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ЭтаКнига" defaultThemeVersion="124226"/>
  <bookViews>
    <workbookView xWindow="90" yWindow="165" windowWidth="19110" windowHeight="7605" tabRatio="808" firstSheet="2" activeTab="5"/>
  </bookViews>
  <sheets>
    <sheet name="исх.данные" sheetId="14" r:id="rId1"/>
    <sheet name="детализация" sheetId="1" r:id="rId2"/>
    <sheet name="фурнитура мод." sheetId="17" r:id="rId3"/>
    <sheet name="доп.фурн." sheetId="32" r:id="rId4"/>
    <sheet name="полн.фурн.(P)" sheetId="4" r:id="rId5"/>
    <sheet name="операции для мод." sheetId="19" r:id="rId6"/>
    <sheet name="двери-купе(P)" sheetId="21" r:id="rId7"/>
    <sheet name="тех.(P)" sheetId="22" r:id="rId8"/>
    <sheet name="фасад(P)" sheetId="9" r:id="rId9"/>
    <sheet name="фасад alu(P)" sheetId="23" r:id="rId10"/>
    <sheet name="стекло(Р)" sheetId="10" r:id="rId11"/>
    <sheet name="фотодекор(P)" sheetId="20" r:id="rId12"/>
    <sheet name="столешница(P)" sheetId="11" r:id="rId13"/>
    <sheet name="для раскроя" sheetId="7" r:id="rId14"/>
    <sheet name="для проверки" sheetId="33" r:id="rId15"/>
    <sheet name="сборка(P)" sheetId="6" r:id="rId16"/>
    <sheet name="сводные нормы" sheetId="2" r:id="rId17"/>
    <sheet name="цены" sheetId="16" r:id="rId18"/>
    <sheet name="предв.расчет" sheetId="24" r:id="rId19"/>
    <sheet name="прайс ДСП" sheetId="26" r:id="rId20"/>
    <sheet name="прайс Услуги ДСП" sheetId="27" r:id="rId21"/>
    <sheet name="прайс WL" sheetId="34" r:id="rId22"/>
    <sheet name="прайс Двери" sheetId="28" r:id="rId23"/>
    <sheet name="прайс Краска МТ" sheetId="35" r:id="rId24"/>
    <sheet name="прайс Краска Э" sheetId="36" r:id="rId25"/>
    <sheet name="прайс Пласт.+Акр.МТ" sheetId="37" r:id="rId26"/>
    <sheet name="прайс Акр.ФС" sheetId="38" r:id="rId27"/>
    <sheet name="прайс Alvic ФС" sheetId="39" r:id="rId28"/>
    <sheet name="прайс ALU" sheetId="40" r:id="rId29"/>
    <sheet name="прайс Стекло" sheetId="41" r:id="rId30"/>
    <sheet name="прайс Фото" sheetId="42" r:id="rId31"/>
    <sheet name="прайс пост.Кедр" sheetId="43" r:id="rId32"/>
    <sheet name="прайс пост. Krono" sheetId="44" r:id="rId33"/>
    <sheet name="прайс пост. Egger" sheetId="45" r:id="rId34"/>
    <sheet name="списки" sheetId="29" r:id="rId35"/>
    <sheet name="total" sheetId="15" r:id="rId36"/>
    <sheet name="цув" sheetId="46" r:id="rId37"/>
  </sheets>
  <externalReferences>
    <externalReference r:id="rId38"/>
  </externalReferences>
  <definedNames>
    <definedName name="_xlnm._FilterDatabase" localSheetId="35" hidden="1">total!$R$1:$R$234</definedName>
    <definedName name="_xlnm._FilterDatabase" localSheetId="6" hidden="1">'двери-купе(P)'!$I$4:$I$24</definedName>
    <definedName name="_xlnm._FilterDatabase" localSheetId="1" hidden="1">детализация!$Q$3:$Q$236</definedName>
    <definedName name="_xlnm._FilterDatabase" localSheetId="13" hidden="1">'для раскроя'!$L$3:$L$237</definedName>
    <definedName name="_xlnm._FilterDatabase" localSheetId="4" hidden="1">'полн.фурн.(P)'!$H$2:$H$230</definedName>
    <definedName name="_xlnm._FilterDatabase" localSheetId="15" hidden="1">'сборка(P)'!$Q$3:$Q$237</definedName>
    <definedName name="_xlnm._FilterDatabase" localSheetId="16" hidden="1">'сводные нормы'!$G$1:$G$301</definedName>
    <definedName name="_xlnm._FilterDatabase" localSheetId="7" hidden="1">'тех.(P)'!$G$4:$G$11</definedName>
    <definedName name="_xlnm._FilterDatabase" localSheetId="9" hidden="1">'фасад alu(P)'!$J$4:$J$49</definedName>
    <definedName name="_xlnm._FilterDatabase" localSheetId="8" hidden="1">'фасад(P)'!$J$4:$J$58</definedName>
    <definedName name="ДСП">списки!$H$3:$H$68</definedName>
    <definedName name="констр.материалы">списки!$X$3:$X$7</definedName>
    <definedName name="обл.материалы">списки!$AB$3:$AB$7</definedName>
    <definedName name="разм.кромок">списки!$AD$3:$AD$9</definedName>
    <definedName name="сенатор">'[1]двери-купе'!$C$297:$C$300</definedName>
    <definedName name="Толщины">списки!$Z$3:$Z$9</definedName>
    <definedName name="цвета_кромок">списки!$K$3:$K$44</definedName>
  </definedNames>
  <calcPr calcId="145621"/>
</workbook>
</file>

<file path=xl/calcChain.xml><?xml version="1.0" encoding="utf-8"?>
<calcChain xmlns="http://schemas.openxmlformats.org/spreadsheetml/2006/main">
  <c r="H114" i="45" l="1"/>
  <c r="H113" i="45"/>
  <c r="H112" i="45"/>
  <c r="H111" i="45"/>
  <c r="H110" i="45"/>
  <c r="H109" i="45"/>
  <c r="H108" i="45"/>
  <c r="H107" i="45"/>
  <c r="H106" i="45"/>
  <c r="H105" i="45"/>
  <c r="H104" i="45"/>
  <c r="H103" i="45"/>
  <c r="I101" i="45"/>
  <c r="J101" i="45" s="1"/>
  <c r="H101" i="45"/>
  <c r="I100" i="45"/>
  <c r="J100" i="45" s="1"/>
  <c r="H100" i="45"/>
  <c r="I99" i="45"/>
  <c r="J99" i="45" s="1"/>
  <c r="H99" i="45"/>
  <c r="I98" i="45"/>
  <c r="J98" i="45" s="1"/>
  <c r="H98" i="45"/>
  <c r="I97" i="45"/>
  <c r="J97" i="45" s="1"/>
  <c r="H97" i="45"/>
  <c r="I92" i="45"/>
  <c r="J92" i="45" s="1"/>
  <c r="H92" i="45"/>
  <c r="I80" i="45"/>
  <c r="J80" i="45" s="1"/>
  <c r="H80" i="45"/>
  <c r="I75" i="45"/>
  <c r="J75" i="45" s="1"/>
  <c r="H75" i="45"/>
  <c r="I70" i="45"/>
  <c r="J70" i="45" s="1"/>
  <c r="H70" i="45"/>
  <c r="I66" i="45"/>
  <c r="J66" i="45" s="1"/>
  <c r="H66" i="45"/>
  <c r="I57" i="45"/>
  <c r="J57" i="45" s="1"/>
  <c r="H57" i="45"/>
  <c r="I13" i="45"/>
  <c r="J13" i="45" s="1"/>
  <c r="H13" i="45"/>
  <c r="I8" i="45"/>
  <c r="J8" i="45" s="1"/>
  <c r="H8" i="45"/>
  <c r="I57" i="44" l="1"/>
  <c r="H57" i="44"/>
  <c r="H91" i="37" l="1"/>
  <c r="G91" i="37"/>
  <c r="F91" i="37"/>
  <c r="E91" i="37"/>
  <c r="D91" i="37"/>
  <c r="H88" i="37"/>
  <c r="G88" i="37"/>
  <c r="F88" i="37"/>
  <c r="E88" i="37"/>
  <c r="D88" i="37"/>
  <c r="H79" i="37"/>
  <c r="G79" i="37"/>
  <c r="F79" i="37"/>
  <c r="E79" i="37"/>
  <c r="D79" i="37"/>
  <c r="H76" i="37"/>
  <c r="G76" i="37"/>
  <c r="F76" i="37"/>
  <c r="E76" i="37"/>
  <c r="D76" i="37"/>
  <c r="H74" i="37"/>
  <c r="G74" i="37"/>
  <c r="F74" i="37"/>
  <c r="E74" i="37"/>
  <c r="D74" i="37"/>
  <c r="H57" i="37"/>
  <c r="G57" i="37"/>
  <c r="F57" i="37"/>
  <c r="E57" i="37"/>
  <c r="D57" i="37"/>
  <c r="H50" i="37"/>
  <c r="G50" i="37"/>
  <c r="F50" i="37"/>
  <c r="E50" i="37"/>
  <c r="D50" i="37"/>
  <c r="H19" i="37"/>
  <c r="G19" i="37"/>
  <c r="F19" i="37"/>
  <c r="E19" i="37"/>
  <c r="D19" i="37"/>
  <c r="H16" i="37"/>
  <c r="G16" i="37"/>
  <c r="F16" i="37"/>
  <c r="E16" i="37"/>
  <c r="D16" i="37"/>
  <c r="E96" i="36" l="1"/>
  <c r="D96" i="36"/>
  <c r="F95" i="36"/>
  <c r="E95" i="36"/>
  <c r="G95" i="36" s="1"/>
  <c r="G94" i="36"/>
  <c r="F94" i="36"/>
  <c r="E94" i="36"/>
  <c r="D94" i="36"/>
  <c r="E90" i="36"/>
  <c r="E91" i="36" s="1"/>
  <c r="D90" i="36"/>
  <c r="D91" i="36" s="1"/>
  <c r="G88" i="36"/>
  <c r="E88" i="36"/>
  <c r="D88" i="36"/>
  <c r="E52" i="36"/>
  <c r="G48" i="36"/>
  <c r="F48" i="36"/>
  <c r="E48" i="36"/>
  <c r="D48" i="36"/>
  <c r="G46" i="36"/>
  <c r="G90" i="36" s="1"/>
  <c r="G91" i="36" s="1"/>
  <c r="F46" i="36"/>
  <c r="F88" i="36" s="1"/>
  <c r="G24" i="36"/>
  <c r="F24" i="36"/>
  <c r="E24" i="36"/>
  <c r="D24" i="36"/>
  <c r="C24" i="36"/>
  <c r="G22" i="36"/>
  <c r="F22" i="36"/>
  <c r="E22" i="36"/>
  <c r="D22" i="36"/>
  <c r="C22" i="36"/>
  <c r="G21" i="36"/>
  <c r="F21" i="36"/>
  <c r="E21" i="36"/>
  <c r="D21" i="36"/>
  <c r="C21" i="36"/>
  <c r="G18" i="36"/>
  <c r="F18" i="36"/>
  <c r="E18" i="36"/>
  <c r="D18" i="36"/>
  <c r="C18" i="36"/>
  <c r="C48" i="35"/>
  <c r="E47" i="35"/>
  <c r="C47" i="35"/>
  <c r="E45" i="35"/>
  <c r="C45" i="35"/>
  <c r="D44" i="35"/>
  <c r="C44" i="35"/>
  <c r="E43" i="35"/>
  <c r="D41" i="35"/>
  <c r="D40" i="35"/>
  <c r="E35" i="35"/>
  <c r="E33" i="35"/>
  <c r="E32" i="35"/>
  <c r="D32" i="35"/>
  <c r="C32" i="35"/>
  <c r="E30" i="35"/>
  <c r="D30" i="35"/>
  <c r="C30" i="35"/>
  <c r="D29" i="35"/>
  <c r="C29" i="35"/>
  <c r="E24" i="35"/>
  <c r="D24" i="35"/>
  <c r="C24" i="35"/>
  <c r="F90" i="36" l="1"/>
  <c r="F91" i="36" s="1"/>
  <c r="K434" i="26"/>
  <c r="K432" i="26"/>
  <c r="I414" i="26"/>
  <c r="I408" i="26"/>
  <c r="I401" i="26"/>
  <c r="I399" i="26"/>
  <c r="I396" i="26"/>
  <c r="K382" i="26"/>
  <c r="J382" i="26"/>
  <c r="K378" i="26"/>
  <c r="J378" i="26"/>
  <c r="K369" i="26"/>
  <c r="J369" i="26"/>
  <c r="K352" i="26"/>
  <c r="J352" i="26"/>
  <c r="J349" i="26"/>
  <c r="J346" i="26"/>
  <c r="J342" i="26"/>
  <c r="J339" i="26"/>
  <c r="K335" i="26"/>
  <c r="K333" i="26"/>
  <c r="J333" i="26"/>
  <c r="K330" i="26"/>
  <c r="J330" i="26"/>
  <c r="J329" i="26"/>
  <c r="K317" i="26"/>
  <c r="J317" i="26"/>
  <c r="K306" i="26"/>
  <c r="J306" i="26"/>
  <c r="J298" i="26"/>
  <c r="K289" i="26"/>
  <c r="J289" i="26"/>
  <c r="J287" i="26"/>
  <c r="J273" i="26"/>
  <c r="J261" i="26"/>
  <c r="J258" i="26"/>
  <c r="J256" i="26"/>
  <c r="J255" i="26"/>
  <c r="A253" i="26"/>
  <c r="A254" i="26" s="1"/>
  <c r="A255" i="26" s="1"/>
  <c r="A256" i="26" s="1"/>
  <c r="A257" i="26" s="1"/>
  <c r="A258" i="26" s="1"/>
  <c r="A259" i="26" s="1"/>
  <c r="A260" i="26" s="1"/>
  <c r="A261" i="26" s="1"/>
  <c r="A262" i="26" s="1"/>
  <c r="A263" i="26" s="1"/>
  <c r="A264" i="26" s="1"/>
  <c r="A265" i="26" s="1"/>
  <c r="A266" i="26" s="1"/>
  <c r="A267" i="26" s="1"/>
  <c r="A268" i="26" s="1"/>
  <c r="A269" i="26" s="1"/>
  <c r="A270" i="26" s="1"/>
  <c r="A271" i="26" s="1"/>
  <c r="A272" i="26" s="1"/>
  <c r="A273" i="26" s="1"/>
  <c r="A274" i="26" s="1"/>
  <c r="A275" i="26" s="1"/>
  <c r="A276" i="26" s="1"/>
  <c r="A277" i="26" s="1"/>
  <c r="A278" i="26" s="1"/>
  <c r="A279" i="26" s="1"/>
  <c r="A280" i="26" s="1"/>
  <c r="A281" i="26" s="1"/>
  <c r="A282" i="26" s="1"/>
  <c r="A283" i="26" s="1"/>
  <c r="A284" i="26" s="1"/>
  <c r="A285" i="26" s="1"/>
  <c r="A286" i="26" s="1"/>
  <c r="A287" i="26" s="1"/>
  <c r="A288" i="26" s="1"/>
  <c r="A289" i="26" s="1"/>
  <c r="A290" i="26" s="1"/>
  <c r="A291" i="26" s="1"/>
  <c r="A292" i="26" s="1"/>
  <c r="A293" i="26" s="1"/>
  <c r="A294" i="26" s="1"/>
  <c r="A295" i="26" s="1"/>
  <c r="A296" i="26" s="1"/>
  <c r="A297" i="26" s="1"/>
  <c r="A298" i="26" s="1"/>
  <c r="A299" i="26" s="1"/>
  <c r="A300" i="26" s="1"/>
  <c r="A301" i="26" s="1"/>
  <c r="A302" i="26" s="1"/>
  <c r="A303" i="26" s="1"/>
  <c r="A304" i="26" s="1"/>
  <c r="A305" i="26" s="1"/>
  <c r="A306" i="26" s="1"/>
  <c r="A307" i="26" s="1"/>
  <c r="A308" i="26" s="1"/>
  <c r="A309" i="26" s="1"/>
  <c r="A310" i="26" s="1"/>
  <c r="A311" i="26" s="1"/>
  <c r="A312" i="26" s="1"/>
  <c r="A313" i="26" s="1"/>
  <c r="A314" i="26" s="1"/>
  <c r="A315" i="26" s="1"/>
  <c r="A316" i="26" s="1"/>
  <c r="A317" i="26" s="1"/>
  <c r="A318" i="26" s="1"/>
  <c r="A319" i="26" s="1"/>
  <c r="A320" i="26" s="1"/>
  <c r="A321" i="26" s="1"/>
  <c r="J252" i="26"/>
  <c r="J235" i="26"/>
  <c r="K226" i="26"/>
  <c r="J226" i="26"/>
  <c r="K220" i="26"/>
  <c r="J220" i="26"/>
  <c r="K184" i="26"/>
  <c r="J184" i="26"/>
  <c r="K183" i="26"/>
  <c r="J183" i="26"/>
  <c r="K180" i="26"/>
  <c r="J180" i="26"/>
  <c r="K14" i="26"/>
  <c r="J9" i="26"/>
  <c r="F31" i="16"/>
  <c r="F12" i="16"/>
  <c r="F65" i="16" l="1"/>
  <c r="F55" i="16" l="1"/>
  <c r="F54" i="16"/>
  <c r="F53" i="16"/>
  <c r="F52" i="16"/>
  <c r="F46" i="16"/>
  <c r="B45" i="16"/>
  <c r="B46" i="16"/>
  <c r="B47" i="16"/>
  <c r="B48" i="16"/>
  <c r="B49" i="16"/>
  <c r="B50" i="16"/>
  <c r="B51" i="16"/>
  <c r="B52" i="16"/>
  <c r="B53" i="16"/>
  <c r="B54" i="16"/>
  <c r="B55" i="16"/>
  <c r="B44" i="16"/>
  <c r="C314" i="2"/>
  <c r="C308" i="2" l="1"/>
  <c r="C1" i="16" l="1"/>
  <c r="L237" i="33"/>
  <c r="J237" i="33"/>
  <c r="I237" i="33"/>
  <c r="H237" i="33"/>
  <c r="G237" i="33"/>
  <c r="F237" i="33"/>
  <c r="E237" i="33"/>
  <c r="L236" i="33"/>
  <c r="J236" i="33"/>
  <c r="I236" i="33"/>
  <c r="H236" i="33"/>
  <c r="G236" i="33"/>
  <c r="F236" i="33"/>
  <c r="E236" i="33"/>
  <c r="L235" i="33"/>
  <c r="J235" i="33"/>
  <c r="I235" i="33"/>
  <c r="H235" i="33"/>
  <c r="G235" i="33"/>
  <c r="F235" i="33"/>
  <c r="E235" i="33"/>
  <c r="L234" i="33"/>
  <c r="J234" i="33"/>
  <c r="I234" i="33"/>
  <c r="H234" i="33"/>
  <c r="G234" i="33"/>
  <c r="F234" i="33"/>
  <c r="E234" i="33"/>
  <c r="L233" i="33"/>
  <c r="J233" i="33"/>
  <c r="I233" i="33"/>
  <c r="H233" i="33"/>
  <c r="G233" i="33"/>
  <c r="F233" i="33"/>
  <c r="E233" i="33"/>
  <c r="L232" i="33"/>
  <c r="J232" i="33"/>
  <c r="I232" i="33"/>
  <c r="H232" i="33"/>
  <c r="G232" i="33"/>
  <c r="F232" i="33"/>
  <c r="E232" i="33"/>
  <c r="L231" i="33"/>
  <c r="J231" i="33"/>
  <c r="I231" i="33"/>
  <c r="H231" i="33"/>
  <c r="G231" i="33"/>
  <c r="F231" i="33"/>
  <c r="E231" i="33"/>
  <c r="L230" i="33"/>
  <c r="J230" i="33"/>
  <c r="I230" i="33"/>
  <c r="H230" i="33"/>
  <c r="G230" i="33"/>
  <c r="F230" i="33"/>
  <c r="E230" i="33"/>
  <c r="L229" i="33"/>
  <c r="J229" i="33"/>
  <c r="I229" i="33"/>
  <c r="H229" i="33"/>
  <c r="G229" i="33"/>
  <c r="F229" i="33"/>
  <c r="E229" i="33"/>
  <c r="L228" i="33"/>
  <c r="J228" i="33"/>
  <c r="I228" i="33"/>
  <c r="H228" i="33"/>
  <c r="G228" i="33"/>
  <c r="F228" i="33"/>
  <c r="E228" i="33"/>
  <c r="L227" i="33"/>
  <c r="J227" i="33"/>
  <c r="I227" i="33"/>
  <c r="H227" i="33"/>
  <c r="G227" i="33"/>
  <c r="F227" i="33"/>
  <c r="E227" i="33"/>
  <c r="L226" i="33"/>
  <c r="J226" i="33"/>
  <c r="I226" i="33"/>
  <c r="H226" i="33"/>
  <c r="G226" i="33"/>
  <c r="F226" i="33"/>
  <c r="E226" i="33"/>
  <c r="L225" i="33"/>
  <c r="J225" i="33"/>
  <c r="I225" i="33"/>
  <c r="H225" i="33"/>
  <c r="G225" i="33"/>
  <c r="F225" i="33"/>
  <c r="E225" i="33"/>
  <c r="L224" i="33"/>
  <c r="J224" i="33"/>
  <c r="I224" i="33"/>
  <c r="H224" i="33"/>
  <c r="G224" i="33"/>
  <c r="F224" i="33"/>
  <c r="E224" i="33"/>
  <c r="L223" i="33"/>
  <c r="J223" i="33"/>
  <c r="I223" i="33"/>
  <c r="H223" i="33"/>
  <c r="G223" i="33"/>
  <c r="F223" i="33"/>
  <c r="E223" i="33"/>
  <c r="L222" i="33"/>
  <c r="J222" i="33"/>
  <c r="I222" i="33"/>
  <c r="H222" i="33"/>
  <c r="G222" i="33"/>
  <c r="F222" i="33"/>
  <c r="E222" i="33"/>
  <c r="L221" i="33"/>
  <c r="J221" i="33"/>
  <c r="I221" i="33"/>
  <c r="H221" i="33"/>
  <c r="G221" i="33"/>
  <c r="F221" i="33"/>
  <c r="E221" i="33"/>
  <c r="L220" i="33"/>
  <c r="J220" i="33"/>
  <c r="I220" i="33"/>
  <c r="H220" i="33"/>
  <c r="G220" i="33"/>
  <c r="F220" i="33"/>
  <c r="E220" i="33"/>
  <c r="L219" i="33"/>
  <c r="J219" i="33"/>
  <c r="I219" i="33"/>
  <c r="H219" i="33"/>
  <c r="G219" i="33"/>
  <c r="F219" i="33"/>
  <c r="E219" i="33"/>
  <c r="L218" i="33"/>
  <c r="J218" i="33"/>
  <c r="I218" i="33"/>
  <c r="H218" i="33"/>
  <c r="G218" i="33"/>
  <c r="F218" i="33"/>
  <c r="E218" i="33"/>
  <c r="L217" i="33"/>
  <c r="J217" i="33"/>
  <c r="I217" i="33"/>
  <c r="H217" i="33"/>
  <c r="G217" i="33"/>
  <c r="F217" i="33"/>
  <c r="E217" i="33"/>
  <c r="L216" i="33"/>
  <c r="J216" i="33"/>
  <c r="I216" i="33"/>
  <c r="H216" i="33"/>
  <c r="G216" i="33"/>
  <c r="F216" i="33"/>
  <c r="E216" i="33"/>
  <c r="L215" i="33"/>
  <c r="J215" i="33"/>
  <c r="I215" i="33"/>
  <c r="H215" i="33"/>
  <c r="G215" i="33"/>
  <c r="F215" i="33"/>
  <c r="E215" i="33"/>
  <c r="L214" i="33"/>
  <c r="J214" i="33"/>
  <c r="I214" i="33"/>
  <c r="H214" i="33"/>
  <c r="G214" i="33"/>
  <c r="F214" i="33"/>
  <c r="E214" i="33"/>
  <c r="L213" i="33"/>
  <c r="J213" i="33"/>
  <c r="I213" i="33"/>
  <c r="H213" i="33"/>
  <c r="G213" i="33"/>
  <c r="F213" i="33"/>
  <c r="E213" i="33"/>
  <c r="L212" i="33"/>
  <c r="J212" i="33"/>
  <c r="I212" i="33"/>
  <c r="H212" i="33"/>
  <c r="G212" i="33"/>
  <c r="F212" i="33"/>
  <c r="E212" i="33"/>
  <c r="L211" i="33"/>
  <c r="J211" i="33"/>
  <c r="I211" i="33"/>
  <c r="H211" i="33"/>
  <c r="G211" i="33"/>
  <c r="F211" i="33"/>
  <c r="E211" i="33"/>
  <c r="L210" i="33"/>
  <c r="J210" i="33"/>
  <c r="I210" i="33"/>
  <c r="H210" i="33"/>
  <c r="G210" i="33"/>
  <c r="F210" i="33"/>
  <c r="E210" i="33"/>
  <c r="L209" i="33"/>
  <c r="J209" i="33"/>
  <c r="I209" i="33"/>
  <c r="H209" i="33"/>
  <c r="G209" i="33"/>
  <c r="F209" i="33"/>
  <c r="E209" i="33"/>
  <c r="L208" i="33"/>
  <c r="J208" i="33"/>
  <c r="I208" i="33"/>
  <c r="H208" i="33"/>
  <c r="G208" i="33"/>
  <c r="F208" i="33"/>
  <c r="E208" i="33"/>
  <c r="L207" i="33"/>
  <c r="J207" i="33"/>
  <c r="I207" i="33"/>
  <c r="H207" i="33"/>
  <c r="G207" i="33"/>
  <c r="F207" i="33"/>
  <c r="E207" i="33"/>
  <c r="L206" i="33"/>
  <c r="J206" i="33"/>
  <c r="I206" i="33"/>
  <c r="H206" i="33"/>
  <c r="G206" i="33"/>
  <c r="F206" i="33"/>
  <c r="E206" i="33"/>
  <c r="L205" i="33"/>
  <c r="J205" i="33"/>
  <c r="I205" i="33"/>
  <c r="H205" i="33"/>
  <c r="G205" i="33"/>
  <c r="F205" i="33"/>
  <c r="E205" i="33"/>
  <c r="L204" i="33"/>
  <c r="J204" i="33"/>
  <c r="I204" i="33"/>
  <c r="H204" i="33"/>
  <c r="G204" i="33"/>
  <c r="F204" i="33"/>
  <c r="E204" i="33"/>
  <c r="L203" i="33"/>
  <c r="J203" i="33"/>
  <c r="I203" i="33"/>
  <c r="H203" i="33"/>
  <c r="G203" i="33"/>
  <c r="F203" i="33"/>
  <c r="E203" i="33"/>
  <c r="L202" i="33"/>
  <c r="J202" i="33"/>
  <c r="I202" i="33"/>
  <c r="H202" i="33"/>
  <c r="G202" i="33"/>
  <c r="F202" i="33"/>
  <c r="E202" i="33"/>
  <c r="L201" i="33"/>
  <c r="J201" i="33"/>
  <c r="I201" i="33"/>
  <c r="H201" i="33"/>
  <c r="G201" i="33"/>
  <c r="F201" i="33"/>
  <c r="E201" i="33"/>
  <c r="L200" i="33"/>
  <c r="J200" i="33"/>
  <c r="I200" i="33"/>
  <c r="H200" i="33"/>
  <c r="G200" i="33"/>
  <c r="F200" i="33"/>
  <c r="E200" i="33"/>
  <c r="L199" i="33"/>
  <c r="J199" i="33"/>
  <c r="I199" i="33"/>
  <c r="H199" i="33"/>
  <c r="G199" i="33"/>
  <c r="F199" i="33"/>
  <c r="E199" i="33"/>
  <c r="L198" i="33"/>
  <c r="J198" i="33"/>
  <c r="I198" i="33"/>
  <c r="H198" i="33"/>
  <c r="G198" i="33"/>
  <c r="F198" i="33"/>
  <c r="E198" i="33"/>
  <c r="L197" i="33"/>
  <c r="J197" i="33"/>
  <c r="I197" i="33"/>
  <c r="H197" i="33"/>
  <c r="G197" i="33"/>
  <c r="F197" i="33"/>
  <c r="E197" i="33"/>
  <c r="L196" i="33"/>
  <c r="J196" i="33"/>
  <c r="I196" i="33"/>
  <c r="H196" i="33"/>
  <c r="G196" i="33"/>
  <c r="F196" i="33"/>
  <c r="E196" i="33"/>
  <c r="L195" i="33"/>
  <c r="J195" i="33"/>
  <c r="I195" i="33"/>
  <c r="H195" i="33"/>
  <c r="G195" i="33"/>
  <c r="F195" i="33"/>
  <c r="E195" i="33"/>
  <c r="L194" i="33"/>
  <c r="J194" i="33"/>
  <c r="I194" i="33"/>
  <c r="H194" i="33"/>
  <c r="G194" i="33"/>
  <c r="F194" i="33"/>
  <c r="E194" i="33"/>
  <c r="L193" i="33"/>
  <c r="J193" i="33"/>
  <c r="I193" i="33"/>
  <c r="H193" i="33"/>
  <c r="G193" i="33"/>
  <c r="F193" i="33"/>
  <c r="E193" i="33"/>
  <c r="L192" i="33"/>
  <c r="J192" i="33"/>
  <c r="I192" i="33"/>
  <c r="H192" i="33"/>
  <c r="G192" i="33"/>
  <c r="F192" i="33"/>
  <c r="E192" i="33"/>
  <c r="L191" i="33"/>
  <c r="J191" i="33"/>
  <c r="I191" i="33"/>
  <c r="H191" i="33"/>
  <c r="G191" i="33"/>
  <c r="F191" i="33"/>
  <c r="E191" i="33"/>
  <c r="L190" i="33"/>
  <c r="J190" i="33"/>
  <c r="I190" i="33"/>
  <c r="H190" i="33"/>
  <c r="G190" i="33"/>
  <c r="F190" i="33"/>
  <c r="E190" i="33"/>
  <c r="L189" i="33"/>
  <c r="J189" i="33"/>
  <c r="I189" i="33"/>
  <c r="H189" i="33"/>
  <c r="G189" i="33"/>
  <c r="F189" i="33"/>
  <c r="E189" i="33"/>
  <c r="L188" i="33"/>
  <c r="J188" i="33"/>
  <c r="I188" i="33"/>
  <c r="H188" i="33"/>
  <c r="G188" i="33"/>
  <c r="F188" i="33"/>
  <c r="E188" i="33"/>
  <c r="L187" i="33"/>
  <c r="J187" i="33"/>
  <c r="I187" i="33"/>
  <c r="H187" i="33"/>
  <c r="G187" i="33"/>
  <c r="F187" i="33"/>
  <c r="E187" i="33"/>
  <c r="L186" i="33"/>
  <c r="J186" i="33"/>
  <c r="I186" i="33"/>
  <c r="H186" i="33"/>
  <c r="G186" i="33"/>
  <c r="F186" i="33"/>
  <c r="E186" i="33"/>
  <c r="L185" i="33"/>
  <c r="J185" i="33"/>
  <c r="I185" i="33"/>
  <c r="H185" i="33"/>
  <c r="G185" i="33"/>
  <c r="F185" i="33"/>
  <c r="E185" i="33"/>
  <c r="L184" i="33"/>
  <c r="J184" i="33"/>
  <c r="I184" i="33"/>
  <c r="H184" i="33"/>
  <c r="G184" i="33"/>
  <c r="F184" i="33"/>
  <c r="E184" i="33"/>
  <c r="L183" i="33"/>
  <c r="J183" i="33"/>
  <c r="I183" i="33"/>
  <c r="H183" i="33"/>
  <c r="G183" i="33"/>
  <c r="F183" i="33"/>
  <c r="E183" i="33"/>
  <c r="L182" i="33"/>
  <c r="J182" i="33"/>
  <c r="I182" i="33"/>
  <c r="H182" i="33"/>
  <c r="G182" i="33"/>
  <c r="F182" i="33"/>
  <c r="E182" i="33"/>
  <c r="L181" i="33"/>
  <c r="J181" i="33"/>
  <c r="I181" i="33"/>
  <c r="H181" i="33"/>
  <c r="G181" i="33"/>
  <c r="F181" i="33"/>
  <c r="E181" i="33"/>
  <c r="L180" i="33"/>
  <c r="J180" i="33"/>
  <c r="I180" i="33"/>
  <c r="H180" i="33"/>
  <c r="G180" i="33"/>
  <c r="F180" i="33"/>
  <c r="E180" i="33"/>
  <c r="L179" i="33"/>
  <c r="J179" i="33"/>
  <c r="I179" i="33"/>
  <c r="H179" i="33"/>
  <c r="G179" i="33"/>
  <c r="F179" i="33"/>
  <c r="E179" i="33"/>
  <c r="L178" i="33"/>
  <c r="J178" i="33"/>
  <c r="I178" i="33"/>
  <c r="H178" i="33"/>
  <c r="G178" i="33"/>
  <c r="F178" i="33"/>
  <c r="E178" i="33"/>
  <c r="L177" i="33"/>
  <c r="J177" i="33"/>
  <c r="I177" i="33"/>
  <c r="H177" i="33"/>
  <c r="G177" i="33"/>
  <c r="F177" i="33"/>
  <c r="E177" i="33"/>
  <c r="L176" i="33"/>
  <c r="J176" i="33"/>
  <c r="I176" i="33"/>
  <c r="H176" i="33"/>
  <c r="G176" i="33"/>
  <c r="F176" i="33"/>
  <c r="E176" i="33"/>
  <c r="L175" i="33"/>
  <c r="J175" i="33"/>
  <c r="I175" i="33"/>
  <c r="H175" i="33"/>
  <c r="G175" i="33"/>
  <c r="F175" i="33"/>
  <c r="E175" i="33"/>
  <c r="L174" i="33"/>
  <c r="J174" i="33"/>
  <c r="I174" i="33"/>
  <c r="H174" i="33"/>
  <c r="G174" i="33"/>
  <c r="F174" i="33"/>
  <c r="E174" i="33"/>
  <c r="L173" i="33"/>
  <c r="J173" i="33"/>
  <c r="I173" i="33"/>
  <c r="H173" i="33"/>
  <c r="G173" i="33"/>
  <c r="F173" i="33"/>
  <c r="E173" i="33"/>
  <c r="L172" i="33"/>
  <c r="J172" i="33"/>
  <c r="I172" i="33"/>
  <c r="H172" i="33"/>
  <c r="G172" i="33"/>
  <c r="F172" i="33"/>
  <c r="E172" i="33"/>
  <c r="L171" i="33"/>
  <c r="J171" i="33"/>
  <c r="I171" i="33"/>
  <c r="H171" i="33"/>
  <c r="G171" i="33"/>
  <c r="F171" i="33"/>
  <c r="E171" i="33"/>
  <c r="L170" i="33"/>
  <c r="J170" i="33"/>
  <c r="I170" i="33"/>
  <c r="H170" i="33"/>
  <c r="G170" i="33"/>
  <c r="F170" i="33"/>
  <c r="E170" i="33"/>
  <c r="L169" i="33"/>
  <c r="J169" i="33"/>
  <c r="I169" i="33"/>
  <c r="H169" i="33"/>
  <c r="G169" i="33"/>
  <c r="F169" i="33"/>
  <c r="E169" i="33"/>
  <c r="L168" i="33"/>
  <c r="J168" i="33"/>
  <c r="I168" i="33"/>
  <c r="H168" i="33"/>
  <c r="G168" i="33"/>
  <c r="F168" i="33"/>
  <c r="E168" i="33"/>
  <c r="L167" i="33"/>
  <c r="J167" i="33"/>
  <c r="I167" i="33"/>
  <c r="H167" i="33"/>
  <c r="G167" i="33"/>
  <c r="F167" i="33"/>
  <c r="E167" i="33"/>
  <c r="L166" i="33"/>
  <c r="J166" i="33"/>
  <c r="I166" i="33"/>
  <c r="H166" i="33"/>
  <c r="G166" i="33"/>
  <c r="F166" i="33"/>
  <c r="E166" i="33"/>
  <c r="L165" i="33"/>
  <c r="J165" i="33"/>
  <c r="I165" i="33"/>
  <c r="H165" i="33"/>
  <c r="G165" i="33"/>
  <c r="F165" i="33"/>
  <c r="E165" i="33"/>
  <c r="L164" i="33"/>
  <c r="J164" i="33"/>
  <c r="I164" i="33"/>
  <c r="H164" i="33"/>
  <c r="G164" i="33"/>
  <c r="F164" i="33"/>
  <c r="E164" i="33"/>
  <c r="L163" i="33"/>
  <c r="J163" i="33"/>
  <c r="I163" i="33"/>
  <c r="H163" i="33"/>
  <c r="G163" i="33"/>
  <c r="F163" i="33"/>
  <c r="E163" i="33"/>
  <c r="L162" i="33"/>
  <c r="J162" i="33"/>
  <c r="I162" i="33"/>
  <c r="H162" i="33"/>
  <c r="G162" i="33"/>
  <c r="F162" i="33"/>
  <c r="E162" i="33"/>
  <c r="L161" i="33"/>
  <c r="J161" i="33"/>
  <c r="I161" i="33"/>
  <c r="H161" i="33"/>
  <c r="G161" i="33"/>
  <c r="F161" i="33"/>
  <c r="E161" i="33"/>
  <c r="L160" i="33"/>
  <c r="J160" i="33"/>
  <c r="I160" i="33"/>
  <c r="H160" i="33"/>
  <c r="G160" i="33"/>
  <c r="F160" i="33"/>
  <c r="E160" i="33"/>
  <c r="L159" i="33"/>
  <c r="J159" i="33"/>
  <c r="I159" i="33"/>
  <c r="H159" i="33"/>
  <c r="G159" i="33"/>
  <c r="F159" i="33"/>
  <c r="E159" i="33"/>
  <c r="L158" i="33"/>
  <c r="J158" i="33"/>
  <c r="I158" i="33"/>
  <c r="H158" i="33"/>
  <c r="G158" i="33"/>
  <c r="F158" i="33"/>
  <c r="E158" i="33"/>
  <c r="L157" i="33"/>
  <c r="J157" i="33"/>
  <c r="I157" i="33"/>
  <c r="H157" i="33"/>
  <c r="G157" i="33"/>
  <c r="F157" i="33"/>
  <c r="E157" i="33"/>
  <c r="L156" i="33"/>
  <c r="J156" i="33"/>
  <c r="I156" i="33"/>
  <c r="H156" i="33"/>
  <c r="G156" i="33"/>
  <c r="F156" i="33"/>
  <c r="E156" i="33"/>
  <c r="L155" i="33"/>
  <c r="J155" i="33"/>
  <c r="I155" i="33"/>
  <c r="H155" i="33"/>
  <c r="G155" i="33"/>
  <c r="F155" i="33"/>
  <c r="E155" i="33"/>
  <c r="L154" i="33"/>
  <c r="J154" i="33"/>
  <c r="I154" i="33"/>
  <c r="H154" i="33"/>
  <c r="G154" i="33"/>
  <c r="F154" i="33"/>
  <c r="E154" i="33"/>
  <c r="L153" i="33"/>
  <c r="J153" i="33"/>
  <c r="I153" i="33"/>
  <c r="H153" i="33"/>
  <c r="G153" i="33"/>
  <c r="F153" i="33"/>
  <c r="E153" i="33"/>
  <c r="L152" i="33"/>
  <c r="J152" i="33"/>
  <c r="I152" i="33"/>
  <c r="H152" i="33"/>
  <c r="G152" i="33"/>
  <c r="F152" i="33"/>
  <c r="E152" i="33"/>
  <c r="L151" i="33"/>
  <c r="J151" i="33"/>
  <c r="I151" i="33"/>
  <c r="H151" i="33"/>
  <c r="G151" i="33"/>
  <c r="F151" i="33"/>
  <c r="E151" i="33"/>
  <c r="L150" i="33"/>
  <c r="J150" i="33"/>
  <c r="I150" i="33"/>
  <c r="H150" i="33"/>
  <c r="G150" i="33"/>
  <c r="F150" i="33"/>
  <c r="E150" i="33"/>
  <c r="L149" i="33"/>
  <c r="J149" i="33"/>
  <c r="I149" i="33"/>
  <c r="H149" i="33"/>
  <c r="G149" i="33"/>
  <c r="F149" i="33"/>
  <c r="E149" i="33"/>
  <c r="L148" i="33"/>
  <c r="J148" i="33"/>
  <c r="I148" i="33"/>
  <c r="H148" i="33"/>
  <c r="G148" i="33"/>
  <c r="F148" i="33"/>
  <c r="E148" i="33"/>
  <c r="L147" i="33"/>
  <c r="J147" i="33"/>
  <c r="I147" i="33"/>
  <c r="H147" i="33"/>
  <c r="G147" i="33"/>
  <c r="F147" i="33"/>
  <c r="E147" i="33"/>
  <c r="L146" i="33"/>
  <c r="J146" i="33"/>
  <c r="I146" i="33"/>
  <c r="H146" i="33"/>
  <c r="G146" i="33"/>
  <c r="F146" i="33"/>
  <c r="E146" i="33"/>
  <c r="L145" i="33"/>
  <c r="J145" i="33"/>
  <c r="I145" i="33"/>
  <c r="H145" i="33"/>
  <c r="G145" i="33"/>
  <c r="F145" i="33"/>
  <c r="E145" i="33"/>
  <c r="L144" i="33"/>
  <c r="J144" i="33"/>
  <c r="I144" i="33"/>
  <c r="H144" i="33"/>
  <c r="G144" i="33"/>
  <c r="F144" i="33"/>
  <c r="E144" i="33"/>
  <c r="L143" i="33"/>
  <c r="J143" i="33"/>
  <c r="I143" i="33"/>
  <c r="H143" i="33"/>
  <c r="G143" i="33"/>
  <c r="F143" i="33"/>
  <c r="E143" i="33"/>
  <c r="L142" i="33"/>
  <c r="J142" i="33"/>
  <c r="I142" i="33"/>
  <c r="H142" i="33"/>
  <c r="G142" i="33"/>
  <c r="F142" i="33"/>
  <c r="E142" i="33"/>
  <c r="L141" i="33"/>
  <c r="J141" i="33"/>
  <c r="I141" i="33"/>
  <c r="H141" i="33"/>
  <c r="G141" i="33"/>
  <c r="F141" i="33"/>
  <c r="E141" i="33"/>
  <c r="L140" i="33"/>
  <c r="J140" i="33"/>
  <c r="I140" i="33"/>
  <c r="H140" i="33"/>
  <c r="G140" i="33"/>
  <c r="F140" i="33"/>
  <c r="E140" i="33"/>
  <c r="L139" i="33"/>
  <c r="J139" i="33"/>
  <c r="I139" i="33"/>
  <c r="H139" i="33"/>
  <c r="G139" i="33"/>
  <c r="F139" i="33"/>
  <c r="E139" i="33"/>
  <c r="L138" i="33"/>
  <c r="J138" i="33"/>
  <c r="I138" i="33"/>
  <c r="H138" i="33"/>
  <c r="G138" i="33"/>
  <c r="F138" i="33"/>
  <c r="E138" i="33"/>
  <c r="L137" i="33"/>
  <c r="J137" i="33"/>
  <c r="I137" i="33"/>
  <c r="H137" i="33"/>
  <c r="G137" i="33"/>
  <c r="F137" i="33"/>
  <c r="E137" i="33"/>
  <c r="L136" i="33"/>
  <c r="J136" i="33"/>
  <c r="I136" i="33"/>
  <c r="H136" i="33"/>
  <c r="G136" i="33"/>
  <c r="F136" i="33"/>
  <c r="E136" i="33"/>
  <c r="L135" i="33"/>
  <c r="J135" i="33"/>
  <c r="I135" i="33"/>
  <c r="H135" i="33"/>
  <c r="G135" i="33"/>
  <c r="F135" i="33"/>
  <c r="E135" i="33"/>
  <c r="L134" i="33"/>
  <c r="J134" i="33"/>
  <c r="I134" i="33"/>
  <c r="H134" i="33"/>
  <c r="G134" i="33"/>
  <c r="F134" i="33"/>
  <c r="E134" i="33"/>
  <c r="L133" i="33"/>
  <c r="J133" i="33"/>
  <c r="I133" i="33"/>
  <c r="H133" i="33"/>
  <c r="G133" i="33"/>
  <c r="F133" i="33"/>
  <c r="E133" i="33"/>
  <c r="L132" i="33"/>
  <c r="J132" i="33"/>
  <c r="I132" i="33"/>
  <c r="H132" i="33"/>
  <c r="G132" i="33"/>
  <c r="F132" i="33"/>
  <c r="E132" i="33"/>
  <c r="L131" i="33"/>
  <c r="J131" i="33"/>
  <c r="I131" i="33"/>
  <c r="H131" i="33"/>
  <c r="G131" i="33"/>
  <c r="F131" i="33"/>
  <c r="E131" i="33"/>
  <c r="L130" i="33"/>
  <c r="J130" i="33"/>
  <c r="I130" i="33"/>
  <c r="H130" i="33"/>
  <c r="G130" i="33"/>
  <c r="F130" i="33"/>
  <c r="E130" i="33"/>
  <c r="L129" i="33"/>
  <c r="J129" i="33"/>
  <c r="I129" i="33"/>
  <c r="H129" i="33"/>
  <c r="G129" i="33"/>
  <c r="F129" i="33"/>
  <c r="E129" i="33"/>
  <c r="L128" i="33"/>
  <c r="J128" i="33"/>
  <c r="I128" i="33"/>
  <c r="H128" i="33"/>
  <c r="G128" i="33"/>
  <c r="F128" i="33"/>
  <c r="E128" i="33"/>
  <c r="L127" i="33"/>
  <c r="J127" i="33"/>
  <c r="I127" i="33"/>
  <c r="H127" i="33"/>
  <c r="G127" i="33"/>
  <c r="F127" i="33"/>
  <c r="E127" i="33"/>
  <c r="L126" i="33"/>
  <c r="J126" i="33"/>
  <c r="I126" i="33"/>
  <c r="H126" i="33"/>
  <c r="G126" i="33"/>
  <c r="F126" i="33"/>
  <c r="E126" i="33"/>
  <c r="L125" i="33"/>
  <c r="J125" i="33"/>
  <c r="I125" i="33"/>
  <c r="H125" i="33"/>
  <c r="G125" i="33"/>
  <c r="F125" i="33"/>
  <c r="E125" i="33"/>
  <c r="L124" i="33"/>
  <c r="J124" i="33"/>
  <c r="I124" i="33"/>
  <c r="H124" i="33"/>
  <c r="G124" i="33"/>
  <c r="F124" i="33"/>
  <c r="E124" i="33"/>
  <c r="L123" i="33"/>
  <c r="J123" i="33"/>
  <c r="I123" i="33"/>
  <c r="H123" i="33"/>
  <c r="G123" i="33"/>
  <c r="F123" i="33"/>
  <c r="E123" i="33"/>
  <c r="L122" i="33"/>
  <c r="J122" i="33"/>
  <c r="I122" i="33"/>
  <c r="H122" i="33"/>
  <c r="G122" i="33"/>
  <c r="F122" i="33"/>
  <c r="E122" i="33"/>
  <c r="L121" i="33"/>
  <c r="J121" i="33"/>
  <c r="I121" i="33"/>
  <c r="H121" i="33"/>
  <c r="G121" i="33"/>
  <c r="F121" i="33"/>
  <c r="E121" i="33"/>
  <c r="L120" i="33"/>
  <c r="J120" i="33"/>
  <c r="I120" i="33"/>
  <c r="H120" i="33"/>
  <c r="G120" i="33"/>
  <c r="F120" i="33"/>
  <c r="E120" i="33"/>
  <c r="L119" i="33"/>
  <c r="J119" i="33"/>
  <c r="I119" i="33"/>
  <c r="H119" i="33"/>
  <c r="G119" i="33"/>
  <c r="F119" i="33"/>
  <c r="E119" i="33"/>
  <c r="L118" i="33"/>
  <c r="J118" i="33"/>
  <c r="I118" i="33"/>
  <c r="H118" i="33"/>
  <c r="G118" i="33"/>
  <c r="F118" i="33"/>
  <c r="E118" i="33"/>
  <c r="L117" i="33"/>
  <c r="J117" i="33"/>
  <c r="I117" i="33"/>
  <c r="H117" i="33"/>
  <c r="G117" i="33"/>
  <c r="F117" i="33"/>
  <c r="E117" i="33"/>
  <c r="L116" i="33"/>
  <c r="J116" i="33"/>
  <c r="I116" i="33"/>
  <c r="H116" i="33"/>
  <c r="G116" i="33"/>
  <c r="F116" i="33"/>
  <c r="E116" i="33"/>
  <c r="L115" i="33"/>
  <c r="J115" i="33"/>
  <c r="I115" i="33"/>
  <c r="H115" i="33"/>
  <c r="G115" i="33"/>
  <c r="F115" i="33"/>
  <c r="E115" i="33"/>
  <c r="L114" i="33"/>
  <c r="J114" i="33"/>
  <c r="I114" i="33"/>
  <c r="H114" i="33"/>
  <c r="G114" i="33"/>
  <c r="F114" i="33"/>
  <c r="E114" i="33"/>
  <c r="L113" i="33"/>
  <c r="J113" i="33"/>
  <c r="I113" i="33"/>
  <c r="H113" i="33"/>
  <c r="G113" i="33"/>
  <c r="F113" i="33"/>
  <c r="E113" i="33"/>
  <c r="L112" i="33"/>
  <c r="J112" i="33"/>
  <c r="I112" i="33"/>
  <c r="H112" i="33"/>
  <c r="G112" i="33"/>
  <c r="F112" i="33"/>
  <c r="E112" i="33"/>
  <c r="L111" i="33"/>
  <c r="J111" i="33"/>
  <c r="I111" i="33"/>
  <c r="H111" i="33"/>
  <c r="G111" i="33"/>
  <c r="F111" i="33"/>
  <c r="E111" i="33"/>
  <c r="L110" i="33"/>
  <c r="J110" i="33"/>
  <c r="I110" i="33"/>
  <c r="H110" i="33"/>
  <c r="G110" i="33"/>
  <c r="F110" i="33"/>
  <c r="E110" i="33"/>
  <c r="L109" i="33"/>
  <c r="J109" i="33"/>
  <c r="I109" i="33"/>
  <c r="H109" i="33"/>
  <c r="G109" i="33"/>
  <c r="F109" i="33"/>
  <c r="E109" i="33"/>
  <c r="L108" i="33"/>
  <c r="J108" i="33"/>
  <c r="I108" i="33"/>
  <c r="H108" i="33"/>
  <c r="G108" i="33"/>
  <c r="F108" i="33"/>
  <c r="E108" i="33"/>
  <c r="L107" i="33"/>
  <c r="J107" i="33"/>
  <c r="I107" i="33"/>
  <c r="H107" i="33"/>
  <c r="G107" i="33"/>
  <c r="F107" i="33"/>
  <c r="E107" i="33"/>
  <c r="L106" i="33"/>
  <c r="J106" i="33"/>
  <c r="I106" i="33"/>
  <c r="H106" i="33"/>
  <c r="G106" i="33"/>
  <c r="F106" i="33"/>
  <c r="E106" i="33"/>
  <c r="L105" i="33"/>
  <c r="J105" i="33"/>
  <c r="I105" i="33"/>
  <c r="H105" i="33"/>
  <c r="G105" i="33"/>
  <c r="F105" i="33"/>
  <c r="E105" i="33"/>
  <c r="L104" i="33"/>
  <c r="J104" i="33"/>
  <c r="I104" i="33"/>
  <c r="H104" i="33"/>
  <c r="G104" i="33"/>
  <c r="F104" i="33"/>
  <c r="E104" i="33"/>
  <c r="L103" i="33"/>
  <c r="J103" i="33"/>
  <c r="I103" i="33"/>
  <c r="H103" i="33"/>
  <c r="G103" i="33"/>
  <c r="F103" i="33"/>
  <c r="E103" i="33"/>
  <c r="L102" i="33"/>
  <c r="J102" i="33"/>
  <c r="I102" i="33"/>
  <c r="H102" i="33"/>
  <c r="G102" i="33"/>
  <c r="F102" i="33"/>
  <c r="E102" i="33"/>
  <c r="L101" i="33"/>
  <c r="J101" i="33"/>
  <c r="I101" i="33"/>
  <c r="H101" i="33"/>
  <c r="G101" i="33"/>
  <c r="F101" i="33"/>
  <c r="E101" i="33"/>
  <c r="L100" i="33"/>
  <c r="J100" i="33"/>
  <c r="I100" i="33"/>
  <c r="H100" i="33"/>
  <c r="G100" i="33"/>
  <c r="F100" i="33"/>
  <c r="E100" i="33"/>
  <c r="L99" i="33"/>
  <c r="J99" i="33"/>
  <c r="I99" i="33"/>
  <c r="H99" i="33"/>
  <c r="G99" i="33"/>
  <c r="F99" i="33"/>
  <c r="E99" i="33"/>
  <c r="L98" i="33"/>
  <c r="J98" i="33"/>
  <c r="I98" i="33"/>
  <c r="H98" i="33"/>
  <c r="G98" i="33"/>
  <c r="F98" i="33"/>
  <c r="E98" i="33"/>
  <c r="L97" i="33"/>
  <c r="J97" i="33"/>
  <c r="I97" i="33"/>
  <c r="H97" i="33"/>
  <c r="G97" i="33"/>
  <c r="F97" i="33"/>
  <c r="E97" i="33"/>
  <c r="L96" i="33"/>
  <c r="J96" i="33"/>
  <c r="I96" i="33"/>
  <c r="H96" i="33"/>
  <c r="G96" i="33"/>
  <c r="F96" i="33"/>
  <c r="E96" i="33"/>
  <c r="L95" i="33"/>
  <c r="J95" i="33"/>
  <c r="I95" i="33"/>
  <c r="H95" i="33"/>
  <c r="G95" i="33"/>
  <c r="F95" i="33"/>
  <c r="E95" i="33"/>
  <c r="L94" i="33"/>
  <c r="J94" i="33"/>
  <c r="I94" i="33"/>
  <c r="H94" i="33"/>
  <c r="G94" i="33"/>
  <c r="F94" i="33"/>
  <c r="E94" i="33"/>
  <c r="L93" i="33"/>
  <c r="J93" i="33"/>
  <c r="I93" i="33"/>
  <c r="H93" i="33"/>
  <c r="G93" i="33"/>
  <c r="F93" i="33"/>
  <c r="E93" i="33"/>
  <c r="L92" i="33"/>
  <c r="J92" i="33"/>
  <c r="I92" i="33"/>
  <c r="H92" i="33"/>
  <c r="G92" i="33"/>
  <c r="F92" i="33"/>
  <c r="E92" i="33"/>
  <c r="L91" i="33"/>
  <c r="J91" i="33"/>
  <c r="I91" i="33"/>
  <c r="H91" i="33"/>
  <c r="G91" i="33"/>
  <c r="F91" i="33"/>
  <c r="E91" i="33"/>
  <c r="L90" i="33"/>
  <c r="J90" i="33"/>
  <c r="I90" i="33"/>
  <c r="H90" i="33"/>
  <c r="G90" i="33"/>
  <c r="F90" i="33"/>
  <c r="E90" i="33"/>
  <c r="L89" i="33"/>
  <c r="J89" i="33"/>
  <c r="I89" i="33"/>
  <c r="H89" i="33"/>
  <c r="G89" i="33"/>
  <c r="F89" i="33"/>
  <c r="E89" i="33"/>
  <c r="L88" i="33"/>
  <c r="J88" i="33"/>
  <c r="I88" i="33"/>
  <c r="H88" i="33"/>
  <c r="G88" i="33"/>
  <c r="F88" i="33"/>
  <c r="E88" i="33"/>
  <c r="L87" i="33"/>
  <c r="J87" i="33"/>
  <c r="I87" i="33"/>
  <c r="H87" i="33"/>
  <c r="G87" i="33"/>
  <c r="F87" i="33"/>
  <c r="E87" i="33"/>
  <c r="L86" i="33"/>
  <c r="J86" i="33"/>
  <c r="I86" i="33"/>
  <c r="H86" i="33"/>
  <c r="G86" i="33"/>
  <c r="F86" i="33"/>
  <c r="E86" i="33"/>
  <c r="L85" i="33"/>
  <c r="J85" i="33"/>
  <c r="I85" i="33"/>
  <c r="H85" i="33"/>
  <c r="G85" i="33"/>
  <c r="F85" i="33"/>
  <c r="E85" i="33"/>
  <c r="L84" i="33"/>
  <c r="J84" i="33"/>
  <c r="I84" i="33"/>
  <c r="H84" i="33"/>
  <c r="G84" i="33"/>
  <c r="F84" i="33"/>
  <c r="E84" i="33"/>
  <c r="L83" i="33"/>
  <c r="J83" i="33"/>
  <c r="I83" i="33"/>
  <c r="H83" i="33"/>
  <c r="G83" i="33"/>
  <c r="F83" i="33"/>
  <c r="E83" i="33"/>
  <c r="L82" i="33"/>
  <c r="J82" i="33"/>
  <c r="I82" i="33"/>
  <c r="H82" i="33"/>
  <c r="G82" i="33"/>
  <c r="F82" i="33"/>
  <c r="E82" i="33"/>
  <c r="L81" i="33"/>
  <c r="J81" i="33"/>
  <c r="I81" i="33"/>
  <c r="H81" i="33"/>
  <c r="G81" i="33"/>
  <c r="F81" i="33"/>
  <c r="E81" i="33"/>
  <c r="L80" i="33"/>
  <c r="J80" i="33"/>
  <c r="I80" i="33"/>
  <c r="H80" i="33"/>
  <c r="G80" i="33"/>
  <c r="F80" i="33"/>
  <c r="E80" i="33"/>
  <c r="L79" i="33"/>
  <c r="J79" i="33"/>
  <c r="I79" i="33"/>
  <c r="H79" i="33"/>
  <c r="G79" i="33"/>
  <c r="F79" i="33"/>
  <c r="E79" i="33"/>
  <c r="L78" i="33"/>
  <c r="J78" i="33"/>
  <c r="I78" i="33"/>
  <c r="H78" i="33"/>
  <c r="G78" i="33"/>
  <c r="F78" i="33"/>
  <c r="E78" i="33"/>
  <c r="L77" i="33"/>
  <c r="J77" i="33"/>
  <c r="I77" i="33"/>
  <c r="H77" i="33"/>
  <c r="G77" i="33"/>
  <c r="F77" i="33"/>
  <c r="E77" i="33"/>
  <c r="L76" i="33"/>
  <c r="J76" i="33"/>
  <c r="I76" i="33"/>
  <c r="H76" i="33"/>
  <c r="G76" i="33"/>
  <c r="F76" i="33"/>
  <c r="E76" i="33"/>
  <c r="L75" i="33"/>
  <c r="J75" i="33"/>
  <c r="I75" i="33"/>
  <c r="H75" i="33"/>
  <c r="G75" i="33"/>
  <c r="F75" i="33"/>
  <c r="E75" i="33"/>
  <c r="L74" i="33"/>
  <c r="J74" i="33"/>
  <c r="I74" i="33"/>
  <c r="H74" i="33"/>
  <c r="G74" i="33"/>
  <c r="F74" i="33"/>
  <c r="E74" i="33"/>
  <c r="L73" i="33"/>
  <c r="J73" i="33"/>
  <c r="I73" i="33"/>
  <c r="H73" i="33"/>
  <c r="G73" i="33"/>
  <c r="F73" i="33"/>
  <c r="E73" i="33"/>
  <c r="L72" i="33"/>
  <c r="J72" i="33"/>
  <c r="I72" i="33"/>
  <c r="H72" i="33"/>
  <c r="G72" i="33"/>
  <c r="F72" i="33"/>
  <c r="E72" i="33"/>
  <c r="L71" i="33"/>
  <c r="J71" i="33"/>
  <c r="I71" i="33"/>
  <c r="H71" i="33"/>
  <c r="G71" i="33"/>
  <c r="F71" i="33"/>
  <c r="E71" i="33"/>
  <c r="L70" i="33"/>
  <c r="J70" i="33"/>
  <c r="I70" i="33"/>
  <c r="H70" i="33"/>
  <c r="G70" i="33"/>
  <c r="F70" i="33"/>
  <c r="E70" i="33"/>
  <c r="L69" i="33"/>
  <c r="J69" i="33"/>
  <c r="I69" i="33"/>
  <c r="H69" i="33"/>
  <c r="G69" i="33"/>
  <c r="F69" i="33"/>
  <c r="E69" i="33"/>
  <c r="L68" i="33"/>
  <c r="J68" i="33"/>
  <c r="I68" i="33"/>
  <c r="H68" i="33"/>
  <c r="G68" i="33"/>
  <c r="F68" i="33"/>
  <c r="E68" i="33"/>
  <c r="L67" i="33"/>
  <c r="J67" i="33"/>
  <c r="I67" i="33"/>
  <c r="H67" i="33"/>
  <c r="G67" i="33"/>
  <c r="F67" i="33"/>
  <c r="E67" i="33"/>
  <c r="L66" i="33"/>
  <c r="J66" i="33"/>
  <c r="I66" i="33"/>
  <c r="H66" i="33"/>
  <c r="G66" i="33"/>
  <c r="F66" i="33"/>
  <c r="E66" i="33"/>
  <c r="L65" i="33"/>
  <c r="J65" i="33"/>
  <c r="I65" i="33"/>
  <c r="H65" i="33"/>
  <c r="G65" i="33"/>
  <c r="F65" i="33"/>
  <c r="E65" i="33"/>
  <c r="L64" i="33"/>
  <c r="J64" i="33"/>
  <c r="I64" i="33"/>
  <c r="H64" i="33"/>
  <c r="G64" i="33"/>
  <c r="F64" i="33"/>
  <c r="E64" i="33"/>
  <c r="L63" i="33"/>
  <c r="J63" i="33"/>
  <c r="I63" i="33"/>
  <c r="H63" i="33"/>
  <c r="G63" i="33"/>
  <c r="F63" i="33"/>
  <c r="E63" i="33"/>
  <c r="L62" i="33"/>
  <c r="J62" i="33"/>
  <c r="I62" i="33"/>
  <c r="H62" i="33"/>
  <c r="G62" i="33"/>
  <c r="F62" i="33"/>
  <c r="E62" i="33"/>
  <c r="L61" i="33"/>
  <c r="J61" i="33"/>
  <c r="I61" i="33"/>
  <c r="H61" i="33"/>
  <c r="G61" i="33"/>
  <c r="F61" i="33"/>
  <c r="E61" i="33"/>
  <c r="L60" i="33"/>
  <c r="J60" i="33"/>
  <c r="I60" i="33"/>
  <c r="H60" i="33"/>
  <c r="G60" i="33"/>
  <c r="F60" i="33"/>
  <c r="E60" i="33"/>
  <c r="L59" i="33"/>
  <c r="J59" i="33"/>
  <c r="I59" i="33"/>
  <c r="H59" i="33"/>
  <c r="G59" i="33"/>
  <c r="F59" i="33"/>
  <c r="E59" i="33"/>
  <c r="L58" i="33"/>
  <c r="J58" i="33"/>
  <c r="I58" i="33"/>
  <c r="H58" i="33"/>
  <c r="G58" i="33"/>
  <c r="F58" i="33"/>
  <c r="E58" i="33"/>
  <c r="L57" i="33"/>
  <c r="J57" i="33"/>
  <c r="I57" i="33"/>
  <c r="H57" i="33"/>
  <c r="G57" i="33"/>
  <c r="F57" i="33"/>
  <c r="E57" i="33"/>
  <c r="L56" i="33"/>
  <c r="J56" i="33"/>
  <c r="I56" i="33"/>
  <c r="H56" i="33"/>
  <c r="G56" i="33"/>
  <c r="F56" i="33"/>
  <c r="E56" i="33"/>
  <c r="L55" i="33"/>
  <c r="J55" i="33"/>
  <c r="I55" i="33"/>
  <c r="H55" i="33"/>
  <c r="G55" i="33"/>
  <c r="F55" i="33"/>
  <c r="E55" i="33"/>
  <c r="L54" i="33"/>
  <c r="J54" i="33"/>
  <c r="I54" i="33"/>
  <c r="H54" i="33"/>
  <c r="G54" i="33"/>
  <c r="F54" i="33"/>
  <c r="E54" i="33"/>
  <c r="L53" i="33"/>
  <c r="J53" i="33"/>
  <c r="I53" i="33"/>
  <c r="H53" i="33"/>
  <c r="G53" i="33"/>
  <c r="F53" i="33"/>
  <c r="E53" i="33"/>
  <c r="L52" i="33"/>
  <c r="J52" i="33"/>
  <c r="I52" i="33"/>
  <c r="H52" i="33"/>
  <c r="G52" i="33"/>
  <c r="F52" i="33"/>
  <c r="E52" i="33"/>
  <c r="L51" i="33"/>
  <c r="J51" i="33"/>
  <c r="I51" i="33"/>
  <c r="H51" i="33"/>
  <c r="G51" i="33"/>
  <c r="F51" i="33"/>
  <c r="E51" i="33"/>
  <c r="L50" i="33"/>
  <c r="J50" i="33"/>
  <c r="I50" i="33"/>
  <c r="H50" i="33"/>
  <c r="G50" i="33"/>
  <c r="F50" i="33"/>
  <c r="E50" i="33"/>
  <c r="L49" i="33"/>
  <c r="J49" i="33"/>
  <c r="I49" i="33"/>
  <c r="H49" i="33"/>
  <c r="G49" i="33"/>
  <c r="F49" i="33"/>
  <c r="E49" i="33"/>
  <c r="L48" i="33"/>
  <c r="J48" i="33"/>
  <c r="I48" i="33"/>
  <c r="H48" i="33"/>
  <c r="G48" i="33"/>
  <c r="F48" i="33"/>
  <c r="E48" i="33"/>
  <c r="L47" i="33"/>
  <c r="J47" i="33"/>
  <c r="I47" i="33"/>
  <c r="H47" i="33"/>
  <c r="G47" i="33"/>
  <c r="F47" i="33"/>
  <c r="E47" i="33"/>
  <c r="L46" i="33"/>
  <c r="J46" i="33"/>
  <c r="I46" i="33"/>
  <c r="H46" i="33"/>
  <c r="G46" i="33"/>
  <c r="F46" i="33"/>
  <c r="E46" i="33"/>
  <c r="L45" i="33"/>
  <c r="J45" i="33"/>
  <c r="I45" i="33"/>
  <c r="H45" i="33"/>
  <c r="G45" i="33"/>
  <c r="F45" i="33"/>
  <c r="E45" i="33"/>
  <c r="L44" i="33"/>
  <c r="J44" i="33"/>
  <c r="I44" i="33"/>
  <c r="H44" i="33"/>
  <c r="G44" i="33"/>
  <c r="F44" i="33"/>
  <c r="E44" i="33"/>
  <c r="L43" i="33"/>
  <c r="J43" i="33"/>
  <c r="I43" i="33"/>
  <c r="H43" i="33"/>
  <c r="G43" i="33"/>
  <c r="F43" i="33"/>
  <c r="E43" i="33"/>
  <c r="L42" i="33"/>
  <c r="J42" i="33"/>
  <c r="I42" i="33"/>
  <c r="H42" i="33"/>
  <c r="G42" i="33"/>
  <c r="F42" i="33"/>
  <c r="E42" i="33"/>
  <c r="L41" i="33"/>
  <c r="J41" i="33"/>
  <c r="I41" i="33"/>
  <c r="H41" i="33"/>
  <c r="G41" i="33"/>
  <c r="F41" i="33"/>
  <c r="E41" i="33"/>
  <c r="L40" i="33"/>
  <c r="J40" i="33"/>
  <c r="I40" i="33"/>
  <c r="H40" i="33"/>
  <c r="G40" i="33"/>
  <c r="F40" i="33"/>
  <c r="E40" i="33"/>
  <c r="L39" i="33"/>
  <c r="J39" i="33"/>
  <c r="I39" i="33"/>
  <c r="H39" i="33"/>
  <c r="G39" i="33"/>
  <c r="F39" i="33"/>
  <c r="E39" i="33"/>
  <c r="L38" i="33"/>
  <c r="J38" i="33"/>
  <c r="I38" i="33"/>
  <c r="H38" i="33"/>
  <c r="G38" i="33"/>
  <c r="F38" i="33"/>
  <c r="E38" i="33"/>
  <c r="L37" i="33"/>
  <c r="J37" i="33"/>
  <c r="I37" i="33"/>
  <c r="H37" i="33"/>
  <c r="G37" i="33"/>
  <c r="F37" i="33"/>
  <c r="E37" i="33"/>
  <c r="L36" i="33"/>
  <c r="J36" i="33"/>
  <c r="I36" i="33"/>
  <c r="H36" i="33"/>
  <c r="G36" i="33"/>
  <c r="F36" i="33"/>
  <c r="E36" i="33"/>
  <c r="L35" i="33"/>
  <c r="J35" i="33"/>
  <c r="I35" i="33"/>
  <c r="H35" i="33"/>
  <c r="G35" i="33"/>
  <c r="F35" i="33"/>
  <c r="E35" i="33"/>
  <c r="L34" i="33"/>
  <c r="J34" i="33"/>
  <c r="I34" i="33"/>
  <c r="H34" i="33"/>
  <c r="G34" i="33"/>
  <c r="F34" i="33"/>
  <c r="E34" i="33"/>
  <c r="L33" i="33"/>
  <c r="J33" i="33"/>
  <c r="I33" i="33"/>
  <c r="H33" i="33"/>
  <c r="G33" i="33"/>
  <c r="F33" i="33"/>
  <c r="E33" i="33"/>
  <c r="L32" i="33"/>
  <c r="J32" i="33"/>
  <c r="I32" i="33"/>
  <c r="H32" i="33"/>
  <c r="G32" i="33"/>
  <c r="F32" i="33"/>
  <c r="E32" i="33"/>
  <c r="L31" i="33"/>
  <c r="J31" i="33"/>
  <c r="I31" i="33"/>
  <c r="H31" i="33"/>
  <c r="G31" i="33"/>
  <c r="F31" i="33"/>
  <c r="E31" i="33"/>
  <c r="L30" i="33"/>
  <c r="J30" i="33"/>
  <c r="I30" i="33"/>
  <c r="H30" i="33"/>
  <c r="G30" i="33"/>
  <c r="F30" i="33"/>
  <c r="E30" i="33"/>
  <c r="L29" i="33"/>
  <c r="J29" i="33"/>
  <c r="I29" i="33"/>
  <c r="H29" i="33"/>
  <c r="G29" i="33"/>
  <c r="F29" i="33"/>
  <c r="E29" i="33"/>
  <c r="L28" i="33"/>
  <c r="J28" i="33"/>
  <c r="I28" i="33"/>
  <c r="H28" i="33"/>
  <c r="G28" i="33"/>
  <c r="F28" i="33"/>
  <c r="E28" i="33"/>
  <c r="L27" i="33"/>
  <c r="J27" i="33"/>
  <c r="I27" i="33"/>
  <c r="H27" i="33"/>
  <c r="G27" i="33"/>
  <c r="F27" i="33"/>
  <c r="E27" i="33"/>
  <c r="L26" i="33"/>
  <c r="J26" i="33"/>
  <c r="I26" i="33"/>
  <c r="H26" i="33"/>
  <c r="G26" i="33"/>
  <c r="F26" i="33"/>
  <c r="E26" i="33"/>
  <c r="L25" i="33"/>
  <c r="J25" i="33"/>
  <c r="I25" i="33"/>
  <c r="H25" i="33"/>
  <c r="G25" i="33"/>
  <c r="F25" i="33"/>
  <c r="E25" i="33"/>
  <c r="L24" i="33"/>
  <c r="J24" i="33"/>
  <c r="I24" i="33"/>
  <c r="H24" i="33"/>
  <c r="G24" i="33"/>
  <c r="F24" i="33"/>
  <c r="E24" i="33"/>
  <c r="L23" i="33"/>
  <c r="J23" i="33"/>
  <c r="I23" i="33"/>
  <c r="H23" i="33"/>
  <c r="G23" i="33"/>
  <c r="F23" i="33"/>
  <c r="E23" i="33"/>
  <c r="L22" i="33"/>
  <c r="J22" i="33"/>
  <c r="I22" i="33"/>
  <c r="H22" i="33"/>
  <c r="G22" i="33"/>
  <c r="F22" i="33"/>
  <c r="E22" i="33"/>
  <c r="L21" i="33"/>
  <c r="J21" i="33"/>
  <c r="I21" i="33"/>
  <c r="H21" i="33"/>
  <c r="G21" i="33"/>
  <c r="F21" i="33"/>
  <c r="E21" i="33"/>
  <c r="L20" i="33"/>
  <c r="J20" i="33"/>
  <c r="I20" i="33"/>
  <c r="H20" i="33"/>
  <c r="G20" i="33"/>
  <c r="F20" i="33"/>
  <c r="E20" i="33"/>
  <c r="L19" i="33"/>
  <c r="J19" i="33"/>
  <c r="I19" i="33"/>
  <c r="H19" i="33"/>
  <c r="G19" i="33"/>
  <c r="F19" i="33"/>
  <c r="E19" i="33"/>
  <c r="L18" i="33"/>
  <c r="J18" i="33"/>
  <c r="I18" i="33"/>
  <c r="H18" i="33"/>
  <c r="G18" i="33"/>
  <c r="F18" i="33"/>
  <c r="E18" i="33"/>
  <c r="L17" i="33"/>
  <c r="J17" i="33"/>
  <c r="I17" i="33"/>
  <c r="H17" i="33"/>
  <c r="G17" i="33"/>
  <c r="F17" i="33"/>
  <c r="E17" i="33"/>
  <c r="L16" i="33"/>
  <c r="J16" i="33"/>
  <c r="I16" i="33"/>
  <c r="H16" i="33"/>
  <c r="G16" i="33"/>
  <c r="F16" i="33"/>
  <c r="E16" i="33"/>
  <c r="L15" i="33"/>
  <c r="J15" i="33"/>
  <c r="I15" i="33"/>
  <c r="H15" i="33"/>
  <c r="G15" i="33"/>
  <c r="F15" i="33"/>
  <c r="E15" i="33"/>
  <c r="L14" i="33"/>
  <c r="J14" i="33"/>
  <c r="I14" i="33"/>
  <c r="H14" i="33"/>
  <c r="G14" i="33"/>
  <c r="F14" i="33"/>
  <c r="E14" i="33"/>
  <c r="L13" i="33"/>
  <c r="J13" i="33"/>
  <c r="I13" i="33"/>
  <c r="H13" i="33"/>
  <c r="G13" i="33"/>
  <c r="F13" i="33"/>
  <c r="E13" i="33"/>
  <c r="L12" i="33"/>
  <c r="J12" i="33"/>
  <c r="I12" i="33"/>
  <c r="H12" i="33"/>
  <c r="G12" i="33"/>
  <c r="F12" i="33"/>
  <c r="E12" i="33"/>
  <c r="L11" i="33"/>
  <c r="J11" i="33"/>
  <c r="I11" i="33"/>
  <c r="H11" i="33"/>
  <c r="G11" i="33"/>
  <c r="F11" i="33"/>
  <c r="E11" i="33"/>
  <c r="L10" i="33"/>
  <c r="J10" i="33"/>
  <c r="I10" i="33"/>
  <c r="H10" i="33"/>
  <c r="G10" i="33"/>
  <c r="F10" i="33"/>
  <c r="E10" i="33"/>
  <c r="L9" i="33"/>
  <c r="J9" i="33"/>
  <c r="I9" i="33"/>
  <c r="H9" i="33"/>
  <c r="G9" i="33"/>
  <c r="F9" i="33"/>
  <c r="E9" i="33"/>
  <c r="L8" i="33"/>
  <c r="J8" i="33"/>
  <c r="I8" i="33"/>
  <c r="H8" i="33"/>
  <c r="G8" i="33"/>
  <c r="F8" i="33"/>
  <c r="E8" i="33"/>
  <c r="L7" i="33"/>
  <c r="J7" i="33"/>
  <c r="I7" i="33"/>
  <c r="H7" i="33"/>
  <c r="G7" i="33"/>
  <c r="F7" i="33"/>
  <c r="E7" i="33"/>
  <c r="L6" i="33"/>
  <c r="J6" i="33"/>
  <c r="I6" i="33"/>
  <c r="H6" i="33"/>
  <c r="G6" i="33"/>
  <c r="F6" i="33"/>
  <c r="E6" i="33"/>
  <c r="L5" i="33"/>
  <c r="J5" i="33"/>
  <c r="I5" i="33"/>
  <c r="H5" i="33"/>
  <c r="G5" i="33"/>
  <c r="F5" i="33"/>
  <c r="E5" i="33"/>
  <c r="B2" i="33"/>
  <c r="D3" i="11"/>
  <c r="D2" i="11"/>
  <c r="D3" i="20"/>
  <c r="D2" i="20"/>
  <c r="L22" i="20"/>
  <c r="L23" i="20" s="1"/>
  <c r="L24" i="20" s="1"/>
  <c r="L25" i="20" s="1"/>
  <c r="O20" i="10"/>
  <c r="O21" i="10" s="1"/>
  <c r="O22" i="10" s="1"/>
  <c r="O23" i="10" s="1"/>
  <c r="O24" i="10" s="1"/>
  <c r="O25" i="10" s="1"/>
  <c r="O26" i="10" s="1"/>
  <c r="N20" i="10"/>
  <c r="N21" i="10"/>
  <c r="N22" i="10"/>
  <c r="N23" i="10"/>
  <c r="N24" i="10"/>
  <c r="N25" i="10"/>
  <c r="N26" i="10"/>
  <c r="N19" i="10"/>
  <c r="P19" i="10" s="1"/>
  <c r="K20" i="10"/>
  <c r="K21" i="10"/>
  <c r="K22" i="10"/>
  <c r="K23" i="10"/>
  <c r="K24" i="10"/>
  <c r="K25" i="10"/>
  <c r="K26" i="10"/>
  <c r="K19" i="10"/>
  <c r="M19" i="10" s="1"/>
  <c r="L20" i="10"/>
  <c r="L21" i="10" s="1"/>
  <c r="L22" i="10" s="1"/>
  <c r="L23" i="10" s="1"/>
  <c r="P26" i="10" l="1"/>
  <c r="P22" i="10"/>
  <c r="P21" i="10"/>
  <c r="P25" i="10"/>
  <c r="P24" i="10"/>
  <c r="P23" i="10"/>
  <c r="P20" i="10"/>
  <c r="M20" i="10"/>
  <c r="M21" i="10"/>
  <c r="M22" i="10"/>
  <c r="M23" i="10"/>
  <c r="L24" i="10"/>
  <c r="L25" i="10" s="1"/>
  <c r="L26" i="10" s="1"/>
  <c r="R41" i="23"/>
  <c r="R42" i="23" s="1"/>
  <c r="R43" i="23" s="1"/>
  <c r="R44" i="23" s="1"/>
  <c r="R45" i="23" s="1"/>
  <c r="R46" i="23" s="1"/>
  <c r="R47" i="23" s="1"/>
  <c r="R48" i="23" s="1"/>
  <c r="R49" i="23" s="1"/>
  <c r="R50" i="23" s="1"/>
  <c r="R51" i="23" s="1"/>
  <c r="R52" i="23" s="1"/>
  <c r="R53" i="23" s="1"/>
  <c r="R54" i="23" s="1"/>
  <c r="R18" i="23"/>
  <c r="R19" i="23" s="1"/>
  <c r="R20" i="23" s="1"/>
  <c r="R21" i="23" s="1"/>
  <c r="R22" i="23" s="1"/>
  <c r="R23" i="23" s="1"/>
  <c r="R24" i="23" s="1"/>
  <c r="R25" i="23" s="1"/>
  <c r="R26" i="23" s="1"/>
  <c r="R27" i="23" s="1"/>
  <c r="R28" i="23" s="1"/>
  <c r="R29" i="23" s="1"/>
  <c r="R30" i="23" s="1"/>
  <c r="R31" i="23" s="1"/>
  <c r="D3" i="10"/>
  <c r="D2" i="10"/>
  <c r="P27" i="10" l="1"/>
  <c r="M24" i="10"/>
  <c r="M25" i="10"/>
  <c r="M26" i="10"/>
  <c r="J14" i="23"/>
  <c r="J37" i="23"/>
  <c r="O54" i="23"/>
  <c r="L54" i="23"/>
  <c r="Q54" i="23" s="1"/>
  <c r="S54" i="23" s="1"/>
  <c r="J54" i="23"/>
  <c r="O53" i="23"/>
  <c r="L53" i="23"/>
  <c r="Q53" i="23" s="1"/>
  <c r="S53" i="23" s="1"/>
  <c r="J53" i="23"/>
  <c r="O52" i="23"/>
  <c r="L52" i="23"/>
  <c r="Q52" i="23" s="1"/>
  <c r="S52" i="23" s="1"/>
  <c r="J52" i="23"/>
  <c r="O51" i="23"/>
  <c r="L51" i="23"/>
  <c r="Q51" i="23" s="1"/>
  <c r="S51" i="23" s="1"/>
  <c r="J51" i="23"/>
  <c r="O50" i="23"/>
  <c r="L50" i="23"/>
  <c r="Q50" i="23" s="1"/>
  <c r="S50" i="23" s="1"/>
  <c r="J50" i="23"/>
  <c r="O49" i="23"/>
  <c r="L49" i="23"/>
  <c r="Q49" i="23" s="1"/>
  <c r="S49" i="23" s="1"/>
  <c r="J49" i="23"/>
  <c r="O48" i="23"/>
  <c r="L48" i="23"/>
  <c r="Q48" i="23" s="1"/>
  <c r="S48" i="23" s="1"/>
  <c r="J48" i="23"/>
  <c r="O47" i="23"/>
  <c r="L47" i="23"/>
  <c r="Q47" i="23" s="1"/>
  <c r="S47" i="23" s="1"/>
  <c r="J47" i="23"/>
  <c r="O46" i="23"/>
  <c r="L46" i="23"/>
  <c r="Q46" i="23" s="1"/>
  <c r="S46" i="23" s="1"/>
  <c r="J46" i="23"/>
  <c r="O45" i="23"/>
  <c r="L45" i="23"/>
  <c r="Q45" i="23" s="1"/>
  <c r="S45" i="23" s="1"/>
  <c r="J45" i="23"/>
  <c r="O44" i="23"/>
  <c r="L44" i="23"/>
  <c r="Q44" i="23" s="1"/>
  <c r="S44" i="23" s="1"/>
  <c r="J44" i="23"/>
  <c r="O43" i="23"/>
  <c r="L43" i="23"/>
  <c r="Q43" i="23" s="1"/>
  <c r="S43" i="23" s="1"/>
  <c r="J43" i="23"/>
  <c r="O42" i="23"/>
  <c r="L42" i="23"/>
  <c r="Q42" i="23" s="1"/>
  <c r="S42" i="23" s="1"/>
  <c r="J42" i="23"/>
  <c r="O41" i="23"/>
  <c r="M41" i="23"/>
  <c r="L41" i="23"/>
  <c r="Q41" i="23" s="1"/>
  <c r="S41" i="23" s="1"/>
  <c r="J41" i="23"/>
  <c r="O40" i="23"/>
  <c r="N40" i="23" s="1"/>
  <c r="L40" i="23"/>
  <c r="Q40" i="23" s="1"/>
  <c r="J40" i="23"/>
  <c r="J36" i="23"/>
  <c r="J35" i="23"/>
  <c r="N34" i="23"/>
  <c r="O31" i="23"/>
  <c r="L31" i="23"/>
  <c r="Q31" i="23" s="1"/>
  <c r="S31" i="23" s="1"/>
  <c r="J31" i="23"/>
  <c r="O30" i="23"/>
  <c r="L30" i="23"/>
  <c r="Q30" i="23" s="1"/>
  <c r="S30" i="23" s="1"/>
  <c r="J30" i="23"/>
  <c r="O29" i="23"/>
  <c r="L29" i="23"/>
  <c r="Q29" i="23" s="1"/>
  <c r="S29" i="23" s="1"/>
  <c r="J29" i="23"/>
  <c r="O28" i="23"/>
  <c r="L28" i="23"/>
  <c r="Q28" i="23" s="1"/>
  <c r="S28" i="23" s="1"/>
  <c r="J28" i="23"/>
  <c r="O27" i="23"/>
  <c r="L27" i="23"/>
  <c r="Q27" i="23" s="1"/>
  <c r="S27" i="23" s="1"/>
  <c r="J27" i="23"/>
  <c r="O26" i="23"/>
  <c r="L26" i="23"/>
  <c r="Q26" i="23" s="1"/>
  <c r="S26" i="23" s="1"/>
  <c r="J26" i="23"/>
  <c r="O25" i="23"/>
  <c r="L25" i="23"/>
  <c r="Q25" i="23" s="1"/>
  <c r="S25" i="23" s="1"/>
  <c r="J25" i="23"/>
  <c r="O24" i="23"/>
  <c r="L24" i="23"/>
  <c r="Q24" i="23" s="1"/>
  <c r="S24" i="23" s="1"/>
  <c r="J24" i="23"/>
  <c r="O23" i="23"/>
  <c r="L23" i="23"/>
  <c r="Q23" i="23" s="1"/>
  <c r="S23" i="23" s="1"/>
  <c r="J23" i="23"/>
  <c r="O22" i="23"/>
  <c r="L22" i="23"/>
  <c r="Q22" i="23" s="1"/>
  <c r="S22" i="23" s="1"/>
  <c r="J22" i="23"/>
  <c r="O21" i="23"/>
  <c r="L21" i="23"/>
  <c r="Q21" i="23" s="1"/>
  <c r="S21" i="23" s="1"/>
  <c r="J21" i="23"/>
  <c r="O20" i="23"/>
  <c r="L20" i="23"/>
  <c r="Q20" i="23" s="1"/>
  <c r="S20" i="23" s="1"/>
  <c r="J20" i="23"/>
  <c r="O19" i="23"/>
  <c r="L19" i="23"/>
  <c r="Q19" i="23" s="1"/>
  <c r="S19" i="23" s="1"/>
  <c r="J19" i="23"/>
  <c r="O18" i="23"/>
  <c r="M18" i="23"/>
  <c r="L18" i="23"/>
  <c r="Q18" i="23" s="1"/>
  <c r="S18" i="23" s="1"/>
  <c r="J18" i="23"/>
  <c r="O17" i="23"/>
  <c r="N17" i="23" s="1"/>
  <c r="L17" i="23"/>
  <c r="Q17" i="23" s="1"/>
  <c r="J17" i="23"/>
  <c r="J13" i="23"/>
  <c r="J12" i="23"/>
  <c r="D3" i="23"/>
  <c r="D2" i="23"/>
  <c r="Q32" i="23" l="1"/>
  <c r="S17" i="23"/>
  <c r="S32" i="23" s="1"/>
  <c r="S40" i="23"/>
  <c r="S55" i="23" s="1"/>
  <c r="Q55" i="23"/>
  <c r="M19" i="23"/>
  <c r="N18" i="23"/>
  <c r="M42" i="23"/>
  <c r="N41" i="23"/>
  <c r="M27" i="10"/>
  <c r="P28" i="10" s="1"/>
  <c r="C311" i="2" s="1"/>
  <c r="F49" i="16" s="1"/>
  <c r="J7" i="23"/>
  <c r="J38" i="23"/>
  <c r="O32" i="23"/>
  <c r="E32" i="23" s="1"/>
  <c r="J32" i="23" s="1"/>
  <c r="L55" i="23"/>
  <c r="C55" i="23" s="1"/>
  <c r="J9" i="23"/>
  <c r="J8" i="23"/>
  <c r="O55" i="23"/>
  <c r="E55" i="23" s="1"/>
  <c r="J55" i="23" s="1"/>
  <c r="J15" i="23"/>
  <c r="J34" i="23"/>
  <c r="J39" i="23"/>
  <c r="J5" i="23"/>
  <c r="J11" i="23"/>
  <c r="J16" i="23"/>
  <c r="L32" i="23"/>
  <c r="C32" i="23" s="1"/>
  <c r="J56" i="23"/>
  <c r="J6" i="23"/>
  <c r="J33" i="23"/>
  <c r="J10" i="23"/>
  <c r="M20" i="23" l="1"/>
  <c r="N19" i="23"/>
  <c r="R56" i="23"/>
  <c r="M43" i="23"/>
  <c r="N42" i="23"/>
  <c r="J37" i="9"/>
  <c r="J38" i="9"/>
  <c r="J39" i="9"/>
  <c r="J36" i="9"/>
  <c r="J13" i="9"/>
  <c r="J14" i="9"/>
  <c r="J15" i="9"/>
  <c r="J12" i="9"/>
  <c r="D3" i="9"/>
  <c r="D2" i="9"/>
  <c r="M44" i="23" l="1"/>
  <c r="N43" i="23"/>
  <c r="N20" i="23"/>
  <c r="M21" i="23"/>
  <c r="B2" i="22"/>
  <c r="M22" i="23" l="1"/>
  <c r="N21" i="23"/>
  <c r="N44" i="23"/>
  <c r="M45" i="23"/>
  <c r="D18" i="21"/>
  <c r="D3" i="21"/>
  <c r="D2" i="21"/>
  <c r="I30" i="2"/>
  <c r="I66" i="2"/>
  <c r="I102" i="2"/>
  <c r="I138" i="2"/>
  <c r="I174" i="2"/>
  <c r="I210" i="2"/>
  <c r="I246" i="2"/>
  <c r="I282" i="2"/>
  <c r="G25" i="2"/>
  <c r="I25" i="2" s="1"/>
  <c r="G26" i="2"/>
  <c r="I26" i="2" s="1"/>
  <c r="G27" i="2"/>
  <c r="I27" i="2" s="1"/>
  <c r="G28" i="2"/>
  <c r="I28" i="2" s="1"/>
  <c r="G29" i="2"/>
  <c r="I29" i="2" s="1"/>
  <c r="G30" i="2"/>
  <c r="G31" i="2"/>
  <c r="I31" i="2" s="1"/>
  <c r="G32" i="2"/>
  <c r="I32" i="2" s="1"/>
  <c r="G33" i="2"/>
  <c r="I33" i="2" s="1"/>
  <c r="G34" i="2"/>
  <c r="I34" i="2" s="1"/>
  <c r="G35" i="2"/>
  <c r="I35" i="2" s="1"/>
  <c r="G36" i="2"/>
  <c r="I36" i="2" s="1"/>
  <c r="G37" i="2"/>
  <c r="I37" i="2" s="1"/>
  <c r="G38" i="2"/>
  <c r="I38" i="2" s="1"/>
  <c r="G39" i="2"/>
  <c r="I39" i="2" s="1"/>
  <c r="G40" i="2"/>
  <c r="I40" i="2" s="1"/>
  <c r="G41" i="2"/>
  <c r="I41" i="2" s="1"/>
  <c r="G42" i="2"/>
  <c r="I42" i="2" s="1"/>
  <c r="G43" i="2"/>
  <c r="I43" i="2" s="1"/>
  <c r="G44" i="2"/>
  <c r="I44" i="2" s="1"/>
  <c r="G45" i="2"/>
  <c r="I45" i="2" s="1"/>
  <c r="G46" i="2"/>
  <c r="I46" i="2" s="1"/>
  <c r="G47" i="2"/>
  <c r="I47" i="2" s="1"/>
  <c r="G48" i="2"/>
  <c r="I48" i="2" s="1"/>
  <c r="G49" i="2"/>
  <c r="I49" i="2" s="1"/>
  <c r="G50" i="2"/>
  <c r="I50" i="2" s="1"/>
  <c r="G51" i="2"/>
  <c r="I51" i="2" s="1"/>
  <c r="G52" i="2"/>
  <c r="I52" i="2" s="1"/>
  <c r="G53" i="2"/>
  <c r="I53" i="2" s="1"/>
  <c r="G54" i="2"/>
  <c r="I54" i="2" s="1"/>
  <c r="G55" i="2"/>
  <c r="I55" i="2" s="1"/>
  <c r="G56" i="2"/>
  <c r="I56" i="2" s="1"/>
  <c r="G57" i="2"/>
  <c r="I57" i="2" s="1"/>
  <c r="G58" i="2"/>
  <c r="I58" i="2" s="1"/>
  <c r="G59" i="2"/>
  <c r="I59" i="2" s="1"/>
  <c r="G60" i="2"/>
  <c r="I60" i="2" s="1"/>
  <c r="G61" i="2"/>
  <c r="I61" i="2" s="1"/>
  <c r="G62" i="2"/>
  <c r="I62" i="2" s="1"/>
  <c r="G63" i="2"/>
  <c r="I63" i="2" s="1"/>
  <c r="G64" i="2"/>
  <c r="I64" i="2" s="1"/>
  <c r="G65" i="2"/>
  <c r="I65" i="2" s="1"/>
  <c r="G66" i="2"/>
  <c r="G67" i="2"/>
  <c r="I67" i="2" s="1"/>
  <c r="G68" i="2"/>
  <c r="I68" i="2" s="1"/>
  <c r="G69" i="2"/>
  <c r="I69" i="2" s="1"/>
  <c r="G70" i="2"/>
  <c r="I70" i="2" s="1"/>
  <c r="G71" i="2"/>
  <c r="I71" i="2" s="1"/>
  <c r="G72" i="2"/>
  <c r="I72" i="2" s="1"/>
  <c r="G73" i="2"/>
  <c r="I73" i="2" s="1"/>
  <c r="G74" i="2"/>
  <c r="I74" i="2" s="1"/>
  <c r="G75" i="2"/>
  <c r="I75" i="2" s="1"/>
  <c r="G76" i="2"/>
  <c r="I76" i="2" s="1"/>
  <c r="G77" i="2"/>
  <c r="I77" i="2" s="1"/>
  <c r="G78" i="2"/>
  <c r="I78" i="2" s="1"/>
  <c r="G79" i="2"/>
  <c r="I79" i="2" s="1"/>
  <c r="G80" i="2"/>
  <c r="I80" i="2" s="1"/>
  <c r="G81" i="2"/>
  <c r="I81" i="2" s="1"/>
  <c r="G82" i="2"/>
  <c r="I82" i="2" s="1"/>
  <c r="G83" i="2"/>
  <c r="I83" i="2" s="1"/>
  <c r="G84" i="2"/>
  <c r="I84" i="2" s="1"/>
  <c r="G85" i="2"/>
  <c r="I85" i="2" s="1"/>
  <c r="G86" i="2"/>
  <c r="I86" i="2" s="1"/>
  <c r="G87" i="2"/>
  <c r="I87" i="2" s="1"/>
  <c r="G88" i="2"/>
  <c r="I88" i="2" s="1"/>
  <c r="G89" i="2"/>
  <c r="I89" i="2" s="1"/>
  <c r="G90" i="2"/>
  <c r="I90" i="2" s="1"/>
  <c r="G91" i="2"/>
  <c r="I91" i="2" s="1"/>
  <c r="G92" i="2"/>
  <c r="I92" i="2" s="1"/>
  <c r="G93" i="2"/>
  <c r="I93" i="2" s="1"/>
  <c r="G94" i="2"/>
  <c r="I94" i="2" s="1"/>
  <c r="G95" i="2"/>
  <c r="I95" i="2" s="1"/>
  <c r="G96" i="2"/>
  <c r="I96" i="2" s="1"/>
  <c r="G97" i="2"/>
  <c r="I97" i="2" s="1"/>
  <c r="G98" i="2"/>
  <c r="I98" i="2" s="1"/>
  <c r="G99" i="2"/>
  <c r="I99" i="2" s="1"/>
  <c r="G100" i="2"/>
  <c r="I100" i="2" s="1"/>
  <c r="G101" i="2"/>
  <c r="I101" i="2" s="1"/>
  <c r="G102" i="2"/>
  <c r="G103" i="2"/>
  <c r="I103" i="2" s="1"/>
  <c r="G104" i="2"/>
  <c r="I104" i="2" s="1"/>
  <c r="G105" i="2"/>
  <c r="I105" i="2" s="1"/>
  <c r="G106" i="2"/>
  <c r="I106" i="2" s="1"/>
  <c r="G107" i="2"/>
  <c r="I107" i="2" s="1"/>
  <c r="G108" i="2"/>
  <c r="I108" i="2" s="1"/>
  <c r="G109" i="2"/>
  <c r="I109" i="2" s="1"/>
  <c r="G110" i="2"/>
  <c r="I110" i="2" s="1"/>
  <c r="G111" i="2"/>
  <c r="I111" i="2" s="1"/>
  <c r="G112" i="2"/>
  <c r="I112" i="2" s="1"/>
  <c r="G113" i="2"/>
  <c r="I113" i="2" s="1"/>
  <c r="G114" i="2"/>
  <c r="I114" i="2" s="1"/>
  <c r="G115" i="2"/>
  <c r="I115" i="2" s="1"/>
  <c r="G116" i="2"/>
  <c r="I116" i="2" s="1"/>
  <c r="G117" i="2"/>
  <c r="I117" i="2" s="1"/>
  <c r="G118" i="2"/>
  <c r="I118" i="2" s="1"/>
  <c r="G119" i="2"/>
  <c r="I119" i="2" s="1"/>
  <c r="G120" i="2"/>
  <c r="I120" i="2" s="1"/>
  <c r="G121" i="2"/>
  <c r="I121" i="2" s="1"/>
  <c r="G122" i="2"/>
  <c r="I122" i="2" s="1"/>
  <c r="G123" i="2"/>
  <c r="I123" i="2" s="1"/>
  <c r="G124" i="2"/>
  <c r="I124" i="2" s="1"/>
  <c r="G125" i="2"/>
  <c r="I125" i="2" s="1"/>
  <c r="G126" i="2"/>
  <c r="I126" i="2" s="1"/>
  <c r="G127" i="2"/>
  <c r="I127" i="2" s="1"/>
  <c r="G128" i="2"/>
  <c r="I128" i="2" s="1"/>
  <c r="G129" i="2"/>
  <c r="I129" i="2" s="1"/>
  <c r="G130" i="2"/>
  <c r="I130" i="2" s="1"/>
  <c r="G131" i="2"/>
  <c r="I131" i="2" s="1"/>
  <c r="G132" i="2"/>
  <c r="I132" i="2" s="1"/>
  <c r="G133" i="2"/>
  <c r="I133" i="2" s="1"/>
  <c r="G134" i="2"/>
  <c r="I134" i="2" s="1"/>
  <c r="G135" i="2"/>
  <c r="I135" i="2" s="1"/>
  <c r="G136" i="2"/>
  <c r="I136" i="2" s="1"/>
  <c r="G137" i="2"/>
  <c r="I137" i="2" s="1"/>
  <c r="G138" i="2"/>
  <c r="G139" i="2"/>
  <c r="I139" i="2" s="1"/>
  <c r="G140" i="2"/>
  <c r="I140" i="2" s="1"/>
  <c r="G141" i="2"/>
  <c r="I141" i="2" s="1"/>
  <c r="G142" i="2"/>
  <c r="I142" i="2" s="1"/>
  <c r="G143" i="2"/>
  <c r="I143" i="2" s="1"/>
  <c r="G144" i="2"/>
  <c r="I144" i="2" s="1"/>
  <c r="G145" i="2"/>
  <c r="I145" i="2" s="1"/>
  <c r="G146" i="2"/>
  <c r="I146" i="2" s="1"/>
  <c r="G147" i="2"/>
  <c r="I147" i="2" s="1"/>
  <c r="G148" i="2"/>
  <c r="I148" i="2" s="1"/>
  <c r="G149" i="2"/>
  <c r="I149" i="2" s="1"/>
  <c r="G150" i="2"/>
  <c r="I150" i="2" s="1"/>
  <c r="G151" i="2"/>
  <c r="I151" i="2" s="1"/>
  <c r="G152" i="2"/>
  <c r="I152" i="2" s="1"/>
  <c r="G153" i="2"/>
  <c r="I153" i="2" s="1"/>
  <c r="G154" i="2"/>
  <c r="I154" i="2" s="1"/>
  <c r="G155" i="2"/>
  <c r="I155" i="2" s="1"/>
  <c r="G156" i="2"/>
  <c r="I156" i="2" s="1"/>
  <c r="G157" i="2"/>
  <c r="I157" i="2" s="1"/>
  <c r="G158" i="2"/>
  <c r="I158" i="2" s="1"/>
  <c r="G159" i="2"/>
  <c r="I159" i="2" s="1"/>
  <c r="G160" i="2"/>
  <c r="I160" i="2" s="1"/>
  <c r="G161" i="2"/>
  <c r="I161" i="2" s="1"/>
  <c r="G162" i="2"/>
  <c r="I162" i="2" s="1"/>
  <c r="G163" i="2"/>
  <c r="I163" i="2" s="1"/>
  <c r="G164" i="2"/>
  <c r="I164" i="2" s="1"/>
  <c r="G165" i="2"/>
  <c r="I165" i="2" s="1"/>
  <c r="G166" i="2"/>
  <c r="I166" i="2" s="1"/>
  <c r="G167" i="2"/>
  <c r="I167" i="2" s="1"/>
  <c r="G168" i="2"/>
  <c r="I168" i="2" s="1"/>
  <c r="G169" i="2"/>
  <c r="I169" i="2" s="1"/>
  <c r="G170" i="2"/>
  <c r="I170" i="2" s="1"/>
  <c r="G171" i="2"/>
  <c r="I171" i="2" s="1"/>
  <c r="G172" i="2"/>
  <c r="I172" i="2" s="1"/>
  <c r="G173" i="2"/>
  <c r="I173" i="2" s="1"/>
  <c r="G174" i="2"/>
  <c r="G175" i="2"/>
  <c r="I175" i="2" s="1"/>
  <c r="G176" i="2"/>
  <c r="I176" i="2" s="1"/>
  <c r="G177" i="2"/>
  <c r="I177" i="2" s="1"/>
  <c r="G178" i="2"/>
  <c r="I178" i="2" s="1"/>
  <c r="G179" i="2"/>
  <c r="I179" i="2" s="1"/>
  <c r="G180" i="2"/>
  <c r="I180" i="2" s="1"/>
  <c r="G181" i="2"/>
  <c r="I181" i="2" s="1"/>
  <c r="G182" i="2"/>
  <c r="I182" i="2" s="1"/>
  <c r="G183" i="2"/>
  <c r="I183" i="2" s="1"/>
  <c r="G184" i="2"/>
  <c r="I184" i="2" s="1"/>
  <c r="G185" i="2"/>
  <c r="I185" i="2" s="1"/>
  <c r="G186" i="2"/>
  <c r="I186" i="2" s="1"/>
  <c r="G187" i="2"/>
  <c r="I187" i="2" s="1"/>
  <c r="G188" i="2"/>
  <c r="I188" i="2" s="1"/>
  <c r="G189" i="2"/>
  <c r="I189" i="2" s="1"/>
  <c r="G190" i="2"/>
  <c r="I190" i="2" s="1"/>
  <c r="G191" i="2"/>
  <c r="I191" i="2" s="1"/>
  <c r="G192" i="2"/>
  <c r="I192" i="2" s="1"/>
  <c r="G193" i="2"/>
  <c r="I193" i="2" s="1"/>
  <c r="G194" i="2"/>
  <c r="I194" i="2" s="1"/>
  <c r="G195" i="2"/>
  <c r="I195" i="2" s="1"/>
  <c r="G196" i="2"/>
  <c r="I196" i="2" s="1"/>
  <c r="G197" i="2"/>
  <c r="I197" i="2" s="1"/>
  <c r="G198" i="2"/>
  <c r="I198" i="2" s="1"/>
  <c r="G199" i="2"/>
  <c r="I199" i="2" s="1"/>
  <c r="G200" i="2"/>
  <c r="I200" i="2" s="1"/>
  <c r="G201" i="2"/>
  <c r="I201" i="2" s="1"/>
  <c r="G202" i="2"/>
  <c r="I202" i="2" s="1"/>
  <c r="G203" i="2"/>
  <c r="I203" i="2" s="1"/>
  <c r="G204" i="2"/>
  <c r="I204" i="2" s="1"/>
  <c r="G205" i="2"/>
  <c r="I205" i="2" s="1"/>
  <c r="G206" i="2"/>
  <c r="I206" i="2" s="1"/>
  <c r="G207" i="2"/>
  <c r="I207" i="2" s="1"/>
  <c r="G208" i="2"/>
  <c r="I208" i="2" s="1"/>
  <c r="G209" i="2"/>
  <c r="I209" i="2" s="1"/>
  <c r="G210" i="2"/>
  <c r="G211" i="2"/>
  <c r="I211" i="2" s="1"/>
  <c r="G212" i="2"/>
  <c r="I212" i="2" s="1"/>
  <c r="G213" i="2"/>
  <c r="I213" i="2" s="1"/>
  <c r="G214" i="2"/>
  <c r="I214" i="2" s="1"/>
  <c r="G215" i="2"/>
  <c r="I215" i="2" s="1"/>
  <c r="G216" i="2"/>
  <c r="I216" i="2" s="1"/>
  <c r="G217" i="2"/>
  <c r="I217" i="2" s="1"/>
  <c r="G218" i="2"/>
  <c r="I218" i="2" s="1"/>
  <c r="G219" i="2"/>
  <c r="I219" i="2" s="1"/>
  <c r="G220" i="2"/>
  <c r="I220" i="2" s="1"/>
  <c r="G221" i="2"/>
  <c r="I221" i="2" s="1"/>
  <c r="G222" i="2"/>
  <c r="I222" i="2" s="1"/>
  <c r="G223" i="2"/>
  <c r="I223" i="2" s="1"/>
  <c r="G224" i="2"/>
  <c r="I224" i="2" s="1"/>
  <c r="G225" i="2"/>
  <c r="I225" i="2" s="1"/>
  <c r="G226" i="2"/>
  <c r="I226" i="2" s="1"/>
  <c r="G227" i="2"/>
  <c r="I227" i="2" s="1"/>
  <c r="G228" i="2"/>
  <c r="I228" i="2" s="1"/>
  <c r="G229" i="2"/>
  <c r="I229" i="2" s="1"/>
  <c r="G230" i="2"/>
  <c r="I230" i="2" s="1"/>
  <c r="G231" i="2"/>
  <c r="I231" i="2" s="1"/>
  <c r="G232" i="2"/>
  <c r="I232" i="2" s="1"/>
  <c r="G233" i="2"/>
  <c r="I233" i="2" s="1"/>
  <c r="G234" i="2"/>
  <c r="I234" i="2" s="1"/>
  <c r="G235" i="2"/>
  <c r="I235" i="2" s="1"/>
  <c r="G236" i="2"/>
  <c r="I236" i="2" s="1"/>
  <c r="G237" i="2"/>
  <c r="I237" i="2" s="1"/>
  <c r="G238" i="2"/>
  <c r="I238" i="2" s="1"/>
  <c r="G239" i="2"/>
  <c r="I239" i="2" s="1"/>
  <c r="G240" i="2"/>
  <c r="I240" i="2" s="1"/>
  <c r="G241" i="2"/>
  <c r="I241" i="2" s="1"/>
  <c r="G242" i="2"/>
  <c r="I242" i="2" s="1"/>
  <c r="G243" i="2"/>
  <c r="I243" i="2" s="1"/>
  <c r="G244" i="2"/>
  <c r="I244" i="2" s="1"/>
  <c r="G245" i="2"/>
  <c r="I245" i="2" s="1"/>
  <c r="G246" i="2"/>
  <c r="G247" i="2"/>
  <c r="I247" i="2" s="1"/>
  <c r="G248" i="2"/>
  <c r="I248" i="2" s="1"/>
  <c r="G249" i="2"/>
  <c r="I249" i="2" s="1"/>
  <c r="G250" i="2"/>
  <c r="I250" i="2" s="1"/>
  <c r="G251" i="2"/>
  <c r="I251" i="2" s="1"/>
  <c r="G252" i="2"/>
  <c r="I252" i="2" s="1"/>
  <c r="G253" i="2"/>
  <c r="I253" i="2" s="1"/>
  <c r="G254" i="2"/>
  <c r="I254" i="2" s="1"/>
  <c r="G255" i="2"/>
  <c r="I255" i="2" s="1"/>
  <c r="G256" i="2"/>
  <c r="I256" i="2" s="1"/>
  <c r="G257" i="2"/>
  <c r="I257" i="2" s="1"/>
  <c r="G258" i="2"/>
  <c r="I258" i="2" s="1"/>
  <c r="G259" i="2"/>
  <c r="I259" i="2" s="1"/>
  <c r="G260" i="2"/>
  <c r="I260" i="2" s="1"/>
  <c r="G261" i="2"/>
  <c r="I261" i="2" s="1"/>
  <c r="G262" i="2"/>
  <c r="I262" i="2" s="1"/>
  <c r="G263" i="2"/>
  <c r="I263" i="2" s="1"/>
  <c r="G264" i="2"/>
  <c r="I264" i="2" s="1"/>
  <c r="G265" i="2"/>
  <c r="I265" i="2" s="1"/>
  <c r="G266" i="2"/>
  <c r="I266" i="2" s="1"/>
  <c r="G267" i="2"/>
  <c r="I267" i="2" s="1"/>
  <c r="G268" i="2"/>
  <c r="I268" i="2" s="1"/>
  <c r="G269" i="2"/>
  <c r="I269" i="2" s="1"/>
  <c r="G270" i="2"/>
  <c r="I270" i="2" s="1"/>
  <c r="G271" i="2"/>
  <c r="I271" i="2" s="1"/>
  <c r="G272" i="2"/>
  <c r="I272" i="2" s="1"/>
  <c r="G273" i="2"/>
  <c r="I273" i="2" s="1"/>
  <c r="G274" i="2"/>
  <c r="I274" i="2" s="1"/>
  <c r="G275" i="2"/>
  <c r="I275" i="2" s="1"/>
  <c r="G276" i="2"/>
  <c r="I276" i="2" s="1"/>
  <c r="G277" i="2"/>
  <c r="I277" i="2" s="1"/>
  <c r="G278" i="2"/>
  <c r="I278" i="2" s="1"/>
  <c r="G279" i="2"/>
  <c r="I279" i="2" s="1"/>
  <c r="G280" i="2"/>
  <c r="I280" i="2" s="1"/>
  <c r="G281" i="2"/>
  <c r="I281" i="2" s="1"/>
  <c r="G282" i="2"/>
  <c r="G283" i="2"/>
  <c r="I283" i="2" s="1"/>
  <c r="G284" i="2"/>
  <c r="I284" i="2" s="1"/>
  <c r="G285" i="2"/>
  <c r="I285" i="2" s="1"/>
  <c r="G286" i="2"/>
  <c r="I286" i="2" s="1"/>
  <c r="G287" i="2"/>
  <c r="I287" i="2" s="1"/>
  <c r="G288" i="2"/>
  <c r="I288" i="2" s="1"/>
  <c r="G289" i="2"/>
  <c r="I289" i="2" s="1"/>
  <c r="G290" i="2"/>
  <c r="I290" i="2" s="1"/>
  <c r="G291" i="2"/>
  <c r="I291" i="2" s="1"/>
  <c r="G292" i="2"/>
  <c r="I292" i="2" s="1"/>
  <c r="G293" i="2"/>
  <c r="I293" i="2" s="1"/>
  <c r="G294" i="2"/>
  <c r="I294" i="2" s="1"/>
  <c r="G295" i="2"/>
  <c r="I295" i="2" s="1"/>
  <c r="G296" i="2"/>
  <c r="I296" i="2" s="1"/>
  <c r="G297" i="2"/>
  <c r="I297" i="2" s="1"/>
  <c r="G298" i="2"/>
  <c r="I298" i="2" s="1"/>
  <c r="G299" i="2"/>
  <c r="I299" i="2" s="1"/>
  <c r="G300" i="2"/>
  <c r="I300" i="2" s="1"/>
  <c r="G301" i="2"/>
  <c r="I301" i="2" s="1"/>
  <c r="G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24" i="2"/>
  <c r="E24" i="2"/>
  <c r="F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24" i="2"/>
  <c r="M46" i="23" l="1"/>
  <c r="N45" i="23"/>
  <c r="M23" i="23"/>
  <c r="N22" i="23"/>
  <c r="I23" i="2"/>
  <c r="G256" i="4"/>
  <c r="G255" i="4"/>
  <c r="G254" i="4"/>
  <c r="G253" i="4"/>
  <c r="G25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02" i="4"/>
  <c r="G192" i="4"/>
  <c r="G201"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3" i="4"/>
  <c r="G194" i="4"/>
  <c r="G195" i="4"/>
  <c r="G196" i="4"/>
  <c r="G197" i="4"/>
  <c r="G198" i="4"/>
  <c r="G199" i="4"/>
  <c r="G200" i="4"/>
  <c r="G134" i="4"/>
  <c r="G133" i="4"/>
  <c r="H133" i="4" s="1"/>
  <c r="G121" i="4"/>
  <c r="G122" i="4"/>
  <c r="G123" i="4"/>
  <c r="G124" i="4"/>
  <c r="G125" i="4"/>
  <c r="G126" i="4"/>
  <c r="G127" i="4"/>
  <c r="G128" i="4"/>
  <c r="G129" i="4"/>
  <c r="G130" i="4"/>
  <c r="G131" i="4"/>
  <c r="K131" i="4" s="1"/>
  <c r="G132" i="4"/>
  <c r="G120" i="4"/>
  <c r="H132" i="32"/>
  <c r="H133" i="32"/>
  <c r="H134" i="32"/>
  <c r="H135" i="32"/>
  <c r="K133" i="32"/>
  <c r="K128" i="4"/>
  <c r="K129" i="4"/>
  <c r="K130" i="4"/>
  <c r="K132" i="4"/>
  <c r="K134" i="4"/>
  <c r="K135" i="4"/>
  <c r="K136" i="4"/>
  <c r="J131" i="4"/>
  <c r="J132" i="4"/>
  <c r="J133" i="4"/>
  <c r="K133" i="4" s="1"/>
  <c r="J134" i="4"/>
  <c r="J135" i="4"/>
  <c r="G119" i="4"/>
  <c r="G118" i="4"/>
  <c r="G117" i="4"/>
  <c r="G116" i="4"/>
  <c r="G100" i="4"/>
  <c r="G101" i="4"/>
  <c r="G102" i="4"/>
  <c r="G103" i="4"/>
  <c r="G104" i="4"/>
  <c r="G105" i="4"/>
  <c r="G106" i="4"/>
  <c r="G107" i="4"/>
  <c r="G108" i="4"/>
  <c r="G109" i="4"/>
  <c r="G110" i="4"/>
  <c r="G111" i="4"/>
  <c r="G112" i="4"/>
  <c r="G113" i="4"/>
  <c r="G114" i="4"/>
  <c r="G115" i="4"/>
  <c r="G99" i="4"/>
  <c r="G98" i="4"/>
  <c r="G97" i="4"/>
  <c r="G96" i="4"/>
  <c r="G95" i="4"/>
  <c r="G94" i="4"/>
  <c r="G93" i="4"/>
  <c r="G92" i="4"/>
  <c r="G89" i="4"/>
  <c r="G90" i="4"/>
  <c r="G91" i="4"/>
  <c r="G88" i="4"/>
  <c r="G74" i="4"/>
  <c r="G75" i="4"/>
  <c r="G76" i="4"/>
  <c r="G77" i="4"/>
  <c r="G78" i="4"/>
  <c r="G79" i="4"/>
  <c r="G80" i="4"/>
  <c r="G81" i="4"/>
  <c r="G82" i="4"/>
  <c r="G83" i="4"/>
  <c r="G84" i="4"/>
  <c r="G85" i="4"/>
  <c r="G86" i="4"/>
  <c r="G87" i="4"/>
  <c r="G71" i="4"/>
  <c r="G72" i="4"/>
  <c r="G73" i="4"/>
  <c r="G70" i="4"/>
  <c r="G66" i="4"/>
  <c r="G67" i="4"/>
  <c r="G68" i="4"/>
  <c r="G69" i="4"/>
  <c r="G65" i="4"/>
  <c r="G60" i="4"/>
  <c r="G61" i="4"/>
  <c r="G62" i="4"/>
  <c r="G63" i="4"/>
  <c r="G64" i="4"/>
  <c r="G51" i="4"/>
  <c r="G52" i="4"/>
  <c r="G53" i="4"/>
  <c r="G54" i="4"/>
  <c r="G55" i="4"/>
  <c r="G56" i="4"/>
  <c r="G57" i="4"/>
  <c r="G58" i="4"/>
  <c r="G59" i="4"/>
  <c r="G50" i="4"/>
  <c r="G49" i="4"/>
  <c r="G48" i="4"/>
  <c r="G47" i="4"/>
  <c r="G46" i="4"/>
  <c r="G25" i="4"/>
  <c r="G26" i="4"/>
  <c r="G27" i="4"/>
  <c r="G28" i="4"/>
  <c r="G29" i="4"/>
  <c r="G30" i="4"/>
  <c r="G31" i="4"/>
  <c r="G32" i="4"/>
  <c r="G33" i="4"/>
  <c r="G34" i="4"/>
  <c r="G35" i="4"/>
  <c r="G36" i="4"/>
  <c r="G37" i="4"/>
  <c r="G38" i="4"/>
  <c r="G39" i="4"/>
  <c r="G40" i="4"/>
  <c r="G41" i="4"/>
  <c r="G42" i="4"/>
  <c r="G43" i="4"/>
  <c r="G44" i="4"/>
  <c r="G45" i="4"/>
  <c r="G24" i="4"/>
  <c r="G23" i="4"/>
  <c r="G22" i="4"/>
  <c r="G21" i="4"/>
  <c r="G19" i="4"/>
  <c r="G20" i="4"/>
  <c r="G18" i="4"/>
  <c r="G17" i="4"/>
  <c r="G16" i="4"/>
  <c r="G15" i="4"/>
  <c r="G14" i="4"/>
  <c r="G13" i="4"/>
  <c r="G12" i="4"/>
  <c r="G11" i="4"/>
  <c r="G10" i="4"/>
  <c r="G9" i="4"/>
  <c r="G8" i="4"/>
  <c r="G7" i="4"/>
  <c r="G6" i="4"/>
  <c r="G5" i="4"/>
  <c r="G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4" i="4"/>
  <c r="K281" i="32"/>
  <c r="H281" i="32"/>
  <c r="K280" i="32"/>
  <c r="H280" i="32"/>
  <c r="K279" i="32"/>
  <c r="H279" i="32"/>
  <c r="K278" i="32"/>
  <c r="H278" i="32"/>
  <c r="K277" i="32"/>
  <c r="H277" i="32"/>
  <c r="K276" i="32"/>
  <c r="H276" i="32"/>
  <c r="K275" i="32"/>
  <c r="H275" i="32"/>
  <c r="K274" i="32"/>
  <c r="H274" i="32"/>
  <c r="K273" i="32"/>
  <c r="H273" i="32"/>
  <c r="K272" i="32"/>
  <c r="H272" i="32"/>
  <c r="K271" i="32"/>
  <c r="H271" i="32"/>
  <c r="K270" i="32"/>
  <c r="H270" i="32"/>
  <c r="K269" i="32"/>
  <c r="H269" i="32"/>
  <c r="K268" i="32"/>
  <c r="H268" i="32"/>
  <c r="K267" i="32"/>
  <c r="H267" i="32"/>
  <c r="K266" i="32"/>
  <c r="H266" i="32"/>
  <c r="K265" i="32"/>
  <c r="H265" i="32"/>
  <c r="K264" i="32"/>
  <c r="H264" i="32"/>
  <c r="K263" i="32"/>
  <c r="H263" i="32"/>
  <c r="K262" i="32"/>
  <c r="H262" i="32"/>
  <c r="K261" i="32"/>
  <c r="H261" i="32"/>
  <c r="K260" i="32"/>
  <c r="H260" i="32"/>
  <c r="K259" i="32"/>
  <c r="H259" i="32"/>
  <c r="K258" i="32"/>
  <c r="H258" i="32"/>
  <c r="K257" i="32"/>
  <c r="H257" i="32"/>
  <c r="K256" i="32"/>
  <c r="H256" i="32"/>
  <c r="K255" i="32"/>
  <c r="H255" i="32"/>
  <c r="K254" i="32"/>
  <c r="H254" i="32"/>
  <c r="K253" i="32"/>
  <c r="H253" i="32"/>
  <c r="K252" i="32"/>
  <c r="H252" i="32"/>
  <c r="K251" i="32"/>
  <c r="H251" i="32"/>
  <c r="K250" i="32"/>
  <c r="H250" i="32"/>
  <c r="K249" i="32"/>
  <c r="H249" i="32"/>
  <c r="K248" i="32"/>
  <c r="H248" i="32"/>
  <c r="K247" i="32"/>
  <c r="H247" i="32"/>
  <c r="K246" i="32"/>
  <c r="H246" i="32"/>
  <c r="K245" i="32"/>
  <c r="H245" i="32"/>
  <c r="K244" i="32"/>
  <c r="H244" i="32"/>
  <c r="K243" i="32"/>
  <c r="H243" i="32"/>
  <c r="K242" i="32"/>
  <c r="H242" i="32"/>
  <c r="K241" i="32"/>
  <c r="H241" i="32"/>
  <c r="K240" i="32"/>
  <c r="H240" i="32"/>
  <c r="K239" i="32"/>
  <c r="H239" i="32"/>
  <c r="K238" i="32"/>
  <c r="H238" i="32"/>
  <c r="K237" i="32"/>
  <c r="H237" i="32"/>
  <c r="K236" i="32"/>
  <c r="H236" i="32"/>
  <c r="K235" i="32"/>
  <c r="H235" i="32"/>
  <c r="K234" i="32"/>
  <c r="H234" i="32"/>
  <c r="K233" i="32"/>
  <c r="H233" i="32"/>
  <c r="K232" i="32"/>
  <c r="H232" i="32"/>
  <c r="K231" i="32"/>
  <c r="H231" i="32"/>
  <c r="K230" i="32"/>
  <c r="H230" i="32"/>
  <c r="K229" i="32"/>
  <c r="H229" i="32"/>
  <c r="K228" i="32"/>
  <c r="H228" i="32"/>
  <c r="K227" i="32"/>
  <c r="H227" i="32"/>
  <c r="K226" i="32"/>
  <c r="H226" i="32"/>
  <c r="K225" i="32"/>
  <c r="H225" i="32"/>
  <c r="K224" i="32"/>
  <c r="H224" i="32"/>
  <c r="K223" i="32"/>
  <c r="H223" i="32"/>
  <c r="K222" i="32"/>
  <c r="H222" i="32"/>
  <c r="K221" i="32"/>
  <c r="H221" i="32"/>
  <c r="K220" i="32"/>
  <c r="H220" i="32"/>
  <c r="K219" i="32"/>
  <c r="H219" i="32"/>
  <c r="K218" i="32"/>
  <c r="H218" i="32"/>
  <c r="K217" i="32"/>
  <c r="H217" i="32"/>
  <c r="K216" i="32"/>
  <c r="H216" i="32"/>
  <c r="K215" i="32"/>
  <c r="H215" i="32"/>
  <c r="K214" i="32"/>
  <c r="H214" i="32"/>
  <c r="K213" i="32"/>
  <c r="H213" i="32"/>
  <c r="K212" i="32"/>
  <c r="H212" i="32"/>
  <c r="K211" i="32"/>
  <c r="H211" i="32"/>
  <c r="K210" i="32"/>
  <c r="H210" i="32"/>
  <c r="K209" i="32"/>
  <c r="H209" i="32"/>
  <c r="K208" i="32"/>
  <c r="H208" i="32"/>
  <c r="K207" i="32"/>
  <c r="H207" i="32"/>
  <c r="K206" i="32"/>
  <c r="H206" i="32"/>
  <c r="K205" i="32"/>
  <c r="H205" i="32"/>
  <c r="K204" i="32"/>
  <c r="H204" i="32"/>
  <c r="K203" i="32"/>
  <c r="H203" i="32"/>
  <c r="K202" i="32"/>
  <c r="H202" i="32"/>
  <c r="K201" i="32"/>
  <c r="H201" i="32"/>
  <c r="K200" i="32"/>
  <c r="H200" i="32"/>
  <c r="K199" i="32"/>
  <c r="H199" i="32"/>
  <c r="K198" i="32"/>
  <c r="H198" i="32"/>
  <c r="K197" i="32"/>
  <c r="H197" i="32"/>
  <c r="K196" i="32"/>
  <c r="H196" i="32"/>
  <c r="K195" i="32"/>
  <c r="H195" i="32"/>
  <c r="K194" i="32"/>
  <c r="H194" i="32"/>
  <c r="K193" i="32"/>
  <c r="H193" i="32"/>
  <c r="K192" i="32"/>
  <c r="H192" i="32"/>
  <c r="K191" i="32"/>
  <c r="H191" i="32"/>
  <c r="K190" i="32"/>
  <c r="H190" i="32"/>
  <c r="K189" i="32"/>
  <c r="H189" i="32"/>
  <c r="K188" i="32"/>
  <c r="H188" i="32"/>
  <c r="K187" i="32"/>
  <c r="H187" i="32"/>
  <c r="K186" i="32"/>
  <c r="H186" i="32"/>
  <c r="K185" i="32"/>
  <c r="H185" i="32"/>
  <c r="K184" i="32"/>
  <c r="H184" i="32"/>
  <c r="K183" i="32"/>
  <c r="H183" i="32"/>
  <c r="K182" i="32"/>
  <c r="H182" i="32"/>
  <c r="K181" i="32"/>
  <c r="H181" i="32"/>
  <c r="K180" i="32"/>
  <c r="H180" i="32"/>
  <c r="K179" i="32"/>
  <c r="H179" i="32"/>
  <c r="K178" i="32"/>
  <c r="H178" i="32"/>
  <c r="K177" i="32"/>
  <c r="H177" i="32"/>
  <c r="K176" i="32"/>
  <c r="H176" i="32"/>
  <c r="K175" i="32"/>
  <c r="H175" i="32"/>
  <c r="K174" i="32"/>
  <c r="H174" i="32"/>
  <c r="K173" i="32"/>
  <c r="H173" i="32"/>
  <c r="K172" i="32"/>
  <c r="H172" i="32"/>
  <c r="K171" i="32"/>
  <c r="H171" i="32"/>
  <c r="K170" i="32"/>
  <c r="H170" i="32"/>
  <c r="K169" i="32"/>
  <c r="H169" i="32"/>
  <c r="K168" i="32"/>
  <c r="H168" i="32"/>
  <c r="K167" i="32"/>
  <c r="H167" i="32"/>
  <c r="K166" i="32"/>
  <c r="H166" i="32"/>
  <c r="K165" i="32"/>
  <c r="H165" i="32"/>
  <c r="K164" i="32"/>
  <c r="H164" i="32"/>
  <c r="K163" i="32"/>
  <c r="H163" i="32"/>
  <c r="K162" i="32"/>
  <c r="H162" i="32"/>
  <c r="K161" i="32"/>
  <c r="H161" i="32"/>
  <c r="K160" i="32"/>
  <c r="H160" i="32"/>
  <c r="K159" i="32"/>
  <c r="H159" i="32"/>
  <c r="K158" i="32"/>
  <c r="H158" i="32"/>
  <c r="K157" i="32"/>
  <c r="H157" i="32"/>
  <c r="K156" i="32"/>
  <c r="H156" i="32"/>
  <c r="K155" i="32"/>
  <c r="H155" i="32"/>
  <c r="K154" i="32"/>
  <c r="H154" i="32"/>
  <c r="K153" i="32"/>
  <c r="H153" i="32"/>
  <c r="K152" i="32"/>
  <c r="H152" i="32"/>
  <c r="K151" i="32"/>
  <c r="H151" i="32"/>
  <c r="K150" i="32"/>
  <c r="H150" i="32"/>
  <c r="K149" i="32"/>
  <c r="H149" i="32"/>
  <c r="K148" i="32"/>
  <c r="H148" i="32"/>
  <c r="K147" i="32"/>
  <c r="H147" i="32"/>
  <c r="K146" i="32"/>
  <c r="H146" i="32"/>
  <c r="K145" i="32"/>
  <c r="H145" i="32"/>
  <c r="K144" i="32"/>
  <c r="H144" i="32"/>
  <c r="K143" i="32"/>
  <c r="H143" i="32"/>
  <c r="K142" i="32"/>
  <c r="H142" i="32"/>
  <c r="K141" i="32"/>
  <c r="H141" i="32"/>
  <c r="K140" i="32"/>
  <c r="H140" i="32"/>
  <c r="K139" i="32"/>
  <c r="H139" i="32"/>
  <c r="K138" i="32"/>
  <c r="H138" i="32"/>
  <c r="K137" i="32"/>
  <c r="H137" i="32"/>
  <c r="K136" i="32"/>
  <c r="H136" i="32"/>
  <c r="K135" i="32"/>
  <c r="K134" i="32"/>
  <c r="K132" i="32"/>
  <c r="K131" i="32"/>
  <c r="H131" i="32"/>
  <c r="K130" i="32"/>
  <c r="H130" i="32"/>
  <c r="K129" i="32"/>
  <c r="H129" i="32"/>
  <c r="K128" i="32"/>
  <c r="H128" i="32"/>
  <c r="K127" i="32"/>
  <c r="H127" i="32"/>
  <c r="K126" i="32"/>
  <c r="H126" i="32"/>
  <c r="K125" i="32"/>
  <c r="H125" i="32"/>
  <c r="K124" i="32"/>
  <c r="H124" i="32"/>
  <c r="K123" i="32"/>
  <c r="H123" i="32"/>
  <c r="K122" i="32"/>
  <c r="H122" i="32"/>
  <c r="K121" i="32"/>
  <c r="H121" i="32"/>
  <c r="K120" i="32"/>
  <c r="H120" i="32"/>
  <c r="K119" i="32"/>
  <c r="H119" i="32"/>
  <c r="K118" i="32"/>
  <c r="H118" i="32"/>
  <c r="K117" i="32"/>
  <c r="H117" i="32"/>
  <c r="K116" i="32"/>
  <c r="H116" i="32"/>
  <c r="K115" i="32"/>
  <c r="H115" i="32"/>
  <c r="K114" i="32"/>
  <c r="H114" i="32"/>
  <c r="K113" i="32"/>
  <c r="H113" i="32"/>
  <c r="K112" i="32"/>
  <c r="H112" i="32"/>
  <c r="K111" i="32"/>
  <c r="H111" i="32"/>
  <c r="K110" i="32"/>
  <c r="H110" i="32"/>
  <c r="K109" i="32"/>
  <c r="H109" i="32"/>
  <c r="K108" i="32"/>
  <c r="H108" i="32"/>
  <c r="K107" i="32"/>
  <c r="H107" i="32"/>
  <c r="K106" i="32"/>
  <c r="H106" i="32"/>
  <c r="K105" i="32"/>
  <c r="H105" i="32"/>
  <c r="K104" i="32"/>
  <c r="H104" i="32"/>
  <c r="K103" i="32"/>
  <c r="H103" i="32"/>
  <c r="K102" i="32"/>
  <c r="H102" i="32"/>
  <c r="K101" i="32"/>
  <c r="H101" i="32"/>
  <c r="K100" i="32"/>
  <c r="H100" i="32"/>
  <c r="K99" i="32"/>
  <c r="H99" i="32"/>
  <c r="K98" i="32"/>
  <c r="H98" i="32"/>
  <c r="K97" i="32"/>
  <c r="H97" i="32"/>
  <c r="K96" i="32"/>
  <c r="H96" i="32"/>
  <c r="K95" i="32"/>
  <c r="H95" i="32"/>
  <c r="K94" i="32"/>
  <c r="H94" i="32"/>
  <c r="K93" i="32"/>
  <c r="H93" i="32"/>
  <c r="K92" i="32"/>
  <c r="H92" i="32"/>
  <c r="K91" i="32"/>
  <c r="H91" i="32"/>
  <c r="K90" i="32"/>
  <c r="H90" i="32"/>
  <c r="K89" i="32"/>
  <c r="H89" i="32"/>
  <c r="K88" i="32"/>
  <c r="H88" i="32"/>
  <c r="K87" i="32"/>
  <c r="H87" i="32"/>
  <c r="K86" i="32"/>
  <c r="H86" i="32"/>
  <c r="K85" i="32"/>
  <c r="H85" i="32"/>
  <c r="K84" i="32"/>
  <c r="H84" i="32"/>
  <c r="K83" i="32"/>
  <c r="H83" i="32"/>
  <c r="K82" i="32"/>
  <c r="H82" i="32"/>
  <c r="K81" i="32"/>
  <c r="H81" i="32"/>
  <c r="K80" i="32"/>
  <c r="H80" i="32"/>
  <c r="K79" i="32"/>
  <c r="H79" i="32"/>
  <c r="K78" i="32"/>
  <c r="H78" i="32"/>
  <c r="K77" i="32"/>
  <c r="H77" i="32"/>
  <c r="K76" i="32"/>
  <c r="H76" i="32"/>
  <c r="K75" i="32"/>
  <c r="H75" i="32"/>
  <c r="K74" i="32"/>
  <c r="H74" i="32"/>
  <c r="K73" i="32"/>
  <c r="H73" i="32"/>
  <c r="K72" i="32"/>
  <c r="H72" i="32"/>
  <c r="K71" i="32"/>
  <c r="H71" i="32"/>
  <c r="K70" i="32"/>
  <c r="H70" i="32"/>
  <c r="K69" i="32"/>
  <c r="H69" i="32"/>
  <c r="K68" i="32"/>
  <c r="H68" i="32"/>
  <c r="K67" i="32"/>
  <c r="H67" i="32"/>
  <c r="K66" i="32"/>
  <c r="H66" i="32"/>
  <c r="K65" i="32"/>
  <c r="H65" i="32"/>
  <c r="K64" i="32"/>
  <c r="H64" i="32"/>
  <c r="K63" i="32"/>
  <c r="H63" i="32"/>
  <c r="K62" i="32"/>
  <c r="H62" i="32"/>
  <c r="K61" i="32"/>
  <c r="H61" i="32"/>
  <c r="K60" i="32"/>
  <c r="H60" i="32"/>
  <c r="K59" i="32"/>
  <c r="H59" i="32"/>
  <c r="K58" i="32"/>
  <c r="H58" i="32"/>
  <c r="K57" i="32"/>
  <c r="H57" i="32"/>
  <c r="K56" i="32"/>
  <c r="H56" i="32"/>
  <c r="K55" i="32"/>
  <c r="H55" i="32"/>
  <c r="K54" i="32"/>
  <c r="H54" i="32"/>
  <c r="K53" i="32"/>
  <c r="H53" i="32"/>
  <c r="K52" i="32"/>
  <c r="H52" i="32"/>
  <c r="K51" i="32"/>
  <c r="H51" i="32"/>
  <c r="K50" i="32"/>
  <c r="H50" i="32"/>
  <c r="K49" i="32"/>
  <c r="H49" i="32"/>
  <c r="K48" i="32"/>
  <c r="H48" i="32"/>
  <c r="K47" i="32"/>
  <c r="H47" i="32"/>
  <c r="K46" i="32"/>
  <c r="H46" i="32"/>
  <c r="K45" i="32"/>
  <c r="H45" i="32"/>
  <c r="K44" i="32"/>
  <c r="H44" i="32"/>
  <c r="K43" i="32"/>
  <c r="H43" i="32"/>
  <c r="K42" i="32"/>
  <c r="H42" i="32"/>
  <c r="K41" i="32"/>
  <c r="H41" i="32"/>
  <c r="K40" i="32"/>
  <c r="H40" i="32"/>
  <c r="K39" i="32"/>
  <c r="H39" i="32"/>
  <c r="K38" i="32"/>
  <c r="H38" i="32"/>
  <c r="K37" i="32"/>
  <c r="H37" i="32"/>
  <c r="K36" i="32"/>
  <c r="H36" i="32"/>
  <c r="K35" i="32"/>
  <c r="H35" i="32"/>
  <c r="K34" i="32"/>
  <c r="H34" i="32"/>
  <c r="K33" i="32"/>
  <c r="H33" i="32"/>
  <c r="K32" i="32"/>
  <c r="H32" i="32"/>
  <c r="K31" i="32"/>
  <c r="H31" i="32"/>
  <c r="K30" i="32"/>
  <c r="H30" i="32"/>
  <c r="K29" i="32"/>
  <c r="H29" i="32"/>
  <c r="K28" i="32"/>
  <c r="H28" i="32"/>
  <c r="K27" i="32"/>
  <c r="H27" i="32"/>
  <c r="K26" i="32"/>
  <c r="H26" i="32"/>
  <c r="K25" i="32"/>
  <c r="H25" i="32"/>
  <c r="K24" i="32"/>
  <c r="H24" i="32"/>
  <c r="K23" i="32"/>
  <c r="H23" i="32"/>
  <c r="K22" i="32"/>
  <c r="H22" i="32"/>
  <c r="K21" i="32"/>
  <c r="H21" i="32"/>
  <c r="K20" i="32"/>
  <c r="H20" i="32"/>
  <c r="K19" i="32"/>
  <c r="H19" i="32"/>
  <c r="K18" i="32"/>
  <c r="H18" i="32"/>
  <c r="K17" i="32"/>
  <c r="H17" i="32"/>
  <c r="K16" i="32"/>
  <c r="H16" i="32"/>
  <c r="K15" i="32"/>
  <c r="H15" i="32"/>
  <c r="K14" i="32"/>
  <c r="H14" i="32"/>
  <c r="K13" i="32"/>
  <c r="H13" i="32"/>
  <c r="K12" i="32"/>
  <c r="H12" i="32"/>
  <c r="K11" i="32"/>
  <c r="H11" i="32"/>
  <c r="K10" i="32"/>
  <c r="H10" i="32"/>
  <c r="K9" i="32"/>
  <c r="H9" i="32"/>
  <c r="K8" i="32"/>
  <c r="H8" i="32"/>
  <c r="K7" i="32"/>
  <c r="H7" i="32"/>
  <c r="K6" i="32"/>
  <c r="H6" i="32"/>
  <c r="K5" i="32"/>
  <c r="H5" i="32"/>
  <c r="K4" i="32"/>
  <c r="H4" i="32"/>
  <c r="B1" i="32"/>
  <c r="N23" i="23" l="1"/>
  <c r="M24" i="23"/>
  <c r="M47" i="23"/>
  <c r="N46" i="23"/>
  <c r="K282" i="32"/>
  <c r="N47" i="23" l="1"/>
  <c r="M48" i="23"/>
  <c r="N24" i="23"/>
  <c r="M25" i="23"/>
  <c r="K140" i="4"/>
  <c r="H140" i="4"/>
  <c r="H141" i="4"/>
  <c r="N48" i="23" l="1"/>
  <c r="M49" i="23"/>
  <c r="N25" i="23"/>
  <c r="M26" i="23"/>
  <c r="K227" i="4"/>
  <c r="H227" i="4"/>
  <c r="H228" i="4"/>
  <c r="K223" i="4"/>
  <c r="H223" i="4"/>
  <c r="N49" i="23" l="1"/>
  <c r="M50" i="23"/>
  <c r="N26" i="23"/>
  <c r="M27" i="23"/>
  <c r="K53" i="4"/>
  <c r="K52" i="4"/>
  <c r="H52" i="4"/>
  <c r="H53" i="4"/>
  <c r="N50" i="23" l="1"/>
  <c r="M51" i="23"/>
  <c r="N27" i="23"/>
  <c r="M28" i="23"/>
  <c r="K184" i="4"/>
  <c r="K185" i="4"/>
  <c r="K186" i="4"/>
  <c r="K187" i="4"/>
  <c r="H184" i="4"/>
  <c r="H185" i="4"/>
  <c r="H186" i="4"/>
  <c r="H187" i="4"/>
  <c r="N28" i="23" l="1"/>
  <c r="M29" i="23"/>
  <c r="N51" i="23"/>
  <c r="M52" i="23"/>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37" i="4"/>
  <c r="K138" i="4"/>
  <c r="K139"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4" i="4"/>
  <c r="K225" i="4"/>
  <c r="K226"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4" i="4"/>
  <c r="N52" i="23" l="1"/>
  <c r="M53" i="23"/>
  <c r="N29" i="23"/>
  <c r="M30" i="23"/>
  <c r="K282"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4" i="4"/>
  <c r="H135" i="4"/>
  <c r="H136" i="4"/>
  <c r="H137" i="4"/>
  <c r="H138" i="4"/>
  <c r="H139"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4" i="4"/>
  <c r="H225" i="4"/>
  <c r="H226"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N30" i="23" l="1"/>
  <c r="M31" i="23"/>
  <c r="N53" i="23"/>
  <c r="M54" i="23"/>
  <c r="N54" i="23" s="1"/>
  <c r="B1" i="24"/>
  <c r="D15" i="2"/>
  <c r="D16" i="2"/>
  <c r="D17" i="2"/>
  <c r="D18" i="2"/>
  <c r="D19" i="2"/>
  <c r="D14" i="2"/>
  <c r="C15" i="2"/>
  <c r="C16" i="2"/>
  <c r="C17" i="2"/>
  <c r="C18" i="2"/>
  <c r="C19" i="2"/>
  <c r="C14" i="2"/>
  <c r="B15" i="2"/>
  <c r="B16" i="2"/>
  <c r="B17" i="2"/>
  <c r="B18" i="2"/>
  <c r="B19" i="2"/>
  <c r="B14" i="2"/>
  <c r="N31" i="23" l="1"/>
  <c r="N56" i="23" s="1"/>
  <c r="S58" i="23" s="1"/>
  <c r="C310" i="2" s="1"/>
  <c r="F48" i="16" s="1"/>
  <c r="C5" i="2"/>
  <c r="B7" i="24" s="1"/>
  <c r="C6" i="2"/>
  <c r="B11" i="24" s="1"/>
  <c r="C7" i="2"/>
  <c r="B15" i="24" s="1"/>
  <c r="C8" i="2"/>
  <c r="B19" i="24" s="1"/>
  <c r="C9" i="2"/>
  <c r="B23" i="24" s="1"/>
  <c r="C4" i="2"/>
  <c r="B3" i="24" s="1"/>
  <c r="B5" i="2"/>
  <c r="B6" i="2"/>
  <c r="B7" i="2"/>
  <c r="B8" i="2"/>
  <c r="B9" i="2"/>
  <c r="B4" i="2"/>
  <c r="E44" i="24" l="1"/>
  <c r="E41" i="24"/>
  <c r="E38" i="24"/>
  <c r="E35" i="24"/>
  <c r="E34" i="24"/>
  <c r="E33" i="24"/>
  <c r="E32" i="24"/>
  <c r="E31" i="24"/>
  <c r="E30" i="24"/>
  <c r="E29" i="24"/>
  <c r="J11" i="22"/>
  <c r="G11" i="22"/>
  <c r="J10" i="22"/>
  <c r="G10" i="22"/>
  <c r="J9" i="22"/>
  <c r="G9" i="22"/>
  <c r="J8" i="22"/>
  <c r="G8" i="22"/>
  <c r="J7" i="22"/>
  <c r="G7" i="22"/>
  <c r="J6" i="22"/>
  <c r="G6" i="22"/>
  <c r="J5" i="22"/>
  <c r="J12" i="22" s="1"/>
  <c r="G5" i="22"/>
  <c r="L24" i="21"/>
  <c r="I24" i="21"/>
  <c r="L23" i="21"/>
  <c r="I23" i="21"/>
  <c r="F18" i="21"/>
  <c r="L13" i="21"/>
  <c r="I13" i="21"/>
  <c r="L12" i="21"/>
  <c r="I12" i="21"/>
  <c r="L11" i="21"/>
  <c r="I11" i="21"/>
  <c r="I14" i="21" s="1"/>
  <c r="I15" i="21" s="1"/>
  <c r="F61" i="16"/>
  <c r="I24" i="2"/>
  <c r="N25" i="11"/>
  <c r="N24" i="11"/>
  <c r="N23" i="11"/>
  <c r="N22" i="11"/>
  <c r="N21" i="11"/>
  <c r="N20" i="11"/>
  <c r="M19" i="11"/>
  <c r="N19" i="11" s="1"/>
  <c r="M18" i="11"/>
  <c r="N18" i="11" s="1"/>
  <c r="M17" i="11"/>
  <c r="N17" i="11" s="1"/>
  <c r="M16" i="11"/>
  <c r="N16" i="11" s="1"/>
  <c r="M15" i="11"/>
  <c r="N15" i="11" s="1"/>
  <c r="M14" i="11"/>
  <c r="N14" i="11" s="1"/>
  <c r="N26" i="11" s="1"/>
  <c r="C307" i="2" s="1"/>
  <c r="F45" i="16" s="1"/>
  <c r="K25" i="20"/>
  <c r="M25" i="20" s="1"/>
  <c r="K24" i="20"/>
  <c r="M24" i="20" s="1"/>
  <c r="K23" i="20"/>
  <c r="M23" i="20" s="1"/>
  <c r="K22" i="20"/>
  <c r="M22" i="20" s="1"/>
  <c r="K21" i="20"/>
  <c r="O56" i="9"/>
  <c r="L56" i="9"/>
  <c r="J56" i="9"/>
  <c r="O55" i="9"/>
  <c r="L55" i="9"/>
  <c r="J55" i="9"/>
  <c r="O54" i="9"/>
  <c r="L54" i="9"/>
  <c r="J54" i="9"/>
  <c r="O53" i="9"/>
  <c r="L53" i="9"/>
  <c r="J53" i="9"/>
  <c r="O52" i="9"/>
  <c r="L52" i="9"/>
  <c r="J52" i="9"/>
  <c r="O51" i="9"/>
  <c r="L51" i="9"/>
  <c r="J51" i="9"/>
  <c r="O50" i="9"/>
  <c r="L50" i="9"/>
  <c r="J50" i="9"/>
  <c r="O49" i="9"/>
  <c r="L49" i="9"/>
  <c r="J49" i="9"/>
  <c r="O48" i="9"/>
  <c r="L48" i="9"/>
  <c r="J48" i="9"/>
  <c r="O47" i="9"/>
  <c r="L47" i="9"/>
  <c r="J47" i="9"/>
  <c r="O46" i="9"/>
  <c r="L46" i="9"/>
  <c r="J46" i="9"/>
  <c r="O45" i="9"/>
  <c r="L45" i="9"/>
  <c r="J45" i="9"/>
  <c r="O44" i="9"/>
  <c r="L44" i="9"/>
  <c r="J44" i="9"/>
  <c r="O43" i="9"/>
  <c r="M43" i="9"/>
  <c r="M44" i="9" s="1"/>
  <c r="M45" i="9" s="1"/>
  <c r="M46" i="9" s="1"/>
  <c r="M47" i="9" s="1"/>
  <c r="M48" i="9" s="1"/>
  <c r="M49" i="9" s="1"/>
  <c r="M50" i="9" s="1"/>
  <c r="M51" i="9" s="1"/>
  <c r="M52" i="9" s="1"/>
  <c r="M53" i="9" s="1"/>
  <c r="M54" i="9" s="1"/>
  <c r="M55" i="9" s="1"/>
  <c r="M56" i="9" s="1"/>
  <c r="L43" i="9"/>
  <c r="J43" i="9"/>
  <c r="O42" i="9"/>
  <c r="L42" i="9"/>
  <c r="N42" i="9" s="1"/>
  <c r="J42" i="9"/>
  <c r="N35" i="9"/>
  <c r="O32" i="9"/>
  <c r="L32" i="9"/>
  <c r="J32" i="9"/>
  <c r="O31" i="9"/>
  <c r="L31" i="9"/>
  <c r="J31" i="9"/>
  <c r="O30" i="9"/>
  <c r="L30" i="9"/>
  <c r="J30" i="9"/>
  <c r="O29" i="9"/>
  <c r="L29" i="9"/>
  <c r="J29" i="9"/>
  <c r="O28" i="9"/>
  <c r="L28" i="9"/>
  <c r="J28" i="9"/>
  <c r="O27" i="9"/>
  <c r="L27" i="9"/>
  <c r="J27" i="9"/>
  <c r="O26" i="9"/>
  <c r="L26" i="9"/>
  <c r="J26" i="9"/>
  <c r="O25" i="9"/>
  <c r="L25" i="9"/>
  <c r="J25" i="9"/>
  <c r="O24" i="9"/>
  <c r="L24" i="9"/>
  <c r="J24" i="9"/>
  <c r="O23" i="9"/>
  <c r="L23" i="9"/>
  <c r="J23" i="9"/>
  <c r="O22" i="9"/>
  <c r="L22" i="9"/>
  <c r="J22" i="9"/>
  <c r="O21" i="9"/>
  <c r="L21" i="9"/>
  <c r="J21" i="9"/>
  <c r="O20" i="9"/>
  <c r="L20" i="9"/>
  <c r="J20" i="9"/>
  <c r="O19" i="9"/>
  <c r="M19" i="9"/>
  <c r="M20" i="9" s="1"/>
  <c r="M21" i="9" s="1"/>
  <c r="M22" i="9" s="1"/>
  <c r="M23" i="9" s="1"/>
  <c r="M24" i="9" s="1"/>
  <c r="M25" i="9" s="1"/>
  <c r="M26" i="9" s="1"/>
  <c r="M27" i="9" s="1"/>
  <c r="M28" i="9" s="1"/>
  <c r="M29" i="9" s="1"/>
  <c r="M30" i="9" s="1"/>
  <c r="M31" i="9" s="1"/>
  <c r="M32" i="9" s="1"/>
  <c r="L19" i="9"/>
  <c r="J19" i="9"/>
  <c r="O18" i="9"/>
  <c r="L18" i="9"/>
  <c r="J18" i="9"/>
  <c r="J9" i="9" l="1"/>
  <c r="J41" i="9"/>
  <c r="J34" i="9"/>
  <c r="N43" i="9"/>
  <c r="J11" i="9"/>
  <c r="J40" i="9"/>
  <c r="J16" i="9"/>
  <c r="N19" i="9"/>
  <c r="J35" i="9"/>
  <c r="O57" i="9"/>
  <c r="E57" i="9" s="1"/>
  <c r="J57" i="9" s="1"/>
  <c r="N44" i="9"/>
  <c r="J5" i="9"/>
  <c r="L33" i="9"/>
  <c r="C33" i="9" s="1"/>
  <c r="O33" i="9"/>
  <c r="E33" i="9" s="1"/>
  <c r="J33" i="9" s="1"/>
  <c r="J7" i="9"/>
  <c r="N18" i="9"/>
  <c r="I10" i="21"/>
  <c r="I9" i="21" s="1"/>
  <c r="I8" i="21" s="1"/>
  <c r="I7" i="21" s="1"/>
  <c r="I6" i="21" s="1"/>
  <c r="I5" i="21" s="1"/>
  <c r="L27" i="21"/>
  <c r="C313" i="2" s="1"/>
  <c r="F51" i="16" s="1"/>
  <c r="I22" i="2"/>
  <c r="M21" i="20"/>
  <c r="M26" i="20" s="1"/>
  <c r="C312" i="2" s="1"/>
  <c r="F50" i="16" s="1"/>
  <c r="I22" i="21"/>
  <c r="I21" i="21"/>
  <c r="N21" i="9"/>
  <c r="N23" i="9"/>
  <c r="N25" i="9"/>
  <c r="N27" i="9"/>
  <c r="N29" i="9"/>
  <c r="N31" i="9"/>
  <c r="N46" i="9"/>
  <c r="N48" i="9"/>
  <c r="N50" i="9"/>
  <c r="N52" i="9"/>
  <c r="N54" i="9"/>
  <c r="N56" i="9"/>
  <c r="N20" i="9"/>
  <c r="N22" i="9"/>
  <c r="N24" i="9"/>
  <c r="N26" i="9"/>
  <c r="N28" i="9"/>
  <c r="N30" i="9"/>
  <c r="N32" i="9"/>
  <c r="N45" i="9"/>
  <c r="N47" i="9"/>
  <c r="N49" i="9"/>
  <c r="N51" i="9"/>
  <c r="N53" i="9"/>
  <c r="N55" i="9"/>
  <c r="L57" i="9"/>
  <c r="C57" i="9" s="1"/>
  <c r="J58" i="9"/>
  <c r="J6" i="9"/>
  <c r="J8" i="9"/>
  <c r="J10" i="9"/>
  <c r="J17" i="9"/>
  <c r="O58" i="9" l="1"/>
  <c r="C309" i="2" s="1"/>
  <c r="F47" i="16" s="1"/>
  <c r="I20" i="21"/>
  <c r="I19" i="21"/>
  <c r="I18" i="21" l="1"/>
  <c r="I17" i="21" s="1"/>
  <c r="G3" i="15" l="1"/>
  <c r="G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 i="15"/>
  <c r="E18" i="14" l="1"/>
  <c r="E19" i="14"/>
  <c r="E20" i="14"/>
  <c r="E21" i="14"/>
  <c r="E22" i="14"/>
  <c r="E23" i="14"/>
  <c r="E24" i="14"/>
  <c r="E25" i="14"/>
  <c r="E26" i="14"/>
  <c r="E17" i="14"/>
  <c r="B1" i="19" l="1"/>
  <c r="B1" i="17" l="1"/>
  <c r="J6" i="7" l="1"/>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J79" i="7"/>
  <c r="J80" i="7"/>
  <c r="J81" i="7"/>
  <c r="J82" i="7"/>
  <c r="J83" i="7"/>
  <c r="J84" i="7"/>
  <c r="J85" i="7"/>
  <c r="J86" i="7"/>
  <c r="J87" i="7"/>
  <c r="J88" i="7"/>
  <c r="J89" i="7"/>
  <c r="J90" i="7"/>
  <c r="J91" i="7"/>
  <c r="J92" i="7"/>
  <c r="J93" i="7"/>
  <c r="J94" i="7"/>
  <c r="J95" i="7"/>
  <c r="J96" i="7"/>
  <c r="J97" i="7"/>
  <c r="J98" i="7"/>
  <c r="J99" i="7"/>
  <c r="J100" i="7"/>
  <c r="J101" i="7"/>
  <c r="J102" i="7"/>
  <c r="J103" i="7"/>
  <c r="J104" i="7"/>
  <c r="J105" i="7"/>
  <c r="J106" i="7"/>
  <c r="J107" i="7"/>
  <c r="J108" i="7"/>
  <c r="J109" i="7"/>
  <c r="J110" i="7"/>
  <c r="J111" i="7"/>
  <c r="J112" i="7"/>
  <c r="J113" i="7"/>
  <c r="J114" i="7"/>
  <c r="J115" i="7"/>
  <c r="J116" i="7"/>
  <c r="J117" i="7"/>
  <c r="J118" i="7"/>
  <c r="J119" i="7"/>
  <c r="J120" i="7"/>
  <c r="J121" i="7"/>
  <c r="J122" i="7"/>
  <c r="J123" i="7"/>
  <c r="J124" i="7"/>
  <c r="J125" i="7"/>
  <c r="J126" i="7"/>
  <c r="J127" i="7"/>
  <c r="J128" i="7"/>
  <c r="J129" i="7"/>
  <c r="J130" i="7"/>
  <c r="J131" i="7"/>
  <c r="J132" i="7"/>
  <c r="J133" i="7"/>
  <c r="J134" i="7"/>
  <c r="J135" i="7"/>
  <c r="J136" i="7"/>
  <c r="J137" i="7"/>
  <c r="J138" i="7"/>
  <c r="J139" i="7"/>
  <c r="J140" i="7"/>
  <c r="J141" i="7"/>
  <c r="J142" i="7"/>
  <c r="J143" i="7"/>
  <c r="J144" i="7"/>
  <c r="J145" i="7"/>
  <c r="J146" i="7"/>
  <c r="J147" i="7"/>
  <c r="J148" i="7"/>
  <c r="J149" i="7"/>
  <c r="J150" i="7"/>
  <c r="J151" i="7"/>
  <c r="J152" i="7"/>
  <c r="J153" i="7"/>
  <c r="J154" i="7"/>
  <c r="J155" i="7"/>
  <c r="J156" i="7"/>
  <c r="J157" i="7"/>
  <c r="J158" i="7"/>
  <c r="J159" i="7"/>
  <c r="J160" i="7"/>
  <c r="J161" i="7"/>
  <c r="J162" i="7"/>
  <c r="J163" i="7"/>
  <c r="J164" i="7"/>
  <c r="J165" i="7"/>
  <c r="J166" i="7"/>
  <c r="J167" i="7"/>
  <c r="J168" i="7"/>
  <c r="J169" i="7"/>
  <c r="J170" i="7"/>
  <c r="J171" i="7"/>
  <c r="J172" i="7"/>
  <c r="J173" i="7"/>
  <c r="J174" i="7"/>
  <c r="J175" i="7"/>
  <c r="J176" i="7"/>
  <c r="J177" i="7"/>
  <c r="J178" i="7"/>
  <c r="J179" i="7"/>
  <c r="J180" i="7"/>
  <c r="J181" i="7"/>
  <c r="J182" i="7"/>
  <c r="J183" i="7"/>
  <c r="J184" i="7"/>
  <c r="J185" i="7"/>
  <c r="J186" i="7"/>
  <c r="J187" i="7"/>
  <c r="J188" i="7"/>
  <c r="J189" i="7"/>
  <c r="J190" i="7"/>
  <c r="J191" i="7"/>
  <c r="J192" i="7"/>
  <c r="J193" i="7"/>
  <c r="J194" i="7"/>
  <c r="J195" i="7"/>
  <c r="J196" i="7"/>
  <c r="J197" i="7"/>
  <c r="J198" i="7"/>
  <c r="J199" i="7"/>
  <c r="J200" i="7"/>
  <c r="J201" i="7"/>
  <c r="J202" i="7"/>
  <c r="J203" i="7"/>
  <c r="J204" i="7"/>
  <c r="J205" i="7"/>
  <c r="J206" i="7"/>
  <c r="J207" i="7"/>
  <c r="J208" i="7"/>
  <c r="J209" i="7"/>
  <c r="J210" i="7"/>
  <c r="J211" i="7"/>
  <c r="J212" i="7"/>
  <c r="J213" i="7"/>
  <c r="J214" i="7"/>
  <c r="J215" i="7"/>
  <c r="J216" i="7"/>
  <c r="J217" i="7"/>
  <c r="J218" i="7"/>
  <c r="J219" i="7"/>
  <c r="J220" i="7"/>
  <c r="J221" i="7"/>
  <c r="J222" i="7"/>
  <c r="J223" i="7"/>
  <c r="J224" i="7"/>
  <c r="J225" i="7"/>
  <c r="J226" i="7"/>
  <c r="J227" i="7"/>
  <c r="J228" i="7"/>
  <c r="J229" i="7"/>
  <c r="J230" i="7"/>
  <c r="J231" i="7"/>
  <c r="J232" i="7"/>
  <c r="J233" i="7"/>
  <c r="J234" i="7"/>
  <c r="J235" i="7"/>
  <c r="J236" i="7"/>
  <c r="J237" i="7"/>
  <c r="J5" i="7"/>
  <c r="CD5" i="1" l="1"/>
  <c r="CD6" i="1"/>
  <c r="CD7" i="1"/>
  <c r="CD8" i="1"/>
  <c r="CD9" i="1"/>
  <c r="CD10" i="1"/>
  <c r="CD11" i="1"/>
  <c r="CD12" i="1"/>
  <c r="CD13" i="1"/>
  <c r="CD14" i="1"/>
  <c r="CD15" i="1"/>
  <c r="CD16" i="1"/>
  <c r="CD17" i="1"/>
  <c r="CD18" i="1"/>
  <c r="CD19" i="1"/>
  <c r="CD20" i="1"/>
  <c r="CD21" i="1"/>
  <c r="CD22" i="1"/>
  <c r="CD23" i="1"/>
  <c r="CD24" i="1"/>
  <c r="CD25" i="1"/>
  <c r="CD26" i="1"/>
  <c r="CD27" i="1"/>
  <c r="CD28" i="1"/>
  <c r="CD29" i="1"/>
  <c r="CD30" i="1"/>
  <c r="CD31" i="1"/>
  <c r="CD32" i="1"/>
  <c r="CD33" i="1"/>
  <c r="CD34" i="1"/>
  <c r="CD35" i="1"/>
  <c r="CD36" i="1"/>
  <c r="CD37" i="1"/>
  <c r="CD38" i="1"/>
  <c r="CD39" i="1"/>
  <c r="CD40" i="1"/>
  <c r="CD41" i="1"/>
  <c r="CD42" i="1"/>
  <c r="CD43" i="1"/>
  <c r="CD44" i="1"/>
  <c r="CD45" i="1"/>
  <c r="CD46" i="1"/>
  <c r="CD47" i="1"/>
  <c r="CD48" i="1"/>
  <c r="CD49" i="1"/>
  <c r="CD50" i="1"/>
  <c r="CD51" i="1"/>
  <c r="CD52" i="1"/>
  <c r="CD53" i="1"/>
  <c r="CD54" i="1"/>
  <c r="CD55" i="1"/>
  <c r="CD56" i="1"/>
  <c r="CD57" i="1"/>
  <c r="CD58" i="1"/>
  <c r="CD59" i="1"/>
  <c r="CD60" i="1"/>
  <c r="CD61" i="1"/>
  <c r="CD62" i="1"/>
  <c r="CD63" i="1"/>
  <c r="CD64" i="1"/>
  <c r="CD65" i="1"/>
  <c r="CD66" i="1"/>
  <c r="CD67" i="1"/>
  <c r="CD68" i="1"/>
  <c r="CD69" i="1"/>
  <c r="CD70" i="1"/>
  <c r="CD71" i="1"/>
  <c r="CD72" i="1"/>
  <c r="CD73" i="1"/>
  <c r="CD74" i="1"/>
  <c r="CD75" i="1"/>
  <c r="CD76" i="1"/>
  <c r="CD77" i="1"/>
  <c r="CD78" i="1"/>
  <c r="CD79" i="1"/>
  <c r="CD80" i="1"/>
  <c r="CD81" i="1"/>
  <c r="CD82" i="1"/>
  <c r="CD83" i="1"/>
  <c r="CD84" i="1"/>
  <c r="CD85" i="1"/>
  <c r="CD86" i="1"/>
  <c r="CD87" i="1"/>
  <c r="CD88" i="1"/>
  <c r="CD89" i="1"/>
  <c r="CD90" i="1"/>
  <c r="CD91" i="1"/>
  <c r="CD92" i="1"/>
  <c r="CD93" i="1"/>
  <c r="CD94" i="1"/>
  <c r="CD95" i="1"/>
  <c r="CD96" i="1"/>
  <c r="CD97" i="1"/>
  <c r="CD98" i="1"/>
  <c r="CD99" i="1"/>
  <c r="CD100" i="1"/>
  <c r="CD101" i="1"/>
  <c r="CD102" i="1"/>
  <c r="CD103" i="1"/>
  <c r="CD104" i="1"/>
  <c r="CD105" i="1"/>
  <c r="CD106" i="1"/>
  <c r="CD107" i="1"/>
  <c r="CD108" i="1"/>
  <c r="CD109" i="1"/>
  <c r="CD110" i="1"/>
  <c r="CD111" i="1"/>
  <c r="CD112" i="1"/>
  <c r="CD113" i="1"/>
  <c r="CD114" i="1"/>
  <c r="CD115" i="1"/>
  <c r="CD116" i="1"/>
  <c r="CD117" i="1"/>
  <c r="CD118" i="1"/>
  <c r="CD119" i="1"/>
  <c r="CD120" i="1"/>
  <c r="CD121" i="1"/>
  <c r="CD122" i="1"/>
  <c r="CD123" i="1"/>
  <c r="CD124" i="1"/>
  <c r="CD125" i="1"/>
  <c r="CD126" i="1"/>
  <c r="CD127" i="1"/>
  <c r="CD128" i="1"/>
  <c r="CD129" i="1"/>
  <c r="CD130" i="1"/>
  <c r="CD131" i="1"/>
  <c r="CD132" i="1"/>
  <c r="CD133" i="1"/>
  <c r="CD134" i="1"/>
  <c r="CD135" i="1"/>
  <c r="CD136" i="1"/>
  <c r="CD137" i="1"/>
  <c r="CD138" i="1"/>
  <c r="CD139" i="1"/>
  <c r="CD140" i="1"/>
  <c r="CD141" i="1"/>
  <c r="CD142" i="1"/>
  <c r="CD143" i="1"/>
  <c r="CD144" i="1"/>
  <c r="CD145" i="1"/>
  <c r="CD146" i="1"/>
  <c r="CD147" i="1"/>
  <c r="CD148" i="1"/>
  <c r="CD149" i="1"/>
  <c r="CD150" i="1"/>
  <c r="CD151" i="1"/>
  <c r="CD152" i="1"/>
  <c r="CD153" i="1"/>
  <c r="CD154" i="1"/>
  <c r="CD155" i="1"/>
  <c r="CD156" i="1"/>
  <c r="CD157" i="1"/>
  <c r="CD158" i="1"/>
  <c r="CD159" i="1"/>
  <c r="CD160" i="1"/>
  <c r="CD161" i="1"/>
  <c r="CD162" i="1"/>
  <c r="CD163" i="1"/>
  <c r="CD164" i="1"/>
  <c r="CD165" i="1"/>
  <c r="CD166" i="1"/>
  <c r="CD167" i="1"/>
  <c r="CD168" i="1"/>
  <c r="CD169" i="1"/>
  <c r="CD170" i="1"/>
  <c r="CD171" i="1"/>
  <c r="CD172" i="1"/>
  <c r="CD173" i="1"/>
  <c r="CD174" i="1"/>
  <c r="CD175" i="1"/>
  <c r="CD176" i="1"/>
  <c r="CD177" i="1"/>
  <c r="CD178" i="1"/>
  <c r="CD179" i="1"/>
  <c r="CD180" i="1"/>
  <c r="CD181" i="1"/>
  <c r="CD182" i="1"/>
  <c r="CD183" i="1"/>
  <c r="CD184" i="1"/>
  <c r="CD185" i="1"/>
  <c r="CD186" i="1"/>
  <c r="CD187" i="1"/>
  <c r="CD188" i="1"/>
  <c r="CD189" i="1"/>
  <c r="CD190" i="1"/>
  <c r="CD191" i="1"/>
  <c r="CD192" i="1"/>
  <c r="CD193" i="1"/>
  <c r="CD194" i="1"/>
  <c r="CD195" i="1"/>
  <c r="CD196" i="1"/>
  <c r="CD197" i="1"/>
  <c r="CD198" i="1"/>
  <c r="CD199" i="1"/>
  <c r="CD200" i="1"/>
  <c r="CD201" i="1"/>
  <c r="CD202" i="1"/>
  <c r="CD203" i="1"/>
  <c r="CD204" i="1"/>
  <c r="CD205" i="1"/>
  <c r="CD206" i="1"/>
  <c r="CD207" i="1"/>
  <c r="CD208" i="1"/>
  <c r="CD209" i="1"/>
  <c r="CD210" i="1"/>
  <c r="CD211" i="1"/>
  <c r="CD212" i="1"/>
  <c r="CD213" i="1"/>
  <c r="CD214" i="1"/>
  <c r="CD215" i="1"/>
  <c r="CD216" i="1"/>
  <c r="CD217" i="1"/>
  <c r="CD218" i="1"/>
  <c r="CD219" i="1"/>
  <c r="CD220" i="1"/>
  <c r="CD221" i="1"/>
  <c r="CD222" i="1"/>
  <c r="CD223" i="1"/>
  <c r="CD224" i="1"/>
  <c r="CD225" i="1"/>
  <c r="CD226" i="1"/>
  <c r="CD227" i="1"/>
  <c r="CD228" i="1"/>
  <c r="CD229" i="1"/>
  <c r="CD230" i="1"/>
  <c r="CD231" i="1"/>
  <c r="CD232" i="1"/>
  <c r="CD233" i="1"/>
  <c r="CD234" i="1"/>
  <c r="CD235" i="1"/>
  <c r="CD236" i="1"/>
  <c r="CD4" i="1"/>
  <c r="CG5" i="1"/>
  <c r="CG6" i="1"/>
  <c r="CG7" i="1"/>
  <c r="CG8" i="1"/>
  <c r="CG9" i="1"/>
  <c r="CG10" i="1"/>
  <c r="CG11" i="1"/>
  <c r="CG12" i="1"/>
  <c r="CG13" i="1"/>
  <c r="CG14" i="1"/>
  <c r="CG15" i="1"/>
  <c r="CG16" i="1"/>
  <c r="CG17" i="1"/>
  <c r="CG18" i="1"/>
  <c r="CG19" i="1"/>
  <c r="CG20" i="1"/>
  <c r="CG21" i="1"/>
  <c r="CG22" i="1"/>
  <c r="CG23" i="1"/>
  <c r="CG24" i="1"/>
  <c r="CG25" i="1"/>
  <c r="CG26" i="1"/>
  <c r="CG27" i="1"/>
  <c r="CG28" i="1"/>
  <c r="CG29" i="1"/>
  <c r="CG30" i="1"/>
  <c r="CG31" i="1"/>
  <c r="CG32" i="1"/>
  <c r="CG33" i="1"/>
  <c r="CG34" i="1"/>
  <c r="CG35" i="1"/>
  <c r="CG36" i="1"/>
  <c r="CG37" i="1"/>
  <c r="CG38" i="1"/>
  <c r="CG39" i="1"/>
  <c r="CG40" i="1"/>
  <c r="CG41" i="1"/>
  <c r="CG42" i="1"/>
  <c r="CG43" i="1"/>
  <c r="CG44" i="1"/>
  <c r="CG45" i="1"/>
  <c r="CG46" i="1"/>
  <c r="CG47" i="1"/>
  <c r="CG48" i="1"/>
  <c r="CG49" i="1"/>
  <c r="CG50" i="1"/>
  <c r="CG51" i="1"/>
  <c r="CG52" i="1"/>
  <c r="CG53" i="1"/>
  <c r="CG54" i="1"/>
  <c r="CG55" i="1"/>
  <c r="CG56" i="1"/>
  <c r="CG57" i="1"/>
  <c r="CG58" i="1"/>
  <c r="CG59" i="1"/>
  <c r="CG60" i="1"/>
  <c r="CG61" i="1"/>
  <c r="CG62" i="1"/>
  <c r="CG63" i="1"/>
  <c r="CG64" i="1"/>
  <c r="CG65" i="1"/>
  <c r="CG66" i="1"/>
  <c r="CG67" i="1"/>
  <c r="CG68" i="1"/>
  <c r="CG69" i="1"/>
  <c r="CG70" i="1"/>
  <c r="CG71" i="1"/>
  <c r="CG72" i="1"/>
  <c r="CG73" i="1"/>
  <c r="CG74" i="1"/>
  <c r="CG75" i="1"/>
  <c r="CG76" i="1"/>
  <c r="CG77" i="1"/>
  <c r="CG78" i="1"/>
  <c r="CG79" i="1"/>
  <c r="CG80" i="1"/>
  <c r="CG81" i="1"/>
  <c r="CG82" i="1"/>
  <c r="CG83" i="1"/>
  <c r="CG84" i="1"/>
  <c r="CG85" i="1"/>
  <c r="CG86" i="1"/>
  <c r="CG87" i="1"/>
  <c r="CG88" i="1"/>
  <c r="CG89" i="1"/>
  <c r="CG90" i="1"/>
  <c r="CG91" i="1"/>
  <c r="CG92" i="1"/>
  <c r="CG93" i="1"/>
  <c r="CG94" i="1"/>
  <c r="CG95" i="1"/>
  <c r="CG96" i="1"/>
  <c r="CG97" i="1"/>
  <c r="CG98" i="1"/>
  <c r="CG99" i="1"/>
  <c r="CG100" i="1"/>
  <c r="CG101" i="1"/>
  <c r="CG102" i="1"/>
  <c r="CG103" i="1"/>
  <c r="CG104" i="1"/>
  <c r="CG105" i="1"/>
  <c r="CG106" i="1"/>
  <c r="CG107" i="1"/>
  <c r="CG108" i="1"/>
  <c r="CG109" i="1"/>
  <c r="CG110" i="1"/>
  <c r="CG111" i="1"/>
  <c r="CG112" i="1"/>
  <c r="CG113" i="1"/>
  <c r="CG114" i="1"/>
  <c r="CG115" i="1"/>
  <c r="CG116" i="1"/>
  <c r="CG117" i="1"/>
  <c r="CG118" i="1"/>
  <c r="CG119" i="1"/>
  <c r="CG120" i="1"/>
  <c r="CG121" i="1"/>
  <c r="CG122" i="1"/>
  <c r="CG123" i="1"/>
  <c r="CG124" i="1"/>
  <c r="CG125" i="1"/>
  <c r="CG126" i="1"/>
  <c r="CG127" i="1"/>
  <c r="CG128" i="1"/>
  <c r="CG129" i="1"/>
  <c r="CG130" i="1"/>
  <c r="CG131" i="1"/>
  <c r="CG132" i="1"/>
  <c r="CG133" i="1"/>
  <c r="CG134" i="1"/>
  <c r="CG135" i="1"/>
  <c r="CG136" i="1"/>
  <c r="CG137" i="1"/>
  <c r="CG138" i="1"/>
  <c r="CG139" i="1"/>
  <c r="CG140" i="1"/>
  <c r="CG141" i="1"/>
  <c r="CG142" i="1"/>
  <c r="CG143" i="1"/>
  <c r="CG144" i="1"/>
  <c r="CG145" i="1"/>
  <c r="CG146" i="1"/>
  <c r="CG147" i="1"/>
  <c r="CG148" i="1"/>
  <c r="CG149" i="1"/>
  <c r="CG150" i="1"/>
  <c r="CG151" i="1"/>
  <c r="CG152" i="1"/>
  <c r="CG153" i="1"/>
  <c r="CG154" i="1"/>
  <c r="CG155" i="1"/>
  <c r="CG156" i="1"/>
  <c r="CG157" i="1"/>
  <c r="CG158" i="1"/>
  <c r="CG159" i="1"/>
  <c r="CG160" i="1"/>
  <c r="CG161" i="1"/>
  <c r="CG162" i="1"/>
  <c r="CG163" i="1"/>
  <c r="CG164" i="1"/>
  <c r="CG165" i="1"/>
  <c r="CG166" i="1"/>
  <c r="CG167" i="1"/>
  <c r="CG168" i="1"/>
  <c r="CG169" i="1"/>
  <c r="CG170" i="1"/>
  <c r="CG171" i="1"/>
  <c r="CG172" i="1"/>
  <c r="CG173" i="1"/>
  <c r="CG174" i="1"/>
  <c r="CG175" i="1"/>
  <c r="CG176" i="1"/>
  <c r="CG177" i="1"/>
  <c r="CG178" i="1"/>
  <c r="CG179" i="1"/>
  <c r="CG180" i="1"/>
  <c r="CG181" i="1"/>
  <c r="CG182" i="1"/>
  <c r="CG183" i="1"/>
  <c r="CG184" i="1"/>
  <c r="CG185" i="1"/>
  <c r="CG186" i="1"/>
  <c r="CG187" i="1"/>
  <c r="CG188" i="1"/>
  <c r="CG189" i="1"/>
  <c r="CG190" i="1"/>
  <c r="CG191" i="1"/>
  <c r="CG192" i="1"/>
  <c r="CG193" i="1"/>
  <c r="CG194" i="1"/>
  <c r="CG195" i="1"/>
  <c r="CG196" i="1"/>
  <c r="CG197" i="1"/>
  <c r="CG198" i="1"/>
  <c r="CG199" i="1"/>
  <c r="CG200" i="1"/>
  <c r="CG201" i="1"/>
  <c r="CG202" i="1"/>
  <c r="CG203" i="1"/>
  <c r="CG204" i="1"/>
  <c r="CG205" i="1"/>
  <c r="CG206" i="1"/>
  <c r="CG207" i="1"/>
  <c r="CG208" i="1"/>
  <c r="CG209" i="1"/>
  <c r="CG210" i="1"/>
  <c r="CG211" i="1"/>
  <c r="CG212" i="1"/>
  <c r="CG213" i="1"/>
  <c r="CG214" i="1"/>
  <c r="CG215" i="1"/>
  <c r="CG216" i="1"/>
  <c r="CG217" i="1"/>
  <c r="CG218" i="1"/>
  <c r="CG219" i="1"/>
  <c r="CG220" i="1"/>
  <c r="CG221" i="1"/>
  <c r="CG222" i="1"/>
  <c r="CG223" i="1"/>
  <c r="CG224" i="1"/>
  <c r="CG225" i="1"/>
  <c r="CG226" i="1"/>
  <c r="CG227" i="1"/>
  <c r="CG228" i="1"/>
  <c r="CG229" i="1"/>
  <c r="CG230" i="1"/>
  <c r="CG231" i="1"/>
  <c r="CG232" i="1"/>
  <c r="CG233" i="1"/>
  <c r="CG234" i="1"/>
  <c r="CG235" i="1"/>
  <c r="CG236" i="1"/>
  <c r="CG4" i="1"/>
  <c r="CF5" i="1"/>
  <c r="CF6" i="1"/>
  <c r="CF7" i="1"/>
  <c r="CF8" i="1"/>
  <c r="CF9" i="1"/>
  <c r="CF10" i="1"/>
  <c r="CF11" i="1"/>
  <c r="CF12" i="1"/>
  <c r="CF13" i="1"/>
  <c r="CF14" i="1"/>
  <c r="CF15" i="1"/>
  <c r="CF16" i="1"/>
  <c r="CF17" i="1"/>
  <c r="CF18" i="1"/>
  <c r="CF19" i="1"/>
  <c r="CF20" i="1"/>
  <c r="CF21" i="1"/>
  <c r="CF22" i="1"/>
  <c r="CF23" i="1"/>
  <c r="CF24" i="1"/>
  <c r="CF25" i="1"/>
  <c r="CF26" i="1"/>
  <c r="CF27" i="1"/>
  <c r="CF28" i="1"/>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29"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Q234" i="15" l="1"/>
  <c r="Q232" i="15"/>
  <c r="Q230" i="15"/>
  <c r="Q228" i="15"/>
  <c r="Q226" i="15"/>
  <c r="Q224" i="15"/>
  <c r="Q222" i="15"/>
  <c r="Q220" i="15"/>
  <c r="Q218" i="15"/>
  <c r="Q216" i="15"/>
  <c r="Q214" i="15"/>
  <c r="Q212" i="15"/>
  <c r="Q210" i="15"/>
  <c r="Q208" i="15"/>
  <c r="Q206" i="15"/>
  <c r="Q204" i="15"/>
  <c r="Q202" i="15"/>
  <c r="Q200" i="15"/>
  <c r="Q198" i="15"/>
  <c r="Q196" i="15"/>
  <c r="Q194" i="15"/>
  <c r="Q192" i="15"/>
  <c r="Q190" i="15"/>
  <c r="Q188" i="15"/>
  <c r="Q186" i="15"/>
  <c r="Q184" i="15"/>
  <c r="Q182" i="15"/>
  <c r="Q180" i="15"/>
  <c r="Q178" i="15"/>
  <c r="Q176" i="15"/>
  <c r="Q233" i="15"/>
  <c r="Q231" i="15"/>
  <c r="Q229" i="15"/>
  <c r="Q227" i="15"/>
  <c r="Q225" i="15"/>
  <c r="Q223" i="15"/>
  <c r="Q221" i="15"/>
  <c r="Q219" i="15"/>
  <c r="Q217" i="15"/>
  <c r="Q215" i="15"/>
  <c r="Q213" i="15"/>
  <c r="Q211" i="15"/>
  <c r="Q209" i="15"/>
  <c r="Q207" i="15"/>
  <c r="Q205" i="15"/>
  <c r="Q203" i="15"/>
  <c r="Q201" i="15"/>
  <c r="Q199" i="15"/>
  <c r="Q197" i="15"/>
  <c r="Q195" i="15"/>
  <c r="Q193" i="15"/>
  <c r="Q191" i="15"/>
  <c r="Q189" i="15"/>
  <c r="Q187" i="15"/>
  <c r="Q185" i="15"/>
  <c r="Q183" i="15"/>
  <c r="Q181" i="15"/>
  <c r="Q179" i="15"/>
  <c r="Q177" i="15"/>
  <c r="Q175" i="15"/>
  <c r="Q173" i="15"/>
  <c r="Q171" i="15"/>
  <c r="Q169" i="15"/>
  <c r="Q167" i="15"/>
  <c r="Q165" i="15"/>
  <c r="Q163" i="15"/>
  <c r="Q161" i="15"/>
  <c r="Q159" i="15"/>
  <c r="Q157" i="15"/>
  <c r="Q155" i="15"/>
  <c r="Q153" i="15"/>
  <c r="Q151" i="15"/>
  <c r="Q149" i="15"/>
  <c r="Q147" i="15"/>
  <c r="Q145" i="15"/>
  <c r="Q143" i="15"/>
  <c r="Q141" i="15"/>
  <c r="Q139" i="15"/>
  <c r="Q137" i="15"/>
  <c r="Q135" i="15"/>
  <c r="Q133" i="15"/>
  <c r="Q131" i="15"/>
  <c r="Q129" i="15"/>
  <c r="Q127" i="15"/>
  <c r="Q125" i="15"/>
  <c r="Q123" i="15"/>
  <c r="Q121" i="15"/>
  <c r="Q119" i="15"/>
  <c r="Q117" i="15"/>
  <c r="Q115" i="15"/>
  <c r="Q113" i="15"/>
  <c r="Q111" i="15"/>
  <c r="Q109" i="15"/>
  <c r="Q107" i="15"/>
  <c r="Q105" i="15"/>
  <c r="Q103" i="15"/>
  <c r="Q101" i="15"/>
  <c r="Q99" i="15"/>
  <c r="Q97" i="15"/>
  <c r="Q95" i="15"/>
  <c r="Q93" i="15"/>
  <c r="Q91" i="15"/>
  <c r="Q89" i="15"/>
  <c r="Q87" i="15"/>
  <c r="Q85" i="15"/>
  <c r="Q83" i="15"/>
  <c r="Q81" i="15"/>
  <c r="Q79" i="15"/>
  <c r="Q77" i="15"/>
  <c r="Q75" i="15"/>
  <c r="Q73" i="15"/>
  <c r="Q71" i="15"/>
  <c r="Q69" i="15"/>
  <c r="Q67" i="15"/>
  <c r="Q65" i="15"/>
  <c r="Q63" i="15"/>
  <c r="Q61" i="15"/>
  <c r="Q59" i="15"/>
  <c r="Q57" i="15"/>
  <c r="Q55" i="15"/>
  <c r="Q53" i="15"/>
  <c r="Q51" i="15"/>
  <c r="Q49" i="15"/>
  <c r="Q47" i="15"/>
  <c r="Q45" i="15"/>
  <c r="Q43" i="15"/>
  <c r="Q41" i="15"/>
  <c r="Q39" i="15"/>
  <c r="Q37" i="15"/>
  <c r="Q35" i="15"/>
  <c r="Q33" i="15"/>
  <c r="Q31" i="15"/>
  <c r="Q29" i="15"/>
  <c r="Q27" i="15"/>
  <c r="Q25" i="15"/>
  <c r="Q23" i="15"/>
  <c r="Q21" i="15"/>
  <c r="Q19" i="15"/>
  <c r="Q17" i="15"/>
  <c r="Q15" i="15"/>
  <c r="Q13" i="15"/>
  <c r="Q11" i="15"/>
  <c r="Q9" i="15"/>
  <c r="Q7" i="15"/>
  <c r="Q5" i="15"/>
  <c r="Q3" i="15"/>
  <c r="Q174" i="15"/>
  <c r="Q172" i="15"/>
  <c r="Q170" i="15"/>
  <c r="Q168" i="15"/>
  <c r="Q166" i="15"/>
  <c r="Q164" i="15"/>
  <c r="Q162" i="15"/>
  <c r="Q160" i="15"/>
  <c r="Q158" i="15"/>
  <c r="Q156" i="15"/>
  <c r="Q154" i="15"/>
  <c r="Q152" i="15"/>
  <c r="Q150" i="15"/>
  <c r="Q148" i="15"/>
  <c r="Q146" i="15"/>
  <c r="Q144" i="15"/>
  <c r="Q142" i="15"/>
  <c r="Q140" i="15"/>
  <c r="Q138" i="15"/>
  <c r="Q136" i="15"/>
  <c r="Q134" i="15"/>
  <c r="Q132" i="15"/>
  <c r="Q130" i="15"/>
  <c r="Q128" i="15"/>
  <c r="Q126" i="15"/>
  <c r="Q124" i="15"/>
  <c r="Q122" i="15"/>
  <c r="Q120" i="15"/>
  <c r="Q118" i="15"/>
  <c r="Q116" i="15"/>
  <c r="Q114" i="15"/>
  <c r="Q112" i="15"/>
  <c r="Q110" i="15"/>
  <c r="Q108" i="15"/>
  <c r="Q106" i="15"/>
  <c r="Q104" i="15"/>
  <c r="Q102" i="15"/>
  <c r="Q100" i="15"/>
  <c r="Q98" i="15"/>
  <c r="Q96" i="15"/>
  <c r="Q94" i="15"/>
  <c r="Q92" i="15"/>
  <c r="Q90" i="15"/>
  <c r="Q88" i="15"/>
  <c r="Q86" i="15"/>
  <c r="Q84" i="15"/>
  <c r="Q82" i="15"/>
  <c r="Q80" i="15"/>
  <c r="Q78" i="15"/>
  <c r="Q76" i="15"/>
  <c r="Q74" i="15"/>
  <c r="Q72" i="15"/>
  <c r="Q70" i="15"/>
  <c r="Q68" i="15"/>
  <c r="Q66" i="15"/>
  <c r="Q64" i="15"/>
  <c r="Q62" i="15"/>
  <c r="Q60" i="15"/>
  <c r="Q58" i="15"/>
  <c r="Q56" i="15"/>
  <c r="Q54" i="15"/>
  <c r="Q52" i="15"/>
  <c r="Q50" i="15"/>
  <c r="Q48" i="15"/>
  <c r="Q46" i="15"/>
  <c r="Q44" i="15"/>
  <c r="Q42" i="15"/>
  <c r="Q40" i="15"/>
  <c r="Q38" i="15"/>
  <c r="Q36" i="15"/>
  <c r="Q34" i="15"/>
  <c r="Q32" i="15"/>
  <c r="Q30" i="15"/>
  <c r="Q28" i="15"/>
  <c r="Q26" i="15"/>
  <c r="Q24" i="15"/>
  <c r="Q22" i="15"/>
  <c r="Q20" i="15"/>
  <c r="Q18" i="15"/>
  <c r="Q16" i="15"/>
  <c r="Q14" i="15"/>
  <c r="Q12" i="15"/>
  <c r="Q10" i="15"/>
  <c r="Q8" i="15"/>
  <c r="Q6" i="15"/>
  <c r="Q4" i="15"/>
  <c r="CD237" i="1"/>
  <c r="H262" i="1" s="1"/>
  <c r="F7" i="16" s="1"/>
  <c r="CF4" i="1"/>
  <c r="Q2" i="15" s="1"/>
  <c r="O6" i="6" l="1"/>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O124" i="6"/>
  <c r="O125" i="6"/>
  <c r="O126" i="6"/>
  <c r="O127" i="6"/>
  <c r="O128" i="6"/>
  <c r="O129" i="6"/>
  <c r="O130" i="6"/>
  <c r="O131" i="6"/>
  <c r="O132" i="6"/>
  <c r="O133" i="6"/>
  <c r="O134" i="6"/>
  <c r="O135" i="6"/>
  <c r="O136" i="6"/>
  <c r="O137" i="6"/>
  <c r="O138" i="6"/>
  <c r="O139" i="6"/>
  <c r="O140" i="6"/>
  <c r="O141" i="6"/>
  <c r="O142" i="6"/>
  <c r="O143" i="6"/>
  <c r="O144" i="6"/>
  <c r="O145" i="6"/>
  <c r="O146" i="6"/>
  <c r="O147" i="6"/>
  <c r="O148" i="6"/>
  <c r="O149" i="6"/>
  <c r="O150" i="6"/>
  <c r="O151" i="6"/>
  <c r="O152" i="6"/>
  <c r="O153" i="6"/>
  <c r="O154" i="6"/>
  <c r="O155" i="6"/>
  <c r="O156" i="6"/>
  <c r="O157" i="6"/>
  <c r="O158" i="6"/>
  <c r="O159" i="6"/>
  <c r="O160" i="6"/>
  <c r="O161" i="6"/>
  <c r="O162" i="6"/>
  <c r="O163" i="6"/>
  <c r="O164" i="6"/>
  <c r="O165" i="6"/>
  <c r="O166" i="6"/>
  <c r="O167" i="6"/>
  <c r="O168" i="6"/>
  <c r="O169" i="6"/>
  <c r="O170" i="6"/>
  <c r="O171" i="6"/>
  <c r="O172" i="6"/>
  <c r="O173" i="6"/>
  <c r="O174" i="6"/>
  <c r="O175" i="6"/>
  <c r="O176" i="6"/>
  <c r="O177" i="6"/>
  <c r="O178" i="6"/>
  <c r="O179" i="6"/>
  <c r="O180" i="6"/>
  <c r="O181" i="6"/>
  <c r="O182" i="6"/>
  <c r="O183" i="6"/>
  <c r="O184" i="6"/>
  <c r="O185" i="6"/>
  <c r="O186" i="6"/>
  <c r="O187" i="6"/>
  <c r="O188" i="6"/>
  <c r="O189" i="6"/>
  <c r="O190" i="6"/>
  <c r="O191" i="6"/>
  <c r="O192" i="6"/>
  <c r="O193" i="6"/>
  <c r="O194" i="6"/>
  <c r="O195" i="6"/>
  <c r="O196" i="6"/>
  <c r="O197" i="6"/>
  <c r="O198" i="6"/>
  <c r="O199" i="6"/>
  <c r="O200" i="6"/>
  <c r="O201" i="6"/>
  <c r="O202" i="6"/>
  <c r="O203" i="6"/>
  <c r="O204" i="6"/>
  <c r="O205" i="6"/>
  <c r="O206" i="6"/>
  <c r="O207" i="6"/>
  <c r="O208" i="6"/>
  <c r="O209" i="6"/>
  <c r="O210" i="6"/>
  <c r="O211" i="6"/>
  <c r="O212" i="6"/>
  <c r="O213" i="6"/>
  <c r="O214" i="6"/>
  <c r="O215" i="6"/>
  <c r="O216" i="6"/>
  <c r="O217" i="6"/>
  <c r="O218" i="6"/>
  <c r="O219" i="6"/>
  <c r="O220" i="6"/>
  <c r="O221" i="6"/>
  <c r="O222" i="6"/>
  <c r="O223" i="6"/>
  <c r="O224" i="6"/>
  <c r="O225" i="6"/>
  <c r="O226" i="6"/>
  <c r="O227" i="6"/>
  <c r="O228" i="6"/>
  <c r="O229" i="6"/>
  <c r="O230" i="6"/>
  <c r="O231" i="6"/>
  <c r="O232" i="6"/>
  <c r="O233" i="6"/>
  <c r="O234" i="6"/>
  <c r="O235" i="6"/>
  <c r="O236" i="6"/>
  <c r="O237" i="6"/>
  <c r="O5" i="6"/>
  <c r="R5" i="6"/>
  <c r="CE5" i="1" l="1"/>
  <c r="CE6" i="1"/>
  <c r="CE7" i="1"/>
  <c r="CE8" i="1"/>
  <c r="CE9" i="1"/>
  <c r="CE10" i="1"/>
  <c r="CE11" i="1"/>
  <c r="CE12" i="1"/>
  <c r="CE13" i="1"/>
  <c r="CE14" i="1"/>
  <c r="CE15" i="1"/>
  <c r="CE16" i="1"/>
  <c r="CE17" i="1"/>
  <c r="CE18" i="1"/>
  <c r="CE19" i="1"/>
  <c r="CE20" i="1"/>
  <c r="CE21" i="1"/>
  <c r="CE22" i="1"/>
  <c r="CE23" i="1"/>
  <c r="CE24" i="1"/>
  <c r="CE25" i="1"/>
  <c r="CE26" i="1"/>
  <c r="CE27" i="1"/>
  <c r="CE28" i="1"/>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4" i="1"/>
  <c r="CE115" i="1"/>
  <c r="CE116" i="1"/>
  <c r="CE117" i="1"/>
  <c r="CE118" i="1"/>
  <c r="CE119" i="1"/>
  <c r="CE120" i="1"/>
  <c r="CE121" i="1"/>
  <c r="CE122" i="1"/>
  <c r="CE123" i="1"/>
  <c r="CE124" i="1"/>
  <c r="CE125" i="1"/>
  <c r="CE126" i="1"/>
  <c r="CE127" i="1"/>
  <c r="CE128" i="1"/>
  <c r="CE129" i="1"/>
  <c r="CE130" i="1"/>
  <c r="CE131" i="1"/>
  <c r="CE132" i="1"/>
  <c r="CE133" i="1"/>
  <c r="CE134" i="1"/>
  <c r="CE135" i="1"/>
  <c r="CE136" i="1"/>
  <c r="CE137" i="1"/>
  <c r="CE138" i="1"/>
  <c r="CE139" i="1"/>
  <c r="CE140" i="1"/>
  <c r="CE141" i="1"/>
  <c r="CE142" i="1"/>
  <c r="CE143" i="1"/>
  <c r="CE144" i="1"/>
  <c r="CE145" i="1"/>
  <c r="CE146" i="1"/>
  <c r="CE147" i="1"/>
  <c r="CE148" i="1"/>
  <c r="CE149" i="1"/>
  <c r="CE150" i="1"/>
  <c r="CE151" i="1"/>
  <c r="CE152" i="1"/>
  <c r="CE153" i="1"/>
  <c r="CE154" i="1"/>
  <c r="CE155" i="1"/>
  <c r="CE156" i="1"/>
  <c r="CE157" i="1"/>
  <c r="CE158" i="1"/>
  <c r="CE159" i="1"/>
  <c r="CE160" i="1"/>
  <c r="CE161" i="1"/>
  <c r="CE162" i="1"/>
  <c r="CE163" i="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1" i="1"/>
  <c r="CE202" i="1"/>
  <c r="CE203" i="1"/>
  <c r="CE204" i="1"/>
  <c r="CE205" i="1"/>
  <c r="CE206" i="1"/>
  <c r="CE207" i="1"/>
  <c r="CE208" i="1"/>
  <c r="CE209" i="1"/>
  <c r="CE210" i="1"/>
  <c r="CE211" i="1"/>
  <c r="CE212" i="1"/>
  <c r="CE213" i="1"/>
  <c r="CE214" i="1"/>
  <c r="CE215" i="1"/>
  <c r="CE216" i="1"/>
  <c r="CE217" i="1"/>
  <c r="CE218" i="1"/>
  <c r="CE219" i="1"/>
  <c r="CE220" i="1"/>
  <c r="CE221" i="1"/>
  <c r="CE222" i="1"/>
  <c r="CE223" i="1"/>
  <c r="CE224" i="1"/>
  <c r="CE225" i="1"/>
  <c r="CE226" i="1"/>
  <c r="CE227" i="1"/>
  <c r="CE228" i="1"/>
  <c r="CE229" i="1"/>
  <c r="CE230" i="1"/>
  <c r="CE231" i="1"/>
  <c r="CE232" i="1"/>
  <c r="CE233" i="1"/>
  <c r="CE234" i="1"/>
  <c r="CE235" i="1"/>
  <c r="CE236" i="1"/>
  <c r="CE4" i="1"/>
  <c r="CE237" i="1" l="1"/>
  <c r="AL5" i="1"/>
  <c r="AL6" i="1"/>
  <c r="AL7" i="1"/>
  <c r="AL8" i="1"/>
  <c r="AL9" i="1"/>
  <c r="AL10" i="1"/>
  <c r="AL11" i="1"/>
  <c r="AL12" i="1"/>
  <c r="AL13" i="1"/>
  <c r="AL14" i="1"/>
  <c r="AL15" i="1"/>
  <c r="AL16" i="1"/>
  <c r="AL17" i="1"/>
  <c r="AL18" i="1"/>
  <c r="AL19" i="1"/>
  <c r="AL20" i="1"/>
  <c r="AL21" i="1"/>
  <c r="AL22" i="1"/>
  <c r="AL23" i="1"/>
  <c r="AL24" i="1"/>
  <c r="AL25" i="1"/>
  <c r="AL26" i="1"/>
  <c r="AL27" i="1"/>
  <c r="AL28" i="1"/>
  <c r="AL29" i="1"/>
  <c r="AL30"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4" i="1"/>
  <c r="AK5" i="1"/>
  <c r="AK6" i="1"/>
  <c r="AK7" i="1"/>
  <c r="AK8" i="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4" i="1"/>
  <c r="AJ5" i="1"/>
  <c r="AJ6" i="1"/>
  <c r="AJ7" i="1"/>
  <c r="AJ8" i="1"/>
  <c r="AJ9" i="1"/>
  <c r="AJ10" i="1"/>
  <c r="AJ11" i="1"/>
  <c r="AJ12" i="1"/>
  <c r="AJ13" i="1"/>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202" i="1"/>
  <c r="AJ203" i="1"/>
  <c r="AJ204" i="1"/>
  <c r="AJ205" i="1"/>
  <c r="AJ206" i="1"/>
  <c r="AJ207" i="1"/>
  <c r="AJ208" i="1"/>
  <c r="AJ209" i="1"/>
  <c r="AJ210" i="1"/>
  <c r="AJ211" i="1"/>
  <c r="AJ212" i="1"/>
  <c r="AJ213" i="1"/>
  <c r="AJ214" i="1"/>
  <c r="AJ215" i="1"/>
  <c r="AJ216" i="1"/>
  <c r="AJ217" i="1"/>
  <c r="AJ218" i="1"/>
  <c r="AJ219" i="1"/>
  <c r="AJ220" i="1"/>
  <c r="AJ221" i="1"/>
  <c r="AJ222" i="1"/>
  <c r="AJ223" i="1"/>
  <c r="AJ224" i="1"/>
  <c r="AJ225" i="1"/>
  <c r="AJ226" i="1"/>
  <c r="AJ227" i="1"/>
  <c r="AJ228" i="1"/>
  <c r="AJ229" i="1"/>
  <c r="AJ230" i="1"/>
  <c r="AJ231" i="1"/>
  <c r="AJ232" i="1"/>
  <c r="AJ233" i="1"/>
  <c r="AJ234" i="1"/>
  <c r="AJ235" i="1"/>
  <c r="AJ236" i="1"/>
  <c r="AJ4" i="1"/>
  <c r="AI5" i="1"/>
  <c r="AI6" i="1"/>
  <c r="AI7" i="1"/>
  <c r="AI8" i="1"/>
  <c r="AI9" i="1"/>
  <c r="AI10" i="1"/>
  <c r="AI11" i="1"/>
  <c r="AI12" i="1"/>
  <c r="AI13" i="1"/>
  <c r="AI14" i="1"/>
  <c r="AI15" i="1"/>
  <c r="AI16" i="1"/>
  <c r="AI17" i="1"/>
  <c r="AI18"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4" i="1"/>
  <c r="AH5" i="1"/>
  <c r="AH6" i="1"/>
  <c r="AH7" i="1"/>
  <c r="AH8" i="1"/>
  <c r="AH9" i="1"/>
  <c r="AH10" i="1"/>
  <c r="AH11" i="1"/>
  <c r="AH12" i="1"/>
  <c r="AH13" i="1"/>
  <c r="AH14" i="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4" i="1"/>
  <c r="AG5" i="1"/>
  <c r="AG6" i="1"/>
  <c r="AG7" i="1"/>
  <c r="AG8" i="1"/>
  <c r="AG9" i="1"/>
  <c r="AG10" i="1"/>
  <c r="AG11" i="1"/>
  <c r="AG12" i="1"/>
  <c r="AG13" i="1"/>
  <c r="AG14" i="1"/>
  <c r="AG15" i="1"/>
  <c r="AG16" i="1"/>
  <c r="AG17" i="1"/>
  <c r="AG18" i="1"/>
  <c r="AG19" i="1"/>
  <c r="AG20" i="1"/>
  <c r="AG21" i="1"/>
  <c r="AG22" i="1"/>
  <c r="AG23" i="1"/>
  <c r="AG24" i="1"/>
  <c r="AG25" i="1"/>
  <c r="AG26" i="1"/>
  <c r="AG27" i="1"/>
  <c r="AG28" i="1"/>
  <c r="AG29" i="1"/>
  <c r="AG30" i="1"/>
  <c r="AG31" i="1"/>
  <c r="AG32" i="1"/>
  <c r="AG33" i="1"/>
  <c r="AG34" i="1"/>
  <c r="AG35" i="1"/>
  <c r="AG36" i="1"/>
  <c r="AG37" i="1"/>
  <c r="AG38" i="1"/>
  <c r="AG39" i="1"/>
  <c r="AG40" i="1"/>
  <c r="AG41" i="1"/>
  <c r="AG42" i="1"/>
  <c r="AG43" i="1"/>
  <c r="AG44" i="1"/>
  <c r="AG45" i="1"/>
  <c r="AG46" i="1"/>
  <c r="AG47" i="1"/>
  <c r="AG48" i="1"/>
  <c r="AG49" i="1"/>
  <c r="AG50" i="1"/>
  <c r="AG51" i="1"/>
  <c r="AG52" i="1"/>
  <c r="AG53" i="1"/>
  <c r="AG54" i="1"/>
  <c r="AG55" i="1"/>
  <c r="AG56" i="1"/>
  <c r="AG57" i="1"/>
  <c r="AG58" i="1"/>
  <c r="AG59" i="1"/>
  <c r="AG60" i="1"/>
  <c r="AG61" i="1"/>
  <c r="AG62" i="1"/>
  <c r="AG63" i="1"/>
  <c r="AG64" i="1"/>
  <c r="AG65" i="1"/>
  <c r="AG66" i="1"/>
  <c r="AG67" i="1"/>
  <c r="AG68" i="1"/>
  <c r="AG69" i="1"/>
  <c r="AG70" i="1"/>
  <c r="AG71" i="1"/>
  <c r="AG72" i="1"/>
  <c r="AG73" i="1"/>
  <c r="AG74" i="1"/>
  <c r="AG75" i="1"/>
  <c r="AG76" i="1"/>
  <c r="AG77" i="1"/>
  <c r="AG78" i="1"/>
  <c r="AG79" i="1"/>
  <c r="AG80" i="1"/>
  <c r="AG81" i="1"/>
  <c r="AG82" i="1"/>
  <c r="AG83" i="1"/>
  <c r="AG84" i="1"/>
  <c r="AG85" i="1"/>
  <c r="AG86" i="1"/>
  <c r="AG87" i="1"/>
  <c r="AG88" i="1"/>
  <c r="AG89" i="1"/>
  <c r="AG90" i="1"/>
  <c r="AG91" i="1"/>
  <c r="AG92" i="1"/>
  <c r="AG93" i="1"/>
  <c r="AG94" i="1"/>
  <c r="AG95" i="1"/>
  <c r="AG96" i="1"/>
  <c r="AG97" i="1"/>
  <c r="AG98"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214" i="1"/>
  <c r="AG215" i="1"/>
  <c r="AG216" i="1"/>
  <c r="AG217" i="1"/>
  <c r="AG218" i="1"/>
  <c r="AG219" i="1"/>
  <c r="AG220" i="1"/>
  <c r="AG221" i="1"/>
  <c r="AG222" i="1"/>
  <c r="AG223" i="1"/>
  <c r="AG224" i="1"/>
  <c r="AG225" i="1"/>
  <c r="AG226" i="1"/>
  <c r="AG227" i="1"/>
  <c r="AG228" i="1"/>
  <c r="AG229" i="1"/>
  <c r="AG230" i="1"/>
  <c r="AG231" i="1"/>
  <c r="AG232" i="1"/>
  <c r="AG233" i="1"/>
  <c r="AG234" i="1"/>
  <c r="AG235" i="1"/>
  <c r="AG236" i="1"/>
  <c r="AG4" i="1"/>
  <c r="AF5" i="1"/>
  <c r="AF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7" i="1"/>
  <c r="AF58" i="1"/>
  <c r="AF59" i="1"/>
  <c r="AF60" i="1"/>
  <c r="AF61"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4" i="1"/>
  <c r="AF95" i="1"/>
  <c r="AF96" i="1"/>
  <c r="AF97" i="1"/>
  <c r="AF98" i="1"/>
  <c r="AF99" i="1"/>
  <c r="AF100" i="1"/>
  <c r="AF101" i="1"/>
  <c r="AF102" i="1"/>
  <c r="AF103" i="1"/>
  <c r="AF104" i="1"/>
  <c r="AF105" i="1"/>
  <c r="AF106" i="1"/>
  <c r="AF107" i="1"/>
  <c r="AF108" i="1"/>
  <c r="AF109" i="1"/>
  <c r="AF110" i="1"/>
  <c r="AF111" i="1"/>
  <c r="AF112" i="1"/>
  <c r="AF113" i="1"/>
  <c r="AF114" i="1"/>
  <c r="AF115" i="1"/>
  <c r="AF116" i="1"/>
  <c r="AF117" i="1"/>
  <c r="AF118" i="1"/>
  <c r="AF119" i="1"/>
  <c r="AF120" i="1"/>
  <c r="AF121" i="1"/>
  <c r="AF122" i="1"/>
  <c r="AF123" i="1"/>
  <c r="AF124" i="1"/>
  <c r="AF125" i="1"/>
  <c r="AF126" i="1"/>
  <c r="AF127" i="1"/>
  <c r="AF128" i="1"/>
  <c r="AF129" i="1"/>
  <c r="AF130" i="1"/>
  <c r="AF131" i="1"/>
  <c r="AF132" i="1"/>
  <c r="AF133" i="1"/>
  <c r="AF134" i="1"/>
  <c r="AF135" i="1"/>
  <c r="AF136" i="1"/>
  <c r="AF137" i="1"/>
  <c r="AF138" i="1"/>
  <c r="AF139" i="1"/>
  <c r="AF140" i="1"/>
  <c r="AF141" i="1"/>
  <c r="AF142" i="1"/>
  <c r="AF143" i="1"/>
  <c r="AF144" i="1"/>
  <c r="AF145" i="1"/>
  <c r="AF146" i="1"/>
  <c r="AF147" i="1"/>
  <c r="AF148" i="1"/>
  <c r="AF149" i="1"/>
  <c r="AF150" i="1"/>
  <c r="AF151" i="1"/>
  <c r="AF152" i="1"/>
  <c r="AF153" i="1"/>
  <c r="AF154" i="1"/>
  <c r="AF155" i="1"/>
  <c r="AF156" i="1"/>
  <c r="AF157" i="1"/>
  <c r="AF158" i="1"/>
  <c r="AF159" i="1"/>
  <c r="AF160" i="1"/>
  <c r="AF161" i="1"/>
  <c r="AF162" i="1"/>
  <c r="AF163" i="1"/>
  <c r="AF164" i="1"/>
  <c r="AF165" i="1"/>
  <c r="AF166" i="1"/>
  <c r="AF167" i="1"/>
  <c r="AF168" i="1"/>
  <c r="AF169" i="1"/>
  <c r="AF170" i="1"/>
  <c r="AF171" i="1"/>
  <c r="AF172" i="1"/>
  <c r="AF173" i="1"/>
  <c r="AF174" i="1"/>
  <c r="AF175" i="1"/>
  <c r="AF176" i="1"/>
  <c r="AF177" i="1"/>
  <c r="AF178" i="1"/>
  <c r="AF179" i="1"/>
  <c r="AF180" i="1"/>
  <c r="AF181" i="1"/>
  <c r="AF182" i="1"/>
  <c r="AF183" i="1"/>
  <c r="AF184" i="1"/>
  <c r="AF185" i="1"/>
  <c r="AF186" i="1"/>
  <c r="AF187" i="1"/>
  <c r="AF188" i="1"/>
  <c r="AF189" i="1"/>
  <c r="AF190" i="1"/>
  <c r="AF191" i="1"/>
  <c r="AF192" i="1"/>
  <c r="AF193" i="1"/>
  <c r="AF194" i="1"/>
  <c r="AF195" i="1"/>
  <c r="AF196" i="1"/>
  <c r="AF197" i="1"/>
  <c r="AF198" i="1"/>
  <c r="AF199" i="1"/>
  <c r="AF200" i="1"/>
  <c r="AF201" i="1"/>
  <c r="AF202" i="1"/>
  <c r="AF203" i="1"/>
  <c r="AF204" i="1"/>
  <c r="AF205" i="1"/>
  <c r="AF206" i="1"/>
  <c r="AF207" i="1"/>
  <c r="AF208" i="1"/>
  <c r="AF209" i="1"/>
  <c r="AF210" i="1"/>
  <c r="AF211" i="1"/>
  <c r="AF212" i="1"/>
  <c r="AF213" i="1"/>
  <c r="AF214" i="1"/>
  <c r="AF215" i="1"/>
  <c r="AF216" i="1"/>
  <c r="AF217" i="1"/>
  <c r="AF218" i="1"/>
  <c r="AF219" i="1"/>
  <c r="AF220" i="1"/>
  <c r="AF221" i="1"/>
  <c r="AF222" i="1"/>
  <c r="AF223" i="1"/>
  <c r="AF224" i="1"/>
  <c r="AF225" i="1"/>
  <c r="AF226" i="1"/>
  <c r="AF227" i="1"/>
  <c r="AF228" i="1"/>
  <c r="AF229" i="1"/>
  <c r="AF230" i="1"/>
  <c r="AF231" i="1"/>
  <c r="AF232" i="1"/>
  <c r="AF233" i="1"/>
  <c r="AF234" i="1"/>
  <c r="AF235" i="1"/>
  <c r="AF236" i="1"/>
  <c r="AF4" i="1"/>
  <c r="AE5" i="1"/>
  <c r="AE6" i="1"/>
  <c r="AE7" i="1"/>
  <c r="AE8" i="1"/>
  <c r="AE9" i="1"/>
  <c r="AE10" i="1"/>
  <c r="AE11" i="1"/>
  <c r="AE12" i="1"/>
  <c r="AE13" i="1"/>
  <c r="AE14" i="1"/>
  <c r="AE15" i="1"/>
  <c r="AE16" i="1"/>
  <c r="AE17" i="1"/>
  <c r="AE18" i="1"/>
  <c r="AE19" i="1"/>
  <c r="AE20" i="1"/>
  <c r="AE21" i="1"/>
  <c r="AE22" i="1"/>
  <c r="AE23" i="1"/>
  <c r="AE24" i="1"/>
  <c r="AE25" i="1"/>
  <c r="AE26" i="1"/>
  <c r="AE27" i="1"/>
  <c r="AE28" i="1"/>
  <c r="AE29" i="1"/>
  <c r="AE30" i="1"/>
  <c r="AE31" i="1"/>
  <c r="AE32" i="1"/>
  <c r="AE33" i="1"/>
  <c r="AE34" i="1"/>
  <c r="AE35" i="1"/>
  <c r="AE36" i="1"/>
  <c r="AE37" i="1"/>
  <c r="AE38" i="1"/>
  <c r="AE39" i="1"/>
  <c r="AE40" i="1"/>
  <c r="AE41" i="1"/>
  <c r="AE42" i="1"/>
  <c r="AE43" i="1"/>
  <c r="AE44" i="1"/>
  <c r="AE45" i="1"/>
  <c r="AE46" i="1"/>
  <c r="AE47" i="1"/>
  <c r="AE48" i="1"/>
  <c r="AE49" i="1"/>
  <c r="AE50" i="1"/>
  <c r="AE51" i="1"/>
  <c r="AE52" i="1"/>
  <c r="AE53" i="1"/>
  <c r="AE54" i="1"/>
  <c r="AE55" i="1"/>
  <c r="AE56" i="1"/>
  <c r="AE57" i="1"/>
  <c r="AE58" i="1"/>
  <c r="AE59" i="1"/>
  <c r="AE60" i="1"/>
  <c r="AE61" i="1"/>
  <c r="AE62" i="1"/>
  <c r="AE63" i="1"/>
  <c r="AE64" i="1"/>
  <c r="AE65" i="1"/>
  <c r="AE66" i="1"/>
  <c r="AE67" i="1"/>
  <c r="AE68" i="1"/>
  <c r="AE69" i="1"/>
  <c r="AE70" i="1"/>
  <c r="AE71" i="1"/>
  <c r="AE72" i="1"/>
  <c r="AE73" i="1"/>
  <c r="AE74" i="1"/>
  <c r="AE75" i="1"/>
  <c r="AE76" i="1"/>
  <c r="AE77" i="1"/>
  <c r="AE78" i="1"/>
  <c r="AE79" i="1"/>
  <c r="AE80" i="1"/>
  <c r="AE81" i="1"/>
  <c r="AE82" i="1"/>
  <c r="AE83" i="1"/>
  <c r="AE84" i="1"/>
  <c r="AE85" i="1"/>
  <c r="AE86" i="1"/>
  <c r="AE87" i="1"/>
  <c r="AE88" i="1"/>
  <c r="AE89" i="1"/>
  <c r="AE90" i="1"/>
  <c r="AE91" i="1"/>
  <c r="AE92" i="1"/>
  <c r="AE93" i="1"/>
  <c r="AE94" i="1"/>
  <c r="AE95" i="1"/>
  <c r="AE96" i="1"/>
  <c r="AE97" i="1"/>
  <c r="AE98" i="1"/>
  <c r="AE99" i="1"/>
  <c r="AE100" i="1"/>
  <c r="AE101" i="1"/>
  <c r="AE102" i="1"/>
  <c r="AE103" i="1"/>
  <c r="AE104" i="1"/>
  <c r="AE105" i="1"/>
  <c r="AE106" i="1"/>
  <c r="AE107" i="1"/>
  <c r="AE108" i="1"/>
  <c r="AE109" i="1"/>
  <c r="AE110" i="1"/>
  <c r="AE111" i="1"/>
  <c r="AE112" i="1"/>
  <c r="AE113" i="1"/>
  <c r="AE114" i="1"/>
  <c r="AE115" i="1"/>
  <c r="AE116" i="1"/>
  <c r="AE117" i="1"/>
  <c r="AE118" i="1"/>
  <c r="AE119" i="1"/>
  <c r="AE120" i="1"/>
  <c r="AE121" i="1"/>
  <c r="AE122" i="1"/>
  <c r="AE123" i="1"/>
  <c r="AE124" i="1"/>
  <c r="AE125" i="1"/>
  <c r="AE126" i="1"/>
  <c r="AE127" i="1"/>
  <c r="AE128" i="1"/>
  <c r="AE129" i="1"/>
  <c r="AE130" i="1"/>
  <c r="AE131" i="1"/>
  <c r="AE132" i="1"/>
  <c r="AE133" i="1"/>
  <c r="AE134" i="1"/>
  <c r="AE135" i="1"/>
  <c r="AE136" i="1"/>
  <c r="AE137" i="1"/>
  <c r="AE138" i="1"/>
  <c r="AE139" i="1"/>
  <c r="AE140" i="1"/>
  <c r="AE141" i="1"/>
  <c r="AE142" i="1"/>
  <c r="AE143" i="1"/>
  <c r="AE144" i="1"/>
  <c r="AE145" i="1"/>
  <c r="AE146" i="1"/>
  <c r="AE147" i="1"/>
  <c r="AE148" i="1"/>
  <c r="AE149" i="1"/>
  <c r="AE150" i="1"/>
  <c r="AE151" i="1"/>
  <c r="AE152" i="1"/>
  <c r="AE153" i="1"/>
  <c r="AE154" i="1"/>
  <c r="AE155" i="1"/>
  <c r="AE156" i="1"/>
  <c r="AE157" i="1"/>
  <c r="AE158" i="1"/>
  <c r="AE159" i="1"/>
  <c r="AE160" i="1"/>
  <c r="AE161" i="1"/>
  <c r="AE162"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187" i="1"/>
  <c r="AE188" i="1"/>
  <c r="AE189" i="1"/>
  <c r="AE190" i="1"/>
  <c r="AE191" i="1"/>
  <c r="AE192" i="1"/>
  <c r="AE193" i="1"/>
  <c r="AE194" i="1"/>
  <c r="AE195" i="1"/>
  <c r="AE196" i="1"/>
  <c r="AE197" i="1"/>
  <c r="AE198" i="1"/>
  <c r="AE199" i="1"/>
  <c r="AE200" i="1"/>
  <c r="AE201" i="1"/>
  <c r="AE202" i="1"/>
  <c r="AE203" i="1"/>
  <c r="AE204" i="1"/>
  <c r="AE205" i="1"/>
  <c r="AE206" i="1"/>
  <c r="AE207" i="1"/>
  <c r="AE208" i="1"/>
  <c r="AE209" i="1"/>
  <c r="AE210" i="1"/>
  <c r="AE211" i="1"/>
  <c r="AE212" i="1"/>
  <c r="AE213" i="1"/>
  <c r="AE214" i="1"/>
  <c r="AE215" i="1"/>
  <c r="AE216" i="1"/>
  <c r="AE217" i="1"/>
  <c r="AE218" i="1"/>
  <c r="AE219" i="1"/>
  <c r="AE220" i="1"/>
  <c r="AE221" i="1"/>
  <c r="AE222" i="1"/>
  <c r="AE223" i="1"/>
  <c r="AE224" i="1"/>
  <c r="AE225" i="1"/>
  <c r="AE226" i="1"/>
  <c r="AE227" i="1"/>
  <c r="AE228" i="1"/>
  <c r="AE229" i="1"/>
  <c r="AE230" i="1"/>
  <c r="AE231" i="1"/>
  <c r="AE232" i="1"/>
  <c r="AE233" i="1"/>
  <c r="AE234" i="1"/>
  <c r="AE235" i="1"/>
  <c r="AE236" i="1"/>
  <c r="AE4" i="1"/>
  <c r="AD5" i="1"/>
  <c r="AD6" i="1"/>
  <c r="AD7" i="1"/>
  <c r="AD8" i="1"/>
  <c r="AD9" i="1"/>
  <c r="AD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72" i="1"/>
  <c r="AD73" i="1"/>
  <c r="AD74" i="1"/>
  <c r="AD75" i="1"/>
  <c r="AD76" i="1"/>
  <c r="AD77" i="1"/>
  <c r="AD78" i="1"/>
  <c r="AD79" i="1"/>
  <c r="AD80" i="1"/>
  <c r="AD81" i="1"/>
  <c r="AD82" i="1"/>
  <c r="AD83" i="1"/>
  <c r="AD84" i="1"/>
  <c r="AD85" i="1"/>
  <c r="AD86" i="1"/>
  <c r="AD87" i="1"/>
  <c r="AD88" i="1"/>
  <c r="AD89" i="1"/>
  <c r="AD90" i="1"/>
  <c r="AD91" i="1"/>
  <c r="AD92" i="1"/>
  <c r="AD93" i="1"/>
  <c r="AD94" i="1"/>
  <c r="AD95" i="1"/>
  <c r="AD96" i="1"/>
  <c r="AD97" i="1"/>
  <c r="AD98" i="1"/>
  <c r="AD99" i="1"/>
  <c r="AD100" i="1"/>
  <c r="AD101" i="1"/>
  <c r="AD102" i="1"/>
  <c r="AD103" i="1"/>
  <c r="AD104" i="1"/>
  <c r="AD105" i="1"/>
  <c r="AD106" i="1"/>
  <c r="AD107" i="1"/>
  <c r="AD108" i="1"/>
  <c r="AD109" i="1"/>
  <c r="AD110" i="1"/>
  <c r="AD111" i="1"/>
  <c r="AD112" i="1"/>
  <c r="AD113" i="1"/>
  <c r="AD114" i="1"/>
  <c r="AD115" i="1"/>
  <c r="AD116" i="1"/>
  <c r="AD117" i="1"/>
  <c r="AD118" i="1"/>
  <c r="AD119" i="1"/>
  <c r="AD120" i="1"/>
  <c r="AD121" i="1"/>
  <c r="AD122" i="1"/>
  <c r="AD123" i="1"/>
  <c r="AD124" i="1"/>
  <c r="AD125" i="1"/>
  <c r="AD126" i="1"/>
  <c r="AD127" i="1"/>
  <c r="AD128" i="1"/>
  <c r="AD129" i="1"/>
  <c r="AD130" i="1"/>
  <c r="AD131" i="1"/>
  <c r="AD132" i="1"/>
  <c r="AD133" i="1"/>
  <c r="AD134" i="1"/>
  <c r="AD135" i="1"/>
  <c r="AD136" i="1"/>
  <c r="AD137" i="1"/>
  <c r="AD138" i="1"/>
  <c r="AD139" i="1"/>
  <c r="AD140" i="1"/>
  <c r="AD141" i="1"/>
  <c r="AD142" i="1"/>
  <c r="AD143" i="1"/>
  <c r="AD144" i="1"/>
  <c r="AD145" i="1"/>
  <c r="AD146" i="1"/>
  <c r="AD147" i="1"/>
  <c r="AD148" i="1"/>
  <c r="AD149" i="1"/>
  <c r="AD150" i="1"/>
  <c r="AD151" i="1"/>
  <c r="AD152" i="1"/>
  <c r="AD153" i="1"/>
  <c r="AD154" i="1"/>
  <c r="AD155" i="1"/>
  <c r="AD156" i="1"/>
  <c r="AD157" i="1"/>
  <c r="AD158" i="1"/>
  <c r="AD159" i="1"/>
  <c r="AD160" i="1"/>
  <c r="AD161" i="1"/>
  <c r="AD162" i="1"/>
  <c r="AD163" i="1"/>
  <c r="AD164" i="1"/>
  <c r="AD165" i="1"/>
  <c r="AD166" i="1"/>
  <c r="AD167" i="1"/>
  <c r="AD168" i="1"/>
  <c r="AD169" i="1"/>
  <c r="AD170" i="1"/>
  <c r="AD171" i="1"/>
  <c r="AD172" i="1"/>
  <c r="AD173" i="1"/>
  <c r="AD174" i="1"/>
  <c r="AD175" i="1"/>
  <c r="AD176" i="1"/>
  <c r="AD177" i="1"/>
  <c r="AD178" i="1"/>
  <c r="AD179" i="1"/>
  <c r="AD180" i="1"/>
  <c r="AD181" i="1"/>
  <c r="AD182" i="1"/>
  <c r="AD183" i="1"/>
  <c r="AD184" i="1"/>
  <c r="AD185" i="1"/>
  <c r="AD186" i="1"/>
  <c r="AD187" i="1"/>
  <c r="AD188" i="1"/>
  <c r="AD189" i="1"/>
  <c r="AD190" i="1"/>
  <c r="AD191" i="1"/>
  <c r="AD192" i="1"/>
  <c r="AD193" i="1"/>
  <c r="AD194" i="1"/>
  <c r="AD195" i="1"/>
  <c r="AD196" i="1"/>
  <c r="AD197" i="1"/>
  <c r="AD198" i="1"/>
  <c r="AD199" i="1"/>
  <c r="AD200" i="1"/>
  <c r="AD201" i="1"/>
  <c r="AD202" i="1"/>
  <c r="AD203" i="1"/>
  <c r="AD204" i="1"/>
  <c r="AD205" i="1"/>
  <c r="AD206" i="1"/>
  <c r="AD207" i="1"/>
  <c r="AD208" i="1"/>
  <c r="AD209" i="1"/>
  <c r="AD210" i="1"/>
  <c r="AD211" i="1"/>
  <c r="AD212" i="1"/>
  <c r="AD213" i="1"/>
  <c r="AD214" i="1"/>
  <c r="AD215" i="1"/>
  <c r="AD216" i="1"/>
  <c r="AD217" i="1"/>
  <c r="AD218" i="1"/>
  <c r="AD219" i="1"/>
  <c r="AD220" i="1"/>
  <c r="AD221" i="1"/>
  <c r="AD222" i="1"/>
  <c r="AD223" i="1"/>
  <c r="AD224" i="1"/>
  <c r="AD225" i="1"/>
  <c r="AD226" i="1"/>
  <c r="AD227" i="1"/>
  <c r="AD228" i="1"/>
  <c r="AD229" i="1"/>
  <c r="AD230" i="1"/>
  <c r="AD231" i="1"/>
  <c r="AD232" i="1"/>
  <c r="AD233" i="1"/>
  <c r="AD234" i="1"/>
  <c r="AD235" i="1"/>
  <c r="AD236" i="1"/>
  <c r="AD4"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5" i="1"/>
  <c r="AC4" i="1"/>
  <c r="BQ4" i="1"/>
  <c r="BR4" i="1"/>
  <c r="BS4" i="1"/>
  <c r="BT4" i="1"/>
  <c r="BU4" i="1"/>
  <c r="BV4" i="1"/>
  <c r="BW4" i="1"/>
  <c r="BX4" i="1"/>
  <c r="BY4" i="1"/>
  <c r="BZ4" i="1"/>
  <c r="BQ5" i="1"/>
  <c r="BR5" i="1"/>
  <c r="BS5" i="1"/>
  <c r="BT5" i="1"/>
  <c r="BU5" i="1"/>
  <c r="BV5" i="1"/>
  <c r="BW5" i="1"/>
  <c r="BX5" i="1"/>
  <c r="BY5" i="1"/>
  <c r="BZ5" i="1"/>
  <c r="BQ6" i="1"/>
  <c r="BR6" i="1"/>
  <c r="BS6" i="1"/>
  <c r="BT6" i="1"/>
  <c r="BU6" i="1"/>
  <c r="BV6" i="1"/>
  <c r="BW6" i="1"/>
  <c r="BX6" i="1"/>
  <c r="BY6" i="1"/>
  <c r="BZ6" i="1"/>
  <c r="BQ7" i="1"/>
  <c r="BR7" i="1"/>
  <c r="BS7" i="1"/>
  <c r="BT7" i="1"/>
  <c r="BU7" i="1"/>
  <c r="BV7" i="1"/>
  <c r="BW7" i="1"/>
  <c r="BX7" i="1"/>
  <c r="BY7" i="1"/>
  <c r="BZ7" i="1"/>
  <c r="BQ8" i="1"/>
  <c r="BR8" i="1"/>
  <c r="BS8" i="1"/>
  <c r="BT8" i="1"/>
  <c r="BU8" i="1"/>
  <c r="BV8" i="1"/>
  <c r="BW8" i="1"/>
  <c r="BX8" i="1"/>
  <c r="BY8" i="1"/>
  <c r="BZ8" i="1"/>
  <c r="BQ9" i="1"/>
  <c r="BR9" i="1"/>
  <c r="BS9" i="1"/>
  <c r="BT9" i="1"/>
  <c r="BU9" i="1"/>
  <c r="BV9" i="1"/>
  <c r="BW9" i="1"/>
  <c r="BX9" i="1"/>
  <c r="BY9" i="1"/>
  <c r="BZ9" i="1"/>
  <c r="BQ10" i="1"/>
  <c r="BR10" i="1"/>
  <c r="BS10" i="1"/>
  <c r="BT10" i="1"/>
  <c r="BU10" i="1"/>
  <c r="BV10" i="1"/>
  <c r="BW10" i="1"/>
  <c r="BX10" i="1"/>
  <c r="BY10" i="1"/>
  <c r="BZ10" i="1"/>
  <c r="BQ11" i="1"/>
  <c r="BR11" i="1"/>
  <c r="BS11" i="1"/>
  <c r="BT11" i="1"/>
  <c r="BU11" i="1"/>
  <c r="BV11" i="1"/>
  <c r="BW11" i="1"/>
  <c r="BX11" i="1"/>
  <c r="BY11" i="1"/>
  <c r="BZ11" i="1"/>
  <c r="BQ12" i="1"/>
  <c r="BR12" i="1"/>
  <c r="BS12" i="1"/>
  <c r="BT12" i="1"/>
  <c r="BU12" i="1"/>
  <c r="BV12" i="1"/>
  <c r="BW12" i="1"/>
  <c r="BX12" i="1"/>
  <c r="BY12" i="1"/>
  <c r="BZ12" i="1"/>
  <c r="BQ13" i="1"/>
  <c r="BR13" i="1"/>
  <c r="BS13" i="1"/>
  <c r="BT13" i="1"/>
  <c r="BU13" i="1"/>
  <c r="BV13" i="1"/>
  <c r="BW13" i="1"/>
  <c r="BX13" i="1"/>
  <c r="BY13" i="1"/>
  <c r="BZ13" i="1"/>
  <c r="BQ14" i="1"/>
  <c r="BR14" i="1"/>
  <c r="BS14" i="1"/>
  <c r="BT14" i="1"/>
  <c r="BU14" i="1"/>
  <c r="BV14" i="1"/>
  <c r="BW14" i="1"/>
  <c r="BX14" i="1"/>
  <c r="BY14" i="1"/>
  <c r="BZ14" i="1"/>
  <c r="BQ15" i="1"/>
  <c r="BR15" i="1"/>
  <c r="BS15" i="1"/>
  <c r="BT15" i="1"/>
  <c r="BU15" i="1"/>
  <c r="BV15" i="1"/>
  <c r="BW15" i="1"/>
  <c r="BX15" i="1"/>
  <c r="BY15" i="1"/>
  <c r="BZ15" i="1"/>
  <c r="BQ16" i="1"/>
  <c r="BR16" i="1"/>
  <c r="BS16" i="1"/>
  <c r="BT16" i="1"/>
  <c r="BU16" i="1"/>
  <c r="BV16" i="1"/>
  <c r="BW16" i="1"/>
  <c r="BX16" i="1"/>
  <c r="BY16" i="1"/>
  <c r="BZ16" i="1"/>
  <c r="BQ17" i="1"/>
  <c r="BR17" i="1"/>
  <c r="BS17" i="1"/>
  <c r="BT17" i="1"/>
  <c r="BU17" i="1"/>
  <c r="BV17" i="1"/>
  <c r="BW17" i="1"/>
  <c r="BX17" i="1"/>
  <c r="BY17" i="1"/>
  <c r="BZ17" i="1"/>
  <c r="BQ18" i="1"/>
  <c r="BR18" i="1"/>
  <c r="BS18" i="1"/>
  <c r="BT18" i="1"/>
  <c r="BU18" i="1"/>
  <c r="BV18" i="1"/>
  <c r="BW18" i="1"/>
  <c r="BX18" i="1"/>
  <c r="BY18" i="1"/>
  <c r="BZ18" i="1"/>
  <c r="BQ19" i="1"/>
  <c r="BR19" i="1"/>
  <c r="BS19" i="1"/>
  <c r="BT19" i="1"/>
  <c r="BU19" i="1"/>
  <c r="BV19" i="1"/>
  <c r="BW19" i="1"/>
  <c r="BX19" i="1"/>
  <c r="BY19" i="1"/>
  <c r="BZ19" i="1"/>
  <c r="BQ20" i="1"/>
  <c r="BR20" i="1"/>
  <c r="BS20" i="1"/>
  <c r="BT20" i="1"/>
  <c r="BU20" i="1"/>
  <c r="BV20" i="1"/>
  <c r="BW20" i="1"/>
  <c r="BX20" i="1"/>
  <c r="BY20" i="1"/>
  <c r="BZ20" i="1"/>
  <c r="BQ21" i="1"/>
  <c r="BR21" i="1"/>
  <c r="BS21" i="1"/>
  <c r="BT21" i="1"/>
  <c r="BU21" i="1"/>
  <c r="BV21" i="1"/>
  <c r="BW21" i="1"/>
  <c r="BX21" i="1"/>
  <c r="BY21" i="1"/>
  <c r="BZ21" i="1"/>
  <c r="BQ22" i="1"/>
  <c r="BR22" i="1"/>
  <c r="BS22" i="1"/>
  <c r="BT22" i="1"/>
  <c r="BU22" i="1"/>
  <c r="BV22" i="1"/>
  <c r="BW22" i="1"/>
  <c r="BX22" i="1"/>
  <c r="BY22" i="1"/>
  <c r="BZ22" i="1"/>
  <c r="BQ23" i="1"/>
  <c r="BR23" i="1"/>
  <c r="BS23" i="1"/>
  <c r="BT23" i="1"/>
  <c r="BU23" i="1"/>
  <c r="BV23" i="1"/>
  <c r="BW23" i="1"/>
  <c r="BX23" i="1"/>
  <c r="BY23" i="1"/>
  <c r="BZ23" i="1"/>
  <c r="BQ24" i="1"/>
  <c r="BR24" i="1"/>
  <c r="BS24" i="1"/>
  <c r="BT24" i="1"/>
  <c r="BU24" i="1"/>
  <c r="BV24" i="1"/>
  <c r="BW24" i="1"/>
  <c r="BX24" i="1"/>
  <c r="BY24" i="1"/>
  <c r="BZ24" i="1"/>
  <c r="BQ25" i="1"/>
  <c r="BR25" i="1"/>
  <c r="BS25" i="1"/>
  <c r="BT25" i="1"/>
  <c r="BU25" i="1"/>
  <c r="BV25" i="1"/>
  <c r="BW25" i="1"/>
  <c r="BX25" i="1"/>
  <c r="BY25" i="1"/>
  <c r="BZ25" i="1"/>
  <c r="BQ26" i="1"/>
  <c r="BR26" i="1"/>
  <c r="BS26" i="1"/>
  <c r="BT26" i="1"/>
  <c r="BU26" i="1"/>
  <c r="BV26" i="1"/>
  <c r="BW26" i="1"/>
  <c r="BX26" i="1"/>
  <c r="BY26" i="1"/>
  <c r="BZ26" i="1"/>
  <c r="BQ27" i="1"/>
  <c r="BR27" i="1"/>
  <c r="BS27" i="1"/>
  <c r="BT27" i="1"/>
  <c r="BU27" i="1"/>
  <c r="BV27" i="1"/>
  <c r="BW27" i="1"/>
  <c r="BX27" i="1"/>
  <c r="BY27" i="1"/>
  <c r="BZ27" i="1"/>
  <c r="BQ28" i="1"/>
  <c r="BR28" i="1"/>
  <c r="BS28" i="1"/>
  <c r="BT28" i="1"/>
  <c r="BU28" i="1"/>
  <c r="BV28" i="1"/>
  <c r="BW28" i="1"/>
  <c r="BX28" i="1"/>
  <c r="BY28" i="1"/>
  <c r="BZ28" i="1"/>
  <c r="BQ29" i="1"/>
  <c r="BR29" i="1"/>
  <c r="BS29" i="1"/>
  <c r="BT29" i="1"/>
  <c r="BU29" i="1"/>
  <c r="BV29" i="1"/>
  <c r="BW29" i="1"/>
  <c r="BX29" i="1"/>
  <c r="BY29" i="1"/>
  <c r="BZ29" i="1"/>
  <c r="BQ30" i="1"/>
  <c r="BR30" i="1"/>
  <c r="BS30" i="1"/>
  <c r="BT30" i="1"/>
  <c r="BU30" i="1"/>
  <c r="BV30" i="1"/>
  <c r="BW30" i="1"/>
  <c r="BX30" i="1"/>
  <c r="BY30" i="1"/>
  <c r="BZ30" i="1"/>
  <c r="BQ31" i="1"/>
  <c r="BR31" i="1"/>
  <c r="BS31" i="1"/>
  <c r="BT31" i="1"/>
  <c r="BU31" i="1"/>
  <c r="BV31" i="1"/>
  <c r="BW31" i="1"/>
  <c r="BX31" i="1"/>
  <c r="BY31" i="1"/>
  <c r="BZ31" i="1"/>
  <c r="BQ32" i="1"/>
  <c r="BR32" i="1"/>
  <c r="BS32" i="1"/>
  <c r="BT32" i="1"/>
  <c r="BU32" i="1"/>
  <c r="BV32" i="1"/>
  <c r="BW32" i="1"/>
  <c r="BX32" i="1"/>
  <c r="BY32" i="1"/>
  <c r="BZ32" i="1"/>
  <c r="BQ33" i="1"/>
  <c r="BR33" i="1"/>
  <c r="BS33" i="1"/>
  <c r="BT33" i="1"/>
  <c r="BU33" i="1"/>
  <c r="BV33" i="1"/>
  <c r="BW33" i="1"/>
  <c r="BX33" i="1"/>
  <c r="BY33" i="1"/>
  <c r="BZ33" i="1"/>
  <c r="BQ34" i="1"/>
  <c r="BR34" i="1"/>
  <c r="BS34" i="1"/>
  <c r="BT34" i="1"/>
  <c r="BU34" i="1"/>
  <c r="BV34" i="1"/>
  <c r="BW34" i="1"/>
  <c r="BX34" i="1"/>
  <c r="BY34" i="1"/>
  <c r="BZ34" i="1"/>
  <c r="BQ35" i="1"/>
  <c r="BR35" i="1"/>
  <c r="BS35" i="1"/>
  <c r="BT35" i="1"/>
  <c r="BU35" i="1"/>
  <c r="BV35" i="1"/>
  <c r="BW35" i="1"/>
  <c r="BX35" i="1"/>
  <c r="BY35" i="1"/>
  <c r="BZ35" i="1"/>
  <c r="BQ36" i="1"/>
  <c r="BR36" i="1"/>
  <c r="BS36" i="1"/>
  <c r="BT36" i="1"/>
  <c r="BU36" i="1"/>
  <c r="BV36" i="1"/>
  <c r="BW36" i="1"/>
  <c r="BX36" i="1"/>
  <c r="BY36" i="1"/>
  <c r="BZ36" i="1"/>
  <c r="BQ37" i="1"/>
  <c r="BR37" i="1"/>
  <c r="BS37" i="1"/>
  <c r="BT37" i="1"/>
  <c r="BU37" i="1"/>
  <c r="BV37" i="1"/>
  <c r="BW37" i="1"/>
  <c r="BX37" i="1"/>
  <c r="BY37" i="1"/>
  <c r="BZ37" i="1"/>
  <c r="BQ38" i="1"/>
  <c r="BR38" i="1"/>
  <c r="BS38" i="1"/>
  <c r="BT38" i="1"/>
  <c r="BU38" i="1"/>
  <c r="BV38" i="1"/>
  <c r="BW38" i="1"/>
  <c r="BX38" i="1"/>
  <c r="BY38" i="1"/>
  <c r="BZ38" i="1"/>
  <c r="BQ39" i="1"/>
  <c r="BR39" i="1"/>
  <c r="BS39" i="1"/>
  <c r="BT39" i="1"/>
  <c r="BU39" i="1"/>
  <c r="BV39" i="1"/>
  <c r="BW39" i="1"/>
  <c r="BX39" i="1"/>
  <c r="BY39" i="1"/>
  <c r="BZ39" i="1"/>
  <c r="BQ40" i="1"/>
  <c r="BR40" i="1"/>
  <c r="BS40" i="1"/>
  <c r="BT40" i="1"/>
  <c r="BU40" i="1"/>
  <c r="BV40" i="1"/>
  <c r="BW40" i="1"/>
  <c r="BX40" i="1"/>
  <c r="BY40" i="1"/>
  <c r="BZ40" i="1"/>
  <c r="BQ41" i="1"/>
  <c r="BR41" i="1"/>
  <c r="BS41" i="1"/>
  <c r="BT41" i="1"/>
  <c r="BU41" i="1"/>
  <c r="BV41" i="1"/>
  <c r="BW41" i="1"/>
  <c r="BX41" i="1"/>
  <c r="BY41" i="1"/>
  <c r="BZ41" i="1"/>
  <c r="BQ42" i="1"/>
  <c r="BR42" i="1"/>
  <c r="BS42" i="1"/>
  <c r="BT42" i="1"/>
  <c r="BU42" i="1"/>
  <c r="BV42" i="1"/>
  <c r="BW42" i="1"/>
  <c r="BX42" i="1"/>
  <c r="BY42" i="1"/>
  <c r="BZ42" i="1"/>
  <c r="BQ43" i="1"/>
  <c r="BR43" i="1"/>
  <c r="BS43" i="1"/>
  <c r="BT43" i="1"/>
  <c r="BU43" i="1"/>
  <c r="BV43" i="1"/>
  <c r="BW43" i="1"/>
  <c r="BX43" i="1"/>
  <c r="BY43" i="1"/>
  <c r="BZ43" i="1"/>
  <c r="BQ44" i="1"/>
  <c r="BR44" i="1"/>
  <c r="BS44" i="1"/>
  <c r="BT44" i="1"/>
  <c r="BU44" i="1"/>
  <c r="BV44" i="1"/>
  <c r="BW44" i="1"/>
  <c r="BX44" i="1"/>
  <c r="BY44" i="1"/>
  <c r="BZ44" i="1"/>
  <c r="BQ45" i="1"/>
  <c r="BR45" i="1"/>
  <c r="BS45" i="1"/>
  <c r="BT45" i="1"/>
  <c r="BU45" i="1"/>
  <c r="BV45" i="1"/>
  <c r="BW45" i="1"/>
  <c r="BX45" i="1"/>
  <c r="BY45" i="1"/>
  <c r="BZ45" i="1"/>
  <c r="BQ46" i="1"/>
  <c r="BR46" i="1"/>
  <c r="BS46" i="1"/>
  <c r="BT46" i="1"/>
  <c r="BU46" i="1"/>
  <c r="BV46" i="1"/>
  <c r="BW46" i="1"/>
  <c r="BX46" i="1"/>
  <c r="BY46" i="1"/>
  <c r="BZ46" i="1"/>
  <c r="BQ47" i="1"/>
  <c r="BR47" i="1"/>
  <c r="BS47" i="1"/>
  <c r="BT47" i="1"/>
  <c r="BU47" i="1"/>
  <c r="BV47" i="1"/>
  <c r="BW47" i="1"/>
  <c r="BX47" i="1"/>
  <c r="BY47" i="1"/>
  <c r="BZ47" i="1"/>
  <c r="BQ48" i="1"/>
  <c r="BR48" i="1"/>
  <c r="BS48" i="1"/>
  <c r="BT48" i="1"/>
  <c r="BU48" i="1"/>
  <c r="BV48" i="1"/>
  <c r="BW48" i="1"/>
  <c r="BX48" i="1"/>
  <c r="BY48" i="1"/>
  <c r="BZ48" i="1"/>
  <c r="BQ49" i="1"/>
  <c r="BR49" i="1"/>
  <c r="BS49" i="1"/>
  <c r="BT49" i="1"/>
  <c r="BU49" i="1"/>
  <c r="BV49" i="1"/>
  <c r="BW49" i="1"/>
  <c r="BX49" i="1"/>
  <c r="BY49" i="1"/>
  <c r="BZ49" i="1"/>
  <c r="BQ50" i="1"/>
  <c r="BR50" i="1"/>
  <c r="BS50" i="1"/>
  <c r="BT50" i="1"/>
  <c r="BU50" i="1"/>
  <c r="BV50" i="1"/>
  <c r="BW50" i="1"/>
  <c r="BX50" i="1"/>
  <c r="BY50" i="1"/>
  <c r="BZ50" i="1"/>
  <c r="BQ51" i="1"/>
  <c r="BR51" i="1"/>
  <c r="BS51" i="1"/>
  <c r="BT51" i="1"/>
  <c r="BU51" i="1"/>
  <c r="BV51" i="1"/>
  <c r="BW51" i="1"/>
  <c r="BX51" i="1"/>
  <c r="BY51" i="1"/>
  <c r="BZ51" i="1"/>
  <c r="BQ52" i="1"/>
  <c r="BR52" i="1"/>
  <c r="BS52" i="1"/>
  <c r="BT52" i="1"/>
  <c r="BU52" i="1"/>
  <c r="BV52" i="1"/>
  <c r="BW52" i="1"/>
  <c r="BX52" i="1"/>
  <c r="BY52" i="1"/>
  <c r="BZ52" i="1"/>
  <c r="BQ53" i="1"/>
  <c r="BR53" i="1"/>
  <c r="BS53" i="1"/>
  <c r="BT53" i="1"/>
  <c r="BU53" i="1"/>
  <c r="BV53" i="1"/>
  <c r="BW53" i="1"/>
  <c r="BX53" i="1"/>
  <c r="BY53" i="1"/>
  <c r="BZ53" i="1"/>
  <c r="BQ54" i="1"/>
  <c r="BR54" i="1"/>
  <c r="BS54" i="1"/>
  <c r="BT54" i="1"/>
  <c r="BU54" i="1"/>
  <c r="BV54" i="1"/>
  <c r="BW54" i="1"/>
  <c r="BX54" i="1"/>
  <c r="BY54" i="1"/>
  <c r="BZ54" i="1"/>
  <c r="BQ55" i="1"/>
  <c r="BR55" i="1"/>
  <c r="BS55" i="1"/>
  <c r="BT55" i="1"/>
  <c r="BU55" i="1"/>
  <c r="BV55" i="1"/>
  <c r="BW55" i="1"/>
  <c r="BX55" i="1"/>
  <c r="BY55" i="1"/>
  <c r="BZ55" i="1"/>
  <c r="BQ56" i="1"/>
  <c r="BR56" i="1"/>
  <c r="BS56" i="1"/>
  <c r="BT56" i="1"/>
  <c r="BU56" i="1"/>
  <c r="BV56" i="1"/>
  <c r="BW56" i="1"/>
  <c r="BX56" i="1"/>
  <c r="BY56" i="1"/>
  <c r="BZ56" i="1"/>
  <c r="BQ57" i="1"/>
  <c r="BR57" i="1"/>
  <c r="BS57" i="1"/>
  <c r="BT57" i="1"/>
  <c r="BU57" i="1"/>
  <c r="BV57" i="1"/>
  <c r="BW57" i="1"/>
  <c r="BX57" i="1"/>
  <c r="BY57" i="1"/>
  <c r="BZ57" i="1"/>
  <c r="BQ58" i="1"/>
  <c r="BR58" i="1"/>
  <c r="BS58" i="1"/>
  <c r="BT58" i="1"/>
  <c r="BU58" i="1"/>
  <c r="BV58" i="1"/>
  <c r="BW58" i="1"/>
  <c r="BX58" i="1"/>
  <c r="BY58" i="1"/>
  <c r="BZ58" i="1"/>
  <c r="BQ59" i="1"/>
  <c r="BR59" i="1"/>
  <c r="BS59" i="1"/>
  <c r="BT59" i="1"/>
  <c r="BU59" i="1"/>
  <c r="BV59" i="1"/>
  <c r="BW59" i="1"/>
  <c r="BX59" i="1"/>
  <c r="BY59" i="1"/>
  <c r="BZ59" i="1"/>
  <c r="BQ60" i="1"/>
  <c r="BR60" i="1"/>
  <c r="BS60" i="1"/>
  <c r="BT60" i="1"/>
  <c r="BU60" i="1"/>
  <c r="BV60" i="1"/>
  <c r="BW60" i="1"/>
  <c r="BX60" i="1"/>
  <c r="BY60" i="1"/>
  <c r="BZ60" i="1"/>
  <c r="BQ61" i="1"/>
  <c r="BR61" i="1"/>
  <c r="BS61" i="1"/>
  <c r="BT61" i="1"/>
  <c r="BU61" i="1"/>
  <c r="BV61" i="1"/>
  <c r="BW61" i="1"/>
  <c r="BX61" i="1"/>
  <c r="BY61" i="1"/>
  <c r="BZ61" i="1"/>
  <c r="BQ62" i="1"/>
  <c r="BR62" i="1"/>
  <c r="BS62" i="1"/>
  <c r="BT62" i="1"/>
  <c r="BU62" i="1"/>
  <c r="BV62" i="1"/>
  <c r="BW62" i="1"/>
  <c r="BX62" i="1"/>
  <c r="BY62" i="1"/>
  <c r="BZ62" i="1"/>
  <c r="BQ63" i="1"/>
  <c r="BR63" i="1"/>
  <c r="BS63" i="1"/>
  <c r="BT63" i="1"/>
  <c r="BU63" i="1"/>
  <c r="BV63" i="1"/>
  <c r="BW63" i="1"/>
  <c r="BX63" i="1"/>
  <c r="BY63" i="1"/>
  <c r="BZ63" i="1"/>
  <c r="BQ64" i="1"/>
  <c r="BR64" i="1"/>
  <c r="BS64" i="1"/>
  <c r="BT64" i="1"/>
  <c r="BU64" i="1"/>
  <c r="BV64" i="1"/>
  <c r="BW64" i="1"/>
  <c r="BX64" i="1"/>
  <c r="BY64" i="1"/>
  <c r="BZ64" i="1"/>
  <c r="BQ65" i="1"/>
  <c r="BR65" i="1"/>
  <c r="BS65" i="1"/>
  <c r="BT65" i="1"/>
  <c r="BU65" i="1"/>
  <c r="BV65" i="1"/>
  <c r="BW65" i="1"/>
  <c r="BX65" i="1"/>
  <c r="BY65" i="1"/>
  <c r="BZ65" i="1"/>
  <c r="BQ66" i="1"/>
  <c r="BR66" i="1"/>
  <c r="BS66" i="1"/>
  <c r="BT66" i="1"/>
  <c r="BU66" i="1"/>
  <c r="BV66" i="1"/>
  <c r="BW66" i="1"/>
  <c r="BX66" i="1"/>
  <c r="BY66" i="1"/>
  <c r="BZ66" i="1"/>
  <c r="BQ67" i="1"/>
  <c r="BR67" i="1"/>
  <c r="BS67" i="1"/>
  <c r="BT67" i="1"/>
  <c r="BU67" i="1"/>
  <c r="BV67" i="1"/>
  <c r="BW67" i="1"/>
  <c r="BX67" i="1"/>
  <c r="BY67" i="1"/>
  <c r="BZ67" i="1"/>
  <c r="BQ68" i="1"/>
  <c r="BR68" i="1"/>
  <c r="BS68" i="1"/>
  <c r="BT68" i="1"/>
  <c r="BU68" i="1"/>
  <c r="BV68" i="1"/>
  <c r="BW68" i="1"/>
  <c r="BX68" i="1"/>
  <c r="BY68" i="1"/>
  <c r="BZ68" i="1"/>
  <c r="BQ69" i="1"/>
  <c r="BR69" i="1"/>
  <c r="BS69" i="1"/>
  <c r="BT69" i="1"/>
  <c r="BU69" i="1"/>
  <c r="BV69" i="1"/>
  <c r="BW69" i="1"/>
  <c r="BX69" i="1"/>
  <c r="BY69" i="1"/>
  <c r="BZ69" i="1"/>
  <c r="BQ70" i="1"/>
  <c r="BR70" i="1"/>
  <c r="BS70" i="1"/>
  <c r="BT70" i="1"/>
  <c r="BU70" i="1"/>
  <c r="BV70" i="1"/>
  <c r="BW70" i="1"/>
  <c r="BX70" i="1"/>
  <c r="BY70" i="1"/>
  <c r="BZ70" i="1"/>
  <c r="BQ71" i="1"/>
  <c r="BR71" i="1"/>
  <c r="BS71" i="1"/>
  <c r="BT71" i="1"/>
  <c r="BU71" i="1"/>
  <c r="BV71" i="1"/>
  <c r="BW71" i="1"/>
  <c r="BX71" i="1"/>
  <c r="BY71" i="1"/>
  <c r="BZ71" i="1"/>
  <c r="BQ72" i="1"/>
  <c r="BR72" i="1"/>
  <c r="BS72" i="1"/>
  <c r="BT72" i="1"/>
  <c r="BU72" i="1"/>
  <c r="BV72" i="1"/>
  <c r="BW72" i="1"/>
  <c r="BX72" i="1"/>
  <c r="BY72" i="1"/>
  <c r="BZ72" i="1"/>
  <c r="BQ73" i="1"/>
  <c r="BR73" i="1"/>
  <c r="BS73" i="1"/>
  <c r="BT73" i="1"/>
  <c r="BU73" i="1"/>
  <c r="BV73" i="1"/>
  <c r="BW73" i="1"/>
  <c r="BX73" i="1"/>
  <c r="BY73" i="1"/>
  <c r="BZ73" i="1"/>
  <c r="BQ74" i="1"/>
  <c r="BR74" i="1"/>
  <c r="BS74" i="1"/>
  <c r="BT74" i="1"/>
  <c r="BU74" i="1"/>
  <c r="BV74" i="1"/>
  <c r="BW74" i="1"/>
  <c r="BX74" i="1"/>
  <c r="BY74" i="1"/>
  <c r="BZ74" i="1"/>
  <c r="BQ75" i="1"/>
  <c r="BR75" i="1"/>
  <c r="BS75" i="1"/>
  <c r="BT75" i="1"/>
  <c r="BU75" i="1"/>
  <c r="BV75" i="1"/>
  <c r="BW75" i="1"/>
  <c r="BX75" i="1"/>
  <c r="BY75" i="1"/>
  <c r="BZ75" i="1"/>
  <c r="BQ76" i="1"/>
  <c r="BR76" i="1"/>
  <c r="BS76" i="1"/>
  <c r="BT76" i="1"/>
  <c r="BU76" i="1"/>
  <c r="BV76" i="1"/>
  <c r="BW76" i="1"/>
  <c r="BX76" i="1"/>
  <c r="BY76" i="1"/>
  <c r="BZ76" i="1"/>
  <c r="BQ77" i="1"/>
  <c r="BR77" i="1"/>
  <c r="BS77" i="1"/>
  <c r="BT77" i="1"/>
  <c r="BU77" i="1"/>
  <c r="BV77" i="1"/>
  <c r="BW77" i="1"/>
  <c r="BX77" i="1"/>
  <c r="BY77" i="1"/>
  <c r="BZ77" i="1"/>
  <c r="BQ78" i="1"/>
  <c r="BR78" i="1"/>
  <c r="BS78" i="1"/>
  <c r="BT78" i="1"/>
  <c r="BU78" i="1"/>
  <c r="BV78" i="1"/>
  <c r="BW78" i="1"/>
  <c r="BX78" i="1"/>
  <c r="BY78" i="1"/>
  <c r="BZ78" i="1"/>
  <c r="BQ79" i="1"/>
  <c r="BR79" i="1"/>
  <c r="BS79" i="1"/>
  <c r="BT79" i="1"/>
  <c r="BU79" i="1"/>
  <c r="BV79" i="1"/>
  <c r="BW79" i="1"/>
  <c r="BX79" i="1"/>
  <c r="BY79" i="1"/>
  <c r="BZ79" i="1"/>
  <c r="BQ80" i="1"/>
  <c r="BR80" i="1"/>
  <c r="BS80" i="1"/>
  <c r="BT80" i="1"/>
  <c r="BU80" i="1"/>
  <c r="BV80" i="1"/>
  <c r="BW80" i="1"/>
  <c r="BX80" i="1"/>
  <c r="BY80" i="1"/>
  <c r="BZ80" i="1"/>
  <c r="BQ81" i="1"/>
  <c r="BR81" i="1"/>
  <c r="BS81" i="1"/>
  <c r="BT81" i="1"/>
  <c r="BU81" i="1"/>
  <c r="BV81" i="1"/>
  <c r="BW81" i="1"/>
  <c r="BX81" i="1"/>
  <c r="BY81" i="1"/>
  <c r="BZ81" i="1"/>
  <c r="BQ82" i="1"/>
  <c r="BR82" i="1"/>
  <c r="BS82" i="1"/>
  <c r="BT82" i="1"/>
  <c r="BU82" i="1"/>
  <c r="BV82" i="1"/>
  <c r="BW82" i="1"/>
  <c r="BX82" i="1"/>
  <c r="BY82" i="1"/>
  <c r="BZ82" i="1"/>
  <c r="BQ83" i="1"/>
  <c r="BR83" i="1"/>
  <c r="BS83" i="1"/>
  <c r="BT83" i="1"/>
  <c r="BU83" i="1"/>
  <c r="BV83" i="1"/>
  <c r="BW83" i="1"/>
  <c r="BX83" i="1"/>
  <c r="BY83" i="1"/>
  <c r="BZ83" i="1"/>
  <c r="BQ84" i="1"/>
  <c r="BR84" i="1"/>
  <c r="BS84" i="1"/>
  <c r="BT84" i="1"/>
  <c r="BU84" i="1"/>
  <c r="BV84" i="1"/>
  <c r="BW84" i="1"/>
  <c r="BX84" i="1"/>
  <c r="BY84" i="1"/>
  <c r="BZ84" i="1"/>
  <c r="BQ85" i="1"/>
  <c r="BR85" i="1"/>
  <c r="BS85" i="1"/>
  <c r="BT85" i="1"/>
  <c r="BU85" i="1"/>
  <c r="BV85" i="1"/>
  <c r="BW85" i="1"/>
  <c r="BX85" i="1"/>
  <c r="BY85" i="1"/>
  <c r="BZ85" i="1"/>
  <c r="BQ86" i="1"/>
  <c r="BR86" i="1"/>
  <c r="BS86" i="1"/>
  <c r="BT86" i="1"/>
  <c r="BU86" i="1"/>
  <c r="BV86" i="1"/>
  <c r="BW86" i="1"/>
  <c r="BX86" i="1"/>
  <c r="BY86" i="1"/>
  <c r="BZ86" i="1"/>
  <c r="BQ87" i="1"/>
  <c r="BR87" i="1"/>
  <c r="BS87" i="1"/>
  <c r="BT87" i="1"/>
  <c r="BU87" i="1"/>
  <c r="BV87" i="1"/>
  <c r="BW87" i="1"/>
  <c r="BX87" i="1"/>
  <c r="BY87" i="1"/>
  <c r="BZ87" i="1"/>
  <c r="BQ88" i="1"/>
  <c r="BR88" i="1"/>
  <c r="BS88" i="1"/>
  <c r="BT88" i="1"/>
  <c r="BU88" i="1"/>
  <c r="BV88" i="1"/>
  <c r="BW88" i="1"/>
  <c r="BX88" i="1"/>
  <c r="BY88" i="1"/>
  <c r="BZ88" i="1"/>
  <c r="BQ89" i="1"/>
  <c r="BR89" i="1"/>
  <c r="BS89" i="1"/>
  <c r="BT89" i="1"/>
  <c r="BU89" i="1"/>
  <c r="BV89" i="1"/>
  <c r="BW89" i="1"/>
  <c r="BX89" i="1"/>
  <c r="BY89" i="1"/>
  <c r="BZ89" i="1"/>
  <c r="BQ90" i="1"/>
  <c r="BR90" i="1"/>
  <c r="BS90" i="1"/>
  <c r="BT90" i="1"/>
  <c r="BU90" i="1"/>
  <c r="BV90" i="1"/>
  <c r="BW90" i="1"/>
  <c r="BX90" i="1"/>
  <c r="BY90" i="1"/>
  <c r="BZ90" i="1"/>
  <c r="BQ91" i="1"/>
  <c r="BR91" i="1"/>
  <c r="BS91" i="1"/>
  <c r="BT91" i="1"/>
  <c r="BU91" i="1"/>
  <c r="BV91" i="1"/>
  <c r="BW91" i="1"/>
  <c r="BX91" i="1"/>
  <c r="BY91" i="1"/>
  <c r="BZ91" i="1"/>
  <c r="BQ92" i="1"/>
  <c r="BR92" i="1"/>
  <c r="BS92" i="1"/>
  <c r="BT92" i="1"/>
  <c r="BU92" i="1"/>
  <c r="BV92" i="1"/>
  <c r="BW92" i="1"/>
  <c r="BX92" i="1"/>
  <c r="BY92" i="1"/>
  <c r="BZ92" i="1"/>
  <c r="BQ93" i="1"/>
  <c r="BR93" i="1"/>
  <c r="BS93" i="1"/>
  <c r="BT93" i="1"/>
  <c r="BU93" i="1"/>
  <c r="BV93" i="1"/>
  <c r="BW93" i="1"/>
  <c r="BX93" i="1"/>
  <c r="BY93" i="1"/>
  <c r="BZ93" i="1"/>
  <c r="BQ94" i="1"/>
  <c r="BR94" i="1"/>
  <c r="BS94" i="1"/>
  <c r="BT94" i="1"/>
  <c r="BU94" i="1"/>
  <c r="BV94" i="1"/>
  <c r="BW94" i="1"/>
  <c r="BX94" i="1"/>
  <c r="BY94" i="1"/>
  <c r="BZ94" i="1"/>
  <c r="BQ95" i="1"/>
  <c r="BR95" i="1"/>
  <c r="BS95" i="1"/>
  <c r="BT95" i="1"/>
  <c r="BU95" i="1"/>
  <c r="BV95" i="1"/>
  <c r="BW95" i="1"/>
  <c r="BX95" i="1"/>
  <c r="BY95" i="1"/>
  <c r="BZ95" i="1"/>
  <c r="BQ96" i="1"/>
  <c r="BR96" i="1"/>
  <c r="BS96" i="1"/>
  <c r="BT96" i="1"/>
  <c r="BU96" i="1"/>
  <c r="BV96" i="1"/>
  <c r="BW96" i="1"/>
  <c r="BX96" i="1"/>
  <c r="BY96" i="1"/>
  <c r="BZ96" i="1"/>
  <c r="BQ97" i="1"/>
  <c r="BR97" i="1"/>
  <c r="BS97" i="1"/>
  <c r="BT97" i="1"/>
  <c r="BU97" i="1"/>
  <c r="BV97" i="1"/>
  <c r="BW97" i="1"/>
  <c r="BX97" i="1"/>
  <c r="BY97" i="1"/>
  <c r="BZ97" i="1"/>
  <c r="BQ98" i="1"/>
  <c r="BR98" i="1"/>
  <c r="BS98" i="1"/>
  <c r="BT98" i="1"/>
  <c r="BU98" i="1"/>
  <c r="BV98" i="1"/>
  <c r="BW98" i="1"/>
  <c r="BX98" i="1"/>
  <c r="BY98" i="1"/>
  <c r="BZ98" i="1"/>
  <c r="BQ99" i="1"/>
  <c r="BR99" i="1"/>
  <c r="BS99" i="1"/>
  <c r="BT99" i="1"/>
  <c r="BU99" i="1"/>
  <c r="BV99" i="1"/>
  <c r="BW99" i="1"/>
  <c r="BX99" i="1"/>
  <c r="BY99" i="1"/>
  <c r="BZ99" i="1"/>
  <c r="BQ100" i="1"/>
  <c r="BR100" i="1"/>
  <c r="BS100" i="1"/>
  <c r="BT100" i="1"/>
  <c r="BU100" i="1"/>
  <c r="BV100" i="1"/>
  <c r="BW100" i="1"/>
  <c r="BX100" i="1"/>
  <c r="BY100" i="1"/>
  <c r="BZ100" i="1"/>
  <c r="BQ101" i="1"/>
  <c r="BR101" i="1"/>
  <c r="BS101" i="1"/>
  <c r="BT101" i="1"/>
  <c r="BU101" i="1"/>
  <c r="BV101" i="1"/>
  <c r="BW101" i="1"/>
  <c r="BX101" i="1"/>
  <c r="BY101" i="1"/>
  <c r="BZ101" i="1"/>
  <c r="BQ102" i="1"/>
  <c r="BR102" i="1"/>
  <c r="BS102" i="1"/>
  <c r="BT102" i="1"/>
  <c r="BU102" i="1"/>
  <c r="BV102" i="1"/>
  <c r="BW102" i="1"/>
  <c r="BX102" i="1"/>
  <c r="BY102" i="1"/>
  <c r="BZ102" i="1"/>
  <c r="BQ103" i="1"/>
  <c r="BR103" i="1"/>
  <c r="BS103" i="1"/>
  <c r="BT103" i="1"/>
  <c r="BU103" i="1"/>
  <c r="BV103" i="1"/>
  <c r="BW103" i="1"/>
  <c r="BX103" i="1"/>
  <c r="BY103" i="1"/>
  <c r="BZ103" i="1"/>
  <c r="BQ104" i="1"/>
  <c r="BR104" i="1"/>
  <c r="BS104" i="1"/>
  <c r="BT104" i="1"/>
  <c r="BU104" i="1"/>
  <c r="BV104" i="1"/>
  <c r="BW104" i="1"/>
  <c r="BX104" i="1"/>
  <c r="BY104" i="1"/>
  <c r="BZ104" i="1"/>
  <c r="BQ105" i="1"/>
  <c r="BR105" i="1"/>
  <c r="BS105" i="1"/>
  <c r="BT105" i="1"/>
  <c r="BU105" i="1"/>
  <c r="BV105" i="1"/>
  <c r="BW105" i="1"/>
  <c r="BX105" i="1"/>
  <c r="BY105" i="1"/>
  <c r="BZ105" i="1"/>
  <c r="BQ106" i="1"/>
  <c r="BR106" i="1"/>
  <c r="BS106" i="1"/>
  <c r="BT106" i="1"/>
  <c r="BU106" i="1"/>
  <c r="BV106" i="1"/>
  <c r="BW106" i="1"/>
  <c r="BX106" i="1"/>
  <c r="BY106" i="1"/>
  <c r="BZ106" i="1"/>
  <c r="BQ107" i="1"/>
  <c r="BR107" i="1"/>
  <c r="BS107" i="1"/>
  <c r="BT107" i="1"/>
  <c r="BU107" i="1"/>
  <c r="BV107" i="1"/>
  <c r="BW107" i="1"/>
  <c r="BX107" i="1"/>
  <c r="BY107" i="1"/>
  <c r="BZ107" i="1"/>
  <c r="BQ108" i="1"/>
  <c r="BR108" i="1"/>
  <c r="BS108" i="1"/>
  <c r="BT108" i="1"/>
  <c r="BU108" i="1"/>
  <c r="BV108" i="1"/>
  <c r="BW108" i="1"/>
  <c r="BX108" i="1"/>
  <c r="BY108" i="1"/>
  <c r="BZ108" i="1"/>
  <c r="BQ109" i="1"/>
  <c r="BR109" i="1"/>
  <c r="BS109" i="1"/>
  <c r="BT109" i="1"/>
  <c r="BU109" i="1"/>
  <c r="BV109" i="1"/>
  <c r="BW109" i="1"/>
  <c r="BX109" i="1"/>
  <c r="BY109" i="1"/>
  <c r="BZ109" i="1"/>
  <c r="BQ110" i="1"/>
  <c r="BR110" i="1"/>
  <c r="BS110" i="1"/>
  <c r="BT110" i="1"/>
  <c r="BU110" i="1"/>
  <c r="BV110" i="1"/>
  <c r="BW110" i="1"/>
  <c r="BX110" i="1"/>
  <c r="BY110" i="1"/>
  <c r="BZ110" i="1"/>
  <c r="BQ111" i="1"/>
  <c r="BR111" i="1"/>
  <c r="BS111" i="1"/>
  <c r="BT111" i="1"/>
  <c r="BU111" i="1"/>
  <c r="BV111" i="1"/>
  <c r="BW111" i="1"/>
  <c r="BX111" i="1"/>
  <c r="BY111" i="1"/>
  <c r="BZ111" i="1"/>
  <c r="BQ112" i="1"/>
  <c r="BR112" i="1"/>
  <c r="BS112" i="1"/>
  <c r="BT112" i="1"/>
  <c r="BU112" i="1"/>
  <c r="BV112" i="1"/>
  <c r="BW112" i="1"/>
  <c r="BX112" i="1"/>
  <c r="BY112" i="1"/>
  <c r="BZ112" i="1"/>
  <c r="BQ113" i="1"/>
  <c r="BR113" i="1"/>
  <c r="BS113" i="1"/>
  <c r="BT113" i="1"/>
  <c r="BU113" i="1"/>
  <c r="BV113" i="1"/>
  <c r="BW113" i="1"/>
  <c r="BX113" i="1"/>
  <c r="BY113" i="1"/>
  <c r="BZ113" i="1"/>
  <c r="BQ114" i="1"/>
  <c r="BR114" i="1"/>
  <c r="BS114" i="1"/>
  <c r="BT114" i="1"/>
  <c r="BU114" i="1"/>
  <c r="BV114" i="1"/>
  <c r="BW114" i="1"/>
  <c r="BX114" i="1"/>
  <c r="BY114" i="1"/>
  <c r="BZ114" i="1"/>
  <c r="BQ115" i="1"/>
  <c r="BR115" i="1"/>
  <c r="BS115" i="1"/>
  <c r="BT115" i="1"/>
  <c r="BU115" i="1"/>
  <c r="BV115" i="1"/>
  <c r="BW115" i="1"/>
  <c r="BX115" i="1"/>
  <c r="BY115" i="1"/>
  <c r="BZ115" i="1"/>
  <c r="BQ116" i="1"/>
  <c r="BR116" i="1"/>
  <c r="BS116" i="1"/>
  <c r="BT116" i="1"/>
  <c r="BU116" i="1"/>
  <c r="BV116" i="1"/>
  <c r="BW116" i="1"/>
  <c r="BX116" i="1"/>
  <c r="BY116" i="1"/>
  <c r="BZ116" i="1"/>
  <c r="BQ117" i="1"/>
  <c r="BR117" i="1"/>
  <c r="BS117" i="1"/>
  <c r="BT117" i="1"/>
  <c r="BU117" i="1"/>
  <c r="BV117" i="1"/>
  <c r="BW117" i="1"/>
  <c r="BX117" i="1"/>
  <c r="BY117" i="1"/>
  <c r="BZ117" i="1"/>
  <c r="BQ118" i="1"/>
  <c r="BR118" i="1"/>
  <c r="BS118" i="1"/>
  <c r="BT118" i="1"/>
  <c r="BU118" i="1"/>
  <c r="BV118" i="1"/>
  <c r="BW118" i="1"/>
  <c r="BX118" i="1"/>
  <c r="BY118" i="1"/>
  <c r="BZ118" i="1"/>
  <c r="BQ119" i="1"/>
  <c r="BR119" i="1"/>
  <c r="BS119" i="1"/>
  <c r="BT119" i="1"/>
  <c r="BU119" i="1"/>
  <c r="BV119" i="1"/>
  <c r="BW119" i="1"/>
  <c r="BX119" i="1"/>
  <c r="BY119" i="1"/>
  <c r="BZ119" i="1"/>
  <c r="BQ120" i="1"/>
  <c r="BR120" i="1"/>
  <c r="BS120" i="1"/>
  <c r="BT120" i="1"/>
  <c r="BU120" i="1"/>
  <c r="BV120" i="1"/>
  <c r="BW120" i="1"/>
  <c r="BX120" i="1"/>
  <c r="BY120" i="1"/>
  <c r="BZ120" i="1"/>
  <c r="BQ121" i="1"/>
  <c r="BR121" i="1"/>
  <c r="BS121" i="1"/>
  <c r="BT121" i="1"/>
  <c r="BU121" i="1"/>
  <c r="BV121" i="1"/>
  <c r="BW121" i="1"/>
  <c r="BX121" i="1"/>
  <c r="BY121" i="1"/>
  <c r="BZ121" i="1"/>
  <c r="BQ122" i="1"/>
  <c r="BR122" i="1"/>
  <c r="BS122" i="1"/>
  <c r="BT122" i="1"/>
  <c r="BU122" i="1"/>
  <c r="BV122" i="1"/>
  <c r="BW122" i="1"/>
  <c r="BX122" i="1"/>
  <c r="BY122" i="1"/>
  <c r="BZ122" i="1"/>
  <c r="BQ123" i="1"/>
  <c r="BR123" i="1"/>
  <c r="BS123" i="1"/>
  <c r="BT123" i="1"/>
  <c r="BU123" i="1"/>
  <c r="BV123" i="1"/>
  <c r="BW123" i="1"/>
  <c r="BX123" i="1"/>
  <c r="BY123" i="1"/>
  <c r="BZ123" i="1"/>
  <c r="BQ124" i="1"/>
  <c r="BR124" i="1"/>
  <c r="BS124" i="1"/>
  <c r="BT124" i="1"/>
  <c r="BU124" i="1"/>
  <c r="BV124" i="1"/>
  <c r="BW124" i="1"/>
  <c r="BX124" i="1"/>
  <c r="BY124" i="1"/>
  <c r="BZ124" i="1"/>
  <c r="BQ125" i="1"/>
  <c r="BR125" i="1"/>
  <c r="BS125" i="1"/>
  <c r="BT125" i="1"/>
  <c r="BU125" i="1"/>
  <c r="BV125" i="1"/>
  <c r="BW125" i="1"/>
  <c r="BX125" i="1"/>
  <c r="BY125" i="1"/>
  <c r="BZ125" i="1"/>
  <c r="BQ126" i="1"/>
  <c r="BR126" i="1"/>
  <c r="BS126" i="1"/>
  <c r="BT126" i="1"/>
  <c r="BU126" i="1"/>
  <c r="BV126" i="1"/>
  <c r="BW126" i="1"/>
  <c r="BX126" i="1"/>
  <c r="BY126" i="1"/>
  <c r="BZ126" i="1"/>
  <c r="BQ127" i="1"/>
  <c r="BR127" i="1"/>
  <c r="BS127" i="1"/>
  <c r="BT127" i="1"/>
  <c r="BU127" i="1"/>
  <c r="BV127" i="1"/>
  <c r="BW127" i="1"/>
  <c r="BX127" i="1"/>
  <c r="BY127" i="1"/>
  <c r="BZ127" i="1"/>
  <c r="BQ128" i="1"/>
  <c r="BR128" i="1"/>
  <c r="BS128" i="1"/>
  <c r="BT128" i="1"/>
  <c r="BU128" i="1"/>
  <c r="BV128" i="1"/>
  <c r="BW128" i="1"/>
  <c r="BX128" i="1"/>
  <c r="BY128" i="1"/>
  <c r="BZ128" i="1"/>
  <c r="BQ129" i="1"/>
  <c r="BR129" i="1"/>
  <c r="BS129" i="1"/>
  <c r="BT129" i="1"/>
  <c r="BU129" i="1"/>
  <c r="BV129" i="1"/>
  <c r="BW129" i="1"/>
  <c r="BX129" i="1"/>
  <c r="BY129" i="1"/>
  <c r="BZ129" i="1"/>
  <c r="BQ130" i="1"/>
  <c r="BR130" i="1"/>
  <c r="BS130" i="1"/>
  <c r="BT130" i="1"/>
  <c r="BU130" i="1"/>
  <c r="BV130" i="1"/>
  <c r="BW130" i="1"/>
  <c r="BX130" i="1"/>
  <c r="BY130" i="1"/>
  <c r="BZ130" i="1"/>
  <c r="BQ131" i="1"/>
  <c r="BR131" i="1"/>
  <c r="BS131" i="1"/>
  <c r="BT131" i="1"/>
  <c r="BU131" i="1"/>
  <c r="BV131" i="1"/>
  <c r="BW131" i="1"/>
  <c r="BX131" i="1"/>
  <c r="BY131" i="1"/>
  <c r="BZ131" i="1"/>
  <c r="BQ132" i="1"/>
  <c r="BR132" i="1"/>
  <c r="BS132" i="1"/>
  <c r="BT132" i="1"/>
  <c r="BU132" i="1"/>
  <c r="BV132" i="1"/>
  <c r="BW132" i="1"/>
  <c r="BX132" i="1"/>
  <c r="BY132" i="1"/>
  <c r="BZ132" i="1"/>
  <c r="BQ133" i="1"/>
  <c r="BR133" i="1"/>
  <c r="BS133" i="1"/>
  <c r="BT133" i="1"/>
  <c r="BU133" i="1"/>
  <c r="BV133" i="1"/>
  <c r="BW133" i="1"/>
  <c r="BX133" i="1"/>
  <c r="BY133" i="1"/>
  <c r="BZ133" i="1"/>
  <c r="BQ134" i="1"/>
  <c r="BR134" i="1"/>
  <c r="BS134" i="1"/>
  <c r="BT134" i="1"/>
  <c r="BU134" i="1"/>
  <c r="BV134" i="1"/>
  <c r="BW134" i="1"/>
  <c r="BX134" i="1"/>
  <c r="BY134" i="1"/>
  <c r="BZ134" i="1"/>
  <c r="BQ135" i="1"/>
  <c r="BR135" i="1"/>
  <c r="BS135" i="1"/>
  <c r="BT135" i="1"/>
  <c r="BU135" i="1"/>
  <c r="BV135" i="1"/>
  <c r="BW135" i="1"/>
  <c r="BX135" i="1"/>
  <c r="BY135" i="1"/>
  <c r="BZ135" i="1"/>
  <c r="BQ136" i="1"/>
  <c r="BR136" i="1"/>
  <c r="BS136" i="1"/>
  <c r="BT136" i="1"/>
  <c r="BU136" i="1"/>
  <c r="BV136" i="1"/>
  <c r="BW136" i="1"/>
  <c r="BX136" i="1"/>
  <c r="BY136" i="1"/>
  <c r="BZ136" i="1"/>
  <c r="BQ137" i="1"/>
  <c r="BR137" i="1"/>
  <c r="BS137" i="1"/>
  <c r="BT137" i="1"/>
  <c r="BU137" i="1"/>
  <c r="BV137" i="1"/>
  <c r="BW137" i="1"/>
  <c r="BX137" i="1"/>
  <c r="BY137" i="1"/>
  <c r="BZ137" i="1"/>
  <c r="BQ138" i="1"/>
  <c r="BR138" i="1"/>
  <c r="BS138" i="1"/>
  <c r="BT138" i="1"/>
  <c r="BU138" i="1"/>
  <c r="BV138" i="1"/>
  <c r="BW138" i="1"/>
  <c r="BX138" i="1"/>
  <c r="BY138" i="1"/>
  <c r="BZ138" i="1"/>
  <c r="BQ139" i="1"/>
  <c r="BR139" i="1"/>
  <c r="BS139" i="1"/>
  <c r="BT139" i="1"/>
  <c r="BU139" i="1"/>
  <c r="BV139" i="1"/>
  <c r="BW139" i="1"/>
  <c r="BX139" i="1"/>
  <c r="BY139" i="1"/>
  <c r="BZ139" i="1"/>
  <c r="BQ140" i="1"/>
  <c r="BR140" i="1"/>
  <c r="BS140" i="1"/>
  <c r="BT140" i="1"/>
  <c r="BU140" i="1"/>
  <c r="BV140" i="1"/>
  <c r="BW140" i="1"/>
  <c r="BX140" i="1"/>
  <c r="BY140" i="1"/>
  <c r="BZ140" i="1"/>
  <c r="BQ141" i="1"/>
  <c r="BR141" i="1"/>
  <c r="BS141" i="1"/>
  <c r="BT141" i="1"/>
  <c r="BU141" i="1"/>
  <c r="BV141" i="1"/>
  <c r="BW141" i="1"/>
  <c r="BX141" i="1"/>
  <c r="BY141" i="1"/>
  <c r="BZ141" i="1"/>
  <c r="BQ142" i="1"/>
  <c r="BR142" i="1"/>
  <c r="BS142" i="1"/>
  <c r="BT142" i="1"/>
  <c r="BU142" i="1"/>
  <c r="BV142" i="1"/>
  <c r="BW142" i="1"/>
  <c r="BX142" i="1"/>
  <c r="BY142" i="1"/>
  <c r="BZ142" i="1"/>
  <c r="BQ143" i="1"/>
  <c r="BR143" i="1"/>
  <c r="BS143" i="1"/>
  <c r="BT143" i="1"/>
  <c r="BU143" i="1"/>
  <c r="BV143" i="1"/>
  <c r="BW143" i="1"/>
  <c r="BX143" i="1"/>
  <c r="BY143" i="1"/>
  <c r="BZ143" i="1"/>
  <c r="BQ144" i="1"/>
  <c r="BR144" i="1"/>
  <c r="BS144" i="1"/>
  <c r="BT144" i="1"/>
  <c r="BU144" i="1"/>
  <c r="BV144" i="1"/>
  <c r="BW144" i="1"/>
  <c r="BX144" i="1"/>
  <c r="BY144" i="1"/>
  <c r="BZ144" i="1"/>
  <c r="BQ145" i="1"/>
  <c r="BR145" i="1"/>
  <c r="BS145" i="1"/>
  <c r="BT145" i="1"/>
  <c r="BU145" i="1"/>
  <c r="BV145" i="1"/>
  <c r="BW145" i="1"/>
  <c r="BX145" i="1"/>
  <c r="BY145" i="1"/>
  <c r="BZ145" i="1"/>
  <c r="BQ146" i="1"/>
  <c r="BR146" i="1"/>
  <c r="BS146" i="1"/>
  <c r="BT146" i="1"/>
  <c r="BU146" i="1"/>
  <c r="BV146" i="1"/>
  <c r="BW146" i="1"/>
  <c r="BX146" i="1"/>
  <c r="BY146" i="1"/>
  <c r="BZ146" i="1"/>
  <c r="BQ147" i="1"/>
  <c r="BR147" i="1"/>
  <c r="BS147" i="1"/>
  <c r="BT147" i="1"/>
  <c r="BU147" i="1"/>
  <c r="BV147" i="1"/>
  <c r="BW147" i="1"/>
  <c r="BX147" i="1"/>
  <c r="BY147" i="1"/>
  <c r="BZ147" i="1"/>
  <c r="BQ148" i="1"/>
  <c r="BR148" i="1"/>
  <c r="BS148" i="1"/>
  <c r="BT148" i="1"/>
  <c r="BU148" i="1"/>
  <c r="BV148" i="1"/>
  <c r="BW148" i="1"/>
  <c r="BX148" i="1"/>
  <c r="BY148" i="1"/>
  <c r="BZ148" i="1"/>
  <c r="BQ149" i="1"/>
  <c r="BR149" i="1"/>
  <c r="BS149" i="1"/>
  <c r="BT149" i="1"/>
  <c r="BU149" i="1"/>
  <c r="BV149" i="1"/>
  <c r="BW149" i="1"/>
  <c r="BX149" i="1"/>
  <c r="BY149" i="1"/>
  <c r="BZ149" i="1"/>
  <c r="BQ150" i="1"/>
  <c r="BR150" i="1"/>
  <c r="BS150" i="1"/>
  <c r="BT150" i="1"/>
  <c r="BU150" i="1"/>
  <c r="BV150" i="1"/>
  <c r="BW150" i="1"/>
  <c r="BX150" i="1"/>
  <c r="BY150" i="1"/>
  <c r="BZ150" i="1"/>
  <c r="BQ151" i="1"/>
  <c r="BR151" i="1"/>
  <c r="BS151" i="1"/>
  <c r="BT151" i="1"/>
  <c r="BU151" i="1"/>
  <c r="BV151" i="1"/>
  <c r="BW151" i="1"/>
  <c r="BX151" i="1"/>
  <c r="BY151" i="1"/>
  <c r="BZ151" i="1"/>
  <c r="BQ152" i="1"/>
  <c r="BR152" i="1"/>
  <c r="BS152" i="1"/>
  <c r="BT152" i="1"/>
  <c r="BU152" i="1"/>
  <c r="BV152" i="1"/>
  <c r="BW152" i="1"/>
  <c r="BX152" i="1"/>
  <c r="BY152" i="1"/>
  <c r="BZ152" i="1"/>
  <c r="BQ153" i="1"/>
  <c r="BR153" i="1"/>
  <c r="BS153" i="1"/>
  <c r="BT153" i="1"/>
  <c r="BU153" i="1"/>
  <c r="BV153" i="1"/>
  <c r="BW153" i="1"/>
  <c r="BX153" i="1"/>
  <c r="BY153" i="1"/>
  <c r="BZ153" i="1"/>
  <c r="BQ154" i="1"/>
  <c r="BR154" i="1"/>
  <c r="BS154" i="1"/>
  <c r="BT154" i="1"/>
  <c r="BU154" i="1"/>
  <c r="BV154" i="1"/>
  <c r="BW154" i="1"/>
  <c r="BX154" i="1"/>
  <c r="BY154" i="1"/>
  <c r="BZ154" i="1"/>
  <c r="BQ155" i="1"/>
  <c r="BR155" i="1"/>
  <c r="BS155" i="1"/>
  <c r="BT155" i="1"/>
  <c r="BU155" i="1"/>
  <c r="BV155" i="1"/>
  <c r="BW155" i="1"/>
  <c r="BX155" i="1"/>
  <c r="BY155" i="1"/>
  <c r="BZ155" i="1"/>
  <c r="BQ156" i="1"/>
  <c r="BR156" i="1"/>
  <c r="BS156" i="1"/>
  <c r="BT156" i="1"/>
  <c r="BU156" i="1"/>
  <c r="BV156" i="1"/>
  <c r="BW156" i="1"/>
  <c r="BX156" i="1"/>
  <c r="BY156" i="1"/>
  <c r="BZ156" i="1"/>
  <c r="BQ157" i="1"/>
  <c r="BR157" i="1"/>
  <c r="BS157" i="1"/>
  <c r="BT157" i="1"/>
  <c r="BU157" i="1"/>
  <c r="BV157" i="1"/>
  <c r="BW157" i="1"/>
  <c r="BX157" i="1"/>
  <c r="BY157" i="1"/>
  <c r="BZ157" i="1"/>
  <c r="BQ158" i="1"/>
  <c r="BR158" i="1"/>
  <c r="BS158" i="1"/>
  <c r="BT158" i="1"/>
  <c r="BU158" i="1"/>
  <c r="BV158" i="1"/>
  <c r="BW158" i="1"/>
  <c r="BX158" i="1"/>
  <c r="BY158" i="1"/>
  <c r="BZ158" i="1"/>
  <c r="BQ159" i="1"/>
  <c r="BR159" i="1"/>
  <c r="BS159" i="1"/>
  <c r="BT159" i="1"/>
  <c r="BU159" i="1"/>
  <c r="BV159" i="1"/>
  <c r="BW159" i="1"/>
  <c r="BX159" i="1"/>
  <c r="BY159" i="1"/>
  <c r="BZ159" i="1"/>
  <c r="BQ160" i="1"/>
  <c r="BR160" i="1"/>
  <c r="BS160" i="1"/>
  <c r="BT160" i="1"/>
  <c r="BU160" i="1"/>
  <c r="BV160" i="1"/>
  <c r="BW160" i="1"/>
  <c r="BX160" i="1"/>
  <c r="BY160" i="1"/>
  <c r="BZ160" i="1"/>
  <c r="BQ161" i="1"/>
  <c r="BR161" i="1"/>
  <c r="BS161" i="1"/>
  <c r="BT161" i="1"/>
  <c r="BU161" i="1"/>
  <c r="BV161" i="1"/>
  <c r="BW161" i="1"/>
  <c r="BX161" i="1"/>
  <c r="BY161" i="1"/>
  <c r="BZ161" i="1"/>
  <c r="BQ162" i="1"/>
  <c r="BR162" i="1"/>
  <c r="BS162" i="1"/>
  <c r="BT162" i="1"/>
  <c r="BU162" i="1"/>
  <c r="BV162" i="1"/>
  <c r="BW162" i="1"/>
  <c r="BX162" i="1"/>
  <c r="BY162" i="1"/>
  <c r="BZ162" i="1"/>
  <c r="BQ163" i="1"/>
  <c r="BR163" i="1"/>
  <c r="BS163" i="1"/>
  <c r="BT163" i="1"/>
  <c r="BU163" i="1"/>
  <c r="BV163" i="1"/>
  <c r="BW163" i="1"/>
  <c r="BX163" i="1"/>
  <c r="BY163" i="1"/>
  <c r="BZ163" i="1"/>
  <c r="BQ164" i="1"/>
  <c r="BR164" i="1"/>
  <c r="BS164" i="1"/>
  <c r="BT164" i="1"/>
  <c r="BU164" i="1"/>
  <c r="BV164" i="1"/>
  <c r="BW164" i="1"/>
  <c r="BX164" i="1"/>
  <c r="BY164" i="1"/>
  <c r="BZ164" i="1"/>
  <c r="BQ165" i="1"/>
  <c r="BR165" i="1"/>
  <c r="BS165" i="1"/>
  <c r="BT165" i="1"/>
  <c r="BU165" i="1"/>
  <c r="BV165" i="1"/>
  <c r="BW165" i="1"/>
  <c r="BX165" i="1"/>
  <c r="BY165" i="1"/>
  <c r="BZ165" i="1"/>
  <c r="BQ166" i="1"/>
  <c r="BR166" i="1"/>
  <c r="BS166" i="1"/>
  <c r="BT166" i="1"/>
  <c r="BU166" i="1"/>
  <c r="BV166" i="1"/>
  <c r="BW166" i="1"/>
  <c r="BX166" i="1"/>
  <c r="BY166" i="1"/>
  <c r="BZ166" i="1"/>
  <c r="BQ167" i="1"/>
  <c r="BR167" i="1"/>
  <c r="BS167" i="1"/>
  <c r="BT167" i="1"/>
  <c r="BU167" i="1"/>
  <c r="BV167" i="1"/>
  <c r="BW167" i="1"/>
  <c r="BX167" i="1"/>
  <c r="BY167" i="1"/>
  <c r="BZ167" i="1"/>
  <c r="BQ168" i="1"/>
  <c r="BR168" i="1"/>
  <c r="BS168" i="1"/>
  <c r="BT168" i="1"/>
  <c r="BU168" i="1"/>
  <c r="BV168" i="1"/>
  <c r="BW168" i="1"/>
  <c r="BX168" i="1"/>
  <c r="BY168" i="1"/>
  <c r="BZ168" i="1"/>
  <c r="BQ169" i="1"/>
  <c r="BR169" i="1"/>
  <c r="BS169" i="1"/>
  <c r="BT169" i="1"/>
  <c r="BU169" i="1"/>
  <c r="BV169" i="1"/>
  <c r="BW169" i="1"/>
  <c r="BX169" i="1"/>
  <c r="BY169" i="1"/>
  <c r="BZ169" i="1"/>
  <c r="BQ170" i="1"/>
  <c r="BR170" i="1"/>
  <c r="BS170" i="1"/>
  <c r="BT170" i="1"/>
  <c r="BU170" i="1"/>
  <c r="BV170" i="1"/>
  <c r="BW170" i="1"/>
  <c r="BX170" i="1"/>
  <c r="BY170" i="1"/>
  <c r="BZ170" i="1"/>
  <c r="BQ171" i="1"/>
  <c r="BR171" i="1"/>
  <c r="BS171" i="1"/>
  <c r="BT171" i="1"/>
  <c r="BU171" i="1"/>
  <c r="BV171" i="1"/>
  <c r="BW171" i="1"/>
  <c r="BX171" i="1"/>
  <c r="BY171" i="1"/>
  <c r="BZ171" i="1"/>
  <c r="BQ172" i="1"/>
  <c r="BR172" i="1"/>
  <c r="BS172" i="1"/>
  <c r="BT172" i="1"/>
  <c r="BU172" i="1"/>
  <c r="BV172" i="1"/>
  <c r="BW172" i="1"/>
  <c r="BX172" i="1"/>
  <c r="BY172" i="1"/>
  <c r="BZ172" i="1"/>
  <c r="BQ173" i="1"/>
  <c r="BR173" i="1"/>
  <c r="BS173" i="1"/>
  <c r="BT173" i="1"/>
  <c r="BU173" i="1"/>
  <c r="BV173" i="1"/>
  <c r="BW173" i="1"/>
  <c r="BX173" i="1"/>
  <c r="BY173" i="1"/>
  <c r="BZ173" i="1"/>
  <c r="BQ174" i="1"/>
  <c r="BR174" i="1"/>
  <c r="BS174" i="1"/>
  <c r="BT174" i="1"/>
  <c r="BU174" i="1"/>
  <c r="BV174" i="1"/>
  <c r="BW174" i="1"/>
  <c r="BX174" i="1"/>
  <c r="BY174" i="1"/>
  <c r="BZ174" i="1"/>
  <c r="BQ175" i="1"/>
  <c r="BR175" i="1"/>
  <c r="BS175" i="1"/>
  <c r="BT175" i="1"/>
  <c r="BU175" i="1"/>
  <c r="BV175" i="1"/>
  <c r="BW175" i="1"/>
  <c r="BX175" i="1"/>
  <c r="BY175" i="1"/>
  <c r="BZ175" i="1"/>
  <c r="BQ176" i="1"/>
  <c r="BR176" i="1"/>
  <c r="BS176" i="1"/>
  <c r="BT176" i="1"/>
  <c r="BU176" i="1"/>
  <c r="BV176" i="1"/>
  <c r="BW176" i="1"/>
  <c r="BX176" i="1"/>
  <c r="BY176" i="1"/>
  <c r="BZ176" i="1"/>
  <c r="BQ177" i="1"/>
  <c r="BR177" i="1"/>
  <c r="BS177" i="1"/>
  <c r="BT177" i="1"/>
  <c r="BU177" i="1"/>
  <c r="BV177" i="1"/>
  <c r="BW177" i="1"/>
  <c r="BX177" i="1"/>
  <c r="BY177" i="1"/>
  <c r="BZ177" i="1"/>
  <c r="BQ178" i="1"/>
  <c r="BR178" i="1"/>
  <c r="BS178" i="1"/>
  <c r="BT178" i="1"/>
  <c r="BU178" i="1"/>
  <c r="BV178" i="1"/>
  <c r="BW178" i="1"/>
  <c r="BX178" i="1"/>
  <c r="BY178" i="1"/>
  <c r="BZ178" i="1"/>
  <c r="BQ179" i="1"/>
  <c r="BR179" i="1"/>
  <c r="BS179" i="1"/>
  <c r="BT179" i="1"/>
  <c r="BU179" i="1"/>
  <c r="BV179" i="1"/>
  <c r="BW179" i="1"/>
  <c r="BX179" i="1"/>
  <c r="BY179" i="1"/>
  <c r="BZ179" i="1"/>
  <c r="BQ180" i="1"/>
  <c r="BR180" i="1"/>
  <c r="BS180" i="1"/>
  <c r="BT180" i="1"/>
  <c r="BU180" i="1"/>
  <c r="BV180" i="1"/>
  <c r="BW180" i="1"/>
  <c r="BX180" i="1"/>
  <c r="BY180" i="1"/>
  <c r="BZ180" i="1"/>
  <c r="BQ181" i="1"/>
  <c r="BR181" i="1"/>
  <c r="BS181" i="1"/>
  <c r="BT181" i="1"/>
  <c r="BU181" i="1"/>
  <c r="BV181" i="1"/>
  <c r="BW181" i="1"/>
  <c r="BX181" i="1"/>
  <c r="BY181" i="1"/>
  <c r="BZ181" i="1"/>
  <c r="BQ182" i="1"/>
  <c r="BR182" i="1"/>
  <c r="BS182" i="1"/>
  <c r="BT182" i="1"/>
  <c r="BU182" i="1"/>
  <c r="BV182" i="1"/>
  <c r="BW182" i="1"/>
  <c r="BX182" i="1"/>
  <c r="BY182" i="1"/>
  <c r="BZ182" i="1"/>
  <c r="BQ183" i="1"/>
  <c r="BR183" i="1"/>
  <c r="BS183" i="1"/>
  <c r="BT183" i="1"/>
  <c r="BU183" i="1"/>
  <c r="BV183" i="1"/>
  <c r="BW183" i="1"/>
  <c r="BX183" i="1"/>
  <c r="BY183" i="1"/>
  <c r="BZ183" i="1"/>
  <c r="BQ184" i="1"/>
  <c r="BR184" i="1"/>
  <c r="BS184" i="1"/>
  <c r="BT184" i="1"/>
  <c r="BU184" i="1"/>
  <c r="BV184" i="1"/>
  <c r="BW184" i="1"/>
  <c r="BX184" i="1"/>
  <c r="BY184" i="1"/>
  <c r="BZ184" i="1"/>
  <c r="BQ185" i="1"/>
  <c r="BR185" i="1"/>
  <c r="BS185" i="1"/>
  <c r="BT185" i="1"/>
  <c r="BU185" i="1"/>
  <c r="BV185" i="1"/>
  <c r="BW185" i="1"/>
  <c r="BX185" i="1"/>
  <c r="BY185" i="1"/>
  <c r="BZ185" i="1"/>
  <c r="BQ186" i="1"/>
  <c r="BR186" i="1"/>
  <c r="BS186" i="1"/>
  <c r="BT186" i="1"/>
  <c r="BU186" i="1"/>
  <c r="BV186" i="1"/>
  <c r="BW186" i="1"/>
  <c r="BX186" i="1"/>
  <c r="BY186" i="1"/>
  <c r="BZ186" i="1"/>
  <c r="BQ187" i="1"/>
  <c r="BR187" i="1"/>
  <c r="BS187" i="1"/>
  <c r="BT187" i="1"/>
  <c r="BU187" i="1"/>
  <c r="BV187" i="1"/>
  <c r="BW187" i="1"/>
  <c r="BX187" i="1"/>
  <c r="BY187" i="1"/>
  <c r="BZ187" i="1"/>
  <c r="BQ188" i="1"/>
  <c r="BR188" i="1"/>
  <c r="BS188" i="1"/>
  <c r="BT188" i="1"/>
  <c r="BU188" i="1"/>
  <c r="BV188" i="1"/>
  <c r="BW188" i="1"/>
  <c r="BX188" i="1"/>
  <c r="BY188" i="1"/>
  <c r="BZ188" i="1"/>
  <c r="BQ189" i="1"/>
  <c r="BR189" i="1"/>
  <c r="BS189" i="1"/>
  <c r="BT189" i="1"/>
  <c r="BU189" i="1"/>
  <c r="BV189" i="1"/>
  <c r="BW189" i="1"/>
  <c r="BX189" i="1"/>
  <c r="BY189" i="1"/>
  <c r="BZ189" i="1"/>
  <c r="BQ190" i="1"/>
  <c r="BR190" i="1"/>
  <c r="BS190" i="1"/>
  <c r="BT190" i="1"/>
  <c r="BU190" i="1"/>
  <c r="BV190" i="1"/>
  <c r="BW190" i="1"/>
  <c r="BX190" i="1"/>
  <c r="BY190" i="1"/>
  <c r="BZ190" i="1"/>
  <c r="BQ191" i="1"/>
  <c r="BR191" i="1"/>
  <c r="BS191" i="1"/>
  <c r="BT191" i="1"/>
  <c r="BU191" i="1"/>
  <c r="BV191" i="1"/>
  <c r="BW191" i="1"/>
  <c r="BX191" i="1"/>
  <c r="BY191" i="1"/>
  <c r="BZ191" i="1"/>
  <c r="BQ192" i="1"/>
  <c r="BR192" i="1"/>
  <c r="BS192" i="1"/>
  <c r="BT192" i="1"/>
  <c r="BU192" i="1"/>
  <c r="BV192" i="1"/>
  <c r="BW192" i="1"/>
  <c r="BX192" i="1"/>
  <c r="BY192" i="1"/>
  <c r="BZ192" i="1"/>
  <c r="BQ193" i="1"/>
  <c r="BR193" i="1"/>
  <c r="BS193" i="1"/>
  <c r="BT193" i="1"/>
  <c r="BU193" i="1"/>
  <c r="BV193" i="1"/>
  <c r="BW193" i="1"/>
  <c r="BX193" i="1"/>
  <c r="BY193" i="1"/>
  <c r="BZ193" i="1"/>
  <c r="BQ194" i="1"/>
  <c r="BR194" i="1"/>
  <c r="BS194" i="1"/>
  <c r="BT194" i="1"/>
  <c r="BU194" i="1"/>
  <c r="BV194" i="1"/>
  <c r="BW194" i="1"/>
  <c r="BX194" i="1"/>
  <c r="BY194" i="1"/>
  <c r="BZ194" i="1"/>
  <c r="BQ195" i="1"/>
  <c r="BR195" i="1"/>
  <c r="BS195" i="1"/>
  <c r="BT195" i="1"/>
  <c r="BU195" i="1"/>
  <c r="BV195" i="1"/>
  <c r="BW195" i="1"/>
  <c r="BX195" i="1"/>
  <c r="BY195" i="1"/>
  <c r="BZ195" i="1"/>
  <c r="BQ196" i="1"/>
  <c r="BR196" i="1"/>
  <c r="BS196" i="1"/>
  <c r="BT196" i="1"/>
  <c r="BU196" i="1"/>
  <c r="BV196" i="1"/>
  <c r="BW196" i="1"/>
  <c r="BX196" i="1"/>
  <c r="BY196" i="1"/>
  <c r="BZ196" i="1"/>
  <c r="BQ197" i="1"/>
  <c r="BR197" i="1"/>
  <c r="BS197" i="1"/>
  <c r="BT197" i="1"/>
  <c r="BU197" i="1"/>
  <c r="BV197" i="1"/>
  <c r="BW197" i="1"/>
  <c r="BX197" i="1"/>
  <c r="BY197" i="1"/>
  <c r="BZ197" i="1"/>
  <c r="BQ198" i="1"/>
  <c r="BR198" i="1"/>
  <c r="BS198" i="1"/>
  <c r="BT198" i="1"/>
  <c r="BU198" i="1"/>
  <c r="BV198" i="1"/>
  <c r="BW198" i="1"/>
  <c r="BX198" i="1"/>
  <c r="BY198" i="1"/>
  <c r="BZ198" i="1"/>
  <c r="BQ199" i="1"/>
  <c r="BR199" i="1"/>
  <c r="BS199" i="1"/>
  <c r="BT199" i="1"/>
  <c r="BU199" i="1"/>
  <c r="BV199" i="1"/>
  <c r="BW199" i="1"/>
  <c r="BX199" i="1"/>
  <c r="BY199" i="1"/>
  <c r="BZ199" i="1"/>
  <c r="BQ200" i="1"/>
  <c r="BR200" i="1"/>
  <c r="BS200" i="1"/>
  <c r="BT200" i="1"/>
  <c r="BU200" i="1"/>
  <c r="BV200" i="1"/>
  <c r="BW200" i="1"/>
  <c r="BX200" i="1"/>
  <c r="BY200" i="1"/>
  <c r="BZ200" i="1"/>
  <c r="BQ201" i="1"/>
  <c r="BR201" i="1"/>
  <c r="BS201" i="1"/>
  <c r="BT201" i="1"/>
  <c r="BU201" i="1"/>
  <c r="BV201" i="1"/>
  <c r="BW201" i="1"/>
  <c r="BX201" i="1"/>
  <c r="BY201" i="1"/>
  <c r="BZ201" i="1"/>
  <c r="BQ202" i="1"/>
  <c r="BR202" i="1"/>
  <c r="BS202" i="1"/>
  <c r="BT202" i="1"/>
  <c r="BU202" i="1"/>
  <c r="BV202" i="1"/>
  <c r="BW202" i="1"/>
  <c r="BX202" i="1"/>
  <c r="BY202" i="1"/>
  <c r="BZ202" i="1"/>
  <c r="BQ203" i="1"/>
  <c r="BR203" i="1"/>
  <c r="BS203" i="1"/>
  <c r="BT203" i="1"/>
  <c r="BU203" i="1"/>
  <c r="BV203" i="1"/>
  <c r="BW203" i="1"/>
  <c r="BX203" i="1"/>
  <c r="BY203" i="1"/>
  <c r="BZ203" i="1"/>
  <c r="BQ204" i="1"/>
  <c r="BR204" i="1"/>
  <c r="BS204" i="1"/>
  <c r="BT204" i="1"/>
  <c r="BU204" i="1"/>
  <c r="BV204" i="1"/>
  <c r="BW204" i="1"/>
  <c r="BX204" i="1"/>
  <c r="BY204" i="1"/>
  <c r="BZ204" i="1"/>
  <c r="BQ205" i="1"/>
  <c r="BR205" i="1"/>
  <c r="BS205" i="1"/>
  <c r="BT205" i="1"/>
  <c r="BU205" i="1"/>
  <c r="BV205" i="1"/>
  <c r="BW205" i="1"/>
  <c r="BX205" i="1"/>
  <c r="BY205" i="1"/>
  <c r="BZ205" i="1"/>
  <c r="BQ206" i="1"/>
  <c r="BR206" i="1"/>
  <c r="BS206" i="1"/>
  <c r="BT206" i="1"/>
  <c r="BU206" i="1"/>
  <c r="BV206" i="1"/>
  <c r="BW206" i="1"/>
  <c r="BX206" i="1"/>
  <c r="BY206" i="1"/>
  <c r="BZ206" i="1"/>
  <c r="BQ207" i="1"/>
  <c r="BR207" i="1"/>
  <c r="BS207" i="1"/>
  <c r="BT207" i="1"/>
  <c r="BU207" i="1"/>
  <c r="BV207" i="1"/>
  <c r="BW207" i="1"/>
  <c r="BX207" i="1"/>
  <c r="BY207" i="1"/>
  <c r="BZ207" i="1"/>
  <c r="BQ208" i="1"/>
  <c r="BR208" i="1"/>
  <c r="BS208" i="1"/>
  <c r="BT208" i="1"/>
  <c r="BU208" i="1"/>
  <c r="BV208" i="1"/>
  <c r="BW208" i="1"/>
  <c r="BX208" i="1"/>
  <c r="BY208" i="1"/>
  <c r="BZ208" i="1"/>
  <c r="BQ209" i="1"/>
  <c r="BR209" i="1"/>
  <c r="BS209" i="1"/>
  <c r="BT209" i="1"/>
  <c r="BU209" i="1"/>
  <c r="BV209" i="1"/>
  <c r="BW209" i="1"/>
  <c r="BX209" i="1"/>
  <c r="BY209" i="1"/>
  <c r="BZ209" i="1"/>
  <c r="BQ210" i="1"/>
  <c r="BR210" i="1"/>
  <c r="BS210" i="1"/>
  <c r="BT210" i="1"/>
  <c r="BU210" i="1"/>
  <c r="BV210" i="1"/>
  <c r="BW210" i="1"/>
  <c r="BX210" i="1"/>
  <c r="BY210" i="1"/>
  <c r="BZ210" i="1"/>
  <c r="BQ211" i="1"/>
  <c r="BR211" i="1"/>
  <c r="BS211" i="1"/>
  <c r="BT211" i="1"/>
  <c r="BU211" i="1"/>
  <c r="BV211" i="1"/>
  <c r="BW211" i="1"/>
  <c r="BX211" i="1"/>
  <c r="BY211" i="1"/>
  <c r="BZ211" i="1"/>
  <c r="BQ212" i="1"/>
  <c r="BR212" i="1"/>
  <c r="BS212" i="1"/>
  <c r="BT212" i="1"/>
  <c r="BU212" i="1"/>
  <c r="BV212" i="1"/>
  <c r="BW212" i="1"/>
  <c r="BX212" i="1"/>
  <c r="BY212" i="1"/>
  <c r="BZ212" i="1"/>
  <c r="BQ213" i="1"/>
  <c r="BR213" i="1"/>
  <c r="BS213" i="1"/>
  <c r="BT213" i="1"/>
  <c r="BU213" i="1"/>
  <c r="BV213" i="1"/>
  <c r="BW213" i="1"/>
  <c r="BX213" i="1"/>
  <c r="BY213" i="1"/>
  <c r="BZ213" i="1"/>
  <c r="BQ214" i="1"/>
  <c r="BR214" i="1"/>
  <c r="BS214" i="1"/>
  <c r="BT214" i="1"/>
  <c r="BU214" i="1"/>
  <c r="BV214" i="1"/>
  <c r="BW214" i="1"/>
  <c r="BX214" i="1"/>
  <c r="BY214" i="1"/>
  <c r="BZ214" i="1"/>
  <c r="BQ215" i="1"/>
  <c r="BR215" i="1"/>
  <c r="BS215" i="1"/>
  <c r="BT215" i="1"/>
  <c r="BU215" i="1"/>
  <c r="BV215" i="1"/>
  <c r="BW215" i="1"/>
  <c r="BX215" i="1"/>
  <c r="BY215" i="1"/>
  <c r="BZ215" i="1"/>
  <c r="BQ216" i="1"/>
  <c r="BR216" i="1"/>
  <c r="BS216" i="1"/>
  <c r="BT216" i="1"/>
  <c r="BU216" i="1"/>
  <c r="BV216" i="1"/>
  <c r="BW216" i="1"/>
  <c r="BX216" i="1"/>
  <c r="BY216" i="1"/>
  <c r="BZ216" i="1"/>
  <c r="BQ217" i="1"/>
  <c r="BR217" i="1"/>
  <c r="BS217" i="1"/>
  <c r="BT217" i="1"/>
  <c r="BU217" i="1"/>
  <c r="BV217" i="1"/>
  <c r="BW217" i="1"/>
  <c r="BX217" i="1"/>
  <c r="BY217" i="1"/>
  <c r="BZ217" i="1"/>
  <c r="BQ218" i="1"/>
  <c r="BR218" i="1"/>
  <c r="BS218" i="1"/>
  <c r="BT218" i="1"/>
  <c r="BU218" i="1"/>
  <c r="BV218" i="1"/>
  <c r="BW218" i="1"/>
  <c r="BX218" i="1"/>
  <c r="BY218" i="1"/>
  <c r="BZ218" i="1"/>
  <c r="BQ219" i="1"/>
  <c r="BR219" i="1"/>
  <c r="BS219" i="1"/>
  <c r="BT219" i="1"/>
  <c r="BU219" i="1"/>
  <c r="BV219" i="1"/>
  <c r="BW219" i="1"/>
  <c r="BX219" i="1"/>
  <c r="BY219" i="1"/>
  <c r="BZ219" i="1"/>
  <c r="BQ220" i="1"/>
  <c r="BR220" i="1"/>
  <c r="BS220" i="1"/>
  <c r="BT220" i="1"/>
  <c r="BU220" i="1"/>
  <c r="BV220" i="1"/>
  <c r="BW220" i="1"/>
  <c r="BX220" i="1"/>
  <c r="BY220" i="1"/>
  <c r="BZ220" i="1"/>
  <c r="BQ221" i="1"/>
  <c r="BR221" i="1"/>
  <c r="BS221" i="1"/>
  <c r="BT221" i="1"/>
  <c r="BU221" i="1"/>
  <c r="BV221" i="1"/>
  <c r="BW221" i="1"/>
  <c r="BX221" i="1"/>
  <c r="BY221" i="1"/>
  <c r="BZ221" i="1"/>
  <c r="BQ222" i="1"/>
  <c r="BR222" i="1"/>
  <c r="BS222" i="1"/>
  <c r="BT222" i="1"/>
  <c r="BU222" i="1"/>
  <c r="BV222" i="1"/>
  <c r="BW222" i="1"/>
  <c r="BX222" i="1"/>
  <c r="BY222" i="1"/>
  <c r="BZ222" i="1"/>
  <c r="BQ223" i="1"/>
  <c r="BR223" i="1"/>
  <c r="BS223" i="1"/>
  <c r="BT223" i="1"/>
  <c r="BU223" i="1"/>
  <c r="BV223" i="1"/>
  <c r="BW223" i="1"/>
  <c r="BX223" i="1"/>
  <c r="BY223" i="1"/>
  <c r="BZ223" i="1"/>
  <c r="BQ224" i="1"/>
  <c r="BR224" i="1"/>
  <c r="BS224" i="1"/>
  <c r="BT224" i="1"/>
  <c r="BU224" i="1"/>
  <c r="BV224" i="1"/>
  <c r="BW224" i="1"/>
  <c r="BX224" i="1"/>
  <c r="BY224" i="1"/>
  <c r="BZ224" i="1"/>
  <c r="BQ225" i="1"/>
  <c r="BR225" i="1"/>
  <c r="BS225" i="1"/>
  <c r="BT225" i="1"/>
  <c r="BU225" i="1"/>
  <c r="BV225" i="1"/>
  <c r="BW225" i="1"/>
  <c r="BX225" i="1"/>
  <c r="BY225" i="1"/>
  <c r="BZ225" i="1"/>
  <c r="BQ226" i="1"/>
  <c r="BR226" i="1"/>
  <c r="BS226" i="1"/>
  <c r="BT226" i="1"/>
  <c r="BU226" i="1"/>
  <c r="BV226" i="1"/>
  <c r="BW226" i="1"/>
  <c r="BX226" i="1"/>
  <c r="BY226" i="1"/>
  <c r="BZ226" i="1"/>
  <c r="BQ227" i="1"/>
  <c r="BR227" i="1"/>
  <c r="BS227" i="1"/>
  <c r="BT227" i="1"/>
  <c r="BU227" i="1"/>
  <c r="BV227" i="1"/>
  <c r="BW227" i="1"/>
  <c r="BX227" i="1"/>
  <c r="BY227" i="1"/>
  <c r="BZ227" i="1"/>
  <c r="BQ228" i="1"/>
  <c r="BR228" i="1"/>
  <c r="BS228" i="1"/>
  <c r="BT228" i="1"/>
  <c r="BU228" i="1"/>
  <c r="BV228" i="1"/>
  <c r="BW228" i="1"/>
  <c r="BX228" i="1"/>
  <c r="BY228" i="1"/>
  <c r="BZ228" i="1"/>
  <c r="BQ229" i="1"/>
  <c r="BR229" i="1"/>
  <c r="BS229" i="1"/>
  <c r="BT229" i="1"/>
  <c r="BU229" i="1"/>
  <c r="BV229" i="1"/>
  <c r="BW229" i="1"/>
  <c r="BX229" i="1"/>
  <c r="BY229" i="1"/>
  <c r="BZ229" i="1"/>
  <c r="BQ230" i="1"/>
  <c r="BR230" i="1"/>
  <c r="BS230" i="1"/>
  <c r="BT230" i="1"/>
  <c r="BU230" i="1"/>
  <c r="BV230" i="1"/>
  <c r="BW230" i="1"/>
  <c r="BX230" i="1"/>
  <c r="BY230" i="1"/>
  <c r="BZ230" i="1"/>
  <c r="BQ231" i="1"/>
  <c r="BR231" i="1"/>
  <c r="BS231" i="1"/>
  <c r="BT231" i="1"/>
  <c r="BU231" i="1"/>
  <c r="BV231" i="1"/>
  <c r="BW231" i="1"/>
  <c r="BX231" i="1"/>
  <c r="BY231" i="1"/>
  <c r="BZ231" i="1"/>
  <c r="BQ232" i="1"/>
  <c r="BR232" i="1"/>
  <c r="BS232" i="1"/>
  <c r="BT232" i="1"/>
  <c r="BU232" i="1"/>
  <c r="BV232" i="1"/>
  <c r="BW232" i="1"/>
  <c r="BX232" i="1"/>
  <c r="BY232" i="1"/>
  <c r="BZ232" i="1"/>
  <c r="BQ233" i="1"/>
  <c r="BR233" i="1"/>
  <c r="BS233" i="1"/>
  <c r="BT233" i="1"/>
  <c r="BU233" i="1"/>
  <c r="BV233" i="1"/>
  <c r="BW233" i="1"/>
  <c r="BX233" i="1"/>
  <c r="BY233" i="1"/>
  <c r="BZ233" i="1"/>
  <c r="BQ234" i="1"/>
  <c r="BR234" i="1"/>
  <c r="BS234" i="1"/>
  <c r="BT234" i="1"/>
  <c r="BU234" i="1"/>
  <c r="BV234" i="1"/>
  <c r="BW234" i="1"/>
  <c r="BX234" i="1"/>
  <c r="BY234" i="1"/>
  <c r="BZ234" i="1"/>
  <c r="BQ235" i="1"/>
  <c r="BR235" i="1"/>
  <c r="BS235" i="1"/>
  <c r="BT235" i="1"/>
  <c r="BU235" i="1"/>
  <c r="BV235" i="1"/>
  <c r="BW235" i="1"/>
  <c r="BX235" i="1"/>
  <c r="BY235" i="1"/>
  <c r="BZ235" i="1"/>
  <c r="BQ236" i="1"/>
  <c r="BR236" i="1"/>
  <c r="BS236" i="1"/>
  <c r="BT236" i="1"/>
  <c r="BU236" i="1"/>
  <c r="BV236" i="1"/>
  <c r="BW236" i="1"/>
  <c r="BX236" i="1"/>
  <c r="BY236" i="1"/>
  <c r="BZ236" i="1"/>
  <c r="BT237" i="1" l="1"/>
  <c r="BX237" i="1"/>
  <c r="BR237" i="1"/>
  <c r="BZ237" i="1"/>
  <c r="BV237" i="1"/>
  <c r="BY237" i="1"/>
  <c r="BW237" i="1"/>
  <c r="BQ237" i="1"/>
  <c r="BS237" i="1"/>
  <c r="BU237" i="1"/>
  <c r="CC5" i="1"/>
  <c r="CC6" i="1"/>
  <c r="CC7" i="1"/>
  <c r="CC8" i="1"/>
  <c r="CC9" i="1"/>
  <c r="CC10" i="1"/>
  <c r="CC11" i="1"/>
  <c r="CC12" i="1"/>
  <c r="CC13" i="1"/>
  <c r="CC14" i="1"/>
  <c r="CC15" i="1"/>
  <c r="CC16" i="1"/>
  <c r="CC17" i="1"/>
  <c r="CC18" i="1"/>
  <c r="CC19" i="1"/>
  <c r="CC20" i="1"/>
  <c r="CC21" i="1"/>
  <c r="CC22" i="1"/>
  <c r="CC23" i="1"/>
  <c r="CC24" i="1"/>
  <c r="CC25" i="1"/>
  <c r="CC26" i="1"/>
  <c r="CC27" i="1"/>
  <c r="CC28" i="1"/>
  <c r="CC29" i="1"/>
  <c r="CC30" i="1"/>
  <c r="CC31" i="1"/>
  <c r="CC32" i="1"/>
  <c r="CC33" i="1"/>
  <c r="CC34" i="1"/>
  <c r="CC35" i="1"/>
  <c r="CC36" i="1"/>
  <c r="CC37" i="1"/>
  <c r="CC38" i="1"/>
  <c r="CC39" i="1"/>
  <c r="CC40" i="1"/>
  <c r="CC41" i="1"/>
  <c r="CC42" i="1"/>
  <c r="CC43" i="1"/>
  <c r="CC44" i="1"/>
  <c r="CC45" i="1"/>
  <c r="CC46" i="1"/>
  <c r="CC47" i="1"/>
  <c r="CC48" i="1"/>
  <c r="CC49" i="1"/>
  <c r="CC50" i="1"/>
  <c r="CC51" i="1"/>
  <c r="CC52" i="1"/>
  <c r="CC53" i="1"/>
  <c r="CC54" i="1"/>
  <c r="CC55" i="1"/>
  <c r="CC56" i="1"/>
  <c r="CC57" i="1"/>
  <c r="CC58" i="1"/>
  <c r="CC59" i="1"/>
  <c r="CC60" i="1"/>
  <c r="CC61" i="1"/>
  <c r="CC62" i="1"/>
  <c r="CC63" i="1"/>
  <c r="CC64" i="1"/>
  <c r="CC65" i="1"/>
  <c r="CC66" i="1"/>
  <c r="CC67" i="1"/>
  <c r="CC68" i="1"/>
  <c r="CC69" i="1"/>
  <c r="CC70" i="1"/>
  <c r="CC71" i="1"/>
  <c r="CC72" i="1"/>
  <c r="CC73" i="1"/>
  <c r="CC74" i="1"/>
  <c r="CC75" i="1"/>
  <c r="CC76" i="1"/>
  <c r="CC77" i="1"/>
  <c r="CC78" i="1"/>
  <c r="CC79" i="1"/>
  <c r="CC80" i="1"/>
  <c r="CC81" i="1"/>
  <c r="CC82" i="1"/>
  <c r="CC83" i="1"/>
  <c r="CC84" i="1"/>
  <c r="CC85" i="1"/>
  <c r="CC86" i="1"/>
  <c r="CC87" i="1"/>
  <c r="CC88" i="1"/>
  <c r="CC89" i="1"/>
  <c r="CC90" i="1"/>
  <c r="CC91" i="1"/>
  <c r="CC92" i="1"/>
  <c r="CC93" i="1"/>
  <c r="CC94" i="1"/>
  <c r="CC95" i="1"/>
  <c r="CC96" i="1"/>
  <c r="CC97" i="1"/>
  <c r="CC98" i="1"/>
  <c r="CC99" i="1"/>
  <c r="CC100" i="1"/>
  <c r="CC101" i="1"/>
  <c r="CC102" i="1"/>
  <c r="CC103" i="1"/>
  <c r="CC104" i="1"/>
  <c r="CC105" i="1"/>
  <c r="CC106" i="1"/>
  <c r="CC107" i="1"/>
  <c r="CC108" i="1"/>
  <c r="CC109" i="1"/>
  <c r="CC110" i="1"/>
  <c r="CC111" i="1"/>
  <c r="CC112" i="1"/>
  <c r="CC113" i="1"/>
  <c r="CC114" i="1"/>
  <c r="CC115" i="1"/>
  <c r="CC116" i="1"/>
  <c r="CC117" i="1"/>
  <c r="CC118" i="1"/>
  <c r="CC119" i="1"/>
  <c r="CC120" i="1"/>
  <c r="CC121" i="1"/>
  <c r="CC122" i="1"/>
  <c r="CC123" i="1"/>
  <c r="CC124" i="1"/>
  <c r="CC125" i="1"/>
  <c r="CC126" i="1"/>
  <c r="CC127" i="1"/>
  <c r="CC128" i="1"/>
  <c r="CC129" i="1"/>
  <c r="CC130" i="1"/>
  <c r="CC131" i="1"/>
  <c r="CC132" i="1"/>
  <c r="CC133" i="1"/>
  <c r="CC134" i="1"/>
  <c r="CC135" i="1"/>
  <c r="CC136" i="1"/>
  <c r="CC137" i="1"/>
  <c r="CC138" i="1"/>
  <c r="CC139" i="1"/>
  <c r="CC140" i="1"/>
  <c r="CC141" i="1"/>
  <c r="CC142" i="1"/>
  <c r="CC143" i="1"/>
  <c r="CC144" i="1"/>
  <c r="CC145" i="1"/>
  <c r="CC146" i="1"/>
  <c r="CC147" i="1"/>
  <c r="CC148" i="1"/>
  <c r="CC149" i="1"/>
  <c r="CC150" i="1"/>
  <c r="CC151" i="1"/>
  <c r="CC152" i="1"/>
  <c r="CC153" i="1"/>
  <c r="CC154" i="1"/>
  <c r="CC155" i="1"/>
  <c r="CC156" i="1"/>
  <c r="CC157" i="1"/>
  <c r="CC158" i="1"/>
  <c r="CC159" i="1"/>
  <c r="CC160" i="1"/>
  <c r="CC161" i="1"/>
  <c r="CC162" i="1"/>
  <c r="CC163" i="1"/>
  <c r="CC164" i="1"/>
  <c r="CC165" i="1"/>
  <c r="CC166" i="1"/>
  <c r="CC167" i="1"/>
  <c r="CC168" i="1"/>
  <c r="CC169" i="1"/>
  <c r="CC170" i="1"/>
  <c r="CC171" i="1"/>
  <c r="CC172" i="1"/>
  <c r="CC173" i="1"/>
  <c r="CC174" i="1"/>
  <c r="CC175" i="1"/>
  <c r="CC176" i="1"/>
  <c r="CC177" i="1"/>
  <c r="CC178" i="1"/>
  <c r="CC179" i="1"/>
  <c r="CC180" i="1"/>
  <c r="CC181" i="1"/>
  <c r="CC182" i="1"/>
  <c r="CC183" i="1"/>
  <c r="CC184" i="1"/>
  <c r="CC185" i="1"/>
  <c r="CC186" i="1"/>
  <c r="CC187" i="1"/>
  <c r="CC188" i="1"/>
  <c r="CC189" i="1"/>
  <c r="CC190" i="1"/>
  <c r="CC191" i="1"/>
  <c r="CC192" i="1"/>
  <c r="CC193" i="1"/>
  <c r="CC194" i="1"/>
  <c r="CC195" i="1"/>
  <c r="CC196" i="1"/>
  <c r="CC197" i="1"/>
  <c r="CC198" i="1"/>
  <c r="CC199" i="1"/>
  <c r="CC200" i="1"/>
  <c r="CC201" i="1"/>
  <c r="CC202" i="1"/>
  <c r="CC203" i="1"/>
  <c r="CC204" i="1"/>
  <c r="CC205" i="1"/>
  <c r="CC206" i="1"/>
  <c r="CC207" i="1"/>
  <c r="CC208" i="1"/>
  <c r="CC209" i="1"/>
  <c r="CC210" i="1"/>
  <c r="CC211" i="1"/>
  <c r="CC212" i="1"/>
  <c r="CC213" i="1"/>
  <c r="CC214" i="1"/>
  <c r="CC215" i="1"/>
  <c r="CC216" i="1"/>
  <c r="CC217" i="1"/>
  <c r="CC218" i="1"/>
  <c r="CC219" i="1"/>
  <c r="CC220" i="1"/>
  <c r="CC221" i="1"/>
  <c r="CC222" i="1"/>
  <c r="CC223" i="1"/>
  <c r="CC224" i="1"/>
  <c r="CC225" i="1"/>
  <c r="CC226" i="1"/>
  <c r="CC227" i="1"/>
  <c r="CC228" i="1"/>
  <c r="CC229" i="1"/>
  <c r="CC230" i="1"/>
  <c r="CC231" i="1"/>
  <c r="CC232" i="1"/>
  <c r="CC233" i="1"/>
  <c r="CC234" i="1"/>
  <c r="CC235" i="1"/>
  <c r="CC236" i="1"/>
  <c r="CC4" i="1"/>
  <c r="CC237" i="1" l="1"/>
  <c r="H261" i="1" s="1"/>
  <c r="F6" i="16" s="1"/>
  <c r="D28" i="24" s="1"/>
  <c r="E28" i="24" s="1"/>
  <c r="B1" i="4"/>
  <c r="A2" i="15" l="1"/>
  <c r="A3" i="15" s="1"/>
  <c r="A4" i="15" s="1"/>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143" i="15" s="1"/>
  <c r="A144" i="15" s="1"/>
  <c r="A145" i="15" s="1"/>
  <c r="A146" i="15" s="1"/>
  <c r="A147" i="15" s="1"/>
  <c r="A148" i="15" s="1"/>
  <c r="A149" i="15" s="1"/>
  <c r="A150" i="15" s="1"/>
  <c r="A151" i="15" s="1"/>
  <c r="A152" i="15" s="1"/>
  <c r="A153" i="15" s="1"/>
  <c r="A154" i="15" s="1"/>
  <c r="A155" i="15" s="1"/>
  <c r="A156" i="15" s="1"/>
  <c r="A157" i="15" s="1"/>
  <c r="A158" i="15" s="1"/>
  <c r="A159" i="15" s="1"/>
  <c r="A160" i="15" s="1"/>
  <c r="A161" i="15" s="1"/>
  <c r="A162" i="15" s="1"/>
  <c r="A163" i="15" s="1"/>
  <c r="A164" i="15" s="1"/>
  <c r="A165" i="15" s="1"/>
  <c r="A166" i="15" s="1"/>
  <c r="A167" i="15" s="1"/>
  <c r="A168" i="15" s="1"/>
  <c r="A169" i="15" s="1"/>
  <c r="A170" i="15" s="1"/>
  <c r="A171" i="15" s="1"/>
  <c r="A172" i="15" s="1"/>
  <c r="A173" i="15" s="1"/>
  <c r="A174" i="15" s="1"/>
  <c r="A175" i="15" s="1"/>
  <c r="A176" i="15" s="1"/>
  <c r="A177" i="15" s="1"/>
  <c r="A178" i="15" s="1"/>
  <c r="A179" i="15" s="1"/>
  <c r="A180" i="15" s="1"/>
  <c r="A181" i="15" s="1"/>
  <c r="A182" i="15" s="1"/>
  <c r="A183" i="15" s="1"/>
  <c r="A184" i="15" s="1"/>
  <c r="A185" i="15" s="1"/>
  <c r="A186" i="15" s="1"/>
  <c r="A187" i="15" s="1"/>
  <c r="A188" i="15" s="1"/>
  <c r="A189" i="15" s="1"/>
  <c r="A190" i="15" s="1"/>
  <c r="A191" i="15" s="1"/>
  <c r="A192" i="15" s="1"/>
  <c r="A193" i="15" s="1"/>
  <c r="A194" i="15" s="1"/>
  <c r="A195" i="15" s="1"/>
  <c r="A196" i="15" s="1"/>
  <c r="A197" i="15" s="1"/>
  <c r="A198" i="15" s="1"/>
  <c r="A199" i="15" s="1"/>
  <c r="A200" i="15" s="1"/>
  <c r="A201" i="15" s="1"/>
  <c r="A202" i="15" s="1"/>
  <c r="A203" i="15" s="1"/>
  <c r="A204" i="15" s="1"/>
  <c r="A205" i="15" s="1"/>
  <c r="A206" i="15" s="1"/>
  <c r="A207" i="15" s="1"/>
  <c r="A208" i="15" s="1"/>
  <c r="A209" i="15" s="1"/>
  <c r="A210" i="15" s="1"/>
  <c r="A211" i="15" s="1"/>
  <c r="A212" i="15" s="1"/>
  <c r="A213" i="15" s="1"/>
  <c r="A214" i="15" s="1"/>
  <c r="A215" i="15" s="1"/>
  <c r="A216" i="15" s="1"/>
  <c r="A217" i="15" s="1"/>
  <c r="A218" i="15" s="1"/>
  <c r="A219" i="15" s="1"/>
  <c r="A220" i="15" s="1"/>
  <c r="A221" i="15" s="1"/>
  <c r="A222" i="15" s="1"/>
  <c r="A223" i="15" s="1"/>
  <c r="A224" i="15" s="1"/>
  <c r="A225" i="15" s="1"/>
  <c r="A226" i="15" s="1"/>
  <c r="A227" i="15" s="1"/>
  <c r="A228" i="15" s="1"/>
  <c r="A229" i="15" s="1"/>
  <c r="A230" i="15" s="1"/>
  <c r="A231" i="15" s="1"/>
  <c r="A232" i="15" s="1"/>
  <c r="A233" i="15" s="1"/>
  <c r="A234" i="15" s="1"/>
  <c r="B2" i="6"/>
  <c r="B2" i="7"/>
  <c r="C1" i="1"/>
  <c r="B1" i="2" s="1"/>
  <c r="P6" i="6" l="1"/>
  <c r="K6" i="33" s="1"/>
  <c r="P7" i="6"/>
  <c r="K7" i="33" s="1"/>
  <c r="P8" i="6"/>
  <c r="K8" i="33" s="1"/>
  <c r="P9" i="6"/>
  <c r="K9" i="33" s="1"/>
  <c r="P10" i="6"/>
  <c r="K10" i="33" s="1"/>
  <c r="P11" i="6"/>
  <c r="K11" i="33" s="1"/>
  <c r="P12" i="6"/>
  <c r="K12" i="33" s="1"/>
  <c r="P13" i="6"/>
  <c r="K13" i="33" s="1"/>
  <c r="P14" i="6"/>
  <c r="K14" i="33" s="1"/>
  <c r="P15" i="6"/>
  <c r="K15" i="33" s="1"/>
  <c r="P16" i="6"/>
  <c r="K16" i="33" s="1"/>
  <c r="P17" i="6"/>
  <c r="K17" i="33" s="1"/>
  <c r="P18" i="6"/>
  <c r="K18" i="33" s="1"/>
  <c r="P19" i="6"/>
  <c r="K19" i="33" s="1"/>
  <c r="P20" i="6"/>
  <c r="K20" i="33" s="1"/>
  <c r="P21" i="6"/>
  <c r="K21" i="33" s="1"/>
  <c r="P22" i="6"/>
  <c r="K22" i="33" s="1"/>
  <c r="P23" i="6"/>
  <c r="K23" i="33" s="1"/>
  <c r="P24" i="6"/>
  <c r="K24" i="33" s="1"/>
  <c r="P25" i="6"/>
  <c r="K25" i="33" s="1"/>
  <c r="P26" i="6"/>
  <c r="K26" i="33" s="1"/>
  <c r="P27" i="6"/>
  <c r="K27" i="33" s="1"/>
  <c r="P28" i="6"/>
  <c r="K28" i="33" s="1"/>
  <c r="P29" i="6"/>
  <c r="K29" i="33" s="1"/>
  <c r="P30" i="6"/>
  <c r="K30" i="33" s="1"/>
  <c r="P31" i="6"/>
  <c r="K31" i="33" s="1"/>
  <c r="P32" i="6"/>
  <c r="K32" i="33" s="1"/>
  <c r="P33" i="6"/>
  <c r="K33" i="33" s="1"/>
  <c r="P34" i="6"/>
  <c r="K34" i="33" s="1"/>
  <c r="P35" i="6"/>
  <c r="K35" i="33" s="1"/>
  <c r="P36" i="6"/>
  <c r="K36" i="33" s="1"/>
  <c r="P37" i="6"/>
  <c r="K37" i="33" s="1"/>
  <c r="P38" i="6"/>
  <c r="K38" i="33" s="1"/>
  <c r="P39" i="6"/>
  <c r="K39" i="33" s="1"/>
  <c r="P40" i="6"/>
  <c r="K40" i="33" s="1"/>
  <c r="P41" i="6"/>
  <c r="K41" i="33" s="1"/>
  <c r="P42" i="6"/>
  <c r="K42" i="33" s="1"/>
  <c r="P43" i="6"/>
  <c r="K43" i="33" s="1"/>
  <c r="P44" i="6"/>
  <c r="K44" i="33" s="1"/>
  <c r="P45" i="6"/>
  <c r="K45" i="33" s="1"/>
  <c r="P46" i="6"/>
  <c r="K46" i="33" s="1"/>
  <c r="P47" i="6"/>
  <c r="K47" i="33" s="1"/>
  <c r="P48" i="6"/>
  <c r="K48" i="33" s="1"/>
  <c r="P49" i="6"/>
  <c r="K49" i="33" s="1"/>
  <c r="P50" i="6"/>
  <c r="K50" i="33" s="1"/>
  <c r="P51" i="6"/>
  <c r="K51" i="33" s="1"/>
  <c r="P52" i="6"/>
  <c r="K52" i="33" s="1"/>
  <c r="P53" i="6"/>
  <c r="K53" i="33" s="1"/>
  <c r="P54" i="6"/>
  <c r="K54" i="33" s="1"/>
  <c r="P55" i="6"/>
  <c r="K55" i="33" s="1"/>
  <c r="P56" i="6"/>
  <c r="K56" i="33" s="1"/>
  <c r="P57" i="6"/>
  <c r="K57" i="33" s="1"/>
  <c r="P58" i="6"/>
  <c r="K58" i="33" s="1"/>
  <c r="P59" i="6"/>
  <c r="K59" i="33" s="1"/>
  <c r="P60" i="6"/>
  <c r="K60" i="33" s="1"/>
  <c r="P61" i="6"/>
  <c r="K61" i="33" s="1"/>
  <c r="P62" i="6"/>
  <c r="K62" i="33" s="1"/>
  <c r="P63" i="6"/>
  <c r="K63" i="33" s="1"/>
  <c r="P64" i="6"/>
  <c r="K64" i="33" s="1"/>
  <c r="P65" i="6"/>
  <c r="K65" i="33" s="1"/>
  <c r="P66" i="6"/>
  <c r="K66" i="33" s="1"/>
  <c r="P67" i="6"/>
  <c r="K67" i="33" s="1"/>
  <c r="P68" i="6"/>
  <c r="K68" i="33" s="1"/>
  <c r="P69" i="6"/>
  <c r="K69" i="33" s="1"/>
  <c r="P70" i="6"/>
  <c r="K70" i="33" s="1"/>
  <c r="P71" i="6"/>
  <c r="K71" i="33" s="1"/>
  <c r="P72" i="6"/>
  <c r="K72" i="33" s="1"/>
  <c r="P73" i="6"/>
  <c r="K73" i="33" s="1"/>
  <c r="P74" i="6"/>
  <c r="K74" i="33" s="1"/>
  <c r="P75" i="6"/>
  <c r="K75" i="33" s="1"/>
  <c r="P76" i="6"/>
  <c r="K76" i="33" s="1"/>
  <c r="P77" i="6"/>
  <c r="K77" i="33" s="1"/>
  <c r="P78" i="6"/>
  <c r="K78" i="33" s="1"/>
  <c r="P79" i="6"/>
  <c r="K79" i="33" s="1"/>
  <c r="P80" i="6"/>
  <c r="K80" i="33" s="1"/>
  <c r="P81" i="6"/>
  <c r="K81" i="33" s="1"/>
  <c r="P82" i="6"/>
  <c r="K82" i="33" s="1"/>
  <c r="P83" i="6"/>
  <c r="K83" i="33" s="1"/>
  <c r="P84" i="6"/>
  <c r="K84" i="33" s="1"/>
  <c r="P85" i="6"/>
  <c r="K85" i="33" s="1"/>
  <c r="P86" i="6"/>
  <c r="K86" i="33" s="1"/>
  <c r="P87" i="6"/>
  <c r="K87" i="33" s="1"/>
  <c r="P88" i="6"/>
  <c r="K88" i="33" s="1"/>
  <c r="P89" i="6"/>
  <c r="K89" i="33" s="1"/>
  <c r="P90" i="6"/>
  <c r="K90" i="33" s="1"/>
  <c r="P91" i="6"/>
  <c r="K91" i="33" s="1"/>
  <c r="P92" i="6"/>
  <c r="K92" i="33" s="1"/>
  <c r="P93" i="6"/>
  <c r="K93" i="33" s="1"/>
  <c r="P94" i="6"/>
  <c r="K94" i="33" s="1"/>
  <c r="P95" i="6"/>
  <c r="K95" i="33" s="1"/>
  <c r="P96" i="6"/>
  <c r="K96" i="33" s="1"/>
  <c r="P97" i="6"/>
  <c r="K97" i="33" s="1"/>
  <c r="P98" i="6"/>
  <c r="K98" i="33" s="1"/>
  <c r="P99" i="6"/>
  <c r="K99" i="33" s="1"/>
  <c r="P100" i="6"/>
  <c r="K100" i="33" s="1"/>
  <c r="P101" i="6"/>
  <c r="K101" i="33" s="1"/>
  <c r="P102" i="6"/>
  <c r="K102" i="33" s="1"/>
  <c r="P103" i="6"/>
  <c r="K103" i="33" s="1"/>
  <c r="P104" i="6"/>
  <c r="K104" i="33" s="1"/>
  <c r="P105" i="6"/>
  <c r="K105" i="33" s="1"/>
  <c r="P106" i="6"/>
  <c r="K106" i="33" s="1"/>
  <c r="P107" i="6"/>
  <c r="K107" i="33" s="1"/>
  <c r="P108" i="6"/>
  <c r="K108" i="33" s="1"/>
  <c r="P109" i="6"/>
  <c r="K109" i="33" s="1"/>
  <c r="P110" i="6"/>
  <c r="K110" i="33" s="1"/>
  <c r="P111" i="6"/>
  <c r="K111" i="33" s="1"/>
  <c r="P112" i="6"/>
  <c r="K112" i="33" s="1"/>
  <c r="P113" i="6"/>
  <c r="K113" i="33" s="1"/>
  <c r="P114" i="6"/>
  <c r="K114" i="33" s="1"/>
  <c r="P115" i="6"/>
  <c r="K115" i="33" s="1"/>
  <c r="P116" i="6"/>
  <c r="K116" i="33" s="1"/>
  <c r="P117" i="6"/>
  <c r="K117" i="33" s="1"/>
  <c r="P118" i="6"/>
  <c r="K118" i="33" s="1"/>
  <c r="P119" i="6"/>
  <c r="K119" i="33" s="1"/>
  <c r="P120" i="6"/>
  <c r="K120" i="33" s="1"/>
  <c r="P121" i="6"/>
  <c r="K121" i="33" s="1"/>
  <c r="P122" i="6"/>
  <c r="K122" i="33" s="1"/>
  <c r="P123" i="6"/>
  <c r="K123" i="33" s="1"/>
  <c r="P124" i="6"/>
  <c r="K124" i="33" s="1"/>
  <c r="P125" i="6"/>
  <c r="K125" i="33" s="1"/>
  <c r="P126" i="6"/>
  <c r="K126" i="33" s="1"/>
  <c r="P127" i="6"/>
  <c r="K127" i="33" s="1"/>
  <c r="P128" i="6"/>
  <c r="K128" i="33" s="1"/>
  <c r="P129" i="6"/>
  <c r="K129" i="33" s="1"/>
  <c r="P130" i="6"/>
  <c r="K130" i="33" s="1"/>
  <c r="P131" i="6"/>
  <c r="K131" i="33" s="1"/>
  <c r="P132" i="6"/>
  <c r="K132" i="33" s="1"/>
  <c r="P133" i="6"/>
  <c r="K133" i="33" s="1"/>
  <c r="P134" i="6"/>
  <c r="K134" i="33" s="1"/>
  <c r="P135" i="6"/>
  <c r="K135" i="33" s="1"/>
  <c r="P136" i="6"/>
  <c r="K136" i="33" s="1"/>
  <c r="P137" i="6"/>
  <c r="K137" i="33" s="1"/>
  <c r="P138" i="6"/>
  <c r="K138" i="33" s="1"/>
  <c r="P139" i="6"/>
  <c r="K139" i="33" s="1"/>
  <c r="P140" i="6"/>
  <c r="K140" i="33" s="1"/>
  <c r="P141" i="6"/>
  <c r="K141" i="33" s="1"/>
  <c r="P142" i="6"/>
  <c r="K142" i="33" s="1"/>
  <c r="P143" i="6"/>
  <c r="K143" i="33" s="1"/>
  <c r="P144" i="6"/>
  <c r="K144" i="33" s="1"/>
  <c r="P145" i="6"/>
  <c r="K145" i="33" s="1"/>
  <c r="P146" i="6"/>
  <c r="K146" i="33" s="1"/>
  <c r="P147" i="6"/>
  <c r="K147" i="33" s="1"/>
  <c r="P148" i="6"/>
  <c r="K148" i="33" s="1"/>
  <c r="P149" i="6"/>
  <c r="K149" i="33" s="1"/>
  <c r="P150" i="6"/>
  <c r="K150" i="33" s="1"/>
  <c r="P151" i="6"/>
  <c r="K151" i="33" s="1"/>
  <c r="P152" i="6"/>
  <c r="K152" i="33" s="1"/>
  <c r="P153" i="6"/>
  <c r="K153" i="33" s="1"/>
  <c r="P154" i="6"/>
  <c r="K154" i="33" s="1"/>
  <c r="P155" i="6"/>
  <c r="K155" i="33" s="1"/>
  <c r="P156" i="6"/>
  <c r="K156" i="33" s="1"/>
  <c r="P157" i="6"/>
  <c r="K157" i="33" s="1"/>
  <c r="P158" i="6"/>
  <c r="K158" i="33" s="1"/>
  <c r="P159" i="6"/>
  <c r="K159" i="33" s="1"/>
  <c r="P160" i="6"/>
  <c r="K160" i="33" s="1"/>
  <c r="P161" i="6"/>
  <c r="K161" i="33" s="1"/>
  <c r="P162" i="6"/>
  <c r="K162" i="33" s="1"/>
  <c r="P163" i="6"/>
  <c r="K163" i="33" s="1"/>
  <c r="P164" i="6"/>
  <c r="K164" i="33" s="1"/>
  <c r="P165" i="6"/>
  <c r="K165" i="33" s="1"/>
  <c r="P166" i="6"/>
  <c r="K166" i="33" s="1"/>
  <c r="P167" i="6"/>
  <c r="K167" i="33" s="1"/>
  <c r="P168" i="6"/>
  <c r="K168" i="33" s="1"/>
  <c r="P169" i="6"/>
  <c r="K169" i="33" s="1"/>
  <c r="P170" i="6"/>
  <c r="K170" i="33" s="1"/>
  <c r="P171" i="6"/>
  <c r="K171" i="33" s="1"/>
  <c r="P172" i="6"/>
  <c r="K172" i="33" s="1"/>
  <c r="P173" i="6"/>
  <c r="K173" i="33" s="1"/>
  <c r="P174" i="6"/>
  <c r="K174" i="33" s="1"/>
  <c r="P175" i="6"/>
  <c r="K175" i="33" s="1"/>
  <c r="P176" i="6"/>
  <c r="K176" i="33" s="1"/>
  <c r="P177" i="6"/>
  <c r="K177" i="33" s="1"/>
  <c r="P178" i="6"/>
  <c r="K178" i="33" s="1"/>
  <c r="P179" i="6"/>
  <c r="K179" i="33" s="1"/>
  <c r="P180" i="6"/>
  <c r="K180" i="33" s="1"/>
  <c r="P181" i="6"/>
  <c r="K181" i="33" s="1"/>
  <c r="P182" i="6"/>
  <c r="K182" i="33" s="1"/>
  <c r="P183" i="6"/>
  <c r="K183" i="33" s="1"/>
  <c r="P184" i="6"/>
  <c r="K184" i="33" s="1"/>
  <c r="P185" i="6"/>
  <c r="K185" i="33" s="1"/>
  <c r="P186" i="6"/>
  <c r="K186" i="33" s="1"/>
  <c r="P187" i="6"/>
  <c r="K187" i="33" s="1"/>
  <c r="P188" i="6"/>
  <c r="K188" i="33" s="1"/>
  <c r="P189" i="6"/>
  <c r="K189" i="33" s="1"/>
  <c r="P190" i="6"/>
  <c r="K190" i="33" s="1"/>
  <c r="P191" i="6"/>
  <c r="K191" i="33" s="1"/>
  <c r="P192" i="6"/>
  <c r="K192" i="33" s="1"/>
  <c r="P193" i="6"/>
  <c r="K193" i="33" s="1"/>
  <c r="P194" i="6"/>
  <c r="K194" i="33" s="1"/>
  <c r="P195" i="6"/>
  <c r="K195" i="33" s="1"/>
  <c r="P196" i="6"/>
  <c r="K196" i="33" s="1"/>
  <c r="P197" i="6"/>
  <c r="K197" i="33" s="1"/>
  <c r="P198" i="6"/>
  <c r="K198" i="33" s="1"/>
  <c r="P199" i="6"/>
  <c r="K199" i="33" s="1"/>
  <c r="P200" i="6"/>
  <c r="K200" i="33" s="1"/>
  <c r="P201" i="6"/>
  <c r="K201" i="33" s="1"/>
  <c r="P202" i="6"/>
  <c r="K202" i="33" s="1"/>
  <c r="P203" i="6"/>
  <c r="K203" i="33" s="1"/>
  <c r="P204" i="6"/>
  <c r="K204" i="33" s="1"/>
  <c r="P205" i="6"/>
  <c r="K205" i="33" s="1"/>
  <c r="P206" i="6"/>
  <c r="K206" i="33" s="1"/>
  <c r="P207" i="6"/>
  <c r="K207" i="33" s="1"/>
  <c r="P208" i="6"/>
  <c r="K208" i="33" s="1"/>
  <c r="P209" i="6"/>
  <c r="K209" i="33" s="1"/>
  <c r="P210" i="6"/>
  <c r="K210" i="33" s="1"/>
  <c r="P211" i="6"/>
  <c r="K211" i="33" s="1"/>
  <c r="P212" i="6"/>
  <c r="K212" i="33" s="1"/>
  <c r="P213" i="6"/>
  <c r="K213" i="33" s="1"/>
  <c r="P214" i="6"/>
  <c r="K214" i="33" s="1"/>
  <c r="P215" i="6"/>
  <c r="K215" i="33" s="1"/>
  <c r="P216" i="6"/>
  <c r="K216" i="33" s="1"/>
  <c r="P217" i="6"/>
  <c r="K217" i="33" s="1"/>
  <c r="P218" i="6"/>
  <c r="K218" i="33" s="1"/>
  <c r="P219" i="6"/>
  <c r="K219" i="33" s="1"/>
  <c r="P220" i="6"/>
  <c r="K220" i="33" s="1"/>
  <c r="P221" i="6"/>
  <c r="K221" i="33" s="1"/>
  <c r="P222" i="6"/>
  <c r="K222" i="33" s="1"/>
  <c r="P223" i="6"/>
  <c r="K223" i="33" s="1"/>
  <c r="P224" i="6"/>
  <c r="K224" i="33" s="1"/>
  <c r="P225" i="6"/>
  <c r="K225" i="33" s="1"/>
  <c r="P226" i="6"/>
  <c r="K226" i="33" s="1"/>
  <c r="P227" i="6"/>
  <c r="K227" i="33" s="1"/>
  <c r="P228" i="6"/>
  <c r="K228" i="33" s="1"/>
  <c r="P229" i="6"/>
  <c r="K229" i="33" s="1"/>
  <c r="P230" i="6"/>
  <c r="K230" i="33" s="1"/>
  <c r="P231" i="6"/>
  <c r="K231" i="33" s="1"/>
  <c r="P232" i="6"/>
  <c r="K232" i="33" s="1"/>
  <c r="P233" i="6"/>
  <c r="K233" i="33" s="1"/>
  <c r="P234" i="6"/>
  <c r="K234" i="33" s="1"/>
  <c r="P235" i="6"/>
  <c r="K235" i="33" s="1"/>
  <c r="P236" i="6"/>
  <c r="K236" i="33" s="1"/>
  <c r="P237" i="6"/>
  <c r="K237" i="33" s="1"/>
  <c r="Z5" i="1" l="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4" i="1"/>
  <c r="R234" i="15"/>
  <c r="O234" i="15"/>
  <c r="N234" i="15"/>
  <c r="M234" i="15"/>
  <c r="L234" i="15"/>
  <c r="K234" i="15"/>
  <c r="J234" i="15"/>
  <c r="I234" i="15"/>
  <c r="H234" i="15"/>
  <c r="C234" i="15"/>
  <c r="R233" i="15"/>
  <c r="O233" i="15"/>
  <c r="N233" i="15"/>
  <c r="M233" i="15"/>
  <c r="L233" i="15"/>
  <c r="K233" i="15"/>
  <c r="J233" i="15"/>
  <c r="I233" i="15"/>
  <c r="H233" i="15"/>
  <c r="C233" i="15"/>
  <c r="R232" i="15"/>
  <c r="O232" i="15"/>
  <c r="N232" i="15"/>
  <c r="M232" i="15"/>
  <c r="L232" i="15"/>
  <c r="K232" i="15"/>
  <c r="J232" i="15"/>
  <c r="I232" i="15"/>
  <c r="H232" i="15"/>
  <c r="C232" i="15"/>
  <c r="R231" i="15"/>
  <c r="O231" i="15"/>
  <c r="N231" i="15"/>
  <c r="M231" i="15"/>
  <c r="L231" i="15"/>
  <c r="K231" i="15"/>
  <c r="J231" i="15"/>
  <c r="I231" i="15"/>
  <c r="H231" i="15"/>
  <c r="C231" i="15"/>
  <c r="R230" i="15"/>
  <c r="O230" i="15"/>
  <c r="N230" i="15"/>
  <c r="M230" i="15"/>
  <c r="L230" i="15"/>
  <c r="K230" i="15"/>
  <c r="J230" i="15"/>
  <c r="I230" i="15"/>
  <c r="H230" i="15"/>
  <c r="C230" i="15"/>
  <c r="R229" i="15"/>
  <c r="O229" i="15"/>
  <c r="N229" i="15"/>
  <c r="M229" i="15"/>
  <c r="L229" i="15"/>
  <c r="K229" i="15"/>
  <c r="J229" i="15"/>
  <c r="I229" i="15"/>
  <c r="H229" i="15"/>
  <c r="C229" i="15"/>
  <c r="R228" i="15"/>
  <c r="O228" i="15"/>
  <c r="N228" i="15"/>
  <c r="M228" i="15"/>
  <c r="L228" i="15"/>
  <c r="K228" i="15"/>
  <c r="J228" i="15"/>
  <c r="I228" i="15"/>
  <c r="H228" i="15"/>
  <c r="C228" i="15"/>
  <c r="R227" i="15"/>
  <c r="O227" i="15"/>
  <c r="N227" i="15"/>
  <c r="M227" i="15"/>
  <c r="L227" i="15"/>
  <c r="K227" i="15"/>
  <c r="J227" i="15"/>
  <c r="I227" i="15"/>
  <c r="H227" i="15"/>
  <c r="C227" i="15"/>
  <c r="R226" i="15"/>
  <c r="O226" i="15"/>
  <c r="N226" i="15"/>
  <c r="M226" i="15"/>
  <c r="L226" i="15"/>
  <c r="K226" i="15"/>
  <c r="J226" i="15"/>
  <c r="I226" i="15"/>
  <c r="H226" i="15"/>
  <c r="C226" i="15"/>
  <c r="R225" i="15"/>
  <c r="O225" i="15"/>
  <c r="N225" i="15"/>
  <c r="M225" i="15"/>
  <c r="L225" i="15"/>
  <c r="K225" i="15"/>
  <c r="J225" i="15"/>
  <c r="I225" i="15"/>
  <c r="H225" i="15"/>
  <c r="C225" i="15"/>
  <c r="R224" i="15"/>
  <c r="O224" i="15"/>
  <c r="N224" i="15"/>
  <c r="M224" i="15"/>
  <c r="L224" i="15"/>
  <c r="K224" i="15"/>
  <c r="J224" i="15"/>
  <c r="I224" i="15"/>
  <c r="H224" i="15"/>
  <c r="C224" i="15"/>
  <c r="R223" i="15"/>
  <c r="O223" i="15"/>
  <c r="N223" i="15"/>
  <c r="M223" i="15"/>
  <c r="L223" i="15"/>
  <c r="K223" i="15"/>
  <c r="J223" i="15"/>
  <c r="I223" i="15"/>
  <c r="H223" i="15"/>
  <c r="C223" i="15"/>
  <c r="R222" i="15"/>
  <c r="O222" i="15"/>
  <c r="N222" i="15"/>
  <c r="M222" i="15"/>
  <c r="L222" i="15"/>
  <c r="K222" i="15"/>
  <c r="J222" i="15"/>
  <c r="I222" i="15"/>
  <c r="H222" i="15"/>
  <c r="C222" i="15"/>
  <c r="R221" i="15"/>
  <c r="O221" i="15"/>
  <c r="N221" i="15"/>
  <c r="M221" i="15"/>
  <c r="L221" i="15"/>
  <c r="K221" i="15"/>
  <c r="J221" i="15"/>
  <c r="I221" i="15"/>
  <c r="H221" i="15"/>
  <c r="C221" i="15"/>
  <c r="R220" i="15"/>
  <c r="O220" i="15"/>
  <c r="N220" i="15"/>
  <c r="M220" i="15"/>
  <c r="L220" i="15"/>
  <c r="K220" i="15"/>
  <c r="J220" i="15"/>
  <c r="I220" i="15"/>
  <c r="H220" i="15"/>
  <c r="C220" i="15"/>
  <c r="R219" i="15"/>
  <c r="O219" i="15"/>
  <c r="N219" i="15"/>
  <c r="M219" i="15"/>
  <c r="L219" i="15"/>
  <c r="K219" i="15"/>
  <c r="J219" i="15"/>
  <c r="I219" i="15"/>
  <c r="H219" i="15"/>
  <c r="C219" i="15"/>
  <c r="R218" i="15"/>
  <c r="O218" i="15"/>
  <c r="N218" i="15"/>
  <c r="M218" i="15"/>
  <c r="L218" i="15"/>
  <c r="K218" i="15"/>
  <c r="J218" i="15"/>
  <c r="I218" i="15"/>
  <c r="H218" i="15"/>
  <c r="C218" i="15"/>
  <c r="R217" i="15"/>
  <c r="O217" i="15"/>
  <c r="N217" i="15"/>
  <c r="M217" i="15"/>
  <c r="L217" i="15"/>
  <c r="K217" i="15"/>
  <c r="J217" i="15"/>
  <c r="I217" i="15"/>
  <c r="H217" i="15"/>
  <c r="C217" i="15"/>
  <c r="R216" i="15"/>
  <c r="O216" i="15"/>
  <c r="N216" i="15"/>
  <c r="M216" i="15"/>
  <c r="L216" i="15"/>
  <c r="K216" i="15"/>
  <c r="J216" i="15"/>
  <c r="I216" i="15"/>
  <c r="H216" i="15"/>
  <c r="C216" i="15"/>
  <c r="R215" i="15"/>
  <c r="O215" i="15"/>
  <c r="N215" i="15"/>
  <c r="M215" i="15"/>
  <c r="L215" i="15"/>
  <c r="K215" i="15"/>
  <c r="J215" i="15"/>
  <c r="I215" i="15"/>
  <c r="H215" i="15"/>
  <c r="C215" i="15"/>
  <c r="R214" i="15"/>
  <c r="O214" i="15"/>
  <c r="N214" i="15"/>
  <c r="M214" i="15"/>
  <c r="L214" i="15"/>
  <c r="K214" i="15"/>
  <c r="J214" i="15"/>
  <c r="I214" i="15"/>
  <c r="H214" i="15"/>
  <c r="C214" i="15"/>
  <c r="R213" i="15"/>
  <c r="O213" i="15"/>
  <c r="N213" i="15"/>
  <c r="M213" i="15"/>
  <c r="L213" i="15"/>
  <c r="K213" i="15"/>
  <c r="J213" i="15"/>
  <c r="I213" i="15"/>
  <c r="H213" i="15"/>
  <c r="C213" i="15"/>
  <c r="R212" i="15"/>
  <c r="O212" i="15"/>
  <c r="N212" i="15"/>
  <c r="M212" i="15"/>
  <c r="L212" i="15"/>
  <c r="K212" i="15"/>
  <c r="J212" i="15"/>
  <c r="I212" i="15"/>
  <c r="H212" i="15"/>
  <c r="C212" i="15"/>
  <c r="R211" i="15"/>
  <c r="O211" i="15"/>
  <c r="N211" i="15"/>
  <c r="M211" i="15"/>
  <c r="L211" i="15"/>
  <c r="K211" i="15"/>
  <c r="J211" i="15"/>
  <c r="I211" i="15"/>
  <c r="H211" i="15"/>
  <c r="C211" i="15"/>
  <c r="R210" i="15"/>
  <c r="O210" i="15"/>
  <c r="N210" i="15"/>
  <c r="M210" i="15"/>
  <c r="L210" i="15"/>
  <c r="K210" i="15"/>
  <c r="J210" i="15"/>
  <c r="I210" i="15"/>
  <c r="H210" i="15"/>
  <c r="C210" i="15"/>
  <c r="R209" i="15"/>
  <c r="O209" i="15"/>
  <c r="N209" i="15"/>
  <c r="M209" i="15"/>
  <c r="L209" i="15"/>
  <c r="K209" i="15"/>
  <c r="J209" i="15"/>
  <c r="I209" i="15"/>
  <c r="H209" i="15"/>
  <c r="C209" i="15"/>
  <c r="R208" i="15"/>
  <c r="O208" i="15"/>
  <c r="N208" i="15"/>
  <c r="M208" i="15"/>
  <c r="L208" i="15"/>
  <c r="K208" i="15"/>
  <c r="J208" i="15"/>
  <c r="I208" i="15"/>
  <c r="H208" i="15"/>
  <c r="C208" i="15"/>
  <c r="R207" i="15"/>
  <c r="O207" i="15"/>
  <c r="N207" i="15"/>
  <c r="M207" i="15"/>
  <c r="L207" i="15"/>
  <c r="K207" i="15"/>
  <c r="J207" i="15"/>
  <c r="I207" i="15"/>
  <c r="H207" i="15"/>
  <c r="C207" i="15"/>
  <c r="R206" i="15"/>
  <c r="O206" i="15"/>
  <c r="N206" i="15"/>
  <c r="M206" i="15"/>
  <c r="L206" i="15"/>
  <c r="K206" i="15"/>
  <c r="J206" i="15"/>
  <c r="I206" i="15"/>
  <c r="H206" i="15"/>
  <c r="C206" i="15"/>
  <c r="R205" i="15"/>
  <c r="O205" i="15"/>
  <c r="N205" i="15"/>
  <c r="M205" i="15"/>
  <c r="L205" i="15"/>
  <c r="K205" i="15"/>
  <c r="J205" i="15"/>
  <c r="I205" i="15"/>
  <c r="H205" i="15"/>
  <c r="C205" i="15"/>
  <c r="R204" i="15"/>
  <c r="O204" i="15"/>
  <c r="N204" i="15"/>
  <c r="M204" i="15"/>
  <c r="L204" i="15"/>
  <c r="K204" i="15"/>
  <c r="J204" i="15"/>
  <c r="I204" i="15"/>
  <c r="H204" i="15"/>
  <c r="C204" i="15"/>
  <c r="R203" i="15"/>
  <c r="O203" i="15"/>
  <c r="N203" i="15"/>
  <c r="M203" i="15"/>
  <c r="L203" i="15"/>
  <c r="K203" i="15"/>
  <c r="J203" i="15"/>
  <c r="I203" i="15"/>
  <c r="H203" i="15"/>
  <c r="C203" i="15"/>
  <c r="R202" i="15"/>
  <c r="O202" i="15"/>
  <c r="N202" i="15"/>
  <c r="M202" i="15"/>
  <c r="L202" i="15"/>
  <c r="K202" i="15"/>
  <c r="J202" i="15"/>
  <c r="I202" i="15"/>
  <c r="H202" i="15"/>
  <c r="C202" i="15"/>
  <c r="R201" i="15"/>
  <c r="O201" i="15"/>
  <c r="N201" i="15"/>
  <c r="M201" i="15"/>
  <c r="L201" i="15"/>
  <c r="K201" i="15"/>
  <c r="J201" i="15"/>
  <c r="I201" i="15"/>
  <c r="H201" i="15"/>
  <c r="C201" i="15"/>
  <c r="R200" i="15"/>
  <c r="O200" i="15"/>
  <c r="N200" i="15"/>
  <c r="M200" i="15"/>
  <c r="L200" i="15"/>
  <c r="K200" i="15"/>
  <c r="J200" i="15"/>
  <c r="I200" i="15"/>
  <c r="H200" i="15"/>
  <c r="C200" i="15"/>
  <c r="R199" i="15"/>
  <c r="O199" i="15"/>
  <c r="N199" i="15"/>
  <c r="M199" i="15"/>
  <c r="L199" i="15"/>
  <c r="K199" i="15"/>
  <c r="J199" i="15"/>
  <c r="I199" i="15"/>
  <c r="H199" i="15"/>
  <c r="C199" i="15"/>
  <c r="R198" i="15"/>
  <c r="O198" i="15"/>
  <c r="N198" i="15"/>
  <c r="M198" i="15"/>
  <c r="L198" i="15"/>
  <c r="K198" i="15"/>
  <c r="J198" i="15"/>
  <c r="I198" i="15"/>
  <c r="H198" i="15"/>
  <c r="C198" i="15"/>
  <c r="R197" i="15"/>
  <c r="O197" i="15"/>
  <c r="N197" i="15"/>
  <c r="M197" i="15"/>
  <c r="L197" i="15"/>
  <c r="K197" i="15"/>
  <c r="J197" i="15"/>
  <c r="I197" i="15"/>
  <c r="H197" i="15"/>
  <c r="C197" i="15"/>
  <c r="R196" i="15"/>
  <c r="O196" i="15"/>
  <c r="N196" i="15"/>
  <c r="M196" i="15"/>
  <c r="L196" i="15"/>
  <c r="K196" i="15"/>
  <c r="J196" i="15"/>
  <c r="I196" i="15"/>
  <c r="H196" i="15"/>
  <c r="C196" i="15"/>
  <c r="R195" i="15"/>
  <c r="O195" i="15"/>
  <c r="N195" i="15"/>
  <c r="M195" i="15"/>
  <c r="L195" i="15"/>
  <c r="K195" i="15"/>
  <c r="J195" i="15"/>
  <c r="I195" i="15"/>
  <c r="H195" i="15"/>
  <c r="C195" i="15"/>
  <c r="R194" i="15"/>
  <c r="O194" i="15"/>
  <c r="N194" i="15"/>
  <c r="M194" i="15"/>
  <c r="L194" i="15"/>
  <c r="K194" i="15"/>
  <c r="J194" i="15"/>
  <c r="I194" i="15"/>
  <c r="H194" i="15"/>
  <c r="C194" i="15"/>
  <c r="R193" i="15"/>
  <c r="O193" i="15"/>
  <c r="N193" i="15"/>
  <c r="M193" i="15"/>
  <c r="L193" i="15"/>
  <c r="K193" i="15"/>
  <c r="J193" i="15"/>
  <c r="I193" i="15"/>
  <c r="H193" i="15"/>
  <c r="C193" i="15"/>
  <c r="R192" i="15"/>
  <c r="O192" i="15"/>
  <c r="N192" i="15"/>
  <c r="M192" i="15"/>
  <c r="L192" i="15"/>
  <c r="K192" i="15"/>
  <c r="J192" i="15"/>
  <c r="I192" i="15"/>
  <c r="H192" i="15"/>
  <c r="C192" i="15"/>
  <c r="R191" i="15"/>
  <c r="O191" i="15"/>
  <c r="N191" i="15"/>
  <c r="M191" i="15"/>
  <c r="L191" i="15"/>
  <c r="K191" i="15"/>
  <c r="J191" i="15"/>
  <c r="I191" i="15"/>
  <c r="H191" i="15"/>
  <c r="C191" i="15"/>
  <c r="R190" i="15"/>
  <c r="O190" i="15"/>
  <c r="N190" i="15"/>
  <c r="M190" i="15"/>
  <c r="L190" i="15"/>
  <c r="K190" i="15"/>
  <c r="J190" i="15"/>
  <c r="I190" i="15"/>
  <c r="H190" i="15"/>
  <c r="C190" i="15"/>
  <c r="R189" i="15"/>
  <c r="O189" i="15"/>
  <c r="N189" i="15"/>
  <c r="M189" i="15"/>
  <c r="L189" i="15"/>
  <c r="K189" i="15"/>
  <c r="J189" i="15"/>
  <c r="I189" i="15"/>
  <c r="H189" i="15"/>
  <c r="C189" i="15"/>
  <c r="R188" i="15"/>
  <c r="O188" i="15"/>
  <c r="N188" i="15"/>
  <c r="M188" i="15"/>
  <c r="L188" i="15"/>
  <c r="K188" i="15"/>
  <c r="J188" i="15"/>
  <c r="I188" i="15"/>
  <c r="H188" i="15"/>
  <c r="C188" i="15"/>
  <c r="R187" i="15"/>
  <c r="O187" i="15"/>
  <c r="N187" i="15"/>
  <c r="M187" i="15"/>
  <c r="L187" i="15"/>
  <c r="K187" i="15"/>
  <c r="J187" i="15"/>
  <c r="I187" i="15"/>
  <c r="H187" i="15"/>
  <c r="C187" i="15"/>
  <c r="R186" i="15"/>
  <c r="O186" i="15"/>
  <c r="N186" i="15"/>
  <c r="M186" i="15"/>
  <c r="L186" i="15"/>
  <c r="K186" i="15"/>
  <c r="J186" i="15"/>
  <c r="I186" i="15"/>
  <c r="H186" i="15"/>
  <c r="C186" i="15"/>
  <c r="R185" i="15"/>
  <c r="O185" i="15"/>
  <c r="N185" i="15"/>
  <c r="M185" i="15"/>
  <c r="L185" i="15"/>
  <c r="K185" i="15"/>
  <c r="J185" i="15"/>
  <c r="I185" i="15"/>
  <c r="H185" i="15"/>
  <c r="C185" i="15"/>
  <c r="R184" i="15"/>
  <c r="O184" i="15"/>
  <c r="N184" i="15"/>
  <c r="M184" i="15"/>
  <c r="L184" i="15"/>
  <c r="K184" i="15"/>
  <c r="J184" i="15"/>
  <c r="I184" i="15"/>
  <c r="H184" i="15"/>
  <c r="C184" i="15"/>
  <c r="R183" i="15"/>
  <c r="O183" i="15"/>
  <c r="N183" i="15"/>
  <c r="M183" i="15"/>
  <c r="L183" i="15"/>
  <c r="K183" i="15"/>
  <c r="J183" i="15"/>
  <c r="I183" i="15"/>
  <c r="H183" i="15"/>
  <c r="C183" i="15"/>
  <c r="R182" i="15"/>
  <c r="O182" i="15"/>
  <c r="N182" i="15"/>
  <c r="M182" i="15"/>
  <c r="L182" i="15"/>
  <c r="K182" i="15"/>
  <c r="J182" i="15"/>
  <c r="I182" i="15"/>
  <c r="H182" i="15"/>
  <c r="C182" i="15"/>
  <c r="R181" i="15"/>
  <c r="O181" i="15"/>
  <c r="N181" i="15"/>
  <c r="M181" i="15"/>
  <c r="L181" i="15"/>
  <c r="K181" i="15"/>
  <c r="J181" i="15"/>
  <c r="I181" i="15"/>
  <c r="H181" i="15"/>
  <c r="C181" i="15"/>
  <c r="R180" i="15"/>
  <c r="O180" i="15"/>
  <c r="N180" i="15"/>
  <c r="M180" i="15"/>
  <c r="L180" i="15"/>
  <c r="K180" i="15"/>
  <c r="J180" i="15"/>
  <c r="I180" i="15"/>
  <c r="H180" i="15"/>
  <c r="C180" i="15"/>
  <c r="R179" i="15"/>
  <c r="O179" i="15"/>
  <c r="N179" i="15"/>
  <c r="M179" i="15"/>
  <c r="L179" i="15"/>
  <c r="K179" i="15"/>
  <c r="J179" i="15"/>
  <c r="I179" i="15"/>
  <c r="H179" i="15"/>
  <c r="C179" i="15"/>
  <c r="R178" i="15"/>
  <c r="O178" i="15"/>
  <c r="N178" i="15"/>
  <c r="M178" i="15"/>
  <c r="L178" i="15"/>
  <c r="K178" i="15"/>
  <c r="J178" i="15"/>
  <c r="I178" i="15"/>
  <c r="H178" i="15"/>
  <c r="C178" i="15"/>
  <c r="R177" i="15"/>
  <c r="O177" i="15"/>
  <c r="N177" i="15"/>
  <c r="M177" i="15"/>
  <c r="L177" i="15"/>
  <c r="K177" i="15"/>
  <c r="J177" i="15"/>
  <c r="I177" i="15"/>
  <c r="H177" i="15"/>
  <c r="C177" i="15"/>
  <c r="R176" i="15"/>
  <c r="O176" i="15"/>
  <c r="N176" i="15"/>
  <c r="M176" i="15"/>
  <c r="L176" i="15"/>
  <c r="K176" i="15"/>
  <c r="J176" i="15"/>
  <c r="I176" i="15"/>
  <c r="H176" i="15"/>
  <c r="C176" i="15"/>
  <c r="R175" i="15"/>
  <c r="O175" i="15"/>
  <c r="N175" i="15"/>
  <c r="M175" i="15"/>
  <c r="L175" i="15"/>
  <c r="K175" i="15"/>
  <c r="J175" i="15"/>
  <c r="I175" i="15"/>
  <c r="H175" i="15"/>
  <c r="C175" i="15"/>
  <c r="R174" i="15"/>
  <c r="O174" i="15"/>
  <c r="N174" i="15"/>
  <c r="M174" i="15"/>
  <c r="L174" i="15"/>
  <c r="K174" i="15"/>
  <c r="J174" i="15"/>
  <c r="I174" i="15"/>
  <c r="H174" i="15"/>
  <c r="C174" i="15"/>
  <c r="R173" i="15"/>
  <c r="O173" i="15"/>
  <c r="N173" i="15"/>
  <c r="M173" i="15"/>
  <c r="L173" i="15"/>
  <c r="K173" i="15"/>
  <c r="J173" i="15"/>
  <c r="I173" i="15"/>
  <c r="H173" i="15"/>
  <c r="C173" i="15"/>
  <c r="R172" i="15"/>
  <c r="O172" i="15"/>
  <c r="N172" i="15"/>
  <c r="M172" i="15"/>
  <c r="L172" i="15"/>
  <c r="K172" i="15"/>
  <c r="J172" i="15"/>
  <c r="I172" i="15"/>
  <c r="H172" i="15"/>
  <c r="C172" i="15"/>
  <c r="R171" i="15"/>
  <c r="O171" i="15"/>
  <c r="N171" i="15"/>
  <c r="M171" i="15"/>
  <c r="L171" i="15"/>
  <c r="K171" i="15"/>
  <c r="J171" i="15"/>
  <c r="I171" i="15"/>
  <c r="H171" i="15"/>
  <c r="C171" i="15"/>
  <c r="R170" i="15"/>
  <c r="O170" i="15"/>
  <c r="N170" i="15"/>
  <c r="M170" i="15"/>
  <c r="L170" i="15"/>
  <c r="K170" i="15"/>
  <c r="J170" i="15"/>
  <c r="I170" i="15"/>
  <c r="H170" i="15"/>
  <c r="C170" i="15"/>
  <c r="R169" i="15"/>
  <c r="O169" i="15"/>
  <c r="N169" i="15"/>
  <c r="M169" i="15"/>
  <c r="L169" i="15"/>
  <c r="K169" i="15"/>
  <c r="J169" i="15"/>
  <c r="I169" i="15"/>
  <c r="H169" i="15"/>
  <c r="C169" i="15"/>
  <c r="R168" i="15"/>
  <c r="O168" i="15"/>
  <c r="N168" i="15"/>
  <c r="M168" i="15"/>
  <c r="L168" i="15"/>
  <c r="K168" i="15"/>
  <c r="J168" i="15"/>
  <c r="I168" i="15"/>
  <c r="H168" i="15"/>
  <c r="C168" i="15"/>
  <c r="R167" i="15"/>
  <c r="O167" i="15"/>
  <c r="N167" i="15"/>
  <c r="M167" i="15"/>
  <c r="L167" i="15"/>
  <c r="K167" i="15"/>
  <c r="J167" i="15"/>
  <c r="I167" i="15"/>
  <c r="H167" i="15"/>
  <c r="C167" i="15"/>
  <c r="R166" i="15"/>
  <c r="O166" i="15"/>
  <c r="N166" i="15"/>
  <c r="M166" i="15"/>
  <c r="L166" i="15"/>
  <c r="K166" i="15"/>
  <c r="J166" i="15"/>
  <c r="I166" i="15"/>
  <c r="H166" i="15"/>
  <c r="C166" i="15"/>
  <c r="R165" i="15"/>
  <c r="O165" i="15"/>
  <c r="N165" i="15"/>
  <c r="M165" i="15"/>
  <c r="L165" i="15"/>
  <c r="K165" i="15"/>
  <c r="J165" i="15"/>
  <c r="I165" i="15"/>
  <c r="H165" i="15"/>
  <c r="C165" i="15"/>
  <c r="R164" i="15"/>
  <c r="O164" i="15"/>
  <c r="N164" i="15"/>
  <c r="M164" i="15"/>
  <c r="L164" i="15"/>
  <c r="K164" i="15"/>
  <c r="J164" i="15"/>
  <c r="I164" i="15"/>
  <c r="H164" i="15"/>
  <c r="C164" i="15"/>
  <c r="R163" i="15"/>
  <c r="O163" i="15"/>
  <c r="N163" i="15"/>
  <c r="M163" i="15"/>
  <c r="L163" i="15"/>
  <c r="K163" i="15"/>
  <c r="J163" i="15"/>
  <c r="I163" i="15"/>
  <c r="H163" i="15"/>
  <c r="C163" i="15"/>
  <c r="R162" i="15"/>
  <c r="O162" i="15"/>
  <c r="N162" i="15"/>
  <c r="M162" i="15"/>
  <c r="L162" i="15"/>
  <c r="K162" i="15"/>
  <c r="J162" i="15"/>
  <c r="I162" i="15"/>
  <c r="H162" i="15"/>
  <c r="C162" i="15"/>
  <c r="R161" i="15"/>
  <c r="O161" i="15"/>
  <c r="N161" i="15"/>
  <c r="M161" i="15"/>
  <c r="L161" i="15"/>
  <c r="K161" i="15"/>
  <c r="J161" i="15"/>
  <c r="I161" i="15"/>
  <c r="H161" i="15"/>
  <c r="C161" i="15"/>
  <c r="R160" i="15"/>
  <c r="O160" i="15"/>
  <c r="N160" i="15"/>
  <c r="M160" i="15"/>
  <c r="L160" i="15"/>
  <c r="K160" i="15"/>
  <c r="J160" i="15"/>
  <c r="I160" i="15"/>
  <c r="H160" i="15"/>
  <c r="C160" i="15"/>
  <c r="R159" i="15"/>
  <c r="O159" i="15"/>
  <c r="N159" i="15"/>
  <c r="M159" i="15"/>
  <c r="L159" i="15"/>
  <c r="K159" i="15"/>
  <c r="J159" i="15"/>
  <c r="I159" i="15"/>
  <c r="H159" i="15"/>
  <c r="C159" i="15"/>
  <c r="R158" i="15"/>
  <c r="O158" i="15"/>
  <c r="N158" i="15"/>
  <c r="M158" i="15"/>
  <c r="L158" i="15"/>
  <c r="K158" i="15"/>
  <c r="J158" i="15"/>
  <c r="I158" i="15"/>
  <c r="H158" i="15"/>
  <c r="C158" i="15"/>
  <c r="R157" i="15"/>
  <c r="O157" i="15"/>
  <c r="N157" i="15"/>
  <c r="M157" i="15"/>
  <c r="L157" i="15"/>
  <c r="K157" i="15"/>
  <c r="J157" i="15"/>
  <c r="I157" i="15"/>
  <c r="H157" i="15"/>
  <c r="C157" i="15"/>
  <c r="R156" i="15"/>
  <c r="O156" i="15"/>
  <c r="N156" i="15"/>
  <c r="M156" i="15"/>
  <c r="L156" i="15"/>
  <c r="K156" i="15"/>
  <c r="J156" i="15"/>
  <c r="I156" i="15"/>
  <c r="H156" i="15"/>
  <c r="C156" i="15"/>
  <c r="R155" i="15"/>
  <c r="O155" i="15"/>
  <c r="N155" i="15"/>
  <c r="M155" i="15"/>
  <c r="L155" i="15"/>
  <c r="K155" i="15"/>
  <c r="J155" i="15"/>
  <c r="I155" i="15"/>
  <c r="H155" i="15"/>
  <c r="C155" i="15"/>
  <c r="R154" i="15"/>
  <c r="O154" i="15"/>
  <c r="N154" i="15"/>
  <c r="M154" i="15"/>
  <c r="L154" i="15"/>
  <c r="K154" i="15"/>
  <c r="J154" i="15"/>
  <c r="I154" i="15"/>
  <c r="H154" i="15"/>
  <c r="C154" i="15"/>
  <c r="R153" i="15"/>
  <c r="O153" i="15"/>
  <c r="N153" i="15"/>
  <c r="M153" i="15"/>
  <c r="L153" i="15"/>
  <c r="K153" i="15"/>
  <c r="J153" i="15"/>
  <c r="I153" i="15"/>
  <c r="H153" i="15"/>
  <c r="C153" i="15"/>
  <c r="R152" i="15"/>
  <c r="O152" i="15"/>
  <c r="N152" i="15"/>
  <c r="M152" i="15"/>
  <c r="L152" i="15"/>
  <c r="K152" i="15"/>
  <c r="J152" i="15"/>
  <c r="I152" i="15"/>
  <c r="H152" i="15"/>
  <c r="C152" i="15"/>
  <c r="R151" i="15"/>
  <c r="O151" i="15"/>
  <c r="N151" i="15"/>
  <c r="M151" i="15"/>
  <c r="L151" i="15"/>
  <c r="K151" i="15"/>
  <c r="J151" i="15"/>
  <c r="I151" i="15"/>
  <c r="H151" i="15"/>
  <c r="C151" i="15"/>
  <c r="R150" i="15"/>
  <c r="O150" i="15"/>
  <c r="N150" i="15"/>
  <c r="M150" i="15"/>
  <c r="L150" i="15"/>
  <c r="K150" i="15"/>
  <c r="J150" i="15"/>
  <c r="I150" i="15"/>
  <c r="H150" i="15"/>
  <c r="C150" i="15"/>
  <c r="R149" i="15"/>
  <c r="O149" i="15"/>
  <c r="N149" i="15"/>
  <c r="M149" i="15"/>
  <c r="L149" i="15"/>
  <c r="K149" i="15"/>
  <c r="J149" i="15"/>
  <c r="I149" i="15"/>
  <c r="H149" i="15"/>
  <c r="C149" i="15"/>
  <c r="R148" i="15"/>
  <c r="O148" i="15"/>
  <c r="N148" i="15"/>
  <c r="M148" i="15"/>
  <c r="L148" i="15"/>
  <c r="K148" i="15"/>
  <c r="J148" i="15"/>
  <c r="I148" i="15"/>
  <c r="H148" i="15"/>
  <c r="C148" i="15"/>
  <c r="R147" i="15"/>
  <c r="O147" i="15"/>
  <c r="N147" i="15"/>
  <c r="M147" i="15"/>
  <c r="L147" i="15"/>
  <c r="K147" i="15"/>
  <c r="J147" i="15"/>
  <c r="I147" i="15"/>
  <c r="H147" i="15"/>
  <c r="C147" i="15"/>
  <c r="R146" i="15"/>
  <c r="O146" i="15"/>
  <c r="N146" i="15"/>
  <c r="M146" i="15"/>
  <c r="L146" i="15"/>
  <c r="K146" i="15"/>
  <c r="J146" i="15"/>
  <c r="I146" i="15"/>
  <c r="H146" i="15"/>
  <c r="C146" i="15"/>
  <c r="R145" i="15"/>
  <c r="O145" i="15"/>
  <c r="N145" i="15"/>
  <c r="M145" i="15"/>
  <c r="L145" i="15"/>
  <c r="K145" i="15"/>
  <c r="J145" i="15"/>
  <c r="I145" i="15"/>
  <c r="H145" i="15"/>
  <c r="C145" i="15"/>
  <c r="R144" i="15"/>
  <c r="O144" i="15"/>
  <c r="N144" i="15"/>
  <c r="M144" i="15"/>
  <c r="L144" i="15"/>
  <c r="K144" i="15"/>
  <c r="J144" i="15"/>
  <c r="I144" i="15"/>
  <c r="H144" i="15"/>
  <c r="C144" i="15"/>
  <c r="R143" i="15"/>
  <c r="O143" i="15"/>
  <c r="N143" i="15"/>
  <c r="M143" i="15"/>
  <c r="L143" i="15"/>
  <c r="K143" i="15"/>
  <c r="J143" i="15"/>
  <c r="I143" i="15"/>
  <c r="H143" i="15"/>
  <c r="C143" i="15"/>
  <c r="R142" i="15"/>
  <c r="O142" i="15"/>
  <c r="N142" i="15"/>
  <c r="M142" i="15"/>
  <c r="L142" i="15"/>
  <c r="K142" i="15"/>
  <c r="J142" i="15"/>
  <c r="I142" i="15"/>
  <c r="H142" i="15"/>
  <c r="C142" i="15"/>
  <c r="R141" i="15"/>
  <c r="O141" i="15"/>
  <c r="N141" i="15"/>
  <c r="M141" i="15"/>
  <c r="L141" i="15"/>
  <c r="K141" i="15"/>
  <c r="J141" i="15"/>
  <c r="I141" i="15"/>
  <c r="H141" i="15"/>
  <c r="C141" i="15"/>
  <c r="R140" i="15"/>
  <c r="O140" i="15"/>
  <c r="N140" i="15"/>
  <c r="M140" i="15"/>
  <c r="L140" i="15"/>
  <c r="K140" i="15"/>
  <c r="J140" i="15"/>
  <c r="I140" i="15"/>
  <c r="H140" i="15"/>
  <c r="C140" i="15"/>
  <c r="R139" i="15"/>
  <c r="O139" i="15"/>
  <c r="N139" i="15"/>
  <c r="M139" i="15"/>
  <c r="L139" i="15"/>
  <c r="K139" i="15"/>
  <c r="J139" i="15"/>
  <c r="I139" i="15"/>
  <c r="H139" i="15"/>
  <c r="C139" i="15"/>
  <c r="R138" i="15"/>
  <c r="O138" i="15"/>
  <c r="N138" i="15"/>
  <c r="M138" i="15"/>
  <c r="L138" i="15"/>
  <c r="K138" i="15"/>
  <c r="J138" i="15"/>
  <c r="I138" i="15"/>
  <c r="H138" i="15"/>
  <c r="C138" i="15"/>
  <c r="R137" i="15"/>
  <c r="O137" i="15"/>
  <c r="N137" i="15"/>
  <c r="M137" i="15"/>
  <c r="L137" i="15"/>
  <c r="K137" i="15"/>
  <c r="J137" i="15"/>
  <c r="I137" i="15"/>
  <c r="H137" i="15"/>
  <c r="C137" i="15"/>
  <c r="R136" i="15"/>
  <c r="O136" i="15"/>
  <c r="N136" i="15"/>
  <c r="M136" i="15"/>
  <c r="L136" i="15"/>
  <c r="K136" i="15"/>
  <c r="J136" i="15"/>
  <c r="I136" i="15"/>
  <c r="H136" i="15"/>
  <c r="C136" i="15"/>
  <c r="R135" i="15"/>
  <c r="O135" i="15"/>
  <c r="N135" i="15"/>
  <c r="M135" i="15"/>
  <c r="L135" i="15"/>
  <c r="K135" i="15"/>
  <c r="J135" i="15"/>
  <c r="I135" i="15"/>
  <c r="H135" i="15"/>
  <c r="C135" i="15"/>
  <c r="R134" i="15"/>
  <c r="O134" i="15"/>
  <c r="N134" i="15"/>
  <c r="M134" i="15"/>
  <c r="L134" i="15"/>
  <c r="K134" i="15"/>
  <c r="J134" i="15"/>
  <c r="I134" i="15"/>
  <c r="H134" i="15"/>
  <c r="C134" i="15"/>
  <c r="R133" i="15"/>
  <c r="O133" i="15"/>
  <c r="N133" i="15"/>
  <c r="M133" i="15"/>
  <c r="L133" i="15"/>
  <c r="K133" i="15"/>
  <c r="J133" i="15"/>
  <c r="I133" i="15"/>
  <c r="H133" i="15"/>
  <c r="C133" i="15"/>
  <c r="R132" i="15"/>
  <c r="O132" i="15"/>
  <c r="N132" i="15"/>
  <c r="M132" i="15"/>
  <c r="L132" i="15"/>
  <c r="K132" i="15"/>
  <c r="J132" i="15"/>
  <c r="I132" i="15"/>
  <c r="H132" i="15"/>
  <c r="C132" i="15"/>
  <c r="R131" i="15"/>
  <c r="O131" i="15"/>
  <c r="N131" i="15"/>
  <c r="M131" i="15"/>
  <c r="L131" i="15"/>
  <c r="K131" i="15"/>
  <c r="J131" i="15"/>
  <c r="I131" i="15"/>
  <c r="H131" i="15"/>
  <c r="C131" i="15"/>
  <c r="R130" i="15"/>
  <c r="O130" i="15"/>
  <c r="N130" i="15"/>
  <c r="M130" i="15"/>
  <c r="L130" i="15"/>
  <c r="K130" i="15"/>
  <c r="J130" i="15"/>
  <c r="I130" i="15"/>
  <c r="H130" i="15"/>
  <c r="C130" i="15"/>
  <c r="R129" i="15"/>
  <c r="O129" i="15"/>
  <c r="N129" i="15"/>
  <c r="M129" i="15"/>
  <c r="L129" i="15"/>
  <c r="K129" i="15"/>
  <c r="J129" i="15"/>
  <c r="I129" i="15"/>
  <c r="H129" i="15"/>
  <c r="C129" i="15"/>
  <c r="R128" i="15"/>
  <c r="O128" i="15"/>
  <c r="N128" i="15"/>
  <c r="M128" i="15"/>
  <c r="L128" i="15"/>
  <c r="K128" i="15"/>
  <c r="J128" i="15"/>
  <c r="I128" i="15"/>
  <c r="H128" i="15"/>
  <c r="C128" i="15"/>
  <c r="R127" i="15"/>
  <c r="O127" i="15"/>
  <c r="N127" i="15"/>
  <c r="M127" i="15"/>
  <c r="L127" i="15"/>
  <c r="K127" i="15"/>
  <c r="J127" i="15"/>
  <c r="I127" i="15"/>
  <c r="H127" i="15"/>
  <c r="C127" i="15"/>
  <c r="R126" i="15"/>
  <c r="O126" i="15"/>
  <c r="N126" i="15"/>
  <c r="M126" i="15"/>
  <c r="L126" i="15"/>
  <c r="K126" i="15"/>
  <c r="J126" i="15"/>
  <c r="I126" i="15"/>
  <c r="H126" i="15"/>
  <c r="C126" i="15"/>
  <c r="R125" i="15"/>
  <c r="O125" i="15"/>
  <c r="N125" i="15"/>
  <c r="M125" i="15"/>
  <c r="L125" i="15"/>
  <c r="K125" i="15"/>
  <c r="J125" i="15"/>
  <c r="I125" i="15"/>
  <c r="H125" i="15"/>
  <c r="C125" i="15"/>
  <c r="R124" i="15"/>
  <c r="O124" i="15"/>
  <c r="N124" i="15"/>
  <c r="M124" i="15"/>
  <c r="L124" i="15"/>
  <c r="K124" i="15"/>
  <c r="J124" i="15"/>
  <c r="I124" i="15"/>
  <c r="H124" i="15"/>
  <c r="C124" i="15"/>
  <c r="R123" i="15"/>
  <c r="O123" i="15"/>
  <c r="N123" i="15"/>
  <c r="M123" i="15"/>
  <c r="L123" i="15"/>
  <c r="K123" i="15"/>
  <c r="J123" i="15"/>
  <c r="I123" i="15"/>
  <c r="H123" i="15"/>
  <c r="C123" i="15"/>
  <c r="R122" i="15"/>
  <c r="O122" i="15"/>
  <c r="N122" i="15"/>
  <c r="M122" i="15"/>
  <c r="L122" i="15"/>
  <c r="K122" i="15"/>
  <c r="J122" i="15"/>
  <c r="I122" i="15"/>
  <c r="H122" i="15"/>
  <c r="C122" i="15"/>
  <c r="R121" i="15"/>
  <c r="O121" i="15"/>
  <c r="N121" i="15"/>
  <c r="M121" i="15"/>
  <c r="L121" i="15"/>
  <c r="K121" i="15"/>
  <c r="J121" i="15"/>
  <c r="I121" i="15"/>
  <c r="H121" i="15"/>
  <c r="C121" i="15"/>
  <c r="R120" i="15"/>
  <c r="O120" i="15"/>
  <c r="N120" i="15"/>
  <c r="M120" i="15"/>
  <c r="L120" i="15"/>
  <c r="K120" i="15"/>
  <c r="J120" i="15"/>
  <c r="I120" i="15"/>
  <c r="H120" i="15"/>
  <c r="C120" i="15"/>
  <c r="R119" i="15"/>
  <c r="O119" i="15"/>
  <c r="N119" i="15"/>
  <c r="M119" i="15"/>
  <c r="L119" i="15"/>
  <c r="K119" i="15"/>
  <c r="J119" i="15"/>
  <c r="I119" i="15"/>
  <c r="H119" i="15"/>
  <c r="C119" i="15"/>
  <c r="R118" i="15"/>
  <c r="O118" i="15"/>
  <c r="N118" i="15"/>
  <c r="M118" i="15"/>
  <c r="L118" i="15"/>
  <c r="K118" i="15"/>
  <c r="J118" i="15"/>
  <c r="I118" i="15"/>
  <c r="H118" i="15"/>
  <c r="C118" i="15"/>
  <c r="R117" i="15"/>
  <c r="O117" i="15"/>
  <c r="N117" i="15"/>
  <c r="M117" i="15"/>
  <c r="L117" i="15"/>
  <c r="K117" i="15"/>
  <c r="J117" i="15"/>
  <c r="I117" i="15"/>
  <c r="H117" i="15"/>
  <c r="C117" i="15"/>
  <c r="R116" i="15"/>
  <c r="O116" i="15"/>
  <c r="N116" i="15"/>
  <c r="M116" i="15"/>
  <c r="L116" i="15"/>
  <c r="K116" i="15"/>
  <c r="J116" i="15"/>
  <c r="I116" i="15"/>
  <c r="H116" i="15"/>
  <c r="C116" i="15"/>
  <c r="R115" i="15"/>
  <c r="O115" i="15"/>
  <c r="N115" i="15"/>
  <c r="M115" i="15"/>
  <c r="L115" i="15"/>
  <c r="K115" i="15"/>
  <c r="J115" i="15"/>
  <c r="I115" i="15"/>
  <c r="H115" i="15"/>
  <c r="C115" i="15"/>
  <c r="R114" i="15"/>
  <c r="O114" i="15"/>
  <c r="N114" i="15"/>
  <c r="M114" i="15"/>
  <c r="L114" i="15"/>
  <c r="K114" i="15"/>
  <c r="J114" i="15"/>
  <c r="I114" i="15"/>
  <c r="H114" i="15"/>
  <c r="C114" i="15"/>
  <c r="R113" i="15"/>
  <c r="O113" i="15"/>
  <c r="N113" i="15"/>
  <c r="M113" i="15"/>
  <c r="L113" i="15"/>
  <c r="K113" i="15"/>
  <c r="J113" i="15"/>
  <c r="I113" i="15"/>
  <c r="H113" i="15"/>
  <c r="C113" i="15"/>
  <c r="R112" i="15"/>
  <c r="O112" i="15"/>
  <c r="N112" i="15"/>
  <c r="M112" i="15"/>
  <c r="L112" i="15"/>
  <c r="K112" i="15"/>
  <c r="J112" i="15"/>
  <c r="I112" i="15"/>
  <c r="H112" i="15"/>
  <c r="C112" i="15"/>
  <c r="R111" i="15"/>
  <c r="O111" i="15"/>
  <c r="N111" i="15"/>
  <c r="M111" i="15"/>
  <c r="L111" i="15"/>
  <c r="K111" i="15"/>
  <c r="J111" i="15"/>
  <c r="I111" i="15"/>
  <c r="H111" i="15"/>
  <c r="C111" i="15"/>
  <c r="R110" i="15"/>
  <c r="O110" i="15"/>
  <c r="N110" i="15"/>
  <c r="M110" i="15"/>
  <c r="L110" i="15"/>
  <c r="K110" i="15"/>
  <c r="J110" i="15"/>
  <c r="I110" i="15"/>
  <c r="H110" i="15"/>
  <c r="C110" i="15"/>
  <c r="R109" i="15"/>
  <c r="O109" i="15"/>
  <c r="N109" i="15"/>
  <c r="M109" i="15"/>
  <c r="L109" i="15"/>
  <c r="K109" i="15"/>
  <c r="J109" i="15"/>
  <c r="I109" i="15"/>
  <c r="H109" i="15"/>
  <c r="C109" i="15"/>
  <c r="R108" i="15"/>
  <c r="O108" i="15"/>
  <c r="N108" i="15"/>
  <c r="M108" i="15"/>
  <c r="L108" i="15"/>
  <c r="K108" i="15"/>
  <c r="J108" i="15"/>
  <c r="I108" i="15"/>
  <c r="H108" i="15"/>
  <c r="C108" i="15"/>
  <c r="R107" i="15"/>
  <c r="O107" i="15"/>
  <c r="N107" i="15"/>
  <c r="M107" i="15"/>
  <c r="L107" i="15"/>
  <c r="K107" i="15"/>
  <c r="J107" i="15"/>
  <c r="I107" i="15"/>
  <c r="H107" i="15"/>
  <c r="C107" i="15"/>
  <c r="R106" i="15"/>
  <c r="O106" i="15"/>
  <c r="N106" i="15"/>
  <c r="M106" i="15"/>
  <c r="L106" i="15"/>
  <c r="K106" i="15"/>
  <c r="J106" i="15"/>
  <c r="I106" i="15"/>
  <c r="H106" i="15"/>
  <c r="C106" i="15"/>
  <c r="R105" i="15"/>
  <c r="O105" i="15"/>
  <c r="N105" i="15"/>
  <c r="M105" i="15"/>
  <c r="L105" i="15"/>
  <c r="K105" i="15"/>
  <c r="J105" i="15"/>
  <c r="I105" i="15"/>
  <c r="H105" i="15"/>
  <c r="C105" i="15"/>
  <c r="R104" i="15"/>
  <c r="O104" i="15"/>
  <c r="N104" i="15"/>
  <c r="M104" i="15"/>
  <c r="L104" i="15"/>
  <c r="K104" i="15"/>
  <c r="J104" i="15"/>
  <c r="I104" i="15"/>
  <c r="H104" i="15"/>
  <c r="C104" i="15"/>
  <c r="R103" i="15"/>
  <c r="O103" i="15"/>
  <c r="N103" i="15"/>
  <c r="M103" i="15"/>
  <c r="L103" i="15"/>
  <c r="K103" i="15"/>
  <c r="J103" i="15"/>
  <c r="I103" i="15"/>
  <c r="H103" i="15"/>
  <c r="C103" i="15"/>
  <c r="R102" i="15"/>
  <c r="O102" i="15"/>
  <c r="N102" i="15"/>
  <c r="M102" i="15"/>
  <c r="L102" i="15"/>
  <c r="K102" i="15"/>
  <c r="J102" i="15"/>
  <c r="I102" i="15"/>
  <c r="H102" i="15"/>
  <c r="C102" i="15"/>
  <c r="R101" i="15"/>
  <c r="O101" i="15"/>
  <c r="N101" i="15"/>
  <c r="M101" i="15"/>
  <c r="L101" i="15"/>
  <c r="K101" i="15"/>
  <c r="J101" i="15"/>
  <c r="I101" i="15"/>
  <c r="H101" i="15"/>
  <c r="C101" i="15"/>
  <c r="R100" i="15"/>
  <c r="O100" i="15"/>
  <c r="N100" i="15"/>
  <c r="M100" i="15"/>
  <c r="L100" i="15"/>
  <c r="K100" i="15"/>
  <c r="J100" i="15"/>
  <c r="I100" i="15"/>
  <c r="H100" i="15"/>
  <c r="C100" i="15"/>
  <c r="R99" i="15"/>
  <c r="O99" i="15"/>
  <c r="N99" i="15"/>
  <c r="M99" i="15"/>
  <c r="L99" i="15"/>
  <c r="K99" i="15"/>
  <c r="J99" i="15"/>
  <c r="I99" i="15"/>
  <c r="H99" i="15"/>
  <c r="C99" i="15"/>
  <c r="R98" i="15"/>
  <c r="O98" i="15"/>
  <c r="N98" i="15"/>
  <c r="M98" i="15"/>
  <c r="L98" i="15"/>
  <c r="K98" i="15"/>
  <c r="J98" i="15"/>
  <c r="I98" i="15"/>
  <c r="H98" i="15"/>
  <c r="C98" i="15"/>
  <c r="R97" i="15"/>
  <c r="O97" i="15"/>
  <c r="N97" i="15"/>
  <c r="M97" i="15"/>
  <c r="L97" i="15"/>
  <c r="K97" i="15"/>
  <c r="J97" i="15"/>
  <c r="I97" i="15"/>
  <c r="H97" i="15"/>
  <c r="C97" i="15"/>
  <c r="R96" i="15"/>
  <c r="O96" i="15"/>
  <c r="N96" i="15"/>
  <c r="M96" i="15"/>
  <c r="L96" i="15"/>
  <c r="K96" i="15"/>
  <c r="J96" i="15"/>
  <c r="I96" i="15"/>
  <c r="H96" i="15"/>
  <c r="C96" i="15"/>
  <c r="R95" i="15"/>
  <c r="O95" i="15"/>
  <c r="N95" i="15"/>
  <c r="M95" i="15"/>
  <c r="L95" i="15"/>
  <c r="K95" i="15"/>
  <c r="J95" i="15"/>
  <c r="I95" i="15"/>
  <c r="H95" i="15"/>
  <c r="C95" i="15"/>
  <c r="R94" i="15"/>
  <c r="O94" i="15"/>
  <c r="N94" i="15"/>
  <c r="M94" i="15"/>
  <c r="L94" i="15"/>
  <c r="K94" i="15"/>
  <c r="J94" i="15"/>
  <c r="I94" i="15"/>
  <c r="H94" i="15"/>
  <c r="C94" i="15"/>
  <c r="R93" i="15"/>
  <c r="O93" i="15"/>
  <c r="N93" i="15"/>
  <c r="M93" i="15"/>
  <c r="L93" i="15"/>
  <c r="K93" i="15"/>
  <c r="J93" i="15"/>
  <c r="I93" i="15"/>
  <c r="H93" i="15"/>
  <c r="C93" i="15"/>
  <c r="R92" i="15"/>
  <c r="O92" i="15"/>
  <c r="N92" i="15"/>
  <c r="M92" i="15"/>
  <c r="L92" i="15"/>
  <c r="K92" i="15"/>
  <c r="J92" i="15"/>
  <c r="I92" i="15"/>
  <c r="H92" i="15"/>
  <c r="C92" i="15"/>
  <c r="R91" i="15"/>
  <c r="O91" i="15"/>
  <c r="N91" i="15"/>
  <c r="M91" i="15"/>
  <c r="L91" i="15"/>
  <c r="K91" i="15"/>
  <c r="J91" i="15"/>
  <c r="I91" i="15"/>
  <c r="H91" i="15"/>
  <c r="C91" i="15"/>
  <c r="R90" i="15"/>
  <c r="O90" i="15"/>
  <c r="N90" i="15"/>
  <c r="M90" i="15"/>
  <c r="L90" i="15"/>
  <c r="K90" i="15"/>
  <c r="J90" i="15"/>
  <c r="I90" i="15"/>
  <c r="H90" i="15"/>
  <c r="C90" i="15"/>
  <c r="R89" i="15"/>
  <c r="O89" i="15"/>
  <c r="N89" i="15"/>
  <c r="M89" i="15"/>
  <c r="L89" i="15"/>
  <c r="K89" i="15"/>
  <c r="J89" i="15"/>
  <c r="I89" i="15"/>
  <c r="H89" i="15"/>
  <c r="C89" i="15"/>
  <c r="R88" i="15"/>
  <c r="O88" i="15"/>
  <c r="N88" i="15"/>
  <c r="M88" i="15"/>
  <c r="L88" i="15"/>
  <c r="K88" i="15"/>
  <c r="J88" i="15"/>
  <c r="I88" i="15"/>
  <c r="H88" i="15"/>
  <c r="C88" i="15"/>
  <c r="R87" i="15"/>
  <c r="O87" i="15"/>
  <c r="N87" i="15"/>
  <c r="M87" i="15"/>
  <c r="L87" i="15"/>
  <c r="K87" i="15"/>
  <c r="J87" i="15"/>
  <c r="I87" i="15"/>
  <c r="H87" i="15"/>
  <c r="C87" i="15"/>
  <c r="R86" i="15"/>
  <c r="O86" i="15"/>
  <c r="N86" i="15"/>
  <c r="M86" i="15"/>
  <c r="L86" i="15"/>
  <c r="K86" i="15"/>
  <c r="J86" i="15"/>
  <c r="I86" i="15"/>
  <c r="H86" i="15"/>
  <c r="C86" i="15"/>
  <c r="R85" i="15"/>
  <c r="O85" i="15"/>
  <c r="N85" i="15"/>
  <c r="M85" i="15"/>
  <c r="L85" i="15"/>
  <c r="K85" i="15"/>
  <c r="J85" i="15"/>
  <c r="I85" i="15"/>
  <c r="H85" i="15"/>
  <c r="C85" i="15"/>
  <c r="R84" i="15"/>
  <c r="O84" i="15"/>
  <c r="N84" i="15"/>
  <c r="M84" i="15"/>
  <c r="L84" i="15"/>
  <c r="K84" i="15"/>
  <c r="J84" i="15"/>
  <c r="I84" i="15"/>
  <c r="H84" i="15"/>
  <c r="C84" i="15"/>
  <c r="R83" i="15"/>
  <c r="O83" i="15"/>
  <c r="N83" i="15"/>
  <c r="M83" i="15"/>
  <c r="L83" i="15"/>
  <c r="K83" i="15"/>
  <c r="J83" i="15"/>
  <c r="I83" i="15"/>
  <c r="H83" i="15"/>
  <c r="C83" i="15"/>
  <c r="R82" i="15"/>
  <c r="O82" i="15"/>
  <c r="N82" i="15"/>
  <c r="M82" i="15"/>
  <c r="L82" i="15"/>
  <c r="K82" i="15"/>
  <c r="J82" i="15"/>
  <c r="I82" i="15"/>
  <c r="H82" i="15"/>
  <c r="C82" i="15"/>
  <c r="R81" i="15"/>
  <c r="O81" i="15"/>
  <c r="N81" i="15"/>
  <c r="M81" i="15"/>
  <c r="L81" i="15"/>
  <c r="K81" i="15"/>
  <c r="J81" i="15"/>
  <c r="I81" i="15"/>
  <c r="H81" i="15"/>
  <c r="C81" i="15"/>
  <c r="R80" i="15"/>
  <c r="O80" i="15"/>
  <c r="N80" i="15"/>
  <c r="M80" i="15"/>
  <c r="L80" i="15"/>
  <c r="K80" i="15"/>
  <c r="J80" i="15"/>
  <c r="I80" i="15"/>
  <c r="H80" i="15"/>
  <c r="C80" i="15"/>
  <c r="R79" i="15"/>
  <c r="O79" i="15"/>
  <c r="N79" i="15"/>
  <c r="M79" i="15"/>
  <c r="L79" i="15"/>
  <c r="K79" i="15"/>
  <c r="J79" i="15"/>
  <c r="I79" i="15"/>
  <c r="H79" i="15"/>
  <c r="C79" i="15"/>
  <c r="R78" i="15"/>
  <c r="O78" i="15"/>
  <c r="N78" i="15"/>
  <c r="M78" i="15"/>
  <c r="L78" i="15"/>
  <c r="K78" i="15"/>
  <c r="J78" i="15"/>
  <c r="I78" i="15"/>
  <c r="H78" i="15"/>
  <c r="C78" i="15"/>
  <c r="R77" i="15"/>
  <c r="O77" i="15"/>
  <c r="N77" i="15"/>
  <c r="M77" i="15"/>
  <c r="L77" i="15"/>
  <c r="K77" i="15"/>
  <c r="J77" i="15"/>
  <c r="I77" i="15"/>
  <c r="H77" i="15"/>
  <c r="C77" i="15"/>
  <c r="R76" i="15"/>
  <c r="O76" i="15"/>
  <c r="N76" i="15"/>
  <c r="M76" i="15"/>
  <c r="L76" i="15"/>
  <c r="K76" i="15"/>
  <c r="J76" i="15"/>
  <c r="I76" i="15"/>
  <c r="H76" i="15"/>
  <c r="C76" i="15"/>
  <c r="R75" i="15"/>
  <c r="O75" i="15"/>
  <c r="N75" i="15"/>
  <c r="M75" i="15"/>
  <c r="L75" i="15"/>
  <c r="K75" i="15"/>
  <c r="J75" i="15"/>
  <c r="I75" i="15"/>
  <c r="H75" i="15"/>
  <c r="C75" i="15"/>
  <c r="R74" i="15"/>
  <c r="O74" i="15"/>
  <c r="N74" i="15"/>
  <c r="M74" i="15"/>
  <c r="L74" i="15"/>
  <c r="K74" i="15"/>
  <c r="J74" i="15"/>
  <c r="I74" i="15"/>
  <c r="H74" i="15"/>
  <c r="C74" i="15"/>
  <c r="R73" i="15"/>
  <c r="O73" i="15"/>
  <c r="N73" i="15"/>
  <c r="M73" i="15"/>
  <c r="L73" i="15"/>
  <c r="K73" i="15"/>
  <c r="J73" i="15"/>
  <c r="I73" i="15"/>
  <c r="H73" i="15"/>
  <c r="C73" i="15"/>
  <c r="R72" i="15"/>
  <c r="O72" i="15"/>
  <c r="N72" i="15"/>
  <c r="M72" i="15"/>
  <c r="L72" i="15"/>
  <c r="K72" i="15"/>
  <c r="J72" i="15"/>
  <c r="I72" i="15"/>
  <c r="H72" i="15"/>
  <c r="C72" i="15"/>
  <c r="R71" i="15"/>
  <c r="O71" i="15"/>
  <c r="N71" i="15"/>
  <c r="M71" i="15"/>
  <c r="L71" i="15"/>
  <c r="K71" i="15"/>
  <c r="J71" i="15"/>
  <c r="I71" i="15"/>
  <c r="H71" i="15"/>
  <c r="C71" i="15"/>
  <c r="R70" i="15"/>
  <c r="O70" i="15"/>
  <c r="N70" i="15"/>
  <c r="M70" i="15"/>
  <c r="L70" i="15"/>
  <c r="K70" i="15"/>
  <c r="J70" i="15"/>
  <c r="I70" i="15"/>
  <c r="H70" i="15"/>
  <c r="C70" i="15"/>
  <c r="R69" i="15"/>
  <c r="O69" i="15"/>
  <c r="N69" i="15"/>
  <c r="M69" i="15"/>
  <c r="L69" i="15"/>
  <c r="K69" i="15"/>
  <c r="J69" i="15"/>
  <c r="I69" i="15"/>
  <c r="H69" i="15"/>
  <c r="C69" i="15"/>
  <c r="R68" i="15"/>
  <c r="O68" i="15"/>
  <c r="N68" i="15"/>
  <c r="M68" i="15"/>
  <c r="L68" i="15"/>
  <c r="K68" i="15"/>
  <c r="J68" i="15"/>
  <c r="I68" i="15"/>
  <c r="H68" i="15"/>
  <c r="C68" i="15"/>
  <c r="R67" i="15"/>
  <c r="O67" i="15"/>
  <c r="N67" i="15"/>
  <c r="M67" i="15"/>
  <c r="L67" i="15"/>
  <c r="K67" i="15"/>
  <c r="J67" i="15"/>
  <c r="I67" i="15"/>
  <c r="H67" i="15"/>
  <c r="C67" i="15"/>
  <c r="R66" i="15"/>
  <c r="O66" i="15"/>
  <c r="N66" i="15"/>
  <c r="M66" i="15"/>
  <c r="L66" i="15"/>
  <c r="K66" i="15"/>
  <c r="J66" i="15"/>
  <c r="I66" i="15"/>
  <c r="H66" i="15"/>
  <c r="C66" i="15"/>
  <c r="R65" i="15"/>
  <c r="O65" i="15"/>
  <c r="N65" i="15"/>
  <c r="M65" i="15"/>
  <c r="L65" i="15"/>
  <c r="K65" i="15"/>
  <c r="J65" i="15"/>
  <c r="I65" i="15"/>
  <c r="H65" i="15"/>
  <c r="C65" i="15"/>
  <c r="R64" i="15"/>
  <c r="O64" i="15"/>
  <c r="N64" i="15"/>
  <c r="M64" i="15"/>
  <c r="L64" i="15"/>
  <c r="K64" i="15"/>
  <c r="J64" i="15"/>
  <c r="I64" i="15"/>
  <c r="H64" i="15"/>
  <c r="C64" i="15"/>
  <c r="R63" i="15"/>
  <c r="O63" i="15"/>
  <c r="N63" i="15"/>
  <c r="M63" i="15"/>
  <c r="L63" i="15"/>
  <c r="K63" i="15"/>
  <c r="J63" i="15"/>
  <c r="I63" i="15"/>
  <c r="H63" i="15"/>
  <c r="C63" i="15"/>
  <c r="R62" i="15"/>
  <c r="O62" i="15"/>
  <c r="N62" i="15"/>
  <c r="M62" i="15"/>
  <c r="L62" i="15"/>
  <c r="K62" i="15"/>
  <c r="J62" i="15"/>
  <c r="I62" i="15"/>
  <c r="H62" i="15"/>
  <c r="C62" i="15"/>
  <c r="R61" i="15"/>
  <c r="O61" i="15"/>
  <c r="N61" i="15"/>
  <c r="M61" i="15"/>
  <c r="L61" i="15"/>
  <c r="K61" i="15"/>
  <c r="J61" i="15"/>
  <c r="I61" i="15"/>
  <c r="H61" i="15"/>
  <c r="C61" i="15"/>
  <c r="R60" i="15"/>
  <c r="O60" i="15"/>
  <c r="N60" i="15"/>
  <c r="M60" i="15"/>
  <c r="L60" i="15"/>
  <c r="K60" i="15"/>
  <c r="J60" i="15"/>
  <c r="I60" i="15"/>
  <c r="H60" i="15"/>
  <c r="C60" i="15"/>
  <c r="R59" i="15"/>
  <c r="O59" i="15"/>
  <c r="N59" i="15"/>
  <c r="M59" i="15"/>
  <c r="L59" i="15"/>
  <c r="K59" i="15"/>
  <c r="J59" i="15"/>
  <c r="I59" i="15"/>
  <c r="H59" i="15"/>
  <c r="C59" i="15"/>
  <c r="R58" i="15"/>
  <c r="O58" i="15"/>
  <c r="N58" i="15"/>
  <c r="M58" i="15"/>
  <c r="L58" i="15"/>
  <c r="K58" i="15"/>
  <c r="J58" i="15"/>
  <c r="I58" i="15"/>
  <c r="H58" i="15"/>
  <c r="C58" i="15"/>
  <c r="R57" i="15"/>
  <c r="O57" i="15"/>
  <c r="N57" i="15"/>
  <c r="M57" i="15"/>
  <c r="L57" i="15"/>
  <c r="K57" i="15"/>
  <c r="J57" i="15"/>
  <c r="I57" i="15"/>
  <c r="H57" i="15"/>
  <c r="C57" i="15"/>
  <c r="R56" i="15"/>
  <c r="O56" i="15"/>
  <c r="N56" i="15"/>
  <c r="M56" i="15"/>
  <c r="L56" i="15"/>
  <c r="K56" i="15"/>
  <c r="J56" i="15"/>
  <c r="I56" i="15"/>
  <c r="H56" i="15"/>
  <c r="C56" i="15"/>
  <c r="R55" i="15"/>
  <c r="O55" i="15"/>
  <c r="N55" i="15"/>
  <c r="M55" i="15"/>
  <c r="L55" i="15"/>
  <c r="K55" i="15"/>
  <c r="J55" i="15"/>
  <c r="I55" i="15"/>
  <c r="H55" i="15"/>
  <c r="C55" i="15"/>
  <c r="R54" i="15"/>
  <c r="O54" i="15"/>
  <c r="N54" i="15"/>
  <c r="M54" i="15"/>
  <c r="L54" i="15"/>
  <c r="K54" i="15"/>
  <c r="J54" i="15"/>
  <c r="I54" i="15"/>
  <c r="H54" i="15"/>
  <c r="C54" i="15"/>
  <c r="R53" i="15"/>
  <c r="O53" i="15"/>
  <c r="N53" i="15"/>
  <c r="M53" i="15"/>
  <c r="L53" i="15"/>
  <c r="K53" i="15"/>
  <c r="J53" i="15"/>
  <c r="I53" i="15"/>
  <c r="H53" i="15"/>
  <c r="C53" i="15"/>
  <c r="R52" i="15"/>
  <c r="O52" i="15"/>
  <c r="N52" i="15"/>
  <c r="M52" i="15"/>
  <c r="L52" i="15"/>
  <c r="K52" i="15"/>
  <c r="J52" i="15"/>
  <c r="I52" i="15"/>
  <c r="H52" i="15"/>
  <c r="C52" i="15"/>
  <c r="R51" i="15"/>
  <c r="O51" i="15"/>
  <c r="N51" i="15"/>
  <c r="M51" i="15"/>
  <c r="L51" i="15"/>
  <c r="K51" i="15"/>
  <c r="J51" i="15"/>
  <c r="I51" i="15"/>
  <c r="H51" i="15"/>
  <c r="C51" i="15"/>
  <c r="R50" i="15"/>
  <c r="O50" i="15"/>
  <c r="N50" i="15"/>
  <c r="M50" i="15"/>
  <c r="L50" i="15"/>
  <c r="K50" i="15"/>
  <c r="J50" i="15"/>
  <c r="I50" i="15"/>
  <c r="H50" i="15"/>
  <c r="C50" i="15"/>
  <c r="R49" i="15"/>
  <c r="O49" i="15"/>
  <c r="N49" i="15"/>
  <c r="M49" i="15"/>
  <c r="L49" i="15"/>
  <c r="K49" i="15"/>
  <c r="J49" i="15"/>
  <c r="I49" i="15"/>
  <c r="H49" i="15"/>
  <c r="C49" i="15"/>
  <c r="R48" i="15"/>
  <c r="O48" i="15"/>
  <c r="N48" i="15"/>
  <c r="M48" i="15"/>
  <c r="L48" i="15"/>
  <c r="K48" i="15"/>
  <c r="J48" i="15"/>
  <c r="I48" i="15"/>
  <c r="H48" i="15"/>
  <c r="C48" i="15"/>
  <c r="R47" i="15"/>
  <c r="O47" i="15"/>
  <c r="N47" i="15"/>
  <c r="M47" i="15"/>
  <c r="L47" i="15"/>
  <c r="K47" i="15"/>
  <c r="J47" i="15"/>
  <c r="I47" i="15"/>
  <c r="H47" i="15"/>
  <c r="C47" i="15"/>
  <c r="R46" i="15"/>
  <c r="O46" i="15"/>
  <c r="N46" i="15"/>
  <c r="M46" i="15"/>
  <c r="L46" i="15"/>
  <c r="K46" i="15"/>
  <c r="J46" i="15"/>
  <c r="I46" i="15"/>
  <c r="H46" i="15"/>
  <c r="C46" i="15"/>
  <c r="R45" i="15"/>
  <c r="O45" i="15"/>
  <c r="N45" i="15"/>
  <c r="M45" i="15"/>
  <c r="L45" i="15"/>
  <c r="K45" i="15"/>
  <c r="J45" i="15"/>
  <c r="I45" i="15"/>
  <c r="H45" i="15"/>
  <c r="C45" i="15"/>
  <c r="R44" i="15"/>
  <c r="O44" i="15"/>
  <c r="N44" i="15"/>
  <c r="M44" i="15"/>
  <c r="L44" i="15"/>
  <c r="K44" i="15"/>
  <c r="J44" i="15"/>
  <c r="I44" i="15"/>
  <c r="H44" i="15"/>
  <c r="C44" i="15"/>
  <c r="R43" i="15"/>
  <c r="O43" i="15"/>
  <c r="N43" i="15"/>
  <c r="M43" i="15"/>
  <c r="L43" i="15"/>
  <c r="K43" i="15"/>
  <c r="J43" i="15"/>
  <c r="I43" i="15"/>
  <c r="H43" i="15"/>
  <c r="C43" i="15"/>
  <c r="R42" i="15"/>
  <c r="O42" i="15"/>
  <c r="N42" i="15"/>
  <c r="M42" i="15"/>
  <c r="L42" i="15"/>
  <c r="K42" i="15"/>
  <c r="J42" i="15"/>
  <c r="I42" i="15"/>
  <c r="H42" i="15"/>
  <c r="C42" i="15"/>
  <c r="R41" i="15"/>
  <c r="O41" i="15"/>
  <c r="N41" i="15"/>
  <c r="M41" i="15"/>
  <c r="L41" i="15"/>
  <c r="K41" i="15"/>
  <c r="J41" i="15"/>
  <c r="I41" i="15"/>
  <c r="H41" i="15"/>
  <c r="C41" i="15"/>
  <c r="R40" i="15"/>
  <c r="O40" i="15"/>
  <c r="N40" i="15"/>
  <c r="M40" i="15"/>
  <c r="L40" i="15"/>
  <c r="K40" i="15"/>
  <c r="J40" i="15"/>
  <c r="I40" i="15"/>
  <c r="H40" i="15"/>
  <c r="C40" i="15"/>
  <c r="R39" i="15"/>
  <c r="O39" i="15"/>
  <c r="N39" i="15"/>
  <c r="M39" i="15"/>
  <c r="L39" i="15"/>
  <c r="K39" i="15"/>
  <c r="J39" i="15"/>
  <c r="I39" i="15"/>
  <c r="H39" i="15"/>
  <c r="C39" i="15"/>
  <c r="R38" i="15"/>
  <c r="O38" i="15"/>
  <c r="N38" i="15"/>
  <c r="M38" i="15"/>
  <c r="L38" i="15"/>
  <c r="K38" i="15"/>
  <c r="J38" i="15"/>
  <c r="I38" i="15"/>
  <c r="H38" i="15"/>
  <c r="C38" i="15"/>
  <c r="R37" i="15"/>
  <c r="O37" i="15"/>
  <c r="N37" i="15"/>
  <c r="M37" i="15"/>
  <c r="L37" i="15"/>
  <c r="K37" i="15"/>
  <c r="J37" i="15"/>
  <c r="I37" i="15"/>
  <c r="H37" i="15"/>
  <c r="C37" i="15"/>
  <c r="R36" i="15"/>
  <c r="O36" i="15"/>
  <c r="N36" i="15"/>
  <c r="M36" i="15"/>
  <c r="L36" i="15"/>
  <c r="K36" i="15"/>
  <c r="J36" i="15"/>
  <c r="I36" i="15"/>
  <c r="H36" i="15"/>
  <c r="C36" i="15"/>
  <c r="R35" i="15"/>
  <c r="O35" i="15"/>
  <c r="N35" i="15"/>
  <c r="M35" i="15"/>
  <c r="L35" i="15"/>
  <c r="K35" i="15"/>
  <c r="J35" i="15"/>
  <c r="I35" i="15"/>
  <c r="H35" i="15"/>
  <c r="C35" i="15"/>
  <c r="R34" i="15"/>
  <c r="O34" i="15"/>
  <c r="N34" i="15"/>
  <c r="M34" i="15"/>
  <c r="L34" i="15"/>
  <c r="K34" i="15"/>
  <c r="J34" i="15"/>
  <c r="I34" i="15"/>
  <c r="H34" i="15"/>
  <c r="C34" i="15"/>
  <c r="R33" i="15"/>
  <c r="O33" i="15"/>
  <c r="N33" i="15"/>
  <c r="M33" i="15"/>
  <c r="L33" i="15"/>
  <c r="K33" i="15"/>
  <c r="J33" i="15"/>
  <c r="I33" i="15"/>
  <c r="H33" i="15"/>
  <c r="C33" i="15"/>
  <c r="R32" i="15"/>
  <c r="O32" i="15"/>
  <c r="N32" i="15"/>
  <c r="M32" i="15"/>
  <c r="L32" i="15"/>
  <c r="K32" i="15"/>
  <c r="J32" i="15"/>
  <c r="I32" i="15"/>
  <c r="H32" i="15"/>
  <c r="C32" i="15"/>
  <c r="R31" i="15"/>
  <c r="O31" i="15"/>
  <c r="N31" i="15"/>
  <c r="M31" i="15"/>
  <c r="L31" i="15"/>
  <c r="K31" i="15"/>
  <c r="J31" i="15"/>
  <c r="I31" i="15"/>
  <c r="H31" i="15"/>
  <c r="C31" i="15"/>
  <c r="R30" i="15"/>
  <c r="O30" i="15"/>
  <c r="N30" i="15"/>
  <c r="M30" i="15"/>
  <c r="L30" i="15"/>
  <c r="K30" i="15"/>
  <c r="J30" i="15"/>
  <c r="I30" i="15"/>
  <c r="H30" i="15"/>
  <c r="C30" i="15"/>
  <c r="R29" i="15"/>
  <c r="O29" i="15"/>
  <c r="N29" i="15"/>
  <c r="M29" i="15"/>
  <c r="L29" i="15"/>
  <c r="K29" i="15"/>
  <c r="J29" i="15"/>
  <c r="I29" i="15"/>
  <c r="H29" i="15"/>
  <c r="C29" i="15"/>
  <c r="R28" i="15"/>
  <c r="O28" i="15"/>
  <c r="N28" i="15"/>
  <c r="M28" i="15"/>
  <c r="L28" i="15"/>
  <c r="K28" i="15"/>
  <c r="J28" i="15"/>
  <c r="I28" i="15"/>
  <c r="H28" i="15"/>
  <c r="C28" i="15"/>
  <c r="R27" i="15"/>
  <c r="O27" i="15"/>
  <c r="N27" i="15"/>
  <c r="M27" i="15"/>
  <c r="L27" i="15"/>
  <c r="K27" i="15"/>
  <c r="J27" i="15"/>
  <c r="I27" i="15"/>
  <c r="H27" i="15"/>
  <c r="C27" i="15"/>
  <c r="R26" i="15"/>
  <c r="O26" i="15"/>
  <c r="N26" i="15"/>
  <c r="M26" i="15"/>
  <c r="L26" i="15"/>
  <c r="K26" i="15"/>
  <c r="J26" i="15"/>
  <c r="I26" i="15"/>
  <c r="H26" i="15"/>
  <c r="C26" i="15"/>
  <c r="R25" i="15"/>
  <c r="O25" i="15"/>
  <c r="N25" i="15"/>
  <c r="M25" i="15"/>
  <c r="L25" i="15"/>
  <c r="K25" i="15"/>
  <c r="J25" i="15"/>
  <c r="I25" i="15"/>
  <c r="H25" i="15"/>
  <c r="C25" i="15"/>
  <c r="R24" i="15"/>
  <c r="O24" i="15"/>
  <c r="N24" i="15"/>
  <c r="M24" i="15"/>
  <c r="L24" i="15"/>
  <c r="K24" i="15"/>
  <c r="J24" i="15"/>
  <c r="I24" i="15"/>
  <c r="H24" i="15"/>
  <c r="C24" i="15"/>
  <c r="R23" i="15"/>
  <c r="O23" i="15"/>
  <c r="N23" i="15"/>
  <c r="M23" i="15"/>
  <c r="L23" i="15"/>
  <c r="K23" i="15"/>
  <c r="J23" i="15"/>
  <c r="I23" i="15"/>
  <c r="H23" i="15"/>
  <c r="C23" i="15"/>
  <c r="R22" i="15"/>
  <c r="O22" i="15"/>
  <c r="N22" i="15"/>
  <c r="M22" i="15"/>
  <c r="L22" i="15"/>
  <c r="K22" i="15"/>
  <c r="J22" i="15"/>
  <c r="I22" i="15"/>
  <c r="H22" i="15"/>
  <c r="C22" i="15"/>
  <c r="R21" i="15"/>
  <c r="O21" i="15"/>
  <c r="N21" i="15"/>
  <c r="M21" i="15"/>
  <c r="L21" i="15"/>
  <c r="K21" i="15"/>
  <c r="J21" i="15"/>
  <c r="I21" i="15"/>
  <c r="H21" i="15"/>
  <c r="C21" i="15"/>
  <c r="R20" i="15"/>
  <c r="O20" i="15"/>
  <c r="N20" i="15"/>
  <c r="M20" i="15"/>
  <c r="L20" i="15"/>
  <c r="K20" i="15"/>
  <c r="J20" i="15"/>
  <c r="I20" i="15"/>
  <c r="H20" i="15"/>
  <c r="C20" i="15"/>
  <c r="R19" i="15"/>
  <c r="O19" i="15"/>
  <c r="N19" i="15"/>
  <c r="M19" i="15"/>
  <c r="L19" i="15"/>
  <c r="K19" i="15"/>
  <c r="J19" i="15"/>
  <c r="I19" i="15"/>
  <c r="H19" i="15"/>
  <c r="C19" i="15"/>
  <c r="R18" i="15"/>
  <c r="O18" i="15"/>
  <c r="N18" i="15"/>
  <c r="M18" i="15"/>
  <c r="L18" i="15"/>
  <c r="K18" i="15"/>
  <c r="J18" i="15"/>
  <c r="I18" i="15"/>
  <c r="H18" i="15"/>
  <c r="C18" i="15"/>
  <c r="R17" i="15"/>
  <c r="O17" i="15"/>
  <c r="N17" i="15"/>
  <c r="M17" i="15"/>
  <c r="L17" i="15"/>
  <c r="K17" i="15"/>
  <c r="J17" i="15"/>
  <c r="I17" i="15"/>
  <c r="H17" i="15"/>
  <c r="C17" i="15"/>
  <c r="R16" i="15"/>
  <c r="O16" i="15"/>
  <c r="N16" i="15"/>
  <c r="M16" i="15"/>
  <c r="L16" i="15"/>
  <c r="K16" i="15"/>
  <c r="J16" i="15"/>
  <c r="I16" i="15"/>
  <c r="H16" i="15"/>
  <c r="C16" i="15"/>
  <c r="R15" i="15"/>
  <c r="O15" i="15"/>
  <c r="N15" i="15"/>
  <c r="M15" i="15"/>
  <c r="L15" i="15"/>
  <c r="K15" i="15"/>
  <c r="J15" i="15"/>
  <c r="I15" i="15"/>
  <c r="H15" i="15"/>
  <c r="C15" i="15"/>
  <c r="R14" i="15"/>
  <c r="O14" i="15"/>
  <c r="N14" i="15"/>
  <c r="M14" i="15"/>
  <c r="L14" i="15"/>
  <c r="K14" i="15"/>
  <c r="J14" i="15"/>
  <c r="I14" i="15"/>
  <c r="H14" i="15"/>
  <c r="C14" i="15"/>
  <c r="R13" i="15"/>
  <c r="O13" i="15"/>
  <c r="N13" i="15"/>
  <c r="M13" i="15"/>
  <c r="L13" i="15"/>
  <c r="K13" i="15"/>
  <c r="J13" i="15"/>
  <c r="I13" i="15"/>
  <c r="H13" i="15"/>
  <c r="C13" i="15"/>
  <c r="R12" i="15"/>
  <c r="O12" i="15"/>
  <c r="N12" i="15"/>
  <c r="M12" i="15"/>
  <c r="L12" i="15"/>
  <c r="K12" i="15"/>
  <c r="J12" i="15"/>
  <c r="I12" i="15"/>
  <c r="H12" i="15"/>
  <c r="C12" i="15"/>
  <c r="R11" i="15"/>
  <c r="O11" i="15"/>
  <c r="N11" i="15"/>
  <c r="M11" i="15"/>
  <c r="L11" i="15"/>
  <c r="K11" i="15"/>
  <c r="J11" i="15"/>
  <c r="I11" i="15"/>
  <c r="H11" i="15"/>
  <c r="C11" i="15"/>
  <c r="R10" i="15"/>
  <c r="O10" i="15"/>
  <c r="N10" i="15"/>
  <c r="M10" i="15"/>
  <c r="L10" i="15"/>
  <c r="K10" i="15"/>
  <c r="J10" i="15"/>
  <c r="I10" i="15"/>
  <c r="H10" i="15"/>
  <c r="C10" i="15"/>
  <c r="R9" i="15"/>
  <c r="O9" i="15"/>
  <c r="N9" i="15"/>
  <c r="M9" i="15"/>
  <c r="L9" i="15"/>
  <c r="K9" i="15"/>
  <c r="J9" i="15"/>
  <c r="I9" i="15"/>
  <c r="H9" i="15"/>
  <c r="C9" i="15"/>
  <c r="R8" i="15"/>
  <c r="O8" i="15"/>
  <c r="N8" i="15"/>
  <c r="M8" i="15"/>
  <c r="L8" i="15"/>
  <c r="K8" i="15"/>
  <c r="J8" i="15"/>
  <c r="I8" i="15"/>
  <c r="H8" i="15"/>
  <c r="C8" i="15"/>
  <c r="R7" i="15"/>
  <c r="O7" i="15"/>
  <c r="N7" i="15"/>
  <c r="M7" i="15"/>
  <c r="L7" i="15"/>
  <c r="K7" i="15"/>
  <c r="J7" i="15"/>
  <c r="I7" i="15"/>
  <c r="H7" i="15"/>
  <c r="C7" i="15"/>
  <c r="R6" i="15"/>
  <c r="O6" i="15"/>
  <c r="N6" i="15"/>
  <c r="M6" i="15"/>
  <c r="L6" i="15"/>
  <c r="K6" i="15"/>
  <c r="J6" i="15"/>
  <c r="I6" i="15"/>
  <c r="H6" i="15"/>
  <c r="C6" i="15"/>
  <c r="R5" i="15"/>
  <c r="O5" i="15"/>
  <c r="N5" i="15"/>
  <c r="M5" i="15"/>
  <c r="L5" i="15"/>
  <c r="K5" i="15"/>
  <c r="J5" i="15"/>
  <c r="I5" i="15"/>
  <c r="H5" i="15"/>
  <c r="C5" i="15"/>
  <c r="R4" i="15"/>
  <c r="O4" i="15"/>
  <c r="N4" i="15"/>
  <c r="M4" i="15"/>
  <c r="L4" i="15"/>
  <c r="K4" i="15"/>
  <c r="J4" i="15"/>
  <c r="I4" i="15"/>
  <c r="H4" i="15"/>
  <c r="C4" i="15"/>
  <c r="R3" i="15"/>
  <c r="O3" i="15"/>
  <c r="N3" i="15"/>
  <c r="M3" i="15"/>
  <c r="L3" i="15"/>
  <c r="K3" i="15"/>
  <c r="J3" i="15"/>
  <c r="I3" i="15"/>
  <c r="H3" i="15"/>
  <c r="C3" i="15"/>
  <c r="R2" i="15"/>
  <c r="O2" i="15"/>
  <c r="N2" i="15"/>
  <c r="M2" i="15"/>
  <c r="L2" i="15"/>
  <c r="K2" i="15"/>
  <c r="J2" i="15"/>
  <c r="I2" i="15"/>
  <c r="H2" i="15"/>
  <c r="C2" i="15"/>
  <c r="CA8" i="1"/>
  <c r="X8" i="1" s="1"/>
  <c r="CA14" i="1"/>
  <c r="X14" i="1" s="1"/>
  <c r="CA20" i="1"/>
  <c r="X20" i="1" s="1"/>
  <c r="CA26" i="1"/>
  <c r="X26" i="1" s="1"/>
  <c r="CA32" i="1"/>
  <c r="X32" i="1" s="1"/>
  <c r="CA38" i="1"/>
  <c r="X38" i="1" s="1"/>
  <c r="CA44" i="1"/>
  <c r="X44" i="1" s="1"/>
  <c r="CA50" i="1"/>
  <c r="X50" i="1" s="1"/>
  <c r="CA56" i="1"/>
  <c r="X56" i="1" s="1"/>
  <c r="CA62" i="1"/>
  <c r="X62" i="1" s="1"/>
  <c r="CA68" i="1"/>
  <c r="X68" i="1" s="1"/>
  <c r="CA74" i="1"/>
  <c r="X74" i="1" s="1"/>
  <c r="CA80" i="1"/>
  <c r="X80" i="1" s="1"/>
  <c r="CA86" i="1"/>
  <c r="X86" i="1" s="1"/>
  <c r="CA92" i="1"/>
  <c r="X92" i="1" s="1"/>
  <c r="CA98" i="1"/>
  <c r="X98" i="1" s="1"/>
  <c r="CA104" i="1"/>
  <c r="X104" i="1" s="1"/>
  <c r="CA110" i="1"/>
  <c r="X110" i="1" s="1"/>
  <c r="CA116" i="1"/>
  <c r="X116" i="1" s="1"/>
  <c r="CA122" i="1"/>
  <c r="X122" i="1" s="1"/>
  <c r="CA128" i="1"/>
  <c r="X128" i="1" s="1"/>
  <c r="CA134" i="1"/>
  <c r="X134" i="1" s="1"/>
  <c r="CA140" i="1"/>
  <c r="X140" i="1" s="1"/>
  <c r="CA146" i="1"/>
  <c r="X146" i="1" s="1"/>
  <c r="CA152" i="1"/>
  <c r="X152" i="1" s="1"/>
  <c r="CA158" i="1"/>
  <c r="X158" i="1" s="1"/>
  <c r="CA164" i="1"/>
  <c r="X164" i="1" s="1"/>
  <c r="CA170" i="1"/>
  <c r="X170" i="1" s="1"/>
  <c r="CA176" i="1"/>
  <c r="X176" i="1" s="1"/>
  <c r="CA182" i="1"/>
  <c r="X182" i="1" s="1"/>
  <c r="CA188" i="1"/>
  <c r="X188" i="1" s="1"/>
  <c r="CA194" i="1"/>
  <c r="X194" i="1" s="1"/>
  <c r="CA200" i="1"/>
  <c r="X200" i="1" s="1"/>
  <c r="CA206" i="1"/>
  <c r="X206" i="1" s="1"/>
  <c r="CA212" i="1"/>
  <c r="X212" i="1" s="1"/>
  <c r="CA218" i="1"/>
  <c r="X218" i="1" s="1"/>
  <c r="CA224" i="1"/>
  <c r="X224" i="1" s="1"/>
  <c r="CA230" i="1"/>
  <c r="X230" i="1" s="1"/>
  <c r="CA236" i="1"/>
  <c r="X236" i="1" s="1"/>
  <c r="F288" i="1"/>
  <c r="F289" i="1"/>
  <c r="F290" i="1"/>
  <c r="F291" i="1"/>
  <c r="F292" i="1"/>
  <c r="F287" i="1"/>
  <c r="E288" i="1"/>
  <c r="C309" i="1" s="1"/>
  <c r="E289" i="1"/>
  <c r="C310" i="1" s="1"/>
  <c r="E290" i="1"/>
  <c r="C311" i="1" s="1"/>
  <c r="E291" i="1"/>
  <c r="C312" i="1" s="1"/>
  <c r="E292" i="1"/>
  <c r="C313" i="1" s="1"/>
  <c r="E287" i="1"/>
  <c r="C308" i="1" s="1"/>
  <c r="F279" i="1"/>
  <c r="F280" i="1"/>
  <c r="F281" i="1"/>
  <c r="F282" i="1"/>
  <c r="F283" i="1"/>
  <c r="F278" i="1"/>
  <c r="E279" i="1"/>
  <c r="E280" i="1"/>
  <c r="E281" i="1"/>
  <c r="E282" i="1"/>
  <c r="E283" i="1"/>
  <c r="E278" i="1"/>
  <c r="F272" i="1"/>
  <c r="F273" i="1"/>
  <c r="F274" i="1"/>
  <c r="F275" i="1"/>
  <c r="F276" i="1"/>
  <c r="F271" i="1"/>
  <c r="E272" i="1"/>
  <c r="E273" i="1"/>
  <c r="E274" i="1"/>
  <c r="E275" i="1"/>
  <c r="E276" i="1"/>
  <c r="E271" i="1"/>
  <c r="F265" i="1"/>
  <c r="F266" i="1"/>
  <c r="F267" i="1"/>
  <c r="F268" i="1"/>
  <c r="F269" i="1"/>
  <c r="F264" i="1"/>
  <c r="E265" i="1"/>
  <c r="C299" i="1" s="1"/>
  <c r="E266" i="1"/>
  <c r="C300" i="1" s="1"/>
  <c r="E267" i="1"/>
  <c r="C301" i="1" s="1"/>
  <c r="E268" i="1"/>
  <c r="C302" i="1" s="1"/>
  <c r="E269" i="1"/>
  <c r="C303" i="1" s="1"/>
  <c r="E264" i="1"/>
  <c r="C298" i="1" s="1"/>
  <c r="E255" i="1"/>
  <c r="E256" i="1"/>
  <c r="E257" i="1"/>
  <c r="E258" i="1"/>
  <c r="E259" i="1"/>
  <c r="E254" i="1"/>
  <c r="F255" i="1"/>
  <c r="F256" i="1"/>
  <c r="F257" i="1"/>
  <c r="F258" i="1"/>
  <c r="F259" i="1"/>
  <c r="F254" i="1"/>
  <c r="F248" i="1"/>
  <c r="F249" i="1"/>
  <c r="F250" i="1"/>
  <c r="F251" i="1"/>
  <c r="F252" i="1"/>
  <c r="F247" i="1"/>
  <c r="E248" i="1"/>
  <c r="E249" i="1"/>
  <c r="E250" i="1"/>
  <c r="E251" i="1"/>
  <c r="E252" i="1"/>
  <c r="E247" i="1"/>
  <c r="F241" i="1"/>
  <c r="F242" i="1"/>
  <c r="F243" i="1"/>
  <c r="F244" i="1"/>
  <c r="F245" i="1"/>
  <c r="F240" i="1"/>
  <c r="E241" i="1"/>
  <c r="E242" i="1"/>
  <c r="E243" i="1"/>
  <c r="E244" i="1"/>
  <c r="E245" i="1"/>
  <c r="E240" i="1"/>
  <c r="CA31" i="1" l="1"/>
  <c r="X31" i="1" s="1"/>
  <c r="AA31" i="1" s="1"/>
  <c r="P29" i="15" s="1"/>
  <c r="CA178" i="1"/>
  <c r="X178" i="1" s="1"/>
  <c r="AA178" i="1" s="1"/>
  <c r="P176" i="15" s="1"/>
  <c r="CA142" i="1"/>
  <c r="X142" i="1" s="1"/>
  <c r="AA142" i="1" s="1"/>
  <c r="P140" i="15" s="1"/>
  <c r="CA70" i="1"/>
  <c r="X70" i="1" s="1"/>
  <c r="AA70" i="1" s="1"/>
  <c r="P68" i="15" s="1"/>
  <c r="AA236" i="1"/>
  <c r="P234" i="15" s="1"/>
  <c r="AA230" i="1"/>
  <c r="P228" i="15" s="1"/>
  <c r="AA224" i="1"/>
  <c r="P222" i="15" s="1"/>
  <c r="AA218" i="1"/>
  <c r="P216" i="15" s="1"/>
  <c r="AA212" i="1"/>
  <c r="P210" i="15" s="1"/>
  <c r="AA206" i="1"/>
  <c r="P204" i="15" s="1"/>
  <c r="AA200" i="1"/>
  <c r="P198" i="15" s="1"/>
  <c r="AA194" i="1"/>
  <c r="P192" i="15" s="1"/>
  <c r="AA188" i="1"/>
  <c r="P186" i="15" s="1"/>
  <c r="AA182" i="1"/>
  <c r="P180" i="15" s="1"/>
  <c r="AA176" i="1"/>
  <c r="P174" i="15" s="1"/>
  <c r="AA170" i="1"/>
  <c r="P168" i="15" s="1"/>
  <c r="AA164" i="1"/>
  <c r="P162" i="15" s="1"/>
  <c r="AA158" i="1"/>
  <c r="P156" i="15" s="1"/>
  <c r="AA152" i="1"/>
  <c r="P150" i="15" s="1"/>
  <c r="AA146" i="1"/>
  <c r="P144" i="15" s="1"/>
  <c r="AA140" i="1"/>
  <c r="P138" i="15" s="1"/>
  <c r="AA134" i="1"/>
  <c r="P132" i="15" s="1"/>
  <c r="AA128" i="1"/>
  <c r="P126" i="15" s="1"/>
  <c r="AA122" i="1"/>
  <c r="P120" i="15" s="1"/>
  <c r="AA116" i="1"/>
  <c r="P114" i="15" s="1"/>
  <c r="AA110" i="1"/>
  <c r="P108" i="15" s="1"/>
  <c r="AA104" i="1"/>
  <c r="P102" i="15" s="1"/>
  <c r="AA98" i="1"/>
  <c r="P96" i="15" s="1"/>
  <c r="AA92" i="1"/>
  <c r="P90" i="15" s="1"/>
  <c r="AA86" i="1"/>
  <c r="P84" i="15" s="1"/>
  <c r="AA80" i="1"/>
  <c r="P78" i="15" s="1"/>
  <c r="AA74" i="1"/>
  <c r="P72" i="15" s="1"/>
  <c r="AA68" i="1"/>
  <c r="P66" i="15" s="1"/>
  <c r="AA62" i="1"/>
  <c r="P60" i="15" s="1"/>
  <c r="AA56" i="1"/>
  <c r="P54" i="15" s="1"/>
  <c r="AA50" i="1"/>
  <c r="P48" i="15" s="1"/>
  <c r="AA44" i="1"/>
  <c r="P42" i="15" s="1"/>
  <c r="AA38" i="1"/>
  <c r="P36" i="15" s="1"/>
  <c r="AA32" i="1"/>
  <c r="P30" i="15" s="1"/>
  <c r="AA26" i="1"/>
  <c r="P24" i="15" s="1"/>
  <c r="AA20" i="1"/>
  <c r="P18" i="15" s="1"/>
  <c r="AA14" i="1"/>
  <c r="P12" i="15" s="1"/>
  <c r="AA8" i="1"/>
  <c r="P6" i="15" s="1"/>
  <c r="CA214" i="1"/>
  <c r="X214" i="1" s="1"/>
  <c r="AA214" i="1" s="1"/>
  <c r="P212" i="15" s="1"/>
  <c r="CA106" i="1"/>
  <c r="X106" i="1" s="1"/>
  <c r="AA106" i="1" s="1"/>
  <c r="P104" i="15" s="1"/>
  <c r="CA235" i="1"/>
  <c r="X235" i="1" s="1"/>
  <c r="AA235" i="1" s="1"/>
  <c r="P233" i="15" s="1"/>
  <c r="CA229" i="1"/>
  <c r="X229" i="1" s="1"/>
  <c r="AA229" i="1" s="1"/>
  <c r="P227" i="15" s="1"/>
  <c r="CA217" i="1"/>
  <c r="X217" i="1" s="1"/>
  <c r="AA217" i="1" s="1"/>
  <c r="P215" i="15" s="1"/>
  <c r="CA211" i="1"/>
  <c r="X211" i="1" s="1"/>
  <c r="AA211" i="1" s="1"/>
  <c r="P209" i="15" s="1"/>
  <c r="CA205" i="1"/>
  <c r="X205" i="1" s="1"/>
  <c r="AA205" i="1" s="1"/>
  <c r="P203" i="15" s="1"/>
  <c r="CA199" i="1"/>
  <c r="X199" i="1" s="1"/>
  <c r="AA199" i="1" s="1"/>
  <c r="P197" i="15" s="1"/>
  <c r="CA193" i="1"/>
  <c r="X193" i="1" s="1"/>
  <c r="AA193" i="1" s="1"/>
  <c r="P191" i="15" s="1"/>
  <c r="CA187" i="1"/>
  <c r="X187" i="1" s="1"/>
  <c r="AA187" i="1" s="1"/>
  <c r="P185" i="15" s="1"/>
  <c r="CA181" i="1"/>
  <c r="X181" i="1" s="1"/>
  <c r="AA181" i="1" s="1"/>
  <c r="P179" i="15" s="1"/>
  <c r="CA175" i="1"/>
  <c r="X175" i="1" s="1"/>
  <c r="AA175" i="1" s="1"/>
  <c r="P173" i="15" s="1"/>
  <c r="CA169" i="1"/>
  <c r="X169" i="1" s="1"/>
  <c r="AA169" i="1" s="1"/>
  <c r="P167" i="15" s="1"/>
  <c r="CA163" i="1"/>
  <c r="X163" i="1" s="1"/>
  <c r="AA163" i="1" s="1"/>
  <c r="P161" i="15" s="1"/>
  <c r="CA157" i="1"/>
  <c r="X157" i="1" s="1"/>
  <c r="AA157" i="1" s="1"/>
  <c r="P155" i="15" s="1"/>
  <c r="CA151" i="1"/>
  <c r="X151" i="1" s="1"/>
  <c r="AA151" i="1" s="1"/>
  <c r="P149" i="15" s="1"/>
  <c r="CA145" i="1"/>
  <c r="X145" i="1" s="1"/>
  <c r="AA145" i="1" s="1"/>
  <c r="P143" i="15" s="1"/>
  <c r="CA139" i="1"/>
  <c r="X139" i="1" s="1"/>
  <c r="AA139" i="1" s="1"/>
  <c r="P137" i="15" s="1"/>
  <c r="CA133" i="1"/>
  <c r="X133" i="1" s="1"/>
  <c r="AA133" i="1" s="1"/>
  <c r="P131" i="15" s="1"/>
  <c r="CA127" i="1"/>
  <c r="X127" i="1" s="1"/>
  <c r="AA127" i="1" s="1"/>
  <c r="P125" i="15" s="1"/>
  <c r="CA121" i="1"/>
  <c r="X121" i="1" s="1"/>
  <c r="AA121" i="1" s="1"/>
  <c r="P119" i="15" s="1"/>
  <c r="CA115" i="1"/>
  <c r="X115" i="1" s="1"/>
  <c r="AA115" i="1" s="1"/>
  <c r="P113" i="15" s="1"/>
  <c r="CA109" i="1"/>
  <c r="X109" i="1" s="1"/>
  <c r="AA109" i="1" s="1"/>
  <c r="P107" i="15" s="1"/>
  <c r="CA103" i="1"/>
  <c r="X103" i="1" s="1"/>
  <c r="AA103" i="1" s="1"/>
  <c r="P101" i="15" s="1"/>
  <c r="CA97" i="1"/>
  <c r="X97" i="1" s="1"/>
  <c r="AA97" i="1" s="1"/>
  <c r="P95" i="15" s="1"/>
  <c r="CA91" i="1"/>
  <c r="X91" i="1" s="1"/>
  <c r="AA91" i="1" s="1"/>
  <c r="P89" i="15" s="1"/>
  <c r="CA85" i="1"/>
  <c r="X85" i="1" s="1"/>
  <c r="AA85" i="1" s="1"/>
  <c r="P83" i="15" s="1"/>
  <c r="CA79" i="1"/>
  <c r="X79" i="1" s="1"/>
  <c r="AA79" i="1" s="1"/>
  <c r="P77" i="15" s="1"/>
  <c r="CA73" i="1"/>
  <c r="X73" i="1" s="1"/>
  <c r="AA73" i="1" s="1"/>
  <c r="P71" i="15" s="1"/>
  <c r="CA67" i="1"/>
  <c r="X67" i="1" s="1"/>
  <c r="AA67" i="1" s="1"/>
  <c r="P65" i="15" s="1"/>
  <c r="CA61" i="1"/>
  <c r="X61" i="1" s="1"/>
  <c r="AA61" i="1" s="1"/>
  <c r="P59" i="15" s="1"/>
  <c r="CA55" i="1"/>
  <c r="X55" i="1" s="1"/>
  <c r="AA55" i="1" s="1"/>
  <c r="P53" i="15" s="1"/>
  <c r="CA223" i="1"/>
  <c r="X223" i="1" s="1"/>
  <c r="AA223" i="1" s="1"/>
  <c r="P221" i="15" s="1"/>
  <c r="CA24" i="1"/>
  <c r="X24" i="1" s="1"/>
  <c r="AA24" i="1" s="1"/>
  <c r="P22" i="15" s="1"/>
  <c r="CA17" i="1"/>
  <c r="X17" i="1" s="1"/>
  <c r="AA17" i="1" s="1"/>
  <c r="P15" i="15" s="1"/>
  <c r="CA232" i="1"/>
  <c r="X232" i="1" s="1"/>
  <c r="AA232" i="1" s="1"/>
  <c r="P230" i="15" s="1"/>
  <c r="CA226" i="1"/>
  <c r="X226" i="1" s="1"/>
  <c r="AA226" i="1" s="1"/>
  <c r="P224" i="15" s="1"/>
  <c r="CA220" i="1"/>
  <c r="X220" i="1" s="1"/>
  <c r="AA220" i="1" s="1"/>
  <c r="P218" i="15" s="1"/>
  <c r="CA208" i="1"/>
  <c r="X208" i="1" s="1"/>
  <c r="AA208" i="1" s="1"/>
  <c r="P206" i="15" s="1"/>
  <c r="CA202" i="1"/>
  <c r="X202" i="1" s="1"/>
  <c r="AA202" i="1" s="1"/>
  <c r="P200" i="15" s="1"/>
  <c r="CA196" i="1"/>
  <c r="X196" i="1" s="1"/>
  <c r="AA196" i="1" s="1"/>
  <c r="P194" i="15" s="1"/>
  <c r="CA190" i="1"/>
  <c r="X190" i="1" s="1"/>
  <c r="AA190" i="1" s="1"/>
  <c r="P188" i="15" s="1"/>
  <c r="CA184" i="1"/>
  <c r="X184" i="1" s="1"/>
  <c r="AA184" i="1" s="1"/>
  <c r="P182" i="15" s="1"/>
  <c r="CA172" i="1"/>
  <c r="X172" i="1" s="1"/>
  <c r="AA172" i="1" s="1"/>
  <c r="P170" i="15" s="1"/>
  <c r="CA166" i="1"/>
  <c r="X166" i="1" s="1"/>
  <c r="AA166" i="1" s="1"/>
  <c r="P164" i="15" s="1"/>
  <c r="CA160" i="1"/>
  <c r="X160" i="1" s="1"/>
  <c r="AA160" i="1" s="1"/>
  <c r="P158" i="15" s="1"/>
  <c r="CA154" i="1"/>
  <c r="X154" i="1" s="1"/>
  <c r="AA154" i="1" s="1"/>
  <c r="P152" i="15" s="1"/>
  <c r="CA148" i="1"/>
  <c r="X148" i="1" s="1"/>
  <c r="AA148" i="1" s="1"/>
  <c r="P146" i="15" s="1"/>
  <c r="CA136" i="1"/>
  <c r="X136" i="1" s="1"/>
  <c r="AA136" i="1" s="1"/>
  <c r="P134" i="15" s="1"/>
  <c r="CA130" i="1"/>
  <c r="X130" i="1" s="1"/>
  <c r="AA130" i="1" s="1"/>
  <c r="P128" i="15" s="1"/>
  <c r="CA124" i="1"/>
  <c r="X124" i="1" s="1"/>
  <c r="AA124" i="1" s="1"/>
  <c r="P122" i="15" s="1"/>
  <c r="CA118" i="1"/>
  <c r="X118" i="1" s="1"/>
  <c r="AA118" i="1" s="1"/>
  <c r="P116" i="15" s="1"/>
  <c r="CA112" i="1"/>
  <c r="X112" i="1" s="1"/>
  <c r="AA112" i="1" s="1"/>
  <c r="P110" i="15" s="1"/>
  <c r="CA100" i="1"/>
  <c r="X100" i="1" s="1"/>
  <c r="AA100" i="1" s="1"/>
  <c r="P98" i="15" s="1"/>
  <c r="CA94" i="1"/>
  <c r="X94" i="1" s="1"/>
  <c r="AA94" i="1" s="1"/>
  <c r="P92" i="15" s="1"/>
  <c r="CA88" i="1"/>
  <c r="X88" i="1" s="1"/>
  <c r="AA88" i="1" s="1"/>
  <c r="P86" i="15" s="1"/>
  <c r="CA82" i="1"/>
  <c r="X82" i="1" s="1"/>
  <c r="AA82" i="1" s="1"/>
  <c r="P80" i="15" s="1"/>
  <c r="CA76" i="1"/>
  <c r="X76" i="1" s="1"/>
  <c r="AA76" i="1" s="1"/>
  <c r="P74" i="15" s="1"/>
  <c r="CA64" i="1"/>
  <c r="X64" i="1" s="1"/>
  <c r="AA64" i="1" s="1"/>
  <c r="P62" i="15" s="1"/>
  <c r="CA58" i="1"/>
  <c r="X58" i="1" s="1"/>
  <c r="AA58" i="1" s="1"/>
  <c r="P56" i="15" s="1"/>
  <c r="CA52" i="1"/>
  <c r="X52" i="1" s="1"/>
  <c r="AA52" i="1" s="1"/>
  <c r="P50" i="15" s="1"/>
  <c r="CA46" i="1"/>
  <c r="X46" i="1" s="1"/>
  <c r="AA46" i="1" s="1"/>
  <c r="P44" i="15" s="1"/>
  <c r="CA10" i="1"/>
  <c r="X10" i="1" s="1"/>
  <c r="AA10" i="1" s="1"/>
  <c r="P8" i="15" s="1"/>
  <c r="CA4" i="1"/>
  <c r="X4" i="1" s="1"/>
  <c r="AA4" i="1" s="1"/>
  <c r="P2" i="15" s="1"/>
  <c r="CA231" i="1"/>
  <c r="X231" i="1" s="1"/>
  <c r="AA231" i="1" s="1"/>
  <c r="P229" i="15" s="1"/>
  <c r="CA225" i="1"/>
  <c r="X225" i="1" s="1"/>
  <c r="AA225" i="1" s="1"/>
  <c r="P223" i="15" s="1"/>
  <c r="CA219" i="1"/>
  <c r="X219" i="1" s="1"/>
  <c r="AA219" i="1" s="1"/>
  <c r="P217" i="15" s="1"/>
  <c r="CA213" i="1"/>
  <c r="X213" i="1" s="1"/>
  <c r="AA213" i="1" s="1"/>
  <c r="P211" i="15" s="1"/>
  <c r="CA207" i="1"/>
  <c r="X207" i="1" s="1"/>
  <c r="AA207" i="1" s="1"/>
  <c r="P205" i="15" s="1"/>
  <c r="CA201" i="1"/>
  <c r="X201" i="1" s="1"/>
  <c r="AA201" i="1" s="1"/>
  <c r="P199" i="15" s="1"/>
  <c r="CA195" i="1"/>
  <c r="X195" i="1" s="1"/>
  <c r="AA195" i="1" s="1"/>
  <c r="P193" i="15" s="1"/>
  <c r="CA189" i="1"/>
  <c r="X189" i="1" s="1"/>
  <c r="AA189" i="1" s="1"/>
  <c r="P187" i="15" s="1"/>
  <c r="CA183" i="1"/>
  <c r="X183" i="1" s="1"/>
  <c r="AA183" i="1" s="1"/>
  <c r="P181" i="15" s="1"/>
  <c r="CA177" i="1"/>
  <c r="X177" i="1" s="1"/>
  <c r="AA177" i="1" s="1"/>
  <c r="P175" i="15" s="1"/>
  <c r="CA171" i="1"/>
  <c r="X171" i="1" s="1"/>
  <c r="AA171" i="1" s="1"/>
  <c r="P169" i="15" s="1"/>
  <c r="CA165" i="1"/>
  <c r="X165" i="1" s="1"/>
  <c r="AA165" i="1" s="1"/>
  <c r="P163" i="15" s="1"/>
  <c r="CA159" i="1"/>
  <c r="X159" i="1" s="1"/>
  <c r="AA159" i="1" s="1"/>
  <c r="P157" i="15" s="1"/>
  <c r="CA153" i="1"/>
  <c r="X153" i="1" s="1"/>
  <c r="AA153" i="1" s="1"/>
  <c r="P151" i="15" s="1"/>
  <c r="CA147" i="1"/>
  <c r="X147" i="1" s="1"/>
  <c r="AA147" i="1" s="1"/>
  <c r="P145" i="15" s="1"/>
  <c r="CA141" i="1"/>
  <c r="X141" i="1" s="1"/>
  <c r="AA141" i="1" s="1"/>
  <c r="P139" i="15" s="1"/>
  <c r="CA135" i="1"/>
  <c r="X135" i="1" s="1"/>
  <c r="AA135" i="1" s="1"/>
  <c r="P133" i="15" s="1"/>
  <c r="CA129" i="1"/>
  <c r="X129" i="1" s="1"/>
  <c r="AA129" i="1" s="1"/>
  <c r="P127" i="15" s="1"/>
  <c r="CA123" i="1"/>
  <c r="X123" i="1" s="1"/>
  <c r="AA123" i="1" s="1"/>
  <c r="P121" i="15" s="1"/>
  <c r="CA117" i="1"/>
  <c r="X117" i="1" s="1"/>
  <c r="AA117" i="1" s="1"/>
  <c r="P115" i="15" s="1"/>
  <c r="CA111" i="1"/>
  <c r="X111" i="1" s="1"/>
  <c r="AA111" i="1" s="1"/>
  <c r="P109" i="15" s="1"/>
  <c r="CA105" i="1"/>
  <c r="X105" i="1" s="1"/>
  <c r="AA105" i="1" s="1"/>
  <c r="P103" i="15" s="1"/>
  <c r="CA99" i="1"/>
  <c r="X99" i="1" s="1"/>
  <c r="AA99" i="1" s="1"/>
  <c r="P97" i="15" s="1"/>
  <c r="CA93" i="1"/>
  <c r="X93" i="1" s="1"/>
  <c r="AA93" i="1" s="1"/>
  <c r="P91" i="15" s="1"/>
  <c r="CA87" i="1"/>
  <c r="X87" i="1" s="1"/>
  <c r="AA87" i="1" s="1"/>
  <c r="P85" i="15" s="1"/>
  <c r="CA81" i="1"/>
  <c r="X81" i="1" s="1"/>
  <c r="AA81" i="1" s="1"/>
  <c r="P79" i="15" s="1"/>
  <c r="CA75" i="1"/>
  <c r="X75" i="1" s="1"/>
  <c r="AA75" i="1" s="1"/>
  <c r="P73" i="15" s="1"/>
  <c r="CA69" i="1"/>
  <c r="X69" i="1" s="1"/>
  <c r="AA69" i="1" s="1"/>
  <c r="P67" i="15" s="1"/>
  <c r="CA63" i="1"/>
  <c r="X63" i="1" s="1"/>
  <c r="AA63" i="1" s="1"/>
  <c r="P61" i="15" s="1"/>
  <c r="CA57" i="1"/>
  <c r="X57" i="1" s="1"/>
  <c r="AA57" i="1" s="1"/>
  <c r="P55" i="15" s="1"/>
  <c r="CA51" i="1"/>
  <c r="X51" i="1" s="1"/>
  <c r="AA51" i="1" s="1"/>
  <c r="P49" i="15" s="1"/>
  <c r="CA45" i="1"/>
  <c r="X45" i="1" s="1"/>
  <c r="AA45" i="1" s="1"/>
  <c r="P43" i="15" s="1"/>
  <c r="CA39" i="1"/>
  <c r="X39" i="1" s="1"/>
  <c r="AA39" i="1" s="1"/>
  <c r="P37" i="15" s="1"/>
  <c r="CA33" i="1"/>
  <c r="X33" i="1" s="1"/>
  <c r="AA33" i="1" s="1"/>
  <c r="P31" i="15" s="1"/>
  <c r="CA27" i="1"/>
  <c r="X27" i="1" s="1"/>
  <c r="AA27" i="1" s="1"/>
  <c r="P25" i="15" s="1"/>
  <c r="CA21" i="1"/>
  <c r="X21" i="1" s="1"/>
  <c r="AA21" i="1" s="1"/>
  <c r="P19" i="15" s="1"/>
  <c r="CA15" i="1"/>
  <c r="X15" i="1" s="1"/>
  <c r="AA15" i="1" s="1"/>
  <c r="P13" i="15" s="1"/>
  <c r="CA9" i="1"/>
  <c r="X9" i="1" s="1"/>
  <c r="AA9" i="1" s="1"/>
  <c r="P7" i="15" s="1"/>
  <c r="CA25" i="1"/>
  <c r="X25" i="1" s="1"/>
  <c r="AA25" i="1" s="1"/>
  <c r="P23" i="15" s="1"/>
  <c r="CA43" i="1"/>
  <c r="X43" i="1" s="1"/>
  <c r="AA43" i="1" s="1"/>
  <c r="P41" i="15" s="1"/>
  <c r="CA19" i="1"/>
  <c r="X19" i="1" s="1"/>
  <c r="AA19" i="1" s="1"/>
  <c r="P17" i="15" s="1"/>
  <c r="CA222" i="1"/>
  <c r="X222" i="1" s="1"/>
  <c r="AA222" i="1" s="1"/>
  <c r="P220" i="15" s="1"/>
  <c r="CA198" i="1"/>
  <c r="X198" i="1" s="1"/>
  <c r="AA198" i="1" s="1"/>
  <c r="P196" i="15" s="1"/>
  <c r="CA174" i="1"/>
  <c r="X174" i="1" s="1"/>
  <c r="AA174" i="1" s="1"/>
  <c r="P172" i="15" s="1"/>
  <c r="CA150" i="1"/>
  <c r="X150" i="1" s="1"/>
  <c r="AA150" i="1" s="1"/>
  <c r="P148" i="15" s="1"/>
  <c r="CA126" i="1"/>
  <c r="X126" i="1" s="1"/>
  <c r="AA126" i="1" s="1"/>
  <c r="P124" i="15" s="1"/>
  <c r="CA102" i="1"/>
  <c r="X102" i="1" s="1"/>
  <c r="AA102" i="1" s="1"/>
  <c r="P100" i="15" s="1"/>
  <c r="CA78" i="1"/>
  <c r="X78" i="1" s="1"/>
  <c r="AA78" i="1" s="1"/>
  <c r="P76" i="15" s="1"/>
  <c r="CA54" i="1"/>
  <c r="X54" i="1" s="1"/>
  <c r="AA54" i="1" s="1"/>
  <c r="P52" i="15" s="1"/>
  <c r="CA18" i="1"/>
  <c r="X18" i="1" s="1"/>
  <c r="AA18" i="1" s="1"/>
  <c r="P16" i="15" s="1"/>
  <c r="CA49" i="1"/>
  <c r="X49" i="1" s="1"/>
  <c r="AA49" i="1" s="1"/>
  <c r="P47" i="15" s="1"/>
  <c r="CA7" i="1"/>
  <c r="X7" i="1" s="1"/>
  <c r="AA7" i="1" s="1"/>
  <c r="P5" i="15" s="1"/>
  <c r="CA228" i="1"/>
  <c r="X228" i="1" s="1"/>
  <c r="AA228" i="1" s="1"/>
  <c r="P226" i="15" s="1"/>
  <c r="CA210" i="1"/>
  <c r="X210" i="1" s="1"/>
  <c r="AA210" i="1" s="1"/>
  <c r="P208" i="15" s="1"/>
  <c r="CA192" i="1"/>
  <c r="X192" i="1" s="1"/>
  <c r="AA192" i="1" s="1"/>
  <c r="P190" i="15" s="1"/>
  <c r="CA180" i="1"/>
  <c r="X180" i="1" s="1"/>
  <c r="AA180" i="1" s="1"/>
  <c r="P178" i="15" s="1"/>
  <c r="CA162" i="1"/>
  <c r="X162" i="1" s="1"/>
  <c r="AA162" i="1" s="1"/>
  <c r="P160" i="15" s="1"/>
  <c r="CA144" i="1"/>
  <c r="X144" i="1" s="1"/>
  <c r="AA144" i="1" s="1"/>
  <c r="P142" i="15" s="1"/>
  <c r="CA132" i="1"/>
  <c r="X132" i="1" s="1"/>
  <c r="AA132" i="1" s="1"/>
  <c r="P130" i="15" s="1"/>
  <c r="CA114" i="1"/>
  <c r="X114" i="1" s="1"/>
  <c r="AA114" i="1" s="1"/>
  <c r="P112" i="15" s="1"/>
  <c r="CA96" i="1"/>
  <c r="X96" i="1" s="1"/>
  <c r="AA96" i="1" s="1"/>
  <c r="P94" i="15" s="1"/>
  <c r="CA84" i="1"/>
  <c r="X84" i="1" s="1"/>
  <c r="AA84" i="1" s="1"/>
  <c r="P82" i="15" s="1"/>
  <c r="CA66" i="1"/>
  <c r="X66" i="1" s="1"/>
  <c r="AA66" i="1" s="1"/>
  <c r="P64" i="15" s="1"/>
  <c r="CA48" i="1"/>
  <c r="X48" i="1" s="1"/>
  <c r="AA48" i="1" s="1"/>
  <c r="P46" i="15" s="1"/>
  <c r="CA36" i="1"/>
  <c r="X36" i="1" s="1"/>
  <c r="AA36" i="1" s="1"/>
  <c r="P34" i="15" s="1"/>
  <c r="CA6" i="1"/>
  <c r="X6" i="1" s="1"/>
  <c r="AA6" i="1" s="1"/>
  <c r="P4" i="15" s="1"/>
  <c r="CA227" i="1"/>
  <c r="X227" i="1" s="1"/>
  <c r="AA227" i="1" s="1"/>
  <c r="P225" i="15" s="1"/>
  <c r="CA215" i="1"/>
  <c r="X215" i="1" s="1"/>
  <c r="AA215" i="1" s="1"/>
  <c r="P213" i="15" s="1"/>
  <c r="CA203" i="1"/>
  <c r="X203" i="1" s="1"/>
  <c r="AA203" i="1" s="1"/>
  <c r="P201" i="15" s="1"/>
  <c r="CA185" i="1"/>
  <c r="X185" i="1" s="1"/>
  <c r="AA185" i="1" s="1"/>
  <c r="P183" i="15" s="1"/>
  <c r="CA173" i="1"/>
  <c r="X173" i="1" s="1"/>
  <c r="AA173" i="1" s="1"/>
  <c r="P171" i="15" s="1"/>
  <c r="CA161" i="1"/>
  <c r="X161" i="1" s="1"/>
  <c r="AA161" i="1" s="1"/>
  <c r="P159" i="15" s="1"/>
  <c r="CA149" i="1"/>
  <c r="X149" i="1" s="1"/>
  <c r="AA149" i="1" s="1"/>
  <c r="P147" i="15" s="1"/>
  <c r="CA137" i="1"/>
  <c r="X137" i="1" s="1"/>
  <c r="AA137" i="1" s="1"/>
  <c r="P135" i="15" s="1"/>
  <c r="CA119" i="1"/>
  <c r="X119" i="1" s="1"/>
  <c r="AA119" i="1" s="1"/>
  <c r="P117" i="15" s="1"/>
  <c r="CA107" i="1"/>
  <c r="X107" i="1" s="1"/>
  <c r="AA107" i="1" s="1"/>
  <c r="P105" i="15" s="1"/>
  <c r="CA95" i="1"/>
  <c r="X95" i="1" s="1"/>
  <c r="AA95" i="1" s="1"/>
  <c r="P93" i="15" s="1"/>
  <c r="CA83" i="1"/>
  <c r="X83" i="1" s="1"/>
  <c r="AA83" i="1" s="1"/>
  <c r="P81" i="15" s="1"/>
  <c r="CA71" i="1"/>
  <c r="X71" i="1" s="1"/>
  <c r="AA71" i="1" s="1"/>
  <c r="P69" i="15" s="1"/>
  <c r="CA53" i="1"/>
  <c r="X53" i="1" s="1"/>
  <c r="AA53" i="1" s="1"/>
  <c r="P51" i="15" s="1"/>
  <c r="CA41" i="1"/>
  <c r="X41" i="1" s="1"/>
  <c r="AA41" i="1" s="1"/>
  <c r="P39" i="15" s="1"/>
  <c r="CA29" i="1"/>
  <c r="X29" i="1" s="1"/>
  <c r="AA29" i="1" s="1"/>
  <c r="P27" i="15" s="1"/>
  <c r="CA5" i="1"/>
  <c r="X5" i="1" s="1"/>
  <c r="AA5" i="1" s="1"/>
  <c r="P3" i="15" s="1"/>
  <c r="CA37" i="1"/>
  <c r="X37" i="1" s="1"/>
  <c r="AA37" i="1" s="1"/>
  <c r="P35" i="15" s="1"/>
  <c r="CA13" i="1"/>
  <c r="X13" i="1" s="1"/>
  <c r="AA13" i="1" s="1"/>
  <c r="P11" i="15" s="1"/>
  <c r="CA234" i="1"/>
  <c r="X234" i="1" s="1"/>
  <c r="AA234" i="1" s="1"/>
  <c r="P232" i="15" s="1"/>
  <c r="CA216" i="1"/>
  <c r="X216" i="1" s="1"/>
  <c r="AA216" i="1" s="1"/>
  <c r="P214" i="15" s="1"/>
  <c r="CA204" i="1"/>
  <c r="X204" i="1" s="1"/>
  <c r="AA204" i="1" s="1"/>
  <c r="P202" i="15" s="1"/>
  <c r="CA186" i="1"/>
  <c r="X186" i="1" s="1"/>
  <c r="AA186" i="1" s="1"/>
  <c r="P184" i="15" s="1"/>
  <c r="CA168" i="1"/>
  <c r="X168" i="1" s="1"/>
  <c r="AA168" i="1" s="1"/>
  <c r="P166" i="15" s="1"/>
  <c r="CA156" i="1"/>
  <c r="X156" i="1" s="1"/>
  <c r="AA156" i="1" s="1"/>
  <c r="P154" i="15" s="1"/>
  <c r="CA138" i="1"/>
  <c r="X138" i="1" s="1"/>
  <c r="AA138" i="1" s="1"/>
  <c r="P136" i="15" s="1"/>
  <c r="CA120" i="1"/>
  <c r="X120" i="1" s="1"/>
  <c r="AA120" i="1" s="1"/>
  <c r="P118" i="15" s="1"/>
  <c r="CA108" i="1"/>
  <c r="X108" i="1" s="1"/>
  <c r="AA108" i="1" s="1"/>
  <c r="P106" i="15" s="1"/>
  <c r="CA90" i="1"/>
  <c r="X90" i="1" s="1"/>
  <c r="AA90" i="1" s="1"/>
  <c r="P88" i="15" s="1"/>
  <c r="CA72" i="1"/>
  <c r="X72" i="1" s="1"/>
  <c r="AA72" i="1" s="1"/>
  <c r="P70" i="15" s="1"/>
  <c r="CA60" i="1"/>
  <c r="X60" i="1" s="1"/>
  <c r="AA60" i="1" s="1"/>
  <c r="P58" i="15" s="1"/>
  <c r="CA42" i="1"/>
  <c r="X42" i="1" s="1"/>
  <c r="AA42" i="1" s="1"/>
  <c r="P40" i="15" s="1"/>
  <c r="CA30" i="1"/>
  <c r="X30" i="1" s="1"/>
  <c r="AA30" i="1" s="1"/>
  <c r="P28" i="15" s="1"/>
  <c r="CA12" i="1"/>
  <c r="X12" i="1" s="1"/>
  <c r="AA12" i="1" s="1"/>
  <c r="P10" i="15" s="1"/>
  <c r="CA233" i="1"/>
  <c r="X233" i="1" s="1"/>
  <c r="AA233" i="1" s="1"/>
  <c r="P231" i="15" s="1"/>
  <c r="CA221" i="1"/>
  <c r="X221" i="1" s="1"/>
  <c r="AA221" i="1" s="1"/>
  <c r="P219" i="15" s="1"/>
  <c r="CA209" i="1"/>
  <c r="X209" i="1" s="1"/>
  <c r="AA209" i="1" s="1"/>
  <c r="P207" i="15" s="1"/>
  <c r="CA197" i="1"/>
  <c r="X197" i="1" s="1"/>
  <c r="AA197" i="1" s="1"/>
  <c r="P195" i="15" s="1"/>
  <c r="CA191" i="1"/>
  <c r="X191" i="1" s="1"/>
  <c r="AA191" i="1" s="1"/>
  <c r="P189" i="15" s="1"/>
  <c r="CA179" i="1"/>
  <c r="X179" i="1" s="1"/>
  <c r="AA179" i="1" s="1"/>
  <c r="P177" i="15" s="1"/>
  <c r="CA167" i="1"/>
  <c r="X167" i="1" s="1"/>
  <c r="AA167" i="1" s="1"/>
  <c r="P165" i="15" s="1"/>
  <c r="CA155" i="1"/>
  <c r="X155" i="1" s="1"/>
  <c r="AA155" i="1" s="1"/>
  <c r="P153" i="15" s="1"/>
  <c r="CA143" i="1"/>
  <c r="X143" i="1" s="1"/>
  <c r="AA143" i="1" s="1"/>
  <c r="P141" i="15" s="1"/>
  <c r="CA131" i="1"/>
  <c r="X131" i="1" s="1"/>
  <c r="AA131" i="1" s="1"/>
  <c r="P129" i="15" s="1"/>
  <c r="CA125" i="1"/>
  <c r="X125" i="1" s="1"/>
  <c r="AA125" i="1" s="1"/>
  <c r="P123" i="15" s="1"/>
  <c r="CA113" i="1"/>
  <c r="X113" i="1" s="1"/>
  <c r="AA113" i="1" s="1"/>
  <c r="P111" i="15" s="1"/>
  <c r="CA101" i="1"/>
  <c r="X101" i="1" s="1"/>
  <c r="AA101" i="1" s="1"/>
  <c r="P99" i="15" s="1"/>
  <c r="CA89" i="1"/>
  <c r="X89" i="1" s="1"/>
  <c r="AA89" i="1" s="1"/>
  <c r="P87" i="15" s="1"/>
  <c r="CA77" i="1"/>
  <c r="X77" i="1" s="1"/>
  <c r="AA77" i="1" s="1"/>
  <c r="P75" i="15" s="1"/>
  <c r="CA65" i="1"/>
  <c r="X65" i="1" s="1"/>
  <c r="AA65" i="1" s="1"/>
  <c r="P63" i="15" s="1"/>
  <c r="CA59" i="1"/>
  <c r="X59" i="1" s="1"/>
  <c r="AA59" i="1" s="1"/>
  <c r="P57" i="15" s="1"/>
  <c r="CA47" i="1"/>
  <c r="X47" i="1" s="1"/>
  <c r="AA47" i="1" s="1"/>
  <c r="P45" i="15" s="1"/>
  <c r="CA35" i="1"/>
  <c r="X35" i="1" s="1"/>
  <c r="AA35" i="1" s="1"/>
  <c r="P33" i="15" s="1"/>
  <c r="CA23" i="1"/>
  <c r="X23" i="1" s="1"/>
  <c r="AA23" i="1" s="1"/>
  <c r="P21" i="15" s="1"/>
  <c r="CA11" i="1"/>
  <c r="X11" i="1" s="1"/>
  <c r="AA11" i="1" s="1"/>
  <c r="P9" i="15" s="1"/>
  <c r="CA40" i="1"/>
  <c r="X40" i="1" s="1"/>
  <c r="AA40" i="1" s="1"/>
  <c r="P38" i="15" s="1"/>
  <c r="CA34" i="1"/>
  <c r="X34" i="1" s="1"/>
  <c r="AA34" i="1" s="1"/>
  <c r="P32" i="15" s="1"/>
  <c r="CA28" i="1"/>
  <c r="X28" i="1" s="1"/>
  <c r="AA28" i="1" s="1"/>
  <c r="P26" i="15" s="1"/>
  <c r="CA22" i="1"/>
  <c r="X22" i="1" s="1"/>
  <c r="AA22" i="1" s="1"/>
  <c r="P20" i="15" s="1"/>
  <c r="CA16" i="1"/>
  <c r="X16" i="1" s="1"/>
  <c r="AA16" i="1" s="1"/>
  <c r="P14" i="15" s="1"/>
  <c r="L6" i="6" l="1"/>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1"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K182" i="6"/>
  <c r="K183" i="6"/>
  <c r="K184" i="6"/>
  <c r="K185" i="6"/>
  <c r="K186" i="6"/>
  <c r="K187" i="6"/>
  <c r="K188" i="6"/>
  <c r="K189" i="6"/>
  <c r="K190" i="6"/>
  <c r="K191" i="6"/>
  <c r="K192" i="6"/>
  <c r="K193" i="6"/>
  <c r="K194" i="6"/>
  <c r="K195" i="6"/>
  <c r="K196" i="6"/>
  <c r="K197" i="6"/>
  <c r="K198" i="6"/>
  <c r="K199" i="6"/>
  <c r="K200" i="6"/>
  <c r="K201" i="6"/>
  <c r="K202" i="6"/>
  <c r="K203" i="6"/>
  <c r="K204" i="6"/>
  <c r="K205" i="6"/>
  <c r="K206" i="6"/>
  <c r="K207" i="6"/>
  <c r="K208" i="6"/>
  <c r="K209" i="6"/>
  <c r="K210" i="6"/>
  <c r="K211" i="6"/>
  <c r="K212" i="6"/>
  <c r="K213" i="6"/>
  <c r="K214" i="6"/>
  <c r="K215" i="6"/>
  <c r="K216" i="6"/>
  <c r="K217" i="6"/>
  <c r="K218" i="6"/>
  <c r="K219" i="6"/>
  <c r="K220" i="6"/>
  <c r="K221" i="6"/>
  <c r="K222" i="6"/>
  <c r="K223" i="6"/>
  <c r="K224" i="6"/>
  <c r="K225" i="6"/>
  <c r="K226" i="6"/>
  <c r="K227" i="6"/>
  <c r="K228" i="6"/>
  <c r="K229" i="6"/>
  <c r="K230" i="6"/>
  <c r="K231" i="6"/>
  <c r="K232" i="6"/>
  <c r="K233" i="6"/>
  <c r="K234" i="6"/>
  <c r="K235" i="6"/>
  <c r="K236" i="6"/>
  <c r="K237" i="6"/>
  <c r="K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5" i="6"/>
  <c r="P5" i="6"/>
  <c r="K5" i="33" s="1"/>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134" i="6"/>
  <c r="F135" i="6"/>
  <c r="F136" i="6"/>
  <c r="F137" i="6"/>
  <c r="F138" i="6"/>
  <c r="F139" i="6"/>
  <c r="F140" i="6"/>
  <c r="F141" i="6"/>
  <c r="F142" i="6"/>
  <c r="F143" i="6"/>
  <c r="F144" i="6"/>
  <c r="F145" i="6"/>
  <c r="F146" i="6"/>
  <c r="F147" i="6"/>
  <c r="F148" i="6"/>
  <c r="F149" i="6"/>
  <c r="F150" i="6"/>
  <c r="F151" i="6"/>
  <c r="F152" i="6"/>
  <c r="F153" i="6"/>
  <c r="F154" i="6"/>
  <c r="F155" i="6"/>
  <c r="F156" i="6"/>
  <c r="F157" i="6"/>
  <c r="F158" i="6"/>
  <c r="F159" i="6"/>
  <c r="F160" i="6"/>
  <c r="F161" i="6"/>
  <c r="F162" i="6"/>
  <c r="F163" i="6"/>
  <c r="F164" i="6"/>
  <c r="F165" i="6"/>
  <c r="F166" i="6"/>
  <c r="F167" i="6"/>
  <c r="F168" i="6"/>
  <c r="F169" i="6"/>
  <c r="F170" i="6"/>
  <c r="F171" i="6"/>
  <c r="F172" i="6"/>
  <c r="F173" i="6"/>
  <c r="F174" i="6"/>
  <c r="F175" i="6"/>
  <c r="F176" i="6"/>
  <c r="F177" i="6"/>
  <c r="F178" i="6"/>
  <c r="F179" i="6"/>
  <c r="F180" i="6"/>
  <c r="F181" i="6"/>
  <c r="F182" i="6"/>
  <c r="F183" i="6"/>
  <c r="F184" i="6"/>
  <c r="F185" i="6"/>
  <c r="F186" i="6"/>
  <c r="F187" i="6"/>
  <c r="F188" i="6"/>
  <c r="F189" i="6"/>
  <c r="F190" i="6"/>
  <c r="F191" i="6"/>
  <c r="F192" i="6"/>
  <c r="F193" i="6"/>
  <c r="F194" i="6"/>
  <c r="F195" i="6"/>
  <c r="F196" i="6"/>
  <c r="F197" i="6"/>
  <c r="F198" i="6"/>
  <c r="F199" i="6"/>
  <c r="F200" i="6"/>
  <c r="F201" i="6"/>
  <c r="F202" i="6"/>
  <c r="F203" i="6"/>
  <c r="F204" i="6"/>
  <c r="F205" i="6"/>
  <c r="F206" i="6"/>
  <c r="F207" i="6"/>
  <c r="F208" i="6"/>
  <c r="F209" i="6"/>
  <c r="F210" i="6"/>
  <c r="F211" i="6"/>
  <c r="F212" i="6"/>
  <c r="F213" i="6"/>
  <c r="F214" i="6"/>
  <c r="F215" i="6"/>
  <c r="F216" i="6"/>
  <c r="F217" i="6"/>
  <c r="F218" i="6"/>
  <c r="F219" i="6"/>
  <c r="F220" i="6"/>
  <c r="F221" i="6"/>
  <c r="F222" i="6"/>
  <c r="F223" i="6"/>
  <c r="F224" i="6"/>
  <c r="F225" i="6"/>
  <c r="F226" i="6"/>
  <c r="F227" i="6"/>
  <c r="F228" i="6"/>
  <c r="F229" i="6"/>
  <c r="F230" i="6"/>
  <c r="F231" i="6"/>
  <c r="F232" i="6"/>
  <c r="F233" i="6"/>
  <c r="F234" i="6"/>
  <c r="F235" i="6"/>
  <c r="F236" i="6"/>
  <c r="F237" i="6"/>
  <c r="G4" i="1"/>
  <c r="D5" i="33" s="1"/>
  <c r="G7" i="1"/>
  <c r="G5" i="1"/>
  <c r="G6" i="1"/>
  <c r="G8" i="1"/>
  <c r="G9" i="1"/>
  <c r="G10" i="1"/>
  <c r="D11" i="33" s="1"/>
  <c r="G11" i="1"/>
  <c r="D12" i="33" s="1"/>
  <c r="G12" i="1"/>
  <c r="D13" i="33" s="1"/>
  <c r="G13" i="1"/>
  <c r="D14" i="33" s="1"/>
  <c r="G14" i="1"/>
  <c r="D15" i="33" s="1"/>
  <c r="G15" i="1"/>
  <c r="D16" i="33" s="1"/>
  <c r="G16" i="1"/>
  <c r="D17" i="33" s="1"/>
  <c r="G17" i="1"/>
  <c r="D18" i="33" s="1"/>
  <c r="G18" i="1"/>
  <c r="D19" i="33" s="1"/>
  <c r="G19" i="1"/>
  <c r="D20" i="33" s="1"/>
  <c r="G20" i="1"/>
  <c r="D21" i="33" s="1"/>
  <c r="G21" i="1"/>
  <c r="D22" i="33" s="1"/>
  <c r="G22" i="1"/>
  <c r="D23" i="33" s="1"/>
  <c r="G23" i="1"/>
  <c r="D24" i="33" s="1"/>
  <c r="G24" i="1"/>
  <c r="D25" i="33" s="1"/>
  <c r="G25" i="1"/>
  <c r="D26" i="33" s="1"/>
  <c r="G26" i="1"/>
  <c r="D27" i="33" s="1"/>
  <c r="G27" i="1"/>
  <c r="D28" i="33" s="1"/>
  <c r="G28" i="1"/>
  <c r="D29" i="33" s="1"/>
  <c r="G29" i="1"/>
  <c r="D30" i="33" s="1"/>
  <c r="G30" i="1"/>
  <c r="D31" i="33" s="1"/>
  <c r="G31" i="1"/>
  <c r="D32" i="33" s="1"/>
  <c r="G32" i="1"/>
  <c r="D33" i="33" s="1"/>
  <c r="G33" i="1"/>
  <c r="D34" i="33" s="1"/>
  <c r="G34" i="1"/>
  <c r="D35" i="33" s="1"/>
  <c r="G35" i="1"/>
  <c r="D36" i="33" s="1"/>
  <c r="G36" i="1"/>
  <c r="D37" i="33" s="1"/>
  <c r="G37" i="1"/>
  <c r="D38" i="33" s="1"/>
  <c r="G38" i="1"/>
  <c r="D39" i="33" s="1"/>
  <c r="G39" i="1"/>
  <c r="D40" i="33" s="1"/>
  <c r="G40" i="1"/>
  <c r="D41" i="33" s="1"/>
  <c r="G41" i="1"/>
  <c r="D42" i="33" s="1"/>
  <c r="G42" i="1"/>
  <c r="D43" i="33" s="1"/>
  <c r="G43" i="1"/>
  <c r="D44" i="33" s="1"/>
  <c r="G44" i="1"/>
  <c r="D45" i="33" s="1"/>
  <c r="G45" i="1"/>
  <c r="D46" i="33" s="1"/>
  <c r="G46" i="1"/>
  <c r="D47" i="33" s="1"/>
  <c r="G47" i="1"/>
  <c r="D48" i="33" s="1"/>
  <c r="G48" i="1"/>
  <c r="D49" i="33" s="1"/>
  <c r="G49" i="1"/>
  <c r="D50" i="33" s="1"/>
  <c r="G50" i="1"/>
  <c r="D51" i="33" s="1"/>
  <c r="G51" i="1"/>
  <c r="D52" i="33" s="1"/>
  <c r="G52" i="1"/>
  <c r="D53" i="33" s="1"/>
  <c r="G53" i="1"/>
  <c r="D54" i="33" s="1"/>
  <c r="G54" i="1"/>
  <c r="D55" i="33" s="1"/>
  <c r="G55" i="1"/>
  <c r="D56" i="33" s="1"/>
  <c r="G56" i="1"/>
  <c r="D57" i="33" s="1"/>
  <c r="G57" i="1"/>
  <c r="D58" i="33" s="1"/>
  <c r="G58" i="1"/>
  <c r="D59" i="33" s="1"/>
  <c r="G59" i="1"/>
  <c r="D60" i="33" s="1"/>
  <c r="G60" i="1"/>
  <c r="D61" i="33" s="1"/>
  <c r="G61" i="1"/>
  <c r="D62" i="33" s="1"/>
  <c r="G62" i="1"/>
  <c r="D63" i="33" s="1"/>
  <c r="G63" i="1"/>
  <c r="D64" i="33" s="1"/>
  <c r="G64" i="1"/>
  <c r="D65" i="33" s="1"/>
  <c r="G65" i="1"/>
  <c r="D66" i="33" s="1"/>
  <c r="G66" i="1"/>
  <c r="D67" i="33" s="1"/>
  <c r="G67" i="1"/>
  <c r="D68" i="33" s="1"/>
  <c r="G68" i="1"/>
  <c r="D69" i="33" s="1"/>
  <c r="G69" i="1"/>
  <c r="D70" i="33" s="1"/>
  <c r="G70" i="1"/>
  <c r="D71" i="33" s="1"/>
  <c r="G71" i="1"/>
  <c r="D72" i="33" s="1"/>
  <c r="G72" i="1"/>
  <c r="D73" i="33" s="1"/>
  <c r="G73" i="1"/>
  <c r="D74" i="33" s="1"/>
  <c r="G74" i="1"/>
  <c r="D75" i="33" s="1"/>
  <c r="G75" i="1"/>
  <c r="D76" i="33" s="1"/>
  <c r="G76" i="1"/>
  <c r="D77" i="33" s="1"/>
  <c r="G77" i="1"/>
  <c r="D78" i="33" s="1"/>
  <c r="G78" i="1"/>
  <c r="D79" i="33" s="1"/>
  <c r="G79" i="1"/>
  <c r="D80" i="33" s="1"/>
  <c r="G80" i="1"/>
  <c r="D81" i="33" s="1"/>
  <c r="G81" i="1"/>
  <c r="D82" i="33" s="1"/>
  <c r="G82" i="1"/>
  <c r="D83" i="33" s="1"/>
  <c r="G83" i="1"/>
  <c r="D84" i="33" s="1"/>
  <c r="G84" i="1"/>
  <c r="D85" i="33" s="1"/>
  <c r="G85" i="1"/>
  <c r="D86" i="33" s="1"/>
  <c r="G86" i="1"/>
  <c r="D87" i="33" s="1"/>
  <c r="G87" i="1"/>
  <c r="D88" i="33" s="1"/>
  <c r="G88" i="1"/>
  <c r="D89" i="33" s="1"/>
  <c r="G89" i="1"/>
  <c r="D90" i="33" s="1"/>
  <c r="G90" i="1"/>
  <c r="D91" i="33" s="1"/>
  <c r="G91" i="1"/>
  <c r="D92" i="33" s="1"/>
  <c r="G92" i="1"/>
  <c r="D93" i="33" s="1"/>
  <c r="G93" i="1"/>
  <c r="D94" i="33" s="1"/>
  <c r="G94" i="1"/>
  <c r="D95" i="33" s="1"/>
  <c r="G95" i="1"/>
  <c r="D96" i="33" s="1"/>
  <c r="G96" i="1"/>
  <c r="D97" i="33" s="1"/>
  <c r="G97" i="1"/>
  <c r="D98" i="33" s="1"/>
  <c r="G98" i="1"/>
  <c r="D99" i="33" s="1"/>
  <c r="G99" i="1"/>
  <c r="D100" i="33" s="1"/>
  <c r="G100" i="1"/>
  <c r="D101" i="33" s="1"/>
  <c r="G101" i="1"/>
  <c r="D102" i="33" s="1"/>
  <c r="G102" i="1"/>
  <c r="D103" i="33" s="1"/>
  <c r="G103" i="1"/>
  <c r="D104" i="33" s="1"/>
  <c r="G104" i="1"/>
  <c r="D105" i="33" s="1"/>
  <c r="G105" i="1"/>
  <c r="D106" i="33" s="1"/>
  <c r="G106" i="1"/>
  <c r="D107" i="33" s="1"/>
  <c r="G107" i="1"/>
  <c r="D108" i="33" s="1"/>
  <c r="G108" i="1"/>
  <c r="D109" i="33" s="1"/>
  <c r="G109" i="1"/>
  <c r="D110" i="33" s="1"/>
  <c r="G110" i="1"/>
  <c r="D111" i="33" s="1"/>
  <c r="G111" i="1"/>
  <c r="D112" i="33" s="1"/>
  <c r="G112" i="1"/>
  <c r="D113" i="33" s="1"/>
  <c r="G113" i="1"/>
  <c r="D114" i="33" s="1"/>
  <c r="G114" i="1"/>
  <c r="D115" i="33" s="1"/>
  <c r="G115" i="1"/>
  <c r="D116" i="33" s="1"/>
  <c r="G116" i="1"/>
  <c r="D117" i="33" s="1"/>
  <c r="G117" i="1"/>
  <c r="D118" i="33" s="1"/>
  <c r="G118" i="1"/>
  <c r="D119" i="33" s="1"/>
  <c r="G119" i="1"/>
  <c r="D120" i="33" s="1"/>
  <c r="G120" i="1"/>
  <c r="D121" i="33" s="1"/>
  <c r="G121" i="1"/>
  <c r="D122" i="33" s="1"/>
  <c r="G122" i="1"/>
  <c r="D123" i="33" s="1"/>
  <c r="G123" i="1"/>
  <c r="D124" i="33" s="1"/>
  <c r="G124" i="1"/>
  <c r="D125" i="33" s="1"/>
  <c r="G125" i="1"/>
  <c r="D126" i="33" s="1"/>
  <c r="G126" i="1"/>
  <c r="D127" i="33" s="1"/>
  <c r="G127" i="1"/>
  <c r="D128" i="33" s="1"/>
  <c r="G128" i="1"/>
  <c r="D129" i="33" s="1"/>
  <c r="G129" i="1"/>
  <c r="D130" i="33" s="1"/>
  <c r="G130" i="1"/>
  <c r="D131" i="33" s="1"/>
  <c r="G131" i="1"/>
  <c r="D132" i="33" s="1"/>
  <c r="G132" i="1"/>
  <c r="D133" i="33" s="1"/>
  <c r="G133" i="1"/>
  <c r="D134" i="33" s="1"/>
  <c r="G134" i="1"/>
  <c r="D135" i="33" s="1"/>
  <c r="G135" i="1"/>
  <c r="D136" i="33" s="1"/>
  <c r="G136" i="1"/>
  <c r="D137" i="33" s="1"/>
  <c r="G137" i="1"/>
  <c r="D138" i="33" s="1"/>
  <c r="G138" i="1"/>
  <c r="D139" i="33" s="1"/>
  <c r="G139" i="1"/>
  <c r="D140" i="33" s="1"/>
  <c r="G140" i="1"/>
  <c r="D141" i="33" s="1"/>
  <c r="G141" i="1"/>
  <c r="D142" i="33" s="1"/>
  <c r="G142" i="1"/>
  <c r="D143" i="33" s="1"/>
  <c r="G143" i="1"/>
  <c r="D144" i="33" s="1"/>
  <c r="G144" i="1"/>
  <c r="D145" i="33" s="1"/>
  <c r="G145" i="1"/>
  <c r="D146" i="33" s="1"/>
  <c r="G146" i="1"/>
  <c r="D147" i="33" s="1"/>
  <c r="G147" i="1"/>
  <c r="D148" i="33" s="1"/>
  <c r="G148" i="1"/>
  <c r="D149" i="33" s="1"/>
  <c r="G149" i="1"/>
  <c r="D150" i="33" s="1"/>
  <c r="G150" i="1"/>
  <c r="D151" i="33" s="1"/>
  <c r="G151" i="1"/>
  <c r="D152" i="33" s="1"/>
  <c r="G152" i="1"/>
  <c r="D153" i="33" s="1"/>
  <c r="G153" i="1"/>
  <c r="D154" i="33" s="1"/>
  <c r="G154" i="1"/>
  <c r="D155" i="33" s="1"/>
  <c r="G155" i="1"/>
  <c r="D156" i="33" s="1"/>
  <c r="G156" i="1"/>
  <c r="D157" i="33" s="1"/>
  <c r="G157" i="1"/>
  <c r="D158" i="33" s="1"/>
  <c r="G158" i="1"/>
  <c r="D159" i="33" s="1"/>
  <c r="G159" i="1"/>
  <c r="D160" i="33" s="1"/>
  <c r="G160" i="1"/>
  <c r="D161" i="33" s="1"/>
  <c r="G161" i="1"/>
  <c r="D162" i="33" s="1"/>
  <c r="G162" i="1"/>
  <c r="D163" i="33" s="1"/>
  <c r="G163" i="1"/>
  <c r="D164" i="33" s="1"/>
  <c r="G164" i="1"/>
  <c r="D165" i="33" s="1"/>
  <c r="G165" i="1"/>
  <c r="D166" i="33" s="1"/>
  <c r="G166" i="1"/>
  <c r="D167" i="33" s="1"/>
  <c r="G167" i="1"/>
  <c r="D168" i="33" s="1"/>
  <c r="G168" i="1"/>
  <c r="D169" i="33" s="1"/>
  <c r="G169" i="1"/>
  <c r="D170" i="33" s="1"/>
  <c r="G170" i="1"/>
  <c r="D171" i="33" s="1"/>
  <c r="G171" i="1"/>
  <c r="D172" i="33" s="1"/>
  <c r="G172" i="1"/>
  <c r="D173" i="33" s="1"/>
  <c r="G173" i="1"/>
  <c r="D174" i="33" s="1"/>
  <c r="G174" i="1"/>
  <c r="D175" i="33" s="1"/>
  <c r="G175" i="1"/>
  <c r="D176" i="33" s="1"/>
  <c r="G176" i="1"/>
  <c r="D177" i="33" s="1"/>
  <c r="G177" i="1"/>
  <c r="D178" i="33" s="1"/>
  <c r="G178" i="1"/>
  <c r="D179" i="33" s="1"/>
  <c r="G179" i="1"/>
  <c r="D180" i="33" s="1"/>
  <c r="G180" i="1"/>
  <c r="D181" i="33" s="1"/>
  <c r="G181" i="1"/>
  <c r="D182" i="33" s="1"/>
  <c r="G182" i="1"/>
  <c r="D183" i="33" s="1"/>
  <c r="G183" i="1"/>
  <c r="D184" i="33" s="1"/>
  <c r="G184" i="1"/>
  <c r="D185" i="33" s="1"/>
  <c r="G185" i="1"/>
  <c r="D186" i="33" s="1"/>
  <c r="G186" i="1"/>
  <c r="D187" i="33" s="1"/>
  <c r="G187" i="1"/>
  <c r="D188" i="33" s="1"/>
  <c r="G188" i="1"/>
  <c r="D189" i="33" s="1"/>
  <c r="G189" i="1"/>
  <c r="D190" i="33" s="1"/>
  <c r="G190" i="1"/>
  <c r="D191" i="33" s="1"/>
  <c r="G191" i="1"/>
  <c r="D192" i="33" s="1"/>
  <c r="G192" i="1"/>
  <c r="D193" i="33" s="1"/>
  <c r="G193" i="1"/>
  <c r="D194" i="33" s="1"/>
  <c r="G194" i="1"/>
  <c r="D195" i="33" s="1"/>
  <c r="G195" i="1"/>
  <c r="D196" i="33" s="1"/>
  <c r="G196" i="1"/>
  <c r="D197" i="33" s="1"/>
  <c r="G197" i="1"/>
  <c r="D198" i="33" s="1"/>
  <c r="G198" i="1"/>
  <c r="D199" i="33" s="1"/>
  <c r="G199" i="1"/>
  <c r="D200" i="33" s="1"/>
  <c r="G200" i="1"/>
  <c r="D201" i="33" s="1"/>
  <c r="G201" i="1"/>
  <c r="D202" i="33" s="1"/>
  <c r="G202" i="1"/>
  <c r="D203" i="33" s="1"/>
  <c r="G203" i="1"/>
  <c r="D204" i="33" s="1"/>
  <c r="G204" i="1"/>
  <c r="D205" i="33" s="1"/>
  <c r="G205" i="1"/>
  <c r="D206" i="33" s="1"/>
  <c r="G206" i="1"/>
  <c r="D207" i="33" s="1"/>
  <c r="G207" i="1"/>
  <c r="D208" i="33" s="1"/>
  <c r="G208" i="1"/>
  <c r="D209" i="33" s="1"/>
  <c r="G209" i="1"/>
  <c r="D210" i="33" s="1"/>
  <c r="G210" i="1"/>
  <c r="D211" i="33" s="1"/>
  <c r="G211" i="1"/>
  <c r="D212" i="33" s="1"/>
  <c r="G212" i="1"/>
  <c r="D213" i="33" s="1"/>
  <c r="G213" i="1"/>
  <c r="D214" i="33" s="1"/>
  <c r="G214" i="1"/>
  <c r="D215" i="33" s="1"/>
  <c r="G215" i="1"/>
  <c r="D216" i="33" s="1"/>
  <c r="G216" i="1"/>
  <c r="D217" i="33" s="1"/>
  <c r="G217" i="1"/>
  <c r="D218" i="33" s="1"/>
  <c r="G218" i="1"/>
  <c r="D219" i="33" s="1"/>
  <c r="G219" i="1"/>
  <c r="D220" i="33" s="1"/>
  <c r="G220" i="1"/>
  <c r="D221" i="33" s="1"/>
  <c r="G221" i="1"/>
  <c r="D222" i="33" s="1"/>
  <c r="G222" i="1"/>
  <c r="D223" i="33" s="1"/>
  <c r="G223" i="1"/>
  <c r="D224" i="33" s="1"/>
  <c r="G224" i="1"/>
  <c r="D225" i="33" s="1"/>
  <c r="G225" i="1"/>
  <c r="D226" i="33" s="1"/>
  <c r="G226" i="1"/>
  <c r="D227" i="33" s="1"/>
  <c r="G227" i="1"/>
  <c r="D228" i="33" s="1"/>
  <c r="G228" i="1"/>
  <c r="D229" i="33" s="1"/>
  <c r="G229" i="1"/>
  <c r="D230" i="33" s="1"/>
  <c r="G230" i="1"/>
  <c r="D231" i="33" s="1"/>
  <c r="G231" i="1"/>
  <c r="D232" i="33" s="1"/>
  <c r="G232" i="1"/>
  <c r="D233" i="33" s="1"/>
  <c r="G233" i="1"/>
  <c r="D234" i="33" s="1"/>
  <c r="G234" i="1"/>
  <c r="D235" i="33" s="1"/>
  <c r="G235" i="1"/>
  <c r="D236" i="33" s="1"/>
  <c r="G236" i="1"/>
  <c r="D237" i="33" s="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F4" i="1"/>
  <c r="E4" i="1"/>
  <c r="D214" i="15" l="1"/>
  <c r="B217" i="33"/>
  <c r="D190" i="15"/>
  <c r="B193" i="33"/>
  <c r="D166" i="15"/>
  <c r="B169" i="33"/>
  <c r="D142" i="15"/>
  <c r="B145" i="33"/>
  <c r="D112" i="15"/>
  <c r="B115" i="33"/>
  <c r="D88" i="15"/>
  <c r="B91" i="33"/>
  <c r="D70" i="15"/>
  <c r="B73" i="33"/>
  <c r="D46" i="15"/>
  <c r="B49" i="33"/>
  <c r="D28" i="15"/>
  <c r="B31" i="33"/>
  <c r="D10" i="15"/>
  <c r="B13" i="33"/>
  <c r="E224" i="15"/>
  <c r="C227" i="33"/>
  <c r="E200" i="15"/>
  <c r="C203" i="33"/>
  <c r="E170" i="15"/>
  <c r="C173" i="33"/>
  <c r="E140" i="15"/>
  <c r="C143" i="33"/>
  <c r="E116" i="15"/>
  <c r="C119" i="33"/>
  <c r="E92" i="15"/>
  <c r="C95" i="33"/>
  <c r="E74" i="15"/>
  <c r="C77" i="33"/>
  <c r="E50" i="15"/>
  <c r="C53" i="33"/>
  <c r="E26" i="15"/>
  <c r="C29" i="33"/>
  <c r="E14" i="15"/>
  <c r="C17" i="33"/>
  <c r="D8" i="2"/>
  <c r="D9" i="33"/>
  <c r="D231" i="15"/>
  <c r="B234" i="33"/>
  <c r="D183" i="15"/>
  <c r="B186" i="33"/>
  <c r="D141" i="15"/>
  <c r="B144" i="33"/>
  <c r="D99" i="15"/>
  <c r="B102" i="33"/>
  <c r="D69" i="15"/>
  <c r="B72" i="33"/>
  <c r="D45" i="15"/>
  <c r="B48" i="33"/>
  <c r="D9" i="15"/>
  <c r="B12" i="33"/>
  <c r="E211" i="15"/>
  <c r="C214" i="33"/>
  <c r="E181" i="15"/>
  <c r="C184" i="33"/>
  <c r="E157" i="15"/>
  <c r="C160" i="33"/>
  <c r="E121" i="15"/>
  <c r="C124" i="33"/>
  <c r="E85" i="15"/>
  <c r="C88" i="33"/>
  <c r="E55" i="15"/>
  <c r="C58" i="33"/>
  <c r="E19" i="15"/>
  <c r="C22" i="33"/>
  <c r="D2" i="15"/>
  <c r="B5" i="33"/>
  <c r="D230" i="15"/>
  <c r="B233" i="33"/>
  <c r="D224" i="15"/>
  <c r="B227" i="33"/>
  <c r="D218" i="15"/>
  <c r="B221" i="33"/>
  <c r="D212" i="15"/>
  <c r="B215" i="33"/>
  <c r="D206" i="15"/>
  <c r="B209" i="33"/>
  <c r="D200" i="15"/>
  <c r="B203" i="33"/>
  <c r="D194" i="15"/>
  <c r="B197" i="33"/>
  <c r="D188" i="15"/>
  <c r="B191" i="33"/>
  <c r="D182" i="15"/>
  <c r="B185" i="33"/>
  <c r="D176" i="15"/>
  <c r="B179" i="33"/>
  <c r="D170" i="15"/>
  <c r="B173" i="33"/>
  <c r="D164" i="15"/>
  <c r="B167" i="33"/>
  <c r="D158" i="15"/>
  <c r="B161" i="33"/>
  <c r="D152" i="15"/>
  <c r="B155" i="33"/>
  <c r="D146" i="15"/>
  <c r="B149" i="33"/>
  <c r="D140" i="15"/>
  <c r="B143" i="33"/>
  <c r="D134" i="15"/>
  <c r="B137" i="33"/>
  <c r="D128" i="15"/>
  <c r="B131" i="33"/>
  <c r="D122" i="15"/>
  <c r="B125" i="33"/>
  <c r="D116" i="15"/>
  <c r="B119" i="33"/>
  <c r="D110" i="15"/>
  <c r="B113" i="33"/>
  <c r="D104" i="15"/>
  <c r="B107" i="33"/>
  <c r="D98" i="15"/>
  <c r="B101" i="33"/>
  <c r="D92" i="15"/>
  <c r="B95" i="33"/>
  <c r="D86" i="15"/>
  <c r="B89" i="33"/>
  <c r="D80" i="15"/>
  <c r="B83" i="33"/>
  <c r="D74" i="15"/>
  <c r="B77" i="33"/>
  <c r="D68" i="15"/>
  <c r="B71" i="33"/>
  <c r="D62" i="15"/>
  <c r="B65" i="33"/>
  <c r="D56" i="15"/>
  <c r="B59" i="33"/>
  <c r="D50" i="15"/>
  <c r="B53" i="33"/>
  <c r="D44" i="15"/>
  <c r="B47" i="33"/>
  <c r="D38" i="15"/>
  <c r="B41" i="33"/>
  <c r="D32" i="15"/>
  <c r="B35" i="33"/>
  <c r="D26" i="15"/>
  <c r="B29" i="33"/>
  <c r="D20" i="15"/>
  <c r="B23" i="33"/>
  <c r="D14" i="15"/>
  <c r="B17" i="33"/>
  <c r="D8" i="15"/>
  <c r="B11" i="33"/>
  <c r="E234" i="15"/>
  <c r="C237" i="33"/>
  <c r="E228" i="15"/>
  <c r="C231" i="33"/>
  <c r="E222" i="15"/>
  <c r="C225" i="33"/>
  <c r="E216" i="15"/>
  <c r="C219" i="33"/>
  <c r="E210" i="15"/>
  <c r="C213" i="33"/>
  <c r="E204" i="15"/>
  <c r="C207" i="33"/>
  <c r="E198" i="15"/>
  <c r="C201" i="33"/>
  <c r="E192" i="15"/>
  <c r="C195" i="33"/>
  <c r="E186" i="15"/>
  <c r="C189" i="33"/>
  <c r="E180" i="15"/>
  <c r="C183" i="33"/>
  <c r="E174" i="15"/>
  <c r="C177" i="33"/>
  <c r="E168" i="15"/>
  <c r="C171" i="33"/>
  <c r="E162" i="15"/>
  <c r="C165" i="33"/>
  <c r="E156" i="15"/>
  <c r="C159" i="33"/>
  <c r="E150" i="15"/>
  <c r="C153" i="33"/>
  <c r="E144" i="15"/>
  <c r="C147" i="33"/>
  <c r="E138" i="15"/>
  <c r="C141" i="33"/>
  <c r="E132" i="15"/>
  <c r="C135" i="33"/>
  <c r="E126" i="15"/>
  <c r="C129" i="33"/>
  <c r="E120" i="15"/>
  <c r="C123" i="33"/>
  <c r="E114" i="15"/>
  <c r="C117" i="33"/>
  <c r="E108" i="15"/>
  <c r="C111" i="33"/>
  <c r="E102" i="15"/>
  <c r="C105" i="33"/>
  <c r="E96" i="15"/>
  <c r="C99" i="33"/>
  <c r="E90" i="15"/>
  <c r="C93" i="33"/>
  <c r="E84" i="15"/>
  <c r="C87" i="33"/>
  <c r="E78" i="15"/>
  <c r="C81" i="33"/>
  <c r="E72" i="15"/>
  <c r="C75" i="33"/>
  <c r="E66" i="15"/>
  <c r="C69" i="33"/>
  <c r="E60" i="15"/>
  <c r="C63" i="33"/>
  <c r="E54" i="15"/>
  <c r="C57" i="33"/>
  <c r="E48" i="15"/>
  <c r="C51" i="33"/>
  <c r="E42" i="15"/>
  <c r="C45" i="33"/>
  <c r="E36" i="15"/>
  <c r="C39" i="33"/>
  <c r="E30" i="15"/>
  <c r="C33" i="33"/>
  <c r="E24" i="15"/>
  <c r="C27" i="33"/>
  <c r="E18" i="15"/>
  <c r="C21" i="33"/>
  <c r="E12" i="15"/>
  <c r="C15" i="33"/>
  <c r="E6" i="15"/>
  <c r="C9" i="33"/>
  <c r="D5" i="2"/>
  <c r="D6" i="33"/>
  <c r="D226" i="15"/>
  <c r="B229" i="33"/>
  <c r="D202" i="15"/>
  <c r="B205" i="33"/>
  <c r="D178" i="15"/>
  <c r="B181" i="33"/>
  <c r="D154" i="15"/>
  <c r="B157" i="33"/>
  <c r="D124" i="15"/>
  <c r="B127" i="33"/>
  <c r="D100" i="15"/>
  <c r="B103" i="33"/>
  <c r="D76" i="15"/>
  <c r="B79" i="33"/>
  <c r="D58" i="15"/>
  <c r="B61" i="33"/>
  <c r="D34" i="15"/>
  <c r="B37" i="33"/>
  <c r="D16" i="15"/>
  <c r="B19" i="33"/>
  <c r="E218" i="15"/>
  <c r="C221" i="33"/>
  <c r="E188" i="15"/>
  <c r="C191" i="33"/>
  <c r="E158" i="15"/>
  <c r="C161" i="33"/>
  <c r="E134" i="15"/>
  <c r="C137" i="33"/>
  <c r="E110" i="15"/>
  <c r="C113" i="33"/>
  <c r="E86" i="15"/>
  <c r="C89" i="33"/>
  <c r="E62" i="15"/>
  <c r="C65" i="33"/>
  <c r="E32" i="15"/>
  <c r="C35" i="33"/>
  <c r="D219" i="15"/>
  <c r="B222" i="33"/>
  <c r="D201" i="15"/>
  <c r="B204" i="33"/>
  <c r="D177" i="15"/>
  <c r="B180" i="33"/>
  <c r="D153" i="15"/>
  <c r="B156" i="33"/>
  <c r="D135" i="15"/>
  <c r="B138" i="33"/>
  <c r="D111" i="15"/>
  <c r="B114" i="33"/>
  <c r="D87" i="15"/>
  <c r="B90" i="33"/>
  <c r="D57" i="15"/>
  <c r="B60" i="33"/>
  <c r="D39" i="15"/>
  <c r="B42" i="33"/>
  <c r="D21" i="15"/>
  <c r="B24" i="33"/>
  <c r="E223" i="15"/>
  <c r="C226" i="33"/>
  <c r="E199" i="15"/>
  <c r="C202" i="33"/>
  <c r="E175" i="15"/>
  <c r="C178" i="33"/>
  <c r="E145" i="15"/>
  <c r="C148" i="33"/>
  <c r="E127" i="15"/>
  <c r="C130" i="33"/>
  <c r="E103" i="15"/>
  <c r="C106" i="33"/>
  <c r="E73" i="15"/>
  <c r="C76" i="33"/>
  <c r="E37" i="15"/>
  <c r="C40" i="33"/>
  <c r="E7" i="15"/>
  <c r="C10" i="33"/>
  <c r="D6" i="2"/>
  <c r="D7" i="33"/>
  <c r="D205" i="15"/>
  <c r="B208" i="33"/>
  <c r="D163" i="15"/>
  <c r="B166" i="33"/>
  <c r="D109" i="15"/>
  <c r="B112" i="33"/>
  <c r="D49" i="15"/>
  <c r="B52" i="33"/>
  <c r="E227" i="15"/>
  <c r="C230" i="33"/>
  <c r="E167" i="15"/>
  <c r="C170" i="33"/>
  <c r="E113" i="15"/>
  <c r="C116" i="33"/>
  <c r="E53" i="15"/>
  <c r="C56" i="33"/>
  <c r="E5" i="15"/>
  <c r="C8" i="33"/>
  <c r="D7" i="2"/>
  <c r="D8" i="33"/>
  <c r="D220" i="15"/>
  <c r="B223" i="33"/>
  <c r="D196" i="15"/>
  <c r="B199" i="33"/>
  <c r="D172" i="15"/>
  <c r="B175" i="33"/>
  <c r="D148" i="15"/>
  <c r="B151" i="33"/>
  <c r="D130" i="15"/>
  <c r="B133" i="33"/>
  <c r="D106" i="15"/>
  <c r="B109" i="33"/>
  <c r="D82" i="15"/>
  <c r="B85" i="33"/>
  <c r="D52" i="15"/>
  <c r="B55" i="33"/>
  <c r="D4" i="15"/>
  <c r="B7" i="33"/>
  <c r="E212" i="15"/>
  <c r="C215" i="33"/>
  <c r="E194" i="15"/>
  <c r="C197" i="33"/>
  <c r="E176" i="15"/>
  <c r="C179" i="33"/>
  <c r="E152" i="15"/>
  <c r="C155" i="33"/>
  <c r="E128" i="15"/>
  <c r="C131" i="33"/>
  <c r="E104" i="15"/>
  <c r="C107" i="33"/>
  <c r="E80" i="15"/>
  <c r="C83" i="33"/>
  <c r="E56" i="15"/>
  <c r="C59" i="33"/>
  <c r="E38" i="15"/>
  <c r="C41" i="33"/>
  <c r="E20" i="15"/>
  <c r="C23" i="33"/>
  <c r="D207" i="15"/>
  <c r="B210" i="33"/>
  <c r="D189" i="15"/>
  <c r="B192" i="33"/>
  <c r="D165" i="15"/>
  <c r="B168" i="33"/>
  <c r="D129" i="15"/>
  <c r="B132" i="33"/>
  <c r="D105" i="15"/>
  <c r="B108" i="33"/>
  <c r="D75" i="15"/>
  <c r="B78" i="33"/>
  <c r="D51" i="15"/>
  <c r="B54" i="33"/>
  <c r="D27" i="15"/>
  <c r="B30" i="33"/>
  <c r="D15" i="15"/>
  <c r="B18" i="33"/>
  <c r="E217" i="15"/>
  <c r="C220" i="33"/>
  <c r="E193" i="15"/>
  <c r="C196" i="33"/>
  <c r="E169" i="15"/>
  <c r="C172" i="33"/>
  <c r="E139" i="15"/>
  <c r="C142" i="33"/>
  <c r="E115" i="15"/>
  <c r="C118" i="33"/>
  <c r="E91" i="15"/>
  <c r="C94" i="33"/>
  <c r="E67" i="15"/>
  <c r="C70" i="33"/>
  <c r="E43" i="15"/>
  <c r="C46" i="33"/>
  <c r="E25" i="15"/>
  <c r="C28" i="33"/>
  <c r="D223" i="15"/>
  <c r="B226" i="33"/>
  <c r="D211" i="15"/>
  <c r="B214" i="33"/>
  <c r="D193" i="15"/>
  <c r="B196" i="33"/>
  <c r="D175" i="15"/>
  <c r="B178" i="33"/>
  <c r="D151" i="15"/>
  <c r="B154" i="33"/>
  <c r="D133" i="15"/>
  <c r="B136" i="33"/>
  <c r="D121" i="15"/>
  <c r="B124" i="33"/>
  <c r="D103" i="15"/>
  <c r="B106" i="33"/>
  <c r="D91" i="15"/>
  <c r="B94" i="33"/>
  <c r="D79" i="15"/>
  <c r="B82" i="33"/>
  <c r="D67" i="15"/>
  <c r="B70" i="33"/>
  <c r="D55" i="15"/>
  <c r="B58" i="33"/>
  <c r="D37" i="15"/>
  <c r="B40" i="33"/>
  <c r="D25" i="15"/>
  <c r="B28" i="33"/>
  <c r="D13" i="15"/>
  <c r="B16" i="33"/>
  <c r="E233" i="15"/>
  <c r="C236" i="33"/>
  <c r="E215" i="15"/>
  <c r="C218" i="33"/>
  <c r="E203" i="15"/>
  <c r="C206" i="33"/>
  <c r="E191" i="15"/>
  <c r="C194" i="33"/>
  <c r="E173" i="15"/>
  <c r="C176" i="33"/>
  <c r="E155" i="15"/>
  <c r="C158" i="33"/>
  <c r="E143" i="15"/>
  <c r="C146" i="33"/>
  <c r="E125" i="15"/>
  <c r="C128" i="33"/>
  <c r="E107" i="15"/>
  <c r="C110" i="33"/>
  <c r="E89" i="15"/>
  <c r="C92" i="33"/>
  <c r="E71" i="15"/>
  <c r="C74" i="33"/>
  <c r="E59" i="15"/>
  <c r="C62" i="33"/>
  <c r="E41" i="15"/>
  <c r="C44" i="33"/>
  <c r="E23" i="15"/>
  <c r="C26" i="33"/>
  <c r="E11" i="15"/>
  <c r="C14" i="33"/>
  <c r="D234" i="15"/>
  <c r="B237" i="33"/>
  <c r="D228" i="15"/>
  <c r="B231" i="33"/>
  <c r="D222" i="15"/>
  <c r="B225" i="33"/>
  <c r="D216" i="15"/>
  <c r="B219" i="33"/>
  <c r="D210" i="15"/>
  <c r="B213" i="33"/>
  <c r="D204" i="15"/>
  <c r="B207" i="33"/>
  <c r="D198" i="15"/>
  <c r="B201" i="33"/>
  <c r="D192" i="15"/>
  <c r="B195" i="33"/>
  <c r="D186" i="15"/>
  <c r="B189" i="33"/>
  <c r="D180" i="15"/>
  <c r="B183" i="33"/>
  <c r="D174" i="15"/>
  <c r="B177" i="33"/>
  <c r="D168" i="15"/>
  <c r="B171" i="33"/>
  <c r="D162" i="15"/>
  <c r="B165" i="33"/>
  <c r="D156" i="15"/>
  <c r="B159" i="33"/>
  <c r="D150" i="15"/>
  <c r="B153" i="33"/>
  <c r="D144" i="15"/>
  <c r="B147" i="33"/>
  <c r="D138" i="15"/>
  <c r="B141" i="33"/>
  <c r="D132" i="15"/>
  <c r="B135" i="33"/>
  <c r="D126" i="15"/>
  <c r="B129" i="33"/>
  <c r="D120" i="15"/>
  <c r="B123" i="33"/>
  <c r="D114" i="15"/>
  <c r="B117" i="33"/>
  <c r="D108" i="15"/>
  <c r="B111" i="33"/>
  <c r="D102" i="15"/>
  <c r="B105" i="33"/>
  <c r="D96" i="15"/>
  <c r="B99" i="33"/>
  <c r="D90" i="15"/>
  <c r="B93" i="33"/>
  <c r="D84" i="15"/>
  <c r="B87" i="33"/>
  <c r="D78" i="15"/>
  <c r="B81" i="33"/>
  <c r="D72" i="15"/>
  <c r="B75" i="33"/>
  <c r="D66" i="15"/>
  <c r="B69" i="33"/>
  <c r="D60" i="15"/>
  <c r="B63" i="33"/>
  <c r="D54" i="15"/>
  <c r="B57" i="33"/>
  <c r="D48" i="15"/>
  <c r="B51" i="33"/>
  <c r="D42" i="15"/>
  <c r="B45" i="33"/>
  <c r="D36" i="15"/>
  <c r="B39" i="33"/>
  <c r="D30" i="15"/>
  <c r="B33" i="33"/>
  <c r="D24" i="15"/>
  <c r="B27" i="33"/>
  <c r="D18" i="15"/>
  <c r="B21" i="33"/>
  <c r="D12" i="15"/>
  <c r="B15" i="33"/>
  <c r="D6" i="15"/>
  <c r="B9" i="33"/>
  <c r="E232" i="15"/>
  <c r="C235" i="33"/>
  <c r="E226" i="15"/>
  <c r="C229" i="33"/>
  <c r="E220" i="15"/>
  <c r="C223" i="33"/>
  <c r="E214" i="15"/>
  <c r="C217" i="33"/>
  <c r="E208" i="15"/>
  <c r="C211" i="33"/>
  <c r="E202" i="15"/>
  <c r="C205" i="33"/>
  <c r="E196" i="15"/>
  <c r="C199" i="33"/>
  <c r="E190" i="15"/>
  <c r="C193" i="33"/>
  <c r="E184" i="15"/>
  <c r="C187" i="33"/>
  <c r="E178" i="15"/>
  <c r="C181" i="33"/>
  <c r="E172" i="15"/>
  <c r="C175" i="33"/>
  <c r="E166" i="15"/>
  <c r="C169" i="33"/>
  <c r="E160" i="15"/>
  <c r="C163" i="33"/>
  <c r="E154" i="15"/>
  <c r="C157" i="33"/>
  <c r="E148" i="15"/>
  <c r="C151" i="33"/>
  <c r="E142" i="15"/>
  <c r="C145" i="33"/>
  <c r="E136" i="15"/>
  <c r="C139" i="33"/>
  <c r="E130" i="15"/>
  <c r="C133" i="33"/>
  <c r="E124" i="15"/>
  <c r="C127" i="33"/>
  <c r="E118" i="15"/>
  <c r="C121" i="33"/>
  <c r="E112" i="15"/>
  <c r="C115" i="33"/>
  <c r="E106" i="15"/>
  <c r="C109" i="33"/>
  <c r="E100" i="15"/>
  <c r="C103" i="33"/>
  <c r="E94" i="15"/>
  <c r="C97" i="33"/>
  <c r="E88" i="15"/>
  <c r="C91" i="33"/>
  <c r="E82" i="15"/>
  <c r="C85" i="33"/>
  <c r="E76" i="15"/>
  <c r="C79" i="33"/>
  <c r="E70" i="15"/>
  <c r="C73" i="33"/>
  <c r="E64" i="15"/>
  <c r="C67" i="33"/>
  <c r="E58" i="15"/>
  <c r="C61" i="33"/>
  <c r="E52" i="15"/>
  <c r="C55" i="33"/>
  <c r="E46" i="15"/>
  <c r="C49" i="33"/>
  <c r="E40" i="15"/>
  <c r="C43" i="33"/>
  <c r="E34" i="15"/>
  <c r="C37" i="33"/>
  <c r="E28" i="15"/>
  <c r="C31" i="33"/>
  <c r="E22" i="15"/>
  <c r="C25" i="33"/>
  <c r="E16" i="15"/>
  <c r="C19" i="33"/>
  <c r="E10" i="15"/>
  <c r="C13" i="33"/>
  <c r="E4" i="15"/>
  <c r="C7" i="33"/>
  <c r="D232" i="15"/>
  <c r="B235" i="33"/>
  <c r="D208" i="15"/>
  <c r="B211" i="33"/>
  <c r="D184" i="15"/>
  <c r="B187" i="33"/>
  <c r="D160" i="15"/>
  <c r="B163" i="33"/>
  <c r="D136" i="15"/>
  <c r="B139" i="33"/>
  <c r="D118" i="15"/>
  <c r="B121" i="33"/>
  <c r="D94" i="15"/>
  <c r="B97" i="33"/>
  <c r="D64" i="15"/>
  <c r="B67" i="33"/>
  <c r="D40" i="15"/>
  <c r="B43" i="33"/>
  <c r="D22" i="15"/>
  <c r="B25" i="33"/>
  <c r="E230" i="15"/>
  <c r="C233" i="33"/>
  <c r="E206" i="15"/>
  <c r="C209" i="33"/>
  <c r="E182" i="15"/>
  <c r="C185" i="33"/>
  <c r="E164" i="15"/>
  <c r="C167" i="33"/>
  <c r="E146" i="15"/>
  <c r="C149" i="33"/>
  <c r="E122" i="15"/>
  <c r="C125" i="33"/>
  <c r="E98" i="15"/>
  <c r="C101" i="33"/>
  <c r="E68" i="15"/>
  <c r="C71" i="33"/>
  <c r="E44" i="15"/>
  <c r="C47" i="33"/>
  <c r="E8" i="15"/>
  <c r="C11" i="33"/>
  <c r="D225" i="15"/>
  <c r="B228" i="33"/>
  <c r="D213" i="15"/>
  <c r="B216" i="33"/>
  <c r="D195" i="15"/>
  <c r="B198" i="33"/>
  <c r="D171" i="15"/>
  <c r="B174" i="33"/>
  <c r="D159" i="15"/>
  <c r="B162" i="33"/>
  <c r="D147" i="15"/>
  <c r="B150" i="33"/>
  <c r="D123" i="15"/>
  <c r="B126" i="33"/>
  <c r="D117" i="15"/>
  <c r="B120" i="33"/>
  <c r="D93" i="15"/>
  <c r="B96" i="33"/>
  <c r="D81" i="15"/>
  <c r="B84" i="33"/>
  <c r="D63" i="15"/>
  <c r="B66" i="33"/>
  <c r="D33" i="15"/>
  <c r="B36" i="33"/>
  <c r="D3" i="15"/>
  <c r="B6" i="33"/>
  <c r="E229" i="15"/>
  <c r="C232" i="33"/>
  <c r="E205" i="15"/>
  <c r="C208" i="33"/>
  <c r="E187" i="15"/>
  <c r="C190" i="33"/>
  <c r="E163" i="15"/>
  <c r="C166" i="33"/>
  <c r="E151" i="15"/>
  <c r="C154" i="33"/>
  <c r="E133" i="15"/>
  <c r="C136" i="33"/>
  <c r="E109" i="15"/>
  <c r="C112" i="33"/>
  <c r="E97" i="15"/>
  <c r="C100" i="33"/>
  <c r="E79" i="15"/>
  <c r="C82" i="33"/>
  <c r="E61" i="15"/>
  <c r="C64" i="33"/>
  <c r="E49" i="15"/>
  <c r="C52" i="33"/>
  <c r="E31" i="15"/>
  <c r="C34" i="33"/>
  <c r="E13" i="15"/>
  <c r="C16" i="33"/>
  <c r="E2" i="15"/>
  <c r="C5" i="33"/>
  <c r="D229" i="15"/>
  <c r="B232" i="33"/>
  <c r="D217" i="15"/>
  <c r="B220" i="33"/>
  <c r="D199" i="15"/>
  <c r="B202" i="33"/>
  <c r="D187" i="15"/>
  <c r="B190" i="33"/>
  <c r="D181" i="15"/>
  <c r="B184" i="33"/>
  <c r="D169" i="15"/>
  <c r="B172" i="33"/>
  <c r="D157" i="15"/>
  <c r="B160" i="33"/>
  <c r="D145" i="15"/>
  <c r="B148" i="33"/>
  <c r="D139" i="15"/>
  <c r="B142" i="33"/>
  <c r="D127" i="15"/>
  <c r="B130" i="33"/>
  <c r="D115" i="15"/>
  <c r="B118" i="33"/>
  <c r="D97" i="15"/>
  <c r="B100" i="33"/>
  <c r="D85" i="15"/>
  <c r="B88" i="33"/>
  <c r="D73" i="15"/>
  <c r="B76" i="33"/>
  <c r="D61" i="15"/>
  <c r="B64" i="33"/>
  <c r="D43" i="15"/>
  <c r="B46" i="33"/>
  <c r="D31" i="15"/>
  <c r="B34" i="33"/>
  <c r="D19" i="15"/>
  <c r="B22" i="33"/>
  <c r="D7" i="15"/>
  <c r="B10" i="33"/>
  <c r="E221" i="15"/>
  <c r="C224" i="33"/>
  <c r="E209" i="15"/>
  <c r="C212" i="33"/>
  <c r="E197" i="15"/>
  <c r="C200" i="33"/>
  <c r="E185" i="15"/>
  <c r="C188" i="33"/>
  <c r="E179" i="15"/>
  <c r="C182" i="33"/>
  <c r="E161" i="15"/>
  <c r="C164" i="33"/>
  <c r="E149" i="15"/>
  <c r="C152" i="33"/>
  <c r="E137" i="15"/>
  <c r="C140" i="33"/>
  <c r="E131" i="15"/>
  <c r="C134" i="33"/>
  <c r="E119" i="15"/>
  <c r="C122" i="33"/>
  <c r="E101" i="15"/>
  <c r="C104" i="33"/>
  <c r="E95" i="15"/>
  <c r="C98" i="33"/>
  <c r="E83" i="15"/>
  <c r="C86" i="33"/>
  <c r="E77" i="15"/>
  <c r="C80" i="33"/>
  <c r="E65" i="15"/>
  <c r="C68" i="33"/>
  <c r="E47" i="15"/>
  <c r="C50" i="33"/>
  <c r="E35" i="15"/>
  <c r="C38" i="33"/>
  <c r="E29" i="15"/>
  <c r="C32" i="33"/>
  <c r="E17" i="15"/>
  <c r="C20" i="33"/>
  <c r="D233" i="15"/>
  <c r="B236" i="33"/>
  <c r="D227" i="15"/>
  <c r="B230" i="33"/>
  <c r="D221" i="15"/>
  <c r="B224" i="33"/>
  <c r="D215" i="15"/>
  <c r="B218" i="33"/>
  <c r="D209" i="15"/>
  <c r="B212" i="33"/>
  <c r="D203" i="15"/>
  <c r="B206" i="33"/>
  <c r="D197" i="15"/>
  <c r="B200" i="33"/>
  <c r="D191" i="15"/>
  <c r="B194" i="33"/>
  <c r="D185" i="15"/>
  <c r="B188" i="33"/>
  <c r="D179" i="15"/>
  <c r="B182" i="33"/>
  <c r="D173" i="15"/>
  <c r="B176" i="33"/>
  <c r="D167" i="15"/>
  <c r="B170" i="33"/>
  <c r="D161" i="15"/>
  <c r="B164" i="33"/>
  <c r="D155" i="15"/>
  <c r="B158" i="33"/>
  <c r="D149" i="15"/>
  <c r="B152" i="33"/>
  <c r="D143" i="15"/>
  <c r="B146" i="33"/>
  <c r="D137" i="15"/>
  <c r="B140" i="33"/>
  <c r="D131" i="15"/>
  <c r="B134" i="33"/>
  <c r="D125" i="15"/>
  <c r="B128" i="33"/>
  <c r="D119" i="15"/>
  <c r="B122" i="33"/>
  <c r="D113" i="15"/>
  <c r="B116" i="33"/>
  <c r="D107" i="15"/>
  <c r="B110" i="33"/>
  <c r="D101" i="15"/>
  <c r="B104" i="33"/>
  <c r="D95" i="15"/>
  <c r="B98" i="33"/>
  <c r="D89" i="15"/>
  <c r="B92" i="33"/>
  <c r="D83" i="15"/>
  <c r="B86" i="33"/>
  <c r="D77" i="15"/>
  <c r="B80" i="33"/>
  <c r="D71" i="15"/>
  <c r="B74" i="33"/>
  <c r="D65" i="15"/>
  <c r="B68" i="33"/>
  <c r="D59" i="15"/>
  <c r="B62" i="33"/>
  <c r="D53" i="15"/>
  <c r="B56" i="33"/>
  <c r="D47" i="15"/>
  <c r="B50" i="33"/>
  <c r="D41" i="15"/>
  <c r="B44" i="33"/>
  <c r="D35" i="15"/>
  <c r="B38" i="33"/>
  <c r="D29" i="15"/>
  <c r="B32" i="33"/>
  <c r="D23" i="15"/>
  <c r="B26" i="33"/>
  <c r="D17" i="15"/>
  <c r="B20" i="33"/>
  <c r="D11" i="15"/>
  <c r="B14" i="33"/>
  <c r="D5" i="15"/>
  <c r="B8" i="33"/>
  <c r="E231" i="15"/>
  <c r="C234" i="33"/>
  <c r="E225" i="15"/>
  <c r="C228" i="33"/>
  <c r="E219" i="15"/>
  <c r="C222" i="33"/>
  <c r="E213" i="15"/>
  <c r="C216" i="33"/>
  <c r="E207" i="15"/>
  <c r="C210" i="33"/>
  <c r="E201" i="15"/>
  <c r="C204" i="33"/>
  <c r="E195" i="15"/>
  <c r="C198" i="33"/>
  <c r="E189" i="15"/>
  <c r="C192" i="33"/>
  <c r="E183" i="15"/>
  <c r="C186" i="33"/>
  <c r="E177" i="15"/>
  <c r="C180" i="33"/>
  <c r="E171" i="15"/>
  <c r="C174" i="33"/>
  <c r="E165" i="15"/>
  <c r="C168" i="33"/>
  <c r="E159" i="15"/>
  <c r="C162" i="33"/>
  <c r="E153" i="15"/>
  <c r="C156" i="33"/>
  <c r="E147" i="15"/>
  <c r="C150" i="33"/>
  <c r="E141" i="15"/>
  <c r="C144" i="33"/>
  <c r="E135" i="15"/>
  <c r="C138" i="33"/>
  <c r="E129" i="15"/>
  <c r="C132" i="33"/>
  <c r="E123" i="15"/>
  <c r="C126" i="33"/>
  <c r="E117" i="15"/>
  <c r="C120" i="33"/>
  <c r="E111" i="15"/>
  <c r="C114" i="33"/>
  <c r="E105" i="15"/>
  <c r="C108" i="33"/>
  <c r="E99" i="15"/>
  <c r="C102" i="33"/>
  <c r="E93" i="15"/>
  <c r="C96" i="33"/>
  <c r="E87" i="15"/>
  <c r="C90" i="33"/>
  <c r="E81" i="15"/>
  <c r="C84" i="33"/>
  <c r="E75" i="15"/>
  <c r="C78" i="33"/>
  <c r="E69" i="15"/>
  <c r="C72" i="33"/>
  <c r="E63" i="15"/>
  <c r="C66" i="33"/>
  <c r="E57" i="15"/>
  <c r="C60" i="33"/>
  <c r="E51" i="15"/>
  <c r="C54" i="33"/>
  <c r="E45" i="15"/>
  <c r="C48" i="33"/>
  <c r="E39" i="15"/>
  <c r="C42" i="33"/>
  <c r="E33" i="15"/>
  <c r="C36" i="33"/>
  <c r="E27" i="15"/>
  <c r="C30" i="33"/>
  <c r="E21" i="15"/>
  <c r="C24" i="33"/>
  <c r="E15" i="15"/>
  <c r="C18" i="33"/>
  <c r="E9" i="15"/>
  <c r="C12" i="33"/>
  <c r="E3" i="15"/>
  <c r="C6" i="33"/>
  <c r="D9" i="2"/>
  <c r="D10" i="33"/>
  <c r="F2" i="15"/>
  <c r="D4" i="2"/>
  <c r="E237" i="6"/>
  <c r="F234" i="15"/>
  <c r="E231" i="6"/>
  <c r="F228" i="15"/>
  <c r="E225" i="6"/>
  <c r="F222" i="15"/>
  <c r="E219" i="6"/>
  <c r="F216" i="15"/>
  <c r="E213" i="6"/>
  <c r="F210" i="15"/>
  <c r="E207" i="6"/>
  <c r="F204" i="15"/>
  <c r="E201" i="6"/>
  <c r="F198" i="15"/>
  <c r="E195" i="6"/>
  <c r="F192" i="15"/>
  <c r="E189" i="6"/>
  <c r="F186" i="15"/>
  <c r="E183" i="6"/>
  <c r="F180" i="15"/>
  <c r="E177" i="6"/>
  <c r="F174" i="15"/>
  <c r="E171" i="6"/>
  <c r="F168" i="15"/>
  <c r="E165" i="6"/>
  <c r="F162" i="15"/>
  <c r="E159" i="6"/>
  <c r="F156" i="15"/>
  <c r="E153" i="6"/>
  <c r="F150" i="15"/>
  <c r="E147" i="6"/>
  <c r="F144" i="15"/>
  <c r="E141" i="6"/>
  <c r="F138" i="15"/>
  <c r="E135" i="6"/>
  <c r="F132" i="15"/>
  <c r="E129" i="6"/>
  <c r="F126" i="15"/>
  <c r="E123" i="6"/>
  <c r="F120" i="15"/>
  <c r="E117" i="6"/>
  <c r="F114" i="15"/>
  <c r="E111" i="6"/>
  <c r="F108" i="15"/>
  <c r="E105" i="6"/>
  <c r="F102" i="15"/>
  <c r="E99" i="6"/>
  <c r="F96" i="15"/>
  <c r="E93" i="6"/>
  <c r="F90" i="15"/>
  <c r="E87" i="6"/>
  <c r="F84" i="15"/>
  <c r="E81" i="6"/>
  <c r="F78" i="15"/>
  <c r="E75" i="6"/>
  <c r="F72" i="15"/>
  <c r="E69" i="6"/>
  <c r="F66" i="15"/>
  <c r="E63" i="6"/>
  <c r="F60" i="15"/>
  <c r="E57" i="6"/>
  <c r="F54" i="15"/>
  <c r="E51" i="6"/>
  <c r="F48" i="15"/>
  <c r="E45" i="6"/>
  <c r="F42" i="15"/>
  <c r="E39" i="6"/>
  <c r="F36" i="15"/>
  <c r="E33" i="6"/>
  <c r="F30" i="15"/>
  <c r="E27" i="6"/>
  <c r="F24" i="15"/>
  <c r="E21" i="6"/>
  <c r="F18" i="15"/>
  <c r="E15" i="6"/>
  <c r="F12" i="15"/>
  <c r="E9" i="6"/>
  <c r="F6" i="15"/>
  <c r="E236" i="6"/>
  <c r="F233" i="15"/>
  <c r="E230" i="6"/>
  <c r="F227" i="15"/>
  <c r="E224" i="6"/>
  <c r="F221" i="15"/>
  <c r="E218" i="6"/>
  <c r="F215" i="15"/>
  <c r="E212" i="6"/>
  <c r="F209" i="15"/>
  <c r="E206" i="6"/>
  <c r="F203" i="15"/>
  <c r="E200" i="6"/>
  <c r="F197" i="15"/>
  <c r="E194" i="6"/>
  <c r="F191" i="15"/>
  <c r="E188" i="6"/>
  <c r="F185" i="15"/>
  <c r="E182" i="6"/>
  <c r="F179" i="15"/>
  <c r="E176" i="6"/>
  <c r="F173" i="15"/>
  <c r="E170" i="6"/>
  <c r="F167" i="15"/>
  <c r="E164" i="6"/>
  <c r="F161" i="15"/>
  <c r="E158" i="6"/>
  <c r="F155" i="15"/>
  <c r="E152" i="6"/>
  <c r="F149" i="15"/>
  <c r="E146" i="6"/>
  <c r="F143" i="15"/>
  <c r="E140" i="6"/>
  <c r="F137" i="15"/>
  <c r="E134" i="6"/>
  <c r="F131" i="15"/>
  <c r="E128" i="6"/>
  <c r="F125" i="15"/>
  <c r="E122" i="6"/>
  <c r="F119" i="15"/>
  <c r="E116" i="6"/>
  <c r="F113" i="15"/>
  <c r="E110" i="6"/>
  <c r="F107" i="15"/>
  <c r="E104" i="6"/>
  <c r="F101" i="15"/>
  <c r="E98" i="6"/>
  <c r="F95" i="15"/>
  <c r="E92" i="6"/>
  <c r="F89" i="15"/>
  <c r="E86" i="6"/>
  <c r="F83" i="15"/>
  <c r="E80" i="6"/>
  <c r="F77" i="15"/>
  <c r="E74" i="6"/>
  <c r="F71" i="15"/>
  <c r="E68" i="6"/>
  <c r="F65" i="15"/>
  <c r="E62" i="6"/>
  <c r="F59" i="15"/>
  <c r="E56" i="6"/>
  <c r="F53" i="15"/>
  <c r="E50" i="6"/>
  <c r="F47" i="15"/>
  <c r="E44" i="6"/>
  <c r="F41" i="15"/>
  <c r="E38" i="6"/>
  <c r="F35" i="15"/>
  <c r="E32" i="6"/>
  <c r="F29" i="15"/>
  <c r="E26" i="6"/>
  <c r="F23" i="15"/>
  <c r="E20" i="6"/>
  <c r="F17" i="15"/>
  <c r="E14" i="6"/>
  <c r="F11" i="15"/>
  <c r="E7" i="6"/>
  <c r="F4" i="15"/>
  <c r="E235" i="6"/>
  <c r="F232" i="15"/>
  <c r="E229" i="6"/>
  <c r="F226" i="15"/>
  <c r="E223" i="6"/>
  <c r="F220" i="15"/>
  <c r="E217" i="6"/>
  <c r="F214" i="15"/>
  <c r="E211" i="6"/>
  <c r="F208" i="15"/>
  <c r="E205" i="6"/>
  <c r="F202" i="15"/>
  <c r="E199" i="6"/>
  <c r="F196" i="15"/>
  <c r="E193" i="6"/>
  <c r="F190" i="15"/>
  <c r="E187" i="6"/>
  <c r="F184" i="15"/>
  <c r="E181" i="6"/>
  <c r="F178" i="15"/>
  <c r="E175" i="6"/>
  <c r="F172" i="15"/>
  <c r="E169" i="6"/>
  <c r="F166" i="15"/>
  <c r="E163" i="6"/>
  <c r="F160" i="15"/>
  <c r="E157" i="6"/>
  <c r="F154" i="15"/>
  <c r="E151" i="6"/>
  <c r="F148" i="15"/>
  <c r="E145" i="6"/>
  <c r="F142" i="15"/>
  <c r="E139" i="6"/>
  <c r="F136" i="15"/>
  <c r="E133" i="6"/>
  <c r="F130" i="15"/>
  <c r="E127" i="6"/>
  <c r="F124" i="15"/>
  <c r="E121" i="6"/>
  <c r="F118" i="15"/>
  <c r="E115" i="6"/>
  <c r="F112" i="15"/>
  <c r="E109" i="6"/>
  <c r="F106" i="15"/>
  <c r="E103" i="6"/>
  <c r="F100" i="15"/>
  <c r="E97" i="6"/>
  <c r="F94" i="15"/>
  <c r="E91" i="6"/>
  <c r="F88" i="15"/>
  <c r="E85" i="6"/>
  <c r="F82" i="15"/>
  <c r="E79" i="6"/>
  <c r="F76" i="15"/>
  <c r="E73" i="6"/>
  <c r="F70" i="15"/>
  <c r="E67" i="6"/>
  <c r="F64" i="15"/>
  <c r="E61" i="6"/>
  <c r="F58" i="15"/>
  <c r="E55" i="6"/>
  <c r="F52" i="15"/>
  <c r="E49" i="6"/>
  <c r="F46" i="15"/>
  <c r="E43" i="6"/>
  <c r="F40" i="15"/>
  <c r="E37" i="6"/>
  <c r="F34" i="15"/>
  <c r="E31" i="6"/>
  <c r="F28" i="15"/>
  <c r="E25" i="6"/>
  <c r="F22" i="15"/>
  <c r="E19" i="6"/>
  <c r="F16" i="15"/>
  <c r="E13" i="6"/>
  <c r="F10" i="15"/>
  <c r="E6" i="6"/>
  <c r="F3" i="15"/>
  <c r="E234" i="6"/>
  <c r="F231" i="15"/>
  <c r="E228" i="6"/>
  <c r="F225" i="15"/>
  <c r="E222" i="6"/>
  <c r="F219" i="15"/>
  <c r="E216" i="6"/>
  <c r="F213" i="15"/>
  <c r="E210" i="6"/>
  <c r="F207" i="15"/>
  <c r="E204" i="6"/>
  <c r="F201" i="15"/>
  <c r="E198" i="6"/>
  <c r="F195" i="15"/>
  <c r="E192" i="6"/>
  <c r="F189" i="15"/>
  <c r="E186" i="6"/>
  <c r="F183" i="15"/>
  <c r="E180" i="6"/>
  <c r="F177" i="15"/>
  <c r="E174" i="6"/>
  <c r="F171" i="15"/>
  <c r="E168" i="6"/>
  <c r="F165" i="15"/>
  <c r="E162" i="6"/>
  <c r="F159" i="15"/>
  <c r="E156" i="6"/>
  <c r="F153" i="15"/>
  <c r="E150" i="6"/>
  <c r="F147" i="15"/>
  <c r="E144" i="6"/>
  <c r="F141" i="15"/>
  <c r="E138" i="6"/>
  <c r="F135" i="15"/>
  <c r="E132" i="6"/>
  <c r="F129" i="15"/>
  <c r="E126" i="6"/>
  <c r="F123" i="15"/>
  <c r="E120" i="6"/>
  <c r="F117" i="15"/>
  <c r="E114" i="6"/>
  <c r="F111" i="15"/>
  <c r="E108" i="6"/>
  <c r="F105" i="15"/>
  <c r="E102" i="6"/>
  <c r="F99" i="15"/>
  <c r="E96" i="6"/>
  <c r="F93" i="15"/>
  <c r="E90" i="6"/>
  <c r="F87" i="15"/>
  <c r="E84" i="6"/>
  <c r="F81" i="15"/>
  <c r="E78" i="6"/>
  <c r="F75" i="15"/>
  <c r="E72" i="6"/>
  <c r="F69" i="15"/>
  <c r="E66" i="6"/>
  <c r="F63" i="15"/>
  <c r="E60" i="6"/>
  <c r="F57" i="15"/>
  <c r="E54" i="6"/>
  <c r="F51" i="15"/>
  <c r="E48" i="6"/>
  <c r="F45" i="15"/>
  <c r="E42" i="6"/>
  <c r="F39" i="15"/>
  <c r="E36" i="6"/>
  <c r="F33" i="15"/>
  <c r="E30" i="6"/>
  <c r="F27" i="15"/>
  <c r="E24" i="6"/>
  <c r="F21" i="15"/>
  <c r="E18" i="6"/>
  <c r="F15" i="15"/>
  <c r="E12" i="6"/>
  <c r="F9" i="15"/>
  <c r="E8" i="6"/>
  <c r="F5" i="15"/>
  <c r="E233" i="6"/>
  <c r="F230" i="15"/>
  <c r="E227" i="6"/>
  <c r="F224" i="15"/>
  <c r="E221" i="6"/>
  <c r="F218" i="15"/>
  <c r="E215" i="6"/>
  <c r="F212" i="15"/>
  <c r="E209" i="6"/>
  <c r="F206" i="15"/>
  <c r="E203" i="6"/>
  <c r="F200" i="15"/>
  <c r="E197" i="6"/>
  <c r="F194" i="15"/>
  <c r="E191" i="6"/>
  <c r="F188" i="15"/>
  <c r="E185" i="6"/>
  <c r="F182" i="15"/>
  <c r="E179" i="6"/>
  <c r="F176" i="15"/>
  <c r="E173" i="6"/>
  <c r="F170" i="15"/>
  <c r="E167" i="6"/>
  <c r="F164" i="15"/>
  <c r="E161" i="6"/>
  <c r="F158" i="15"/>
  <c r="E155" i="6"/>
  <c r="F152" i="15"/>
  <c r="E149" i="6"/>
  <c r="F146" i="15"/>
  <c r="E143" i="6"/>
  <c r="F140" i="15"/>
  <c r="E137" i="6"/>
  <c r="F134" i="15"/>
  <c r="E131" i="6"/>
  <c r="F128" i="15"/>
  <c r="E125" i="6"/>
  <c r="F122" i="15"/>
  <c r="E119" i="6"/>
  <c r="F116" i="15"/>
  <c r="E113" i="6"/>
  <c r="F110" i="15"/>
  <c r="E107" i="6"/>
  <c r="F104" i="15"/>
  <c r="E101" i="6"/>
  <c r="F98" i="15"/>
  <c r="E95" i="6"/>
  <c r="F92" i="15"/>
  <c r="E89" i="6"/>
  <c r="F86" i="15"/>
  <c r="E83" i="6"/>
  <c r="F80" i="15"/>
  <c r="E77" i="6"/>
  <c r="F74" i="15"/>
  <c r="E71" i="6"/>
  <c r="F68" i="15"/>
  <c r="E65" i="6"/>
  <c r="F62" i="15"/>
  <c r="E59" i="6"/>
  <c r="F56" i="15"/>
  <c r="E53" i="6"/>
  <c r="F50" i="15"/>
  <c r="E47" i="6"/>
  <c r="F44" i="15"/>
  <c r="E41" i="6"/>
  <c r="F38" i="15"/>
  <c r="E35" i="6"/>
  <c r="F32" i="15"/>
  <c r="E29" i="6"/>
  <c r="F26" i="15"/>
  <c r="E23" i="6"/>
  <c r="F20" i="15"/>
  <c r="E17" i="6"/>
  <c r="F14" i="15"/>
  <c r="E11" i="6"/>
  <c r="F8" i="15"/>
  <c r="E232" i="6"/>
  <c r="F229" i="15"/>
  <c r="E226" i="6"/>
  <c r="F223" i="15"/>
  <c r="E220" i="6"/>
  <c r="F217" i="15"/>
  <c r="E214" i="6"/>
  <c r="F211" i="15"/>
  <c r="E208" i="6"/>
  <c r="F205" i="15"/>
  <c r="E202" i="6"/>
  <c r="F199" i="15"/>
  <c r="E196" i="6"/>
  <c r="F193" i="15"/>
  <c r="E190" i="6"/>
  <c r="F187" i="15"/>
  <c r="E184" i="6"/>
  <c r="F181" i="15"/>
  <c r="E178" i="6"/>
  <c r="F175" i="15"/>
  <c r="E172" i="6"/>
  <c r="F169" i="15"/>
  <c r="E166" i="6"/>
  <c r="F163" i="15"/>
  <c r="E160" i="6"/>
  <c r="F157" i="15"/>
  <c r="E154" i="6"/>
  <c r="F151" i="15"/>
  <c r="E148" i="6"/>
  <c r="F145" i="15"/>
  <c r="E142" i="6"/>
  <c r="F139" i="15"/>
  <c r="E136" i="6"/>
  <c r="F133" i="15"/>
  <c r="E130" i="6"/>
  <c r="F127" i="15"/>
  <c r="E124" i="6"/>
  <c r="F121" i="15"/>
  <c r="E118" i="6"/>
  <c r="F115" i="15"/>
  <c r="E112" i="6"/>
  <c r="F109" i="15"/>
  <c r="E106" i="6"/>
  <c r="F103" i="15"/>
  <c r="E100" i="6"/>
  <c r="F97" i="15"/>
  <c r="E94" i="6"/>
  <c r="F91" i="15"/>
  <c r="E88" i="6"/>
  <c r="F85" i="15"/>
  <c r="E82" i="6"/>
  <c r="F79" i="15"/>
  <c r="E76" i="6"/>
  <c r="F73" i="15"/>
  <c r="E70" i="6"/>
  <c r="F67" i="15"/>
  <c r="E64" i="6"/>
  <c r="F61" i="15"/>
  <c r="E58" i="6"/>
  <c r="F55" i="15"/>
  <c r="E52" i="6"/>
  <c r="F49" i="15"/>
  <c r="E46" i="6"/>
  <c r="F43" i="15"/>
  <c r="E40" i="6"/>
  <c r="F37" i="15"/>
  <c r="E34" i="6"/>
  <c r="F31" i="15"/>
  <c r="E28" i="6"/>
  <c r="F25" i="15"/>
  <c r="E22" i="6"/>
  <c r="F19" i="15"/>
  <c r="E16" i="6"/>
  <c r="F13" i="15"/>
  <c r="E10" i="6"/>
  <c r="F7" i="15"/>
  <c r="D6" i="7" l="1"/>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41" i="7"/>
  <c r="D142" i="7"/>
  <c r="D143" i="7"/>
  <c r="D144" i="7"/>
  <c r="D145" i="7"/>
  <c r="D146" i="7"/>
  <c r="D147" i="7"/>
  <c r="D148" i="7"/>
  <c r="D149" i="7"/>
  <c r="D150" i="7"/>
  <c r="D151" i="7"/>
  <c r="D152" i="7"/>
  <c r="D153" i="7"/>
  <c r="D154" i="7"/>
  <c r="D155" i="7"/>
  <c r="D156" i="7"/>
  <c r="D157" i="7"/>
  <c r="D158" i="7"/>
  <c r="D159" i="7"/>
  <c r="D160" i="7"/>
  <c r="D161" i="7"/>
  <c r="D162" i="7"/>
  <c r="D163" i="7"/>
  <c r="D164" i="7"/>
  <c r="D165" i="7"/>
  <c r="D166" i="7"/>
  <c r="D167" i="7"/>
  <c r="D168" i="7"/>
  <c r="D169" i="7"/>
  <c r="D170" i="7"/>
  <c r="D171" i="7"/>
  <c r="D172" i="7"/>
  <c r="D173" i="7"/>
  <c r="D174" i="7"/>
  <c r="D175" i="7"/>
  <c r="D176" i="7"/>
  <c r="D177" i="7"/>
  <c r="D178" i="7"/>
  <c r="D179" i="7"/>
  <c r="D180" i="7"/>
  <c r="D181" i="7"/>
  <c r="D182" i="7"/>
  <c r="D183" i="7"/>
  <c r="D184" i="7"/>
  <c r="D185" i="7"/>
  <c r="D186" i="7"/>
  <c r="D187" i="7"/>
  <c r="D188" i="7"/>
  <c r="D189" i="7"/>
  <c r="D190" i="7"/>
  <c r="D191" i="7"/>
  <c r="D192" i="7"/>
  <c r="D193" i="7"/>
  <c r="D194" i="7"/>
  <c r="D195" i="7"/>
  <c r="D196" i="7"/>
  <c r="D197" i="7"/>
  <c r="D198" i="7"/>
  <c r="D199" i="7"/>
  <c r="D200" i="7"/>
  <c r="D201" i="7"/>
  <c r="D202" i="7"/>
  <c r="D203" i="7"/>
  <c r="D204" i="7"/>
  <c r="D205" i="7"/>
  <c r="D206" i="7"/>
  <c r="D207" i="7"/>
  <c r="D208" i="7"/>
  <c r="D209" i="7"/>
  <c r="D210" i="7"/>
  <c r="D211" i="7"/>
  <c r="D212" i="7"/>
  <c r="D213" i="7"/>
  <c r="D214" i="7"/>
  <c r="D215" i="7"/>
  <c r="D216" i="7"/>
  <c r="D217" i="7"/>
  <c r="D218" i="7"/>
  <c r="D219" i="7"/>
  <c r="D220" i="7"/>
  <c r="D221" i="7"/>
  <c r="D222" i="7"/>
  <c r="D223" i="7"/>
  <c r="D224" i="7"/>
  <c r="D225" i="7"/>
  <c r="D226" i="7"/>
  <c r="D227" i="7"/>
  <c r="D228" i="7"/>
  <c r="D229" i="7"/>
  <c r="D230" i="7"/>
  <c r="D231" i="7"/>
  <c r="D232" i="7"/>
  <c r="D233" i="7"/>
  <c r="D234" i="7"/>
  <c r="D235" i="7"/>
  <c r="D236" i="7"/>
  <c r="D237" i="7"/>
  <c r="F6" i="7" l="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5" i="7"/>
  <c r="E23" i="7" l="1"/>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6" i="7"/>
  <c r="E7" i="7"/>
  <c r="E8" i="7"/>
  <c r="E9" i="7"/>
  <c r="E10" i="7"/>
  <c r="E11" i="7"/>
  <c r="E12" i="7"/>
  <c r="E13" i="7"/>
  <c r="E14" i="7"/>
  <c r="E15" i="7"/>
  <c r="E16" i="7"/>
  <c r="E17" i="7"/>
  <c r="E18" i="7"/>
  <c r="E19" i="7"/>
  <c r="E20" i="7"/>
  <c r="E21" i="7"/>
  <c r="E22" i="7"/>
  <c r="AM236" i="1" l="1"/>
  <c r="AN236" i="1"/>
  <c r="AO236" i="1"/>
  <c r="AP236" i="1"/>
  <c r="AQ236" i="1"/>
  <c r="AR236" i="1"/>
  <c r="AS236" i="1"/>
  <c r="AT236" i="1"/>
  <c r="AU236" i="1"/>
  <c r="AV236" i="1"/>
  <c r="AW236" i="1"/>
  <c r="AX236" i="1"/>
  <c r="AY236" i="1"/>
  <c r="AZ236" i="1"/>
  <c r="BA236" i="1"/>
  <c r="BB236" i="1"/>
  <c r="BC236" i="1"/>
  <c r="BD236" i="1"/>
  <c r="BE236" i="1"/>
  <c r="BF236" i="1"/>
  <c r="BG236" i="1"/>
  <c r="BH236" i="1"/>
  <c r="BI236" i="1"/>
  <c r="BJ236" i="1"/>
  <c r="BK236" i="1"/>
  <c r="BL236" i="1"/>
  <c r="BM236" i="1"/>
  <c r="BN236" i="1"/>
  <c r="BO236" i="1"/>
  <c r="BP236"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5" i="6"/>
  <c r="F5" i="6"/>
  <c r="I6" i="7" l="1"/>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5" i="7"/>
  <c r="H4" i="4" l="1"/>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5" i="7"/>
  <c r="E5" i="7"/>
  <c r="Q6" i="6"/>
  <c r="Q7" i="6"/>
  <c r="Q8" i="6"/>
  <c r="Q9" i="6"/>
  <c r="Q10" i="6"/>
  <c r="Q11" i="6"/>
  <c r="Q12" i="6"/>
  <c r="Q13" i="6"/>
  <c r="Q14" i="6"/>
  <c r="Q15" i="6"/>
  <c r="Q16" i="6"/>
  <c r="Q17" i="6"/>
  <c r="Q18" i="6"/>
  <c r="Q19" i="6"/>
  <c r="Q20" i="6"/>
  <c r="Q21" i="6"/>
  <c r="Q22" i="6"/>
  <c r="Q23" i="6"/>
  <c r="Q24" i="6"/>
  <c r="Q25" i="6"/>
  <c r="Q26" i="6"/>
  <c r="Q27" i="6"/>
  <c r="Q28" i="6"/>
  <c r="Q29" i="6"/>
  <c r="Q30" i="6"/>
  <c r="Q31" i="6"/>
  <c r="Q32" i="6"/>
  <c r="Q33" i="6"/>
  <c r="Q34" i="6"/>
  <c r="Q35" i="6"/>
  <c r="Q36" i="6"/>
  <c r="Q37" i="6"/>
  <c r="Q38" i="6"/>
  <c r="Q39" i="6"/>
  <c r="Q40" i="6"/>
  <c r="Q41" i="6"/>
  <c r="Q42" i="6"/>
  <c r="Q43" i="6"/>
  <c r="Q44" i="6"/>
  <c r="Q45" i="6"/>
  <c r="Q46" i="6"/>
  <c r="Q47" i="6"/>
  <c r="Q48" i="6"/>
  <c r="Q49" i="6"/>
  <c r="Q50" i="6"/>
  <c r="Q51" i="6"/>
  <c r="Q52" i="6"/>
  <c r="Q53" i="6"/>
  <c r="Q54" i="6"/>
  <c r="Q55" i="6"/>
  <c r="Q56" i="6"/>
  <c r="Q57" i="6"/>
  <c r="Q58" i="6"/>
  <c r="Q59" i="6"/>
  <c r="Q60" i="6"/>
  <c r="Q61" i="6"/>
  <c r="Q62" i="6"/>
  <c r="Q63" i="6"/>
  <c r="Q64" i="6"/>
  <c r="Q65" i="6"/>
  <c r="Q66" i="6"/>
  <c r="Q67" i="6"/>
  <c r="Q68" i="6"/>
  <c r="Q69" i="6"/>
  <c r="Q70" i="6"/>
  <c r="Q71" i="6"/>
  <c r="Q72" i="6"/>
  <c r="Q73" i="6"/>
  <c r="Q74" i="6"/>
  <c r="Q75" i="6"/>
  <c r="Q76" i="6"/>
  <c r="Q77" i="6"/>
  <c r="Q78" i="6"/>
  <c r="Q79" i="6"/>
  <c r="Q80" i="6"/>
  <c r="Q81" i="6"/>
  <c r="Q82" i="6"/>
  <c r="Q83" i="6"/>
  <c r="Q84" i="6"/>
  <c r="Q85" i="6"/>
  <c r="Q86" i="6"/>
  <c r="Q87" i="6"/>
  <c r="Q88" i="6"/>
  <c r="Q89" i="6"/>
  <c r="Q90" i="6"/>
  <c r="Q91" i="6"/>
  <c r="Q92" i="6"/>
  <c r="Q93" i="6"/>
  <c r="Q94" i="6"/>
  <c r="Q95" i="6"/>
  <c r="Q96" i="6"/>
  <c r="Q97" i="6"/>
  <c r="Q98" i="6"/>
  <c r="Q99" i="6"/>
  <c r="Q100" i="6"/>
  <c r="Q101" i="6"/>
  <c r="Q102" i="6"/>
  <c r="Q103" i="6"/>
  <c r="Q104" i="6"/>
  <c r="Q105" i="6"/>
  <c r="Q106" i="6"/>
  <c r="Q107" i="6"/>
  <c r="Q108" i="6"/>
  <c r="Q109" i="6"/>
  <c r="Q110" i="6"/>
  <c r="Q111" i="6"/>
  <c r="Q112" i="6"/>
  <c r="Q113" i="6"/>
  <c r="Q114" i="6"/>
  <c r="Q115" i="6"/>
  <c r="Q116" i="6"/>
  <c r="Q117" i="6"/>
  <c r="Q118" i="6"/>
  <c r="Q119" i="6"/>
  <c r="Q120" i="6"/>
  <c r="Q121" i="6"/>
  <c r="Q122" i="6"/>
  <c r="Q123" i="6"/>
  <c r="Q124" i="6"/>
  <c r="Q125" i="6"/>
  <c r="Q126" i="6"/>
  <c r="Q127" i="6"/>
  <c r="Q128" i="6"/>
  <c r="Q129" i="6"/>
  <c r="Q130" i="6"/>
  <c r="Q131" i="6"/>
  <c r="Q132" i="6"/>
  <c r="Q133" i="6"/>
  <c r="Q134" i="6"/>
  <c r="Q135" i="6"/>
  <c r="Q136" i="6"/>
  <c r="Q137" i="6"/>
  <c r="Q138" i="6"/>
  <c r="Q139" i="6"/>
  <c r="Q140" i="6"/>
  <c r="Q141" i="6"/>
  <c r="Q142" i="6"/>
  <c r="Q143" i="6"/>
  <c r="Q144" i="6"/>
  <c r="Q145" i="6"/>
  <c r="Q146" i="6"/>
  <c r="Q147" i="6"/>
  <c r="Q148" i="6"/>
  <c r="Q149" i="6"/>
  <c r="Q150" i="6"/>
  <c r="Q151" i="6"/>
  <c r="Q152" i="6"/>
  <c r="Q153" i="6"/>
  <c r="Q154" i="6"/>
  <c r="Q155" i="6"/>
  <c r="Q156" i="6"/>
  <c r="Q157" i="6"/>
  <c r="Q158" i="6"/>
  <c r="Q159" i="6"/>
  <c r="Q160" i="6"/>
  <c r="Q161" i="6"/>
  <c r="Q162" i="6"/>
  <c r="Q163" i="6"/>
  <c r="Q164" i="6"/>
  <c r="Q165" i="6"/>
  <c r="Q166" i="6"/>
  <c r="Q167" i="6"/>
  <c r="Q168" i="6"/>
  <c r="Q169" i="6"/>
  <c r="Q170" i="6"/>
  <c r="Q171" i="6"/>
  <c r="Q172" i="6"/>
  <c r="Q173" i="6"/>
  <c r="Q174" i="6"/>
  <c r="Q175" i="6"/>
  <c r="Q176" i="6"/>
  <c r="Q177" i="6"/>
  <c r="Q178" i="6"/>
  <c r="Q179" i="6"/>
  <c r="Q180" i="6"/>
  <c r="Q181" i="6"/>
  <c r="Q182" i="6"/>
  <c r="Q183" i="6"/>
  <c r="Q184" i="6"/>
  <c r="Q185" i="6"/>
  <c r="Q186" i="6"/>
  <c r="Q187" i="6"/>
  <c r="Q188" i="6"/>
  <c r="Q189" i="6"/>
  <c r="Q190" i="6"/>
  <c r="Q191" i="6"/>
  <c r="Q192" i="6"/>
  <c r="Q193" i="6"/>
  <c r="Q194" i="6"/>
  <c r="Q195" i="6"/>
  <c r="Q196" i="6"/>
  <c r="Q197" i="6"/>
  <c r="Q198" i="6"/>
  <c r="Q199" i="6"/>
  <c r="Q200" i="6"/>
  <c r="Q201" i="6"/>
  <c r="Q202" i="6"/>
  <c r="Q203" i="6"/>
  <c r="Q204" i="6"/>
  <c r="Q205" i="6"/>
  <c r="Q206" i="6"/>
  <c r="Q207" i="6"/>
  <c r="Q208" i="6"/>
  <c r="Q209" i="6"/>
  <c r="Q210" i="6"/>
  <c r="Q211" i="6"/>
  <c r="Q212" i="6"/>
  <c r="Q213" i="6"/>
  <c r="Q214" i="6"/>
  <c r="Q215" i="6"/>
  <c r="Q216" i="6"/>
  <c r="Q217" i="6"/>
  <c r="Q218" i="6"/>
  <c r="Q219" i="6"/>
  <c r="Q220" i="6"/>
  <c r="Q221" i="6"/>
  <c r="Q222" i="6"/>
  <c r="Q223" i="6"/>
  <c r="Q224" i="6"/>
  <c r="Q225" i="6"/>
  <c r="Q226" i="6"/>
  <c r="Q227" i="6"/>
  <c r="Q228" i="6"/>
  <c r="Q229" i="6"/>
  <c r="Q230" i="6"/>
  <c r="Q231" i="6"/>
  <c r="Q232" i="6"/>
  <c r="Q233" i="6"/>
  <c r="Q234" i="6"/>
  <c r="Q235" i="6"/>
  <c r="Q236" i="6"/>
  <c r="Q237" i="6"/>
  <c r="Q5" i="6"/>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5" i="7"/>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5" i="6"/>
  <c r="J6" i="6"/>
  <c r="J7" i="6"/>
  <c r="J8" i="6"/>
  <c r="J9" i="6"/>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102" i="6"/>
  <c r="J103" i="6"/>
  <c r="J104" i="6"/>
  <c r="J105" i="6"/>
  <c r="J106" i="6"/>
  <c r="J107" i="6"/>
  <c r="J108" i="6"/>
  <c r="J109" i="6"/>
  <c r="J110" i="6"/>
  <c r="J111" i="6"/>
  <c r="J112" i="6"/>
  <c r="J113" i="6"/>
  <c r="J114" i="6"/>
  <c r="J115" i="6"/>
  <c r="J116" i="6"/>
  <c r="J117" i="6"/>
  <c r="J118" i="6"/>
  <c r="J119" i="6"/>
  <c r="J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50" i="6"/>
  <c r="J151" i="6"/>
  <c r="J152" i="6"/>
  <c r="J153" i="6"/>
  <c r="J154" i="6"/>
  <c r="J155" i="6"/>
  <c r="J156" i="6"/>
  <c r="J157" i="6"/>
  <c r="J158" i="6"/>
  <c r="J159" i="6"/>
  <c r="J160" i="6"/>
  <c r="J161" i="6"/>
  <c r="J162" i="6"/>
  <c r="J163" i="6"/>
  <c r="J164" i="6"/>
  <c r="J165" i="6"/>
  <c r="J166" i="6"/>
  <c r="J167" i="6"/>
  <c r="J168" i="6"/>
  <c r="J169" i="6"/>
  <c r="J170" i="6"/>
  <c r="J171" i="6"/>
  <c r="J172" i="6"/>
  <c r="J173" i="6"/>
  <c r="J174" i="6"/>
  <c r="J175" i="6"/>
  <c r="J176" i="6"/>
  <c r="J177" i="6"/>
  <c r="J178" i="6"/>
  <c r="J179" i="6"/>
  <c r="J180" i="6"/>
  <c r="J181" i="6"/>
  <c r="J182" i="6"/>
  <c r="J183" i="6"/>
  <c r="J184" i="6"/>
  <c r="J185" i="6"/>
  <c r="J186" i="6"/>
  <c r="J187" i="6"/>
  <c r="J188" i="6"/>
  <c r="J189" i="6"/>
  <c r="J190" i="6"/>
  <c r="J191" i="6"/>
  <c r="J192" i="6"/>
  <c r="J193" i="6"/>
  <c r="J194" i="6"/>
  <c r="J195" i="6"/>
  <c r="J196" i="6"/>
  <c r="J197" i="6"/>
  <c r="J198" i="6"/>
  <c r="J199" i="6"/>
  <c r="J200" i="6"/>
  <c r="J201" i="6"/>
  <c r="J202" i="6"/>
  <c r="J203" i="6"/>
  <c r="J204" i="6"/>
  <c r="J205" i="6"/>
  <c r="J206" i="6"/>
  <c r="J207" i="6"/>
  <c r="J208" i="6"/>
  <c r="J209" i="6"/>
  <c r="J210" i="6"/>
  <c r="J211" i="6"/>
  <c r="J212" i="6"/>
  <c r="J213" i="6"/>
  <c r="J214" i="6"/>
  <c r="J215" i="6"/>
  <c r="J216" i="6"/>
  <c r="J217" i="6"/>
  <c r="J218" i="6"/>
  <c r="J219" i="6"/>
  <c r="J220" i="6"/>
  <c r="J221" i="6"/>
  <c r="J222" i="6"/>
  <c r="J223" i="6"/>
  <c r="J224" i="6"/>
  <c r="J225" i="6"/>
  <c r="J226" i="6"/>
  <c r="J227" i="6"/>
  <c r="J228" i="6"/>
  <c r="J229" i="6"/>
  <c r="J230" i="6"/>
  <c r="J231" i="6"/>
  <c r="J232" i="6"/>
  <c r="J233" i="6"/>
  <c r="J234" i="6"/>
  <c r="J235" i="6"/>
  <c r="J236" i="6"/>
  <c r="J237" i="6"/>
  <c r="J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5" i="6"/>
  <c r="H6" i="7" l="1"/>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H165" i="7"/>
  <c r="H166" i="7"/>
  <c r="H167" i="7"/>
  <c r="H168" i="7"/>
  <c r="H169" i="7"/>
  <c r="H170" i="7"/>
  <c r="H171" i="7"/>
  <c r="H172" i="7"/>
  <c r="H173" i="7"/>
  <c r="H174" i="7"/>
  <c r="H175" i="7"/>
  <c r="H176" i="7"/>
  <c r="H177" i="7"/>
  <c r="H178" i="7"/>
  <c r="H179" i="7"/>
  <c r="H180" i="7"/>
  <c r="H181" i="7"/>
  <c r="H182" i="7"/>
  <c r="H183" i="7"/>
  <c r="H184" i="7"/>
  <c r="H185" i="7"/>
  <c r="H186" i="7"/>
  <c r="H187" i="7"/>
  <c r="H188" i="7"/>
  <c r="H189" i="7"/>
  <c r="H190" i="7"/>
  <c r="H191" i="7"/>
  <c r="H192" i="7"/>
  <c r="H193" i="7"/>
  <c r="H194" i="7"/>
  <c r="H195" i="7"/>
  <c r="H196" i="7"/>
  <c r="H197" i="7"/>
  <c r="H198" i="7"/>
  <c r="H199" i="7"/>
  <c r="H200" i="7"/>
  <c r="H201" i="7"/>
  <c r="H202" i="7"/>
  <c r="H203" i="7"/>
  <c r="H204" i="7"/>
  <c r="H205" i="7"/>
  <c r="H206" i="7"/>
  <c r="H207" i="7"/>
  <c r="H208" i="7"/>
  <c r="H209" i="7"/>
  <c r="H210" i="7"/>
  <c r="H211" i="7"/>
  <c r="H212" i="7"/>
  <c r="H213" i="7"/>
  <c r="H214" i="7"/>
  <c r="H215" i="7"/>
  <c r="H216" i="7"/>
  <c r="H217" i="7"/>
  <c r="H218" i="7"/>
  <c r="H219" i="7"/>
  <c r="H220" i="7"/>
  <c r="H221" i="7"/>
  <c r="H222" i="7"/>
  <c r="H223" i="7"/>
  <c r="H224" i="7"/>
  <c r="H225" i="7"/>
  <c r="H226" i="7"/>
  <c r="H227" i="7"/>
  <c r="H228" i="7"/>
  <c r="H229" i="7"/>
  <c r="H230" i="7"/>
  <c r="H231" i="7"/>
  <c r="H232" i="7"/>
  <c r="H233" i="7"/>
  <c r="H234" i="7"/>
  <c r="H235" i="7"/>
  <c r="H236" i="7"/>
  <c r="H237" i="7"/>
  <c r="H5" i="7"/>
  <c r="H279" i="1"/>
  <c r="H280" i="1"/>
  <c r="H281" i="1"/>
  <c r="H282" i="1"/>
  <c r="H283" i="1"/>
  <c r="H278" i="1"/>
  <c r="H272" i="1"/>
  <c r="H273" i="1"/>
  <c r="H274" i="1"/>
  <c r="H275" i="1"/>
  <c r="H276" i="1"/>
  <c r="H271" i="1"/>
  <c r="BP5" i="1" l="1"/>
  <c r="BP6" i="1"/>
  <c r="BP7" i="1"/>
  <c r="BP8" i="1"/>
  <c r="BP9" i="1"/>
  <c r="BP10" i="1"/>
  <c r="BP11" i="1"/>
  <c r="BP12" i="1"/>
  <c r="BP13" i="1"/>
  <c r="BP14" i="1"/>
  <c r="BP15" i="1"/>
  <c r="BP16" i="1"/>
  <c r="BP17" i="1"/>
  <c r="BP18" i="1"/>
  <c r="BP19" i="1"/>
  <c r="BP20" i="1"/>
  <c r="BP21" i="1"/>
  <c r="BP22" i="1"/>
  <c r="BP23" i="1"/>
  <c r="BP24" i="1"/>
  <c r="BP25" i="1"/>
  <c r="BP26" i="1"/>
  <c r="BP27" i="1"/>
  <c r="BP28" i="1"/>
  <c r="BP29" i="1"/>
  <c r="BP30" i="1"/>
  <c r="BP31" i="1"/>
  <c r="BP32" i="1"/>
  <c r="BP33" i="1"/>
  <c r="BP34" i="1"/>
  <c r="BP35" i="1"/>
  <c r="BP36" i="1"/>
  <c r="BP37" i="1"/>
  <c r="BP38" i="1"/>
  <c r="BP39" i="1"/>
  <c r="BP40" i="1"/>
  <c r="BP41" i="1"/>
  <c r="BP42" i="1"/>
  <c r="BP43" i="1"/>
  <c r="BP44" i="1"/>
  <c r="BP45" i="1"/>
  <c r="BP46" i="1"/>
  <c r="BP47" i="1"/>
  <c r="BP48" i="1"/>
  <c r="BP49" i="1"/>
  <c r="BP50" i="1"/>
  <c r="BP51" i="1"/>
  <c r="BP52" i="1"/>
  <c r="BP53" i="1"/>
  <c r="BP54" i="1"/>
  <c r="BP55" i="1"/>
  <c r="BP56" i="1"/>
  <c r="BP57" i="1"/>
  <c r="BP58" i="1"/>
  <c r="BP59" i="1"/>
  <c r="BP60" i="1"/>
  <c r="BP61" i="1"/>
  <c r="BP62" i="1"/>
  <c r="BP63" i="1"/>
  <c r="BP64" i="1"/>
  <c r="BP65" i="1"/>
  <c r="BP66" i="1"/>
  <c r="BP67" i="1"/>
  <c r="BP68" i="1"/>
  <c r="BP70" i="1"/>
  <c r="BP71" i="1"/>
  <c r="BP72" i="1"/>
  <c r="BP73" i="1"/>
  <c r="BP74" i="1"/>
  <c r="BP75" i="1"/>
  <c r="BP76" i="1"/>
  <c r="BP77" i="1"/>
  <c r="BP78" i="1"/>
  <c r="BP79" i="1"/>
  <c r="BP80" i="1"/>
  <c r="BP81" i="1"/>
  <c r="BP82" i="1"/>
  <c r="BP83" i="1"/>
  <c r="BP84" i="1"/>
  <c r="BP85" i="1"/>
  <c r="BP86" i="1"/>
  <c r="BP87" i="1"/>
  <c r="BP88" i="1"/>
  <c r="BP89" i="1"/>
  <c r="BP90" i="1"/>
  <c r="BP91" i="1"/>
  <c r="BP92" i="1"/>
  <c r="BP93" i="1"/>
  <c r="BP94" i="1"/>
  <c r="BP95" i="1"/>
  <c r="BP96" i="1"/>
  <c r="BP97" i="1"/>
  <c r="BP98" i="1"/>
  <c r="BP99" i="1"/>
  <c r="BP100" i="1"/>
  <c r="BP101" i="1"/>
  <c r="BP102" i="1"/>
  <c r="BP103" i="1"/>
  <c r="BP104" i="1"/>
  <c r="BP105" i="1"/>
  <c r="BP106" i="1"/>
  <c r="BP107" i="1"/>
  <c r="BP108" i="1"/>
  <c r="BP109" i="1"/>
  <c r="BP110" i="1"/>
  <c r="BP111" i="1"/>
  <c r="BP112" i="1"/>
  <c r="BP113" i="1"/>
  <c r="BP114" i="1"/>
  <c r="BP115" i="1"/>
  <c r="BP116" i="1"/>
  <c r="BP117" i="1"/>
  <c r="BP118" i="1"/>
  <c r="BP119" i="1"/>
  <c r="BP120" i="1"/>
  <c r="BP121" i="1"/>
  <c r="BP122" i="1"/>
  <c r="BP123" i="1"/>
  <c r="BP124" i="1"/>
  <c r="BP125" i="1"/>
  <c r="BP126" i="1"/>
  <c r="BP127" i="1"/>
  <c r="BP128" i="1"/>
  <c r="BP129" i="1"/>
  <c r="BP130" i="1"/>
  <c r="BP131" i="1"/>
  <c r="BP132" i="1"/>
  <c r="BP133" i="1"/>
  <c r="BP134" i="1"/>
  <c r="BP135" i="1"/>
  <c r="BP136" i="1"/>
  <c r="BP137" i="1"/>
  <c r="BP138" i="1"/>
  <c r="BP139" i="1"/>
  <c r="BP140" i="1"/>
  <c r="BP141" i="1"/>
  <c r="BP142" i="1"/>
  <c r="BP143" i="1"/>
  <c r="BP144" i="1"/>
  <c r="BP145" i="1"/>
  <c r="BP146" i="1"/>
  <c r="BP147" i="1"/>
  <c r="BP148" i="1"/>
  <c r="BP149" i="1"/>
  <c r="BP150" i="1"/>
  <c r="BP151" i="1"/>
  <c r="BP152" i="1"/>
  <c r="BP153" i="1"/>
  <c r="BP154" i="1"/>
  <c r="BP155" i="1"/>
  <c r="BP156" i="1"/>
  <c r="BP157" i="1"/>
  <c r="BP158" i="1"/>
  <c r="BP159" i="1"/>
  <c r="BP160" i="1"/>
  <c r="BP161" i="1"/>
  <c r="BP162" i="1"/>
  <c r="BP163" i="1"/>
  <c r="BP164" i="1"/>
  <c r="BP165" i="1"/>
  <c r="BP166" i="1"/>
  <c r="BP167" i="1"/>
  <c r="BP168" i="1"/>
  <c r="BP169" i="1"/>
  <c r="BP170" i="1"/>
  <c r="BP171" i="1"/>
  <c r="BP172" i="1"/>
  <c r="BP173" i="1"/>
  <c r="BP174" i="1"/>
  <c r="BP175" i="1"/>
  <c r="BP176" i="1"/>
  <c r="BP177" i="1"/>
  <c r="BP178" i="1"/>
  <c r="BP179" i="1"/>
  <c r="BP180" i="1"/>
  <c r="BP181" i="1"/>
  <c r="BP182" i="1"/>
  <c r="BP183" i="1"/>
  <c r="BP184" i="1"/>
  <c r="BP185" i="1"/>
  <c r="BP186" i="1"/>
  <c r="BP187" i="1"/>
  <c r="BP188" i="1"/>
  <c r="BP189" i="1"/>
  <c r="BP190" i="1"/>
  <c r="BP191" i="1"/>
  <c r="BP192" i="1"/>
  <c r="BP193" i="1"/>
  <c r="BP194" i="1"/>
  <c r="BP195" i="1"/>
  <c r="BP196" i="1"/>
  <c r="BP197" i="1"/>
  <c r="BP198" i="1"/>
  <c r="BP199" i="1"/>
  <c r="BP200" i="1"/>
  <c r="BP201" i="1"/>
  <c r="BP202" i="1"/>
  <c r="BP203" i="1"/>
  <c r="BP204" i="1"/>
  <c r="BP205" i="1"/>
  <c r="BP206" i="1"/>
  <c r="BP207" i="1"/>
  <c r="BP208" i="1"/>
  <c r="BP209" i="1"/>
  <c r="BP210" i="1"/>
  <c r="BP211" i="1"/>
  <c r="BP212" i="1"/>
  <c r="BP213" i="1"/>
  <c r="BP214" i="1"/>
  <c r="BP215" i="1"/>
  <c r="BP216" i="1"/>
  <c r="BP217" i="1"/>
  <c r="BP218" i="1"/>
  <c r="BP219" i="1"/>
  <c r="BP220" i="1"/>
  <c r="BP221" i="1"/>
  <c r="BP222" i="1"/>
  <c r="BP223" i="1"/>
  <c r="BP224" i="1"/>
  <c r="BP225" i="1"/>
  <c r="BP226" i="1"/>
  <c r="BP227" i="1"/>
  <c r="BP228" i="1"/>
  <c r="BP229" i="1"/>
  <c r="BP230" i="1"/>
  <c r="BP231" i="1"/>
  <c r="BP232" i="1"/>
  <c r="BP233" i="1"/>
  <c r="BP234" i="1"/>
  <c r="BP235" i="1"/>
  <c r="BP4" i="1"/>
  <c r="BO5" i="1"/>
  <c r="BO6" i="1"/>
  <c r="BO7" i="1"/>
  <c r="BO8" i="1"/>
  <c r="BO9" i="1"/>
  <c r="BO10" i="1"/>
  <c r="BO11" i="1"/>
  <c r="BO12" i="1"/>
  <c r="BO13" i="1"/>
  <c r="BO14" i="1"/>
  <c r="BO15" i="1"/>
  <c r="BO16" i="1"/>
  <c r="BO17" i="1"/>
  <c r="BO18" i="1"/>
  <c r="BO19" i="1"/>
  <c r="BO20" i="1"/>
  <c r="BO21" i="1"/>
  <c r="BO22" i="1"/>
  <c r="BO23" i="1"/>
  <c r="BO24" i="1"/>
  <c r="BO25" i="1"/>
  <c r="BO26" i="1"/>
  <c r="BO27" i="1"/>
  <c r="BO28" i="1"/>
  <c r="BO29" i="1"/>
  <c r="BO30" i="1"/>
  <c r="BO31" i="1"/>
  <c r="BO32" i="1"/>
  <c r="BO33" i="1"/>
  <c r="BO34" i="1"/>
  <c r="BO35" i="1"/>
  <c r="BO36" i="1"/>
  <c r="BO37" i="1"/>
  <c r="BO38" i="1"/>
  <c r="BO39" i="1"/>
  <c r="BO40" i="1"/>
  <c r="BO41" i="1"/>
  <c r="BO42" i="1"/>
  <c r="BO43" i="1"/>
  <c r="BO44" i="1"/>
  <c r="BO45" i="1"/>
  <c r="BO46" i="1"/>
  <c r="BO47" i="1"/>
  <c r="BO48" i="1"/>
  <c r="BO49" i="1"/>
  <c r="BO50" i="1"/>
  <c r="BO51" i="1"/>
  <c r="BO52" i="1"/>
  <c r="BO53" i="1"/>
  <c r="BO54" i="1"/>
  <c r="BO55" i="1"/>
  <c r="BO56" i="1"/>
  <c r="BO57" i="1"/>
  <c r="BO58" i="1"/>
  <c r="BO59" i="1"/>
  <c r="BO60" i="1"/>
  <c r="BO61" i="1"/>
  <c r="BO62" i="1"/>
  <c r="BO63" i="1"/>
  <c r="BO64" i="1"/>
  <c r="BO65" i="1"/>
  <c r="BO66" i="1"/>
  <c r="BO67" i="1"/>
  <c r="BO68" i="1"/>
  <c r="BO70" i="1"/>
  <c r="BO71" i="1"/>
  <c r="BO72" i="1"/>
  <c r="BO73" i="1"/>
  <c r="BO74" i="1"/>
  <c r="BO75" i="1"/>
  <c r="BO76" i="1"/>
  <c r="BO77" i="1"/>
  <c r="BO78" i="1"/>
  <c r="BO79" i="1"/>
  <c r="BO80" i="1"/>
  <c r="BO81" i="1"/>
  <c r="BO82" i="1"/>
  <c r="BO83" i="1"/>
  <c r="BO84" i="1"/>
  <c r="BO85" i="1"/>
  <c r="BO86" i="1"/>
  <c r="BO87" i="1"/>
  <c r="BO88" i="1"/>
  <c r="BO89" i="1"/>
  <c r="BO90" i="1"/>
  <c r="BO91" i="1"/>
  <c r="BO92" i="1"/>
  <c r="BO93" i="1"/>
  <c r="BO94" i="1"/>
  <c r="BO95" i="1"/>
  <c r="BO96" i="1"/>
  <c r="BO97" i="1"/>
  <c r="BO98" i="1"/>
  <c r="BO99" i="1"/>
  <c r="BO100" i="1"/>
  <c r="BO101" i="1"/>
  <c r="BO102" i="1"/>
  <c r="BO103" i="1"/>
  <c r="BO104" i="1"/>
  <c r="BO105" i="1"/>
  <c r="BO106" i="1"/>
  <c r="BO107" i="1"/>
  <c r="BO108" i="1"/>
  <c r="BO109" i="1"/>
  <c r="BO110" i="1"/>
  <c r="BO111" i="1"/>
  <c r="BO112" i="1"/>
  <c r="BO113" i="1"/>
  <c r="BO114" i="1"/>
  <c r="BO115" i="1"/>
  <c r="BO116" i="1"/>
  <c r="BO117" i="1"/>
  <c r="BO118" i="1"/>
  <c r="BO119" i="1"/>
  <c r="BO120" i="1"/>
  <c r="BO121" i="1"/>
  <c r="BO122" i="1"/>
  <c r="BO123" i="1"/>
  <c r="BO124" i="1"/>
  <c r="BO125" i="1"/>
  <c r="BO126" i="1"/>
  <c r="BO127" i="1"/>
  <c r="BO128" i="1"/>
  <c r="BO129" i="1"/>
  <c r="BO130" i="1"/>
  <c r="BO131" i="1"/>
  <c r="BO132" i="1"/>
  <c r="BO133" i="1"/>
  <c r="BO134" i="1"/>
  <c r="BO135" i="1"/>
  <c r="BO136" i="1"/>
  <c r="BO137" i="1"/>
  <c r="BO138" i="1"/>
  <c r="BO139" i="1"/>
  <c r="BO140" i="1"/>
  <c r="BO141" i="1"/>
  <c r="BO142" i="1"/>
  <c r="BO143" i="1"/>
  <c r="BO144" i="1"/>
  <c r="BO145" i="1"/>
  <c r="BO146" i="1"/>
  <c r="BO147" i="1"/>
  <c r="BO148" i="1"/>
  <c r="BO149" i="1"/>
  <c r="BO150" i="1"/>
  <c r="BO151" i="1"/>
  <c r="BO152" i="1"/>
  <c r="BO153" i="1"/>
  <c r="BO154" i="1"/>
  <c r="BO155" i="1"/>
  <c r="BO156" i="1"/>
  <c r="BO157" i="1"/>
  <c r="BO158" i="1"/>
  <c r="BO159" i="1"/>
  <c r="BO160" i="1"/>
  <c r="BO161" i="1"/>
  <c r="BO162" i="1"/>
  <c r="BO163" i="1"/>
  <c r="BO164" i="1"/>
  <c r="BO165" i="1"/>
  <c r="BO166" i="1"/>
  <c r="BO167" i="1"/>
  <c r="BO168" i="1"/>
  <c r="BO169" i="1"/>
  <c r="BO170" i="1"/>
  <c r="BO171" i="1"/>
  <c r="BO172" i="1"/>
  <c r="BO173" i="1"/>
  <c r="BO174" i="1"/>
  <c r="BO175" i="1"/>
  <c r="BO176" i="1"/>
  <c r="BO177" i="1"/>
  <c r="BO178" i="1"/>
  <c r="BO179" i="1"/>
  <c r="BO180" i="1"/>
  <c r="BO181" i="1"/>
  <c r="BO182" i="1"/>
  <c r="BO183" i="1"/>
  <c r="BO184" i="1"/>
  <c r="BO185" i="1"/>
  <c r="BO186" i="1"/>
  <c r="BO187" i="1"/>
  <c r="BO188" i="1"/>
  <c r="BO189" i="1"/>
  <c r="BO190" i="1"/>
  <c r="BO191" i="1"/>
  <c r="BO192" i="1"/>
  <c r="BO193" i="1"/>
  <c r="BO194" i="1"/>
  <c r="BO195" i="1"/>
  <c r="BO196" i="1"/>
  <c r="BO197" i="1"/>
  <c r="BO198" i="1"/>
  <c r="BO199" i="1"/>
  <c r="BO200" i="1"/>
  <c r="BO201" i="1"/>
  <c r="BO202" i="1"/>
  <c r="BO203" i="1"/>
  <c r="BO204" i="1"/>
  <c r="BO205" i="1"/>
  <c r="BO206" i="1"/>
  <c r="BO207" i="1"/>
  <c r="BO208" i="1"/>
  <c r="BO209" i="1"/>
  <c r="BO210" i="1"/>
  <c r="BO211" i="1"/>
  <c r="BO212" i="1"/>
  <c r="BO213" i="1"/>
  <c r="BO214" i="1"/>
  <c r="BO215" i="1"/>
  <c r="BO216" i="1"/>
  <c r="BO217" i="1"/>
  <c r="BO218" i="1"/>
  <c r="BO219" i="1"/>
  <c r="BO220" i="1"/>
  <c r="BO221" i="1"/>
  <c r="BO222" i="1"/>
  <c r="BO223" i="1"/>
  <c r="BO224" i="1"/>
  <c r="BO225" i="1"/>
  <c r="BO226" i="1"/>
  <c r="BO227" i="1"/>
  <c r="BO228" i="1"/>
  <c r="BO229" i="1"/>
  <c r="BO230" i="1"/>
  <c r="BO231" i="1"/>
  <c r="BO232" i="1"/>
  <c r="BO233" i="1"/>
  <c r="BO234" i="1"/>
  <c r="BO235" i="1"/>
  <c r="BO4" i="1"/>
  <c r="BN5" i="1"/>
  <c r="BN6" i="1"/>
  <c r="BN7" i="1"/>
  <c r="BN8" i="1"/>
  <c r="BN9" i="1"/>
  <c r="BN10" i="1"/>
  <c r="BN11" i="1"/>
  <c r="BN12" i="1"/>
  <c r="BN13" i="1"/>
  <c r="BN14" i="1"/>
  <c r="BN15" i="1"/>
  <c r="BN16" i="1"/>
  <c r="BN17" i="1"/>
  <c r="BN18" i="1"/>
  <c r="BN19" i="1"/>
  <c r="BN20" i="1"/>
  <c r="BN21" i="1"/>
  <c r="BN22" i="1"/>
  <c r="BN23" i="1"/>
  <c r="BN24" i="1"/>
  <c r="BN25" i="1"/>
  <c r="BN26" i="1"/>
  <c r="BN27" i="1"/>
  <c r="BN28" i="1"/>
  <c r="BN29" i="1"/>
  <c r="BN30" i="1"/>
  <c r="BN31" i="1"/>
  <c r="BN32" i="1"/>
  <c r="BN33" i="1"/>
  <c r="BN34" i="1"/>
  <c r="BN35" i="1"/>
  <c r="BN36" i="1"/>
  <c r="BN37" i="1"/>
  <c r="BN38" i="1"/>
  <c r="BN39" i="1"/>
  <c r="BN40" i="1"/>
  <c r="BN41" i="1"/>
  <c r="BN42" i="1"/>
  <c r="BN43" i="1"/>
  <c r="BN44" i="1"/>
  <c r="BN45" i="1"/>
  <c r="BN46" i="1"/>
  <c r="BN47" i="1"/>
  <c r="BN48" i="1"/>
  <c r="BN49" i="1"/>
  <c r="BN50" i="1"/>
  <c r="BN51" i="1"/>
  <c r="BN52" i="1"/>
  <c r="BN53" i="1"/>
  <c r="BN54" i="1"/>
  <c r="BN55" i="1"/>
  <c r="BN56" i="1"/>
  <c r="BN57" i="1"/>
  <c r="BN58" i="1"/>
  <c r="BN59" i="1"/>
  <c r="BN60" i="1"/>
  <c r="BN61" i="1"/>
  <c r="BN62" i="1"/>
  <c r="BN63" i="1"/>
  <c r="BN64" i="1"/>
  <c r="BN65" i="1"/>
  <c r="BN66" i="1"/>
  <c r="BN67" i="1"/>
  <c r="BN68" i="1"/>
  <c r="BN70" i="1"/>
  <c r="BN71" i="1"/>
  <c r="BN72" i="1"/>
  <c r="BN73" i="1"/>
  <c r="BN74" i="1"/>
  <c r="BN75" i="1"/>
  <c r="BN76" i="1"/>
  <c r="BN77" i="1"/>
  <c r="BN78" i="1"/>
  <c r="BN79" i="1"/>
  <c r="BN80" i="1"/>
  <c r="BN81" i="1"/>
  <c r="BN82" i="1"/>
  <c r="BN83" i="1"/>
  <c r="BN84" i="1"/>
  <c r="BN85" i="1"/>
  <c r="BN86" i="1"/>
  <c r="BN87" i="1"/>
  <c r="BN88" i="1"/>
  <c r="BN89" i="1"/>
  <c r="BN90" i="1"/>
  <c r="BN91" i="1"/>
  <c r="BN92" i="1"/>
  <c r="BN93" i="1"/>
  <c r="BN94" i="1"/>
  <c r="BN95" i="1"/>
  <c r="BN96" i="1"/>
  <c r="BN97" i="1"/>
  <c r="BN98" i="1"/>
  <c r="BN99" i="1"/>
  <c r="BN100" i="1"/>
  <c r="BN101" i="1"/>
  <c r="BN102" i="1"/>
  <c r="BN103" i="1"/>
  <c r="BN104" i="1"/>
  <c r="BN105" i="1"/>
  <c r="BN106" i="1"/>
  <c r="BN107" i="1"/>
  <c r="BN108" i="1"/>
  <c r="BN109" i="1"/>
  <c r="BN110" i="1"/>
  <c r="BN111" i="1"/>
  <c r="BN112" i="1"/>
  <c r="BN113" i="1"/>
  <c r="BN114" i="1"/>
  <c r="BN115" i="1"/>
  <c r="BN116" i="1"/>
  <c r="BN117" i="1"/>
  <c r="BN118" i="1"/>
  <c r="BN119" i="1"/>
  <c r="BN120" i="1"/>
  <c r="BN121" i="1"/>
  <c r="BN122" i="1"/>
  <c r="BN123" i="1"/>
  <c r="BN124" i="1"/>
  <c r="BN125" i="1"/>
  <c r="BN126" i="1"/>
  <c r="BN127" i="1"/>
  <c r="BN128" i="1"/>
  <c r="BN129" i="1"/>
  <c r="BN130" i="1"/>
  <c r="BN131" i="1"/>
  <c r="BN132" i="1"/>
  <c r="BN133" i="1"/>
  <c r="BN134" i="1"/>
  <c r="BN135" i="1"/>
  <c r="BN136" i="1"/>
  <c r="BN137" i="1"/>
  <c r="BN138" i="1"/>
  <c r="BN139" i="1"/>
  <c r="BN140" i="1"/>
  <c r="BN141" i="1"/>
  <c r="BN142" i="1"/>
  <c r="BN143" i="1"/>
  <c r="BN144" i="1"/>
  <c r="BN145" i="1"/>
  <c r="BN146" i="1"/>
  <c r="BN147" i="1"/>
  <c r="BN148" i="1"/>
  <c r="BN149" i="1"/>
  <c r="BN150" i="1"/>
  <c r="BN151" i="1"/>
  <c r="BN152" i="1"/>
  <c r="BN153" i="1"/>
  <c r="BN154" i="1"/>
  <c r="BN155" i="1"/>
  <c r="BN156" i="1"/>
  <c r="BN157" i="1"/>
  <c r="BN158" i="1"/>
  <c r="BN159" i="1"/>
  <c r="BN160" i="1"/>
  <c r="BN161" i="1"/>
  <c r="BN162" i="1"/>
  <c r="BN163" i="1"/>
  <c r="BN164" i="1"/>
  <c r="BN165" i="1"/>
  <c r="BN166" i="1"/>
  <c r="BN167" i="1"/>
  <c r="BN168" i="1"/>
  <c r="BN169" i="1"/>
  <c r="BN170" i="1"/>
  <c r="BN171" i="1"/>
  <c r="BN172" i="1"/>
  <c r="BN173" i="1"/>
  <c r="BN174" i="1"/>
  <c r="BN175" i="1"/>
  <c r="BN176" i="1"/>
  <c r="BN177" i="1"/>
  <c r="BN178" i="1"/>
  <c r="BN179" i="1"/>
  <c r="BN180" i="1"/>
  <c r="BN181" i="1"/>
  <c r="BN182" i="1"/>
  <c r="BN183" i="1"/>
  <c r="BN184" i="1"/>
  <c r="BN185" i="1"/>
  <c r="BN186" i="1"/>
  <c r="BN187" i="1"/>
  <c r="BN188" i="1"/>
  <c r="BN189" i="1"/>
  <c r="BN190" i="1"/>
  <c r="BN191" i="1"/>
  <c r="BN192" i="1"/>
  <c r="BN193" i="1"/>
  <c r="BN194" i="1"/>
  <c r="BN195" i="1"/>
  <c r="BN196" i="1"/>
  <c r="BN197" i="1"/>
  <c r="BN198" i="1"/>
  <c r="BN199" i="1"/>
  <c r="BN200" i="1"/>
  <c r="BN201" i="1"/>
  <c r="BN202" i="1"/>
  <c r="BN203" i="1"/>
  <c r="BN204" i="1"/>
  <c r="BN205" i="1"/>
  <c r="BN206" i="1"/>
  <c r="BN207" i="1"/>
  <c r="BN208" i="1"/>
  <c r="BN209" i="1"/>
  <c r="BN210" i="1"/>
  <c r="BN211" i="1"/>
  <c r="BN212" i="1"/>
  <c r="BN213" i="1"/>
  <c r="BN214" i="1"/>
  <c r="BN215" i="1"/>
  <c r="BN216" i="1"/>
  <c r="BN217" i="1"/>
  <c r="BN218" i="1"/>
  <c r="BN219" i="1"/>
  <c r="BN220" i="1"/>
  <c r="BN221" i="1"/>
  <c r="BN222" i="1"/>
  <c r="BN223" i="1"/>
  <c r="BN224" i="1"/>
  <c r="BN225" i="1"/>
  <c r="BN226" i="1"/>
  <c r="BN227" i="1"/>
  <c r="BN228" i="1"/>
  <c r="BN229" i="1"/>
  <c r="BN230" i="1"/>
  <c r="BN231" i="1"/>
  <c r="BN232" i="1"/>
  <c r="BN233" i="1"/>
  <c r="BN234" i="1"/>
  <c r="BN235" i="1"/>
  <c r="BN4" i="1"/>
  <c r="BM5" i="1"/>
  <c r="BM6" i="1"/>
  <c r="BM7" i="1"/>
  <c r="BM8" i="1"/>
  <c r="BM9" i="1"/>
  <c r="BM10" i="1"/>
  <c r="BM11" i="1"/>
  <c r="BM12" i="1"/>
  <c r="BM13" i="1"/>
  <c r="BM14" i="1"/>
  <c r="BM15" i="1"/>
  <c r="BM16" i="1"/>
  <c r="BM17" i="1"/>
  <c r="BM18" i="1"/>
  <c r="BM19" i="1"/>
  <c r="BM20" i="1"/>
  <c r="BM21" i="1"/>
  <c r="BM22" i="1"/>
  <c r="BM23" i="1"/>
  <c r="BM24" i="1"/>
  <c r="BM25" i="1"/>
  <c r="BM26" i="1"/>
  <c r="BM27" i="1"/>
  <c r="BM28" i="1"/>
  <c r="BM29" i="1"/>
  <c r="BM30" i="1"/>
  <c r="BM31" i="1"/>
  <c r="BM32" i="1"/>
  <c r="BM33" i="1"/>
  <c r="BM34" i="1"/>
  <c r="BM35" i="1"/>
  <c r="BM36" i="1"/>
  <c r="BM37" i="1"/>
  <c r="BM38" i="1"/>
  <c r="BM39" i="1"/>
  <c r="BM40" i="1"/>
  <c r="BM41" i="1"/>
  <c r="BM42" i="1"/>
  <c r="BM43" i="1"/>
  <c r="BM44" i="1"/>
  <c r="BM45" i="1"/>
  <c r="BM46" i="1"/>
  <c r="BM47" i="1"/>
  <c r="BM48" i="1"/>
  <c r="BM49" i="1"/>
  <c r="BM50" i="1"/>
  <c r="BM51" i="1"/>
  <c r="BM52" i="1"/>
  <c r="BM53" i="1"/>
  <c r="BM54" i="1"/>
  <c r="BM55" i="1"/>
  <c r="BM56" i="1"/>
  <c r="BM57" i="1"/>
  <c r="BM58" i="1"/>
  <c r="BM59" i="1"/>
  <c r="BM60" i="1"/>
  <c r="BM61" i="1"/>
  <c r="BM62" i="1"/>
  <c r="BM63" i="1"/>
  <c r="BM64" i="1"/>
  <c r="BM65" i="1"/>
  <c r="BM66" i="1"/>
  <c r="BM67" i="1"/>
  <c r="BM68" i="1"/>
  <c r="BM70" i="1"/>
  <c r="BM71" i="1"/>
  <c r="BM72" i="1"/>
  <c r="BM73" i="1"/>
  <c r="BM74" i="1"/>
  <c r="BM75" i="1"/>
  <c r="BM76" i="1"/>
  <c r="BM77" i="1"/>
  <c r="BM78" i="1"/>
  <c r="BM79" i="1"/>
  <c r="BM80" i="1"/>
  <c r="BM81" i="1"/>
  <c r="BM82" i="1"/>
  <c r="BM83" i="1"/>
  <c r="BM84" i="1"/>
  <c r="BM85" i="1"/>
  <c r="BM86" i="1"/>
  <c r="BM87" i="1"/>
  <c r="BM88" i="1"/>
  <c r="BM89" i="1"/>
  <c r="BM90" i="1"/>
  <c r="BM91" i="1"/>
  <c r="BM92" i="1"/>
  <c r="BM93" i="1"/>
  <c r="BM94" i="1"/>
  <c r="BM95" i="1"/>
  <c r="BM96" i="1"/>
  <c r="BM97" i="1"/>
  <c r="BM98" i="1"/>
  <c r="BM99" i="1"/>
  <c r="BM100" i="1"/>
  <c r="BM101" i="1"/>
  <c r="BM102" i="1"/>
  <c r="BM103" i="1"/>
  <c r="BM104" i="1"/>
  <c r="BM105" i="1"/>
  <c r="BM106" i="1"/>
  <c r="BM107" i="1"/>
  <c r="BM108" i="1"/>
  <c r="BM109" i="1"/>
  <c r="BM110" i="1"/>
  <c r="BM111" i="1"/>
  <c r="BM112" i="1"/>
  <c r="BM113" i="1"/>
  <c r="BM114" i="1"/>
  <c r="BM115" i="1"/>
  <c r="BM116" i="1"/>
  <c r="BM117" i="1"/>
  <c r="BM118" i="1"/>
  <c r="BM119" i="1"/>
  <c r="BM120" i="1"/>
  <c r="BM121" i="1"/>
  <c r="BM122" i="1"/>
  <c r="BM123" i="1"/>
  <c r="BM124" i="1"/>
  <c r="BM125" i="1"/>
  <c r="BM126" i="1"/>
  <c r="BM127" i="1"/>
  <c r="BM128" i="1"/>
  <c r="BM129" i="1"/>
  <c r="BM130" i="1"/>
  <c r="BM131" i="1"/>
  <c r="BM132" i="1"/>
  <c r="BM133" i="1"/>
  <c r="BM134" i="1"/>
  <c r="BM135" i="1"/>
  <c r="BM136" i="1"/>
  <c r="BM137" i="1"/>
  <c r="BM138" i="1"/>
  <c r="BM139" i="1"/>
  <c r="BM140" i="1"/>
  <c r="BM141" i="1"/>
  <c r="BM142" i="1"/>
  <c r="BM143" i="1"/>
  <c r="BM144" i="1"/>
  <c r="BM145" i="1"/>
  <c r="BM146" i="1"/>
  <c r="BM147" i="1"/>
  <c r="BM148" i="1"/>
  <c r="BM149" i="1"/>
  <c r="BM150" i="1"/>
  <c r="BM151" i="1"/>
  <c r="BM152" i="1"/>
  <c r="BM153" i="1"/>
  <c r="BM154" i="1"/>
  <c r="BM155" i="1"/>
  <c r="BM156" i="1"/>
  <c r="BM157" i="1"/>
  <c r="BM158" i="1"/>
  <c r="BM159" i="1"/>
  <c r="BM160" i="1"/>
  <c r="BM161" i="1"/>
  <c r="BM162" i="1"/>
  <c r="BM163" i="1"/>
  <c r="BM164" i="1"/>
  <c r="BM165" i="1"/>
  <c r="BM166" i="1"/>
  <c r="BM167" i="1"/>
  <c r="BM168" i="1"/>
  <c r="BM169" i="1"/>
  <c r="BM170" i="1"/>
  <c r="BM171" i="1"/>
  <c r="BM172" i="1"/>
  <c r="BM173" i="1"/>
  <c r="BM174" i="1"/>
  <c r="BM175" i="1"/>
  <c r="BM176" i="1"/>
  <c r="BM177" i="1"/>
  <c r="BM178" i="1"/>
  <c r="BM179" i="1"/>
  <c r="BM180" i="1"/>
  <c r="BM181" i="1"/>
  <c r="BM182" i="1"/>
  <c r="BM183" i="1"/>
  <c r="BM184" i="1"/>
  <c r="BM185" i="1"/>
  <c r="BM186" i="1"/>
  <c r="BM187" i="1"/>
  <c r="BM188" i="1"/>
  <c r="BM189" i="1"/>
  <c r="BM190" i="1"/>
  <c r="BM191" i="1"/>
  <c r="BM192" i="1"/>
  <c r="BM193" i="1"/>
  <c r="BM194" i="1"/>
  <c r="BM195" i="1"/>
  <c r="BM196" i="1"/>
  <c r="BM197" i="1"/>
  <c r="BM198" i="1"/>
  <c r="BM199" i="1"/>
  <c r="BM200" i="1"/>
  <c r="BM201" i="1"/>
  <c r="BM202" i="1"/>
  <c r="BM203" i="1"/>
  <c r="BM204" i="1"/>
  <c r="BM205" i="1"/>
  <c r="BM206" i="1"/>
  <c r="BM207" i="1"/>
  <c r="BM208" i="1"/>
  <c r="BM209" i="1"/>
  <c r="BM210" i="1"/>
  <c r="BM211" i="1"/>
  <c r="BM212" i="1"/>
  <c r="BM213" i="1"/>
  <c r="BM214" i="1"/>
  <c r="BM215" i="1"/>
  <c r="BM216" i="1"/>
  <c r="BM217" i="1"/>
  <c r="BM218" i="1"/>
  <c r="BM219" i="1"/>
  <c r="BM220" i="1"/>
  <c r="BM221" i="1"/>
  <c r="BM222" i="1"/>
  <c r="BM223" i="1"/>
  <c r="BM224" i="1"/>
  <c r="BM225" i="1"/>
  <c r="BM226" i="1"/>
  <c r="BM227" i="1"/>
  <c r="BM228" i="1"/>
  <c r="BM229" i="1"/>
  <c r="BM230" i="1"/>
  <c r="BM231" i="1"/>
  <c r="BM232" i="1"/>
  <c r="BM233" i="1"/>
  <c r="BM234" i="1"/>
  <c r="BM235" i="1"/>
  <c r="BM4" i="1"/>
  <c r="BL5" i="1"/>
  <c r="BL6" i="1"/>
  <c r="BL7" i="1"/>
  <c r="BL8" i="1"/>
  <c r="BL9" i="1"/>
  <c r="BL10" i="1"/>
  <c r="BL11" i="1"/>
  <c r="BL12" i="1"/>
  <c r="BL13" i="1"/>
  <c r="BL14" i="1"/>
  <c r="BL15" i="1"/>
  <c r="BL16" i="1"/>
  <c r="BL17" i="1"/>
  <c r="BL18" i="1"/>
  <c r="BL19" i="1"/>
  <c r="BL20" i="1"/>
  <c r="BL21" i="1"/>
  <c r="BL22" i="1"/>
  <c r="BL23" i="1"/>
  <c r="BL24" i="1"/>
  <c r="BL25" i="1"/>
  <c r="BL26" i="1"/>
  <c r="BL27" i="1"/>
  <c r="BL28" i="1"/>
  <c r="BL29" i="1"/>
  <c r="BL30" i="1"/>
  <c r="BL31" i="1"/>
  <c r="BL32" i="1"/>
  <c r="BL33" i="1"/>
  <c r="BL34" i="1"/>
  <c r="BL35" i="1"/>
  <c r="BL36" i="1"/>
  <c r="BL37" i="1"/>
  <c r="BL38" i="1"/>
  <c r="BL39" i="1"/>
  <c r="BL40" i="1"/>
  <c r="BL41" i="1"/>
  <c r="BL42" i="1"/>
  <c r="BL43" i="1"/>
  <c r="BL44" i="1"/>
  <c r="BL45" i="1"/>
  <c r="BL46" i="1"/>
  <c r="BL47" i="1"/>
  <c r="BL48" i="1"/>
  <c r="BL49" i="1"/>
  <c r="BL50" i="1"/>
  <c r="BL51" i="1"/>
  <c r="BL52" i="1"/>
  <c r="BL53" i="1"/>
  <c r="BL54" i="1"/>
  <c r="BL55" i="1"/>
  <c r="BL56" i="1"/>
  <c r="BL57" i="1"/>
  <c r="BL58" i="1"/>
  <c r="BL59" i="1"/>
  <c r="BL60" i="1"/>
  <c r="BL61" i="1"/>
  <c r="BL62" i="1"/>
  <c r="BL63" i="1"/>
  <c r="BL64" i="1"/>
  <c r="BL65" i="1"/>
  <c r="BL66" i="1"/>
  <c r="BL67" i="1"/>
  <c r="BL68"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4" i="1"/>
  <c r="BK5" i="1"/>
  <c r="BK6" i="1"/>
  <c r="BK7" i="1"/>
  <c r="BK8" i="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47" i="1"/>
  <c r="BK48" i="1"/>
  <c r="BK49" i="1"/>
  <c r="BK50" i="1"/>
  <c r="BK51" i="1"/>
  <c r="BK52" i="1"/>
  <c r="BK53" i="1"/>
  <c r="BK54" i="1"/>
  <c r="BK55" i="1"/>
  <c r="BK56" i="1"/>
  <c r="BK57" i="1"/>
  <c r="BK58" i="1"/>
  <c r="BK59" i="1"/>
  <c r="BK60" i="1"/>
  <c r="BK61" i="1"/>
  <c r="BK62" i="1"/>
  <c r="BK63" i="1"/>
  <c r="BK64" i="1"/>
  <c r="BK65" i="1"/>
  <c r="BK66" i="1"/>
  <c r="BK67" i="1"/>
  <c r="BK68"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4" i="1"/>
  <c r="BJ5" i="1"/>
  <c r="BJ6" i="1"/>
  <c r="BJ7" i="1"/>
  <c r="BJ8" i="1"/>
  <c r="BJ9" i="1"/>
  <c r="BJ10" i="1"/>
  <c r="BJ11" i="1"/>
  <c r="BJ12" i="1"/>
  <c r="BJ13" i="1"/>
  <c r="BJ14" i="1"/>
  <c r="BJ15" i="1"/>
  <c r="BJ16" i="1"/>
  <c r="BJ17" i="1"/>
  <c r="BJ18" i="1"/>
  <c r="BJ19" i="1"/>
  <c r="BJ20" i="1"/>
  <c r="BJ21" i="1"/>
  <c r="BJ22" i="1"/>
  <c r="BJ23" i="1"/>
  <c r="BJ24" i="1"/>
  <c r="BJ25" i="1"/>
  <c r="BJ26" i="1"/>
  <c r="BJ27" i="1"/>
  <c r="BJ28" i="1"/>
  <c r="BJ29" i="1"/>
  <c r="BJ30" i="1"/>
  <c r="BJ31" i="1"/>
  <c r="BJ32" i="1"/>
  <c r="BJ33" i="1"/>
  <c r="BJ34" i="1"/>
  <c r="BJ35" i="1"/>
  <c r="BJ36" i="1"/>
  <c r="BJ37" i="1"/>
  <c r="BJ38" i="1"/>
  <c r="BJ39" i="1"/>
  <c r="BJ40" i="1"/>
  <c r="BJ41" i="1"/>
  <c r="BJ42" i="1"/>
  <c r="BJ43" i="1"/>
  <c r="BJ44" i="1"/>
  <c r="BJ45" i="1"/>
  <c r="BJ46" i="1"/>
  <c r="BJ47" i="1"/>
  <c r="BJ48" i="1"/>
  <c r="BJ49" i="1"/>
  <c r="BJ50" i="1"/>
  <c r="BJ51" i="1"/>
  <c r="BJ52" i="1"/>
  <c r="BJ53" i="1"/>
  <c r="BJ54" i="1"/>
  <c r="BJ55" i="1"/>
  <c r="BJ56" i="1"/>
  <c r="BJ57" i="1"/>
  <c r="BJ58" i="1"/>
  <c r="BJ59" i="1"/>
  <c r="BJ60" i="1"/>
  <c r="BJ61" i="1"/>
  <c r="BJ62" i="1"/>
  <c r="BJ63" i="1"/>
  <c r="BJ64" i="1"/>
  <c r="BJ65" i="1"/>
  <c r="BJ66" i="1"/>
  <c r="BJ67" i="1"/>
  <c r="BJ68" i="1"/>
  <c r="BJ70" i="1"/>
  <c r="BJ71" i="1"/>
  <c r="BJ72" i="1"/>
  <c r="BJ73" i="1"/>
  <c r="BJ74" i="1"/>
  <c r="BJ75" i="1"/>
  <c r="BJ76" i="1"/>
  <c r="BJ77" i="1"/>
  <c r="BJ78" i="1"/>
  <c r="BJ79" i="1"/>
  <c r="BJ80" i="1"/>
  <c r="BJ81" i="1"/>
  <c r="BJ82" i="1"/>
  <c r="BJ83" i="1"/>
  <c r="BJ84" i="1"/>
  <c r="BJ85" i="1"/>
  <c r="BJ86" i="1"/>
  <c r="BJ87" i="1"/>
  <c r="BJ88" i="1"/>
  <c r="BJ89" i="1"/>
  <c r="BJ90" i="1"/>
  <c r="BJ91" i="1"/>
  <c r="BJ92" i="1"/>
  <c r="BJ93" i="1"/>
  <c r="BJ94" i="1"/>
  <c r="BJ95" i="1"/>
  <c r="BJ96" i="1"/>
  <c r="BJ97" i="1"/>
  <c r="BJ98" i="1"/>
  <c r="BJ99" i="1"/>
  <c r="BJ100" i="1"/>
  <c r="BJ101" i="1"/>
  <c r="BJ102" i="1"/>
  <c r="BJ103" i="1"/>
  <c r="BJ104" i="1"/>
  <c r="BJ105" i="1"/>
  <c r="BJ106" i="1"/>
  <c r="BJ107" i="1"/>
  <c r="BJ108" i="1"/>
  <c r="BJ109" i="1"/>
  <c r="BJ110" i="1"/>
  <c r="BJ111" i="1"/>
  <c r="BJ112" i="1"/>
  <c r="BJ113" i="1"/>
  <c r="BJ114" i="1"/>
  <c r="BJ115" i="1"/>
  <c r="BJ116" i="1"/>
  <c r="BJ117" i="1"/>
  <c r="BJ118" i="1"/>
  <c r="BJ119" i="1"/>
  <c r="BJ120" i="1"/>
  <c r="BJ121" i="1"/>
  <c r="BJ122" i="1"/>
  <c r="BJ123" i="1"/>
  <c r="BJ124" i="1"/>
  <c r="BJ125" i="1"/>
  <c r="BJ126" i="1"/>
  <c r="BJ127" i="1"/>
  <c r="BJ128" i="1"/>
  <c r="BJ129" i="1"/>
  <c r="BJ130" i="1"/>
  <c r="BJ131" i="1"/>
  <c r="BJ132" i="1"/>
  <c r="BJ133" i="1"/>
  <c r="BJ134" i="1"/>
  <c r="BJ135" i="1"/>
  <c r="BJ136" i="1"/>
  <c r="BJ137" i="1"/>
  <c r="BJ138" i="1"/>
  <c r="BJ139" i="1"/>
  <c r="BJ140" i="1"/>
  <c r="BJ141" i="1"/>
  <c r="BJ142" i="1"/>
  <c r="BJ143" i="1"/>
  <c r="BJ144" i="1"/>
  <c r="BJ145" i="1"/>
  <c r="BJ146" i="1"/>
  <c r="BJ147" i="1"/>
  <c r="BJ148" i="1"/>
  <c r="BJ149" i="1"/>
  <c r="BJ150" i="1"/>
  <c r="BJ151" i="1"/>
  <c r="BJ152" i="1"/>
  <c r="BJ153" i="1"/>
  <c r="BJ154" i="1"/>
  <c r="BJ155" i="1"/>
  <c r="BJ156" i="1"/>
  <c r="BJ157" i="1"/>
  <c r="BJ158" i="1"/>
  <c r="BJ159" i="1"/>
  <c r="BJ160" i="1"/>
  <c r="BJ161" i="1"/>
  <c r="BJ162" i="1"/>
  <c r="BJ163" i="1"/>
  <c r="BJ164" i="1"/>
  <c r="BJ165" i="1"/>
  <c r="BJ166" i="1"/>
  <c r="BJ167" i="1"/>
  <c r="BJ168" i="1"/>
  <c r="BJ169" i="1"/>
  <c r="BJ170" i="1"/>
  <c r="BJ171" i="1"/>
  <c r="BJ172" i="1"/>
  <c r="BJ173" i="1"/>
  <c r="BJ174" i="1"/>
  <c r="BJ175" i="1"/>
  <c r="BJ176" i="1"/>
  <c r="BJ177" i="1"/>
  <c r="BJ178" i="1"/>
  <c r="BJ179" i="1"/>
  <c r="BJ180" i="1"/>
  <c r="BJ181" i="1"/>
  <c r="BJ182" i="1"/>
  <c r="BJ183" i="1"/>
  <c r="BJ184" i="1"/>
  <c r="BJ185" i="1"/>
  <c r="BJ186" i="1"/>
  <c r="BJ187" i="1"/>
  <c r="BJ188" i="1"/>
  <c r="BJ189" i="1"/>
  <c r="BJ190" i="1"/>
  <c r="BJ191" i="1"/>
  <c r="BJ192" i="1"/>
  <c r="BJ193" i="1"/>
  <c r="BJ194" i="1"/>
  <c r="BJ195" i="1"/>
  <c r="BJ196" i="1"/>
  <c r="BJ197" i="1"/>
  <c r="BJ198" i="1"/>
  <c r="BJ199" i="1"/>
  <c r="BJ200" i="1"/>
  <c r="BJ201" i="1"/>
  <c r="BJ202" i="1"/>
  <c r="BJ203" i="1"/>
  <c r="BJ204" i="1"/>
  <c r="BJ205" i="1"/>
  <c r="BJ206" i="1"/>
  <c r="BJ207" i="1"/>
  <c r="BJ208" i="1"/>
  <c r="BJ209" i="1"/>
  <c r="BJ210" i="1"/>
  <c r="BJ211" i="1"/>
  <c r="BJ212" i="1"/>
  <c r="BJ213" i="1"/>
  <c r="BJ214" i="1"/>
  <c r="BJ215" i="1"/>
  <c r="BJ216" i="1"/>
  <c r="BJ217" i="1"/>
  <c r="BJ218" i="1"/>
  <c r="BJ219" i="1"/>
  <c r="BJ220" i="1"/>
  <c r="BJ221" i="1"/>
  <c r="BJ222" i="1"/>
  <c r="BJ223" i="1"/>
  <c r="BJ224" i="1"/>
  <c r="BJ225" i="1"/>
  <c r="BJ226" i="1"/>
  <c r="BJ227" i="1"/>
  <c r="BJ228" i="1"/>
  <c r="BJ229" i="1"/>
  <c r="BJ230" i="1"/>
  <c r="BJ231" i="1"/>
  <c r="BJ232" i="1"/>
  <c r="BJ233" i="1"/>
  <c r="BJ234" i="1"/>
  <c r="BJ235" i="1"/>
  <c r="BJ4" i="1"/>
  <c r="BI5" i="1"/>
  <c r="BI6" i="1"/>
  <c r="BI7" i="1"/>
  <c r="BI8" i="1"/>
  <c r="BI9" i="1"/>
  <c r="BI10" i="1"/>
  <c r="BI11" i="1"/>
  <c r="BI12" i="1"/>
  <c r="BI13" i="1"/>
  <c r="BI14" i="1"/>
  <c r="BI15" i="1"/>
  <c r="BI16" i="1"/>
  <c r="BI17" i="1"/>
  <c r="BI18" i="1"/>
  <c r="BI19" i="1"/>
  <c r="BI20" i="1"/>
  <c r="BI21" i="1"/>
  <c r="BI22" i="1"/>
  <c r="BI23" i="1"/>
  <c r="BI24" i="1"/>
  <c r="BI25" i="1"/>
  <c r="BI26" i="1"/>
  <c r="BI27" i="1"/>
  <c r="BI28" i="1"/>
  <c r="BI29" i="1"/>
  <c r="BI30" i="1"/>
  <c r="BI31" i="1"/>
  <c r="BI32" i="1"/>
  <c r="BI33" i="1"/>
  <c r="BI34" i="1"/>
  <c r="BI35" i="1"/>
  <c r="BI36" i="1"/>
  <c r="BI37" i="1"/>
  <c r="BI38" i="1"/>
  <c r="BI39" i="1"/>
  <c r="BI40" i="1"/>
  <c r="BI41" i="1"/>
  <c r="BI42" i="1"/>
  <c r="BI43" i="1"/>
  <c r="BI44" i="1"/>
  <c r="BI45" i="1"/>
  <c r="BI46" i="1"/>
  <c r="BI47" i="1"/>
  <c r="BI48" i="1"/>
  <c r="BI49" i="1"/>
  <c r="BI50" i="1"/>
  <c r="BI51" i="1"/>
  <c r="BI52" i="1"/>
  <c r="BI53" i="1"/>
  <c r="BI54" i="1"/>
  <c r="BI55" i="1"/>
  <c r="BI56" i="1"/>
  <c r="BI57" i="1"/>
  <c r="BI58" i="1"/>
  <c r="BI59" i="1"/>
  <c r="BI60" i="1"/>
  <c r="BI61" i="1"/>
  <c r="BI62" i="1"/>
  <c r="BI63" i="1"/>
  <c r="BI64" i="1"/>
  <c r="BI65" i="1"/>
  <c r="BI66" i="1"/>
  <c r="BI67" i="1"/>
  <c r="BI68" i="1"/>
  <c r="BI70" i="1"/>
  <c r="BI71" i="1"/>
  <c r="BI72" i="1"/>
  <c r="BI73" i="1"/>
  <c r="BI74" i="1"/>
  <c r="BI75" i="1"/>
  <c r="BI76" i="1"/>
  <c r="BI77" i="1"/>
  <c r="BI78" i="1"/>
  <c r="BI79" i="1"/>
  <c r="BI80" i="1"/>
  <c r="BI81" i="1"/>
  <c r="BI82" i="1"/>
  <c r="BI83" i="1"/>
  <c r="BI84" i="1"/>
  <c r="BI85" i="1"/>
  <c r="BI86" i="1"/>
  <c r="BI87" i="1"/>
  <c r="BI88" i="1"/>
  <c r="BI89" i="1"/>
  <c r="BI90" i="1"/>
  <c r="BI91" i="1"/>
  <c r="BI92" i="1"/>
  <c r="BI93" i="1"/>
  <c r="BI94" i="1"/>
  <c r="BI95" i="1"/>
  <c r="BI96" i="1"/>
  <c r="BI97" i="1"/>
  <c r="BI98" i="1"/>
  <c r="BI99" i="1"/>
  <c r="BI100" i="1"/>
  <c r="BI101" i="1"/>
  <c r="BI102" i="1"/>
  <c r="BI103" i="1"/>
  <c r="BI104" i="1"/>
  <c r="BI105" i="1"/>
  <c r="BI106" i="1"/>
  <c r="BI107" i="1"/>
  <c r="BI108" i="1"/>
  <c r="BI109" i="1"/>
  <c r="BI110" i="1"/>
  <c r="BI111" i="1"/>
  <c r="BI112" i="1"/>
  <c r="BI113" i="1"/>
  <c r="BI114" i="1"/>
  <c r="BI115" i="1"/>
  <c r="BI116" i="1"/>
  <c r="BI117" i="1"/>
  <c r="BI118" i="1"/>
  <c r="BI119" i="1"/>
  <c r="BI120" i="1"/>
  <c r="BI121" i="1"/>
  <c r="BI122" i="1"/>
  <c r="BI123" i="1"/>
  <c r="BI124" i="1"/>
  <c r="BI125" i="1"/>
  <c r="BI126" i="1"/>
  <c r="BI127" i="1"/>
  <c r="BI128" i="1"/>
  <c r="BI129" i="1"/>
  <c r="BI130" i="1"/>
  <c r="BI131" i="1"/>
  <c r="BI132" i="1"/>
  <c r="BI133" i="1"/>
  <c r="BI134" i="1"/>
  <c r="BI135" i="1"/>
  <c r="BI136" i="1"/>
  <c r="BI137" i="1"/>
  <c r="BI138" i="1"/>
  <c r="BI139" i="1"/>
  <c r="BI140" i="1"/>
  <c r="BI141" i="1"/>
  <c r="BI142" i="1"/>
  <c r="BI143" i="1"/>
  <c r="BI144" i="1"/>
  <c r="BI145" i="1"/>
  <c r="BI146" i="1"/>
  <c r="BI147" i="1"/>
  <c r="BI148" i="1"/>
  <c r="BI149" i="1"/>
  <c r="BI150" i="1"/>
  <c r="BI151" i="1"/>
  <c r="BI152" i="1"/>
  <c r="BI153" i="1"/>
  <c r="BI154" i="1"/>
  <c r="BI155" i="1"/>
  <c r="BI156" i="1"/>
  <c r="BI157" i="1"/>
  <c r="BI158" i="1"/>
  <c r="BI159" i="1"/>
  <c r="BI160" i="1"/>
  <c r="BI161" i="1"/>
  <c r="BI162" i="1"/>
  <c r="BI163" i="1"/>
  <c r="BI164" i="1"/>
  <c r="BI165" i="1"/>
  <c r="BI166" i="1"/>
  <c r="BI167" i="1"/>
  <c r="BI168" i="1"/>
  <c r="BI169" i="1"/>
  <c r="BI170" i="1"/>
  <c r="BI171" i="1"/>
  <c r="BI172" i="1"/>
  <c r="BI173" i="1"/>
  <c r="BI174" i="1"/>
  <c r="BI175" i="1"/>
  <c r="BI176" i="1"/>
  <c r="BI177" i="1"/>
  <c r="BI178" i="1"/>
  <c r="BI179" i="1"/>
  <c r="BI180" i="1"/>
  <c r="BI181" i="1"/>
  <c r="BI182" i="1"/>
  <c r="BI183" i="1"/>
  <c r="BI184" i="1"/>
  <c r="BI185" i="1"/>
  <c r="BI186" i="1"/>
  <c r="BI187" i="1"/>
  <c r="BI188" i="1"/>
  <c r="BI189" i="1"/>
  <c r="BI190" i="1"/>
  <c r="BI191" i="1"/>
  <c r="BI192" i="1"/>
  <c r="BI193" i="1"/>
  <c r="BI194" i="1"/>
  <c r="BI195" i="1"/>
  <c r="BI196" i="1"/>
  <c r="BI197" i="1"/>
  <c r="BI198" i="1"/>
  <c r="BI199" i="1"/>
  <c r="BI200" i="1"/>
  <c r="BI201" i="1"/>
  <c r="BI202" i="1"/>
  <c r="BI203" i="1"/>
  <c r="BI204" i="1"/>
  <c r="BI205" i="1"/>
  <c r="BI206" i="1"/>
  <c r="BI207" i="1"/>
  <c r="BI208" i="1"/>
  <c r="BI209" i="1"/>
  <c r="BI210" i="1"/>
  <c r="BI211" i="1"/>
  <c r="BI212" i="1"/>
  <c r="BI213" i="1"/>
  <c r="BI214" i="1"/>
  <c r="BI215" i="1"/>
  <c r="BI216" i="1"/>
  <c r="BI217" i="1"/>
  <c r="BI218" i="1"/>
  <c r="BI219" i="1"/>
  <c r="BI220" i="1"/>
  <c r="BI221" i="1"/>
  <c r="BI222" i="1"/>
  <c r="BI223" i="1"/>
  <c r="BI224" i="1"/>
  <c r="BI225" i="1"/>
  <c r="BI226" i="1"/>
  <c r="BI227" i="1"/>
  <c r="BI228" i="1"/>
  <c r="BI229" i="1"/>
  <c r="BI230" i="1"/>
  <c r="BI231" i="1"/>
  <c r="BI232" i="1"/>
  <c r="BI233" i="1"/>
  <c r="BI234" i="1"/>
  <c r="BI235" i="1"/>
  <c r="BI4" i="1"/>
  <c r="BH5" i="1"/>
  <c r="BH6" i="1"/>
  <c r="BH7" i="1"/>
  <c r="BH8" i="1"/>
  <c r="BH9" i="1"/>
  <c r="BH10" i="1"/>
  <c r="BH11" i="1"/>
  <c r="BH12" i="1"/>
  <c r="BH13" i="1"/>
  <c r="BH14" i="1"/>
  <c r="BH15" i="1"/>
  <c r="BH16" i="1"/>
  <c r="BH17" i="1"/>
  <c r="BH18" i="1"/>
  <c r="BH19" i="1"/>
  <c r="BH20" i="1"/>
  <c r="BH21" i="1"/>
  <c r="BH22" i="1"/>
  <c r="BH23"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4" i="1"/>
  <c r="BG5" i="1"/>
  <c r="BG6" i="1"/>
  <c r="BG7" i="1"/>
  <c r="BG8" i="1"/>
  <c r="BG9" i="1"/>
  <c r="BG10" i="1"/>
  <c r="BG11" i="1"/>
  <c r="BG12" i="1"/>
  <c r="BG13" i="1"/>
  <c r="BG14" i="1"/>
  <c r="BG15" i="1"/>
  <c r="BG16" i="1"/>
  <c r="BG17" i="1"/>
  <c r="BG18" i="1"/>
  <c r="BG19" i="1"/>
  <c r="BG20" i="1"/>
  <c r="BG21" i="1"/>
  <c r="BG22" i="1"/>
  <c r="BG23" i="1"/>
  <c r="BG24" i="1"/>
  <c r="BG25" i="1"/>
  <c r="BG26" i="1"/>
  <c r="BG27" i="1"/>
  <c r="BG28" i="1"/>
  <c r="BG29" i="1"/>
  <c r="BG30" i="1"/>
  <c r="BG31" i="1"/>
  <c r="BG32" i="1"/>
  <c r="BG33" i="1"/>
  <c r="BG34" i="1"/>
  <c r="BG35" i="1"/>
  <c r="BG36" i="1"/>
  <c r="BG37" i="1"/>
  <c r="BG38" i="1"/>
  <c r="BG39" i="1"/>
  <c r="BG40" i="1"/>
  <c r="BG41" i="1"/>
  <c r="BG42" i="1"/>
  <c r="BG43" i="1"/>
  <c r="BG44" i="1"/>
  <c r="BG45" i="1"/>
  <c r="BG46" i="1"/>
  <c r="BG47" i="1"/>
  <c r="BG48" i="1"/>
  <c r="BG49" i="1"/>
  <c r="BG50" i="1"/>
  <c r="BG51" i="1"/>
  <c r="BG52" i="1"/>
  <c r="BG53" i="1"/>
  <c r="BG54" i="1"/>
  <c r="BG55" i="1"/>
  <c r="BG56" i="1"/>
  <c r="BG57" i="1"/>
  <c r="BG58" i="1"/>
  <c r="BG59" i="1"/>
  <c r="BG60" i="1"/>
  <c r="BG61" i="1"/>
  <c r="BG62" i="1"/>
  <c r="BG63" i="1"/>
  <c r="BG64" i="1"/>
  <c r="BG65" i="1"/>
  <c r="BG66" i="1"/>
  <c r="BG67" i="1"/>
  <c r="BG68" i="1"/>
  <c r="BG70" i="1"/>
  <c r="BG71" i="1"/>
  <c r="BG72" i="1"/>
  <c r="BG73" i="1"/>
  <c r="BG74" i="1"/>
  <c r="BG75" i="1"/>
  <c r="BG76" i="1"/>
  <c r="BG77" i="1"/>
  <c r="BG78" i="1"/>
  <c r="BG79" i="1"/>
  <c r="BG80" i="1"/>
  <c r="BG81" i="1"/>
  <c r="BG82" i="1"/>
  <c r="BG83" i="1"/>
  <c r="BG84" i="1"/>
  <c r="BG85" i="1"/>
  <c r="BG86" i="1"/>
  <c r="BG87" i="1"/>
  <c r="BG88" i="1"/>
  <c r="BG89" i="1"/>
  <c r="BG90" i="1"/>
  <c r="BG91" i="1"/>
  <c r="BG92" i="1"/>
  <c r="BG93" i="1"/>
  <c r="BG94" i="1"/>
  <c r="BG95" i="1"/>
  <c r="BG96" i="1"/>
  <c r="BG97" i="1"/>
  <c r="BG98" i="1"/>
  <c r="BG99" i="1"/>
  <c r="BG100" i="1"/>
  <c r="BG101" i="1"/>
  <c r="BG102" i="1"/>
  <c r="BG103" i="1"/>
  <c r="BG104" i="1"/>
  <c r="BG105" i="1"/>
  <c r="BG106" i="1"/>
  <c r="BG107" i="1"/>
  <c r="BG108" i="1"/>
  <c r="BG109" i="1"/>
  <c r="BG110" i="1"/>
  <c r="BG111" i="1"/>
  <c r="BG112" i="1"/>
  <c r="BG113" i="1"/>
  <c r="BG114" i="1"/>
  <c r="BG115" i="1"/>
  <c r="BG116" i="1"/>
  <c r="BG117" i="1"/>
  <c r="BG118" i="1"/>
  <c r="BG119" i="1"/>
  <c r="BG120" i="1"/>
  <c r="BG121" i="1"/>
  <c r="BG122" i="1"/>
  <c r="BG123" i="1"/>
  <c r="BG124" i="1"/>
  <c r="BG125" i="1"/>
  <c r="BG126" i="1"/>
  <c r="BG127" i="1"/>
  <c r="BG128" i="1"/>
  <c r="BG129" i="1"/>
  <c r="BG130" i="1"/>
  <c r="BG131" i="1"/>
  <c r="BG132" i="1"/>
  <c r="BG133" i="1"/>
  <c r="BG134" i="1"/>
  <c r="BG135" i="1"/>
  <c r="BG136" i="1"/>
  <c r="BG137" i="1"/>
  <c r="BG138" i="1"/>
  <c r="BG139" i="1"/>
  <c r="BG140" i="1"/>
  <c r="BG141" i="1"/>
  <c r="BG142" i="1"/>
  <c r="BG143" i="1"/>
  <c r="BG144" i="1"/>
  <c r="BG145" i="1"/>
  <c r="BG146" i="1"/>
  <c r="BG147" i="1"/>
  <c r="BG148" i="1"/>
  <c r="BG149" i="1"/>
  <c r="BG150" i="1"/>
  <c r="BG151" i="1"/>
  <c r="BG152" i="1"/>
  <c r="BG153"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1" i="1"/>
  <c r="BG202" i="1"/>
  <c r="BG203" i="1"/>
  <c r="BG204" i="1"/>
  <c r="BG205" i="1"/>
  <c r="BG206" i="1"/>
  <c r="BG207" i="1"/>
  <c r="BG208" i="1"/>
  <c r="BG209" i="1"/>
  <c r="BG210" i="1"/>
  <c r="BG211" i="1"/>
  <c r="BG212" i="1"/>
  <c r="BG213" i="1"/>
  <c r="BG214" i="1"/>
  <c r="BG215" i="1"/>
  <c r="BG216" i="1"/>
  <c r="BG217" i="1"/>
  <c r="BG218" i="1"/>
  <c r="BG219" i="1"/>
  <c r="BG220" i="1"/>
  <c r="BG221" i="1"/>
  <c r="BG222" i="1"/>
  <c r="BG223" i="1"/>
  <c r="BG224" i="1"/>
  <c r="BG225" i="1"/>
  <c r="BG226" i="1"/>
  <c r="BG227" i="1"/>
  <c r="BG228" i="1"/>
  <c r="BG229" i="1"/>
  <c r="BG230" i="1"/>
  <c r="BG231" i="1"/>
  <c r="BG232" i="1"/>
  <c r="BG233" i="1"/>
  <c r="BG234" i="1"/>
  <c r="BG235" i="1"/>
  <c r="BG4" i="1"/>
  <c r="BF5" i="1"/>
  <c r="BF6" i="1"/>
  <c r="BF7" i="1"/>
  <c r="BF8" i="1"/>
  <c r="BF9" i="1"/>
  <c r="BF10" i="1"/>
  <c r="BF11" i="1"/>
  <c r="BF12" i="1"/>
  <c r="BF13" i="1"/>
  <c r="BF14" i="1"/>
  <c r="BF15" i="1"/>
  <c r="BF16" i="1"/>
  <c r="BF17" i="1"/>
  <c r="BF18" i="1"/>
  <c r="BF19" i="1"/>
  <c r="BF20" i="1"/>
  <c r="BF21" i="1"/>
  <c r="BF22" i="1"/>
  <c r="BF23" i="1"/>
  <c r="BF24" i="1"/>
  <c r="BF25" i="1"/>
  <c r="BF26" i="1"/>
  <c r="BF27" i="1"/>
  <c r="BF28" i="1"/>
  <c r="BF29" i="1"/>
  <c r="BF30" i="1"/>
  <c r="BF31" i="1"/>
  <c r="BF32" i="1"/>
  <c r="BF33" i="1"/>
  <c r="BF34" i="1"/>
  <c r="BF35" i="1"/>
  <c r="BF36" i="1"/>
  <c r="BF37" i="1"/>
  <c r="BF38" i="1"/>
  <c r="BF39" i="1"/>
  <c r="BF40" i="1"/>
  <c r="BF41" i="1"/>
  <c r="BF42" i="1"/>
  <c r="BF43" i="1"/>
  <c r="BF44" i="1"/>
  <c r="BF45" i="1"/>
  <c r="BF46" i="1"/>
  <c r="BF47" i="1"/>
  <c r="BF48" i="1"/>
  <c r="BF49" i="1"/>
  <c r="BF50" i="1"/>
  <c r="BF51" i="1"/>
  <c r="BF52" i="1"/>
  <c r="BF53" i="1"/>
  <c r="BF54" i="1"/>
  <c r="BF55" i="1"/>
  <c r="BF56" i="1"/>
  <c r="BF57" i="1"/>
  <c r="BF58" i="1"/>
  <c r="BF59" i="1"/>
  <c r="BF60" i="1"/>
  <c r="BF61" i="1"/>
  <c r="BF62" i="1"/>
  <c r="BF63" i="1"/>
  <c r="BF64" i="1"/>
  <c r="BF65" i="1"/>
  <c r="BF66" i="1"/>
  <c r="BF67" i="1"/>
  <c r="BF68" i="1"/>
  <c r="BF70" i="1"/>
  <c r="BF71" i="1"/>
  <c r="BF72" i="1"/>
  <c r="BF73" i="1"/>
  <c r="BF74" i="1"/>
  <c r="BF75" i="1"/>
  <c r="BF76" i="1"/>
  <c r="BF77" i="1"/>
  <c r="BF78" i="1"/>
  <c r="BF79" i="1"/>
  <c r="BF80" i="1"/>
  <c r="BF81" i="1"/>
  <c r="BF82" i="1"/>
  <c r="BF83" i="1"/>
  <c r="BF84" i="1"/>
  <c r="BF85" i="1"/>
  <c r="BF86" i="1"/>
  <c r="BF87" i="1"/>
  <c r="BF88" i="1"/>
  <c r="BF89" i="1"/>
  <c r="BF90" i="1"/>
  <c r="BF91" i="1"/>
  <c r="BF92" i="1"/>
  <c r="BF93" i="1"/>
  <c r="BF94" i="1"/>
  <c r="BF95" i="1"/>
  <c r="BF96" i="1"/>
  <c r="BF97" i="1"/>
  <c r="BF98" i="1"/>
  <c r="BF99" i="1"/>
  <c r="BF100" i="1"/>
  <c r="BF101" i="1"/>
  <c r="BF102" i="1"/>
  <c r="BF103" i="1"/>
  <c r="BF104" i="1"/>
  <c r="BF105" i="1"/>
  <c r="BF106" i="1"/>
  <c r="BF107" i="1"/>
  <c r="BF108" i="1"/>
  <c r="BF109" i="1"/>
  <c r="BF110" i="1"/>
  <c r="BF111" i="1"/>
  <c r="BF112" i="1"/>
  <c r="BF113" i="1"/>
  <c r="BF114" i="1"/>
  <c r="BF115" i="1"/>
  <c r="BF116" i="1"/>
  <c r="BF117" i="1"/>
  <c r="BF118" i="1"/>
  <c r="BF119" i="1"/>
  <c r="BF120" i="1"/>
  <c r="BF121" i="1"/>
  <c r="BF122" i="1"/>
  <c r="BF123" i="1"/>
  <c r="BF124" i="1"/>
  <c r="BF125" i="1"/>
  <c r="BF126" i="1"/>
  <c r="BF127" i="1"/>
  <c r="BF128" i="1"/>
  <c r="BF129" i="1"/>
  <c r="BF130" i="1"/>
  <c r="BF131" i="1"/>
  <c r="BF132" i="1"/>
  <c r="BF133" i="1"/>
  <c r="BF134" i="1"/>
  <c r="BF135" i="1"/>
  <c r="BF136" i="1"/>
  <c r="BF137" i="1"/>
  <c r="BF138" i="1"/>
  <c r="BF139" i="1"/>
  <c r="BF140" i="1"/>
  <c r="BF141" i="1"/>
  <c r="BF142" i="1"/>
  <c r="BF143" i="1"/>
  <c r="BF144" i="1"/>
  <c r="BF145" i="1"/>
  <c r="BF146" i="1"/>
  <c r="BF147" i="1"/>
  <c r="BF148" i="1"/>
  <c r="BF149" i="1"/>
  <c r="BF150" i="1"/>
  <c r="BF151" i="1"/>
  <c r="BF152" i="1"/>
  <c r="BF153" i="1"/>
  <c r="BF154" i="1"/>
  <c r="BF155" i="1"/>
  <c r="BF156" i="1"/>
  <c r="BF157" i="1"/>
  <c r="BF158" i="1"/>
  <c r="BF159" i="1"/>
  <c r="BF160" i="1"/>
  <c r="BF161" i="1"/>
  <c r="BF162" i="1"/>
  <c r="BF163" i="1"/>
  <c r="BF164" i="1"/>
  <c r="BF165" i="1"/>
  <c r="BF166" i="1"/>
  <c r="BF167" i="1"/>
  <c r="BF168" i="1"/>
  <c r="BF169" i="1"/>
  <c r="BF170" i="1"/>
  <c r="BF171" i="1"/>
  <c r="BF172" i="1"/>
  <c r="BF173" i="1"/>
  <c r="BF174" i="1"/>
  <c r="BF175" i="1"/>
  <c r="BF176" i="1"/>
  <c r="BF177" i="1"/>
  <c r="BF178" i="1"/>
  <c r="BF179" i="1"/>
  <c r="BF180" i="1"/>
  <c r="BF181" i="1"/>
  <c r="BF182" i="1"/>
  <c r="BF183" i="1"/>
  <c r="BF184" i="1"/>
  <c r="BF185" i="1"/>
  <c r="BF186" i="1"/>
  <c r="BF187" i="1"/>
  <c r="BF188" i="1"/>
  <c r="BF189" i="1"/>
  <c r="BF190" i="1"/>
  <c r="BF191" i="1"/>
  <c r="BF192" i="1"/>
  <c r="BF193" i="1"/>
  <c r="BF194" i="1"/>
  <c r="BF195" i="1"/>
  <c r="BF196" i="1"/>
  <c r="BF197" i="1"/>
  <c r="BF198" i="1"/>
  <c r="BF199" i="1"/>
  <c r="BF200" i="1"/>
  <c r="BF201" i="1"/>
  <c r="BF202" i="1"/>
  <c r="BF203" i="1"/>
  <c r="BF204" i="1"/>
  <c r="BF205" i="1"/>
  <c r="BF206" i="1"/>
  <c r="BF207" i="1"/>
  <c r="BF208" i="1"/>
  <c r="BF209" i="1"/>
  <c r="BF210" i="1"/>
  <c r="BF211" i="1"/>
  <c r="BF212" i="1"/>
  <c r="BF213" i="1"/>
  <c r="BF214" i="1"/>
  <c r="BF215" i="1"/>
  <c r="BF216" i="1"/>
  <c r="BF217" i="1"/>
  <c r="BF218" i="1"/>
  <c r="BF219" i="1"/>
  <c r="BF220" i="1"/>
  <c r="BF221" i="1"/>
  <c r="BF222" i="1"/>
  <c r="BF223" i="1"/>
  <c r="BF224" i="1"/>
  <c r="BF225" i="1"/>
  <c r="BF226" i="1"/>
  <c r="BF227" i="1"/>
  <c r="BF228" i="1"/>
  <c r="BF229" i="1"/>
  <c r="BF230" i="1"/>
  <c r="BF231" i="1"/>
  <c r="BF232" i="1"/>
  <c r="BF233" i="1"/>
  <c r="BF234" i="1"/>
  <c r="BF235" i="1"/>
  <c r="BF4" i="1"/>
  <c r="BE5" i="1"/>
  <c r="BE6" i="1"/>
  <c r="BE7" i="1"/>
  <c r="BE8" i="1"/>
  <c r="BE9" i="1"/>
  <c r="BE10" i="1"/>
  <c r="BE11" i="1"/>
  <c r="BE12" i="1"/>
  <c r="BE13" i="1"/>
  <c r="BE14" i="1"/>
  <c r="BE15" i="1"/>
  <c r="BE16" i="1"/>
  <c r="BE17" i="1"/>
  <c r="BE18" i="1"/>
  <c r="BE19" i="1"/>
  <c r="BE20" i="1"/>
  <c r="BE21" i="1"/>
  <c r="BE22" i="1"/>
  <c r="BE23" i="1"/>
  <c r="BE24" i="1"/>
  <c r="BE25" i="1"/>
  <c r="BE26" i="1"/>
  <c r="BE27" i="1"/>
  <c r="BE28" i="1"/>
  <c r="BE29" i="1"/>
  <c r="BE30" i="1"/>
  <c r="BE31" i="1"/>
  <c r="BE32" i="1"/>
  <c r="BE33" i="1"/>
  <c r="BE34" i="1"/>
  <c r="BE35" i="1"/>
  <c r="BE36" i="1"/>
  <c r="BE37" i="1"/>
  <c r="BE38" i="1"/>
  <c r="BE39" i="1"/>
  <c r="BE40" i="1"/>
  <c r="BE41" i="1"/>
  <c r="BE42" i="1"/>
  <c r="BE43" i="1"/>
  <c r="BE44" i="1"/>
  <c r="BE45" i="1"/>
  <c r="BE46" i="1"/>
  <c r="BE47" i="1"/>
  <c r="BE48" i="1"/>
  <c r="BE49" i="1"/>
  <c r="BE50" i="1"/>
  <c r="BE51" i="1"/>
  <c r="BE52" i="1"/>
  <c r="BE53" i="1"/>
  <c r="BE54" i="1"/>
  <c r="BE55" i="1"/>
  <c r="BE56" i="1"/>
  <c r="BE57" i="1"/>
  <c r="BE58" i="1"/>
  <c r="BE59" i="1"/>
  <c r="BE60" i="1"/>
  <c r="BE61" i="1"/>
  <c r="BE62" i="1"/>
  <c r="BE63" i="1"/>
  <c r="BE64" i="1"/>
  <c r="BE65" i="1"/>
  <c r="BE66" i="1"/>
  <c r="BE67" i="1"/>
  <c r="BE68" i="1"/>
  <c r="BE70" i="1"/>
  <c r="BE71" i="1"/>
  <c r="BE72" i="1"/>
  <c r="BE73" i="1"/>
  <c r="BE74" i="1"/>
  <c r="BE75" i="1"/>
  <c r="BE76" i="1"/>
  <c r="BE77" i="1"/>
  <c r="BE78" i="1"/>
  <c r="BE79" i="1"/>
  <c r="BE80" i="1"/>
  <c r="BE81" i="1"/>
  <c r="BE82" i="1"/>
  <c r="BE83" i="1"/>
  <c r="BE84" i="1"/>
  <c r="BE85" i="1"/>
  <c r="BE86" i="1"/>
  <c r="BE87" i="1"/>
  <c r="BE88" i="1"/>
  <c r="BE89" i="1"/>
  <c r="BE90" i="1"/>
  <c r="BE91" i="1"/>
  <c r="BE92" i="1"/>
  <c r="BE93" i="1"/>
  <c r="BE94" i="1"/>
  <c r="BE95" i="1"/>
  <c r="BE96" i="1"/>
  <c r="BE97" i="1"/>
  <c r="BE98" i="1"/>
  <c r="BE99" i="1"/>
  <c r="BE100" i="1"/>
  <c r="BE101" i="1"/>
  <c r="BE102" i="1"/>
  <c r="BE103" i="1"/>
  <c r="BE104" i="1"/>
  <c r="BE105" i="1"/>
  <c r="BE106" i="1"/>
  <c r="BE107" i="1"/>
  <c r="BE108" i="1"/>
  <c r="BE109" i="1"/>
  <c r="BE110" i="1"/>
  <c r="BE111" i="1"/>
  <c r="BE112" i="1"/>
  <c r="BE113" i="1"/>
  <c r="BE114" i="1"/>
  <c r="BE115" i="1"/>
  <c r="BE116" i="1"/>
  <c r="BE117" i="1"/>
  <c r="BE118" i="1"/>
  <c r="BE119" i="1"/>
  <c r="BE120" i="1"/>
  <c r="BE121" i="1"/>
  <c r="BE122" i="1"/>
  <c r="BE123" i="1"/>
  <c r="BE124" i="1"/>
  <c r="BE125" i="1"/>
  <c r="BE126" i="1"/>
  <c r="BE127" i="1"/>
  <c r="BE128" i="1"/>
  <c r="BE129" i="1"/>
  <c r="BE130" i="1"/>
  <c r="BE131" i="1"/>
  <c r="BE132" i="1"/>
  <c r="BE133" i="1"/>
  <c r="BE134" i="1"/>
  <c r="BE135" i="1"/>
  <c r="BE136" i="1"/>
  <c r="BE137" i="1"/>
  <c r="BE138" i="1"/>
  <c r="BE139" i="1"/>
  <c r="BE140" i="1"/>
  <c r="BE141" i="1"/>
  <c r="BE142" i="1"/>
  <c r="BE143" i="1"/>
  <c r="BE144" i="1"/>
  <c r="BE145" i="1"/>
  <c r="BE146" i="1"/>
  <c r="BE147" i="1"/>
  <c r="BE148" i="1"/>
  <c r="BE149" i="1"/>
  <c r="BE150"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1" i="1"/>
  <c r="BE202" i="1"/>
  <c r="BE203" i="1"/>
  <c r="BE204" i="1"/>
  <c r="BE205" i="1"/>
  <c r="BE206" i="1"/>
  <c r="BE207" i="1"/>
  <c r="BE208" i="1"/>
  <c r="BE209" i="1"/>
  <c r="BE210" i="1"/>
  <c r="BE211" i="1"/>
  <c r="BE212" i="1"/>
  <c r="BE213" i="1"/>
  <c r="BE214" i="1"/>
  <c r="BE215" i="1"/>
  <c r="BE216" i="1"/>
  <c r="BE217" i="1"/>
  <c r="BE218" i="1"/>
  <c r="BE219" i="1"/>
  <c r="BE220" i="1"/>
  <c r="BE221" i="1"/>
  <c r="BE222" i="1"/>
  <c r="BE223" i="1"/>
  <c r="BE224" i="1"/>
  <c r="BE225" i="1"/>
  <c r="BE226" i="1"/>
  <c r="BE227" i="1"/>
  <c r="BE228" i="1"/>
  <c r="BE229" i="1"/>
  <c r="BE230" i="1"/>
  <c r="BE231" i="1"/>
  <c r="BE232" i="1"/>
  <c r="BE233" i="1"/>
  <c r="BE234" i="1"/>
  <c r="BE235" i="1"/>
  <c r="BE4" i="1"/>
  <c r="BD5" i="1"/>
  <c r="BD6" i="1"/>
  <c r="BD7" i="1"/>
  <c r="BD8" i="1"/>
  <c r="BD9" i="1"/>
  <c r="BD10" i="1"/>
  <c r="BD11" i="1"/>
  <c r="BD12" i="1"/>
  <c r="BD13" i="1"/>
  <c r="BD14" i="1"/>
  <c r="BD15" i="1"/>
  <c r="BD16" i="1"/>
  <c r="BD17" i="1"/>
  <c r="BD18" i="1"/>
  <c r="BD19" i="1"/>
  <c r="BD20" i="1"/>
  <c r="BD21" i="1"/>
  <c r="BD22" i="1"/>
  <c r="BD23" i="1"/>
  <c r="BD24" i="1"/>
  <c r="BD25" i="1"/>
  <c r="BD26" i="1"/>
  <c r="BD27" i="1"/>
  <c r="BD28" i="1"/>
  <c r="BD29" i="1"/>
  <c r="BD30" i="1"/>
  <c r="BD31" i="1"/>
  <c r="BD32" i="1"/>
  <c r="BD33" i="1"/>
  <c r="BD34" i="1"/>
  <c r="BD35" i="1"/>
  <c r="BD36" i="1"/>
  <c r="BD37" i="1"/>
  <c r="BD38" i="1"/>
  <c r="BD39" i="1"/>
  <c r="BD40" i="1"/>
  <c r="BD41" i="1"/>
  <c r="BD42" i="1"/>
  <c r="BD43" i="1"/>
  <c r="BD44" i="1"/>
  <c r="BD45" i="1"/>
  <c r="BD46" i="1"/>
  <c r="BD47" i="1"/>
  <c r="BD48" i="1"/>
  <c r="BD49" i="1"/>
  <c r="BD50" i="1"/>
  <c r="BD51" i="1"/>
  <c r="BD52" i="1"/>
  <c r="BD53" i="1"/>
  <c r="BD54" i="1"/>
  <c r="BD55" i="1"/>
  <c r="BD56" i="1"/>
  <c r="BD57" i="1"/>
  <c r="BD58" i="1"/>
  <c r="BD59" i="1"/>
  <c r="BD60" i="1"/>
  <c r="BD61" i="1"/>
  <c r="BD62" i="1"/>
  <c r="BD63" i="1"/>
  <c r="BD64" i="1"/>
  <c r="BD65" i="1"/>
  <c r="BD66" i="1"/>
  <c r="BD67" i="1"/>
  <c r="BD68" i="1"/>
  <c r="BD70" i="1"/>
  <c r="BD71" i="1"/>
  <c r="BD72" i="1"/>
  <c r="BD73" i="1"/>
  <c r="BD74" i="1"/>
  <c r="BD75" i="1"/>
  <c r="BD76" i="1"/>
  <c r="BD77" i="1"/>
  <c r="BD78" i="1"/>
  <c r="BD79" i="1"/>
  <c r="BD80" i="1"/>
  <c r="BD81" i="1"/>
  <c r="BD82" i="1"/>
  <c r="BD83" i="1"/>
  <c r="BD84" i="1"/>
  <c r="BD85" i="1"/>
  <c r="BD86" i="1"/>
  <c r="BD87" i="1"/>
  <c r="BD88" i="1"/>
  <c r="BD89" i="1"/>
  <c r="BD90" i="1"/>
  <c r="BD91" i="1"/>
  <c r="BD92" i="1"/>
  <c r="BD93" i="1"/>
  <c r="BD94" i="1"/>
  <c r="BD95" i="1"/>
  <c r="BD96" i="1"/>
  <c r="BD97" i="1"/>
  <c r="BD98" i="1"/>
  <c r="BD99" i="1"/>
  <c r="BD100" i="1"/>
  <c r="BD101" i="1"/>
  <c r="BD102" i="1"/>
  <c r="BD103" i="1"/>
  <c r="BD104" i="1"/>
  <c r="BD105" i="1"/>
  <c r="BD106" i="1"/>
  <c r="BD107" i="1"/>
  <c r="BD108" i="1"/>
  <c r="BD109" i="1"/>
  <c r="BD110" i="1"/>
  <c r="BD111" i="1"/>
  <c r="BD112" i="1"/>
  <c r="BD113" i="1"/>
  <c r="BD114" i="1"/>
  <c r="BD115" i="1"/>
  <c r="BD116" i="1"/>
  <c r="BD117" i="1"/>
  <c r="BD118" i="1"/>
  <c r="BD119" i="1"/>
  <c r="BD120" i="1"/>
  <c r="BD121" i="1"/>
  <c r="BD122" i="1"/>
  <c r="BD123" i="1"/>
  <c r="BD124" i="1"/>
  <c r="BD125" i="1"/>
  <c r="BD126" i="1"/>
  <c r="BD127" i="1"/>
  <c r="BD128" i="1"/>
  <c r="BD129" i="1"/>
  <c r="BD130" i="1"/>
  <c r="BD131" i="1"/>
  <c r="BD132" i="1"/>
  <c r="BD133" i="1"/>
  <c r="BD134" i="1"/>
  <c r="BD135" i="1"/>
  <c r="BD136" i="1"/>
  <c r="BD137" i="1"/>
  <c r="BD138" i="1"/>
  <c r="BD139" i="1"/>
  <c r="BD140" i="1"/>
  <c r="BD141" i="1"/>
  <c r="BD142" i="1"/>
  <c r="BD143" i="1"/>
  <c r="BD144" i="1"/>
  <c r="BD145" i="1"/>
  <c r="BD146" i="1"/>
  <c r="BD147" i="1"/>
  <c r="BD148" i="1"/>
  <c r="BD149" i="1"/>
  <c r="BD150" i="1"/>
  <c r="BD151" i="1"/>
  <c r="BD152" i="1"/>
  <c r="BD153" i="1"/>
  <c r="BD154" i="1"/>
  <c r="BD155" i="1"/>
  <c r="BD156" i="1"/>
  <c r="BD157" i="1"/>
  <c r="BD158" i="1"/>
  <c r="BD159" i="1"/>
  <c r="BD160" i="1"/>
  <c r="BD161" i="1"/>
  <c r="BD162" i="1"/>
  <c r="BD163" i="1"/>
  <c r="BD164" i="1"/>
  <c r="BD165" i="1"/>
  <c r="BD166" i="1"/>
  <c r="BD167" i="1"/>
  <c r="BD168" i="1"/>
  <c r="BD169" i="1"/>
  <c r="BD170" i="1"/>
  <c r="BD171" i="1"/>
  <c r="BD172" i="1"/>
  <c r="BD173" i="1"/>
  <c r="BD174" i="1"/>
  <c r="BD175" i="1"/>
  <c r="BD176" i="1"/>
  <c r="BD177" i="1"/>
  <c r="BD178" i="1"/>
  <c r="BD179" i="1"/>
  <c r="BD180" i="1"/>
  <c r="BD181" i="1"/>
  <c r="BD182" i="1"/>
  <c r="BD183" i="1"/>
  <c r="BD184" i="1"/>
  <c r="BD185" i="1"/>
  <c r="BD186" i="1"/>
  <c r="BD187" i="1"/>
  <c r="BD188" i="1"/>
  <c r="BD189" i="1"/>
  <c r="BD190" i="1"/>
  <c r="BD191" i="1"/>
  <c r="BD192" i="1"/>
  <c r="BD193" i="1"/>
  <c r="BD194" i="1"/>
  <c r="BD195" i="1"/>
  <c r="BD196" i="1"/>
  <c r="BD197" i="1"/>
  <c r="BD198" i="1"/>
  <c r="BD199" i="1"/>
  <c r="BD200" i="1"/>
  <c r="BD201" i="1"/>
  <c r="BD202" i="1"/>
  <c r="BD203" i="1"/>
  <c r="BD204" i="1"/>
  <c r="BD205" i="1"/>
  <c r="BD206" i="1"/>
  <c r="BD207" i="1"/>
  <c r="BD208" i="1"/>
  <c r="BD209" i="1"/>
  <c r="BD210" i="1"/>
  <c r="BD211" i="1"/>
  <c r="BD212" i="1"/>
  <c r="BD213" i="1"/>
  <c r="BD214" i="1"/>
  <c r="BD215" i="1"/>
  <c r="BD216" i="1"/>
  <c r="BD217" i="1"/>
  <c r="BD218" i="1"/>
  <c r="BD219" i="1"/>
  <c r="BD220" i="1"/>
  <c r="BD221" i="1"/>
  <c r="BD222" i="1"/>
  <c r="BD223" i="1"/>
  <c r="BD224" i="1"/>
  <c r="BD225" i="1"/>
  <c r="BD226" i="1"/>
  <c r="BD227" i="1"/>
  <c r="BD228" i="1"/>
  <c r="BD229" i="1"/>
  <c r="BD230" i="1"/>
  <c r="BD231" i="1"/>
  <c r="BD232" i="1"/>
  <c r="BD233" i="1"/>
  <c r="BD234" i="1"/>
  <c r="BD235" i="1"/>
  <c r="BD4" i="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C137" i="1"/>
  <c r="BC138" i="1"/>
  <c r="BC139" i="1"/>
  <c r="BC140" i="1"/>
  <c r="BC141" i="1"/>
  <c r="BC142" i="1"/>
  <c r="BC143" i="1"/>
  <c r="BC144" i="1"/>
  <c r="BC145" i="1"/>
  <c r="BC146" i="1"/>
  <c r="BC147" i="1"/>
  <c r="BC148" i="1"/>
  <c r="BC149" i="1"/>
  <c r="BC150" i="1"/>
  <c r="BC151"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5" i="1"/>
  <c r="BC206" i="1"/>
  <c r="BC207" i="1"/>
  <c r="BC208" i="1"/>
  <c r="BC209" i="1"/>
  <c r="BC210" i="1"/>
  <c r="BC211" i="1"/>
  <c r="BC212" i="1"/>
  <c r="BC213" i="1"/>
  <c r="BC214" i="1"/>
  <c r="BC215" i="1"/>
  <c r="BC216" i="1"/>
  <c r="BC217" i="1"/>
  <c r="BC218" i="1"/>
  <c r="BC219" i="1"/>
  <c r="BC220" i="1"/>
  <c r="BC221" i="1"/>
  <c r="BC222" i="1"/>
  <c r="BC223" i="1"/>
  <c r="BC224" i="1"/>
  <c r="BC225" i="1"/>
  <c r="BC226" i="1"/>
  <c r="BC227" i="1"/>
  <c r="BC228" i="1"/>
  <c r="BC229" i="1"/>
  <c r="BC230" i="1"/>
  <c r="BC231" i="1"/>
  <c r="BC232" i="1"/>
  <c r="BC233" i="1"/>
  <c r="BC234" i="1"/>
  <c r="BC235" i="1"/>
  <c r="BC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4" i="1"/>
  <c r="BA5" i="1"/>
  <c r="BA6" i="1"/>
  <c r="BA7" i="1"/>
  <c r="BA8" i="1"/>
  <c r="BA9" i="1"/>
  <c r="BA10" i="1"/>
  <c r="BA11" i="1"/>
  <c r="BA12" i="1"/>
  <c r="BA13" i="1"/>
  <c r="BA14" i="1"/>
  <c r="BA15" i="1"/>
  <c r="BA16" i="1"/>
  <c r="BA17" i="1"/>
  <c r="BA18" i="1"/>
  <c r="BA19" i="1"/>
  <c r="BA20" i="1"/>
  <c r="BA21" i="1"/>
  <c r="BA22" i="1"/>
  <c r="BA23" i="1"/>
  <c r="BA24" i="1"/>
  <c r="BA25" i="1"/>
  <c r="BA26" i="1"/>
  <c r="BA27" i="1"/>
  <c r="BA28" i="1"/>
  <c r="BA29" i="1"/>
  <c r="BA30" i="1"/>
  <c r="BA31" i="1"/>
  <c r="BA32" i="1"/>
  <c r="BA33" i="1"/>
  <c r="BA34" i="1"/>
  <c r="BA35" i="1"/>
  <c r="BA36" i="1"/>
  <c r="BA37" i="1"/>
  <c r="BA38" i="1"/>
  <c r="BA39" i="1"/>
  <c r="BA40" i="1"/>
  <c r="BA41" i="1"/>
  <c r="BA42" i="1"/>
  <c r="BA43" i="1"/>
  <c r="BA44" i="1"/>
  <c r="BA45" i="1"/>
  <c r="BA46" i="1"/>
  <c r="BA47" i="1"/>
  <c r="BA48" i="1"/>
  <c r="BA49" i="1"/>
  <c r="BA50" i="1"/>
  <c r="BA51" i="1"/>
  <c r="BA52" i="1"/>
  <c r="BA53" i="1"/>
  <c r="BA54" i="1"/>
  <c r="BA55" i="1"/>
  <c r="BA56" i="1"/>
  <c r="BA57" i="1"/>
  <c r="BA58" i="1"/>
  <c r="BA59" i="1"/>
  <c r="BA60" i="1"/>
  <c r="BA61" i="1"/>
  <c r="BA62" i="1"/>
  <c r="BA63" i="1"/>
  <c r="BA64" i="1"/>
  <c r="BA65" i="1"/>
  <c r="BA66" i="1"/>
  <c r="BA67" i="1"/>
  <c r="BA68" i="1"/>
  <c r="BA70" i="1"/>
  <c r="BA71" i="1"/>
  <c r="BA72" i="1"/>
  <c r="BA73" i="1"/>
  <c r="BA74" i="1"/>
  <c r="BA75" i="1"/>
  <c r="BA76" i="1"/>
  <c r="BA77" i="1"/>
  <c r="BA78" i="1"/>
  <c r="BA79" i="1"/>
  <c r="BA80" i="1"/>
  <c r="BA81" i="1"/>
  <c r="BA82" i="1"/>
  <c r="BA83" i="1"/>
  <c r="BA84" i="1"/>
  <c r="BA85" i="1"/>
  <c r="BA86" i="1"/>
  <c r="BA87" i="1"/>
  <c r="BA88" i="1"/>
  <c r="BA89" i="1"/>
  <c r="BA90" i="1"/>
  <c r="BA91" i="1"/>
  <c r="BA92" i="1"/>
  <c r="BA93" i="1"/>
  <c r="BA94" i="1"/>
  <c r="BA95" i="1"/>
  <c r="BA96" i="1"/>
  <c r="BA97" i="1"/>
  <c r="BA98" i="1"/>
  <c r="BA99" i="1"/>
  <c r="BA100" i="1"/>
  <c r="BA101" i="1"/>
  <c r="BA102" i="1"/>
  <c r="BA103" i="1"/>
  <c r="BA104" i="1"/>
  <c r="BA105" i="1"/>
  <c r="BA106" i="1"/>
  <c r="BA107" i="1"/>
  <c r="BA108" i="1"/>
  <c r="BA109" i="1"/>
  <c r="BA110" i="1"/>
  <c r="BA111" i="1"/>
  <c r="BA112" i="1"/>
  <c r="BA113" i="1"/>
  <c r="BA114" i="1"/>
  <c r="BA115" i="1"/>
  <c r="BA116" i="1"/>
  <c r="BA117" i="1"/>
  <c r="BA118" i="1"/>
  <c r="BA119" i="1"/>
  <c r="BA120" i="1"/>
  <c r="BA121" i="1"/>
  <c r="BA122" i="1"/>
  <c r="BA123" i="1"/>
  <c r="BA124" i="1"/>
  <c r="BA125" i="1"/>
  <c r="BA126" i="1"/>
  <c r="BA127" i="1"/>
  <c r="BA128" i="1"/>
  <c r="BA129" i="1"/>
  <c r="BA130" i="1"/>
  <c r="BA131" i="1"/>
  <c r="BA132" i="1"/>
  <c r="BA133" i="1"/>
  <c r="BA134" i="1"/>
  <c r="BA135" i="1"/>
  <c r="BA136" i="1"/>
  <c r="BA137" i="1"/>
  <c r="BA138" i="1"/>
  <c r="BA139" i="1"/>
  <c r="BA140" i="1"/>
  <c r="BA141" i="1"/>
  <c r="BA142" i="1"/>
  <c r="BA143" i="1"/>
  <c r="BA144" i="1"/>
  <c r="BA145" i="1"/>
  <c r="BA146" i="1"/>
  <c r="BA147" i="1"/>
  <c r="BA148" i="1"/>
  <c r="BA149" i="1"/>
  <c r="BA150" i="1"/>
  <c r="BA151"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2" i="1"/>
  <c r="BA203" i="1"/>
  <c r="BA204" i="1"/>
  <c r="BA205" i="1"/>
  <c r="BA206" i="1"/>
  <c r="BA207" i="1"/>
  <c r="BA208" i="1"/>
  <c r="BA209" i="1"/>
  <c r="BA210" i="1"/>
  <c r="BA211" i="1"/>
  <c r="BA212" i="1"/>
  <c r="BA213" i="1"/>
  <c r="BA214" i="1"/>
  <c r="BA215" i="1"/>
  <c r="BA216" i="1"/>
  <c r="BA217" i="1"/>
  <c r="BA218" i="1"/>
  <c r="BA219" i="1"/>
  <c r="BA220" i="1"/>
  <c r="BA221" i="1"/>
  <c r="BA222" i="1"/>
  <c r="BA223" i="1"/>
  <c r="BA224" i="1"/>
  <c r="BA225" i="1"/>
  <c r="BA226" i="1"/>
  <c r="BA227" i="1"/>
  <c r="BA228" i="1"/>
  <c r="BA229" i="1"/>
  <c r="BA230" i="1"/>
  <c r="BA231" i="1"/>
  <c r="BA232" i="1"/>
  <c r="BA233" i="1"/>
  <c r="BA234" i="1"/>
  <c r="BA235" i="1"/>
  <c r="BA4" i="1"/>
  <c r="AZ5" i="1"/>
  <c r="AZ6" i="1"/>
  <c r="AZ7" i="1"/>
  <c r="AZ8" i="1"/>
  <c r="AZ9" i="1"/>
  <c r="AZ10" i="1"/>
  <c r="AZ11" i="1"/>
  <c r="AZ12" i="1"/>
  <c r="AZ13" i="1"/>
  <c r="AZ14" i="1"/>
  <c r="AZ15" i="1"/>
  <c r="AZ16" i="1"/>
  <c r="AZ17" i="1"/>
  <c r="AZ18" i="1"/>
  <c r="AZ19" i="1"/>
  <c r="AZ20" i="1"/>
  <c r="AZ21" i="1"/>
  <c r="AZ22" i="1"/>
  <c r="AZ23" i="1"/>
  <c r="AZ24" i="1"/>
  <c r="AZ25" i="1"/>
  <c r="AZ26" i="1"/>
  <c r="AZ27" i="1"/>
  <c r="AZ28" i="1"/>
  <c r="AZ29" i="1"/>
  <c r="AZ30" i="1"/>
  <c r="AZ31" i="1"/>
  <c r="AZ32" i="1"/>
  <c r="AZ33" i="1"/>
  <c r="AZ34" i="1"/>
  <c r="AZ35" i="1"/>
  <c r="AZ36" i="1"/>
  <c r="AZ37" i="1"/>
  <c r="AZ38" i="1"/>
  <c r="AZ39" i="1"/>
  <c r="AZ40" i="1"/>
  <c r="AZ41" i="1"/>
  <c r="AZ42" i="1"/>
  <c r="AZ43" i="1"/>
  <c r="AZ44" i="1"/>
  <c r="AZ45" i="1"/>
  <c r="AZ46" i="1"/>
  <c r="AZ47" i="1"/>
  <c r="AZ48" i="1"/>
  <c r="AZ49" i="1"/>
  <c r="AZ50" i="1"/>
  <c r="AZ51" i="1"/>
  <c r="AZ52" i="1"/>
  <c r="AZ53" i="1"/>
  <c r="AZ54" i="1"/>
  <c r="AZ55" i="1"/>
  <c r="AZ56" i="1"/>
  <c r="AZ57" i="1"/>
  <c r="AZ58" i="1"/>
  <c r="AZ59" i="1"/>
  <c r="AZ60" i="1"/>
  <c r="AZ61" i="1"/>
  <c r="AZ62" i="1"/>
  <c r="AZ63" i="1"/>
  <c r="AZ64" i="1"/>
  <c r="AZ65" i="1"/>
  <c r="AZ66" i="1"/>
  <c r="AZ67" i="1"/>
  <c r="AZ68" i="1"/>
  <c r="AZ70" i="1"/>
  <c r="AZ71" i="1"/>
  <c r="AZ72" i="1"/>
  <c r="AZ73" i="1"/>
  <c r="AZ74" i="1"/>
  <c r="AZ75" i="1"/>
  <c r="AZ76" i="1"/>
  <c r="AZ77" i="1"/>
  <c r="AZ78" i="1"/>
  <c r="AZ79" i="1"/>
  <c r="AZ80" i="1"/>
  <c r="AZ81" i="1"/>
  <c r="AZ82" i="1"/>
  <c r="AZ83" i="1"/>
  <c r="AZ84" i="1"/>
  <c r="AZ85" i="1"/>
  <c r="AZ86" i="1"/>
  <c r="AZ87" i="1"/>
  <c r="AZ88" i="1"/>
  <c r="AZ89" i="1"/>
  <c r="AZ90" i="1"/>
  <c r="AZ91" i="1"/>
  <c r="AZ92" i="1"/>
  <c r="AZ93" i="1"/>
  <c r="AZ94" i="1"/>
  <c r="AZ95" i="1"/>
  <c r="AZ96" i="1"/>
  <c r="AZ97" i="1"/>
  <c r="AZ98" i="1"/>
  <c r="AZ99" i="1"/>
  <c r="AZ100" i="1"/>
  <c r="AZ101" i="1"/>
  <c r="AZ102" i="1"/>
  <c r="AZ103" i="1"/>
  <c r="AZ104" i="1"/>
  <c r="AZ105"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4" i="1"/>
  <c r="AY5" i="1"/>
  <c r="AY6" i="1"/>
  <c r="AY7" i="1"/>
  <c r="AY8" i="1"/>
  <c r="AY9" i="1"/>
  <c r="AY10" i="1"/>
  <c r="AY11" i="1"/>
  <c r="AY12" i="1"/>
  <c r="AY13" i="1"/>
  <c r="AY14" i="1"/>
  <c r="AY15" i="1"/>
  <c r="AY16" i="1"/>
  <c r="AY17" i="1"/>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46" i="1"/>
  <c r="AY47" i="1"/>
  <c r="AY48" i="1"/>
  <c r="AY49" i="1"/>
  <c r="AY50" i="1"/>
  <c r="AY51" i="1"/>
  <c r="AY52" i="1"/>
  <c r="AY53" i="1"/>
  <c r="AY54" i="1"/>
  <c r="AY55" i="1"/>
  <c r="AY56" i="1"/>
  <c r="AY57" i="1"/>
  <c r="AY58" i="1"/>
  <c r="AY59" i="1"/>
  <c r="AY60" i="1"/>
  <c r="AY61" i="1"/>
  <c r="AY62" i="1"/>
  <c r="AY63" i="1"/>
  <c r="AY64" i="1"/>
  <c r="AY65" i="1"/>
  <c r="AY66" i="1"/>
  <c r="AY67" i="1"/>
  <c r="AY68" i="1"/>
  <c r="AY70" i="1"/>
  <c r="AY71" i="1"/>
  <c r="AY72" i="1"/>
  <c r="AY73" i="1"/>
  <c r="AY74" i="1"/>
  <c r="AY75" i="1"/>
  <c r="AY76" i="1"/>
  <c r="AY77" i="1"/>
  <c r="AY78" i="1"/>
  <c r="AY79" i="1"/>
  <c r="AY80" i="1"/>
  <c r="AY81" i="1"/>
  <c r="AY82" i="1"/>
  <c r="AY83" i="1"/>
  <c r="AY84" i="1"/>
  <c r="AY85" i="1"/>
  <c r="AY86" i="1"/>
  <c r="AY87" i="1"/>
  <c r="AY88" i="1"/>
  <c r="AY89" i="1"/>
  <c r="AY90" i="1"/>
  <c r="AY91" i="1"/>
  <c r="AY92" i="1"/>
  <c r="AY93" i="1"/>
  <c r="AY94" i="1"/>
  <c r="AY95" i="1"/>
  <c r="AY96" i="1"/>
  <c r="AY97" i="1"/>
  <c r="AY98" i="1"/>
  <c r="AY99" i="1"/>
  <c r="AY100" i="1"/>
  <c r="AY101" i="1"/>
  <c r="AY102" i="1"/>
  <c r="AY103" i="1"/>
  <c r="AY104" i="1"/>
  <c r="AY105" i="1"/>
  <c r="AY106" i="1"/>
  <c r="AY107" i="1"/>
  <c r="AY108" i="1"/>
  <c r="AY109" i="1"/>
  <c r="AY110" i="1"/>
  <c r="AY111" i="1"/>
  <c r="AY112" i="1"/>
  <c r="AY113" i="1"/>
  <c r="AY114" i="1"/>
  <c r="AY115" i="1"/>
  <c r="AY116" i="1"/>
  <c r="AY117" i="1"/>
  <c r="AY118" i="1"/>
  <c r="AY119" i="1"/>
  <c r="AY120" i="1"/>
  <c r="AY121" i="1"/>
  <c r="AY122" i="1"/>
  <c r="AY123" i="1"/>
  <c r="AY124" i="1"/>
  <c r="AY125" i="1"/>
  <c r="AY126" i="1"/>
  <c r="AY127" i="1"/>
  <c r="AY128" i="1"/>
  <c r="AY129" i="1"/>
  <c r="AY130" i="1"/>
  <c r="AY131" i="1"/>
  <c r="AY132" i="1"/>
  <c r="AY133" i="1"/>
  <c r="AY134" i="1"/>
  <c r="AY135" i="1"/>
  <c r="AY136" i="1"/>
  <c r="AY137" i="1"/>
  <c r="AY138" i="1"/>
  <c r="AY139" i="1"/>
  <c r="AY140" i="1"/>
  <c r="AY141" i="1"/>
  <c r="AY142" i="1"/>
  <c r="AY143" i="1"/>
  <c r="AY144" i="1"/>
  <c r="AY145" i="1"/>
  <c r="AY146" i="1"/>
  <c r="AY147" i="1"/>
  <c r="AY148" i="1"/>
  <c r="AY149" i="1"/>
  <c r="AY150" i="1"/>
  <c r="AY151"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180" i="1"/>
  <c r="AY181" i="1"/>
  <c r="AY182" i="1"/>
  <c r="AY183" i="1"/>
  <c r="AY184" i="1"/>
  <c r="AY185" i="1"/>
  <c r="AY186" i="1"/>
  <c r="AY187" i="1"/>
  <c r="AY188" i="1"/>
  <c r="AY189" i="1"/>
  <c r="AY190" i="1"/>
  <c r="AY191" i="1"/>
  <c r="AY192" i="1"/>
  <c r="AY193" i="1"/>
  <c r="AY194" i="1"/>
  <c r="AY195" i="1"/>
  <c r="AY196" i="1"/>
  <c r="AY197" i="1"/>
  <c r="AY198" i="1"/>
  <c r="AY199" i="1"/>
  <c r="AY200" i="1"/>
  <c r="AY201" i="1"/>
  <c r="AY202" i="1"/>
  <c r="AY203" i="1"/>
  <c r="AY204" i="1"/>
  <c r="AY205" i="1"/>
  <c r="AY206" i="1"/>
  <c r="AY207" i="1"/>
  <c r="AY208" i="1"/>
  <c r="AY209" i="1"/>
  <c r="AY210" i="1"/>
  <c r="AY211" i="1"/>
  <c r="AY212" i="1"/>
  <c r="AY213" i="1"/>
  <c r="AY214" i="1"/>
  <c r="AY215" i="1"/>
  <c r="AY216" i="1"/>
  <c r="AY217" i="1"/>
  <c r="AY218" i="1"/>
  <c r="AY219" i="1"/>
  <c r="AY220" i="1"/>
  <c r="AY221" i="1"/>
  <c r="AY222" i="1"/>
  <c r="AY223" i="1"/>
  <c r="AY224" i="1"/>
  <c r="AY225" i="1"/>
  <c r="AY226" i="1"/>
  <c r="AY227" i="1"/>
  <c r="AY228" i="1"/>
  <c r="AY229" i="1"/>
  <c r="AY230" i="1"/>
  <c r="AY231" i="1"/>
  <c r="AY232" i="1"/>
  <c r="AY233" i="1"/>
  <c r="AY234" i="1"/>
  <c r="AY235" i="1"/>
  <c r="AY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38" i="1"/>
  <c r="AX39" i="1"/>
  <c r="AX40" i="1"/>
  <c r="AX41" i="1"/>
  <c r="AX42" i="1"/>
  <c r="AX43" i="1"/>
  <c r="AX44" i="1"/>
  <c r="AX45" i="1"/>
  <c r="AX46" i="1"/>
  <c r="AX47" i="1"/>
  <c r="AX48" i="1"/>
  <c r="AX49" i="1"/>
  <c r="AX50" i="1"/>
  <c r="AX51" i="1"/>
  <c r="AX52" i="1"/>
  <c r="AX53" i="1"/>
  <c r="AX54" i="1"/>
  <c r="AX55" i="1"/>
  <c r="AX56" i="1"/>
  <c r="AX57" i="1"/>
  <c r="AX58" i="1"/>
  <c r="AX59" i="1"/>
  <c r="AX60" i="1"/>
  <c r="AX61" i="1"/>
  <c r="AX62" i="1"/>
  <c r="AX63" i="1"/>
  <c r="AX64" i="1"/>
  <c r="AX65" i="1"/>
  <c r="AX66" i="1"/>
  <c r="AX67" i="1"/>
  <c r="AX68" i="1"/>
  <c r="AX70" i="1"/>
  <c r="AX71" i="1"/>
  <c r="AX72" i="1"/>
  <c r="AX73" i="1"/>
  <c r="AX74" i="1"/>
  <c r="AX75" i="1"/>
  <c r="AX76" i="1"/>
  <c r="AX77" i="1"/>
  <c r="AX78" i="1"/>
  <c r="AX79" i="1"/>
  <c r="AX80" i="1"/>
  <c r="AX81" i="1"/>
  <c r="AX82" i="1"/>
  <c r="AX83" i="1"/>
  <c r="AX84" i="1"/>
  <c r="AX85" i="1"/>
  <c r="AX86" i="1"/>
  <c r="AX87" i="1"/>
  <c r="AX88" i="1"/>
  <c r="AX89" i="1"/>
  <c r="AX90" i="1"/>
  <c r="AX91" i="1"/>
  <c r="AX92" i="1"/>
  <c r="AX93" i="1"/>
  <c r="AX94" i="1"/>
  <c r="AX95" i="1"/>
  <c r="AX96"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6" i="1"/>
  <c r="AX217" i="1"/>
  <c r="AX218" i="1"/>
  <c r="AX219" i="1"/>
  <c r="AX220" i="1"/>
  <c r="AX221" i="1"/>
  <c r="AX222" i="1"/>
  <c r="AX223" i="1"/>
  <c r="AX224" i="1"/>
  <c r="AX225" i="1"/>
  <c r="AX226" i="1"/>
  <c r="AX227" i="1"/>
  <c r="AX228" i="1"/>
  <c r="AX229" i="1"/>
  <c r="AX230" i="1"/>
  <c r="AX231" i="1"/>
  <c r="AX232" i="1"/>
  <c r="AX233" i="1"/>
  <c r="AX234" i="1"/>
  <c r="AX235" i="1"/>
  <c r="AX4" i="1"/>
  <c r="AW4" i="1"/>
  <c r="AW5" i="1"/>
  <c r="AW6" i="1"/>
  <c r="AW7" i="1"/>
  <c r="AW8" i="1"/>
  <c r="AW9" i="1"/>
  <c r="AW10" i="1"/>
  <c r="AW11" i="1"/>
  <c r="AW12" i="1"/>
  <c r="AW13" i="1"/>
  <c r="AW14" i="1"/>
  <c r="AW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V5" i="1"/>
  <c r="AV6" i="1"/>
  <c r="AV7" i="1"/>
  <c r="AV8" i="1"/>
  <c r="AV9" i="1"/>
  <c r="AV10"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4" i="1"/>
  <c r="AU5" i="1"/>
  <c r="AU6" i="1"/>
  <c r="AU7" i="1"/>
  <c r="AU8" i="1"/>
  <c r="AU9" i="1"/>
  <c r="AU10" i="1"/>
  <c r="AU11" i="1"/>
  <c r="AU12" i="1"/>
  <c r="AU13" i="1"/>
  <c r="AU14" i="1"/>
  <c r="AU15" i="1"/>
  <c r="AU16" i="1"/>
  <c r="AU17" i="1"/>
  <c r="AU18"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6" i="1"/>
  <c r="AU67" i="1"/>
  <c r="AU68"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4" i="1"/>
  <c r="AT5" i="1"/>
  <c r="AT6" i="1"/>
  <c r="AT7" i="1"/>
  <c r="AT8" i="1"/>
  <c r="AT9" i="1"/>
  <c r="AT10" i="1"/>
  <c r="AT11" i="1"/>
  <c r="AT12" i="1"/>
  <c r="AT13" i="1"/>
  <c r="AT14" i="1"/>
  <c r="AT15" i="1"/>
  <c r="AT16" i="1"/>
  <c r="AT17" i="1"/>
  <c r="AT18"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4" i="1"/>
  <c r="AS5" i="1"/>
  <c r="AS6" i="1"/>
  <c r="AS7" i="1"/>
  <c r="AS8" i="1"/>
  <c r="AS9" i="1"/>
  <c r="AS10" i="1"/>
  <c r="AS11" i="1"/>
  <c r="AS12" i="1"/>
  <c r="AS13" i="1"/>
  <c r="AS14" i="1"/>
  <c r="AS15" i="1"/>
  <c r="AS16" i="1"/>
  <c r="AS17" i="1"/>
  <c r="AS18" i="1"/>
  <c r="AS19" i="1"/>
  <c r="AS20" i="1"/>
  <c r="AS21" i="1"/>
  <c r="AS22" i="1"/>
  <c r="AS23" i="1"/>
  <c r="AS24" i="1"/>
  <c r="AS25" i="1"/>
  <c r="AS26" i="1"/>
  <c r="AS27" i="1"/>
  <c r="AS28" i="1"/>
  <c r="AS29" i="1"/>
  <c r="AS30" i="1"/>
  <c r="AS31" i="1"/>
  <c r="AS32" i="1"/>
  <c r="AS33" i="1"/>
  <c r="AS34" i="1"/>
  <c r="AS35" i="1"/>
  <c r="AS36" i="1"/>
  <c r="AS37" i="1"/>
  <c r="AS38" i="1"/>
  <c r="AS39" i="1"/>
  <c r="AS40" i="1"/>
  <c r="AS41" i="1"/>
  <c r="AS42" i="1"/>
  <c r="AS43" i="1"/>
  <c r="AS44" i="1"/>
  <c r="AS45" i="1"/>
  <c r="AS46" i="1"/>
  <c r="AS47" i="1"/>
  <c r="AS48" i="1"/>
  <c r="AS49" i="1"/>
  <c r="AS50" i="1"/>
  <c r="AS51" i="1"/>
  <c r="AS52" i="1"/>
  <c r="AS53" i="1"/>
  <c r="AS54" i="1"/>
  <c r="AS55" i="1"/>
  <c r="AS56" i="1"/>
  <c r="AS57" i="1"/>
  <c r="AS58" i="1"/>
  <c r="AS59" i="1"/>
  <c r="AS60" i="1"/>
  <c r="AS61" i="1"/>
  <c r="AS62" i="1"/>
  <c r="AS63" i="1"/>
  <c r="AS64" i="1"/>
  <c r="AS65" i="1"/>
  <c r="AS66" i="1"/>
  <c r="AS67" i="1"/>
  <c r="AS68" i="1"/>
  <c r="AS70" i="1"/>
  <c r="AS71" i="1"/>
  <c r="AS72" i="1"/>
  <c r="AS73" i="1"/>
  <c r="AS74" i="1"/>
  <c r="AS75" i="1"/>
  <c r="AS76" i="1"/>
  <c r="AS77" i="1"/>
  <c r="AS78" i="1"/>
  <c r="AS79" i="1"/>
  <c r="AS80" i="1"/>
  <c r="AS81" i="1"/>
  <c r="AS82" i="1"/>
  <c r="AS83" i="1"/>
  <c r="AS84" i="1"/>
  <c r="AS85" i="1"/>
  <c r="AS86" i="1"/>
  <c r="AS87" i="1"/>
  <c r="AS88" i="1"/>
  <c r="AS89" i="1"/>
  <c r="AS90" i="1"/>
  <c r="AS91" i="1"/>
  <c r="AS92" i="1"/>
  <c r="AS93" i="1"/>
  <c r="AS94" i="1"/>
  <c r="AS95" i="1"/>
  <c r="AS96" i="1"/>
  <c r="AS97" i="1"/>
  <c r="AS98" i="1"/>
  <c r="AS99" i="1"/>
  <c r="AS100" i="1"/>
  <c r="AS101" i="1"/>
  <c r="AS102" i="1"/>
  <c r="AS103" i="1"/>
  <c r="AS104" i="1"/>
  <c r="AS105" i="1"/>
  <c r="AS106" i="1"/>
  <c r="AS107" i="1"/>
  <c r="AS108" i="1"/>
  <c r="AS109" i="1"/>
  <c r="AS110" i="1"/>
  <c r="AS111" i="1"/>
  <c r="AS112" i="1"/>
  <c r="AS113" i="1"/>
  <c r="AS114" i="1"/>
  <c r="AS115" i="1"/>
  <c r="AS116" i="1"/>
  <c r="AS117" i="1"/>
  <c r="AS118" i="1"/>
  <c r="AS119" i="1"/>
  <c r="AS120" i="1"/>
  <c r="AS121" i="1"/>
  <c r="AS122" i="1"/>
  <c r="AS123" i="1"/>
  <c r="AS124" i="1"/>
  <c r="AS125" i="1"/>
  <c r="AS126" i="1"/>
  <c r="AS127" i="1"/>
  <c r="AS128" i="1"/>
  <c r="AS129" i="1"/>
  <c r="AS130" i="1"/>
  <c r="AS131" i="1"/>
  <c r="AS132" i="1"/>
  <c r="AS133" i="1"/>
  <c r="AS134" i="1"/>
  <c r="AS135" i="1"/>
  <c r="AS136" i="1"/>
  <c r="AS137" i="1"/>
  <c r="AS138" i="1"/>
  <c r="AS139" i="1"/>
  <c r="AS140" i="1"/>
  <c r="AS141" i="1"/>
  <c r="AS142" i="1"/>
  <c r="AS143" i="1"/>
  <c r="AS144" i="1"/>
  <c r="AS145" i="1"/>
  <c r="AS146" i="1"/>
  <c r="AS147" i="1"/>
  <c r="AS148" i="1"/>
  <c r="AS149" i="1"/>
  <c r="AS150" i="1"/>
  <c r="AS151" i="1"/>
  <c r="AS152" i="1"/>
  <c r="AS153" i="1"/>
  <c r="AS154" i="1"/>
  <c r="AS155" i="1"/>
  <c r="AS156" i="1"/>
  <c r="AS157" i="1"/>
  <c r="AS158" i="1"/>
  <c r="AS159" i="1"/>
  <c r="AS160" i="1"/>
  <c r="AS161" i="1"/>
  <c r="AS162" i="1"/>
  <c r="AS163" i="1"/>
  <c r="AS164" i="1"/>
  <c r="AS165" i="1"/>
  <c r="AS166" i="1"/>
  <c r="AS167" i="1"/>
  <c r="AS168" i="1"/>
  <c r="AS169" i="1"/>
  <c r="AS170" i="1"/>
  <c r="AS171" i="1"/>
  <c r="AS172" i="1"/>
  <c r="AS173" i="1"/>
  <c r="AS174" i="1"/>
  <c r="AS175" i="1"/>
  <c r="AS176" i="1"/>
  <c r="AS177" i="1"/>
  <c r="AS178" i="1"/>
  <c r="AS179" i="1"/>
  <c r="AS180" i="1"/>
  <c r="AS181" i="1"/>
  <c r="AS182" i="1"/>
  <c r="AS183" i="1"/>
  <c r="AS184" i="1"/>
  <c r="AS185" i="1"/>
  <c r="AS186" i="1"/>
  <c r="AS187" i="1"/>
  <c r="AS188" i="1"/>
  <c r="AS189" i="1"/>
  <c r="AS190" i="1"/>
  <c r="AS191" i="1"/>
  <c r="AS192" i="1"/>
  <c r="AS193" i="1"/>
  <c r="AS194" i="1"/>
  <c r="AS195" i="1"/>
  <c r="AS196" i="1"/>
  <c r="AS197" i="1"/>
  <c r="AS198" i="1"/>
  <c r="AS199" i="1"/>
  <c r="AS200" i="1"/>
  <c r="AS201" i="1"/>
  <c r="AS202" i="1"/>
  <c r="AS203" i="1"/>
  <c r="AS204" i="1"/>
  <c r="AS205" i="1"/>
  <c r="AS206" i="1"/>
  <c r="AS207" i="1"/>
  <c r="AS208" i="1"/>
  <c r="AS209" i="1"/>
  <c r="AS210" i="1"/>
  <c r="AS211" i="1"/>
  <c r="AS212" i="1"/>
  <c r="AS213" i="1"/>
  <c r="AS214" i="1"/>
  <c r="AS215" i="1"/>
  <c r="AS216" i="1"/>
  <c r="AS217" i="1"/>
  <c r="AS218" i="1"/>
  <c r="AS219" i="1"/>
  <c r="AS220" i="1"/>
  <c r="AS221" i="1"/>
  <c r="AS222" i="1"/>
  <c r="AS223" i="1"/>
  <c r="AS224" i="1"/>
  <c r="AS225" i="1"/>
  <c r="AS226" i="1"/>
  <c r="AS227" i="1"/>
  <c r="AS228" i="1"/>
  <c r="AS229" i="1"/>
  <c r="AS230" i="1"/>
  <c r="AS231" i="1"/>
  <c r="AS232" i="1"/>
  <c r="AS233" i="1"/>
  <c r="AS234" i="1"/>
  <c r="AS235" i="1"/>
  <c r="AS4" i="1"/>
  <c r="AR5" i="1"/>
  <c r="AR6" i="1"/>
  <c r="AR7" i="1"/>
  <c r="AR8" i="1"/>
  <c r="AR9" i="1"/>
  <c r="AR10" i="1"/>
  <c r="AR11" i="1"/>
  <c r="AR12" i="1"/>
  <c r="AR13" i="1"/>
  <c r="AR14" i="1"/>
  <c r="AR15" i="1"/>
  <c r="AR16" i="1"/>
  <c r="AR17" i="1"/>
  <c r="AR18" i="1"/>
  <c r="AR19" i="1"/>
  <c r="AR20"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8"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4" i="1"/>
  <c r="AQ5" i="1"/>
  <c r="AQ6" i="1"/>
  <c r="AQ7" i="1"/>
  <c r="AQ8" i="1"/>
  <c r="AQ9" i="1"/>
  <c r="AQ10" i="1"/>
  <c r="AQ11" i="1"/>
  <c r="AQ12" i="1"/>
  <c r="AQ13" i="1"/>
  <c r="AQ14" i="1"/>
  <c r="AQ15" i="1"/>
  <c r="AQ16" i="1"/>
  <c r="AQ17" i="1"/>
  <c r="AQ18" i="1"/>
  <c r="AQ19"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Q51" i="1"/>
  <c r="AQ52" i="1"/>
  <c r="AQ53" i="1"/>
  <c r="AQ54" i="1"/>
  <c r="AQ55" i="1"/>
  <c r="AQ56" i="1"/>
  <c r="AQ57" i="1"/>
  <c r="AQ58" i="1"/>
  <c r="AQ59" i="1"/>
  <c r="AQ60" i="1"/>
  <c r="AQ61" i="1"/>
  <c r="AQ62" i="1"/>
  <c r="AQ63" i="1"/>
  <c r="AQ64" i="1"/>
  <c r="AQ65" i="1"/>
  <c r="AQ66" i="1"/>
  <c r="AQ67" i="1"/>
  <c r="AQ68"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4" i="1"/>
  <c r="AP5" i="1"/>
  <c r="AP6" i="1"/>
  <c r="AP7" i="1"/>
  <c r="AP8" i="1"/>
  <c r="AP9" i="1"/>
  <c r="AP10" i="1"/>
  <c r="AP11" i="1"/>
  <c r="AP12" i="1"/>
  <c r="AP13" i="1"/>
  <c r="AP14" i="1"/>
  <c r="AP15"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8"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4" i="1"/>
  <c r="AO5" i="1"/>
  <c r="AO6" i="1"/>
  <c r="AO7" i="1"/>
  <c r="AO8" i="1"/>
  <c r="AO9" i="1"/>
  <c r="AO10" i="1"/>
  <c r="AO11" i="1"/>
  <c r="AO12" i="1"/>
  <c r="AO13" i="1"/>
  <c r="AO14" i="1"/>
  <c r="AO15" i="1"/>
  <c r="AO16" i="1"/>
  <c r="AO17" i="1"/>
  <c r="AO18"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4" i="1"/>
  <c r="AN5" i="1"/>
  <c r="AN6" i="1"/>
  <c r="AN7" i="1"/>
  <c r="AN8" i="1"/>
  <c r="AN9" i="1"/>
  <c r="AN10" i="1"/>
  <c r="AN11" i="1"/>
  <c r="AN12" i="1"/>
  <c r="AN13" i="1"/>
  <c r="AN14" i="1"/>
  <c r="AN15" i="1"/>
  <c r="AN16" i="1"/>
  <c r="AN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4" i="1"/>
  <c r="AM5" i="1"/>
  <c r="AM6" i="1"/>
  <c r="AM7" i="1"/>
  <c r="AM8" i="1"/>
  <c r="AM9"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4" i="1"/>
  <c r="C62" i="6"/>
  <c r="C63" i="6"/>
  <c r="C64" i="6"/>
  <c r="C65" i="6"/>
  <c r="C66" i="6"/>
  <c r="C67" i="6"/>
  <c r="C68" i="6"/>
  <c r="C69" i="6"/>
  <c r="C237" i="6"/>
  <c r="AR237" i="1" l="1"/>
  <c r="G245" i="1" s="1"/>
  <c r="H245" i="1" s="1"/>
  <c r="D66" i="6"/>
  <c r="D65" i="6"/>
  <c r="D64" i="6"/>
  <c r="D69" i="6"/>
  <c r="D63" i="6"/>
  <c r="D68" i="6"/>
  <c r="D62" i="6"/>
  <c r="D67" i="6"/>
  <c r="C65" i="7"/>
  <c r="C64" i="7"/>
  <c r="C69" i="7"/>
  <c r="C63" i="7"/>
  <c r="C68" i="7"/>
  <c r="C62" i="7"/>
  <c r="C66" i="7"/>
  <c r="C67" i="7"/>
  <c r="B67" i="7"/>
  <c r="B66" i="7"/>
  <c r="B65" i="7"/>
  <c r="B64" i="7"/>
  <c r="B237" i="7"/>
  <c r="B69" i="7"/>
  <c r="B63" i="7"/>
  <c r="B68" i="7"/>
  <c r="B62" i="7"/>
  <c r="AN237" i="1"/>
  <c r="G241" i="1" s="1"/>
  <c r="H241" i="1" s="1"/>
  <c r="AT237" i="1"/>
  <c r="AS237" i="1"/>
  <c r="AQ237" i="1"/>
  <c r="G244" i="1" s="1"/>
  <c r="H244" i="1" s="1"/>
  <c r="AP237" i="1"/>
  <c r="G243" i="1" s="1"/>
  <c r="H243" i="1" s="1"/>
  <c r="AV237" i="1"/>
  <c r="AO237" i="1"/>
  <c r="G242" i="1" s="1"/>
  <c r="H242" i="1" s="1"/>
  <c r="AU237" i="1"/>
  <c r="AM237" i="1"/>
  <c r="G240" i="1" s="1"/>
  <c r="H240" i="1" s="1"/>
  <c r="AD237" i="1"/>
  <c r="G288" i="1" s="1"/>
  <c r="BC237" i="1"/>
  <c r="BI237" i="1"/>
  <c r="G256" i="1" s="1"/>
  <c r="BO237" i="1"/>
  <c r="AE237" i="1"/>
  <c r="G289" i="1" s="1"/>
  <c r="AG237" i="1"/>
  <c r="G291" i="1" s="1"/>
  <c r="AI237" i="1"/>
  <c r="AK237" i="1"/>
  <c r="BB237" i="1"/>
  <c r="G252" i="1" s="1"/>
  <c r="F9" i="2" s="1"/>
  <c r="BH237" i="1"/>
  <c r="G255" i="1" s="1"/>
  <c r="BN237" i="1"/>
  <c r="BA237" i="1"/>
  <c r="G251" i="1" s="1"/>
  <c r="F8" i="2" s="1"/>
  <c r="BG237" i="1"/>
  <c r="G254" i="1" s="1"/>
  <c r="BM237" i="1"/>
  <c r="AC237" i="1"/>
  <c r="G287" i="1" s="1"/>
  <c r="AZ237" i="1"/>
  <c r="G250" i="1" s="1"/>
  <c r="F7" i="2" s="1"/>
  <c r="BF237" i="1"/>
  <c r="BL237" i="1"/>
  <c r="G259" i="1" s="1"/>
  <c r="AF237" i="1"/>
  <c r="G290" i="1" s="1"/>
  <c r="AH237" i="1"/>
  <c r="G292" i="1" s="1"/>
  <c r="AJ237" i="1"/>
  <c r="AL237" i="1"/>
  <c r="AY237" i="1"/>
  <c r="G249" i="1" s="1"/>
  <c r="F6" i="2" s="1"/>
  <c r="BE237" i="1"/>
  <c r="BK237" i="1"/>
  <c r="G258" i="1" s="1"/>
  <c r="AW237" i="1"/>
  <c r="G247" i="1" s="1"/>
  <c r="F4" i="2" s="1"/>
  <c r="G4" i="2" s="1"/>
  <c r="D5" i="24" s="1"/>
  <c r="AX237" i="1"/>
  <c r="G248" i="1" s="1"/>
  <c r="F5" i="2" s="1"/>
  <c r="BD237" i="1"/>
  <c r="BJ237" i="1"/>
  <c r="G257" i="1" s="1"/>
  <c r="BP237" i="1"/>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5" i="6"/>
  <c r="D6" i="24" l="1"/>
  <c r="E6" i="24" s="1"/>
  <c r="C5" i="24"/>
  <c r="E5" i="24" s="1"/>
  <c r="G6" i="2"/>
  <c r="G7" i="2"/>
  <c r="G5" i="2"/>
  <c r="G9" i="2"/>
  <c r="G8" i="2"/>
  <c r="I4" i="2"/>
  <c r="H291" i="1"/>
  <c r="E312" i="1"/>
  <c r="H289" i="1"/>
  <c r="E310" i="1"/>
  <c r="H288" i="1"/>
  <c r="E309" i="1"/>
  <c r="H287" i="1"/>
  <c r="E308" i="1"/>
  <c r="E298" i="1"/>
  <c r="H290" i="1"/>
  <c r="E311" i="1"/>
  <c r="H292" i="1"/>
  <c r="E313" i="1"/>
  <c r="H267" i="1"/>
  <c r="F301" i="1" s="1"/>
  <c r="H269" i="1"/>
  <c r="F303" i="1" s="1"/>
  <c r="E5" i="6"/>
  <c r="D214" i="6"/>
  <c r="D160" i="6"/>
  <c r="D136" i="6"/>
  <c r="D130" i="6"/>
  <c r="D124" i="6"/>
  <c r="D118" i="6"/>
  <c r="D112" i="6"/>
  <c r="D106" i="6"/>
  <c r="D100" i="6"/>
  <c r="D94" i="6"/>
  <c r="D88" i="6"/>
  <c r="D82" i="6"/>
  <c r="D76" i="6"/>
  <c r="D70" i="6"/>
  <c r="D56" i="6"/>
  <c r="D50" i="6"/>
  <c r="D44" i="6"/>
  <c r="D38" i="6"/>
  <c r="D32" i="6"/>
  <c r="D26" i="6"/>
  <c r="D20" i="6"/>
  <c r="D14" i="6"/>
  <c r="D8" i="6"/>
  <c r="D220" i="6"/>
  <c r="D202" i="6"/>
  <c r="D154" i="6"/>
  <c r="D219" i="6"/>
  <c r="D177" i="6"/>
  <c r="D105" i="6"/>
  <c r="D75" i="6"/>
  <c r="D61" i="6"/>
  <c r="D55" i="6"/>
  <c r="D49" i="6"/>
  <c r="D43" i="6"/>
  <c r="D37" i="6"/>
  <c r="D31" i="6"/>
  <c r="D25" i="6"/>
  <c r="D19" i="6"/>
  <c r="D13" i="6"/>
  <c r="D7" i="6"/>
  <c r="D178" i="6"/>
  <c r="D148" i="6"/>
  <c r="D213" i="6"/>
  <c r="D93" i="6"/>
  <c r="D236" i="6"/>
  <c r="D218" i="6"/>
  <c r="D194" i="6"/>
  <c r="D146" i="6"/>
  <c r="D110" i="6"/>
  <c r="D86" i="6"/>
  <c r="D74" i="6"/>
  <c r="D48" i="6"/>
  <c r="D30" i="6"/>
  <c r="D12" i="6"/>
  <c r="D226" i="6"/>
  <c r="D196" i="6"/>
  <c r="D184" i="6"/>
  <c r="D166" i="6"/>
  <c r="D231" i="6"/>
  <c r="D207" i="6"/>
  <c r="D183" i="6"/>
  <c r="D153" i="6"/>
  <c r="D135" i="6"/>
  <c r="D117" i="6"/>
  <c r="D81" i="6"/>
  <c r="D212" i="6"/>
  <c r="D188" i="6"/>
  <c r="D164" i="6"/>
  <c r="D134" i="6"/>
  <c r="D116" i="6"/>
  <c r="D98" i="6"/>
  <c r="D80" i="6"/>
  <c r="D54" i="6"/>
  <c r="D42" i="6"/>
  <c r="D24" i="6"/>
  <c r="D217" i="6"/>
  <c r="D187" i="6"/>
  <c r="D145" i="6"/>
  <c r="D103" i="6"/>
  <c r="D59" i="6"/>
  <c r="D29" i="6"/>
  <c r="D232" i="6"/>
  <c r="D190" i="6"/>
  <c r="D237" i="6"/>
  <c r="D225" i="6"/>
  <c r="D195" i="6"/>
  <c r="D165" i="6"/>
  <c r="D123" i="6"/>
  <c r="D111" i="6"/>
  <c r="D87" i="6"/>
  <c r="D224" i="6"/>
  <c r="D200" i="6"/>
  <c r="D176" i="6"/>
  <c r="D152" i="6"/>
  <c r="D128" i="6"/>
  <c r="D104" i="6"/>
  <c r="D60" i="6"/>
  <c r="D36" i="6"/>
  <c r="D6" i="6"/>
  <c r="D229" i="6"/>
  <c r="D211" i="6"/>
  <c r="D199" i="6"/>
  <c r="D181" i="6"/>
  <c r="D169" i="6"/>
  <c r="D151" i="6"/>
  <c r="D133" i="6"/>
  <c r="D121" i="6"/>
  <c r="D109" i="6"/>
  <c r="D91" i="6"/>
  <c r="D85" i="6"/>
  <c r="D73" i="6"/>
  <c r="D47" i="6"/>
  <c r="D35" i="6"/>
  <c r="D23" i="6"/>
  <c r="D11" i="6"/>
  <c r="D234" i="6"/>
  <c r="D216" i="6"/>
  <c r="D198" i="6"/>
  <c r="D180" i="6"/>
  <c r="D162" i="6"/>
  <c r="D144" i="6"/>
  <c r="D132" i="6"/>
  <c r="D114" i="6"/>
  <c r="D96" i="6"/>
  <c r="D78" i="6"/>
  <c r="D46" i="6"/>
  <c r="D208" i="6"/>
  <c r="D172" i="6"/>
  <c r="D142" i="6"/>
  <c r="D201" i="6"/>
  <c r="D189" i="6"/>
  <c r="D171" i="6"/>
  <c r="D159" i="6"/>
  <c r="D147" i="6"/>
  <c r="D141" i="6"/>
  <c r="D129" i="6"/>
  <c r="D99" i="6"/>
  <c r="D230" i="6"/>
  <c r="D206" i="6"/>
  <c r="D182" i="6"/>
  <c r="D170" i="6"/>
  <c r="D158" i="6"/>
  <c r="D140" i="6"/>
  <c r="D122" i="6"/>
  <c r="D92" i="6"/>
  <c r="D18" i="6"/>
  <c r="D235" i="6"/>
  <c r="D223" i="6"/>
  <c r="D205" i="6"/>
  <c r="D193" i="6"/>
  <c r="D175" i="6"/>
  <c r="D163" i="6"/>
  <c r="D157" i="6"/>
  <c r="D139" i="6"/>
  <c r="D127" i="6"/>
  <c r="D115" i="6"/>
  <c r="D97" i="6"/>
  <c r="D79" i="6"/>
  <c r="D53" i="6"/>
  <c r="D41" i="6"/>
  <c r="D17" i="6"/>
  <c r="D228" i="6"/>
  <c r="D222" i="6"/>
  <c r="D210" i="6"/>
  <c r="D204" i="6"/>
  <c r="D192" i="6"/>
  <c r="D186" i="6"/>
  <c r="D174" i="6"/>
  <c r="D168" i="6"/>
  <c r="D156" i="6"/>
  <c r="D150" i="6"/>
  <c r="D138" i="6"/>
  <c r="D126" i="6"/>
  <c r="D120" i="6"/>
  <c r="D108" i="6"/>
  <c r="D102" i="6"/>
  <c r="D90" i="6"/>
  <c r="D84" i="6"/>
  <c r="D72" i="6"/>
  <c r="D58" i="6"/>
  <c r="D52" i="6"/>
  <c r="D40" i="6"/>
  <c r="D34" i="6"/>
  <c r="D28" i="6"/>
  <c r="D22" i="6"/>
  <c r="D16" i="6"/>
  <c r="D10" i="6"/>
  <c r="D233" i="6"/>
  <c r="D227" i="6"/>
  <c r="D221" i="6"/>
  <c r="D215" i="6"/>
  <c r="D209" i="6"/>
  <c r="D203" i="6"/>
  <c r="D197" i="6"/>
  <c r="D191" i="6"/>
  <c r="D185" i="6"/>
  <c r="D179" i="6"/>
  <c r="D173" i="6"/>
  <c r="D167" i="6"/>
  <c r="D161" i="6"/>
  <c r="D155" i="6"/>
  <c r="D149" i="6"/>
  <c r="D143" i="6"/>
  <c r="D137" i="6"/>
  <c r="D131" i="6"/>
  <c r="D125" i="6"/>
  <c r="D119" i="6"/>
  <c r="D113" i="6"/>
  <c r="D107" i="6"/>
  <c r="D101" i="6"/>
  <c r="D95" i="6"/>
  <c r="D89" i="6"/>
  <c r="D83" i="6"/>
  <c r="D77" i="6"/>
  <c r="D71" i="6"/>
  <c r="D57" i="6"/>
  <c r="D51" i="6"/>
  <c r="D45" i="6"/>
  <c r="D39" i="6"/>
  <c r="D33" i="6"/>
  <c r="D27" i="6"/>
  <c r="D21" i="6"/>
  <c r="D15" i="6"/>
  <c r="D9" i="6"/>
  <c r="D5" i="6"/>
  <c r="D5" i="7"/>
  <c r="C235" i="7"/>
  <c r="C217" i="7"/>
  <c r="C199" i="7"/>
  <c r="C175" i="7"/>
  <c r="C145" i="7"/>
  <c r="C121" i="7"/>
  <c r="C91" i="7"/>
  <c r="C73" i="7"/>
  <c r="C41" i="7"/>
  <c r="C17" i="7"/>
  <c r="C231" i="7"/>
  <c r="C219" i="7"/>
  <c r="C213" i="7"/>
  <c r="C201" i="7"/>
  <c r="C189" i="7"/>
  <c r="C236" i="7"/>
  <c r="C230" i="7"/>
  <c r="C224" i="7"/>
  <c r="C218" i="7"/>
  <c r="C212" i="7"/>
  <c r="C206" i="7"/>
  <c r="C200" i="7"/>
  <c r="C194" i="7"/>
  <c r="C188" i="7"/>
  <c r="C182" i="7"/>
  <c r="C176" i="7"/>
  <c r="C170" i="7"/>
  <c r="C164" i="7"/>
  <c r="C158" i="7"/>
  <c r="C152" i="7"/>
  <c r="C146" i="7"/>
  <c r="C140" i="7"/>
  <c r="C134" i="7"/>
  <c r="C128" i="7"/>
  <c r="C122" i="7"/>
  <c r="C116" i="7"/>
  <c r="C110" i="7"/>
  <c r="C104" i="7"/>
  <c r="C98" i="7"/>
  <c r="C92" i="7"/>
  <c r="C86" i="7"/>
  <c r="C80" i="7"/>
  <c r="C74" i="7"/>
  <c r="C60" i="7"/>
  <c r="C54" i="7"/>
  <c r="C48" i="7"/>
  <c r="C42" i="7"/>
  <c r="C36" i="7"/>
  <c r="C30" i="7"/>
  <c r="C24" i="7"/>
  <c r="C18" i="7"/>
  <c r="C12" i="7"/>
  <c r="C6" i="7"/>
  <c r="C211" i="7"/>
  <c r="C163" i="7"/>
  <c r="C103" i="7"/>
  <c r="C35" i="7"/>
  <c r="C234" i="7"/>
  <c r="C228" i="7"/>
  <c r="C222" i="7"/>
  <c r="C216" i="7"/>
  <c r="C210" i="7"/>
  <c r="C204" i="7"/>
  <c r="C198" i="7"/>
  <c r="C192" i="7"/>
  <c r="C186" i="7"/>
  <c r="C180" i="7"/>
  <c r="C174" i="7"/>
  <c r="C168" i="7"/>
  <c r="C162" i="7"/>
  <c r="C156" i="7"/>
  <c r="C150" i="7"/>
  <c r="C144" i="7"/>
  <c r="C138" i="7"/>
  <c r="C132" i="7"/>
  <c r="C126" i="7"/>
  <c r="C120" i="7"/>
  <c r="C114" i="7"/>
  <c r="C108" i="7"/>
  <c r="C102" i="7"/>
  <c r="C96" i="7"/>
  <c r="C90" i="7"/>
  <c r="C84" i="7"/>
  <c r="C78" i="7"/>
  <c r="C72" i="7"/>
  <c r="C58" i="7"/>
  <c r="C52" i="7"/>
  <c r="C46" i="7"/>
  <c r="C40" i="7"/>
  <c r="C34" i="7"/>
  <c r="C28" i="7"/>
  <c r="C22" i="7"/>
  <c r="C16" i="7"/>
  <c r="C10" i="7"/>
  <c r="C229" i="7"/>
  <c r="C205" i="7"/>
  <c r="C187" i="7"/>
  <c r="C151" i="7"/>
  <c r="C133" i="7"/>
  <c r="C115" i="7"/>
  <c r="C85" i="7"/>
  <c r="C53" i="7"/>
  <c r="C23" i="7"/>
  <c r="C221" i="7"/>
  <c r="C215" i="7"/>
  <c r="C209" i="7"/>
  <c r="C203" i="7"/>
  <c r="C197" i="7"/>
  <c r="C191" i="7"/>
  <c r="C185" i="7"/>
  <c r="C179" i="7"/>
  <c r="C173" i="7"/>
  <c r="C167" i="7"/>
  <c r="C161" i="7"/>
  <c r="C155" i="7"/>
  <c r="C149" i="7"/>
  <c r="C143" i="7"/>
  <c r="C137" i="7"/>
  <c r="C131" i="7"/>
  <c r="C125" i="7"/>
  <c r="C119" i="7"/>
  <c r="C113" i="7"/>
  <c r="C107" i="7"/>
  <c r="C101" i="7"/>
  <c r="C95" i="7"/>
  <c r="C89" i="7"/>
  <c r="C83" i="7"/>
  <c r="C77" i="7"/>
  <c r="C71" i="7"/>
  <c r="C57" i="7"/>
  <c r="C51" i="7"/>
  <c r="C45" i="7"/>
  <c r="C39" i="7"/>
  <c r="C33" i="7"/>
  <c r="C27" i="7"/>
  <c r="C21" i="7"/>
  <c r="C15" i="7"/>
  <c r="C9" i="7"/>
  <c r="C223" i="7"/>
  <c r="C181" i="7"/>
  <c r="C157" i="7"/>
  <c r="C127" i="7"/>
  <c r="C97" i="7"/>
  <c r="C79" i="7"/>
  <c r="C47" i="7"/>
  <c r="C233" i="7"/>
  <c r="C227" i="7"/>
  <c r="C232" i="7"/>
  <c r="C226" i="7"/>
  <c r="C220" i="7"/>
  <c r="C214" i="7"/>
  <c r="C208" i="7"/>
  <c r="C202" i="7"/>
  <c r="C196" i="7"/>
  <c r="C190" i="7"/>
  <c r="C184" i="7"/>
  <c r="C178" i="7"/>
  <c r="C172" i="7"/>
  <c r="C166" i="7"/>
  <c r="C160" i="7"/>
  <c r="C154" i="7"/>
  <c r="C148" i="7"/>
  <c r="C142" i="7"/>
  <c r="C136" i="7"/>
  <c r="C130" i="7"/>
  <c r="C124" i="7"/>
  <c r="C118" i="7"/>
  <c r="C112" i="7"/>
  <c r="C106" i="7"/>
  <c r="C100" i="7"/>
  <c r="C94" i="7"/>
  <c r="C88" i="7"/>
  <c r="C82" i="7"/>
  <c r="C76" i="7"/>
  <c r="C70" i="7"/>
  <c r="C56" i="7"/>
  <c r="C50" i="7"/>
  <c r="C44" i="7"/>
  <c r="C38" i="7"/>
  <c r="C32" i="7"/>
  <c r="C26" i="7"/>
  <c r="C20" i="7"/>
  <c r="C14" i="7"/>
  <c r="C8" i="7"/>
  <c r="C193" i="7"/>
  <c r="C169" i="7"/>
  <c r="C139" i="7"/>
  <c r="C109" i="7"/>
  <c r="C59" i="7"/>
  <c r="C29" i="7"/>
  <c r="C11" i="7"/>
  <c r="C237" i="7"/>
  <c r="C225" i="7"/>
  <c r="C207" i="7"/>
  <c r="C195" i="7"/>
  <c r="C183" i="7"/>
  <c r="C177" i="7"/>
  <c r="C171" i="7"/>
  <c r="C165" i="7"/>
  <c r="C159" i="7"/>
  <c r="C153" i="7"/>
  <c r="C147" i="7"/>
  <c r="C141" i="7"/>
  <c r="C135" i="7"/>
  <c r="C129" i="7"/>
  <c r="C123" i="7"/>
  <c r="C117" i="7"/>
  <c r="C111" i="7"/>
  <c r="C105" i="7"/>
  <c r="C99" i="7"/>
  <c r="C93" i="7"/>
  <c r="C87" i="7"/>
  <c r="C81" i="7"/>
  <c r="C75" i="7"/>
  <c r="C61" i="7"/>
  <c r="C55" i="7"/>
  <c r="C49" i="7"/>
  <c r="C43" i="7"/>
  <c r="C37" i="7"/>
  <c r="C31" i="7"/>
  <c r="C25" i="7"/>
  <c r="C19" i="7"/>
  <c r="C13" i="7"/>
  <c r="C7" i="7"/>
  <c r="C5" i="7"/>
  <c r="B232" i="7"/>
  <c r="B226" i="7"/>
  <c r="B220" i="7"/>
  <c r="B214" i="7"/>
  <c r="B208" i="7"/>
  <c r="B202" i="7"/>
  <c r="B196" i="7"/>
  <c r="B190" i="7"/>
  <c r="B184" i="7"/>
  <c r="B178" i="7"/>
  <c r="B172" i="7"/>
  <c r="B166" i="7"/>
  <c r="B160" i="7"/>
  <c r="B154" i="7"/>
  <c r="B148" i="7"/>
  <c r="B142" i="7"/>
  <c r="B136" i="7"/>
  <c r="B130" i="7"/>
  <c r="B124" i="7"/>
  <c r="B118" i="7"/>
  <c r="B112" i="7"/>
  <c r="B106" i="7"/>
  <c r="B100" i="7"/>
  <c r="B94" i="7"/>
  <c r="B88" i="7"/>
  <c r="B82" i="7"/>
  <c r="B76" i="7"/>
  <c r="B70" i="7"/>
  <c r="B56" i="7"/>
  <c r="B50" i="7"/>
  <c r="B44" i="7"/>
  <c r="B38" i="7"/>
  <c r="B32" i="7"/>
  <c r="B26" i="7"/>
  <c r="B20" i="7"/>
  <c r="B14" i="7"/>
  <c r="B8" i="7"/>
  <c r="B231" i="7"/>
  <c r="B225" i="7"/>
  <c r="B219" i="7"/>
  <c r="B213" i="7"/>
  <c r="B207" i="7"/>
  <c r="B201" i="7"/>
  <c r="B195" i="7"/>
  <c r="B189" i="7"/>
  <c r="B183" i="7"/>
  <c r="B177" i="7"/>
  <c r="B171" i="7"/>
  <c r="B165" i="7"/>
  <c r="B159" i="7"/>
  <c r="B153" i="7"/>
  <c r="B147" i="7"/>
  <c r="B141" i="7"/>
  <c r="B135" i="7"/>
  <c r="B129" i="7"/>
  <c r="B123" i="7"/>
  <c r="B117" i="7"/>
  <c r="B111" i="7"/>
  <c r="B105" i="7"/>
  <c r="B99" i="7"/>
  <c r="B93" i="7"/>
  <c r="B87" i="7"/>
  <c r="B81" i="7"/>
  <c r="B75" i="7"/>
  <c r="B61" i="7"/>
  <c r="B55" i="7"/>
  <c r="B49" i="7"/>
  <c r="B43" i="7"/>
  <c r="B37" i="7"/>
  <c r="B31" i="7"/>
  <c r="B25" i="7"/>
  <c r="B19" i="7"/>
  <c r="B13" i="7"/>
  <c r="B7" i="7"/>
  <c r="B236" i="7"/>
  <c r="B230" i="7"/>
  <c r="B224" i="7"/>
  <c r="B218" i="7"/>
  <c r="B212" i="7"/>
  <c r="B206" i="7"/>
  <c r="B200" i="7"/>
  <c r="B194" i="7"/>
  <c r="B188" i="7"/>
  <c r="B182" i="7"/>
  <c r="B176" i="7"/>
  <c r="B170" i="7"/>
  <c r="B164" i="7"/>
  <c r="B158" i="7"/>
  <c r="B152" i="7"/>
  <c r="B146" i="7"/>
  <c r="B140" i="7"/>
  <c r="B134" i="7"/>
  <c r="B128" i="7"/>
  <c r="B122" i="7"/>
  <c r="B116" i="7"/>
  <c r="B110" i="7"/>
  <c r="B104" i="7"/>
  <c r="B98" i="7"/>
  <c r="B92" i="7"/>
  <c r="B86" i="7"/>
  <c r="B80" i="7"/>
  <c r="B74" i="7"/>
  <c r="B60" i="7"/>
  <c r="B54" i="7"/>
  <c r="B48" i="7"/>
  <c r="B42" i="7"/>
  <c r="B36" i="7"/>
  <c r="B30" i="7"/>
  <c r="B24" i="7"/>
  <c r="B18" i="7"/>
  <c r="B12" i="7"/>
  <c r="B6" i="7"/>
  <c r="B235" i="7"/>
  <c r="B229" i="7"/>
  <c r="B223" i="7"/>
  <c r="B217" i="7"/>
  <c r="B211" i="7"/>
  <c r="B205" i="7"/>
  <c r="B199" i="7"/>
  <c r="B193" i="7"/>
  <c r="B187" i="7"/>
  <c r="B181" i="7"/>
  <c r="B175" i="7"/>
  <c r="B169" i="7"/>
  <c r="B163" i="7"/>
  <c r="B157" i="7"/>
  <c r="B151" i="7"/>
  <c r="B145" i="7"/>
  <c r="B139" i="7"/>
  <c r="B133" i="7"/>
  <c r="B127" i="7"/>
  <c r="B121" i="7"/>
  <c r="B115" i="7"/>
  <c r="B109" i="7"/>
  <c r="B103" i="7"/>
  <c r="B97" i="7"/>
  <c r="B91" i="7"/>
  <c r="B85" i="7"/>
  <c r="B79" i="7"/>
  <c r="B73" i="7"/>
  <c r="B59" i="7"/>
  <c r="B53" i="7"/>
  <c r="B47" i="7"/>
  <c r="B41" i="7"/>
  <c r="B35" i="7"/>
  <c r="B29" i="7"/>
  <c r="B23" i="7"/>
  <c r="B17" i="7"/>
  <c r="B11" i="7"/>
  <c r="B234" i="7"/>
  <c r="B228" i="7"/>
  <c r="B222" i="7"/>
  <c r="B216" i="7"/>
  <c r="B210" i="7"/>
  <c r="B204" i="7"/>
  <c r="B198" i="7"/>
  <c r="B192" i="7"/>
  <c r="B186" i="7"/>
  <c r="B180" i="7"/>
  <c r="B174" i="7"/>
  <c r="B168" i="7"/>
  <c r="B162" i="7"/>
  <c r="B156" i="7"/>
  <c r="B150" i="7"/>
  <c r="B144" i="7"/>
  <c r="B138" i="7"/>
  <c r="B132" i="7"/>
  <c r="B126" i="7"/>
  <c r="B120" i="7"/>
  <c r="B114" i="7"/>
  <c r="B108" i="7"/>
  <c r="B102" i="7"/>
  <c r="B96" i="7"/>
  <c r="B90" i="7"/>
  <c r="B84" i="7"/>
  <c r="B78" i="7"/>
  <c r="B72" i="7"/>
  <c r="B58" i="7"/>
  <c r="B52" i="7"/>
  <c r="B46" i="7"/>
  <c r="B40" i="7"/>
  <c r="B34" i="7"/>
  <c r="B28" i="7"/>
  <c r="B22" i="7"/>
  <c r="B16" i="7"/>
  <c r="B10" i="7"/>
  <c r="B233" i="7"/>
  <c r="B227" i="7"/>
  <c r="B221" i="7"/>
  <c r="B215" i="7"/>
  <c r="B209" i="7"/>
  <c r="B203" i="7"/>
  <c r="B197" i="7"/>
  <c r="B191" i="7"/>
  <c r="B185" i="7"/>
  <c r="B179" i="7"/>
  <c r="B173" i="7"/>
  <c r="B167" i="7"/>
  <c r="B161" i="7"/>
  <c r="B155" i="7"/>
  <c r="B149" i="7"/>
  <c r="B143" i="7"/>
  <c r="B137" i="7"/>
  <c r="B131" i="7"/>
  <c r="B125" i="7"/>
  <c r="B119" i="7"/>
  <c r="B113" i="7"/>
  <c r="B107" i="7"/>
  <c r="B101" i="7"/>
  <c r="B95" i="7"/>
  <c r="B89" i="7"/>
  <c r="B83" i="7"/>
  <c r="B77" i="7"/>
  <c r="B71" i="7"/>
  <c r="B57" i="7"/>
  <c r="B51" i="7"/>
  <c r="B45" i="7"/>
  <c r="B39" i="7"/>
  <c r="B33" i="7"/>
  <c r="B27" i="7"/>
  <c r="B21" i="7"/>
  <c r="B15" i="7"/>
  <c r="B9" i="7"/>
  <c r="B5" i="7"/>
  <c r="H248" i="1"/>
  <c r="H252" i="1"/>
  <c r="H268" i="1"/>
  <c r="F302" i="1" s="1"/>
  <c r="H247" i="1"/>
  <c r="H251" i="1"/>
  <c r="H266" i="1"/>
  <c r="F300" i="1" s="1"/>
  <c r="H249" i="1"/>
  <c r="H264" i="1"/>
  <c r="H250" i="1"/>
  <c r="F5" i="24" l="1"/>
  <c r="F18" i="16"/>
  <c r="I9" i="2"/>
  <c r="D25" i="24"/>
  <c r="I7" i="2"/>
  <c r="D17" i="24"/>
  <c r="C17" i="24" s="1"/>
  <c r="E17" i="24" s="1"/>
  <c r="I6" i="2"/>
  <c r="D13" i="24"/>
  <c r="I5" i="2"/>
  <c r="D9" i="24"/>
  <c r="I8" i="2"/>
  <c r="D21" i="24"/>
  <c r="I3" i="2"/>
  <c r="I2" i="2" s="1"/>
  <c r="F309" i="1"/>
  <c r="F15" i="2"/>
  <c r="G15" i="2" s="1"/>
  <c r="F313" i="1"/>
  <c r="F19" i="2"/>
  <c r="G19" i="2" s="1"/>
  <c r="F311" i="1"/>
  <c r="F17" i="2"/>
  <c r="G17" i="2" s="1"/>
  <c r="F310" i="1"/>
  <c r="F16" i="2"/>
  <c r="G16" i="2" s="1"/>
  <c r="F308" i="1"/>
  <c r="F14" i="2"/>
  <c r="G14" i="2" s="1"/>
  <c r="F312" i="1"/>
  <c r="F18" i="2"/>
  <c r="G18" i="2" s="1"/>
  <c r="F298" i="1"/>
  <c r="E303" i="1"/>
  <c r="E302" i="1"/>
  <c r="E300" i="1"/>
  <c r="E301" i="1"/>
  <c r="E299" i="1"/>
  <c r="H265" i="1"/>
  <c r="F299" i="1" s="1"/>
  <c r="D14" i="24" l="1"/>
  <c r="E14" i="24" s="1"/>
  <c r="D18" i="24"/>
  <c r="E18" i="24" s="1"/>
  <c r="C13" i="24"/>
  <c r="E13" i="24" s="1"/>
  <c r="F17" i="24"/>
  <c r="C21" i="24"/>
  <c r="E21" i="24" s="1"/>
  <c r="D22" i="24"/>
  <c r="E22" i="24" s="1"/>
  <c r="C9" i="24"/>
  <c r="E9" i="24" s="1"/>
  <c r="D10" i="24"/>
  <c r="E10" i="24" s="1"/>
  <c r="D26" i="24"/>
  <c r="E26" i="24" s="1"/>
  <c r="C25" i="24"/>
  <c r="E25" i="24" s="1"/>
  <c r="L19" i="2"/>
  <c r="I19" i="2"/>
  <c r="K19" i="2"/>
  <c r="M19" i="2"/>
  <c r="L17" i="2"/>
  <c r="I17" i="2"/>
  <c r="M17" i="2"/>
  <c r="K17" i="2"/>
  <c r="L15" i="2"/>
  <c r="K15" i="2"/>
  <c r="M15" i="2"/>
  <c r="I15" i="2"/>
  <c r="L18" i="2"/>
  <c r="K18" i="2"/>
  <c r="I18" i="2"/>
  <c r="M18" i="2"/>
  <c r="L16" i="2"/>
  <c r="M16" i="2"/>
  <c r="K16" i="2"/>
  <c r="I16" i="2"/>
  <c r="I13" i="2"/>
  <c r="I12" i="2" s="1"/>
  <c r="K14" i="2"/>
  <c r="L14" i="2"/>
  <c r="I14" i="2"/>
  <c r="M14" i="2"/>
  <c r="F13" i="24" l="1"/>
  <c r="F21" i="24"/>
  <c r="F9" i="24"/>
  <c r="F25" i="24"/>
  <c r="K21" i="2"/>
  <c r="D37" i="24" s="1"/>
  <c r="L21" i="2"/>
  <c r="D40" i="24" s="1"/>
  <c r="M21" i="2"/>
  <c r="D43" i="24" s="1"/>
  <c r="F46" i="24" l="1"/>
  <c r="D39" i="24"/>
  <c r="E39" i="24" s="1"/>
  <c r="E40" i="24"/>
  <c r="D42" i="24"/>
  <c r="E42" i="24" s="1"/>
  <c r="E43" i="24"/>
  <c r="D36" i="24"/>
  <c r="E36" i="24" s="1"/>
  <c r="E37" i="24"/>
  <c r="F28" i="24" l="1"/>
  <c r="F47" i="24" s="1"/>
  <c r="F49" i="24" s="1"/>
  <c r="C306" i="2" s="1"/>
  <c r="C318" i="2" l="1"/>
  <c r="C320" i="2" s="1"/>
  <c r="F44" i="16"/>
  <c r="F56" i="16" s="1"/>
  <c r="F64" i="16" s="1"/>
  <c r="F67" i="16" l="1"/>
  <c r="F68" i="16" s="1"/>
  <c r="F69" i="16"/>
  <c r="F72" i="16" s="1"/>
</calcChain>
</file>

<file path=xl/comments1.xml><?xml version="1.0" encoding="utf-8"?>
<comments xmlns="http://schemas.openxmlformats.org/spreadsheetml/2006/main">
  <authors>
    <author>www</author>
  </authors>
  <commentList>
    <comment ref="B15" authorId="0">
      <text>
        <r>
          <rPr>
            <b/>
            <sz val="9"/>
            <color indexed="81"/>
            <rFont val="Tahoma"/>
            <family val="2"/>
            <charset val="204"/>
          </rPr>
          <t>www:</t>
        </r>
        <r>
          <rPr>
            <sz val="9"/>
            <color indexed="81"/>
            <rFont val="Tahoma"/>
            <family val="2"/>
            <charset val="204"/>
          </rPr>
          <t xml:space="preserve">
выделенная строка суммируется
</t>
        </r>
      </text>
    </comment>
    <comment ref="B16" authorId="0">
      <text>
        <r>
          <rPr>
            <b/>
            <sz val="9"/>
            <color indexed="81"/>
            <rFont val="Tahoma"/>
            <family val="2"/>
            <charset val="204"/>
          </rPr>
          <t>www:</t>
        </r>
        <r>
          <rPr>
            <sz val="9"/>
            <color indexed="81"/>
            <rFont val="Tahoma"/>
            <family val="2"/>
            <charset val="204"/>
          </rPr>
          <t xml:space="preserve">
выделенная строка суммируется а аналогичной во вкладке фурнитура мод.</t>
        </r>
      </text>
    </comment>
    <comment ref="B21" authorId="0">
      <text>
        <r>
          <rPr>
            <b/>
            <sz val="9"/>
            <color indexed="81"/>
            <rFont val="Tahoma"/>
            <family val="2"/>
            <charset val="204"/>
          </rPr>
          <t>www:</t>
        </r>
        <r>
          <rPr>
            <sz val="9"/>
            <color indexed="81"/>
            <rFont val="Tahoma"/>
            <family val="2"/>
            <charset val="204"/>
          </rPr>
          <t xml:space="preserve">
выделенная строка суммируется а аналогичной во вкладке фурнитура мод.
</t>
        </r>
      </text>
    </comment>
    <comment ref="J23" authorId="0">
      <text>
        <r>
          <rPr>
            <b/>
            <sz val="9"/>
            <color indexed="81"/>
            <rFont val="Tahoma"/>
            <family val="2"/>
            <charset val="204"/>
          </rPr>
          <t>www:</t>
        </r>
        <r>
          <rPr>
            <sz val="9"/>
            <color indexed="81"/>
            <rFont val="Tahoma"/>
            <family val="2"/>
            <charset val="204"/>
          </rPr>
          <t xml:space="preserve">
цена за 1м.п.
</t>
        </r>
      </text>
    </comment>
    <comment ref="J24" authorId="0">
      <text>
        <r>
          <rPr>
            <b/>
            <sz val="9"/>
            <color indexed="81"/>
            <rFont val="Tahoma"/>
            <family val="2"/>
            <charset val="204"/>
          </rPr>
          <t>www:</t>
        </r>
        <r>
          <rPr>
            <sz val="9"/>
            <color indexed="81"/>
            <rFont val="Tahoma"/>
            <family val="2"/>
            <charset val="204"/>
          </rPr>
          <t xml:space="preserve">
цена за 1 м.п.
</t>
        </r>
      </text>
    </comment>
    <comment ref="J30" authorId="0">
      <text>
        <r>
          <rPr>
            <b/>
            <sz val="9"/>
            <color indexed="81"/>
            <rFont val="Tahoma"/>
            <family val="2"/>
            <charset val="204"/>
          </rPr>
          <t>www:</t>
        </r>
        <r>
          <rPr>
            <sz val="9"/>
            <color indexed="81"/>
            <rFont val="Tahoma"/>
            <family val="2"/>
            <charset val="204"/>
          </rPr>
          <t xml:space="preserve">
цена за 1м.п.</t>
        </r>
      </text>
    </comment>
    <comment ref="J31" authorId="0">
      <text>
        <r>
          <rPr>
            <b/>
            <sz val="9"/>
            <color indexed="81"/>
            <rFont val="Tahoma"/>
            <family val="2"/>
            <charset val="204"/>
          </rPr>
          <t>www:</t>
        </r>
        <r>
          <rPr>
            <sz val="9"/>
            <color indexed="81"/>
            <rFont val="Tahoma"/>
            <family val="2"/>
            <charset val="204"/>
          </rPr>
          <t xml:space="preserve">
цена за 1 м.п.</t>
        </r>
      </text>
    </comment>
    <comment ref="J32" authorId="0">
      <text>
        <r>
          <rPr>
            <b/>
            <sz val="9"/>
            <color indexed="81"/>
            <rFont val="Tahoma"/>
            <family val="2"/>
            <charset val="204"/>
          </rPr>
          <t>www:</t>
        </r>
        <r>
          <rPr>
            <sz val="9"/>
            <color indexed="81"/>
            <rFont val="Tahoma"/>
            <family val="2"/>
            <charset val="204"/>
          </rPr>
          <t xml:space="preserve">
цена за 1 м.п.</t>
        </r>
      </text>
    </comment>
    <comment ref="J36" authorId="0">
      <text>
        <r>
          <rPr>
            <b/>
            <sz val="9"/>
            <color indexed="81"/>
            <rFont val="Tahoma"/>
            <family val="2"/>
            <charset val="204"/>
          </rPr>
          <t>www:</t>
        </r>
        <r>
          <rPr>
            <sz val="9"/>
            <color indexed="81"/>
            <rFont val="Tahoma"/>
            <family val="2"/>
            <charset val="204"/>
          </rPr>
          <t xml:space="preserve">
зена за 1м.п.</t>
        </r>
      </text>
    </comment>
    <comment ref="J37" authorId="0">
      <text>
        <r>
          <rPr>
            <b/>
            <sz val="9"/>
            <color indexed="81"/>
            <rFont val="Tahoma"/>
            <family val="2"/>
            <charset val="204"/>
          </rPr>
          <t>www:</t>
        </r>
        <r>
          <rPr>
            <sz val="9"/>
            <color indexed="81"/>
            <rFont val="Tahoma"/>
            <family val="2"/>
            <charset val="204"/>
          </rPr>
          <t xml:space="preserve">
цена за 1 м.п.</t>
        </r>
      </text>
    </comment>
    <comment ref="J50" authorId="0">
      <text>
        <r>
          <rPr>
            <b/>
            <sz val="9"/>
            <color indexed="81"/>
            <rFont val="Tahoma"/>
            <family val="2"/>
            <charset val="204"/>
          </rPr>
          <t>www:</t>
        </r>
        <r>
          <rPr>
            <sz val="9"/>
            <color indexed="81"/>
            <rFont val="Tahoma"/>
            <family val="2"/>
            <charset val="204"/>
          </rPr>
          <t xml:space="preserve">
цена за 1 м.п.</t>
        </r>
      </text>
    </comment>
  </commentList>
</comments>
</file>

<file path=xl/comments2.xml><?xml version="1.0" encoding="utf-8"?>
<comments xmlns="http://schemas.openxmlformats.org/spreadsheetml/2006/main">
  <authors>
    <author>www</author>
  </authors>
  <commentList>
    <comment ref="J23" authorId="0">
      <text>
        <r>
          <rPr>
            <b/>
            <sz val="9"/>
            <color indexed="81"/>
            <rFont val="Tahoma"/>
            <family val="2"/>
            <charset val="204"/>
          </rPr>
          <t>www:</t>
        </r>
        <r>
          <rPr>
            <sz val="9"/>
            <color indexed="81"/>
            <rFont val="Tahoma"/>
            <family val="2"/>
            <charset val="204"/>
          </rPr>
          <t xml:space="preserve">
цена за 1м.п.
</t>
        </r>
      </text>
    </comment>
    <comment ref="J24" authorId="0">
      <text>
        <r>
          <rPr>
            <b/>
            <sz val="9"/>
            <color indexed="81"/>
            <rFont val="Tahoma"/>
            <family val="2"/>
            <charset val="204"/>
          </rPr>
          <t>www:</t>
        </r>
        <r>
          <rPr>
            <sz val="9"/>
            <color indexed="81"/>
            <rFont val="Tahoma"/>
            <family val="2"/>
            <charset val="204"/>
          </rPr>
          <t xml:space="preserve">
цена за 1 м.п.
</t>
        </r>
      </text>
    </comment>
    <comment ref="J30" authorId="0">
      <text>
        <r>
          <rPr>
            <b/>
            <sz val="9"/>
            <color indexed="81"/>
            <rFont val="Tahoma"/>
            <family val="2"/>
            <charset val="204"/>
          </rPr>
          <t>www:</t>
        </r>
        <r>
          <rPr>
            <sz val="9"/>
            <color indexed="81"/>
            <rFont val="Tahoma"/>
            <family val="2"/>
            <charset val="204"/>
          </rPr>
          <t xml:space="preserve">
цена за 1м.п.</t>
        </r>
      </text>
    </comment>
    <comment ref="J31" authorId="0">
      <text>
        <r>
          <rPr>
            <b/>
            <sz val="9"/>
            <color indexed="81"/>
            <rFont val="Tahoma"/>
            <family val="2"/>
            <charset val="204"/>
          </rPr>
          <t>www:</t>
        </r>
        <r>
          <rPr>
            <sz val="9"/>
            <color indexed="81"/>
            <rFont val="Tahoma"/>
            <family val="2"/>
            <charset val="204"/>
          </rPr>
          <t xml:space="preserve">
цена за 1 м.п.</t>
        </r>
      </text>
    </comment>
    <comment ref="J32" authorId="0">
      <text>
        <r>
          <rPr>
            <b/>
            <sz val="9"/>
            <color indexed="81"/>
            <rFont val="Tahoma"/>
            <family val="2"/>
            <charset val="204"/>
          </rPr>
          <t>www:</t>
        </r>
        <r>
          <rPr>
            <sz val="9"/>
            <color indexed="81"/>
            <rFont val="Tahoma"/>
            <family val="2"/>
            <charset val="204"/>
          </rPr>
          <t xml:space="preserve">
цена за 1 м.п.</t>
        </r>
      </text>
    </comment>
    <comment ref="J36" authorId="0">
      <text>
        <r>
          <rPr>
            <b/>
            <sz val="9"/>
            <color indexed="81"/>
            <rFont val="Tahoma"/>
            <family val="2"/>
            <charset val="204"/>
          </rPr>
          <t>www:</t>
        </r>
        <r>
          <rPr>
            <sz val="9"/>
            <color indexed="81"/>
            <rFont val="Tahoma"/>
            <family val="2"/>
            <charset val="204"/>
          </rPr>
          <t xml:space="preserve">
зена за 1м.п.</t>
        </r>
      </text>
    </comment>
    <comment ref="J37" authorId="0">
      <text>
        <r>
          <rPr>
            <b/>
            <sz val="9"/>
            <color indexed="81"/>
            <rFont val="Tahoma"/>
            <family val="2"/>
            <charset val="204"/>
          </rPr>
          <t>www:</t>
        </r>
        <r>
          <rPr>
            <sz val="9"/>
            <color indexed="81"/>
            <rFont val="Tahoma"/>
            <family val="2"/>
            <charset val="204"/>
          </rPr>
          <t xml:space="preserve">
цена за 1 м.п.</t>
        </r>
      </text>
    </comment>
    <comment ref="J50" authorId="0">
      <text>
        <r>
          <rPr>
            <b/>
            <sz val="9"/>
            <color indexed="81"/>
            <rFont val="Tahoma"/>
            <family val="2"/>
            <charset val="204"/>
          </rPr>
          <t>www:</t>
        </r>
        <r>
          <rPr>
            <sz val="9"/>
            <color indexed="81"/>
            <rFont val="Tahoma"/>
            <family val="2"/>
            <charset val="204"/>
          </rPr>
          <t xml:space="preserve">
цена за 1 м.п.</t>
        </r>
      </text>
    </comment>
  </commentList>
</comments>
</file>

<file path=xl/sharedStrings.xml><?xml version="1.0" encoding="utf-8"?>
<sst xmlns="http://schemas.openxmlformats.org/spreadsheetml/2006/main" count="36777" uniqueCount="20430">
  <si>
    <t>Основные материалы</t>
  </si>
  <si>
    <t>№</t>
  </si>
  <si>
    <t>материал</t>
  </si>
  <si>
    <t>цвет</t>
  </si>
  <si>
    <t>толщина</t>
  </si>
  <si>
    <t>Облицовочные материалы</t>
  </si>
  <si>
    <t>толщина/ширина</t>
  </si>
  <si>
    <t>наименование</t>
  </si>
  <si>
    <t>№ осн.</t>
  </si>
  <si>
    <t>тип</t>
  </si>
  <si>
    <t>мат-л</t>
  </si>
  <si>
    <t>кол-во</t>
  </si>
  <si>
    <t>длина (L)mm</t>
  </si>
  <si>
    <t>ширина(W)mm</t>
  </si>
  <si>
    <t>текст.</t>
  </si>
  <si>
    <t>паз.</t>
  </si>
  <si>
    <t>примечание</t>
  </si>
  <si>
    <t>№ поз.</t>
  </si>
  <si>
    <t>толщина (мм)</t>
  </si>
  <si>
    <t>ед.изм.</t>
  </si>
  <si>
    <t>норма расхода</t>
  </si>
  <si>
    <t>площадь дет.</t>
  </si>
  <si>
    <t>Облицовочные материалы:</t>
  </si>
  <si>
    <t>толщ/шир.</t>
  </si>
  <si>
    <t>Фурнитура и метизы:</t>
  </si>
  <si>
    <t>art</t>
  </si>
  <si>
    <t>разм.(мм)</t>
  </si>
  <si>
    <t>7 х 50</t>
  </si>
  <si>
    <t>4,0 х 30</t>
  </si>
  <si>
    <t>3,5 х 16</t>
  </si>
  <si>
    <t>4,0 х 35</t>
  </si>
  <si>
    <t>гвоздь</t>
  </si>
  <si>
    <t>1,2 х 20</t>
  </si>
  <si>
    <t>L=</t>
  </si>
  <si>
    <t xml:space="preserve">ручка </t>
  </si>
  <si>
    <t>???</t>
  </si>
  <si>
    <t>петля накл.</t>
  </si>
  <si>
    <t>петля полунакл.</t>
  </si>
  <si>
    <t>петля + 45˚</t>
  </si>
  <si>
    <t>петля + 90˚</t>
  </si>
  <si>
    <t>79В9950.37</t>
  </si>
  <si>
    <t>173Н7130</t>
  </si>
  <si>
    <t>демпфер blumotion</t>
  </si>
  <si>
    <t>выключатель</t>
  </si>
  <si>
    <t>провод</t>
  </si>
  <si>
    <t>H=100/150</t>
  </si>
  <si>
    <t>плинтус пристенный</t>
  </si>
  <si>
    <t>L=100мм</t>
  </si>
  <si>
    <t>8х35</t>
  </si>
  <si>
    <t>7 х 70</t>
  </si>
  <si>
    <t>шт.</t>
  </si>
  <si>
    <t>г.</t>
  </si>
  <si>
    <t>м</t>
  </si>
  <si>
    <t>компл.</t>
  </si>
  <si>
    <t>петля + 160˚</t>
  </si>
  <si>
    <t>71B3550</t>
  </si>
  <si>
    <t>71B3650</t>
  </si>
  <si>
    <t>71B3750</t>
  </si>
  <si>
    <t>71B950A</t>
  </si>
  <si>
    <t>71B960A</t>
  </si>
  <si>
    <t>71B970A</t>
  </si>
  <si>
    <t>79B9658</t>
  </si>
  <si>
    <t>79B3450</t>
  </si>
  <si>
    <t>79B9556</t>
  </si>
  <si>
    <t>79B3451</t>
  </si>
  <si>
    <t>71T7500N</t>
  </si>
  <si>
    <t>71T7600N</t>
  </si>
  <si>
    <t>79B9550</t>
  </si>
  <si>
    <t>ответная планка clip +3мм</t>
  </si>
  <si>
    <t>ответная планка clip 0мм</t>
  </si>
  <si>
    <t>ответная планка clip +9мм</t>
  </si>
  <si>
    <t>173L6100</t>
  </si>
  <si>
    <t>175H7190</t>
  </si>
  <si>
    <t>70M2550.TL</t>
  </si>
  <si>
    <t>70M2650.TL</t>
  </si>
  <si>
    <t>70M2750.TL</t>
  </si>
  <si>
    <t>78A9658.TL</t>
  </si>
  <si>
    <t>78T9550.TL</t>
  </si>
  <si>
    <t>планка на клею</t>
  </si>
  <si>
    <t>955.1002</t>
  </si>
  <si>
    <t>955А1002</t>
  </si>
  <si>
    <t>955.1008</t>
  </si>
  <si>
    <t xml:space="preserve">опора мебельная </t>
  </si>
  <si>
    <t>????</t>
  </si>
  <si>
    <t>№ основы</t>
  </si>
  <si>
    <t xml:space="preserve">№ </t>
  </si>
  <si>
    <t>соблюдать текстуру</t>
  </si>
  <si>
    <t>Не задана</t>
  </si>
  <si>
    <t>кол-во(шт)</t>
  </si>
  <si>
    <t>Текстура</t>
  </si>
  <si>
    <t>обозначение</t>
  </si>
  <si>
    <t>Количество деталей (шт.)</t>
  </si>
  <si>
    <t>Длина кромления (м)</t>
  </si>
  <si>
    <t>Периметр деталей (м)</t>
  </si>
  <si>
    <t>кромка 1</t>
  </si>
  <si>
    <t>кромка 2</t>
  </si>
  <si>
    <t>кромка 3</t>
  </si>
  <si>
    <t>кромка 4</t>
  </si>
  <si>
    <t>кромка 5</t>
  </si>
  <si>
    <t>кромка 6</t>
  </si>
  <si>
    <t>кромка 7</t>
  </si>
  <si>
    <t>кромка 8</t>
  </si>
  <si>
    <t>кромка 9</t>
  </si>
  <si>
    <t>кромка 10</t>
  </si>
  <si>
    <t>кол-во 1</t>
  </si>
  <si>
    <t>кол-во 2</t>
  </si>
  <si>
    <t>кол-во 3</t>
  </si>
  <si>
    <t>кол-во 4</t>
  </si>
  <si>
    <t>кол-во 5</t>
  </si>
  <si>
    <t>кол-во 6</t>
  </si>
  <si>
    <t>кол-во 7</t>
  </si>
  <si>
    <t>кол-во 8</t>
  </si>
  <si>
    <t>кол-во 9</t>
  </si>
  <si>
    <t>кол-во 10</t>
  </si>
  <si>
    <t>площадь 1</t>
  </si>
  <si>
    <t>площадь 2</t>
  </si>
  <si>
    <t>площадь 3</t>
  </si>
  <si>
    <t>площадь 4</t>
  </si>
  <si>
    <t>площадь 5</t>
  </si>
  <si>
    <t>площадь 6</t>
  </si>
  <si>
    <t>площадь 7</t>
  </si>
  <si>
    <t>площадь 8</t>
  </si>
  <si>
    <t>площадь 9</t>
  </si>
  <si>
    <t>площадь 10</t>
  </si>
  <si>
    <t>периметр 1</t>
  </si>
  <si>
    <t>периметр 2</t>
  </si>
  <si>
    <t>периметр 3</t>
  </si>
  <si>
    <t>периметр 4</t>
  </si>
  <si>
    <t>периметр 5</t>
  </si>
  <si>
    <t>периметр 6</t>
  </si>
  <si>
    <t>периметр 7</t>
  </si>
  <si>
    <t>периметр 8</t>
  </si>
  <si>
    <t>периметр 9</t>
  </si>
  <si>
    <t>периметр 10</t>
  </si>
  <si>
    <t>белый</t>
  </si>
  <si>
    <t>фасад</t>
  </si>
  <si>
    <t>высота(мм)</t>
  </si>
  <si>
    <t>ширина(мм)</t>
  </si>
  <si>
    <t>примеч.</t>
  </si>
  <si>
    <t>стекло</t>
  </si>
  <si>
    <t>пост.</t>
  </si>
  <si>
    <t>длина(мм)</t>
  </si>
  <si>
    <t>глуб(мм)</t>
  </si>
  <si>
    <t>наим.изд.</t>
  </si>
  <si>
    <t>толщина(мм)</t>
  </si>
  <si>
    <r>
      <t>м</t>
    </r>
    <r>
      <rPr>
        <sz val="10"/>
        <color theme="1"/>
        <rFont val="Arial"/>
        <family val="2"/>
        <charset val="204"/>
      </rPr>
      <t>²</t>
    </r>
  </si>
  <si>
    <t>длина кромл-я</t>
  </si>
  <si>
    <t>норма расх.</t>
  </si>
  <si>
    <t>расх.</t>
  </si>
  <si>
    <t>№поз.</t>
  </si>
  <si>
    <t>текстура</t>
  </si>
  <si>
    <t>Данные для раскроя</t>
  </si>
  <si>
    <t>№ поз</t>
  </si>
  <si>
    <t>убрать 0</t>
  </si>
  <si>
    <t>Спецификация для сборки</t>
  </si>
  <si>
    <t>наименование дет.</t>
  </si>
  <si>
    <t>налич.дет.</t>
  </si>
  <si>
    <t>кол-во дет.</t>
  </si>
  <si>
    <t>налич.</t>
  </si>
  <si>
    <t>паз</t>
  </si>
  <si>
    <t>толщ.(мм)</t>
  </si>
  <si>
    <t>2ширина</t>
  </si>
  <si>
    <t>1ширина</t>
  </si>
  <si>
    <t>1длина</t>
  </si>
  <si>
    <t>2длина</t>
  </si>
  <si>
    <t>навес кухонный универсальный</t>
  </si>
  <si>
    <t>вид</t>
  </si>
  <si>
    <t>Производственые участки</t>
  </si>
  <si>
    <t>код участка</t>
  </si>
  <si>
    <t>название участка</t>
  </si>
  <si>
    <t>Участок прям-го  распила</t>
  </si>
  <si>
    <t>Участок крив-й обработки</t>
  </si>
  <si>
    <t>Участок автомат.кромкооблицовки</t>
  </si>
  <si>
    <t>Учачток двери-купе</t>
  </si>
  <si>
    <t>Участок сверления</t>
  </si>
  <si>
    <t>Участок сборки</t>
  </si>
  <si>
    <t>толщ.(В)mm</t>
  </si>
  <si>
    <t>код маршрута</t>
  </si>
  <si>
    <t xml:space="preserve">Спецификация на материалы к заказу </t>
  </si>
  <si>
    <r>
      <t>Площадь деталей (м</t>
    </r>
    <r>
      <rPr>
        <sz val="6"/>
        <color theme="1"/>
        <rFont val="Arial"/>
        <family val="2"/>
        <charset val="204"/>
      </rPr>
      <t>²</t>
    </r>
    <r>
      <rPr>
        <sz val="6"/>
        <color theme="1"/>
        <rFont val="GOST type A"/>
        <family val="2"/>
      </rPr>
      <t>)</t>
    </r>
  </si>
  <si>
    <t>прям.участок №2</t>
  </si>
  <si>
    <t>диаг.участок №2</t>
  </si>
  <si>
    <t>криволин.участок №2</t>
  </si>
  <si>
    <t>прям.участок №3</t>
  </si>
  <si>
    <t>участок 2</t>
  </si>
  <si>
    <t>участок 3</t>
  </si>
  <si>
    <t>Участок №2 (облицовочные материалы)</t>
  </si>
  <si>
    <t>Участок №3 (облицовочные материалы)</t>
  </si>
  <si>
    <t>металл</t>
  </si>
  <si>
    <t>обр.№2</t>
  </si>
  <si>
    <t>обр.№3</t>
  </si>
  <si>
    <t>обр.№6</t>
  </si>
  <si>
    <t>обр.№1</t>
  </si>
  <si>
    <t>обр№3</t>
  </si>
  <si>
    <t xml:space="preserve">Заказ </t>
  </si>
  <si>
    <t>заказ</t>
  </si>
  <si>
    <t>обр. уч.№1</t>
  </si>
  <si>
    <t>обр. уч.№2</t>
  </si>
  <si>
    <t>обр. уч.№3</t>
  </si>
  <si>
    <t>обр. уч.№5</t>
  </si>
  <si>
    <t>Длина пазов (м)</t>
  </si>
  <si>
    <t>участок №1</t>
  </si>
  <si>
    <t>Длина четвертей (м)</t>
  </si>
  <si>
    <t>?</t>
  </si>
  <si>
    <r>
      <t>Площадь сращивания (м</t>
    </r>
    <r>
      <rPr>
        <sz val="6"/>
        <color theme="1"/>
        <rFont val="Calibri"/>
        <family val="2"/>
        <charset val="204"/>
      </rPr>
      <t>²</t>
    </r>
    <r>
      <rPr>
        <sz val="6.9"/>
        <color theme="1"/>
        <rFont val="GOST type A"/>
        <family val="2"/>
      </rPr>
      <t>)</t>
    </r>
  </si>
  <si>
    <t>участок №2</t>
  </si>
  <si>
    <t>площадь деталей толщиной более 18мм (только утолщение)</t>
  </si>
  <si>
    <t>разработал Бортневский М.Н.</t>
  </si>
  <si>
    <t>Производственные операции</t>
  </si>
  <si>
    <t>Участок №1</t>
  </si>
  <si>
    <t>Участок №2</t>
  </si>
  <si>
    <t>Фрезеровка ручная</t>
  </si>
  <si>
    <t>Дополнительные пропилы (м)</t>
  </si>
  <si>
    <r>
      <t>Торцовка срощ-х деталей (м</t>
    </r>
    <r>
      <rPr>
        <sz val="11"/>
        <color theme="1"/>
        <rFont val="Arial"/>
        <family val="2"/>
        <charset val="204"/>
      </rPr>
      <t>²</t>
    </r>
    <r>
      <rPr>
        <sz val="11"/>
        <color theme="1"/>
        <rFont val="GOST type A"/>
        <family val="2"/>
      </rPr>
      <t>)</t>
    </r>
  </si>
  <si>
    <t>Оклейка ручная {прям, .диаг., кривол.} (м)</t>
  </si>
  <si>
    <t>Длина кромки для снятия раундов (м)</t>
  </si>
  <si>
    <t>Участок №3</t>
  </si>
  <si>
    <t>Участок №4</t>
  </si>
  <si>
    <t>Оклейка деталей автоматическая (м)</t>
  </si>
  <si>
    <t>Оклейка фасадов автоматическая (м)</t>
  </si>
  <si>
    <t>Диагональный разрез стекла (м)</t>
  </si>
  <si>
    <t>Криволинейный разрез стекла (м)</t>
  </si>
  <si>
    <r>
      <t>Оклейка фотодекора (м</t>
    </r>
    <r>
      <rPr>
        <sz val="11"/>
        <color theme="1"/>
        <rFont val="Arial"/>
        <family val="2"/>
        <charset val="204"/>
      </rPr>
      <t>²</t>
    </r>
    <r>
      <rPr>
        <sz val="11"/>
        <color theme="1"/>
        <rFont val="GOST type A"/>
        <family val="2"/>
      </rPr>
      <t>)</t>
    </r>
  </si>
  <si>
    <t>Участок №5</t>
  </si>
  <si>
    <r>
      <t>Площадь ДСП (м</t>
    </r>
    <r>
      <rPr>
        <sz val="11"/>
        <color theme="1"/>
        <rFont val="Arial"/>
        <family val="2"/>
        <charset val="204"/>
      </rPr>
      <t>²</t>
    </r>
    <r>
      <rPr>
        <sz val="11"/>
        <color theme="1"/>
        <rFont val="GOST type A"/>
        <family val="2"/>
      </rPr>
      <t>)</t>
    </r>
  </si>
  <si>
    <r>
      <t>Деталь S&gt;1м</t>
    </r>
    <r>
      <rPr>
        <sz val="11"/>
        <color theme="1"/>
        <rFont val="Arial"/>
        <family val="2"/>
        <charset val="204"/>
      </rPr>
      <t>²</t>
    </r>
    <r>
      <rPr>
        <sz val="11"/>
        <color theme="1"/>
        <rFont val="GOST type A"/>
        <family val="2"/>
      </rPr>
      <t xml:space="preserve"> (шт)</t>
    </r>
  </si>
  <si>
    <t>Участок №6</t>
  </si>
  <si>
    <t>Фрезеровка п/петли (шт)</t>
  </si>
  <si>
    <r>
      <t>Площадь ДСП+ДВП (м</t>
    </r>
    <r>
      <rPr>
        <sz val="11"/>
        <color theme="1"/>
        <rFont val="Arial"/>
        <family val="2"/>
        <charset val="204"/>
      </rPr>
      <t>²</t>
    </r>
    <r>
      <rPr>
        <sz val="11"/>
        <color theme="1"/>
        <rFont val="GOST type A"/>
        <family val="2"/>
      </rPr>
      <t>)</t>
    </r>
  </si>
  <si>
    <r>
      <t>детали S&gt;1м</t>
    </r>
    <r>
      <rPr>
        <sz val="8"/>
        <color theme="1"/>
        <rFont val="Arial"/>
        <family val="2"/>
        <charset val="204"/>
      </rPr>
      <t>²</t>
    </r>
    <r>
      <rPr>
        <sz val="9.1999999999999993"/>
        <color theme="1"/>
        <rFont val="GOST type A"/>
        <family val="2"/>
      </rPr>
      <t xml:space="preserve"> (шт)</t>
    </r>
  </si>
  <si>
    <t>Четверти (м)</t>
  </si>
  <si>
    <t>Пазы (м)</t>
  </si>
  <si>
    <t>четв.</t>
  </si>
  <si>
    <t>четверть</t>
  </si>
  <si>
    <t>четв</t>
  </si>
  <si>
    <t>2 дл.</t>
  </si>
  <si>
    <t>1 дл.</t>
  </si>
  <si>
    <t>1 ш.</t>
  </si>
  <si>
    <t>2 ш.</t>
  </si>
  <si>
    <t>Фурнитура и метизы для модулей:</t>
  </si>
  <si>
    <t>Фурнитура и метизы дополнительно в заказ:</t>
  </si>
  <si>
    <t>L=300</t>
  </si>
  <si>
    <t>L=350</t>
  </si>
  <si>
    <t>L=400</t>
  </si>
  <si>
    <t>L=450</t>
  </si>
  <si>
    <t>L=500</t>
  </si>
  <si>
    <t>L=054/450</t>
  </si>
  <si>
    <t>L=054/500</t>
  </si>
  <si>
    <t>L=86/400</t>
  </si>
  <si>
    <t>L=86/450</t>
  </si>
  <si>
    <t>L=86/500</t>
  </si>
  <si>
    <t>L=118/400</t>
  </si>
  <si>
    <t>L=118/450</t>
  </si>
  <si>
    <t>L=118/500</t>
  </si>
  <si>
    <t>L=150/400</t>
  </si>
  <si>
    <t>L=150/450</t>
  </si>
  <si>
    <t>L=150/500</t>
  </si>
  <si>
    <t>H=100</t>
  </si>
  <si>
    <t>5х16</t>
  </si>
  <si>
    <t>Дополнительные операции для модуля.</t>
  </si>
  <si>
    <t>операция</t>
  </si>
  <si>
    <t>Допонительные пропилы</t>
  </si>
  <si>
    <t>петля +135⁰</t>
  </si>
  <si>
    <t>Оклейка ручная прям.</t>
  </si>
  <si>
    <t>Оклейка ручная крив.</t>
  </si>
  <si>
    <t>подкладка -5˚</t>
  </si>
  <si>
    <t>171А5500</t>
  </si>
  <si>
    <t>Сращивание на скотч</t>
  </si>
  <si>
    <r>
      <t>м</t>
    </r>
    <r>
      <rPr>
        <sz val="8"/>
        <color theme="1"/>
        <rFont val="Calibri"/>
        <family val="2"/>
        <charset val="204"/>
      </rPr>
      <t>²</t>
    </r>
  </si>
  <si>
    <t>конфирмат</t>
  </si>
  <si>
    <t>саморез</t>
  </si>
  <si>
    <t xml:space="preserve">эксцентрик </t>
  </si>
  <si>
    <t>S16</t>
  </si>
  <si>
    <t>d15х12,3</t>
  </si>
  <si>
    <t xml:space="preserve">винт к эксцентрику </t>
  </si>
  <si>
    <t>L-3</t>
  </si>
  <si>
    <t>дюбель деревянный</t>
  </si>
  <si>
    <t>заглушка под стяжку</t>
  </si>
  <si>
    <t>заглушка д/эксцентрика</t>
  </si>
  <si>
    <t>труба H-1, D-25</t>
  </si>
  <si>
    <t>уголок монтажный (пластик)</t>
  </si>
  <si>
    <t>роликовая направляющая</t>
  </si>
  <si>
    <t>шариковая направляющая</t>
  </si>
  <si>
    <t>шариковая напр. GTV д/дер.ящиков полн.выдв.с доводчиком</t>
  </si>
  <si>
    <t>металбокс GTV престиж</t>
  </si>
  <si>
    <t>релинг для метабоксов GTV</t>
  </si>
  <si>
    <t>лифт механический</t>
  </si>
  <si>
    <t>DS-04</t>
  </si>
  <si>
    <t>подъемный мех.с рычагом "С" aventos HKs для (массива/узких ал.рамок)</t>
  </si>
  <si>
    <t>20K2С01</t>
  </si>
  <si>
    <t>подъемный мех.с рычагом "Е" aventos HKs для (массива/узких ал.рамок)</t>
  </si>
  <si>
    <t>20K2Е01</t>
  </si>
  <si>
    <t>силовой мех. aventos HFс пазом для (массива/узких ал.рамок)</t>
  </si>
  <si>
    <t>20F2201.05</t>
  </si>
  <si>
    <t>20F2501.05</t>
  </si>
  <si>
    <t>20F2801.05</t>
  </si>
  <si>
    <t>подъемный мех.с рычагом HK23 aventos для (массива/узких ал.рамок)</t>
  </si>
  <si>
    <t>20К2301</t>
  </si>
  <si>
    <t>подъемный мех.с рычагом HK25 aventos для (массива/узких ал.рамок)</t>
  </si>
  <si>
    <t>20К2501</t>
  </si>
  <si>
    <t>подъемный мех.с рычагом HK27 aventos для (массива/узких ал.рамок)</t>
  </si>
  <si>
    <t>20К2701</t>
  </si>
  <si>
    <t>подъемный мех.с рычагом HK29 aventos для (массива/узких ал.рамок)</t>
  </si>
  <si>
    <t>20К2901</t>
  </si>
  <si>
    <t>20L2101</t>
  </si>
  <si>
    <t>20L2301</t>
  </si>
  <si>
    <t>20L2501</t>
  </si>
  <si>
    <t>20L2701</t>
  </si>
  <si>
    <t>20L29105</t>
  </si>
  <si>
    <t>штанга под раскрой</t>
  </si>
  <si>
    <t>20Q1061UA</t>
  </si>
  <si>
    <t>L=1200</t>
  </si>
  <si>
    <t>заглушка штанги aventos HL</t>
  </si>
  <si>
    <t>20Q0003A01</t>
  </si>
  <si>
    <t xml:space="preserve">силовой механизм </t>
  </si>
  <si>
    <t>20S2G01</t>
  </si>
  <si>
    <t>20S2H01</t>
  </si>
  <si>
    <t>20S2I01</t>
  </si>
  <si>
    <t>20S2A01</t>
  </si>
  <si>
    <t>20S2B01</t>
  </si>
  <si>
    <t>20S2C01</t>
  </si>
  <si>
    <t>20S2D01</t>
  </si>
  <si>
    <t>20S2E01</t>
  </si>
  <si>
    <t>20S2F01</t>
  </si>
  <si>
    <t>рычаг aventos HS левый</t>
  </si>
  <si>
    <t xml:space="preserve">20S3500,06 </t>
  </si>
  <si>
    <t>рычаг aventos HS правый</t>
  </si>
  <si>
    <t>20S3500,06</t>
  </si>
  <si>
    <t>20Q1061UN</t>
  </si>
  <si>
    <t>ШВВП 2х0,5</t>
  </si>
  <si>
    <t>хром</t>
  </si>
  <si>
    <r>
      <t xml:space="preserve">крючок </t>
    </r>
    <r>
      <rPr>
        <sz val="6"/>
        <rFont val="GOST type A"/>
        <family val="2"/>
        <charset val="204"/>
      </rPr>
      <t>(д/одежды)</t>
    </r>
  </si>
  <si>
    <t>опора INNOVO  ∅ 60х710мм крепление сталь</t>
  </si>
  <si>
    <t>h=710</t>
  </si>
  <si>
    <t>подпятник регулируемый M6 (подпятник + втулка)</t>
  </si>
  <si>
    <t>пропуск D60</t>
  </si>
  <si>
    <t>стеклодержатель пластиковый фасадный белый</t>
  </si>
  <si>
    <t>полкодержатель металл</t>
  </si>
  <si>
    <t>опора пластиковая черная</t>
  </si>
  <si>
    <t>шина монтажная</t>
  </si>
  <si>
    <t>стабилизатор з.стенки RV8</t>
  </si>
  <si>
    <t>навес кухонный (УШИ) левый/правый</t>
  </si>
  <si>
    <t>магнит белый</t>
  </si>
  <si>
    <t>магнит коричневый</t>
  </si>
  <si>
    <t>петля межсекционная GTV 135˚</t>
  </si>
  <si>
    <t>Белый</t>
  </si>
  <si>
    <t>Бук Бав.</t>
  </si>
  <si>
    <t>Венге</t>
  </si>
  <si>
    <t>Венге Луиз.</t>
  </si>
  <si>
    <t>Венге Св.</t>
  </si>
  <si>
    <t>Клен</t>
  </si>
  <si>
    <t>Красный</t>
  </si>
  <si>
    <t>Крем</t>
  </si>
  <si>
    <t>Ольха</t>
  </si>
  <si>
    <t>Алюминий</t>
  </si>
  <si>
    <t>Бук</t>
  </si>
  <si>
    <t>Зебрано</t>
  </si>
  <si>
    <t>Орех</t>
  </si>
  <si>
    <t>Риголетто</t>
  </si>
  <si>
    <t>Орех Экко</t>
  </si>
  <si>
    <t>Пепел</t>
  </si>
  <si>
    <t>ООО «Тамидтех»</t>
  </si>
  <si>
    <t>г.п. Октябрьский</t>
  </si>
  <si>
    <t>тел.: +375(29)-147-78-05 - Михаил.</t>
  </si>
  <si>
    <t>e-mail: mihejb@mail.ru</t>
  </si>
  <si>
    <t>skype: hed.com</t>
  </si>
  <si>
    <r>
      <t>площадь (м</t>
    </r>
    <r>
      <rPr>
        <sz val="8"/>
        <color theme="1"/>
        <rFont val="Calibri"/>
        <family val="2"/>
        <charset val="204"/>
      </rPr>
      <t>²</t>
    </r>
    <r>
      <rPr>
        <sz val="8"/>
        <color theme="1"/>
        <rFont val="GOST type A"/>
        <family val="2"/>
      </rPr>
      <t>)</t>
    </r>
  </si>
  <si>
    <r>
      <t>стоимость ($/м</t>
    </r>
    <r>
      <rPr>
        <sz val="8"/>
        <color theme="1"/>
        <rFont val="Calibri"/>
        <family val="2"/>
        <charset val="204"/>
      </rPr>
      <t>²</t>
    </r>
    <r>
      <rPr>
        <sz val="8"/>
        <color theme="1"/>
        <rFont val="GOST type A"/>
        <family val="2"/>
      </rPr>
      <t>)</t>
    </r>
  </si>
  <si>
    <t>цена($)</t>
  </si>
  <si>
    <t>периметр (м)</t>
  </si>
  <si>
    <r>
      <t>площадь (м</t>
    </r>
    <r>
      <rPr>
        <sz val="7"/>
        <rFont val="Calibri"/>
        <family val="2"/>
        <charset val="204"/>
      </rPr>
      <t>²</t>
    </r>
    <r>
      <rPr>
        <sz val="7"/>
        <rFont val="GOST type A"/>
        <family val="2"/>
      </rPr>
      <t>)</t>
    </r>
  </si>
  <si>
    <t>петли на весь гарнитур</t>
  </si>
  <si>
    <t>Итого:</t>
  </si>
  <si>
    <t>фотодекор</t>
  </si>
  <si>
    <t>цена за ед. $</t>
  </si>
  <si>
    <t>цена $</t>
  </si>
  <si>
    <t>раскрой</t>
  </si>
  <si>
    <t>фрезеровка</t>
  </si>
  <si>
    <t>оклейка пр.</t>
  </si>
  <si>
    <t>оклейка крив.</t>
  </si>
  <si>
    <t>кромка пвх (м)</t>
  </si>
  <si>
    <t>кромка HPL(3м)</t>
  </si>
  <si>
    <t>Листовые материалы:для каркаса</t>
  </si>
  <si>
    <t>типы кромки</t>
  </si>
  <si>
    <t>код кромки</t>
  </si>
  <si>
    <t>1</t>
  </si>
  <si>
    <t>2</t>
  </si>
  <si>
    <t>3</t>
  </si>
  <si>
    <t>матрица типов кр.</t>
  </si>
  <si>
    <t>0,6/22</t>
  </si>
  <si>
    <t>2/22</t>
  </si>
  <si>
    <t>2/42</t>
  </si>
  <si>
    <t>Перечень расходов (Расчетная Себестоимость Мебели)</t>
  </si>
  <si>
    <t>п.п.</t>
  </si>
  <si>
    <t>Наименование</t>
  </si>
  <si>
    <t>Стоимость $</t>
  </si>
  <si>
    <t>Плитные материалы (распил+оклейка)</t>
  </si>
  <si>
    <t>Столешница + Скиналь* (постформинг)</t>
  </si>
  <si>
    <t>Фурнитура</t>
  </si>
  <si>
    <t>Фасад (основной)</t>
  </si>
  <si>
    <t>Фасад (Алюмин)</t>
  </si>
  <si>
    <t>Стеклоизделия</t>
  </si>
  <si>
    <t>Фотодекор</t>
  </si>
  <si>
    <t>Двери-купе</t>
  </si>
  <si>
    <t>Техника и аксессуары</t>
  </si>
  <si>
    <t>ИТОГО в $</t>
  </si>
  <si>
    <t>ИТОГО в BYR</t>
  </si>
  <si>
    <t>перечень услуг сборки</t>
  </si>
  <si>
    <t>%</t>
  </si>
  <si>
    <t>Кухня (г.п. Октябрьский) СП</t>
  </si>
  <si>
    <t>Кухня (г.Светлогорск)</t>
  </si>
  <si>
    <t>Кухня (г.Светлогорск) ЗОВ</t>
  </si>
  <si>
    <t>НКМ (г. Светлогорск)</t>
  </si>
  <si>
    <t>НКМ (г.п. Октябрьский)</t>
  </si>
  <si>
    <t>Шкаф-купе (г. Светлогорск)</t>
  </si>
  <si>
    <t>Шкаф-купе (г.п. Октябрьский)</t>
  </si>
  <si>
    <t>Перечень расходов (Стоимость Изделия)</t>
  </si>
  <si>
    <t>Цена</t>
  </si>
  <si>
    <t>Примечание</t>
  </si>
  <si>
    <t>для клиента</t>
  </si>
  <si>
    <t>Услуги (сборки и установки)</t>
  </si>
  <si>
    <t xml:space="preserve">% </t>
  </si>
  <si>
    <t>цена</t>
  </si>
  <si>
    <t>сборка + установка</t>
  </si>
  <si>
    <t>монтаж встроенных элементов (для кухни)</t>
  </si>
  <si>
    <t>указать кол-во встр. элементов</t>
  </si>
  <si>
    <t>командировочные</t>
  </si>
  <si>
    <t>сборка в каркас (для кухни)</t>
  </si>
  <si>
    <t>монтаж у клиента (для кухни)</t>
  </si>
  <si>
    <t>без встройки</t>
  </si>
  <si>
    <r>
      <t>Итоговая стоимость изделия (</t>
    </r>
    <r>
      <rPr>
        <b/>
        <i/>
        <sz val="9"/>
        <color theme="1"/>
        <rFont val="GOST type A"/>
        <family val="2"/>
        <charset val="204"/>
      </rPr>
      <t>с монтажом</t>
    </r>
    <r>
      <rPr>
        <b/>
        <i/>
        <sz val="11"/>
        <color theme="1"/>
        <rFont val="GOST type A"/>
        <family val="2"/>
        <charset val="204"/>
      </rPr>
      <t>)</t>
    </r>
  </si>
  <si>
    <t>РАЗДВИЖНЫЕ ДВЕРИ «SENATOR» АЛЮМИНИЙ</t>
  </si>
  <si>
    <t>(направляющая в комплекте)</t>
  </si>
  <si>
    <r>
      <t>Обрамление:</t>
    </r>
    <r>
      <rPr>
        <b/>
        <sz val="10"/>
        <rFont val="Century Gothic"/>
        <family val="2"/>
        <charset val="204"/>
      </rPr>
      <t xml:space="preserve"> Серебро</t>
    </r>
  </si>
  <si>
    <t>NEW!</t>
  </si>
  <si>
    <t>Профиль: S160 узкий</t>
  </si>
  <si>
    <t>ДВЕРЬ КУПЕ</t>
  </si>
  <si>
    <t>стоимость двери (за ед.)</t>
  </si>
  <si>
    <t>стоимость изделия</t>
  </si>
  <si>
    <r>
      <t>Обрамление:</t>
    </r>
    <r>
      <rPr>
        <b/>
        <sz val="11"/>
        <rFont val="Century Gothic"/>
        <family val="2"/>
        <charset val="204"/>
      </rPr>
      <t xml:space="preserve"> Золото, Серебро, Шампань, Коньяк, Белый глянец</t>
    </r>
  </si>
  <si>
    <t>Профиль:</t>
  </si>
  <si>
    <t>закрытый</t>
  </si>
  <si>
    <t>Высота 2550 мм</t>
  </si>
  <si>
    <r>
      <t xml:space="preserve">ДСП </t>
    </r>
    <r>
      <rPr>
        <b/>
        <sz val="7"/>
        <rFont val="Century Gothic"/>
        <family val="2"/>
        <charset val="204"/>
      </rPr>
      <t>Кроноспан Сморгонь
10мм-18мм</t>
    </r>
  </si>
  <si>
    <t>ДСП Кронопол, Эггер
10 мм-18 мм</t>
  </si>
  <si>
    <t>ЗЕРКАЛО Серебро         4 мм</t>
  </si>
  <si>
    <t>ЗЕРКАЛО Бронза          4 мм</t>
  </si>
  <si>
    <t>Лакомат     4 мм</t>
  </si>
  <si>
    <t>Лакобель*        4 мм</t>
  </si>
  <si>
    <t>ПЕСКОСТ. рисунок на З.С.</t>
  </si>
  <si>
    <t>ПЕСКОСТ. рисунок на З.Б.</t>
  </si>
  <si>
    <t>УФ-печать    рисунка</t>
  </si>
  <si>
    <t>Без заполне-ния</t>
  </si>
  <si>
    <t>размер двери:</t>
  </si>
  <si>
    <t>высота                ширина</t>
  </si>
  <si>
    <t>Ширина       мм</t>
  </si>
  <si>
    <t>х</t>
  </si>
  <si>
    <t>400 мм</t>
  </si>
  <si>
    <t>450 мм</t>
  </si>
  <si>
    <t>поз.</t>
  </si>
  <si>
    <t>заполнение</t>
  </si>
  <si>
    <t>500 мм</t>
  </si>
  <si>
    <t>550 мм</t>
  </si>
  <si>
    <t>600 мм</t>
  </si>
  <si>
    <t>650 мм</t>
  </si>
  <si>
    <t>700 мм</t>
  </si>
  <si>
    <t>Направляющая (мм)</t>
  </si>
  <si>
    <t>750 мм</t>
  </si>
  <si>
    <t>800 мм</t>
  </si>
  <si>
    <t>ДВЕРЬ РАСПАШНАЯ + Дополнительно МЕТАЛЛИЧЕСКАЯ ПЕТЛЯ</t>
  </si>
  <si>
    <t>850 мм</t>
  </si>
  <si>
    <t>900 мм</t>
  </si>
  <si>
    <t>950 мм</t>
  </si>
  <si>
    <t>1000 мм</t>
  </si>
  <si>
    <r>
      <t xml:space="preserve">Раздвижные двери «SENATOR» АЛЮМИНИЙ в </t>
    </r>
    <r>
      <rPr>
        <b/>
        <i/>
        <sz val="10"/>
        <rFont val="Century Gothic"/>
        <family val="2"/>
        <charset val="204"/>
      </rPr>
      <t>открытом</t>
    </r>
    <r>
      <rPr>
        <sz val="10"/>
        <rFont val="Century Gothic"/>
        <family val="2"/>
        <charset val="204"/>
      </rPr>
      <t xml:space="preserve"> профиле - минус 1 у.е. к прайсу.</t>
    </r>
  </si>
  <si>
    <r>
      <t xml:space="preserve">Раздвижные двери «SENATOR» АЛЮМИНИЙ в профиле </t>
    </r>
    <r>
      <rPr>
        <b/>
        <i/>
        <sz val="10"/>
        <rFont val="Century Gothic"/>
        <family val="2"/>
        <charset val="204"/>
      </rPr>
      <t xml:space="preserve">ЭЛИТ </t>
    </r>
    <r>
      <rPr>
        <sz val="10"/>
        <rFont val="Century Gothic"/>
        <family val="2"/>
        <charset val="204"/>
      </rPr>
      <t>+ 2 у.е. к прайсу.</t>
    </r>
  </si>
  <si>
    <r>
      <t xml:space="preserve">Раздвижные двери «SENATOR» АЛЮМИНИЙ в обрамлении </t>
    </r>
    <r>
      <rPr>
        <b/>
        <i/>
        <sz val="10"/>
        <rFont val="Century Gothic"/>
        <family val="2"/>
        <charset val="204"/>
      </rPr>
      <t>Н-профиль</t>
    </r>
    <r>
      <rPr>
        <sz val="10"/>
        <rFont val="Century Gothic"/>
        <family val="2"/>
        <charset val="204"/>
      </rPr>
      <t xml:space="preserve"> + 20 у.е. к прайсу.</t>
    </r>
  </si>
  <si>
    <r>
      <t>Обрамление:</t>
    </r>
    <r>
      <rPr>
        <b/>
        <sz val="9"/>
        <rFont val="Century Gothic"/>
        <family val="2"/>
        <charset val="204"/>
      </rPr>
      <t xml:space="preserve"> Древоподобные декоры (глянец\матовые)</t>
    </r>
  </si>
  <si>
    <t>ДСП Кронопол, Эггер
10 мм-18мм</t>
  </si>
  <si>
    <r>
      <t xml:space="preserve">Раздвижные двери «SENATOR» АЛЮМИНИЙ в </t>
    </r>
    <r>
      <rPr>
        <b/>
        <i/>
        <sz val="10"/>
        <rFont val="Century Gothic"/>
        <family val="2"/>
        <charset val="204"/>
      </rPr>
      <t>открытом</t>
    </r>
    <r>
      <rPr>
        <sz val="10"/>
        <rFont val="Century Gothic"/>
        <family val="2"/>
        <charset val="204"/>
      </rPr>
      <t xml:space="preserve"> профиле - минус 2 у.е. к прайсу.</t>
    </r>
  </si>
  <si>
    <r>
      <t xml:space="preserve">Раздвижные двери «SENATOR» АЛЮМИНИЙ в обрамлении </t>
    </r>
    <r>
      <rPr>
        <b/>
        <i/>
        <sz val="10"/>
        <rFont val="Century Gothic"/>
        <family val="2"/>
        <charset val="204"/>
      </rPr>
      <t>Н-профиль</t>
    </r>
    <r>
      <rPr>
        <sz val="10"/>
        <rFont val="Century Gothic"/>
        <family val="2"/>
        <charset val="204"/>
      </rPr>
      <t xml:space="preserve"> + 18 у.е. к прайсу.</t>
    </r>
  </si>
  <si>
    <t>СЕРЕБРО</t>
  </si>
  <si>
    <t>ШАМПАНЬ</t>
  </si>
  <si>
    <t>ЗОЛОТО</t>
  </si>
  <si>
    <t>КОНЬЯК</t>
  </si>
  <si>
    <t>Техника и комплектующие</t>
  </si>
  <si>
    <t>стоимость ($)</t>
  </si>
  <si>
    <t>цена ($)</t>
  </si>
  <si>
    <t>Толщина</t>
  </si>
  <si>
    <t>мойка</t>
  </si>
  <si>
    <t>смеситель</t>
  </si>
  <si>
    <t>вытяжка</t>
  </si>
  <si>
    <t>варочная поверхность</t>
  </si>
  <si>
    <t>духовой шкаф</t>
  </si>
  <si>
    <t>посудомоечная машина</t>
  </si>
  <si>
    <t>СВЧ</t>
  </si>
  <si>
    <t>столбец должен быть отфильтрован от А доЯ</t>
  </si>
  <si>
    <t>$</t>
  </si>
  <si>
    <t>_Белый</t>
  </si>
  <si>
    <t>стоимость</t>
  </si>
  <si>
    <t>объем</t>
  </si>
  <si>
    <t>итого</t>
  </si>
  <si>
    <t>_Бук</t>
  </si>
  <si>
    <t>Площадь ДСП</t>
  </si>
  <si>
    <t>_Венге</t>
  </si>
  <si>
    <t>Длина Резов (18мм)</t>
  </si>
  <si>
    <t>_Вишня Оксф.</t>
  </si>
  <si>
    <t>_Дуб Светл.</t>
  </si>
  <si>
    <t>_Кальвадос</t>
  </si>
  <si>
    <t>_Клен</t>
  </si>
  <si>
    <t>_Орех</t>
  </si>
  <si>
    <t>_Яблоня Лок.</t>
  </si>
  <si>
    <t>Длина пазов/четвертей</t>
  </si>
  <si>
    <t>Фрезеровка (18мм)</t>
  </si>
  <si>
    <t>Фрезеровка (28мм)</t>
  </si>
  <si>
    <t>Фрезеровка (36мм)</t>
  </si>
  <si>
    <t>Фрезеровка п/петли</t>
  </si>
  <si>
    <t>Сращивание</t>
  </si>
  <si>
    <t>Кромка пвх 0,6/22</t>
  </si>
  <si>
    <t>Прям. окл. 0,6/22</t>
  </si>
  <si>
    <t>Крив-я окл.0,6/22</t>
  </si>
  <si>
    <t>Кромка пвх 2/22</t>
  </si>
  <si>
    <t>Прям. окл. 2/22</t>
  </si>
  <si>
    <t>Крив-я окл.2/22</t>
  </si>
  <si>
    <t>Кромка пвх 2/42</t>
  </si>
  <si>
    <t>Прям. окл. 2/42</t>
  </si>
  <si>
    <t>Крив-я окл.2/42</t>
  </si>
  <si>
    <t xml:space="preserve">Св.Серый D0112 PE        </t>
  </si>
  <si>
    <t>Заказ</t>
  </si>
  <si>
    <t>курс $</t>
  </si>
  <si>
    <t>КИП</t>
  </si>
  <si>
    <t>КИМ</t>
  </si>
  <si>
    <t>коэф. $</t>
  </si>
  <si>
    <t>Т.Н.</t>
  </si>
  <si>
    <t>коэф. Т.Н.</t>
  </si>
  <si>
    <t>перечень цветов заглушек (д/стяжки)</t>
  </si>
  <si>
    <t>перечень цветов заглушек (д/шурупа)</t>
  </si>
  <si>
    <t>перечень цветов заглушек (д/эксцентрика)</t>
  </si>
  <si>
    <t>перечень цветов ДСП,ДВП</t>
  </si>
  <si>
    <t>стоимость $</t>
  </si>
  <si>
    <t>перечень цветов кромки</t>
  </si>
  <si>
    <t>перечень цветов С-18</t>
  </si>
  <si>
    <t>перечень цветов уголков пласт.</t>
  </si>
  <si>
    <t>Бежевый 12</t>
  </si>
  <si>
    <t>Бежевый 69</t>
  </si>
  <si>
    <t>Белая 02</t>
  </si>
  <si>
    <t>Белый Гл.</t>
  </si>
  <si>
    <t>Бежевый Нов. 204</t>
  </si>
  <si>
    <t>Бук 10</t>
  </si>
  <si>
    <t>Белый Стр.</t>
  </si>
  <si>
    <t>Бежевый Нов. 62</t>
  </si>
  <si>
    <t>Ваниль</t>
  </si>
  <si>
    <t>Венге 38</t>
  </si>
  <si>
    <t>Бук светл. 10</t>
  </si>
  <si>
    <t>Бук Темный</t>
  </si>
  <si>
    <t>Белый Шагр.</t>
  </si>
  <si>
    <t>Белый 50</t>
  </si>
  <si>
    <t>Кальвадос</t>
  </si>
  <si>
    <t>Вишня 15</t>
  </si>
  <si>
    <t>Береза</t>
  </si>
  <si>
    <t>Болотный Беж. 52</t>
  </si>
  <si>
    <t>Клен (серый)</t>
  </si>
  <si>
    <t>Желтый 23</t>
  </si>
  <si>
    <t>Кальвадос 16</t>
  </si>
  <si>
    <t>Бук Светлый 04</t>
  </si>
  <si>
    <t>Красн. Дерево</t>
  </si>
  <si>
    <t>Махонь 18</t>
  </si>
  <si>
    <t>Дуб Светлый</t>
  </si>
  <si>
    <t>Бук Светл.</t>
  </si>
  <si>
    <t>Бук Темный 05</t>
  </si>
  <si>
    <t>Кухня (г.п. Октябрьский) ЗОВ</t>
  </si>
  <si>
    <t>Ольха 17</t>
  </si>
  <si>
    <t>Бук Темный 06</t>
  </si>
  <si>
    <t>Орех светлый</t>
  </si>
  <si>
    <t>Махонь темная 19</t>
  </si>
  <si>
    <t>Оранж 14</t>
  </si>
  <si>
    <t>Красное Дерево</t>
  </si>
  <si>
    <t>Ваниль 66</t>
  </si>
  <si>
    <t>Орех Темн.</t>
  </si>
  <si>
    <t>Монтаж встр.техники и мойки (руб)</t>
  </si>
  <si>
    <t>Орех Светлый 08</t>
  </si>
  <si>
    <t>Орех Темный. 13</t>
  </si>
  <si>
    <t>Венге 47</t>
  </si>
  <si>
    <t>Орех Темный</t>
  </si>
  <si>
    <t>Орех Темн. 13</t>
  </si>
  <si>
    <t>Пепел 03</t>
  </si>
  <si>
    <t>Вишня</t>
  </si>
  <si>
    <t>Венге Амари 30</t>
  </si>
  <si>
    <t>Сосна</t>
  </si>
  <si>
    <t>Гр. Дикая</t>
  </si>
  <si>
    <t>Венге Магия 28</t>
  </si>
  <si>
    <t>Прозр.ачный</t>
  </si>
  <si>
    <t>Орех темный 13</t>
  </si>
  <si>
    <t>Сосна 09</t>
  </si>
  <si>
    <t>Черная 01</t>
  </si>
  <si>
    <t>Гр. Красн.</t>
  </si>
  <si>
    <t>Вишня 03</t>
  </si>
  <si>
    <t xml:space="preserve">Синий </t>
  </si>
  <si>
    <t>Яблоня Темная</t>
  </si>
  <si>
    <t>Дуб Молочн.</t>
  </si>
  <si>
    <t>Вишня Одноцв. 61</t>
  </si>
  <si>
    <t>Черный</t>
  </si>
  <si>
    <t>Дуб Светл.</t>
  </si>
  <si>
    <t>Вишня Одноцв. Нов. 205</t>
  </si>
  <si>
    <t>Шоколад</t>
  </si>
  <si>
    <t>Вишня Оксфорд 08</t>
  </si>
  <si>
    <t>Груша 19</t>
  </si>
  <si>
    <t>Капучино</t>
  </si>
  <si>
    <t>Груша Кальвадос 17</t>
  </si>
  <si>
    <t>Груша Светл. 18</t>
  </si>
  <si>
    <t>Красное Дер.</t>
  </si>
  <si>
    <t>Груша Темная 16</t>
  </si>
  <si>
    <t>Дуб 10</t>
  </si>
  <si>
    <t>Дуб Бардолино Натур. 137</t>
  </si>
  <si>
    <t>Лимба Шок.</t>
  </si>
  <si>
    <t>Дуб Молочный II 120</t>
  </si>
  <si>
    <t xml:space="preserve">Махонь </t>
  </si>
  <si>
    <t>Дуб Рустикаль 09</t>
  </si>
  <si>
    <t>Дуб Светлый 10с (118)</t>
  </si>
  <si>
    <t>Желтый 70</t>
  </si>
  <si>
    <t>Зебрано Африка 71</t>
  </si>
  <si>
    <t>Зеленый 68</t>
  </si>
  <si>
    <t>Платина</t>
  </si>
  <si>
    <t>Кальвадос 67</t>
  </si>
  <si>
    <t>Клен 22</t>
  </si>
  <si>
    <t>Розовый</t>
  </si>
  <si>
    <t>Клен Желтый 18A (181)</t>
  </si>
  <si>
    <t>Сосна Лор.Св.</t>
  </si>
  <si>
    <t>Коньяк 47</t>
  </si>
  <si>
    <t>Сосна Лор.Темн.</t>
  </si>
  <si>
    <t>Коричневый 60</t>
  </si>
  <si>
    <t>Трава Морск.</t>
  </si>
  <si>
    <t>Красная 58</t>
  </si>
  <si>
    <t>Черн. Мат.</t>
  </si>
  <si>
    <t>Красное Дерево 16R (161)</t>
  </si>
  <si>
    <t>Черн. Структ.</t>
  </si>
  <si>
    <t>Крем 203</t>
  </si>
  <si>
    <t>при изменении стоимости ДСП необходимо</t>
  </si>
  <si>
    <t>Черн. Шагр.</t>
  </si>
  <si>
    <t>Лимба Светлая 34</t>
  </si>
  <si>
    <t>также откорректировать таблицу во</t>
  </si>
  <si>
    <t>Ябл. Лок. Темн.</t>
  </si>
  <si>
    <t>Лимба Темная 35</t>
  </si>
  <si>
    <t xml:space="preserve"> вкладке (просчет раскроя)</t>
  </si>
  <si>
    <t>Яблоня Ясн.</t>
  </si>
  <si>
    <t>Макассар 72</t>
  </si>
  <si>
    <t>В Цвет</t>
  </si>
  <si>
    <t>Махонь 25</t>
  </si>
  <si>
    <t>Махонь Темная 02</t>
  </si>
  <si>
    <t>Мультиплекс 14</t>
  </si>
  <si>
    <t>Оливка 01</t>
  </si>
  <si>
    <t>Ольха 11</t>
  </si>
  <si>
    <t>Ольха Горная 23</t>
  </si>
  <si>
    <t>Ольха Зеленая 13</t>
  </si>
  <si>
    <t>Ольха Нат. 27</t>
  </si>
  <si>
    <t>Ольха Средняя 11с</t>
  </si>
  <si>
    <t>Оольха Темная 12</t>
  </si>
  <si>
    <t>Оранж. 63</t>
  </si>
  <si>
    <t>Орех 29</t>
  </si>
  <si>
    <t>Орех Патина (Вишня) 24</t>
  </si>
  <si>
    <t>Орех Светл. 20</t>
  </si>
  <si>
    <t>Орех Темный 26</t>
  </si>
  <si>
    <t>Пепел 56</t>
  </si>
  <si>
    <t>Пепел Нов. 201</t>
  </si>
  <si>
    <t>Пепел Темн. 202</t>
  </si>
  <si>
    <t>Сатин 44</t>
  </si>
  <si>
    <t>Сатин Нов. 46</t>
  </si>
  <si>
    <t>Св.Бежевый 57</t>
  </si>
  <si>
    <t>Светло-Коричнев. 53</t>
  </si>
  <si>
    <t>Синий 59</t>
  </si>
  <si>
    <t>Темно-Коричнев. 51</t>
  </si>
  <si>
    <t>Темно-Коричнев. 64</t>
  </si>
  <si>
    <t>Трава Морская 73</t>
  </si>
  <si>
    <t>Хром 42</t>
  </si>
  <si>
    <t>Хром Мат. 43</t>
  </si>
  <si>
    <t>Хром Мат.Нов. 45</t>
  </si>
  <si>
    <t>Черный 55</t>
  </si>
  <si>
    <t>Черный Глянец 117</t>
  </si>
  <si>
    <t>Яблоня Лок.Темн. 16A</t>
  </si>
  <si>
    <t>Ясень 15</t>
  </si>
  <si>
    <t>Венге 854PR</t>
  </si>
  <si>
    <t>Кальвадос 1937PR</t>
  </si>
  <si>
    <t>Венге (Krono+) 2227PR</t>
  </si>
  <si>
    <t>Венге Светл. (Krono+) 2427PR</t>
  </si>
  <si>
    <t>Ясень Шимо Св. 3356PR</t>
  </si>
  <si>
    <t>Яблоня Лок. Темн. 1972PR</t>
  </si>
  <si>
    <t>Ясень Шимо Темн. 3357PR</t>
  </si>
  <si>
    <t>Черный 190PE</t>
  </si>
  <si>
    <t xml:space="preserve">Песочный 515PE </t>
  </si>
  <si>
    <t>Орех Темн. 1925PR</t>
  </si>
  <si>
    <t>Ольха Гор. 1912PR</t>
  </si>
  <si>
    <t>Махон 402PR</t>
  </si>
  <si>
    <t>Крем 522PE</t>
  </si>
  <si>
    <t>Клен 375PR</t>
  </si>
  <si>
    <t>Дуд Сонома Св. 3025PR</t>
  </si>
  <si>
    <t>Дуб Св. Горн. 740PR</t>
  </si>
  <si>
    <t>Груша Дик.(Полн.) 1792PR</t>
  </si>
  <si>
    <t>Вишня Оксф. 88PR</t>
  </si>
  <si>
    <t>Венге Магия 2226PR</t>
  </si>
  <si>
    <t>Ваниль 9569PE</t>
  </si>
  <si>
    <t>Бук 381PR</t>
  </si>
  <si>
    <t>Береза Снежн. 1715PR</t>
  </si>
  <si>
    <t>Белый Альп. 8685SM</t>
  </si>
  <si>
    <t>Белый Альп. 8685PR</t>
  </si>
  <si>
    <t xml:space="preserve">Белый Стр. 101PR         </t>
  </si>
  <si>
    <t xml:space="preserve">Белый Гладк. 101SM     </t>
  </si>
  <si>
    <t xml:space="preserve">Белый Корп. 110SM     </t>
  </si>
  <si>
    <t xml:space="preserve">Белый Шагр. 101PE     </t>
  </si>
  <si>
    <t>Алюминий 881РЕ</t>
  </si>
  <si>
    <t xml:space="preserve">Дуб Молочн. 8622PR         </t>
  </si>
  <si>
    <t>Сосна Лор. Темн. 8914PR</t>
  </si>
  <si>
    <t>Сосна Лор. Св. 8915PR</t>
  </si>
  <si>
    <t>Хаванна Нова 8956BS</t>
  </si>
  <si>
    <t>Дуб Феррара 8921PR</t>
  </si>
  <si>
    <t>Коко Боло 8995PR</t>
  </si>
  <si>
    <t>Дуб Светл.Ясн. 9103PR</t>
  </si>
  <si>
    <t>Ольха 9419PR</t>
  </si>
  <si>
    <t>Береза Пол. 9420PR</t>
  </si>
  <si>
    <t>Орех Экко 9459 PR</t>
  </si>
  <si>
    <t>Орех Мария Луиз. 9490PR</t>
  </si>
  <si>
    <t>Дуб Пастельн. 9727BS</t>
  </si>
  <si>
    <t>Зебрано Темн. 9775PR</t>
  </si>
  <si>
    <t>Красное Дер. 775PR</t>
  </si>
  <si>
    <t>Груша Дик.(Светлая) 1764BS</t>
  </si>
  <si>
    <t>Легно Средн. 5101 PR</t>
  </si>
  <si>
    <t>Легно Темн. 5102PR</t>
  </si>
  <si>
    <t>Легно Светл. 5103PR</t>
  </si>
  <si>
    <t>Орех Гварн. 9455PR</t>
  </si>
  <si>
    <t>Орех Лион. 9614BS</t>
  </si>
  <si>
    <t>Дуб Классич. 9728BS</t>
  </si>
  <si>
    <t xml:space="preserve">Венге Луиз. 9763PR      </t>
  </si>
  <si>
    <t>Акация Лорка 9944SU</t>
  </si>
  <si>
    <t>Северное Дер.Св. 8508SN</t>
  </si>
  <si>
    <t>Северное Дер.Темн. 8509SN</t>
  </si>
  <si>
    <t>Кросслайн Латте 8361</t>
  </si>
  <si>
    <t>Кросслайн Карам. 8362</t>
  </si>
  <si>
    <t>перечень услуг ДСП_ДВП</t>
  </si>
  <si>
    <t xml:space="preserve">Пропил ДСП 10; 18 мм </t>
  </si>
  <si>
    <t>Пропил ДСП 28,36 мм</t>
  </si>
  <si>
    <t>Пропил ДВП</t>
  </si>
  <si>
    <t>Нарезка куска ДСП 10 мм</t>
  </si>
  <si>
    <t>Нарезка полосы ДСП 10 мм</t>
  </si>
  <si>
    <t>Паз под ДВП (1 проход пилы)</t>
  </si>
  <si>
    <t>Четверть</t>
  </si>
  <si>
    <t>Пропил под 45 град.,резы</t>
  </si>
  <si>
    <t>Фрезеровка под 10 мм</t>
  </si>
  <si>
    <t>Фрезеровка под петли</t>
  </si>
  <si>
    <t>Раскрой прямолинейных деталей</t>
  </si>
  <si>
    <t>Раскрой криволинейных деталей</t>
  </si>
  <si>
    <t>Раскрой криволинейных детаталей 18 мм</t>
  </si>
  <si>
    <t>Раскрой криволинейных детаталей 28 мм</t>
  </si>
  <si>
    <t>Раскрой криволинейных детаталей 36 мм</t>
  </si>
  <si>
    <t>Оклейка ПВХ 0,6/22, 1/22, 2/22 мм с фугованием</t>
  </si>
  <si>
    <t>Оклейка ПВХ 2/32 мм с фугованием</t>
  </si>
  <si>
    <t>Оклейка ПВХ 2/42 мм с фугованием</t>
  </si>
  <si>
    <t>ед.изм</t>
  </si>
  <si>
    <t>Оклейка криволинейных деталей</t>
  </si>
  <si>
    <t>Оклейка прямолинейных деталей</t>
  </si>
  <si>
    <t>Оклейка ПВХ 0,6/22, 1/22, 2/22 мм криволинейная</t>
  </si>
  <si>
    <t>м.п.</t>
  </si>
  <si>
    <t>Оклейка ПВХ 2/32 мм криволинейная</t>
  </si>
  <si>
    <t>Оклейка ПВХ 2/42 мм криволинейная</t>
  </si>
  <si>
    <t>Сращивание деталей 18 мм на клей (до 1 м.кв.)</t>
  </si>
  <si>
    <t>шт</t>
  </si>
  <si>
    <t>Сращивание деталей 18 мм на клей (от 1,01 до 2 м.кв.)</t>
  </si>
  <si>
    <t>Сращивание деталей 18 мм на шурупы</t>
  </si>
  <si>
    <t>Обработка Постформинга</t>
  </si>
  <si>
    <t>Раскрой столешниц 38 мм</t>
  </si>
  <si>
    <t>Прямолинейная оклейка столешниц 38 мм</t>
  </si>
  <si>
    <t>Криволинейная (радиусная) оклейка столешниц 38 мм</t>
  </si>
  <si>
    <t>Еврозапил столешниц 38 мм</t>
  </si>
  <si>
    <t>Констр.Материал</t>
  </si>
  <si>
    <t>ДСП</t>
  </si>
  <si>
    <t>ДВП</t>
  </si>
  <si>
    <t>МДФ</t>
  </si>
  <si>
    <t>только 18мм - выделено цветом</t>
  </si>
  <si>
    <t>группа $</t>
  </si>
  <si>
    <t>пвх</t>
  </si>
  <si>
    <t>С18</t>
  </si>
  <si>
    <t>меламин</t>
  </si>
  <si>
    <t>Разм. Обл. Материалов</t>
  </si>
  <si>
    <t>0,2/42</t>
  </si>
  <si>
    <t>0,2/22</t>
  </si>
  <si>
    <t>___</t>
  </si>
  <si>
    <t>м²</t>
  </si>
  <si>
    <t>Длина Резов (&gt;18мм)</t>
  </si>
  <si>
    <t>Длина Резов под угол (45°)</t>
  </si>
  <si>
    <t>Итого ДСП:</t>
  </si>
  <si>
    <t>Итого услуги:</t>
  </si>
  <si>
    <t>скидка ДСП</t>
  </si>
  <si>
    <t>скидка услуги</t>
  </si>
  <si>
    <t>скидка фурнитура</t>
  </si>
  <si>
    <t>1) Цвет ДСП/ДВП:</t>
  </si>
  <si>
    <t>2) Цвет ДСП/ДВП:</t>
  </si>
  <si>
    <t>3) Цвет ДСП/ДВП:</t>
  </si>
  <si>
    <t>4) Цвет ДСП/ДВП:</t>
  </si>
  <si>
    <t>5) Цвет ДСП/ДВП:</t>
  </si>
  <si>
    <t>6) Цвет ДСП/ДВП:</t>
  </si>
  <si>
    <t>Заказ:</t>
  </si>
  <si>
    <t>4,0 х 50</t>
  </si>
  <si>
    <t>заглушка д/стяжки</t>
  </si>
  <si>
    <t>заглушка д/шурупов</t>
  </si>
  <si>
    <t>угольник широкий 25*25*25</t>
  </si>
  <si>
    <t>угольник широкий 40*40*25</t>
  </si>
  <si>
    <t>дюбель для гипсокартона DRIVA</t>
  </si>
  <si>
    <t>ворс для купе Schlegel</t>
  </si>
  <si>
    <t>защелка для буферной ленты</t>
  </si>
  <si>
    <t>L=54/450</t>
  </si>
  <si>
    <t>L=54/500</t>
  </si>
  <si>
    <t>шт..</t>
  </si>
  <si>
    <t>US 05-04</t>
  </si>
  <si>
    <t>петля GTV накладная с доводчиком</t>
  </si>
  <si>
    <t>петля GTV полунакладная с доводчиком</t>
  </si>
  <si>
    <t>петля GTV внутренняя с доводчиком</t>
  </si>
  <si>
    <t>петля для ал рамок GTV накладная с клипом H-2</t>
  </si>
  <si>
    <t>петля для ал рамок AGV внутренняя CLIP ON</t>
  </si>
  <si>
    <t>петля GTV +45˚ с доводчиком</t>
  </si>
  <si>
    <t>петля GTV + 165˚ с доводчиком</t>
  </si>
  <si>
    <t xml:space="preserve">Петля GTV +90˚ с доводчиком </t>
  </si>
  <si>
    <t>петля BLUM clip top blumoton накладная + отв.пл.</t>
  </si>
  <si>
    <t>петля BLUM clip top blumoton полунакладная + отв.пл.</t>
  </si>
  <si>
    <t>петля BLUM clip top blumoton внутренняя + отв.пл.</t>
  </si>
  <si>
    <t>петля BLUM + blumoton для узких рамок накладная + отв.пл.</t>
  </si>
  <si>
    <t>петля BLUM + blumoton для узких рамок полунакладная + отв.пл.</t>
  </si>
  <si>
    <t>петля BLUM + blumoton для узких рамок внутренняя + отв.пл.</t>
  </si>
  <si>
    <t>петля BLUM clip top blumoton +45˚+отв.пл.</t>
  </si>
  <si>
    <t>петля BLUM clip top blumoton -45˚ + отв.пл.</t>
  </si>
  <si>
    <t>петля BLUM clip top blumoton +30˚ + отв.пл.</t>
  </si>
  <si>
    <t>петля BLUM clip top blumoton -30˚ + отв.пл.</t>
  </si>
  <si>
    <t>петля BLUM clip top blumoton +90˚ накладная + отв.пл.</t>
  </si>
  <si>
    <t>петля BLUM clip top blumoton +90˚ вкладная + отв.пл.</t>
  </si>
  <si>
    <t>петля BLUM clip top blumoton +155˚ накладная + отв.пл.</t>
  </si>
  <si>
    <t>петля BLUM clip top blumoton +155˚ полунакладная + отв.пл.</t>
  </si>
  <si>
    <t>петля BLUM  +100˚накладная (без пружины) + отв.пл.</t>
  </si>
  <si>
    <t>петля BLUM  +100˚ полунакладная (без пружины) + отв.пл.</t>
  </si>
  <si>
    <t>петля BLUM  +100˚внутренняя (без пружины) + отв.пл.</t>
  </si>
  <si>
    <t>петля BLUM  +45˚ (без пружины) + отв.пл.</t>
  </si>
  <si>
    <t>петля BLUM  +155˚ накладная (без пружины) + отв.пл.</t>
  </si>
  <si>
    <t>70Т7550N.TL</t>
  </si>
  <si>
    <t>петля BLUM  +90˚под ф.панель (без пружины) + отв.пл.</t>
  </si>
  <si>
    <t>ответная планка clip +18мм</t>
  </si>
  <si>
    <t>175H7190.22</t>
  </si>
  <si>
    <t>эл.вилка (без заземл)</t>
  </si>
  <si>
    <t>м.</t>
  </si>
  <si>
    <t>AHS 084 (шайба) конус хром/Крепеж зеркала (SH840OC)</t>
  </si>
  <si>
    <t>держатель полки "пеликан"</t>
  </si>
  <si>
    <t>угол к плинтусу 90гр. (внутренний)</t>
  </si>
  <si>
    <t>угол к плинтусу 270гр. (наружный)</t>
  </si>
  <si>
    <t>заглушка плинтуса</t>
  </si>
  <si>
    <t xml:space="preserve">заглушка релинга (простая/ретро) </t>
  </si>
  <si>
    <t>держатель релинга (простой/ретро)</t>
  </si>
  <si>
    <t xml:space="preserve">релинг D-16  </t>
  </si>
  <si>
    <t>труба D-50</t>
  </si>
  <si>
    <t>дюбель для гипсокартона MOLLY</t>
  </si>
  <si>
    <t>угол релинга 90°</t>
  </si>
  <si>
    <t>крючок релинга (одинарный)</t>
  </si>
  <si>
    <t xml:space="preserve">фланец к трубе D16 </t>
  </si>
  <si>
    <t>стопор Senator</t>
  </si>
  <si>
    <t>петля для ал рамок GTV накладная с клипом с доводч.</t>
  </si>
  <si>
    <t>петля GTV накладная без пружины с эксцентриковой регул CLIP</t>
  </si>
  <si>
    <t>подъемн. мех. HL21 с пазом</t>
  </si>
  <si>
    <t>подъемн. мех. HL23 с пазом</t>
  </si>
  <si>
    <t>подъемн. мех. HL25 с пазом</t>
  </si>
  <si>
    <t>подъемн. мех. HL27 с пазом</t>
  </si>
  <si>
    <t>подъемн. мех. HL29 с пазом</t>
  </si>
  <si>
    <t>полкодержатель SEKURA прямой мебельный</t>
  </si>
  <si>
    <t>полкодержатель Titan D-10 L-100</t>
  </si>
  <si>
    <t>сушка белая простая L-600</t>
  </si>
  <si>
    <t>сушка белая простая L-800</t>
  </si>
  <si>
    <t>сушка chrom Rejs L-600</t>
  </si>
  <si>
    <t>сушка chrom Rejs L-800</t>
  </si>
  <si>
    <t>карго 15 полн.выдв</t>
  </si>
  <si>
    <t>карго 20 полн.выдв</t>
  </si>
  <si>
    <t>карго 30 полн.выдв</t>
  </si>
  <si>
    <t>планка д/постф. H-38 0* стык. Алюминий</t>
  </si>
  <si>
    <t>планка д/постф. H-38 90* стык. Алюминий</t>
  </si>
  <si>
    <t>планка д/постф. H-38 левый алюминий</t>
  </si>
  <si>
    <t>планка д/постф. H-38 правый алюминий</t>
  </si>
  <si>
    <t xml:space="preserve">планка д/постф.  H-28 левый алюминий </t>
  </si>
  <si>
    <t xml:space="preserve">планка д/постф. H-28 правый алюминий </t>
  </si>
  <si>
    <t>планка  д/постф.H-28 90* стык. алюминий</t>
  </si>
  <si>
    <t>планка д/постф. H-38 EGGER  90*стык. алюминий</t>
  </si>
  <si>
    <t>цоколь пласт. ,,,,,,,,,,,,,,,,,,,,,,,,,,,,,,,,,,,,,,,,,,,,H-100 L-3000</t>
  </si>
  <si>
    <t>цоколь пласт. ,,,,,,,,,,,,,,,,,,,,,,,,,,,,,,,,,,,,,,,,,,,,H-150 L-3000</t>
  </si>
  <si>
    <t>W7810 Фиксатор роликовый коричневый</t>
  </si>
  <si>
    <t>W7849 Фиксатор роликовый белый</t>
  </si>
  <si>
    <t>цоколь пласт. L-3000 H-18 (ресничка)</t>
  </si>
  <si>
    <t>фланец D-25 chrom.</t>
  </si>
  <si>
    <t>560 узел д/2-ух труб усиленый</t>
  </si>
  <si>
    <t>936 ухват дистанционный с регулировкой</t>
  </si>
  <si>
    <t>Z-181 узел (фланец) простой</t>
  </si>
  <si>
    <t>Z-180 узел (фланец проходной)</t>
  </si>
  <si>
    <t>Z-182 узел (распорка)</t>
  </si>
  <si>
    <t xml:space="preserve">Z-187 узел (стакан) </t>
  </si>
  <si>
    <t xml:space="preserve">Z-185 узел к трубе D-50 (перстень) </t>
  </si>
  <si>
    <t>D-350 фруктовница на кронштейне Reis</t>
  </si>
  <si>
    <t>полка D-350  Бокальница (BJ13)</t>
  </si>
  <si>
    <t>полка д/фруктов (BJ14)</t>
  </si>
  <si>
    <t>вешалка  выдвижная L-350*</t>
  </si>
  <si>
    <t>вешалка  выдвижная L-400*</t>
  </si>
  <si>
    <t>вешалка  выдвижная L-450*</t>
  </si>
  <si>
    <t>амортизатор-магнитная защелка с адаптером AM-PL-DL-MAG</t>
  </si>
  <si>
    <t xml:space="preserve">клипса к пластиковой опоре H-100 для ДСП </t>
  </si>
  <si>
    <t xml:space="preserve">клипса к пластиковой опоре H-100 для пласт. цоколя </t>
  </si>
  <si>
    <t>трансформатор электронный понижающий (TASCHIBRA) : 230V/12V 105W, TRA25</t>
  </si>
  <si>
    <t>трансформатор электронный понижающий (TASCHIBRA) : 230V/12V 60W, TRA25</t>
  </si>
  <si>
    <t>трансформатор электронный для светодиодной ленты : 200W 12V (драйвер), LB009</t>
  </si>
  <si>
    <t>трансформатор электронный для светодиодной ленты : 150W 12V (драйвер), LB009</t>
  </si>
  <si>
    <t>трансформатор электронный для светодиодной ленты : 100W 12V (драйвер), LB009</t>
  </si>
  <si>
    <t>трансформатор электронный для светодиодной ленты : 60W 12V (драйвер), LB005</t>
  </si>
  <si>
    <t>трансформатор электронный для светодиодной ленты : 30W 12V (драйвер), LB005</t>
  </si>
  <si>
    <t>лампа светодиодная : 9LED(2W) 12V G4 6400K, LB-16</t>
  </si>
  <si>
    <t>лента светодиодная : 60SMD(5050)/m 14.4W/m 12V 5m белый на белом основании, LS606</t>
  </si>
  <si>
    <t>лента светодиодная : 120SMD(3528)/m 9.6W/m 12V 5m белый на белом, LS612</t>
  </si>
  <si>
    <t>лента светодиодная : 60SMD(3528)/m 4.8W/m 12V 5m белый, на белом основании , LS603</t>
  </si>
  <si>
    <t>светильник мебельный : JC G4.0 хром, с лампой, А012</t>
  </si>
  <si>
    <t>светильник мебельный : JC G4.0 титан, с лампой, А012</t>
  </si>
  <si>
    <t>светильник мебельный : JC G4.0 золото, с лампой, А012</t>
  </si>
  <si>
    <t>сушка белая простая L-900</t>
  </si>
  <si>
    <t>сушка chrom Rejs L-900</t>
  </si>
  <si>
    <t>шина монтажная L-2000 хром (L=100mm)</t>
  </si>
  <si>
    <t>навес - пластинка зацепная, РБ</t>
  </si>
  <si>
    <t>навес кухонный (УШИ) (универсальные)</t>
  </si>
  <si>
    <t>решетка вентиляционная большая KK-W80800-D0</t>
  </si>
  <si>
    <t>шайба пластиковая прозрачная матовая</t>
  </si>
  <si>
    <t>замок д/ДСП</t>
  </si>
  <si>
    <t>отбойник пластиковый 7х1,5</t>
  </si>
  <si>
    <t>лоток STANDART 800/430 металлик UNI</t>
  </si>
  <si>
    <t>лоток STANDART 600/430 металлик UNI</t>
  </si>
  <si>
    <t>лоток STANDART 500/430 металлик UNI</t>
  </si>
  <si>
    <t>лоток STANDART 400/430 металлик UNI</t>
  </si>
  <si>
    <t>лоток STANDART 300/430 металлик UNI</t>
  </si>
  <si>
    <t>угол цоколя H-150 универсальный …………………………</t>
  </si>
  <si>
    <t>угол цоколя H-100 универсальный …………………………</t>
  </si>
  <si>
    <t>соединитель цоколя H-150……………………………</t>
  </si>
  <si>
    <t>соединитель цоколя H-100……………………………</t>
  </si>
  <si>
    <t>угол 90* цоколя H-150 ,,,,,,,,,,,,,,,,,,,,</t>
  </si>
  <si>
    <t>угол 90* цоколя H-100 ,,,,,,,,,,,,,,,,,,,,</t>
  </si>
  <si>
    <t>заглушка цоколя ,,,,,,,,,,,,,,,,,,,,,,,,,,,,,,,H-150</t>
  </si>
  <si>
    <t>заглушка цоколя ,,,,,,,,,,,,,,,,,,,,,,,,,,,,,,,H-100</t>
  </si>
  <si>
    <t>tip-on (усиленный)</t>
  </si>
  <si>
    <t>tip-on (стандартный)</t>
  </si>
  <si>
    <t>стоимость ($/ед.)</t>
  </si>
  <si>
    <t>профиль для LED ленты CAB262 (L-2000)</t>
  </si>
  <si>
    <t>профиль кромка С-18 (однотонная)</t>
  </si>
  <si>
    <t>профиль кромка С-18 (текстур.)</t>
  </si>
  <si>
    <t>доводчик metabox GTV</t>
  </si>
  <si>
    <t>петля накладная GTV</t>
  </si>
  <si>
    <t>петля полунакладная GTV</t>
  </si>
  <si>
    <t>петля внутренняя GTV</t>
  </si>
  <si>
    <t>петля + 45˚ GTV</t>
  </si>
  <si>
    <t>петля + 90˚ GTV</t>
  </si>
  <si>
    <t>петля + 160˚ GTV</t>
  </si>
  <si>
    <t>К2342</t>
  </si>
  <si>
    <t>К2343</t>
  </si>
  <si>
    <t>опора INNOVO  ∅ 60х1100мм крепление сталь</t>
  </si>
  <si>
    <t>h=1100</t>
  </si>
  <si>
    <t>L=72мм</t>
  </si>
  <si>
    <t xml:space="preserve">Карго COMFORT 15/2 (нижн кр) хром с довод. GTV </t>
  </si>
  <si>
    <t xml:space="preserve">Карго COMFORT 20/2 (нижн кр) хром с довод. GTV </t>
  </si>
  <si>
    <t>Карго COMFORT 30/2 (нижн кр) хром с довод. GTV</t>
  </si>
  <si>
    <t>планка  д/постф. H-28 0* алюминий</t>
  </si>
  <si>
    <t>навес регулируемый белый (универсальный)</t>
  </si>
  <si>
    <t>подъемный механизм BLUM HK-Xs  для (массива/узких ал.рамок)</t>
  </si>
  <si>
    <t>петля BLUM clip top blumoton +90˚ накладная + отв.планка</t>
  </si>
  <si>
    <t>петля BLUM clip top blumoton -45˚ + отв.планка</t>
  </si>
  <si>
    <t>отм.</t>
  </si>
  <si>
    <r>
      <t>Обрамление:</t>
    </r>
    <r>
      <rPr>
        <b/>
        <sz val="11"/>
        <rFont val="Century Gothic"/>
        <family val="2"/>
        <charset val="204"/>
      </rPr>
      <t xml:space="preserve"> </t>
    </r>
  </si>
  <si>
    <t>Закрытый</t>
  </si>
  <si>
    <t>Глянец: Черный, серебро, шампань, коньяк, графит, золото розовое</t>
  </si>
  <si>
    <t>Браш:Золото, серебро, графит, шампань</t>
  </si>
  <si>
    <r>
      <rPr>
        <b/>
        <sz val="12"/>
        <color indexed="10"/>
        <rFont val="Century Gothic"/>
        <family val="2"/>
        <charset val="204"/>
      </rPr>
      <t xml:space="preserve">NEW! </t>
    </r>
    <r>
      <rPr>
        <b/>
        <sz val="12"/>
        <rFont val="Century Gothic"/>
        <family val="2"/>
        <charset val="204"/>
      </rPr>
      <t xml:space="preserve"> РАЗДВИЖНЫЕ ДВЕРИ АЛЮМИНИЙ в узком профиле S161/S162</t>
    </r>
  </si>
  <si>
    <t>Серебро, Черный глянец, Белый глянец</t>
  </si>
  <si>
    <r>
      <t xml:space="preserve">Раздвижные двери  в узком профиле </t>
    </r>
    <r>
      <rPr>
        <b/>
        <sz val="10"/>
        <rFont val="Century Gothic"/>
        <family val="2"/>
        <charset val="204"/>
      </rPr>
      <t>БРАШ</t>
    </r>
    <r>
      <rPr>
        <sz val="10"/>
        <rFont val="Century Gothic"/>
        <family val="2"/>
        <charset val="204"/>
      </rPr>
      <t xml:space="preserve"> - + 10% к прайсу.</t>
    </r>
  </si>
  <si>
    <t>РАЗДВИЖНЫЕ ДВЕРИ «ABSOLUT» АЛЮМИНИЙ</t>
  </si>
  <si>
    <t>АКЦИЯ.  -25% НА ДВЕРЬ В ABSOLUT (от указанной цены)</t>
  </si>
  <si>
    <r>
      <t>Обрамление:</t>
    </r>
    <r>
      <rPr>
        <b/>
        <sz val="11"/>
        <rFont val="Century Gothic"/>
        <family val="2"/>
        <charset val="204"/>
      </rPr>
      <t xml:space="preserve"> Золото</t>
    </r>
  </si>
  <si>
    <t>закрытый, открытый</t>
  </si>
  <si>
    <t xml:space="preserve">ДСП Кронопол, Эггер
10 мм-18мм </t>
  </si>
  <si>
    <t>* Лакобель: расчет для цветов 8017, 9006, 1586,3004, 1601,1164,2001</t>
  </si>
  <si>
    <t>УСЛУГИ СБОРКИ ДВЕРЕЙ "SENATOR" и "ABSOLUT"</t>
  </si>
  <si>
    <t>Вид услуги</t>
  </si>
  <si>
    <t>Цена, у.е.</t>
  </si>
  <si>
    <t>Ед. изм.</t>
  </si>
  <si>
    <t>Сборка простой двери</t>
  </si>
  <si>
    <t>Сборка комбинированной двери с 1-2 разделениями</t>
  </si>
  <si>
    <t>Сборка комбинированной двери с 3-4 разделениями</t>
  </si>
  <si>
    <t>Сборка комбинированной двери с 5-6 разделениями</t>
  </si>
  <si>
    <t>Сборка комбинированной двери с 7-9 разделениями</t>
  </si>
  <si>
    <t>Сборка гнутой двери</t>
  </si>
  <si>
    <t>Сборка сложно-комбинированной двери</t>
  </si>
  <si>
    <t>Фрезеровка 18 под 10</t>
  </si>
  <si>
    <t>бесплатно</t>
  </si>
  <si>
    <t>Дополнительные материалы к комбинированной двери</t>
  </si>
  <si>
    <t>Разделительная рамка</t>
  </si>
  <si>
    <t>Ущелька</t>
  </si>
  <si>
    <t>Изготавливаем двери различной степени сложности в самых различных материалах и декорах</t>
  </si>
  <si>
    <t>ДОПОЛНИТЕЛЬНЫЕ МАТЕРИАЛЫ ДЛЯ КОМБИНИРОВАННОЙ ДВЕРИ</t>
  </si>
  <si>
    <t>КОЖА</t>
  </si>
  <si>
    <t>Все коллекции, кроме KOA TIMSAH</t>
  </si>
  <si>
    <t>Коллекция KOA TIMSAH</t>
  </si>
  <si>
    <t>Клей дла кожи</t>
  </si>
  <si>
    <t>м.кв</t>
  </si>
  <si>
    <t>Услуги по оклейке кожи и фрезеровке ДСП</t>
  </si>
  <si>
    <t>м.кв.</t>
  </si>
  <si>
    <t>ДСП под оклейку</t>
  </si>
  <si>
    <t>индивид</t>
  </si>
  <si>
    <t>Ширина полотна 1400 мм</t>
  </si>
  <si>
    <t>УЗОРЧАТОЕ СТЕКЛО</t>
  </si>
  <si>
    <t>y.e./ м.кв.</t>
  </si>
  <si>
    <t>Элегант, Цельсиус б/ц</t>
  </si>
  <si>
    <t>Алладин, Фибоначчи</t>
  </si>
  <si>
    <t>Феникс Золото, Вьюн б/ц, Вьюн бронза, Лабиринт Сезаль б/ц,  Лабиринт Сезаль Бронза, Лабиринт бронза, Цветы бронза, Цветы б/ц, Магнолия б/ц, Магнолия бронза, Созвездие Сезаль бронза, Вьюн Черный</t>
  </si>
  <si>
    <t>Фуджи черный, Фуджи белый, Барокко бронза, Весна черный, Весна белый</t>
  </si>
  <si>
    <t>Заказ на двери купе  ______</t>
  </si>
  <si>
    <t>Дата заказа_______________</t>
  </si>
  <si>
    <t>Цвет профиля Senator</t>
  </si>
  <si>
    <t>цвет -</t>
  </si>
  <si>
    <t>Профиль Senator, тип -</t>
  </si>
  <si>
    <t>Тип профиля</t>
  </si>
  <si>
    <t>ОТКРЫТЫЙ</t>
  </si>
  <si>
    <t>ЗАКРЫТЫЙ</t>
  </si>
  <si>
    <t>Дата заказа</t>
  </si>
  <si>
    <t>Фасад</t>
  </si>
  <si>
    <t>Вид меб.фасада</t>
  </si>
  <si>
    <t>МДФ Крашеный</t>
  </si>
  <si>
    <t>МДФ Пленочный</t>
  </si>
  <si>
    <t>Пластик</t>
  </si>
  <si>
    <t>Массив Дерева</t>
  </si>
  <si>
    <t>Ultra High Gloss</t>
  </si>
  <si>
    <t>Акрил</t>
  </si>
  <si>
    <t>Рамочный</t>
  </si>
  <si>
    <t>Цвет</t>
  </si>
  <si>
    <t>Фасад:</t>
  </si>
  <si>
    <t>Цвет:</t>
  </si>
  <si>
    <t>Тип фасада:</t>
  </si>
  <si>
    <t>Тип фрезеровки:</t>
  </si>
  <si>
    <t>Тип Фасада</t>
  </si>
  <si>
    <t>Глянец</t>
  </si>
  <si>
    <t>Матовый</t>
  </si>
  <si>
    <r>
      <t xml:space="preserve">                                   </t>
    </r>
    <r>
      <rPr>
        <b/>
        <sz val="14"/>
        <rFont val="Arial Black"/>
        <family val="2"/>
        <charset val="204"/>
      </rPr>
      <t xml:space="preserve">   Акриловые фасады </t>
    </r>
  </si>
  <si>
    <t xml:space="preserve">Артикул </t>
  </si>
  <si>
    <t xml:space="preserve">Наименование </t>
  </si>
  <si>
    <t>Кромка 3D ступенька /в тон фасада+металлик/</t>
  </si>
  <si>
    <t xml:space="preserve">фиолетовый глянец </t>
  </si>
  <si>
    <t xml:space="preserve">красный глянец </t>
  </si>
  <si>
    <t>бежевый глянец</t>
  </si>
  <si>
    <t xml:space="preserve">зеленый глянец </t>
  </si>
  <si>
    <t xml:space="preserve">белый глянец </t>
  </si>
  <si>
    <t>оранж глянец</t>
  </si>
  <si>
    <t xml:space="preserve">коричневый глянец </t>
  </si>
  <si>
    <t>черный глянец</t>
  </si>
  <si>
    <t xml:space="preserve">спелая вишня глянец </t>
  </si>
  <si>
    <t xml:space="preserve">заготовка </t>
  </si>
  <si>
    <t>ПВХ 0.8мм</t>
  </si>
  <si>
    <t>ПВХ 2.0мм</t>
  </si>
  <si>
    <t xml:space="preserve">ПВХ 1.3 глянец </t>
  </si>
  <si>
    <t>Профиль  Карбета</t>
  </si>
  <si>
    <t>Кромка 3D</t>
  </si>
  <si>
    <t>4384/Ghibli</t>
  </si>
  <si>
    <t>4513/Larix</t>
  </si>
  <si>
    <t>Серая сосна</t>
  </si>
  <si>
    <t>4515/Larix</t>
  </si>
  <si>
    <t>Белая сосна</t>
  </si>
  <si>
    <t>0001/Lucida</t>
  </si>
  <si>
    <t>Белый (глянец)</t>
  </si>
  <si>
    <t>0028/Lucida</t>
  </si>
  <si>
    <t>0200/Lucida</t>
  </si>
  <si>
    <t>Кремовый(глянец)</t>
  </si>
  <si>
    <t>0200/Erre</t>
  </si>
  <si>
    <t>Кремовый (матовый)</t>
  </si>
  <si>
    <t>0214/Lucida</t>
  </si>
  <si>
    <t>Зеленый тенеро (глянец)</t>
  </si>
  <si>
    <t>0509/Lucida</t>
  </si>
  <si>
    <t>Черный (глянец)</t>
  </si>
  <si>
    <t>0509/Erre</t>
  </si>
  <si>
    <t>Черное дерево</t>
  </si>
  <si>
    <t>0536/Lucida</t>
  </si>
  <si>
    <t>Кофе с молоком (глянец)</t>
  </si>
  <si>
    <t>0553/Lucida</t>
  </si>
  <si>
    <t>Шоколад (глянец)</t>
  </si>
  <si>
    <t>0559/Lucida</t>
  </si>
  <si>
    <t>Коричневый (глянец)</t>
  </si>
  <si>
    <t>0561/Lucida</t>
  </si>
  <si>
    <t>Красный (глянец)</t>
  </si>
  <si>
    <t>0564/Lucida</t>
  </si>
  <si>
    <t>Желтый (глянец)</t>
  </si>
  <si>
    <t>0571/Lucida</t>
  </si>
  <si>
    <t>Красный восток (глянец)</t>
  </si>
  <si>
    <t>0594/Lucida</t>
  </si>
  <si>
    <t>Фукси (глянец)</t>
  </si>
  <si>
    <t>0605/Lucida</t>
  </si>
  <si>
    <t>Сиреневый (глянец)</t>
  </si>
  <si>
    <t>0619/Lucida</t>
  </si>
  <si>
    <t>Синий (глянец)</t>
  </si>
  <si>
    <t>0648/Lucida</t>
  </si>
  <si>
    <t>Бежевый (глянец)</t>
  </si>
  <si>
    <t>0660/Lucida</t>
  </si>
  <si>
    <t>Яблоко (глянец)</t>
  </si>
  <si>
    <t>0675/Lucida</t>
  </si>
  <si>
    <t>Голубой (глянец)</t>
  </si>
  <si>
    <t>0682/Lucida</t>
  </si>
  <si>
    <t>Апельсин (глянец)</t>
  </si>
  <si>
    <t>Темно красный (гляне)</t>
  </si>
  <si>
    <t>0690/Lucida</t>
  </si>
  <si>
    <t>Фисташка (глянец)</t>
  </si>
  <si>
    <t>0700/Lucida</t>
  </si>
  <si>
    <t>Глубокий серый (глянец)</t>
  </si>
  <si>
    <t>0709/Lucida</t>
  </si>
  <si>
    <t>Баклажан(глянец)</t>
  </si>
  <si>
    <t>0661/Lucida</t>
  </si>
  <si>
    <t>Лайм (глянец)</t>
  </si>
  <si>
    <t>0500/Lucida</t>
  </si>
  <si>
    <t>Алый (глянец)</t>
  </si>
  <si>
    <t>0670/Lucida</t>
  </si>
  <si>
    <t>0693/Lucida</t>
  </si>
  <si>
    <t>Бородовый (глянец)</t>
  </si>
  <si>
    <t>0702/Lucida</t>
  </si>
  <si>
    <t>Лазурит (глянец)</t>
  </si>
  <si>
    <t>3318/Ghibli</t>
  </si>
  <si>
    <t>Серый лен</t>
  </si>
  <si>
    <t>4417/Lucida</t>
  </si>
  <si>
    <t>Темный дуб (глянец)</t>
  </si>
  <si>
    <t>4548/Lucida</t>
  </si>
  <si>
    <t>Вяз темный /глянец/</t>
  </si>
  <si>
    <t>4539/Lucida</t>
  </si>
  <si>
    <t>Дуб средний (глянец)</t>
  </si>
  <si>
    <t>4071/Lucida</t>
  </si>
  <si>
    <t>Выбеленный дуб (глянец)</t>
  </si>
  <si>
    <t>4496/Lucida</t>
  </si>
  <si>
    <t>Лаутер (глянец)</t>
  </si>
  <si>
    <t>4479/Lucida</t>
  </si>
  <si>
    <t>Олива Светлая (глянец)</t>
  </si>
  <si>
    <t>4490/Lucida</t>
  </si>
  <si>
    <t>Черная палуба (глянец)</t>
  </si>
  <si>
    <t>2516/Lucida</t>
  </si>
  <si>
    <t>Перламутр(глянец)</t>
  </si>
  <si>
    <t>2525/Lucida</t>
  </si>
  <si>
    <t>Бежевая фантазия(глянец)</t>
  </si>
  <si>
    <t>2526/Lucida</t>
  </si>
  <si>
    <t>Красная фантазия(глянец)</t>
  </si>
  <si>
    <t>2569/Lucida</t>
  </si>
  <si>
    <t>Темпера(глянец)</t>
  </si>
  <si>
    <t>2572/Lucida</t>
  </si>
  <si>
    <t>Бархатная зелень (глянец)</t>
  </si>
  <si>
    <t>2594/Lucida</t>
  </si>
  <si>
    <t>Терра ваниль  (глянец)</t>
  </si>
  <si>
    <t>2625/Lucida</t>
  </si>
  <si>
    <t>Графит (глянец)</t>
  </si>
  <si>
    <t>2623/Lucida</t>
  </si>
  <si>
    <t>2593/Lucida</t>
  </si>
  <si>
    <t>Терра желтая (глянец)</t>
  </si>
  <si>
    <t>2620/Lucida</t>
  </si>
  <si>
    <t>Белый лен (глянец)</t>
  </si>
  <si>
    <t>2558/Lucida</t>
  </si>
  <si>
    <t>Терра белая (глянец)</t>
  </si>
  <si>
    <t>2596/Lucida</t>
  </si>
  <si>
    <t>Терра гранат (глянец)</t>
  </si>
  <si>
    <t>2601/Lucida</t>
  </si>
  <si>
    <t>Терра оранж (глянец)</t>
  </si>
  <si>
    <t>2574/Lucida</t>
  </si>
  <si>
    <t>Бежевый перламутр(глянец)</t>
  </si>
  <si>
    <t>2600/Lucida</t>
  </si>
  <si>
    <t xml:space="preserve">Терра синяя (глянец) </t>
  </si>
  <si>
    <t>2617/Lucida</t>
  </si>
  <si>
    <t>Черный металлик (глянец)</t>
  </si>
  <si>
    <t>3175/Lucida</t>
  </si>
  <si>
    <t>Золото(глянец)</t>
  </si>
  <si>
    <t>2608/Lucida</t>
  </si>
  <si>
    <t>Имитация металла (глянец)</t>
  </si>
  <si>
    <t>3283/Satina</t>
  </si>
  <si>
    <t xml:space="preserve">Имитация металла </t>
  </si>
  <si>
    <t>2000/Satin</t>
  </si>
  <si>
    <t xml:space="preserve">шлифованный металл </t>
  </si>
  <si>
    <t>2201/Lucida</t>
  </si>
  <si>
    <t>Куприт(глянец)</t>
  </si>
  <si>
    <t>2203/Lucida</t>
  </si>
  <si>
    <t>Минерал серый(глянец)</t>
  </si>
  <si>
    <t>2207/Lucida</t>
  </si>
  <si>
    <t>Минерал(глянец)</t>
  </si>
  <si>
    <t>2200/Lucida</t>
  </si>
  <si>
    <t>Зеленая яшма(глянец)</t>
  </si>
  <si>
    <t>2211/Lucida</t>
  </si>
  <si>
    <t>Солнечный свет(глянец)</t>
  </si>
  <si>
    <t>9209/Lucida</t>
  </si>
  <si>
    <t>ALUMAGIC черный (глянец)</t>
  </si>
  <si>
    <t>9213/Lucida</t>
  </si>
  <si>
    <t>ALUMAGIC оранж (глянец)</t>
  </si>
  <si>
    <t>9214/Lucida</t>
  </si>
  <si>
    <t>ALUMAGIC красный (глянец)</t>
  </si>
  <si>
    <t>0509/Pixel</t>
  </si>
  <si>
    <t>Черный пиксель</t>
  </si>
  <si>
    <t>0561/Pixel</t>
  </si>
  <si>
    <t>Красный пиксель</t>
  </si>
  <si>
    <t>2619/Tex</t>
  </si>
  <si>
    <t xml:space="preserve">Кремовый Лен </t>
  </si>
  <si>
    <t>Пластик ARPA, Акрил SENOSAN</t>
  </si>
  <si>
    <t>Основа плита МДФ 16 мм</t>
  </si>
  <si>
    <t>Срок изготовления - до 3-х недель</t>
  </si>
  <si>
    <t xml:space="preserve">Возможен заказ декоров не входящих в стандарную программу </t>
  </si>
  <si>
    <t>Изготовление гнутых пластиковых, акриловых  фасадов:</t>
  </si>
  <si>
    <t xml:space="preserve">стоимость </t>
  </si>
  <si>
    <t xml:space="preserve">1 м2 - 250 у.е. </t>
  </si>
  <si>
    <t>Высота стандартных гнутых фасадов: 571, 713, 715, 716, 910, 916, 956.</t>
  </si>
  <si>
    <t xml:space="preserve">В случае изготовления нестандартных гнутых фасадов к высоте /min 200  max   956/ к цене фасада добавляется 30% </t>
  </si>
  <si>
    <t>На кромку гнутого фасада наносится пластик в тон основного цвета.</t>
  </si>
  <si>
    <t>Изготовление витрин:</t>
  </si>
  <si>
    <t>в случае заказа витрины высотой до 1м/пог к цене детали прибавляется 15 у.е., свыше 1 м/пог + 25у.е</t>
  </si>
  <si>
    <t>за вырезку витрины (без внутренней кромки) + 5у.е. к шт.</t>
  </si>
  <si>
    <r>
      <rPr>
        <b/>
        <i/>
        <sz val="9"/>
        <rFont val="Arial"/>
        <family val="2"/>
        <charset val="204"/>
      </rPr>
      <t>Примечание:</t>
    </r>
    <r>
      <rPr>
        <b/>
        <sz val="9"/>
        <rFont val="Arial"/>
        <family val="2"/>
        <charset val="204"/>
      </rPr>
      <t xml:space="preserve"> бленда шириной менее 70 мм, и длинной менее 200 - не кромятся.</t>
    </r>
  </si>
  <si>
    <t>В случае заказа бленды до 100 мм  с нанесением кромки (возможность нанесения кромки только по трем сторонам) к стоимости бленды + 5у.е.</t>
  </si>
  <si>
    <t>В случае заказа пластика не входящего в складскую программу:</t>
  </si>
  <si>
    <t xml:space="preserve"> остатки пластика считаются в стоимость заказа и отгружаются вместе с заказом.</t>
  </si>
  <si>
    <t>цены указанны в дол. США за м2</t>
  </si>
  <si>
    <r>
      <t xml:space="preserve">Пленочные фасады, </t>
    </r>
    <r>
      <rPr>
        <b/>
        <sz val="10"/>
        <color indexed="8"/>
        <rFont val="Calibri"/>
        <family val="2"/>
        <charset val="204"/>
      </rPr>
      <t>(толщина - 16мм)</t>
    </r>
    <r>
      <rPr>
        <b/>
        <vertAlign val="superscript"/>
        <sz val="10"/>
        <color indexed="8"/>
        <rFont val="Calibri"/>
        <family val="2"/>
        <charset val="204"/>
      </rPr>
      <t>*</t>
    </r>
  </si>
  <si>
    <t xml:space="preserve">Розница </t>
  </si>
  <si>
    <t>Опт1</t>
  </si>
  <si>
    <t>Опт2</t>
  </si>
  <si>
    <t>Дилер</t>
  </si>
  <si>
    <t>Объем заказов в месяц</t>
  </si>
  <si>
    <t>5-20 м2</t>
  </si>
  <si>
    <t>20-50м2</t>
  </si>
  <si>
    <t>50-150 м2</t>
  </si>
  <si>
    <t>Категория I</t>
  </si>
  <si>
    <t>Бук, Ваниль, Василек (матовый), Гламур (матовый), Дуб беленный, Дуб кантри, Жемчуг текстурный,Клен азия, Ольха, Оранжевый (матовый), Розовый (матовый), Сизый перламутр, Сирень (матовый), Эвкалипт, Яблоня локарно, Яблоня, Старое дерево, Абрикос, Аллюминий тисненый, Махагон, Кальвадос, Яблоня светлая</t>
  </si>
  <si>
    <t>Категория II</t>
  </si>
  <si>
    <t xml:space="preserve">Ангери, Венге, Венге светлый, Квазар перламутр, Лаванда бронзовая, Лаванда жемчужная, Орех балтимор, Орех седой, Орех южный, Штрокс белый, Штрокс корица, Штрокс олива, Ясень текстурный, Лаванда сиреневая, Лаванда белая, Лаванда черная, Лайн абрикос, Лайн ваниль, Лайн грин, Молекула гламур, Молекула жемчуг, Молекула черная </t>
  </si>
  <si>
    <t>Категория III</t>
  </si>
  <si>
    <t>Белый (глянец), Ваниль (глянец), Голубой (глянец), Дождь белый, Дождь красный, Дождь черный, Розовый (глянец), Салатовый (глянец), Фиолетовый (глянец), Черный (глчянец), Бронза  (глянец), Пурпур (глянец)</t>
  </si>
  <si>
    <t>Категория IV</t>
  </si>
  <si>
    <t>Бордо металлик, Дуб лаура, Красный металлик, Лен светлый, Лен темный, Мурано металлик, Оранжевый металлик, Розовый металлик, Салатовый металлик, Серебристый металлик, Синий металлик, Фиолетовый металлик, Черный металлик, Шампань металлик, Голубой металлик, Золотистый металлик</t>
  </si>
  <si>
    <t>Гнутые пленочные фасады, (толщина - 19мм)</t>
  </si>
  <si>
    <t>Без внутренней фрезеровки</t>
  </si>
  <si>
    <t>С внутренней фрезеровкой</t>
  </si>
  <si>
    <r>
      <t xml:space="preserve">Пленочные фасады с патиной, </t>
    </r>
    <r>
      <rPr>
        <b/>
        <sz val="10"/>
        <color indexed="8"/>
        <rFont val="Calibri"/>
        <family val="2"/>
        <charset val="204"/>
      </rPr>
      <t>(толщина - 19мм)</t>
    </r>
  </si>
  <si>
    <t xml:space="preserve">фрезеровки сложность I категории </t>
  </si>
  <si>
    <t>Бук,  Дуб беленный, Дуб кантри,  Клен азия, Ольха, Яблоня локарно, Ангери, Венге, Квазар перламутр,Орех седой, Орех южный, Ясень текстурный, Дуб лаура</t>
  </si>
  <si>
    <t>Цвет патины: золото, серебро, орех, орех темный, медь, бронза, а также любой цвет по картам RAL и WC</t>
  </si>
  <si>
    <t>фрезеровки сложность II категории (Типы 7.30, 7.31, 7.32)</t>
  </si>
  <si>
    <t>Бук, Дуб беленный, Дуб кантри, Клен азия, Ольха, Яблоня локарно, Ангери, Венге, Квазар перламутр,Орех седой, Орех южный, Ясень текстурный, Дуб лаура</t>
  </si>
  <si>
    <t>Гнутые пленочные фасады с патиной, (толщина - 19мм)</t>
  </si>
  <si>
    <r>
      <t xml:space="preserve">Крашеные фасады, </t>
    </r>
    <r>
      <rPr>
        <b/>
        <sz val="10"/>
        <color indexed="8"/>
        <rFont val="Calibri"/>
        <family val="2"/>
        <charset val="204"/>
      </rPr>
      <t>(толщина - 19мм)</t>
    </r>
    <r>
      <rPr>
        <b/>
        <vertAlign val="superscript"/>
        <sz val="10"/>
        <color indexed="8"/>
        <rFont val="Calibri"/>
        <family val="2"/>
        <charset val="204"/>
      </rPr>
      <t>*</t>
    </r>
  </si>
  <si>
    <t>до 5 м2</t>
  </si>
  <si>
    <t>Матовое покрытие</t>
  </si>
  <si>
    <t>плюс 30%</t>
  </si>
  <si>
    <t>Глянцевое покрытие</t>
  </si>
  <si>
    <t>Спецэффекты, (на любой цвет по RAL,WoodColor)</t>
  </si>
  <si>
    <t>Металлик, жемчуг, перламутр, звездное небо/без фрезеровки/</t>
  </si>
  <si>
    <t xml:space="preserve">Комбинированные фасады </t>
  </si>
  <si>
    <t>Шпон Alpi /эбен красное дерево,  корень черного дерева, черный эбен, венге, черное дерево серебро/ + любой цвет RAL/WCP, покрытие глянец</t>
  </si>
  <si>
    <r>
      <t>Крашеные фасады с патиной, (толщина - 19мм)</t>
    </r>
    <r>
      <rPr>
        <b/>
        <vertAlign val="superscript"/>
        <sz val="12"/>
        <color indexed="8"/>
        <rFont val="Calibri"/>
        <family val="2"/>
        <charset val="204"/>
      </rPr>
      <t>*</t>
    </r>
  </si>
  <si>
    <t>Гнутые без внутренней фрезеровки, (толщина - 19мм)</t>
  </si>
  <si>
    <t>Гнутые с внутренней фрезеровкой, (толщина - 19мм)</t>
  </si>
  <si>
    <t>Металлик, Жемчуг (на любой цвет по RAL,WoodColor)</t>
  </si>
  <si>
    <t>Гнутые крашеные фасады с патиной, (толщина - 19мм)</t>
  </si>
  <si>
    <t xml:space="preserve">Матовое покрытие/глянцевое покрытие </t>
  </si>
  <si>
    <t>Гнутые комбинированные фасады (толщина 19 мм/</t>
  </si>
  <si>
    <t>Рекламная продукция:                       Срок изготовления:</t>
  </si>
  <si>
    <t>Наценка за нестандарт /типы с фрезеровками/</t>
  </si>
  <si>
    <t xml:space="preserve">Колеровочник ПВХ - 15 у.е.                     Пленочные фасады - до 3-х недель </t>
  </si>
  <si>
    <t>пленочные фасады  + 50%      /за 1-ю деталь/</t>
  </si>
  <si>
    <t>Колеровочник RAL - 30 у.е.                     Патинированные фасады - до 4-х недель</t>
  </si>
  <si>
    <t>патинированные фасады + 30%       /за 1-ю деталь/</t>
  </si>
  <si>
    <t>Буклет - 3 у.е.                                      Крашенные фасады - до 4-х недель</t>
  </si>
  <si>
    <t xml:space="preserve">крашеные фасады + 10%        </t>
  </si>
  <si>
    <t xml:space="preserve">гнутый фасад + 30% </t>
  </si>
  <si>
    <t>При заказе пленочных фасадов на МДФ Т=19 мм к цене м2 добавляется 2 у.е.</t>
  </si>
  <si>
    <t>При заказе на пленочныхи крашеных фасадах типов №№ 30,31,32 к цене м2 прибавляется 20 у.е.</t>
  </si>
  <si>
    <t>Дополнительные услуги: Фрезеровка отверстий под петли - 0,5 у.е. за отверстие, фрезеровка паза под стекло (крашеные фасады) - 5 у.е. за деталь</t>
  </si>
  <si>
    <t xml:space="preserve">                                               Паз под ДВП 1 у.е. м/пог</t>
  </si>
  <si>
    <t>Услуга срочный заказ: срок изготовления пленочные фасады 3 рабочих дня /патинированные фасады 4 рабочих дня/ - наценка за срочность +50%</t>
  </si>
  <si>
    <t xml:space="preserve">Цвета группы металлик - IV- могут иметь отличие по тону от представленного образца пленки ПВХ </t>
  </si>
  <si>
    <t>Двух стороняя окраска + 30% матовая, + 50% глянец</t>
  </si>
  <si>
    <t xml:space="preserve">При заказе крашенных фасадов менее 0,5 м2, цена увеличивается на 50% </t>
  </si>
  <si>
    <t>Гнутые фасады витрины имеют наценку  + 30% к цене указанной в прайсе, гнутые витрины нестандарт +60%</t>
  </si>
  <si>
    <t>Витрина решетка имеет наценку + 30% к цене указанной в прайсе.</t>
  </si>
  <si>
    <t xml:space="preserve">Изготовление по шаблону Заказчика - в пленке + 100%, в патине + 70%, в краске +50% </t>
  </si>
  <si>
    <t>Заполнение:</t>
  </si>
  <si>
    <t>Профиля алюминиевые для мебельных фасадов</t>
  </si>
  <si>
    <t>Профиль</t>
  </si>
  <si>
    <t>Цена за м.п. с петлями у.е</t>
  </si>
  <si>
    <t>Z1</t>
  </si>
  <si>
    <t xml:space="preserve">Серебро,золото,шампань ,коньяк,белый глянец </t>
  </si>
  <si>
    <t>9</t>
  </si>
  <si>
    <t xml:space="preserve">Z1 </t>
  </si>
  <si>
    <t>Z1 перемычка</t>
  </si>
  <si>
    <t>Серебро</t>
  </si>
  <si>
    <t>Z3</t>
  </si>
  <si>
    <t>Z4</t>
  </si>
  <si>
    <t>Z5</t>
  </si>
  <si>
    <t>Z9</t>
  </si>
  <si>
    <t>Стекло</t>
  </si>
  <si>
    <t>Лакомат</t>
  </si>
  <si>
    <t>Прозрачное</t>
  </si>
  <si>
    <t>Фрезеровка Aventos в узких профилях 2 у.е.</t>
  </si>
  <si>
    <t>При продаже стекла без изделия цена увеличивается на 10 %</t>
  </si>
  <si>
    <t>Сборка фасада со стеклом 4 у.е.,переделка 4 у.е.,шлифовка стекла 1,5 у.е. за м.п.</t>
  </si>
  <si>
    <t>Сверление отверстия в стекле 0,5 у.е.,втулка для ручки 0,5 у.е</t>
  </si>
  <si>
    <t>Стекло $/м.кв.</t>
  </si>
  <si>
    <t>Сатин</t>
  </si>
  <si>
    <t>Сатин Бронза</t>
  </si>
  <si>
    <t>Зеркало Сатин.Серебро</t>
  </si>
  <si>
    <t>Зеркало Сатин.Бр.</t>
  </si>
  <si>
    <t>Стекло Бронза</t>
  </si>
  <si>
    <t>Зеркало Серебро</t>
  </si>
  <si>
    <t>Зеркало Бронза</t>
  </si>
  <si>
    <t>Зеркало Графит</t>
  </si>
  <si>
    <t>Дата Заказа</t>
  </si>
  <si>
    <t>Тип/Цвет:</t>
  </si>
  <si>
    <t>Тип/Цвет  профиля ALU Фасада</t>
  </si>
  <si>
    <t>Z1 / Cеребро</t>
  </si>
  <si>
    <t>Z1 / Золото</t>
  </si>
  <si>
    <t>Z1 / Шампань</t>
  </si>
  <si>
    <t>Z1 / Коньяк</t>
  </si>
  <si>
    <t>Z1 / Белый Глянец</t>
  </si>
  <si>
    <t>Z1 / Черный Глянец</t>
  </si>
  <si>
    <t>Z3 / Серебро</t>
  </si>
  <si>
    <t>Z11 / Серебро</t>
  </si>
  <si>
    <t>Z11 / Шампань</t>
  </si>
  <si>
    <t>Z1 /Шампань Браш</t>
  </si>
  <si>
    <t>Z1 / Серебро Браш</t>
  </si>
  <si>
    <t>Z4 / Серебро</t>
  </si>
  <si>
    <t>Z4  / Золото</t>
  </si>
  <si>
    <t>Z4 / Шампань</t>
  </si>
  <si>
    <t>Z4 / Коньяк</t>
  </si>
  <si>
    <t>Z4 / Белый Глянец</t>
  </si>
  <si>
    <t>Z4 / Черный Глянец</t>
  </si>
  <si>
    <t>Z4 / Шампань Браш</t>
  </si>
  <si>
    <t>Z4 / Серебро Браш</t>
  </si>
  <si>
    <t>Z4 / Золото Браш</t>
  </si>
  <si>
    <t>Z9 / Серебро</t>
  </si>
  <si>
    <t>Z9 / Серебро Шлифованное</t>
  </si>
  <si>
    <t>Z12 / Серебро</t>
  </si>
  <si>
    <t>Z11 / Золото</t>
  </si>
  <si>
    <t>Z11 / Коньяк</t>
  </si>
  <si>
    <t>Z11 / Белый Глянец</t>
  </si>
  <si>
    <t>Z11 / Черный глянец</t>
  </si>
  <si>
    <t>Z12 / Золото</t>
  </si>
  <si>
    <t>Z12 / Шампань</t>
  </si>
  <si>
    <t>Z12 / Коньяк</t>
  </si>
  <si>
    <t>Z12 / Белый Глянец</t>
  </si>
  <si>
    <t>Z12 / Черный глянец</t>
  </si>
  <si>
    <t>Z17 / Серебро</t>
  </si>
  <si>
    <t>Z5 / Серебро</t>
  </si>
  <si>
    <t>T18 / Серебро</t>
  </si>
  <si>
    <t>Т18 / Золото</t>
  </si>
  <si>
    <t>Т18 / Шампань</t>
  </si>
  <si>
    <t>T19 / Серебро</t>
  </si>
  <si>
    <t>Т19 / Золото</t>
  </si>
  <si>
    <t>Т19 / Шампань</t>
  </si>
  <si>
    <t>5,5</t>
  </si>
  <si>
    <t>6,5</t>
  </si>
  <si>
    <t>Шампань браш, серебро браш</t>
  </si>
  <si>
    <t>9,5</t>
  </si>
  <si>
    <t>серебро</t>
  </si>
  <si>
    <t>Серебро, Золото, Шампань, Коньяк, Белый</t>
  </si>
  <si>
    <t>Черный Глянец</t>
  </si>
  <si>
    <t>Шампань Браш, Серебро Браш, Золото Браш</t>
  </si>
  <si>
    <t xml:space="preserve">Z9 </t>
  </si>
  <si>
    <t>Серебро Шлифованное</t>
  </si>
  <si>
    <t>Z12(11)**</t>
  </si>
  <si>
    <t>Z17</t>
  </si>
  <si>
    <t>Т18, Т19</t>
  </si>
  <si>
    <t>Серебро, Золото, Шампань</t>
  </si>
  <si>
    <t>Ролики для Z фасадов</t>
  </si>
  <si>
    <t>7,5/компл.</t>
  </si>
  <si>
    <t>Напр.для Zфасадов (двойная)</t>
  </si>
  <si>
    <t>** Под Z12 необходима обработка стекла (шлифовка)</t>
  </si>
  <si>
    <t>Стекло Графит</t>
  </si>
  <si>
    <t>Сатин Серое</t>
  </si>
  <si>
    <t>Лакобель Ультрабелый/Белый Жемчуг</t>
  </si>
  <si>
    <t>Лакобель Алюмин.Черн.Сияющ. Золотой</t>
  </si>
  <si>
    <t>Лакобель (Остальной)</t>
  </si>
  <si>
    <t>Дополнительно:</t>
  </si>
  <si>
    <t>Стоимость отв.под ручку</t>
  </si>
  <si>
    <t>Стоимость доп отв. п/петли</t>
  </si>
  <si>
    <t>0,4 $/отв.</t>
  </si>
  <si>
    <t>0,5 $/отв.</t>
  </si>
  <si>
    <t>Подгонка стекла под фасад (z12) шлифовка</t>
  </si>
  <si>
    <t>1 $/м.п.</t>
  </si>
  <si>
    <t>Подгонка стекла под фасад (z12) шлифовка+полировка</t>
  </si>
  <si>
    <t>2$/м.п.</t>
  </si>
  <si>
    <t>Втулка металлическая для стекла</t>
  </si>
  <si>
    <t>0,4$/шт.</t>
  </si>
  <si>
    <t>Сборка фасада со стыком</t>
  </si>
  <si>
    <t>3$/фасад</t>
  </si>
  <si>
    <t>В стоимость 1м.п. профиля включены:профиль+уплотнитель+уголки+фрезеровка под петля</t>
  </si>
  <si>
    <t>Лакобель Матовый</t>
  </si>
  <si>
    <t>стоимость ($/м²)</t>
  </si>
  <si>
    <r>
      <t>стоимость стекла ($/м</t>
    </r>
    <r>
      <rPr>
        <sz val="8"/>
        <color theme="1"/>
        <rFont val="Calibri"/>
        <family val="2"/>
        <charset val="204"/>
      </rPr>
      <t>²</t>
    </r>
    <r>
      <rPr>
        <sz val="8"/>
        <color theme="1"/>
        <rFont val="GOST type A"/>
        <family val="2"/>
      </rPr>
      <t>)</t>
    </r>
  </si>
  <si>
    <r>
      <t>стоимость обработки ($/м</t>
    </r>
    <r>
      <rPr>
        <sz val="8"/>
        <color theme="1"/>
        <rFont val="Calibri"/>
        <family val="2"/>
        <charset val="204"/>
      </rPr>
      <t>²</t>
    </r>
    <r>
      <rPr>
        <sz val="8"/>
        <color theme="1"/>
        <rFont val="GOST type A"/>
        <family val="2"/>
      </rPr>
      <t>)</t>
    </r>
  </si>
  <si>
    <t>цена заготовки($)</t>
  </si>
  <si>
    <t>цена обработки($)</t>
  </si>
  <si>
    <t>Фотодекор №</t>
  </si>
  <si>
    <t>Стекло:</t>
  </si>
  <si>
    <t>Крепеж:</t>
  </si>
  <si>
    <t xml:space="preserve">Стекло: </t>
  </si>
  <si>
    <t>Обработка края:</t>
  </si>
  <si>
    <t>Толщина:</t>
  </si>
  <si>
    <t>Тип Стекла</t>
  </si>
  <si>
    <t>Простое</t>
  </si>
  <si>
    <t>Закаленное</t>
  </si>
  <si>
    <t>Бронза</t>
  </si>
  <si>
    <t>Мателюкс</t>
  </si>
  <si>
    <t>Лакобель Черный</t>
  </si>
  <si>
    <t>Лакобель Белый</t>
  </si>
  <si>
    <t>Лакобель Бежевый</t>
  </si>
  <si>
    <t>Лакобель Коричневый</t>
  </si>
  <si>
    <t>Толщина Стекла</t>
  </si>
  <si>
    <t>4мм</t>
  </si>
  <si>
    <t>5мм</t>
  </si>
  <si>
    <t>6мм</t>
  </si>
  <si>
    <t>8мм</t>
  </si>
  <si>
    <t>10мм</t>
  </si>
  <si>
    <t>Обработка края стекла</t>
  </si>
  <si>
    <t>Без Обработки</t>
  </si>
  <si>
    <t>Шлифовка</t>
  </si>
  <si>
    <t>Полировка</t>
  </si>
  <si>
    <t>Фацет 10мм</t>
  </si>
  <si>
    <t>Фацет 15мм</t>
  </si>
  <si>
    <t>Фацет 20мм</t>
  </si>
  <si>
    <t>Фацет 25мм</t>
  </si>
  <si>
    <t>Фацет 30мм</t>
  </si>
  <si>
    <t>Толщина стекла:</t>
  </si>
  <si>
    <t>Цвет Крепежа стен.панли</t>
  </si>
  <si>
    <t>Хром</t>
  </si>
  <si>
    <t>Хром Матовый</t>
  </si>
  <si>
    <t>Данные для проверки раскроя</t>
  </si>
  <si>
    <t>Сращивание /шт.</t>
  </si>
  <si>
    <t>ДСП KRONOSPAN Сморгонь, KRONOPOL, EGGER</t>
  </si>
  <si>
    <t>Цены указаны справочно в у.е. (USD). Расчет производится в бел. руб. по курсу НБРБ.</t>
  </si>
  <si>
    <t>•</t>
  </si>
  <si>
    <r>
      <t xml:space="preserve">- Продажа декоров может осуществляется </t>
    </r>
    <r>
      <rPr>
        <b/>
        <sz val="10"/>
        <rFont val="Century Gothic"/>
        <family val="2"/>
        <charset val="204"/>
      </rPr>
      <t>ПОЛОСОЙ (от 0,2 м.кв.)</t>
    </r>
    <r>
      <rPr>
        <sz val="10"/>
        <rFont val="Century Gothic"/>
        <family val="2"/>
        <charset val="204"/>
      </rPr>
      <t>, неотмеченные декоры отпускаются листом.</t>
    </r>
  </si>
  <si>
    <t>KRONOSPAN Сморгонь</t>
  </si>
  <si>
    <t>Группа</t>
  </si>
  <si>
    <t>Коллекция</t>
  </si>
  <si>
    <t>Декор</t>
  </si>
  <si>
    <t>Структура</t>
  </si>
  <si>
    <t>Название</t>
  </si>
  <si>
    <t>Формат продажи</t>
  </si>
  <si>
    <t>Поставка</t>
  </si>
  <si>
    <t>Цена /м.кв.</t>
  </si>
  <si>
    <t>Цена /лист</t>
  </si>
  <si>
    <r>
      <t xml:space="preserve">18 </t>
    </r>
    <r>
      <rPr>
        <b/>
        <sz val="10"/>
        <rFont val="Century Gothic"/>
        <family val="2"/>
        <charset val="204"/>
      </rPr>
      <t>мм</t>
    </r>
  </si>
  <si>
    <r>
      <t xml:space="preserve">10 
</t>
    </r>
    <r>
      <rPr>
        <b/>
        <sz val="10"/>
        <rFont val="Century Gothic"/>
        <family val="2"/>
        <charset val="204"/>
      </rPr>
      <t>мм</t>
    </r>
  </si>
  <si>
    <r>
      <t xml:space="preserve">18 
</t>
    </r>
    <r>
      <rPr>
        <b/>
        <sz val="10"/>
        <rFont val="Century Gothic"/>
        <family val="2"/>
        <charset val="204"/>
      </rPr>
      <t>мм</t>
    </r>
  </si>
  <si>
    <t>WHITE CORPUS</t>
  </si>
  <si>
    <t>BS</t>
  </si>
  <si>
    <t>БЕЛЫЙ</t>
  </si>
  <si>
    <t>16 мм</t>
  </si>
  <si>
    <t>SM</t>
  </si>
  <si>
    <t>10,16,18 мм</t>
  </si>
  <si>
    <t>WHITE FRONT</t>
  </si>
  <si>
    <t>18 мм</t>
  </si>
  <si>
    <t>PE</t>
  </si>
  <si>
    <t>PR</t>
  </si>
  <si>
    <t>10,18 мм</t>
  </si>
  <si>
    <t>COLOR BASIC</t>
  </si>
  <si>
    <r>
      <t xml:space="preserve">ГРАФИТ СЕРЫЙ     </t>
    </r>
    <r>
      <rPr>
        <i/>
        <sz val="10"/>
        <color indexed="10"/>
        <rFont val="Century Gothic"/>
        <family val="2"/>
        <charset val="204"/>
      </rPr>
      <t>NEW</t>
    </r>
  </si>
  <si>
    <t>ПЕСОЧНЫЙ</t>
  </si>
  <si>
    <t>СЕРЫЙ</t>
  </si>
  <si>
    <t>АНТРАЦИТ</t>
  </si>
  <si>
    <t>СТАЛЬНОЙ СЕРЫЙ</t>
  </si>
  <si>
    <t>БЕЖЕВЫЙ/КРЕМ</t>
  </si>
  <si>
    <t>16,18 мм</t>
  </si>
  <si>
    <t>PR, PE</t>
  </si>
  <si>
    <t>ЧЕРНЫЙ</t>
  </si>
  <si>
    <t>COLOR LIGHT</t>
  </si>
  <si>
    <t>SM,PR</t>
  </si>
  <si>
    <t>БЕЛЫЙ АЛЬПИЙСКИЙ/БЕЛЫЙ СНЕГ</t>
  </si>
  <si>
    <t>Х</t>
  </si>
  <si>
    <t>СЕРЫЙ ШИФЕР</t>
  </si>
  <si>
    <t>СЕРЫЙ ХОЛОДНЫЙ</t>
  </si>
  <si>
    <t>СЕРАЯ ШИНШИЛЛА</t>
  </si>
  <si>
    <t>СЕРЫЙ МАНХЕТТЕН</t>
  </si>
  <si>
    <t>МИНДАЛЬ</t>
  </si>
  <si>
    <r>
      <t xml:space="preserve">КРЕМОВЫЙ      </t>
    </r>
    <r>
      <rPr>
        <i/>
        <sz val="10"/>
        <color indexed="10"/>
        <rFont val="Century Gothic"/>
        <family val="2"/>
        <charset val="204"/>
      </rPr>
      <t>NEW</t>
    </r>
  </si>
  <si>
    <t>БЕЛЫЙ ЖЕМЧУГ</t>
  </si>
  <si>
    <r>
      <t xml:space="preserve">ВАНИЛЬ   </t>
    </r>
    <r>
      <rPr>
        <i/>
        <sz val="10"/>
        <color indexed="10"/>
        <rFont val="Century Gothic"/>
        <family val="2"/>
        <charset val="204"/>
      </rPr>
      <t>NEW</t>
    </r>
  </si>
  <si>
    <t>COLOR FRONT</t>
  </si>
  <si>
    <r>
      <t xml:space="preserve">КРАСНЫЙ      </t>
    </r>
    <r>
      <rPr>
        <i/>
        <sz val="10"/>
        <color indexed="10"/>
        <rFont val="Century Gothic"/>
        <family val="2"/>
        <charset val="204"/>
      </rPr>
      <t>NEW</t>
    </r>
  </si>
  <si>
    <r>
      <t xml:space="preserve">АЛЮМИНИЙ  (МЕТАЛЛИК)  </t>
    </r>
    <r>
      <rPr>
        <i/>
        <sz val="10"/>
        <color indexed="10"/>
        <rFont val="Century Gothic"/>
        <family val="2"/>
        <charset val="204"/>
      </rPr>
      <t>NEW</t>
    </r>
  </si>
  <si>
    <r>
      <t xml:space="preserve">ОРАНЖЕВЫЙ   </t>
    </r>
    <r>
      <rPr>
        <i/>
        <sz val="10"/>
        <color indexed="10"/>
        <rFont val="Century Gothic"/>
        <family val="2"/>
        <charset val="204"/>
      </rPr>
      <t>NEW</t>
    </r>
  </si>
  <si>
    <r>
      <t xml:space="preserve">ГОЛУБОЙ/КАПРИ СИНИЙ   </t>
    </r>
    <r>
      <rPr>
        <i/>
        <sz val="10"/>
        <color indexed="10"/>
        <rFont val="Century Gothic"/>
        <family val="2"/>
        <charset val="204"/>
      </rPr>
      <t>NEW</t>
    </r>
  </si>
  <si>
    <r>
      <t xml:space="preserve">СИНИЙ/КОРОЛЕВСКИЙ СИНИЙ     </t>
    </r>
    <r>
      <rPr>
        <i/>
        <sz val="10"/>
        <color indexed="10"/>
        <rFont val="Century Gothic"/>
        <family val="2"/>
        <charset val="204"/>
      </rPr>
      <t>NEW</t>
    </r>
  </si>
  <si>
    <r>
      <t xml:space="preserve">СОЛНЕЧНЫЙ СВЕТ  </t>
    </r>
    <r>
      <rPr>
        <i/>
        <sz val="10"/>
        <color indexed="10"/>
        <rFont val="Century Gothic"/>
        <family val="2"/>
        <charset val="204"/>
      </rPr>
      <t>NEW</t>
    </r>
  </si>
  <si>
    <t>SU</t>
  </si>
  <si>
    <t>ГРАФИТ СЕРЫЙ</t>
  </si>
  <si>
    <t>SN</t>
  </si>
  <si>
    <r>
      <t xml:space="preserve">ЧЕРНЫЙ (ГЛУБОКИЕ ПОРЫ)     </t>
    </r>
    <r>
      <rPr>
        <i/>
        <sz val="10"/>
        <color indexed="10"/>
        <rFont val="Century Gothic"/>
        <family val="2"/>
        <charset val="204"/>
      </rPr>
      <t>NEW</t>
    </r>
  </si>
  <si>
    <t>ПЕРСИК</t>
  </si>
  <si>
    <t>МЕТАЛЛИК (ПЛАТИНА)</t>
  </si>
  <si>
    <r>
      <t xml:space="preserve">ПЛАТИНА     </t>
    </r>
    <r>
      <rPr>
        <i/>
        <sz val="10"/>
        <color indexed="10"/>
        <rFont val="Century Gothic"/>
        <family val="2"/>
        <charset val="204"/>
      </rPr>
      <t>NEW</t>
    </r>
  </si>
  <si>
    <r>
      <t xml:space="preserve">ЛИМОННЫЙ СОРБЕТ  </t>
    </r>
    <r>
      <rPr>
        <i/>
        <sz val="10"/>
        <color indexed="10"/>
        <rFont val="Century Gothic"/>
        <family val="2"/>
        <charset val="204"/>
      </rPr>
      <t>NEW</t>
    </r>
  </si>
  <si>
    <r>
      <t xml:space="preserve">МАКИАТО   </t>
    </r>
    <r>
      <rPr>
        <i/>
        <sz val="10"/>
        <color indexed="10"/>
        <rFont val="Century Gothic"/>
        <family val="2"/>
        <charset val="204"/>
      </rPr>
      <t>NEW</t>
    </r>
  </si>
  <si>
    <t>БЕЛЫЙ БРИЛЛИАНТ</t>
  </si>
  <si>
    <r>
      <t xml:space="preserve">БЕЛЫЙ АЛЬПИЙСКИЙ (ГЛУБОКИЕ ПОРЫ)    </t>
    </r>
    <r>
      <rPr>
        <i/>
        <sz val="10"/>
        <color indexed="10"/>
        <rFont val="Century Gothic"/>
        <family val="2"/>
        <charset val="204"/>
      </rPr>
      <t>NEW</t>
    </r>
  </si>
  <si>
    <r>
      <t xml:space="preserve">ОКЕАН ЗЕЛЕНЫЙ/ОЛИВКОВЫЙ     </t>
    </r>
    <r>
      <rPr>
        <i/>
        <sz val="10"/>
        <color indexed="10"/>
        <rFont val="Century Gothic"/>
        <family val="2"/>
        <charset val="204"/>
      </rPr>
      <t>NEW</t>
    </r>
  </si>
  <si>
    <t>COLOR SPECIAL</t>
  </si>
  <si>
    <t>МАРМАРА ГОЛУБАЯ</t>
  </si>
  <si>
    <t>ЗОЛОТО ИНКОВ</t>
  </si>
  <si>
    <r>
      <t xml:space="preserve">БОРДО      </t>
    </r>
    <r>
      <rPr>
        <i/>
        <sz val="10"/>
        <color indexed="10"/>
        <rFont val="Century Gothic"/>
        <family val="2"/>
        <charset val="204"/>
      </rPr>
      <t>NEW</t>
    </r>
  </si>
  <si>
    <r>
      <t xml:space="preserve">ЗЕЛЁНЫЙ ЛАЙМ    </t>
    </r>
    <r>
      <rPr>
        <i/>
        <sz val="10"/>
        <color indexed="10"/>
        <rFont val="Century Gothic"/>
        <family val="2"/>
        <charset val="204"/>
      </rPr>
      <t>NEW</t>
    </r>
  </si>
  <si>
    <t>ЗЕЛЁНЫЙ ПАСТЕЛЬНЫЙ</t>
  </si>
  <si>
    <r>
      <t xml:space="preserve">КРАСНЫЙ ЧИЛИ     </t>
    </r>
    <r>
      <rPr>
        <i/>
        <sz val="10"/>
        <color indexed="10"/>
        <rFont val="Century Gothic"/>
        <family val="2"/>
        <charset val="204"/>
      </rPr>
      <t>NEW</t>
    </r>
  </si>
  <si>
    <t>ЛАТТЕ</t>
  </si>
  <si>
    <r>
      <t xml:space="preserve">ВИОЛА      </t>
    </r>
    <r>
      <rPr>
        <i/>
        <sz val="10"/>
        <color indexed="10"/>
        <rFont val="Century Gothic"/>
        <family val="2"/>
        <charset val="204"/>
      </rPr>
      <t>NEW</t>
    </r>
  </si>
  <si>
    <t>МАСЛИНА</t>
  </si>
  <si>
    <t>ПЛАМЯ</t>
  </si>
  <si>
    <t>ЛАЗУРНЫЙ</t>
  </si>
  <si>
    <t>МЯТА</t>
  </si>
  <si>
    <t>ЗЕМЛЯ</t>
  </si>
  <si>
    <r>
      <t xml:space="preserve">ФИОЛЕТ СИНИЙ    </t>
    </r>
    <r>
      <rPr>
        <i/>
        <sz val="10"/>
        <color indexed="10"/>
        <rFont val="Century Gothic"/>
        <family val="2"/>
        <charset val="204"/>
      </rPr>
      <t>NEW</t>
    </r>
  </si>
  <si>
    <r>
      <t xml:space="preserve">ЗЕЛЁНАЯ МАМБА    </t>
    </r>
    <r>
      <rPr>
        <i/>
        <sz val="10"/>
        <color indexed="10"/>
        <rFont val="Century Gothic"/>
        <family val="2"/>
        <charset val="204"/>
      </rPr>
      <t>NEW</t>
    </r>
  </si>
  <si>
    <t>ЗЕЛЁНЫЙ</t>
  </si>
  <si>
    <t>БРОНЗОВЫЙ ВЕК</t>
  </si>
  <si>
    <t>МЕТАЛЛИК ШАМПАНЬ</t>
  </si>
  <si>
    <r>
      <t xml:space="preserve">РОЗА    </t>
    </r>
    <r>
      <rPr>
        <i/>
        <sz val="10"/>
        <color indexed="10"/>
        <rFont val="Century Gothic"/>
        <family val="2"/>
        <charset val="204"/>
      </rPr>
      <t>NEW</t>
    </r>
  </si>
  <si>
    <r>
      <t xml:space="preserve">ЛАВАНДА    </t>
    </r>
    <r>
      <rPr>
        <i/>
        <sz val="10"/>
        <color indexed="10"/>
        <rFont val="Century Gothic"/>
        <family val="2"/>
        <charset val="204"/>
      </rPr>
      <t>NEW</t>
    </r>
  </si>
  <si>
    <t>ШОКОЛАД</t>
  </si>
  <si>
    <t>СИНИЙ МОРСКОЙ</t>
  </si>
  <si>
    <t>WOOD BASIC</t>
  </si>
  <si>
    <t>ВИШНЯ ОКСФОРД</t>
  </si>
  <si>
    <t>ВИШНЯ</t>
  </si>
  <si>
    <t>КЛЕН</t>
  </si>
  <si>
    <t>БУК 381</t>
  </si>
  <si>
    <t>МАХОН</t>
  </si>
  <si>
    <t>ОЛЬХА КРАСНАЯ</t>
  </si>
  <si>
    <t>ОРЕХ</t>
  </si>
  <si>
    <t>ДУБ ГОРНЫЙ СВЕТЛЫЙ</t>
  </si>
  <si>
    <t>ВЕНГЕ</t>
  </si>
  <si>
    <t>БУК СВЕТЛЫЙ</t>
  </si>
  <si>
    <t>БЕРЁЗА СНЕЖНАЯ</t>
  </si>
  <si>
    <t>ГРУША ДИКАЯ (ПОЛНАЯ)</t>
  </si>
  <si>
    <t>ОЛЬХА ГОРСКАЯ</t>
  </si>
  <si>
    <t>ОРЕХ ТЕМНЫЙ</t>
  </si>
  <si>
    <t>КАЛЬВАДОС</t>
  </si>
  <si>
    <t>ЯБЛОНЯ ЛОКАРНО</t>
  </si>
  <si>
    <t>ВЕНГЕ МАГИЯ (KRONO+)</t>
  </si>
  <si>
    <t>ВЕНГЕ (KRONO+)</t>
  </si>
  <si>
    <t>ВЕНГЕ СВЕТЛЫЙ (KRONO+)</t>
  </si>
  <si>
    <t>ДУБ СОНОМА СВЕТЛЫЙ</t>
  </si>
  <si>
    <t>ЯСЕНЬ ШИМО СВЕТЛЫЙ</t>
  </si>
  <si>
    <t>ЯСЕНЬ ШИМО ТЁМНЫЙ</t>
  </si>
  <si>
    <t>ДУБ ВЕНГЕ</t>
  </si>
  <si>
    <t>ГАВАНА</t>
  </si>
  <si>
    <t>МАСЛИНА СЕВИЛЬЯ ТЕМНАЯ</t>
  </si>
  <si>
    <t>ДУБ МОЛОЧНЫЙ</t>
  </si>
  <si>
    <t>СОСНА ЛОРЕДО ТЕМНАЯ</t>
  </si>
  <si>
    <t>СОСНА ЛОРЕДО СВЕТЛАЯ</t>
  </si>
  <si>
    <t>ХАВАННА НОВА</t>
  </si>
  <si>
    <t>ДУБ ФЕРРАРА</t>
  </si>
  <si>
    <t>КОКО БОЛА</t>
  </si>
  <si>
    <t>ДУБ СВЕТЛЫЙ/ЯСНЫЙ</t>
  </si>
  <si>
    <t>ОЛЬХА</t>
  </si>
  <si>
    <t>БЕРЁЗА ПОЛЯРНАЯ</t>
  </si>
  <si>
    <t>ОРЕХ ЭККО</t>
  </si>
  <si>
    <t>ОРЕХ ЕВРОПЕЙСКИЙ</t>
  </si>
  <si>
    <t>ОРЕХ МАРИЯ ЛУИЗА</t>
  </si>
  <si>
    <r>
      <t xml:space="preserve">ДУБ ПАСТЕЛЬНЫЙ (9116 KRONO+)    </t>
    </r>
    <r>
      <rPr>
        <i/>
        <sz val="10"/>
        <color indexed="10"/>
        <rFont val="Century Gothic"/>
        <family val="2"/>
        <charset val="204"/>
      </rPr>
      <t>NEW</t>
    </r>
  </si>
  <si>
    <r>
      <t xml:space="preserve">ЗЕБРАНО ТЕМНЫЙ/КЛАССИК     </t>
    </r>
    <r>
      <rPr>
        <i/>
        <sz val="10"/>
        <color indexed="10"/>
        <rFont val="Century Gothic"/>
        <family val="2"/>
        <charset val="204"/>
      </rPr>
      <t>NEW</t>
    </r>
  </si>
  <si>
    <t>ЗЕБРАНО ТЕМНЫЙ/КЛАССИК</t>
  </si>
  <si>
    <t>WOOD FRONT</t>
  </si>
  <si>
    <t>КРАСНОЕ ДЕРЕВО/СEKВОЙЯ</t>
  </si>
  <si>
    <t>МАХАГОН КОРОЛЕВСКИЙ</t>
  </si>
  <si>
    <t>ДУБ РУСТИКАЛЬНЫЙ</t>
  </si>
  <si>
    <r>
      <t xml:space="preserve">ГРУША ДИКАЯ СВЕТЛАЯ      </t>
    </r>
    <r>
      <rPr>
        <i/>
        <sz val="10"/>
        <color indexed="10"/>
        <rFont val="Century Gothic"/>
        <family val="2"/>
        <charset val="204"/>
      </rPr>
      <t>NEW</t>
    </r>
  </si>
  <si>
    <t>БУК НАТУРАЛЬНЫЙ</t>
  </si>
  <si>
    <t>ДУБ ШАМОНИ</t>
  </si>
  <si>
    <t>ЛЕГНО СРЕДНИЙ</t>
  </si>
  <si>
    <t>ЛЕГНО ТЕМНЫЙ</t>
  </si>
  <si>
    <t>ЛЕГНО СВЕТЛЫЙ</t>
  </si>
  <si>
    <t>ВЯЗ БЛАГОРОДНЫЙ НАТУРАЛЬНЫЙ</t>
  </si>
  <si>
    <t>ВЯЗ БЛАГОРОДНЫЙ ТЁМНЫЙ</t>
  </si>
  <si>
    <t>ДУБ НАГАНО</t>
  </si>
  <si>
    <t>ОРЕХ РИБЕРА</t>
  </si>
  <si>
    <r>
      <t xml:space="preserve">ЯСЕНЬ ТАОРМИНА       </t>
    </r>
    <r>
      <rPr>
        <i/>
        <sz val="10"/>
        <color indexed="10"/>
        <rFont val="Century Gothic"/>
        <family val="2"/>
        <charset val="204"/>
      </rPr>
      <t>NEW</t>
    </r>
  </si>
  <si>
    <r>
      <t xml:space="preserve">МАСЛИНА СЕВИЛЬЯ СВЕТЛАЯ    </t>
    </r>
    <r>
      <rPr>
        <i/>
        <sz val="10"/>
        <color indexed="10"/>
        <rFont val="Century Gothic"/>
        <family val="2"/>
        <charset val="204"/>
      </rPr>
      <t>NEW</t>
    </r>
  </si>
  <si>
    <r>
      <t xml:space="preserve">ОРЕХ ТЬЕПОЛО    </t>
    </r>
    <r>
      <rPr>
        <i/>
        <sz val="10"/>
        <color indexed="10"/>
        <rFont val="Century Gothic"/>
        <family val="2"/>
        <charset val="204"/>
      </rPr>
      <t>NEW</t>
    </r>
  </si>
  <si>
    <t>ВЕНГЕ ПОДЛИННЫЙ</t>
  </si>
  <si>
    <t>ВИШНЯ АМЕРИКАНСКАЯ</t>
  </si>
  <si>
    <t>ОРЕХ ГВАРНЕРИ</t>
  </si>
  <si>
    <t>ОРЕХ СВЕТЛЫЙ</t>
  </si>
  <si>
    <t>ОРЕХ ЛИОН</t>
  </si>
  <si>
    <t>ТИК МЕКОНГ</t>
  </si>
  <si>
    <r>
      <t xml:space="preserve">ДУБ КЛАССИЧЕСКИЙ      </t>
    </r>
    <r>
      <rPr>
        <i/>
        <sz val="10"/>
        <color indexed="10"/>
        <rFont val="Century Gothic"/>
        <family val="2"/>
        <charset val="204"/>
      </rPr>
      <t>NEW</t>
    </r>
  </si>
  <si>
    <r>
      <t xml:space="preserve">ВЕНГЕ ЛУИЗИАНА    </t>
    </r>
    <r>
      <rPr>
        <i/>
        <sz val="10"/>
        <color indexed="10"/>
        <rFont val="Century Gothic"/>
        <family val="2"/>
        <charset val="204"/>
      </rPr>
      <t>NEW</t>
    </r>
  </si>
  <si>
    <r>
      <t xml:space="preserve">АКАЦИЯ ЛОРКА      </t>
    </r>
    <r>
      <rPr>
        <i/>
        <sz val="10"/>
        <color indexed="10"/>
        <rFont val="Century Gothic"/>
        <family val="2"/>
        <charset val="204"/>
      </rPr>
      <t>NEW</t>
    </r>
  </si>
  <si>
    <t>K 001</t>
  </si>
  <si>
    <t>PW</t>
  </si>
  <si>
    <r>
      <t xml:space="preserve">ДУБ КОРАБЕЛЬНЫЙ БЕЛЫЙ     </t>
    </r>
    <r>
      <rPr>
        <i/>
        <sz val="10"/>
        <color indexed="10"/>
        <rFont val="Century Gothic"/>
        <family val="2"/>
        <charset val="204"/>
      </rPr>
      <t>NEW</t>
    </r>
  </si>
  <si>
    <t>K 002</t>
  </si>
  <si>
    <r>
      <t xml:space="preserve">ДУБ КОРАБЕЛЬНЫЙ СЕРЫЙ     </t>
    </r>
    <r>
      <rPr>
        <i/>
        <sz val="10"/>
        <color indexed="10"/>
        <rFont val="Century Gothic"/>
        <family val="2"/>
        <charset val="204"/>
      </rPr>
      <t>NEW</t>
    </r>
  </si>
  <si>
    <t>K 003</t>
  </si>
  <si>
    <r>
      <t xml:space="preserve">ДУБ КОРАБЕЛЬНЫЙ ЗОЛОТОЙ     </t>
    </r>
    <r>
      <rPr>
        <i/>
        <sz val="10"/>
        <color indexed="10"/>
        <rFont val="Century Gothic"/>
        <family val="2"/>
        <charset val="204"/>
      </rPr>
      <t>NEW</t>
    </r>
  </si>
  <si>
    <t>K 005</t>
  </si>
  <si>
    <r>
      <t xml:space="preserve">ДУБ ГОРОДСКОЙ ПЕРЛАМУТРОВЫЙ     </t>
    </r>
    <r>
      <rPr>
        <i/>
        <sz val="10"/>
        <color indexed="10"/>
        <rFont val="Century Gothic"/>
        <family val="2"/>
        <charset val="204"/>
      </rPr>
      <t>NEW</t>
    </r>
  </si>
  <si>
    <t>K 010</t>
  </si>
  <si>
    <r>
      <t xml:space="preserve">СОСНА ЛОФТ БЕЛАЯ     </t>
    </r>
    <r>
      <rPr>
        <i/>
        <sz val="10"/>
        <color indexed="10"/>
        <rFont val="Century Gothic"/>
        <family val="2"/>
        <charset val="204"/>
      </rPr>
      <t>NEW</t>
    </r>
  </si>
  <si>
    <t>K 011</t>
  </si>
  <si>
    <r>
      <t xml:space="preserve">СОСНА ЛОФТ КРЕМОВАЯ     </t>
    </r>
    <r>
      <rPr>
        <i/>
        <sz val="10"/>
        <color indexed="10"/>
        <rFont val="Century Gothic"/>
        <family val="2"/>
        <charset val="204"/>
      </rPr>
      <t>NEW</t>
    </r>
  </si>
  <si>
    <t>CONTEMPO 1</t>
  </si>
  <si>
    <r>
      <t xml:space="preserve">ВЕНГЕ ВИНТАЖ      </t>
    </r>
    <r>
      <rPr>
        <i/>
        <sz val="10"/>
        <color indexed="10"/>
        <rFont val="Century Gothic"/>
        <family val="2"/>
        <charset val="204"/>
      </rPr>
      <t>NEW</t>
    </r>
  </si>
  <si>
    <r>
      <t xml:space="preserve">ОРФЕО СЕРЫЙ      </t>
    </r>
    <r>
      <rPr>
        <i/>
        <sz val="10"/>
        <color indexed="10"/>
        <rFont val="Century Gothic"/>
        <family val="2"/>
        <charset val="204"/>
      </rPr>
      <t>NEW</t>
    </r>
  </si>
  <si>
    <r>
      <t xml:space="preserve">ОРФЕО БЕЛЫЙ     </t>
    </r>
    <r>
      <rPr>
        <i/>
        <sz val="10"/>
        <color indexed="10"/>
        <rFont val="Century Gothic"/>
        <family val="2"/>
        <charset val="204"/>
      </rPr>
      <t>NEW</t>
    </r>
  </si>
  <si>
    <r>
      <t xml:space="preserve">ИМЕНЕО БЕЛЫЙ    </t>
    </r>
    <r>
      <rPr>
        <i/>
        <sz val="10"/>
        <color indexed="10"/>
        <rFont val="Century Gothic"/>
        <family val="2"/>
        <charset val="204"/>
      </rPr>
      <t>NEW</t>
    </r>
  </si>
  <si>
    <r>
      <t xml:space="preserve">ТВИСТ СВЕТЛЫЙ   </t>
    </r>
    <r>
      <rPr>
        <i/>
        <sz val="10"/>
        <color indexed="10"/>
        <rFont val="Century Gothic"/>
        <family val="2"/>
        <charset val="204"/>
      </rPr>
      <t>NEW</t>
    </r>
  </si>
  <si>
    <r>
      <t xml:space="preserve">ТВИСТ ТЁМНЫЙ    </t>
    </r>
    <r>
      <rPr>
        <i/>
        <sz val="10"/>
        <color indexed="10"/>
        <rFont val="Century Gothic"/>
        <family val="2"/>
        <charset val="204"/>
      </rPr>
      <t>NEW</t>
    </r>
  </si>
  <si>
    <r>
      <t xml:space="preserve">СЕВЕРНОЕ ДЕРЕВО СВЕТЛОЕ       </t>
    </r>
    <r>
      <rPr>
        <i/>
        <sz val="10"/>
        <color indexed="10"/>
        <rFont val="Century Gothic"/>
        <family val="2"/>
        <charset val="204"/>
      </rPr>
      <t>NEW</t>
    </r>
  </si>
  <si>
    <r>
      <t xml:space="preserve">СЕВЕРНОЕ ДЕРЕВО ТЕМНОЕ     </t>
    </r>
    <r>
      <rPr>
        <i/>
        <sz val="10"/>
        <color indexed="10"/>
        <rFont val="Century Gothic"/>
        <family val="2"/>
        <charset val="204"/>
      </rPr>
      <t>NEW</t>
    </r>
  </si>
  <si>
    <t>САКУРА ЧЁРНАЯ</t>
  </si>
  <si>
    <t>САКУРА БЕЛАЯ</t>
  </si>
  <si>
    <t>АГОРА СВЕТЛАЯ</t>
  </si>
  <si>
    <r>
      <t xml:space="preserve">ФАЙНЛАЙН КРЕМ     </t>
    </r>
    <r>
      <rPr>
        <i/>
        <sz val="10"/>
        <color indexed="10"/>
        <rFont val="Century Gothic"/>
        <family val="2"/>
        <charset val="204"/>
      </rPr>
      <t>NEW</t>
    </r>
  </si>
  <si>
    <r>
      <t xml:space="preserve">ФАЙНЛАЙН МОККА    </t>
    </r>
    <r>
      <rPr>
        <i/>
        <sz val="10"/>
        <color indexed="10"/>
        <rFont val="Century Gothic"/>
        <family val="2"/>
        <charset val="204"/>
      </rPr>
      <t>NEW</t>
    </r>
  </si>
  <si>
    <r>
      <t xml:space="preserve">ЗЕБРАНО НЮАНС    </t>
    </r>
    <r>
      <rPr>
        <i/>
        <sz val="10"/>
        <color indexed="10"/>
        <rFont val="Century Gothic"/>
        <family val="2"/>
        <charset val="204"/>
      </rPr>
      <t>NEW</t>
    </r>
  </si>
  <si>
    <r>
      <t xml:space="preserve">ЗЕБРАНО САХАРА    </t>
    </r>
    <r>
      <rPr>
        <i/>
        <sz val="10"/>
        <color indexed="10"/>
        <rFont val="Century Gothic"/>
        <family val="2"/>
        <charset val="204"/>
      </rPr>
      <t>NEW</t>
    </r>
  </si>
  <si>
    <t>CONTEMPO 2</t>
  </si>
  <si>
    <t>РОВЕРЕ ФУМАРО</t>
  </si>
  <si>
    <t>ДУБ СЛАВОНИЯ</t>
  </si>
  <si>
    <t>РОВЕРЕ ВАНИЛА</t>
  </si>
  <si>
    <t>РОВЕРЕ ТРЮФЕЛЬ</t>
  </si>
  <si>
    <t>ДУБ КАМЕННЫЙ</t>
  </si>
  <si>
    <t>ПРИЗМА</t>
  </si>
  <si>
    <r>
      <t xml:space="preserve">ПОЖАР         </t>
    </r>
    <r>
      <rPr>
        <i/>
        <sz val="10"/>
        <color indexed="10"/>
        <rFont val="Century Gothic"/>
        <family val="2"/>
        <charset val="204"/>
      </rPr>
      <t>NEW</t>
    </r>
  </si>
  <si>
    <t>CONTEMPO 3</t>
  </si>
  <si>
    <t>SD/SU</t>
  </si>
  <si>
    <t>ДУБ ВИНТАЖ СЕРЫЙ</t>
  </si>
  <si>
    <t>ОРЕГОН</t>
  </si>
  <si>
    <t>ML</t>
  </si>
  <si>
    <t>РИГОЛЕТТО БРОНЗОВЫЙ</t>
  </si>
  <si>
    <t>РИГОЛЕТТО СЕРЕБРЯННЫЙ</t>
  </si>
  <si>
    <r>
      <t xml:space="preserve">КРОСЛАЙН ЛАТТЕ      </t>
    </r>
    <r>
      <rPr>
        <i/>
        <sz val="10"/>
        <color indexed="10"/>
        <rFont val="Century Gothic"/>
        <family val="2"/>
        <charset val="204"/>
      </rPr>
      <t>NEW</t>
    </r>
  </si>
  <si>
    <r>
      <t xml:space="preserve">КРОСЛАЙН КАРАМЕЛЬ     </t>
    </r>
    <r>
      <rPr>
        <i/>
        <sz val="10"/>
        <color indexed="10"/>
        <rFont val="Century Gothic"/>
        <family val="2"/>
        <charset val="204"/>
      </rPr>
      <t>NEW</t>
    </r>
  </si>
  <si>
    <t>РИГОЛЕТТО МЕДНЫЙ</t>
  </si>
  <si>
    <r>
      <t>РЕ -</t>
    </r>
    <r>
      <rPr>
        <sz val="10"/>
        <color indexed="8"/>
        <rFont val="Century Gothic"/>
        <family val="2"/>
        <charset val="204"/>
      </rPr>
      <t xml:space="preserve">апельсиновая корка, </t>
    </r>
    <r>
      <rPr>
        <b/>
        <sz val="10"/>
        <color indexed="8"/>
        <rFont val="Century Gothic"/>
        <family val="2"/>
        <charset val="204"/>
      </rPr>
      <t xml:space="preserve">PR </t>
    </r>
    <r>
      <rPr>
        <sz val="10"/>
        <color indexed="8"/>
        <rFont val="Century Gothic"/>
        <family val="2"/>
        <charset val="204"/>
      </rPr>
      <t xml:space="preserve">- поры рустикальные, </t>
    </r>
    <r>
      <rPr>
        <b/>
        <sz val="10"/>
        <color indexed="8"/>
        <rFont val="Century Gothic"/>
        <family val="2"/>
        <charset val="204"/>
      </rPr>
      <t xml:space="preserve">SM </t>
    </r>
    <r>
      <rPr>
        <sz val="10"/>
        <color indexed="8"/>
        <rFont val="Century Gothic"/>
        <family val="2"/>
        <charset val="204"/>
      </rPr>
      <t xml:space="preserve">- гладкая, </t>
    </r>
    <r>
      <rPr>
        <b/>
        <sz val="10"/>
        <color indexed="8"/>
        <rFont val="Century Gothic"/>
        <family val="2"/>
        <charset val="204"/>
      </rPr>
      <t xml:space="preserve">BS </t>
    </r>
    <r>
      <rPr>
        <sz val="10"/>
        <color indexed="8"/>
        <rFont val="Century Gothic"/>
        <family val="2"/>
        <charset val="204"/>
      </rPr>
      <t>- офисная поверхность</t>
    </r>
  </si>
  <si>
    <t>KRONOPOL</t>
  </si>
  <si>
    <t>Цены указаны в у.е. (USD) справочно. Расчет производится в бел. руб. по курсу НБРБ.</t>
  </si>
  <si>
    <r>
      <rPr>
        <b/>
        <sz val="14"/>
        <rFont val="Century Gothic"/>
        <family val="2"/>
        <charset val="204"/>
      </rPr>
      <t>18</t>
    </r>
    <r>
      <rPr>
        <b/>
        <sz val="10"/>
        <rFont val="Century Gothic"/>
        <family val="2"/>
        <charset val="204"/>
      </rPr>
      <t xml:space="preserve"> мм</t>
    </r>
  </si>
  <si>
    <r>
      <rPr>
        <b/>
        <sz val="16"/>
        <rFont val="Century Gothic"/>
        <family val="2"/>
        <charset val="204"/>
      </rPr>
      <t>10</t>
    </r>
    <r>
      <rPr>
        <b/>
        <sz val="10"/>
        <rFont val="Century Gothic"/>
        <family val="2"/>
        <charset val="204"/>
      </rPr>
      <t xml:space="preserve"> мм</t>
    </r>
  </si>
  <si>
    <t>D9300</t>
  </si>
  <si>
    <t>Груша полная</t>
  </si>
  <si>
    <t>10, 18 мм</t>
  </si>
  <si>
    <t>III</t>
  </si>
  <si>
    <t>D9164</t>
  </si>
  <si>
    <t>Орех караваджио</t>
  </si>
  <si>
    <t>D9450</t>
  </si>
  <si>
    <t>Орех темный</t>
  </si>
  <si>
    <t>IV</t>
  </si>
  <si>
    <t>D2609</t>
  </si>
  <si>
    <t>Дуб палермо светлый</t>
  </si>
  <si>
    <t>V</t>
  </si>
  <si>
    <t>D3265</t>
  </si>
  <si>
    <r>
      <t xml:space="preserve">Бетон темный  </t>
    </r>
    <r>
      <rPr>
        <i/>
        <sz val="11"/>
        <color indexed="10"/>
        <rFont val="Century Gothic"/>
        <family val="2"/>
        <charset val="204"/>
      </rPr>
      <t>NEW</t>
    </r>
  </si>
  <si>
    <t>D3274</t>
  </si>
  <si>
    <r>
      <t xml:space="preserve">Бетон   </t>
    </r>
    <r>
      <rPr>
        <i/>
        <sz val="11"/>
        <color indexed="10"/>
        <rFont val="Century Gothic"/>
        <family val="2"/>
        <charset val="204"/>
      </rPr>
      <t>NEW</t>
    </r>
  </si>
  <si>
    <t>D8880</t>
  </si>
  <si>
    <t>Венгерская слива</t>
  </si>
  <si>
    <t>D3267</t>
  </si>
  <si>
    <t>MX</t>
  </si>
  <si>
    <r>
      <t xml:space="preserve">Вяз бергамо  </t>
    </r>
    <r>
      <rPr>
        <i/>
        <sz val="11"/>
        <color indexed="10"/>
        <rFont val="Century Gothic"/>
        <family val="2"/>
        <charset val="204"/>
      </rPr>
      <t>NEW</t>
    </r>
  </si>
  <si>
    <t>D4112</t>
  </si>
  <si>
    <r>
      <t xml:space="preserve">Вяз гамарет темный </t>
    </r>
    <r>
      <rPr>
        <i/>
        <sz val="11"/>
        <color indexed="10"/>
        <rFont val="Century Gothic"/>
        <family val="2"/>
        <charset val="204"/>
      </rPr>
      <t>NEW</t>
    </r>
  </si>
  <si>
    <t>D664</t>
  </si>
  <si>
    <t>SE</t>
  </si>
  <si>
    <t>Груша дикая</t>
  </si>
  <si>
    <t>D3276</t>
  </si>
  <si>
    <r>
      <t xml:space="preserve">Дуб анкона  </t>
    </r>
    <r>
      <rPr>
        <i/>
        <sz val="11"/>
        <color indexed="10"/>
        <rFont val="Century Gothic"/>
        <family val="2"/>
        <charset val="204"/>
      </rPr>
      <t>NEW</t>
    </r>
  </si>
  <si>
    <t>D3264</t>
  </si>
  <si>
    <r>
      <t xml:space="preserve">Дуб брунико </t>
    </r>
    <r>
      <rPr>
        <i/>
        <sz val="11"/>
        <color indexed="10"/>
        <rFont val="Century Gothic"/>
        <family val="2"/>
        <charset val="204"/>
      </rPr>
      <t>NEW</t>
    </r>
  </si>
  <si>
    <t>D3273</t>
  </si>
  <si>
    <r>
      <t xml:space="preserve">Дуб каньон </t>
    </r>
    <r>
      <rPr>
        <i/>
        <sz val="11"/>
        <color indexed="10"/>
        <rFont val="Century Gothic"/>
        <family val="2"/>
        <charset val="204"/>
      </rPr>
      <t>NEW</t>
    </r>
  </si>
  <si>
    <t>D2840</t>
  </si>
  <si>
    <t>Дуб королевский</t>
  </si>
  <si>
    <t>D3275</t>
  </si>
  <si>
    <r>
      <t xml:space="preserve">Дуб кортона  </t>
    </r>
    <r>
      <rPr>
        <i/>
        <sz val="11"/>
        <color indexed="10"/>
        <rFont val="Century Gothic"/>
        <family val="2"/>
        <charset val="204"/>
      </rPr>
      <t>NEW</t>
    </r>
  </si>
  <si>
    <t>D3167</t>
  </si>
  <si>
    <r>
      <t xml:space="preserve">Дуб риека </t>
    </r>
    <r>
      <rPr>
        <i/>
        <sz val="11"/>
        <color indexed="10"/>
        <rFont val="Century Gothic"/>
        <family val="2"/>
        <charset val="204"/>
      </rPr>
      <t>NEW</t>
    </r>
  </si>
  <si>
    <t>D3166</t>
  </si>
  <si>
    <r>
      <t xml:space="preserve">Дуб риека светлый </t>
    </r>
    <r>
      <rPr>
        <i/>
        <sz val="11"/>
        <color indexed="10"/>
        <rFont val="Century Gothic"/>
        <family val="2"/>
        <charset val="204"/>
      </rPr>
      <t>NEW</t>
    </r>
  </si>
  <si>
    <t>D3165</t>
  </si>
  <si>
    <r>
      <t xml:space="preserve">Дуб риека темный </t>
    </r>
    <r>
      <rPr>
        <i/>
        <sz val="11"/>
        <color indexed="10"/>
        <rFont val="Century Gothic"/>
        <family val="2"/>
        <charset val="204"/>
      </rPr>
      <t>NEW</t>
    </r>
  </si>
  <si>
    <t>D3349</t>
  </si>
  <si>
    <r>
      <t xml:space="preserve">Дуб Сан-Марино  </t>
    </r>
    <r>
      <rPr>
        <i/>
        <sz val="11"/>
        <color indexed="10"/>
        <rFont val="Century Gothic"/>
        <family val="2"/>
        <charset val="204"/>
      </rPr>
      <t>NEW</t>
    </r>
  </si>
  <si>
    <t>D3164</t>
  </si>
  <si>
    <t>WG</t>
  </si>
  <si>
    <r>
      <t xml:space="preserve">Дуб сантана рустикальный </t>
    </r>
    <r>
      <rPr>
        <i/>
        <sz val="11"/>
        <color indexed="10"/>
        <rFont val="Century Gothic"/>
        <family val="2"/>
        <charset val="204"/>
      </rPr>
      <t>NEW</t>
    </r>
  </si>
  <si>
    <t>D3025</t>
  </si>
  <si>
    <r>
      <t xml:space="preserve">Дуб сонома </t>
    </r>
    <r>
      <rPr>
        <i/>
        <sz val="11"/>
        <color indexed="10"/>
        <rFont val="Century Gothic"/>
        <family val="2"/>
        <charset val="204"/>
      </rPr>
      <t>NEW</t>
    </r>
  </si>
  <si>
    <t>D5194</t>
  </si>
  <si>
    <r>
      <t xml:space="preserve">Дуб сонома табачный </t>
    </r>
    <r>
      <rPr>
        <i/>
        <sz val="11"/>
        <color indexed="10"/>
        <rFont val="Century Gothic"/>
        <family val="2"/>
        <charset val="204"/>
      </rPr>
      <t>NEW</t>
    </r>
  </si>
  <si>
    <t>D3162</t>
  </si>
  <si>
    <r>
      <t xml:space="preserve">Дуб черный </t>
    </r>
    <r>
      <rPr>
        <i/>
        <sz val="11"/>
        <color indexed="10"/>
        <rFont val="Century Gothic"/>
        <family val="2"/>
        <charset val="204"/>
      </rPr>
      <t>NEW</t>
    </r>
  </si>
  <si>
    <t>D3337</t>
  </si>
  <si>
    <r>
      <t xml:space="preserve">Лиственница  </t>
    </r>
    <r>
      <rPr>
        <i/>
        <sz val="11"/>
        <color indexed="10"/>
        <rFont val="Century Gothic"/>
        <family val="2"/>
        <charset val="204"/>
      </rPr>
      <t>NEW</t>
    </r>
  </si>
  <si>
    <t>D2844</t>
  </si>
  <si>
    <t>Малибу</t>
  </si>
  <si>
    <t>D2842</t>
  </si>
  <si>
    <t>Орех бургундия</t>
  </si>
  <si>
    <t>D2841</t>
  </si>
  <si>
    <t>Орех марино</t>
  </si>
  <si>
    <t>D3268</t>
  </si>
  <si>
    <r>
      <t xml:space="preserve">Орех мерано  </t>
    </r>
    <r>
      <rPr>
        <i/>
        <sz val="11"/>
        <color indexed="10"/>
        <rFont val="Century Gothic"/>
        <family val="2"/>
        <charset val="204"/>
      </rPr>
      <t>NEW</t>
    </r>
  </si>
  <si>
    <t>D2611</t>
  </si>
  <si>
    <t>Орех милано</t>
  </si>
  <si>
    <t>D8417</t>
  </si>
  <si>
    <t>D3168</t>
  </si>
  <si>
    <r>
      <t xml:space="preserve">Сосна беленая </t>
    </r>
    <r>
      <rPr>
        <i/>
        <sz val="11"/>
        <color indexed="10"/>
        <rFont val="Century Gothic"/>
        <family val="2"/>
        <charset val="204"/>
      </rPr>
      <t>NEW</t>
    </r>
  </si>
  <si>
    <t>D2361</t>
  </si>
  <si>
    <t>Черешня</t>
  </si>
  <si>
    <t>D3269</t>
  </si>
  <si>
    <r>
      <t xml:space="preserve">Энигма  </t>
    </r>
    <r>
      <rPr>
        <i/>
        <sz val="11"/>
        <color indexed="10"/>
        <rFont val="Century Gothic"/>
        <family val="2"/>
        <charset val="204"/>
      </rPr>
      <t>NEW</t>
    </r>
  </si>
  <si>
    <t>D9475</t>
  </si>
  <si>
    <t>Яблоня локарно светлая</t>
  </si>
  <si>
    <t>D3158</t>
  </si>
  <si>
    <r>
      <t xml:space="preserve">Ясень верона </t>
    </r>
    <r>
      <rPr>
        <i/>
        <sz val="11"/>
        <color indexed="10"/>
        <rFont val="Century Gothic"/>
        <family val="2"/>
        <charset val="204"/>
      </rPr>
      <t>NEW</t>
    </r>
  </si>
  <si>
    <t>D3159</t>
  </si>
  <si>
    <r>
      <t xml:space="preserve">Ясень верона темный </t>
    </r>
    <r>
      <rPr>
        <i/>
        <sz val="11"/>
        <color indexed="10"/>
        <rFont val="Century Gothic"/>
        <family val="2"/>
        <charset val="204"/>
      </rPr>
      <t>NEW</t>
    </r>
  </si>
  <si>
    <t>D2843</t>
  </si>
  <si>
    <r>
      <t xml:space="preserve">Ясень калабрия </t>
    </r>
    <r>
      <rPr>
        <i/>
        <sz val="11"/>
        <color indexed="10"/>
        <rFont val="Century Gothic"/>
        <family val="2"/>
        <charset val="204"/>
      </rPr>
      <t>NEW</t>
    </r>
  </si>
  <si>
    <t>D2042</t>
  </si>
  <si>
    <r>
      <t>Ясень рапсодия</t>
    </r>
    <r>
      <rPr>
        <i/>
        <sz val="11"/>
        <color indexed="10"/>
        <rFont val="Century Gothic"/>
        <family val="2"/>
        <charset val="204"/>
      </rPr>
      <t xml:space="preserve"> NEW</t>
    </r>
  </si>
  <si>
    <t>D8567</t>
  </si>
  <si>
    <r>
      <t xml:space="preserve">Ясень сицилия светлый </t>
    </r>
    <r>
      <rPr>
        <i/>
        <sz val="11"/>
        <color indexed="10"/>
        <rFont val="Century Gothic"/>
        <family val="2"/>
        <charset val="204"/>
      </rPr>
      <t>NEW</t>
    </r>
  </si>
  <si>
    <t>D8568</t>
  </si>
  <si>
    <r>
      <t xml:space="preserve">Ясень сицилия темный </t>
    </r>
    <r>
      <rPr>
        <i/>
        <sz val="11"/>
        <color indexed="10"/>
        <rFont val="Century Gothic"/>
        <family val="2"/>
        <charset val="204"/>
      </rPr>
      <t>NEW</t>
    </r>
  </si>
  <si>
    <t>VI</t>
  </si>
  <si>
    <t>D2360</t>
  </si>
  <si>
    <t>Вишня античная</t>
  </si>
  <si>
    <t>D1625</t>
  </si>
  <si>
    <t>Груша степная темная</t>
  </si>
  <si>
    <t>D2419</t>
  </si>
  <si>
    <t>Дуб античный</t>
  </si>
  <si>
    <t>D2610</t>
  </si>
  <si>
    <t>Дуб палермо темный</t>
  </si>
  <si>
    <t>D2460</t>
  </si>
  <si>
    <t>MAT</t>
  </si>
  <si>
    <t>Клен белый</t>
  </si>
  <si>
    <t>D2605</t>
  </si>
  <si>
    <t>Ясень мессина</t>
  </si>
  <si>
    <t>VII</t>
  </si>
  <si>
    <t>D9201</t>
  </si>
  <si>
    <t>Бук мангфал светлый</t>
  </si>
  <si>
    <t>U3114</t>
  </si>
  <si>
    <r>
      <t xml:space="preserve">Графитовый </t>
    </r>
    <r>
      <rPr>
        <i/>
        <sz val="11"/>
        <color indexed="10"/>
        <rFont val="Century Gothic"/>
        <family val="2"/>
        <charset val="204"/>
      </rPr>
      <t>NEW</t>
    </r>
  </si>
  <si>
    <t>D9118</t>
  </si>
  <si>
    <t>Дуб виндсор светлый</t>
  </si>
  <si>
    <t>D2715</t>
  </si>
  <si>
    <t>Оливка</t>
  </si>
  <si>
    <t>D9451</t>
  </si>
  <si>
    <t>Орех бологна</t>
  </si>
  <si>
    <t>D2713</t>
  </si>
  <si>
    <t>Орех калифорнийский</t>
  </si>
  <si>
    <t>D2453</t>
  </si>
  <si>
    <t>Орех тоскана</t>
  </si>
  <si>
    <t>D2612</t>
  </si>
  <si>
    <t xml:space="preserve">Цветы </t>
  </si>
  <si>
    <t>10 мм</t>
  </si>
  <si>
    <t>D495</t>
  </si>
  <si>
    <t>Элиза</t>
  </si>
  <si>
    <t>VIII</t>
  </si>
  <si>
    <t>D3266</t>
  </si>
  <si>
    <r>
      <t xml:space="preserve">Жасмин </t>
    </r>
    <r>
      <rPr>
        <i/>
        <sz val="11"/>
        <color indexed="10"/>
        <rFont val="Century Gothic"/>
        <family val="2"/>
        <charset val="204"/>
      </rPr>
      <t>NEW</t>
    </r>
  </si>
  <si>
    <t>U3112</t>
  </si>
  <si>
    <r>
      <t xml:space="preserve">Зеленый лайм  </t>
    </r>
    <r>
      <rPr>
        <i/>
        <sz val="11"/>
        <color indexed="10"/>
        <rFont val="Century Gothic"/>
        <family val="2"/>
        <charset val="204"/>
      </rPr>
      <t>NEW</t>
    </r>
  </si>
  <si>
    <t>U155</t>
  </si>
  <si>
    <t>Зеленый</t>
  </si>
  <si>
    <t>U3117</t>
  </si>
  <si>
    <t>D3271</t>
  </si>
  <si>
    <r>
      <t xml:space="preserve">Ледяная голубизна </t>
    </r>
    <r>
      <rPr>
        <i/>
        <sz val="11"/>
        <color indexed="10"/>
        <rFont val="Century Gothic"/>
        <family val="2"/>
        <charset val="204"/>
      </rPr>
      <t>NEW</t>
    </r>
  </si>
  <si>
    <t>D881</t>
  </si>
  <si>
    <t>Металлик</t>
  </si>
  <si>
    <t>D3270</t>
  </si>
  <si>
    <r>
      <t xml:space="preserve">Мятный </t>
    </r>
    <r>
      <rPr>
        <i/>
        <sz val="11"/>
        <color indexed="10"/>
        <rFont val="Century Gothic"/>
        <family val="2"/>
        <charset val="204"/>
      </rPr>
      <t>NEW</t>
    </r>
  </si>
  <si>
    <t>D2724</t>
  </si>
  <si>
    <r>
      <t xml:space="preserve">Оливковый </t>
    </r>
    <r>
      <rPr>
        <i/>
        <sz val="11"/>
        <color indexed="10"/>
        <rFont val="Century Gothic"/>
        <family val="2"/>
        <charset val="204"/>
      </rPr>
      <t>NEW</t>
    </r>
  </si>
  <si>
    <t>U2657</t>
  </si>
  <si>
    <r>
      <t>Фиолетовый</t>
    </r>
    <r>
      <rPr>
        <i/>
        <sz val="11"/>
        <color indexed="10"/>
        <rFont val="Century Gothic"/>
        <family val="2"/>
        <charset val="204"/>
      </rPr>
      <t xml:space="preserve"> NEW</t>
    </r>
  </si>
  <si>
    <t>U3115</t>
  </si>
  <si>
    <r>
      <t>Фиолетовый темный</t>
    </r>
    <r>
      <rPr>
        <sz val="11"/>
        <color indexed="10"/>
        <rFont val="Century Gothic"/>
        <family val="2"/>
        <charset val="204"/>
      </rPr>
      <t xml:space="preserve"> </t>
    </r>
    <r>
      <rPr>
        <i/>
        <sz val="11"/>
        <color indexed="10"/>
        <rFont val="Century Gothic"/>
        <family val="2"/>
        <charset val="204"/>
      </rPr>
      <t>NEW</t>
    </r>
  </si>
  <si>
    <t>EGGER РУМЫНИЯ</t>
  </si>
  <si>
    <t>Код EGGER</t>
  </si>
  <si>
    <t>Цена/м.кв.</t>
  </si>
  <si>
    <t>Цена/лист</t>
  </si>
  <si>
    <r>
      <t xml:space="preserve">10
</t>
    </r>
    <r>
      <rPr>
        <b/>
        <sz val="10"/>
        <rFont val="Century Gothic"/>
        <family val="2"/>
        <charset val="204"/>
      </rPr>
      <t xml:space="preserve"> мм</t>
    </r>
  </si>
  <si>
    <r>
      <t xml:space="preserve">18
 </t>
    </r>
    <r>
      <rPr>
        <b/>
        <sz val="10"/>
        <rFont val="Century Gothic"/>
        <family val="2"/>
        <charset val="204"/>
      </rPr>
      <t>мм</t>
    </r>
  </si>
  <si>
    <t>W1000 ST18</t>
  </si>
  <si>
    <t>ST18</t>
  </si>
  <si>
    <t xml:space="preserve">Белый Премиум                          </t>
  </si>
  <si>
    <t>18мм</t>
  </si>
  <si>
    <t>U763 ST18</t>
  </si>
  <si>
    <t xml:space="preserve">Серый перламутровый                </t>
  </si>
  <si>
    <t>U999 ST18</t>
  </si>
  <si>
    <t xml:space="preserve">Черный                                               </t>
  </si>
  <si>
    <t>W1200 ST9</t>
  </si>
  <si>
    <t>W3</t>
  </si>
  <si>
    <t xml:space="preserve">Фарфор                                                </t>
  </si>
  <si>
    <t>U963 ST15</t>
  </si>
  <si>
    <t>U1</t>
  </si>
  <si>
    <t xml:space="preserve">Антрацит                                              </t>
  </si>
  <si>
    <t>U113 ST15</t>
  </si>
  <si>
    <t xml:space="preserve">Коттон                                                  </t>
  </si>
  <si>
    <t>U730 ST9</t>
  </si>
  <si>
    <t>U2</t>
  </si>
  <si>
    <t xml:space="preserve">Базальт </t>
  </si>
  <si>
    <t>U628 ST15</t>
  </si>
  <si>
    <t xml:space="preserve">Зелёный                                          </t>
  </si>
  <si>
    <t>U727 ST9</t>
  </si>
  <si>
    <t xml:space="preserve">Серый камень                                </t>
  </si>
  <si>
    <t>U311 ST15</t>
  </si>
  <si>
    <t>U3</t>
  </si>
  <si>
    <t xml:space="preserve">Бургундский  </t>
  </si>
  <si>
    <t>U617 ST9</t>
  </si>
  <si>
    <t xml:space="preserve">Васаби                                              </t>
  </si>
  <si>
    <t>U518 ST9</t>
  </si>
  <si>
    <t xml:space="preserve">Голубой лед                                      </t>
  </si>
  <si>
    <t>U522 ST15</t>
  </si>
  <si>
    <t xml:space="preserve">Голубой горизонт                               </t>
  </si>
  <si>
    <t>U525 ST15</t>
  </si>
  <si>
    <t xml:space="preserve">Дельфт                                         </t>
  </si>
  <si>
    <t>U114 ST15</t>
  </si>
  <si>
    <t xml:space="preserve">Жёлтый бриллиант/Жёлтый                       </t>
  </si>
  <si>
    <t>U206 ST9</t>
  </si>
  <si>
    <t xml:space="preserve">Малага                                               </t>
  </si>
  <si>
    <t>U506 ST15</t>
  </si>
  <si>
    <t xml:space="preserve">Морской                                           </t>
  </si>
  <si>
    <t>U532 ST15</t>
  </si>
  <si>
    <t xml:space="preserve">Океан                                                </t>
  </si>
  <si>
    <t>U334 ST9</t>
  </si>
  <si>
    <t xml:space="preserve">Пудровый вихрь                           </t>
  </si>
  <si>
    <t>U400 ST9</t>
  </si>
  <si>
    <t xml:space="preserve">Фиолетовый нежный                     </t>
  </si>
  <si>
    <t>U323 ST15</t>
  </si>
  <si>
    <t xml:space="preserve">Ярко-красный                                </t>
  </si>
  <si>
    <t>U535 ST9</t>
  </si>
  <si>
    <t>U4</t>
  </si>
  <si>
    <t xml:space="preserve">Аква               </t>
  </si>
  <si>
    <t>U633 ST 15</t>
  </si>
  <si>
    <r>
      <t xml:space="preserve">Бирюзовый                                   </t>
    </r>
    <r>
      <rPr>
        <sz val="10"/>
        <color indexed="10"/>
        <rFont val="Century Gothic"/>
        <family val="2"/>
        <charset val="204"/>
      </rPr>
      <t xml:space="preserve"> </t>
    </r>
  </si>
  <si>
    <t>U540 ST9</t>
  </si>
  <si>
    <t xml:space="preserve">Деним                                               </t>
  </si>
  <si>
    <t>U317 ST9</t>
  </si>
  <si>
    <t xml:space="preserve">Кирпичный                                      </t>
  </si>
  <si>
    <t>U536 ST15</t>
  </si>
  <si>
    <t xml:space="preserve">Лагуна                                               </t>
  </si>
  <si>
    <t>U808 ST9</t>
  </si>
  <si>
    <t xml:space="preserve">Мокко                                                </t>
  </si>
  <si>
    <t>U336 ST9</t>
  </si>
  <si>
    <t xml:space="preserve">Орхидея                                       </t>
  </si>
  <si>
    <t>U332 ST15</t>
  </si>
  <si>
    <t xml:space="preserve">Оранжевый                                     </t>
  </si>
  <si>
    <t>U328 ST15</t>
  </si>
  <si>
    <t xml:space="preserve">Помадный                                         </t>
  </si>
  <si>
    <t>U129 ST15</t>
  </si>
  <si>
    <t xml:space="preserve">Солнечно-жёлтый                        </t>
  </si>
  <si>
    <t>U632 ST15</t>
  </si>
  <si>
    <t xml:space="preserve">Травянисто-зелёный                   </t>
  </si>
  <si>
    <t>U337 ST9</t>
  </si>
  <si>
    <t xml:space="preserve">Фуксия                                                </t>
  </si>
  <si>
    <t>U140 ST9</t>
  </si>
  <si>
    <t xml:space="preserve">Шафран                                                     </t>
  </si>
  <si>
    <t>U143 ST15</t>
  </si>
  <si>
    <t xml:space="preserve">Ярко-жёлтый                                  </t>
  </si>
  <si>
    <t>F274 ST9</t>
  </si>
  <si>
    <t>F2</t>
  </si>
  <si>
    <t xml:space="preserve">Бетон светлый                                  </t>
  </si>
  <si>
    <t>F275 ST9</t>
  </si>
  <si>
    <t xml:space="preserve">Бетон темный                             </t>
  </si>
  <si>
    <t>F900 ST9</t>
  </si>
  <si>
    <t>F3</t>
  </si>
  <si>
    <t xml:space="preserve">Артвуд светлый                             </t>
  </si>
  <si>
    <t>F901 ST9</t>
  </si>
  <si>
    <t xml:space="preserve">Артвуд коричневый                      </t>
  </si>
  <si>
    <t>F427 ST10</t>
  </si>
  <si>
    <t xml:space="preserve">Кожа бежевая                              </t>
  </si>
  <si>
    <t>F428 ST10</t>
  </si>
  <si>
    <t xml:space="preserve">Кожа серая                                      </t>
  </si>
  <si>
    <t>F425 ST10</t>
  </si>
  <si>
    <t xml:space="preserve">Лен бежевый                                   </t>
  </si>
  <si>
    <t>F426 ST10</t>
  </si>
  <si>
    <t xml:space="preserve">Лен серый                                         </t>
  </si>
  <si>
    <t>F211 ST9</t>
  </si>
  <si>
    <t xml:space="preserve">Мрамор Амалви коричневый    </t>
  </si>
  <si>
    <t>F633 ST15</t>
  </si>
  <si>
    <t xml:space="preserve">Серо-коричневый                                   </t>
  </si>
  <si>
    <t>F870 ST10</t>
  </si>
  <si>
    <t xml:space="preserve">Шифер Леон                                   </t>
  </si>
  <si>
    <t>H1952 ST15</t>
  </si>
  <si>
    <t>H2</t>
  </si>
  <si>
    <t xml:space="preserve">Кальвадос янтарный                   </t>
  </si>
  <si>
    <t>H3129 ST9</t>
  </si>
  <si>
    <t xml:space="preserve">Мерано коричневый                  </t>
  </si>
  <si>
    <t>H1474 ST22</t>
  </si>
  <si>
    <t>Пиния авола белая</t>
  </si>
  <si>
    <t>H3370 ST22</t>
  </si>
  <si>
    <t xml:space="preserve">Дуб болотный коричневый </t>
  </si>
  <si>
    <t>H3306 ST9</t>
  </si>
  <si>
    <t xml:space="preserve">Дуб шато антрацит                    </t>
  </si>
  <si>
    <t>H1277 ST9</t>
  </si>
  <si>
    <t>Акация</t>
  </si>
  <si>
    <t>H3030  ST9</t>
  </si>
  <si>
    <t xml:space="preserve">Олива кордоба светлая       </t>
  </si>
  <si>
    <t>H3031  ST9</t>
  </si>
  <si>
    <t xml:space="preserve">Олива кордоба темная        </t>
  </si>
  <si>
    <t>H3082 SТ22</t>
  </si>
  <si>
    <t>H3</t>
  </si>
  <si>
    <t>Амазонка</t>
  </si>
  <si>
    <t>H3303 ST10</t>
  </si>
  <si>
    <t>Дуб Арлингтон натуральный</t>
  </si>
  <si>
    <t>H3331 ST10</t>
  </si>
  <si>
    <t xml:space="preserve">Дуб Небраска натуральный     </t>
  </si>
  <si>
    <t>H1372 ST22</t>
  </si>
  <si>
    <t xml:space="preserve">Дуб Арагон натуральный                 </t>
  </si>
  <si>
    <t>H1146 ST10</t>
  </si>
  <si>
    <t xml:space="preserve">Дуб Бардолино серый         </t>
  </si>
  <si>
    <t>H3353 ST11</t>
  </si>
  <si>
    <t xml:space="preserve">Дуб кортина серый                         </t>
  </si>
  <si>
    <t>H3399 ST11</t>
  </si>
  <si>
    <t xml:space="preserve">Дуб кортина черный                      </t>
  </si>
  <si>
    <t>H3753 ST22</t>
  </si>
  <si>
    <t xml:space="preserve">Лиственница Монтана кантри        </t>
  </si>
  <si>
    <t>H3778 ST9</t>
  </si>
  <si>
    <t xml:space="preserve">Орех Карибиант натуральный     </t>
  </si>
  <si>
    <t>H3070 ST22</t>
  </si>
  <si>
    <t>Урбано натуральный</t>
  </si>
  <si>
    <t>H1298 ST22</t>
  </si>
  <si>
    <t xml:space="preserve">Ясень лион песочный               </t>
  </si>
  <si>
    <t>H3332 ST10</t>
  </si>
  <si>
    <t>H4</t>
  </si>
  <si>
    <t xml:space="preserve">Дуб Небраска серый            </t>
  </si>
  <si>
    <t>H3700 ST10</t>
  </si>
  <si>
    <t xml:space="preserve">Орех Пацифик натуральный   </t>
  </si>
  <si>
    <t>H1487 ST22</t>
  </si>
  <si>
    <r>
      <t>Пихта Брамберг</t>
    </r>
    <r>
      <rPr>
        <sz val="10"/>
        <color indexed="10"/>
        <rFont val="Century Gothic"/>
        <family val="2"/>
        <charset val="204"/>
      </rPr>
      <t xml:space="preserve">             </t>
    </r>
  </si>
  <si>
    <t>H1111 ST15</t>
  </si>
  <si>
    <t xml:space="preserve">Cнейквуд                                          </t>
  </si>
  <si>
    <t>H1267 ST22</t>
  </si>
  <si>
    <t>Ясень молина песочный</t>
  </si>
  <si>
    <t>EGGER РОССИЯ</t>
  </si>
  <si>
    <t>Код
EGGER</t>
  </si>
  <si>
    <t>Поставки</t>
  </si>
  <si>
    <t>W908 SM</t>
  </si>
  <si>
    <t>W1</t>
  </si>
  <si>
    <t>Белый базовый</t>
  </si>
  <si>
    <t>W1000 SM</t>
  </si>
  <si>
    <t>Белый Премиум</t>
  </si>
  <si>
    <t>W1000 ST9</t>
  </si>
  <si>
    <t>W1000 ST22</t>
  </si>
  <si>
    <t>U104 ST15</t>
  </si>
  <si>
    <t xml:space="preserve">Алебастр </t>
  </si>
  <si>
    <t>10*,18 мм</t>
  </si>
  <si>
    <t>U116 ST2</t>
  </si>
  <si>
    <t>Жасмин розовый</t>
  </si>
  <si>
    <t>U708 ST15</t>
  </si>
  <si>
    <t>Светло-серый</t>
  </si>
  <si>
    <t>U765 ST15</t>
  </si>
  <si>
    <t>Серебристый</t>
  </si>
  <si>
    <t>U961 ST2</t>
  </si>
  <si>
    <t>Черный графит</t>
  </si>
  <si>
    <t>U999 ST2</t>
  </si>
  <si>
    <t>Чёрный</t>
  </si>
  <si>
    <t>U156 ST9</t>
  </si>
  <si>
    <t xml:space="preserve">Бежевый песок                        </t>
  </si>
  <si>
    <t>Серый камень</t>
  </si>
  <si>
    <t>U108 ST15</t>
  </si>
  <si>
    <t xml:space="preserve">Ваниль                                    </t>
  </si>
  <si>
    <t>U625 ST15</t>
  </si>
  <si>
    <t xml:space="preserve">Зеленое яблоко    </t>
  </si>
  <si>
    <t>U608 ST9</t>
  </si>
  <si>
    <t xml:space="preserve">Зелёный пастельный/Фисташка             </t>
  </si>
  <si>
    <t>U204 ST9</t>
  </si>
  <si>
    <t xml:space="preserve">Камель                                     </t>
  </si>
  <si>
    <t>U630 ST15</t>
  </si>
  <si>
    <t>Лайм/Зелёный лимон</t>
  </si>
  <si>
    <t>U321 ST15</t>
  </si>
  <si>
    <r>
      <t>Красный китайский</t>
    </r>
    <r>
      <rPr>
        <i/>
        <sz val="10"/>
        <color indexed="14"/>
        <rFont val="Century Gothic"/>
        <family val="2"/>
        <charset val="204"/>
      </rPr>
      <t xml:space="preserve"> </t>
    </r>
  </si>
  <si>
    <t>Лагуна</t>
  </si>
  <si>
    <t>U634 ST15</t>
  </si>
  <si>
    <t>Зелёный бархат</t>
  </si>
  <si>
    <t>H1555 ST15</t>
  </si>
  <si>
    <t>H1</t>
  </si>
  <si>
    <t>H1334 ST9</t>
  </si>
  <si>
    <t>Дуб Феррара светлый</t>
  </si>
  <si>
    <t>H1733 ST9</t>
  </si>
  <si>
    <t>Береза майнау</t>
  </si>
  <si>
    <t>Н1599 ST15</t>
  </si>
  <si>
    <t>Бук Тироль шоколадный</t>
  </si>
  <si>
    <t>H1424 ST22</t>
  </si>
  <si>
    <t>Вудлайн кремовый</t>
  </si>
  <si>
    <t>H1428 ST22</t>
  </si>
  <si>
    <t>Вудлайн мокко</t>
  </si>
  <si>
    <t>H1145 ST10</t>
  </si>
  <si>
    <t xml:space="preserve">Дуб бардолино натуральный  </t>
  </si>
  <si>
    <t>H1394 ST9</t>
  </si>
  <si>
    <t xml:space="preserve">Дуб Кремона песочный          </t>
  </si>
  <si>
    <t>H1137 ST24</t>
  </si>
  <si>
    <t>Дуб феррара черно-коричневый</t>
  </si>
  <si>
    <t>H1137 ST11</t>
  </si>
  <si>
    <t>Акация лэйклэнд светлый</t>
  </si>
  <si>
    <t>H3081 ST22</t>
  </si>
  <si>
    <t xml:space="preserve">Гасиенда чёрная                    </t>
  </si>
  <si>
    <t xml:space="preserve">Дуб болотный коричневый    </t>
  </si>
  <si>
    <t>H3006 ST22</t>
  </si>
  <si>
    <t>Зебрано песочный</t>
  </si>
  <si>
    <t>H3005 ST22</t>
  </si>
  <si>
    <t>Зебрано серо-бежевый</t>
  </si>
  <si>
    <t>H3012 ST22</t>
  </si>
  <si>
    <t>Кокоболо натуральный</t>
  </si>
  <si>
    <t xml:space="preserve">Пиния Авола белая                         </t>
  </si>
  <si>
    <t>H3025 ST15</t>
  </si>
  <si>
    <t>Макассар</t>
  </si>
  <si>
    <t>H3128 ST15</t>
  </si>
  <si>
    <r>
      <t xml:space="preserve">Мерано натуральный         </t>
    </r>
    <r>
      <rPr>
        <i/>
        <sz val="10"/>
        <rFont val="Century Gothic"/>
        <family val="2"/>
        <charset val="204"/>
      </rPr>
      <t xml:space="preserve"> </t>
    </r>
  </si>
  <si>
    <t>H3704 ST15</t>
  </si>
  <si>
    <t>Орех аида табак</t>
  </si>
  <si>
    <t>H3410 ST22</t>
  </si>
  <si>
    <t xml:space="preserve">Горная лиственница </t>
  </si>
  <si>
    <t>H3058 ST22</t>
  </si>
  <si>
    <t>Венге Мали</t>
  </si>
  <si>
    <t>H3078 ST22</t>
  </si>
  <si>
    <t>Гасиенда белая</t>
  </si>
  <si>
    <t>Дуб арлингтон натуральный</t>
  </si>
  <si>
    <t>H3304 ST9</t>
  </si>
  <si>
    <t>Дуб шато серый перламутровый</t>
  </si>
  <si>
    <t>H1129 ST15</t>
  </si>
  <si>
    <t xml:space="preserve">Дымчатый дуб                       </t>
  </si>
  <si>
    <t>H1484 ST22</t>
  </si>
  <si>
    <t xml:space="preserve">Пиния авола коричневая       </t>
  </si>
  <si>
    <t>H1476 ST22</t>
  </si>
  <si>
    <t xml:space="preserve">Пиния авола шампань </t>
  </si>
  <si>
    <t>H1215 ST22</t>
  </si>
  <si>
    <t>Ясень кассино коричневый</t>
  </si>
  <si>
    <t>H3090 ST22</t>
  </si>
  <si>
    <t xml:space="preserve">Дрифтвуд </t>
  </si>
  <si>
    <t>Снейквуд</t>
  </si>
  <si>
    <t>H1151 ST10</t>
  </si>
  <si>
    <t xml:space="preserve">Дуб аутентик коричневый      </t>
  </si>
  <si>
    <t>H3702 ST10</t>
  </si>
  <si>
    <t>Орех пацифик табак</t>
  </si>
  <si>
    <t>F509 ST2</t>
  </si>
  <si>
    <t>F501 ST2</t>
  </si>
  <si>
    <t xml:space="preserve">Титан                                       </t>
  </si>
  <si>
    <t>F583 ST22</t>
  </si>
  <si>
    <t>Фино бронза</t>
  </si>
  <si>
    <t>F584 ST22</t>
  </si>
  <si>
    <t>Фино корица</t>
  </si>
  <si>
    <t>* -Поставки из Румынии</t>
  </si>
  <si>
    <t>КРОМКА EGGER</t>
  </si>
  <si>
    <t>у.е./м.п.</t>
  </si>
  <si>
    <t>Кромка АВС EGGER   23/0,8</t>
  </si>
  <si>
    <t xml:space="preserve">Кромка АВС EGGER   23/2 </t>
  </si>
  <si>
    <t>Кромка АВС EGGER   42/2</t>
  </si>
  <si>
    <t>НОВЫЕ ДЕКОРЫ EGGER 18 ММ</t>
  </si>
  <si>
    <t>Код         EGGER</t>
  </si>
  <si>
    <t>Торцевая кромка</t>
  </si>
  <si>
    <t>Цена/ лист</t>
  </si>
  <si>
    <t>U343 ST9</t>
  </si>
  <si>
    <t>Вино</t>
  </si>
  <si>
    <t>U702 ST9</t>
  </si>
  <si>
    <t>Кашемир</t>
  </si>
  <si>
    <t>U748 ST9</t>
  </si>
  <si>
    <t>Трюфель</t>
  </si>
  <si>
    <t>W1000ST26</t>
  </si>
  <si>
    <t>U727 ST26</t>
  </si>
  <si>
    <t>+</t>
  </si>
  <si>
    <t>H1796 ST27</t>
  </si>
  <si>
    <t>Тортона натуральный</t>
  </si>
  <si>
    <t>H1793 ST27</t>
  </si>
  <si>
    <t>Тортона Лава</t>
  </si>
  <si>
    <t>H3309 ST28</t>
  </si>
  <si>
    <t>Дуб Гладстоун песочный</t>
  </si>
  <si>
    <t>H3326 ST28</t>
  </si>
  <si>
    <t>Дуб Гладстоун серо-бежевый</t>
  </si>
  <si>
    <t>H3325 ST28</t>
  </si>
  <si>
    <t>Дуб Гладстоун табак</t>
  </si>
  <si>
    <t>H3760 ST29</t>
  </si>
  <si>
    <t>Капский вяз белый</t>
  </si>
  <si>
    <t>H3766 ST29</t>
  </si>
  <si>
    <t>Капский вяз темно-коричневый</t>
  </si>
  <si>
    <t>H1379 ST36</t>
  </si>
  <si>
    <t>Дуб Орлеанский коричневый</t>
  </si>
  <si>
    <t>H1377 ST36</t>
  </si>
  <si>
    <t>Дуб Орлеанский песочный</t>
  </si>
  <si>
    <t>H3344 ST36</t>
  </si>
  <si>
    <t>Дуб Хай-Лайн</t>
  </si>
  <si>
    <t>H1486 ST36</t>
  </si>
  <si>
    <t>Сосна Джексон</t>
  </si>
  <si>
    <t>H3420 ST36</t>
  </si>
  <si>
    <t>Сосна Термо</t>
  </si>
  <si>
    <t>H1250 ST36</t>
  </si>
  <si>
    <t>Ясень Навара</t>
  </si>
  <si>
    <t>F311 ST87</t>
  </si>
  <si>
    <t>Керамика антрацит</t>
  </si>
  <si>
    <t>F310 ST87</t>
  </si>
  <si>
    <t>Керамика рустикальная</t>
  </si>
  <si>
    <t>Кромка ABS</t>
  </si>
  <si>
    <t>у.е/м.п.</t>
  </si>
  <si>
    <t>23/0,8</t>
  </si>
  <si>
    <t>Все декоры, кроме F311 и F310</t>
  </si>
  <si>
    <t>F311, F310</t>
  </si>
  <si>
    <t>23/2</t>
  </si>
  <si>
    <t>42/2</t>
  </si>
  <si>
    <t>23/0,8 торцевая</t>
  </si>
  <si>
    <t>Все декоры, согл. Табл.</t>
  </si>
  <si>
    <t>ЛДСП Суперглянец (двухсторонний ST30/ST30) 18 мм</t>
  </si>
  <si>
    <t>Формат</t>
  </si>
  <si>
    <t>Кромка</t>
  </si>
  <si>
    <t xml:space="preserve">Цена/ м.кв.   </t>
  </si>
  <si>
    <t>продажи</t>
  </si>
  <si>
    <t>23х0,8</t>
  </si>
  <si>
    <t>23х2</t>
  </si>
  <si>
    <t>42х2</t>
  </si>
  <si>
    <t>U108 ST30 1</t>
  </si>
  <si>
    <t>U999 ST30 1</t>
  </si>
  <si>
    <t>W1000 ST30 2</t>
  </si>
  <si>
    <t>Белый премиум</t>
  </si>
  <si>
    <t>U311 ST30 2</t>
  </si>
  <si>
    <t>Бургундский</t>
  </si>
  <si>
    <t>H3025 ST30 2</t>
  </si>
  <si>
    <t>H3128 ST30 2</t>
  </si>
  <si>
    <t>Мерано натуральный</t>
  </si>
  <si>
    <t>H3031 ST30 2</t>
  </si>
  <si>
    <t>Олива кордоба темная</t>
  </si>
  <si>
    <t>H1111 ST30 2</t>
  </si>
  <si>
    <t>U961 ST30 2</t>
  </si>
  <si>
    <r>
      <t xml:space="preserve">- Продажа декоров может осуществляется </t>
    </r>
    <r>
      <rPr>
        <b/>
        <sz val="10"/>
        <rFont val="Century Gothic"/>
        <family val="2"/>
        <charset val="204"/>
      </rPr>
      <t>ПОЛОСОЙ</t>
    </r>
    <r>
      <rPr>
        <sz val="10"/>
        <rFont val="Century Gothic"/>
        <family val="2"/>
        <charset val="204"/>
      </rPr>
      <t>, неотмеченные декоры отпускаются листом.</t>
    </r>
  </si>
  <si>
    <t>Внимание! ЛДСП в структуре ST30 значительно отличается от пластика, из которого изготовлена раскладка (ЛДСП меньше блестит). Обязательно сверяйте декоры в структуре ST30 с образцами на ЛДСП.</t>
  </si>
  <si>
    <t>Кромка EGGER в структуре ST30</t>
  </si>
  <si>
    <t>Кромка суперглянец EGGER   23/0,8</t>
  </si>
  <si>
    <t>Однотонные</t>
  </si>
  <si>
    <t>Древесные</t>
  </si>
  <si>
    <t>Кромка суперглянец EGGER   23/2</t>
  </si>
  <si>
    <t>Кромка суперглянец EGGER   42/2</t>
  </si>
  <si>
    <t>ПЕРЕЧЕНЬ УСЛУГ ПО ОБРАБОТКЕ ДСП, ДВП*</t>
  </si>
  <si>
    <t>Ед. Изм.</t>
  </si>
  <si>
    <t>ПЛИТА поставка ЭМОВЭ МТ</t>
  </si>
  <si>
    <t>Оклейка кромкой прямолинейных деталей*</t>
  </si>
  <si>
    <t>* - В работу принимаются заказы c расчетами, учитывающими фугование.</t>
  </si>
  <si>
    <t>Оклейка кромкой криволинейных деталей</t>
  </si>
  <si>
    <t xml:space="preserve">Сращивание </t>
  </si>
  <si>
    <t>ПЕРЕЧЕНЬ УСЛУГ ПО ОБРАБОТКЕ СТОЛЕШНИЦ (ПОСТФОРМИНГА)</t>
  </si>
  <si>
    <t xml:space="preserve">* Цены действуют на услуги обработки материала, поставляемого компанией. </t>
  </si>
  <si>
    <t>Стоимость услуг по обработке давальческого материала (материала клиента) уточняйте у менеджеров.</t>
  </si>
  <si>
    <t>Артикул</t>
  </si>
  <si>
    <t>Номенклатура</t>
  </si>
  <si>
    <t>Единица хранения</t>
  </si>
  <si>
    <t>МегаОпт</t>
  </si>
  <si>
    <t>USD</t>
  </si>
  <si>
    <t>Включает НДС</t>
  </si>
  <si>
    <t>Амортизаторы</t>
  </si>
  <si>
    <t>AM-ADAP0A-60</t>
  </si>
  <si>
    <t>Адаптер крестообразный для амортизатора GTV (eol)*****</t>
  </si>
  <si>
    <t>AM-ADAP0B-60</t>
  </si>
  <si>
    <t>Адаптер прямой для амортизатора GTV (eol)*****</t>
  </si>
  <si>
    <t>AM-PROST-KPL</t>
  </si>
  <si>
    <t>Адаптер прямой для амортизатора с потайным креплением GTV AM-PROST-KPL (eol)*****</t>
  </si>
  <si>
    <t>компл</t>
  </si>
  <si>
    <t>AM-ODB000-60</t>
  </si>
  <si>
    <t>Амортизатор AM-ODB000-60 GTV</t>
  </si>
  <si>
    <t>AM-KRZYZ-KPL</t>
  </si>
  <si>
    <t>Амортизатор с крестообразным адаптером AM-KRZYZ-KPL GTV</t>
  </si>
  <si>
    <t xml:space="preserve">Амортизатор с прямым адаптером AM-PROST-KPL GTV </t>
  </si>
  <si>
    <t>AM-BOCZ01-60</t>
  </si>
  <si>
    <t xml:space="preserve">Амортизатор с регулировкой Prestige AM-BOCZ01-60 GTV***** </t>
  </si>
  <si>
    <t>AM-OWPS-DL-MG</t>
  </si>
  <si>
    <t>Толкатель врезной с магнитным окончанием AM-OWP strong (11мм) GTV</t>
  </si>
  <si>
    <t>AM-OADS-DL-MG</t>
  </si>
  <si>
    <t>Толкатель с прямым адаптером с магнитным окончанием AM-OAD strong GTV</t>
  </si>
  <si>
    <t>AM-PLA-DLU-0</t>
  </si>
  <si>
    <t xml:space="preserve">Толкатель с регулируемым каучуковым окончанием с прямым адаптером AM-PLA-DLU-0 GTV </t>
  </si>
  <si>
    <t>AM-PL-DL-MAG</t>
  </si>
  <si>
    <t xml:space="preserve">Толкатель с регулируемым магнитным окончанием с прямым адаптером AM-PL-DL-MAG GTV </t>
  </si>
  <si>
    <t>AM-ZAT-A1-10</t>
  </si>
  <si>
    <t>Толкатель самооткрывающийся с защелкой AM-ZAT-A1-10 GTV</t>
  </si>
  <si>
    <t>Воск</t>
  </si>
  <si>
    <t>Воск для царапин</t>
  </si>
  <si>
    <t>С 130-9016</t>
  </si>
  <si>
    <t>Воск для царапин белый С 130-9016</t>
  </si>
  <si>
    <t>С 130-155</t>
  </si>
  <si>
    <t>Воск для царапин бук декор С 130-155</t>
  </si>
  <si>
    <t>С 130-140</t>
  </si>
  <si>
    <t>Воск для царапин бук светлый С 130-140</t>
  </si>
  <si>
    <t>С 130-158</t>
  </si>
  <si>
    <t>Воск для царапин бук темный С 130-158</t>
  </si>
  <si>
    <t>С 130-1015</t>
  </si>
  <si>
    <t>Воск для царапин ваниль С 130-1015</t>
  </si>
  <si>
    <t>С 130-2984</t>
  </si>
  <si>
    <t>Воск для царапин венге магия С 130-2984</t>
  </si>
  <si>
    <t>С 130-166</t>
  </si>
  <si>
    <t>Воск для царапин венге С 130-166</t>
  </si>
  <si>
    <t>С 130-118</t>
  </si>
  <si>
    <t>Воск для царапин груша С 130-118</t>
  </si>
  <si>
    <t>С 130-135</t>
  </si>
  <si>
    <t>Воск для царапин дуб антик С 130-135</t>
  </si>
  <si>
    <t>С 130-303</t>
  </si>
  <si>
    <t>Воск для царапин дуб рустикаль С 130-303</t>
  </si>
  <si>
    <t>С 130-143</t>
  </si>
  <si>
    <t>Воск для царапин дуб темный С 130-143</t>
  </si>
  <si>
    <t>С 130-36</t>
  </si>
  <si>
    <t>Воск для царапин кальвадос С 130-36</t>
  </si>
  <si>
    <t>С 130-176</t>
  </si>
  <si>
    <t>Воск для царапин клен светлый С 130-176</t>
  </si>
  <si>
    <t>С 130-113</t>
  </si>
  <si>
    <t>Воск для царапин красное дерево С 130-113</t>
  </si>
  <si>
    <t>С 130-179</t>
  </si>
  <si>
    <t>Воск для царапин лимба светлая С 130-179</t>
  </si>
  <si>
    <t>С 130-126</t>
  </si>
  <si>
    <t>Воск для царапин лимба темная С 130-126</t>
  </si>
  <si>
    <t>С 130-157</t>
  </si>
  <si>
    <t>Воск для царапин лимба шоколадная С 130-157</t>
  </si>
  <si>
    <t>С 130-122</t>
  </si>
  <si>
    <t>Воск для царапин макоре темный С 130-122</t>
  </si>
  <si>
    <t>С 130-6409</t>
  </si>
  <si>
    <t>Воск для царапин мокко С 130-6409</t>
  </si>
  <si>
    <t>С 130-128502</t>
  </si>
  <si>
    <t>Воск для царапин орех С 130-128502</t>
  </si>
  <si>
    <t>С 130-139</t>
  </si>
  <si>
    <t>Воск для царапин палисандр темный С 130-139</t>
  </si>
  <si>
    <t>С 130-7047</t>
  </si>
  <si>
    <t>Воск для царапин серый пепел С 130-7047</t>
  </si>
  <si>
    <t>С 130-208</t>
  </si>
  <si>
    <t>Воск для царапин сосна натуральная С 130-208</t>
  </si>
  <si>
    <t>С 130-83999</t>
  </si>
  <si>
    <t>Воск для царапин черешня С 130-83999</t>
  </si>
  <si>
    <t>С 130-9005</t>
  </si>
  <si>
    <t>Воск для царапин черный С 130-9005</t>
  </si>
  <si>
    <t>Воск мягкий</t>
  </si>
  <si>
    <t>С 12-930</t>
  </si>
  <si>
    <t>Воск мягкий белый С 12-930</t>
  </si>
  <si>
    <t>С 12-058</t>
  </si>
  <si>
    <t>Воск мягкий бук светлый С 12-058</t>
  </si>
  <si>
    <t>С 12-905</t>
  </si>
  <si>
    <t>Воск мягкий ваниль С 12-905</t>
  </si>
  <si>
    <t>С 12-200</t>
  </si>
  <si>
    <t>Воск мягкий венге магия С 12-200</t>
  </si>
  <si>
    <t>С 12-190</t>
  </si>
  <si>
    <t>Воск мягкий венге С 12-190</t>
  </si>
  <si>
    <t>С 12-210</t>
  </si>
  <si>
    <t>Воск мягкий вишня желтая С 12-210</t>
  </si>
  <si>
    <t>С 12-230</t>
  </si>
  <si>
    <t>Воск мягкий вишня темная С 12-230</t>
  </si>
  <si>
    <t>С 12-100</t>
  </si>
  <si>
    <t>Воск мягкий вяз темный С 12-100</t>
  </si>
  <si>
    <t>С 12-241</t>
  </si>
  <si>
    <t>Воск мягкий дуб виндзор темный С 12-241</t>
  </si>
  <si>
    <t>С 12-020</t>
  </si>
  <si>
    <t>Воск мягкий дуб молочный С 12-020</t>
  </si>
  <si>
    <t>С 12-130</t>
  </si>
  <si>
    <t>Воск мягкий дуб рустикаль С 12-130</t>
  </si>
  <si>
    <t>С 12-150</t>
  </si>
  <si>
    <t>Воск мягкий дуб седан С 12-150</t>
  </si>
  <si>
    <t>С 12-140</t>
  </si>
  <si>
    <t>Воск мягкий дуб темный,орех,вишня античная,Р47 С 12-140</t>
  </si>
  <si>
    <t>С 12-015</t>
  </si>
  <si>
    <t>Воск мягкий клен С 12-015</t>
  </si>
  <si>
    <t>С 12-300</t>
  </si>
  <si>
    <t>Воск мягкий красное дерево С 12-300</t>
  </si>
  <si>
    <t>С 12-040</t>
  </si>
  <si>
    <t>Воск мягкий массив сосны, лимба св.,легно св. С 12-040</t>
  </si>
  <si>
    <t>С 12-330</t>
  </si>
  <si>
    <t>Воск мягкий махагон С 12-330</t>
  </si>
  <si>
    <t>С 12-350</t>
  </si>
  <si>
    <t>Воск мягкий махагон темный С 12-350</t>
  </si>
  <si>
    <t>С 12-951</t>
  </si>
  <si>
    <t>Воск мягкий металлик С 12-951</t>
  </si>
  <si>
    <t>С 12-160</t>
  </si>
  <si>
    <t>Воск мягкий орех болонья, тик. С 12-160</t>
  </si>
  <si>
    <t>С 12-180</t>
  </si>
  <si>
    <t>Воск мягкий орех караваджио С 12-180</t>
  </si>
  <si>
    <t>С 12-351</t>
  </si>
  <si>
    <t>Воск мягкий орех темный С 12-351</t>
  </si>
  <si>
    <t>С 12-390</t>
  </si>
  <si>
    <t>Воск мягкий серый пепел С 12-390</t>
  </si>
  <si>
    <t>С 12-030</t>
  </si>
  <si>
    <t>Воск мягкий сосна С 12-030</t>
  </si>
  <si>
    <t>С 12-270</t>
  </si>
  <si>
    <t>Воск мягкий черешня С 12-270</t>
  </si>
  <si>
    <t>С 12-950</t>
  </si>
  <si>
    <t>Воск мягкий черный С 12-950</t>
  </si>
  <si>
    <t>С 12-227</t>
  </si>
  <si>
    <t>Воск мягкий яблоня локарно С 12-227</t>
  </si>
  <si>
    <t>С 12-258</t>
  </si>
  <si>
    <t>Воск мягкий яблоня локарно темная С 12-258</t>
  </si>
  <si>
    <t>Выпрямитель для фасадов Hafele</t>
  </si>
  <si>
    <t>407.90.709</t>
  </si>
  <si>
    <t>Комплект крепежей и заглушек белый Hafele</t>
  </si>
  <si>
    <t>407.90.209</t>
  </si>
  <si>
    <t>Комплект крепежей и заглушек черный Hafele</t>
  </si>
  <si>
    <t>407.90.770</t>
  </si>
  <si>
    <t>Резьбовая штанга с белой заглушкой для фасадов до 2400 Hafele</t>
  </si>
  <si>
    <t>407.90.771</t>
  </si>
  <si>
    <t>Резьбовая штанга с белой заглушкой для фасадов до 2650 Hafele</t>
  </si>
  <si>
    <t>407.90.270</t>
  </si>
  <si>
    <t>Резьбовая штанга с черной заглушкой для фасадов до 2400 Hafele</t>
  </si>
  <si>
    <t>407.90.271</t>
  </si>
  <si>
    <t>Резьбовая штанга с черной заглушкой для фасадов до 2650 Hafele</t>
  </si>
  <si>
    <t>Держатели, шина, навес</t>
  </si>
  <si>
    <t>Держатель CD/DWD</t>
  </si>
  <si>
    <t>Держатель CD серый прав *****</t>
  </si>
  <si>
    <t>Держатель CD серый*****</t>
  </si>
  <si>
    <t xml:space="preserve">Держатель CD серый***** </t>
  </si>
  <si>
    <t>Держатель CD черный лев *****</t>
  </si>
  <si>
    <t xml:space="preserve">Держатель CD черный***** </t>
  </si>
  <si>
    <t>Держатель DVD металлик*****</t>
  </si>
  <si>
    <t>Держатель DVD черный*****</t>
  </si>
  <si>
    <t>Держатель для тарелок</t>
  </si>
  <si>
    <t>W-SZ-UCH-002</t>
  </si>
  <si>
    <t>Держатель для тарелок PRESTIGE GTV W-SZ-UCH-002*****</t>
  </si>
  <si>
    <t>Магнит</t>
  </si>
  <si>
    <t>Магнит белый</t>
  </si>
  <si>
    <t>MG-MENSA-010</t>
  </si>
  <si>
    <t>Магнит белый (тыс шт) GTV</t>
  </si>
  <si>
    <t>тыс. шт</t>
  </si>
  <si>
    <t>Магнит белый GTV, шт</t>
  </si>
  <si>
    <t>MG-MENSA-030</t>
  </si>
  <si>
    <t>Магнит коричневый GTV</t>
  </si>
  <si>
    <t>Магнит темная слива GTV (eol)</t>
  </si>
  <si>
    <t>Навесы для верхних ящиков</t>
  </si>
  <si>
    <t>ZK-ZAS-L0-31</t>
  </si>
  <si>
    <t xml:space="preserve">Заглушка для навеса 'strong' коричневая левая GTV </t>
  </si>
  <si>
    <t>ZK-ZAS-P0-31</t>
  </si>
  <si>
    <t>Заглушка для навеса 'strong' коричневая правая GTV</t>
  </si>
  <si>
    <t>ZK-ZAS-L0-32</t>
  </si>
  <si>
    <t>Заглушка для навеса 'strong' светлокоричневая левая GTV *****</t>
  </si>
  <si>
    <t>ZK-ZAS-P0-32</t>
  </si>
  <si>
    <t>Заглушка для навеса 'strong' светлокоричневая правая GTV *****</t>
  </si>
  <si>
    <t>ZK-ZAS-L0-10</t>
  </si>
  <si>
    <t>Заглушка для навеса 'strong'белая левая GTV</t>
  </si>
  <si>
    <t>ZK-ZAS-P0-10</t>
  </si>
  <si>
    <t>Заглушка для навеса 'strong'белая правая GTV</t>
  </si>
  <si>
    <t>F155000003</t>
  </si>
  <si>
    <t>Комплект подвесок для шкафа SH-25 (на 200 кг) Л/П, белые GRASS</t>
  </si>
  <si>
    <t>F155145202</t>
  </si>
  <si>
    <t>Комплект подвесок с заглушками для шкафа SH-40 (на 130 кг) Л/П, белые GRASS</t>
  </si>
  <si>
    <t xml:space="preserve">Навес - пластинка зацепная (65*15*1,5мм) </t>
  </si>
  <si>
    <t>Навес - пластинка зацепная (тыс.шт), РБ</t>
  </si>
  <si>
    <t>Навес - пластинка зацепная, РБ</t>
  </si>
  <si>
    <t>ZK-FORCE-KPL</t>
  </si>
  <si>
    <t xml:space="preserve">Навес Force GTV (eol) ***** </t>
  </si>
  <si>
    <t>ZK-STRONG-L1</t>
  </si>
  <si>
    <t>Навес кухонный 'strong' левый GTV</t>
  </si>
  <si>
    <t>ZK-STRONG-P1</t>
  </si>
  <si>
    <t>Навес кухонный 'strong' правый GTV</t>
  </si>
  <si>
    <t xml:space="preserve">Навес кухонный (УШИ) (универсальные, тыс.шт) РБ </t>
  </si>
  <si>
    <t>Навес кухонный (УШИ) (универсальные) РБ</t>
  </si>
  <si>
    <t>ZK-KAT-OC-L1</t>
  </si>
  <si>
    <t>Навес кухонный (УШИ) левый GTV (eol)</t>
  </si>
  <si>
    <t>ZK-KAT-OC-P1</t>
  </si>
  <si>
    <t>Навес кухонный (УШИ) правый GTV (eol)</t>
  </si>
  <si>
    <t>Навес регулируемый FGV левый</t>
  </si>
  <si>
    <t>Навес регулируемый FGV правый</t>
  </si>
  <si>
    <t>ZK-ZAW-R0-10</t>
  </si>
  <si>
    <t>Навес регулируемый белый ( универсальный) GTV</t>
  </si>
  <si>
    <t>Навес регулируемый белый ( универсальный) №1 (55кг) РФ</t>
  </si>
  <si>
    <t>WH01.0206.08.037</t>
  </si>
  <si>
    <t>Навес регулируемый центральный Рейс</t>
  </si>
  <si>
    <t>Площадки под телевизор</t>
  </si>
  <si>
    <t>OM-OBO200-05</t>
  </si>
  <si>
    <t>Шарнир под полку на ТВ D-200 GTV*****</t>
  </si>
  <si>
    <t>OM-OBO300-05</t>
  </si>
  <si>
    <t>Шарнир под полку на ТВ D-300 GTV</t>
  </si>
  <si>
    <t>OM-OBO400-05</t>
  </si>
  <si>
    <t>Шарнир под полку на ТВ D-400 GTV</t>
  </si>
  <si>
    <t>OM-OBK150-20</t>
  </si>
  <si>
    <t>Шарнир под полку на ТВ OM-OBK150-20 GTV</t>
  </si>
  <si>
    <t>Полкодержатели</t>
  </si>
  <si>
    <t>Titan</t>
  </si>
  <si>
    <t>RN-10X100MM</t>
  </si>
  <si>
    <t>Полкодержатель Titan D-10 L-100 Amix</t>
  </si>
  <si>
    <t>PP-NW10X100B</t>
  </si>
  <si>
    <t>Полкодержатель Titan D-10 L-100 GTV</t>
  </si>
  <si>
    <t>RN-10X140MM</t>
  </si>
  <si>
    <t>Полкодержатель Titan D-10 L-140 Amix</t>
  </si>
  <si>
    <t>PP-NW10X145B</t>
  </si>
  <si>
    <t>Полкодержатель Titan D-10 L-145 GTV</t>
  </si>
  <si>
    <t>RN-12X120MM</t>
  </si>
  <si>
    <t>Полкодержатель Titan D-12 L-120 Amix</t>
  </si>
  <si>
    <t>PP-NW12X120B</t>
  </si>
  <si>
    <t>Полкодержатель Titan D-12 L-120 GTV</t>
  </si>
  <si>
    <t>RN-14X120MM</t>
  </si>
  <si>
    <t>Полкодержатель Titan D-14 L-120 Amix</t>
  </si>
  <si>
    <t>RN-14X165MM</t>
  </si>
  <si>
    <t>Полкодержатель Titan D-14 L-165 Amix</t>
  </si>
  <si>
    <t>PP-NW14X165B</t>
  </si>
  <si>
    <t>Полкодержатель Titan D-14 L-165 GTV</t>
  </si>
  <si>
    <t>Держатель полки</t>
  </si>
  <si>
    <t>WB-WS-12-001</t>
  </si>
  <si>
    <t>Полкодержатель L-120 chrom</t>
  </si>
  <si>
    <t>Полкодержатель L-120 бежевый</t>
  </si>
  <si>
    <t>WB-WS-12-010</t>
  </si>
  <si>
    <t>Полкодержатель L-120 белый</t>
  </si>
  <si>
    <t>WB-WS-12-033</t>
  </si>
  <si>
    <t xml:space="preserve">Полкодержатель L-120 кальвадос GTV***** </t>
  </si>
  <si>
    <t>WB-WS-12-030</t>
  </si>
  <si>
    <t>Полкодержатель L-120 коричневый GTV</t>
  </si>
  <si>
    <t>WB-WS-12-032</t>
  </si>
  <si>
    <t>Полкодержатель L-120 светлокоричневый GTV (eol)</t>
  </si>
  <si>
    <t>WB-WS-12-031</t>
  </si>
  <si>
    <t>Полкодержатель L-120 темнокоричневый GTV</t>
  </si>
  <si>
    <t>WB-WS-18-001</t>
  </si>
  <si>
    <t>Полкодержатель L-180 chrom</t>
  </si>
  <si>
    <t>Полкодержатель L-180 бежевый</t>
  </si>
  <si>
    <t>WB-WS-18-010</t>
  </si>
  <si>
    <t>Полкодержатель L-180 белый</t>
  </si>
  <si>
    <t>WB-WS-18-033</t>
  </si>
  <si>
    <t>Полкодержатель L-180 кальвадос*****</t>
  </si>
  <si>
    <t>WB-WS-18-030</t>
  </si>
  <si>
    <t>Полкодержатель L-180 коричневый</t>
  </si>
  <si>
    <t>Полкодержатель L-180 светлокоричневый</t>
  </si>
  <si>
    <t>WB-WS-18-031</t>
  </si>
  <si>
    <t>Полкодержатель L-180 темнокоричневый</t>
  </si>
  <si>
    <t>WB-WS-24-001</t>
  </si>
  <si>
    <t>Полкодержатель L-240 chrom</t>
  </si>
  <si>
    <t>Полкодержатель L-240 бежевый</t>
  </si>
  <si>
    <t>WB-WS-24-010</t>
  </si>
  <si>
    <t>Полкодержатель L-240 белый</t>
  </si>
  <si>
    <t>WB-WS-24-033</t>
  </si>
  <si>
    <t>Полкодержатель L-240 кальвадос*****</t>
  </si>
  <si>
    <t>Полкодержатель L-240 коричневый Amix</t>
  </si>
  <si>
    <t>WB-WS-24-030</t>
  </si>
  <si>
    <t>Полкодержатель L-240 коричневый Lb</t>
  </si>
  <si>
    <t>WB-WS-24-031</t>
  </si>
  <si>
    <t>Полкодержатель L-240 темно коричневый</t>
  </si>
  <si>
    <t>Полкодержатели "мелкие"</t>
  </si>
  <si>
    <t>MR-TDL011-01</t>
  </si>
  <si>
    <t>Полкодержатель 5х16 метал ( 1уп=20шт) GTV</t>
  </si>
  <si>
    <t>упак</t>
  </si>
  <si>
    <t>Полкодержатель 5х16 метал мебельный GTV</t>
  </si>
  <si>
    <t>MR-ZSL011-01</t>
  </si>
  <si>
    <t>Полкодержатель 5х16 метал с силиконом мебельный</t>
  </si>
  <si>
    <t>PP-S0L012-01</t>
  </si>
  <si>
    <t xml:space="preserve">Полкодержатель SEKURA мебельный GTV PP-S0L012-01 </t>
  </si>
  <si>
    <t>Полкодержатель SEKURA мебельный GTV PP-S0L012-01(тыс)</t>
  </si>
  <si>
    <t>PP-S0L003-01</t>
  </si>
  <si>
    <t xml:space="preserve">Полкодержатель SEKURA прямой мебельный GTV PP-S0L003-01 </t>
  </si>
  <si>
    <t>Полкодержатель SEKURA прямой мебельный GTV PP-S0L003-01(тыс)</t>
  </si>
  <si>
    <t>Полкодержатели "Пеликан"</t>
  </si>
  <si>
    <t>Пеликан L-107 chrom (уп-ка 10 шт.)</t>
  </si>
  <si>
    <t>Пеликан L-107 chrom (уп-ка 10 шт.) LB</t>
  </si>
  <si>
    <t>Пеликан L-107 chrom mat</t>
  </si>
  <si>
    <t>Пеликан L-107 saten ( уп-ка 10 шт.)</t>
  </si>
  <si>
    <t>Пеликан L-40 (S) сатин</t>
  </si>
  <si>
    <t>Пеликан L-40 (S) хром матовый</t>
  </si>
  <si>
    <t>Пеликан L-40 (S) хром матовый LB</t>
  </si>
  <si>
    <t>Пеликан L-40 chrom</t>
  </si>
  <si>
    <t xml:space="preserve">Пеликан L-52 (M) сатин (уп-ка 30 шт.) </t>
  </si>
  <si>
    <t>Пеликан L-52 chrom (уп-ка 30шт.)</t>
  </si>
  <si>
    <t>Пеликан L-52 chrom mat (уп-ка 30шт.)</t>
  </si>
  <si>
    <t>PP-MP0055-10</t>
  </si>
  <si>
    <t xml:space="preserve">Пеликан L-52 белый GTV***** </t>
  </si>
  <si>
    <t>PP-MP0055-20</t>
  </si>
  <si>
    <t>Пеликан L-52 черный GTV*****</t>
  </si>
  <si>
    <t>Пеликан L-72 (L) inox (eol) *****</t>
  </si>
  <si>
    <t>Пеликан L-72 (L) сатин (уп-ка 20 шт.)</t>
  </si>
  <si>
    <t>Пеликан L-72 (L) хром матовый  (уп-ка 20 шт.)</t>
  </si>
  <si>
    <t>Пеликан L-72 (L) хром матовый  (уп-ка 20 шт.) LB</t>
  </si>
  <si>
    <t>P1512/MC</t>
  </si>
  <si>
    <t>Пеликан L-72 (L) хром матовый  (уп-ка 20 шт.) Амикс</t>
  </si>
  <si>
    <t>PP-SP0075-05</t>
  </si>
  <si>
    <t xml:space="preserve">Пеликан L-72 (L) хром матовый  GTV (eol) ***** </t>
  </si>
  <si>
    <t>Пеликан L-72 chrom (уп-ка 20 шт.)</t>
  </si>
  <si>
    <t>Пеликан L-72 золото (eol)</t>
  </si>
  <si>
    <t>Полкодержатели GTV</t>
  </si>
  <si>
    <t>GS 01</t>
  </si>
  <si>
    <t>PP-00GS01-05</t>
  </si>
  <si>
    <t>Полкодержатель GS-01 алюминий мебельный GTV*****</t>
  </si>
  <si>
    <t>PP-00GS01-02</t>
  </si>
  <si>
    <t>Полкодержатель GS-01 сатин мебельный GTV*****</t>
  </si>
  <si>
    <t>PP-00GS01-01</t>
  </si>
  <si>
    <t>Полкодержатель GS-01 хром мебельный GTV*****</t>
  </si>
  <si>
    <t>GS 02</t>
  </si>
  <si>
    <t>PP-00GS02-05</t>
  </si>
  <si>
    <t>Полкодержатель GS-02 алюминий мебельный GTV</t>
  </si>
  <si>
    <t>PP-00GS02-02</t>
  </si>
  <si>
    <t>Полкодержатель GS-02 сатин мебельный GTV</t>
  </si>
  <si>
    <t>PP-00GS02-01</t>
  </si>
  <si>
    <t>Полкодержатель GS-02 хром мебельный GTV</t>
  </si>
  <si>
    <t>GS 03</t>
  </si>
  <si>
    <t>PP-00GS03-05</t>
  </si>
  <si>
    <t xml:space="preserve">Полкодержатель GS-03 алюминий мебельный GTV***** </t>
  </si>
  <si>
    <t>PP-00GS03-02</t>
  </si>
  <si>
    <t>Полкодержатель GS-03 сатин мебельный GTV*****</t>
  </si>
  <si>
    <t>PP-00GS03-01</t>
  </si>
  <si>
    <t xml:space="preserve">Полкодержатель GS-03 хром мебельный GTV***** </t>
  </si>
  <si>
    <t>GS 04</t>
  </si>
  <si>
    <t>BC16</t>
  </si>
  <si>
    <t>Полкодержатель GS-04 алюминий (мелкий) GTV</t>
  </si>
  <si>
    <t>PP-00GS04-05</t>
  </si>
  <si>
    <t>Полкодержатель GS-04 алюминий мебельный GTV</t>
  </si>
  <si>
    <t xml:space="preserve">Полкодержатель GS-04 инокс (мелкий) GTV ***** (eol) </t>
  </si>
  <si>
    <t>PP-00GS04-06</t>
  </si>
  <si>
    <t>Полкодержатель GS-04 инокс. мебельный GTV</t>
  </si>
  <si>
    <t>Полкодержатель GS-04 сатин (мелкий) GTV ***** (eol)</t>
  </si>
  <si>
    <t>PP-00GS04-02</t>
  </si>
  <si>
    <t>Полкодержатель GS-04 сатин мебельный GTV</t>
  </si>
  <si>
    <t>Полкодержатель GS-04 хром (мелкий) GTV*****</t>
  </si>
  <si>
    <t>PP-00GS04-01</t>
  </si>
  <si>
    <t>Полкодержатель GS-04 хром мебельный GTV</t>
  </si>
  <si>
    <t>регименсоли</t>
  </si>
  <si>
    <t>WB-073025-06</t>
  </si>
  <si>
    <t xml:space="preserve">Регименсоль внутр угол инокс GTV WB-073025-06 </t>
  </si>
  <si>
    <t>WB-073025-01</t>
  </si>
  <si>
    <t>Регименсоль внутр угол хром GTV WB-073025-01</t>
  </si>
  <si>
    <t>WB-073026-06</t>
  </si>
  <si>
    <t>Регименсоль прямой угол инокс GTV WB-073026-06</t>
  </si>
  <si>
    <t>WB-073026-01</t>
  </si>
  <si>
    <t>Регименсоль прямой угол хром GTV WB-073026-01</t>
  </si>
  <si>
    <t>PP-LUK-00-02</t>
  </si>
  <si>
    <t xml:space="preserve">Регименсоль с уплотнителем сатин GTV PP-LUK-00-02 </t>
  </si>
  <si>
    <t>PP-LUK-00-01</t>
  </si>
  <si>
    <t>Регименсоль с уплотнителем хром GTV PP-LUK-00-01</t>
  </si>
  <si>
    <t>PP-LUK-00-05</t>
  </si>
  <si>
    <t>Регименсоль с уплотнителем хром мат. GTV PP-LUK-00-05</t>
  </si>
  <si>
    <t>Углы строительные и подпорки</t>
  </si>
  <si>
    <t>подпорки GHSB (черные фигурные)</t>
  </si>
  <si>
    <t>GHSB503BK</t>
  </si>
  <si>
    <t>GHSB503BK / Подпорка полки 85*120</t>
  </si>
  <si>
    <t>GHSB805BK</t>
  </si>
  <si>
    <t>GHSB805BK / Подпорка полки 135*200</t>
  </si>
  <si>
    <t>Угол строительный белый 100*125</t>
  </si>
  <si>
    <t>Угол строительный белый 125*150</t>
  </si>
  <si>
    <t>Угол строительный белый 150*200</t>
  </si>
  <si>
    <t>Угол строительный белый 200*250</t>
  </si>
  <si>
    <t>Угол строительный белый 250*300</t>
  </si>
  <si>
    <t>Угол строительный белый 300*350</t>
  </si>
  <si>
    <t>Угол строительный белый 75*100</t>
  </si>
  <si>
    <t>Стекольная фурнитура</t>
  </si>
  <si>
    <t>AHS</t>
  </si>
  <si>
    <t>AHS 082 сатин Полкодержатель(SH820NS)</t>
  </si>
  <si>
    <t>MC-K135-06-01</t>
  </si>
  <si>
    <t>AHS 083 Стеклодержатель GTV 6мм, хром, мебельный</t>
  </si>
  <si>
    <t>AHS 083 хром/сатин Полкодержатель (SH830NS)(стеклодержатель)</t>
  </si>
  <si>
    <t>AJ</t>
  </si>
  <si>
    <t>AJ 123 chrom/Полкодержатель (SJ294OC)</t>
  </si>
  <si>
    <t>AJ 123 saten/Полкодержатель (SJ294NS)</t>
  </si>
  <si>
    <t>MC-J123-05</t>
  </si>
  <si>
    <t>AJ 123 Стеклодержатель GTV, алюминий, мебельный</t>
  </si>
  <si>
    <t>MC-J123-01</t>
  </si>
  <si>
    <t>AJ 123 Стеклодержатель GTV, хром, мебельный</t>
  </si>
  <si>
    <t>AJ01A 12/20 держатель дистанционный chrom(SH2012OC)</t>
  </si>
  <si>
    <t>AJ01A 12/20 держатель дистанционный satin*****</t>
  </si>
  <si>
    <t>MC-J01A-12-06</t>
  </si>
  <si>
    <t>AJ01A 12/22 держатель дистанционный GTV алюминий мебельный</t>
  </si>
  <si>
    <t>MC-J01A-12-01</t>
  </si>
  <si>
    <t>AJ01A 12/22 держатель дистанционный GTV хром мебельный</t>
  </si>
  <si>
    <t>AJ01A 16/30 держатель дистанционный chrom (SH3016OC)</t>
  </si>
  <si>
    <t>AJ01A 16/30 держатель дистанционный chrom m</t>
  </si>
  <si>
    <t>MC-J01A-16-06</t>
  </si>
  <si>
    <t>AJ01A 16/30 держатель дистанционный GTV алюминий мебельный</t>
  </si>
  <si>
    <t>MC-J01A-16-01</t>
  </si>
  <si>
    <t>AJ01A 16/30 держатель дистанционный GTV хром мебельный</t>
  </si>
  <si>
    <t>AJ01A 16/30 держатель дистанционный satin*****</t>
  </si>
  <si>
    <t>sh4018oc</t>
  </si>
  <si>
    <t>AJ01A 18/40 держатель дистанционный chrom</t>
  </si>
  <si>
    <t>AJ01A 18/40 держатель дистанционный satin</t>
  </si>
  <si>
    <t>MC-J01A-19-06</t>
  </si>
  <si>
    <t>AJ01A 19/40 держатель дистанционный GTV алюминий мебельный</t>
  </si>
  <si>
    <t>MC-J01A-19-01</t>
  </si>
  <si>
    <t>AJ01A 19/40 держатель дистанционный GTV хром мебельный</t>
  </si>
  <si>
    <t>AJ01A 25/70 держатель дистанционный chrom*****</t>
  </si>
  <si>
    <t>MC-J01A-25-06</t>
  </si>
  <si>
    <t>AJ01A 25/70 держатель дистанционный GTV алюминий мебельный*****</t>
  </si>
  <si>
    <t>MC-J01A-25-01</t>
  </si>
  <si>
    <t>AJ01A 25/70 держатель дистанционный GTV хром мебельный*****</t>
  </si>
  <si>
    <t>AJ01A 25/70 держатель дистанционный satin*****</t>
  </si>
  <si>
    <t>AJ04A 14мм (шайба) chrom/Крепеж зеркала(SH4001OC)</t>
  </si>
  <si>
    <t>SH4001NS</t>
  </si>
  <si>
    <t>AJ04A 14мм (шайба) saten/Крепеж зеркала</t>
  </si>
  <si>
    <t>MC-J04A2-14-05</t>
  </si>
  <si>
    <t>AJ04A 14мм Крепление зеркала мебельное GTV (шайба) алюминий</t>
  </si>
  <si>
    <t>MC-J04A2-14-01</t>
  </si>
  <si>
    <t>AJ04A 14мм Крепление зеркала мебельное GTV (шайба) хром (без саморезов)</t>
  </si>
  <si>
    <t>AJ04A 18мм (шайба) chrom/Крепеж зеркала</t>
  </si>
  <si>
    <t>AJ04A 18мм (шайба) сатин /Крепеж зеркала (SH8001NS)</t>
  </si>
  <si>
    <t>MC-J04A2-18-01</t>
  </si>
  <si>
    <t>AJ04A 18мм Крепление зеркала мебельное GTV (шайба) хром (без саморезов)</t>
  </si>
  <si>
    <t>AJ04A 22мм (шайба) chrom/Крепеж зеркала (sh2002oc)</t>
  </si>
  <si>
    <t>AJ04A 22мм (шайба) saten/Крепеж зеркала (AJ04A1NS)</t>
  </si>
  <si>
    <t>MC-J04A2-22-05</t>
  </si>
  <si>
    <t>AJ04A 22мм Крепление зеркала мебельное GTV (шайба) алюминий (без саморезов)</t>
  </si>
  <si>
    <t>MC-J04A2-22-01</t>
  </si>
  <si>
    <t>AJ04A 22мм Крепление зеркала мебельное GTV (шайба) хром (без саморезов)</t>
  </si>
  <si>
    <t>AJ60 saten - крепление зеркала (sh60ns)*****</t>
  </si>
  <si>
    <t>MC-J60A27-05</t>
  </si>
  <si>
    <t>AJ60 Крепление зеркала мебельное без сверления GTV 27мм, алюминий</t>
  </si>
  <si>
    <t>MC-J60A27-01</t>
  </si>
  <si>
    <t>AJ60 Крепление зеркала мебельное без сверления GTV 27мм, хром (1 компл.=1шт)</t>
  </si>
  <si>
    <t>AJ60 мини 22мм  хром - крепление зеркала (1 компл.= 1шт)*****</t>
  </si>
  <si>
    <t>AJ60 хром - крепление зеркала (1 компл.=1шт)</t>
  </si>
  <si>
    <t>AJ62 saten - крепление зеркала (1к-т=4шт, цена за 1к-т)*****</t>
  </si>
  <si>
    <t>MC-J62-05</t>
  </si>
  <si>
    <t>AJ62 Крепеление зеркала мебельное "Серьги" GTV, алюминий</t>
  </si>
  <si>
    <t>MC-J62-01</t>
  </si>
  <si>
    <t>AJ62 Крепеление зеркала мебельное "Серьги" GTV, хром</t>
  </si>
  <si>
    <t>AJ62 хром - крепление зеркала (1к-т=4шт, цена за 1к-т)</t>
  </si>
  <si>
    <t>D</t>
  </si>
  <si>
    <t>D11-8 chrom/Полкодержатель (SH11OC)*****</t>
  </si>
  <si>
    <t>D11-8 saten/Полкодержатель (SH11NS)*****</t>
  </si>
  <si>
    <t>MC-J65-10-05</t>
  </si>
  <si>
    <t>D22-10 Стеклодержатель GTV 10мм, алюминий, мебельный</t>
  </si>
  <si>
    <t>MC-J65-10-01</t>
  </si>
  <si>
    <t>D22-10 Стеклодержатель GTV 10мм, хром, мебельный</t>
  </si>
  <si>
    <t>D22-10 хром/Полкодержатель*****</t>
  </si>
  <si>
    <t>D22-11 chrom/Полкодержатель (SH22OC)*****</t>
  </si>
  <si>
    <t>D22-11 sateen/Полкодержатель (SH22NS)*****</t>
  </si>
  <si>
    <t>MC-J65-12-05</t>
  </si>
  <si>
    <t>D22-11 Стеклодержатель GTV 12мм, алюминий, мебельный*****</t>
  </si>
  <si>
    <t>MC-J65-12-01</t>
  </si>
  <si>
    <t>D22-11 Стеклодержатель GTV 12мм, хром, мебельный*****</t>
  </si>
  <si>
    <t>MC-J65-08-05</t>
  </si>
  <si>
    <t>D22-8 Стеклодержатель GTV 8мм, алюминий, мебельный</t>
  </si>
  <si>
    <t>MC-J65-08-01</t>
  </si>
  <si>
    <t>D22-8 Стеклодержатель GTV 8мм, хром, мебельный</t>
  </si>
  <si>
    <t>D33-10 sateen/Полкодержатель *****</t>
  </si>
  <si>
    <t xml:space="preserve">D33-10 хром/Полкодержатель***** </t>
  </si>
  <si>
    <t>GDH 948 S сатин/Полкодержатель*****</t>
  </si>
  <si>
    <t>GDH 948 S хром/Полкодержатель*****</t>
  </si>
  <si>
    <t>MC-J02A-25-01</t>
  </si>
  <si>
    <t>GMB 20 Крепление зеркала мебельное GTV D-25, хром MC-J02A-25-01*****</t>
  </si>
  <si>
    <t>MC-K091-SQ-01</t>
  </si>
  <si>
    <t>W7886 Крепление зеркала мебельное GTV, квадратные углы (4шт - к-т) MC-K091-SQ-01</t>
  </si>
  <si>
    <t>MC-K090-AR-01</t>
  </si>
  <si>
    <t>W7886 Крепление зеркала мебельное GTV, полукруглые углы (4шт - к-т) MC-K090-AR-01</t>
  </si>
  <si>
    <t>YS227/150 подпорка стекла*****</t>
  </si>
  <si>
    <t>YS227/200 подпорка стекла*****</t>
  </si>
  <si>
    <t>держатели Amix (до исчерпания остатков)</t>
  </si>
  <si>
    <t>Держатель стекла А048 хром *****</t>
  </si>
  <si>
    <t>Держатель стекла А126 хром *****</t>
  </si>
  <si>
    <t>Держатель стекла А132 хром *****</t>
  </si>
  <si>
    <t>держатели для стекла полукруглые</t>
  </si>
  <si>
    <t>большие 54/22</t>
  </si>
  <si>
    <t>Держатель стекла Amix Р2713 сатин*****</t>
  </si>
  <si>
    <t>Держатель стекла Amix Р2713 хром*****</t>
  </si>
  <si>
    <t>PP-HS2713-02</t>
  </si>
  <si>
    <t>Держатель стекла GTV PP-HS 2713 сатин, мебельный (eol)*****</t>
  </si>
  <si>
    <t>мелкие 15/35</t>
  </si>
  <si>
    <t>Держатель стекла Amix Р2706 сатин, мебельный*****</t>
  </si>
  <si>
    <t>Держатель стекла Amix Р2706 хром, мебельный*****</t>
  </si>
  <si>
    <t>MC-J63-05</t>
  </si>
  <si>
    <t>Держатель стекла полукольцо GTV, алюминий, мебельный</t>
  </si>
  <si>
    <t>MC-J63-01</t>
  </si>
  <si>
    <t>Держатель стекла полукольцо GTV, хром, мебельный</t>
  </si>
  <si>
    <t>P2705/C</t>
  </si>
  <si>
    <t>Держатель стекла Р2705 хром, мебельный</t>
  </si>
  <si>
    <t>средние 48/21</t>
  </si>
  <si>
    <t>Держатель стекла Amix  Р2710 хром*****</t>
  </si>
  <si>
    <t>PP-HS2710-02</t>
  </si>
  <si>
    <t>Держатель стекла GTV PP-HS 2710 сатин, мебельный (eol)</t>
  </si>
  <si>
    <t>PP-HS2710-01</t>
  </si>
  <si>
    <t>Полкодержатель мебельный с зажимом GTV PP-HS2710-01 хром</t>
  </si>
  <si>
    <t>мелкие</t>
  </si>
  <si>
    <t>PP-GL-DR5-01</t>
  </si>
  <si>
    <t>Стекло/полкодержатель, крепление под пресс GTV PP-GL-DR5-01, мебельный</t>
  </si>
  <si>
    <t>Стеклодержатель пласт. фасадный белый, мебельный</t>
  </si>
  <si>
    <t>Стеклодержатель пласт. фасадный прозрачный матовый, мебельный</t>
  </si>
  <si>
    <t>PP-HS0006-01</t>
  </si>
  <si>
    <t>Стеклодержатель с резиновым кольцом GTV PP-HS0006-01, мебельный</t>
  </si>
  <si>
    <t>PP-GL-A48-01</t>
  </si>
  <si>
    <t>Стеклодержатель, крепление на шуруп (4-8мм) GTV PP-GL-A48-01, мебельный</t>
  </si>
  <si>
    <t>PP-GL-CGP-01</t>
  </si>
  <si>
    <t>Стеклодержатель, крепление на шуруп, с резинкой GTV PP-GL-CGP-01, мебельный</t>
  </si>
  <si>
    <t>PP-GL-E410-01</t>
  </si>
  <si>
    <t>Стеклодержатель, крепление под пресс (4-10мм) GTV PP-GL-E410-01, мебельный</t>
  </si>
  <si>
    <t>PP-GL-F46B-01</t>
  </si>
  <si>
    <t>Стеклодержатель, крепление под пресс (4-6мм) GTV PP-GL-F46B-01, мебельный (eol)</t>
  </si>
  <si>
    <t>PP-GL-B48-01</t>
  </si>
  <si>
    <t>Стеклодержатель, крепление под пресс (4-8мм) GTV PP-GL-B48-01, мебельный (тыс)</t>
  </si>
  <si>
    <t>Стеклодержатель, крепление под пресс (4-8мм) GTV PP-GL-B48-01, мебельный *****</t>
  </si>
  <si>
    <t>Стопоры дверные</t>
  </si>
  <si>
    <t>DS003 Стопор дверной полукруглый chrom</t>
  </si>
  <si>
    <t>DS003 Стопор дверной полукруглый золото</t>
  </si>
  <si>
    <t>DS.005 OC</t>
  </si>
  <si>
    <t>DS005 Стопор дверной хром, крепление к стене</t>
  </si>
  <si>
    <t>DS028 Стопор дверной конический chrom</t>
  </si>
  <si>
    <t>DS028 Стопор дверной конический сатин</t>
  </si>
  <si>
    <t>GDS8018 Стопор дверной каучоковый белый</t>
  </si>
  <si>
    <t>GDS8018 Стопор дверной каучоковый коричневый</t>
  </si>
  <si>
    <t>GDS8018 Стопор дверной каучоковый черный</t>
  </si>
  <si>
    <t>Стопор дверной металл алюминий(ads3230ns)</t>
  </si>
  <si>
    <t>Стопор дверной металл хром/инокс(ads3230ocm)</t>
  </si>
  <si>
    <t>Фиксаторы</t>
  </si>
  <si>
    <t>Фиксатор push-to-open (G102002OC)*****</t>
  </si>
  <si>
    <t>Фиксатор шариковый 38 мм (MDB38)</t>
  </si>
  <si>
    <t>Фиксатор шариковый 52 мм (MDB52)</t>
  </si>
  <si>
    <t>Шина</t>
  </si>
  <si>
    <t>WH01.0507.01.062</t>
  </si>
  <si>
    <t>Монтажная планка Рейс L-80 WH01.0507.01.062</t>
  </si>
  <si>
    <t>Шина монтажная L-1250 хром ***** (eol)</t>
  </si>
  <si>
    <t>Шина монтажная L-2000 белая</t>
  </si>
  <si>
    <t xml:space="preserve">Шина монтажная L-2000 хром </t>
  </si>
  <si>
    <t>Шина монтажная L-2000 хром РБ</t>
  </si>
  <si>
    <t>Шина монтажная хром L-2000 (РФ)</t>
  </si>
  <si>
    <t>Заглушки</t>
  </si>
  <si>
    <t xml:space="preserve">Заглушки для стяжки </t>
  </si>
  <si>
    <t>01 Заглушка под стяжку черная</t>
  </si>
  <si>
    <t>01 Заглушка под стяжку черная(1уп=100шт)</t>
  </si>
  <si>
    <t>02 Заглушка под стяжку белая</t>
  </si>
  <si>
    <t>02 Заглушка под стяжку белая(1уп=100шт)</t>
  </si>
  <si>
    <t>03 Заглушка под стяжку пепел</t>
  </si>
  <si>
    <t>04 Заглушка под стяжку средний серый *****</t>
  </si>
  <si>
    <t>08 Заглушка под стяжку орех светлый</t>
  </si>
  <si>
    <t>09 Заглушка под стяжку сосна *****</t>
  </si>
  <si>
    <t>10 Заглушка под стяжку бук</t>
  </si>
  <si>
    <t>10 Заглушка под стяжку бук(1уп=100шт)</t>
  </si>
  <si>
    <t>12 Заглушка под стяжку бежевый/клен</t>
  </si>
  <si>
    <t>13 Заглушка под стяжку орех темный</t>
  </si>
  <si>
    <t>14 Заглушка под стяжку оранж *****</t>
  </si>
  <si>
    <t>15 Заглушка под стяжку вишня</t>
  </si>
  <si>
    <t>16 Заглушка под стяжку кальвадос</t>
  </si>
  <si>
    <t>17 Заглушка под стяжку ольха</t>
  </si>
  <si>
    <t>18 Заглушка под стяжку махонь</t>
  </si>
  <si>
    <t>19 Заглушка под стяжку махонь темная*****</t>
  </si>
  <si>
    <t>38 Заглушка под стяжку венге</t>
  </si>
  <si>
    <t>Заглушки для шурупов</t>
  </si>
  <si>
    <t>01 Заглушка д/шурупов черный</t>
  </si>
  <si>
    <t>02 Заглушка д/шурупов белый</t>
  </si>
  <si>
    <t>03 Заглушка д/шурупов пепел</t>
  </si>
  <si>
    <t>08 Заглушка д/шурупов орех светлый</t>
  </si>
  <si>
    <t>09 Заглушка д/шурупов сосна</t>
  </si>
  <si>
    <t>10 Заглушка д/шурупов бук *****</t>
  </si>
  <si>
    <t>10 Заглушка д/шурупов бук светлый *****</t>
  </si>
  <si>
    <t>12 Заглушка д/шурупов бежевый</t>
  </si>
  <si>
    <t>13 Заглушка д/шурупов орех темный</t>
  </si>
  <si>
    <t>14 Заглушка д/шурупов оранж *****</t>
  </si>
  <si>
    <t>15 Заглушка д/шурупов вишня*****</t>
  </si>
  <si>
    <t>16 Заглушка д/шурупов кальвадос</t>
  </si>
  <si>
    <t>17 Заглушка д/шурупов ольха</t>
  </si>
  <si>
    <t>18 Заглушка д/шурупов махонь</t>
  </si>
  <si>
    <t>Заглушка д/шурупов венге</t>
  </si>
  <si>
    <t>Заглушки для эксцентрика</t>
  </si>
  <si>
    <t>01 Заглушка д/эксцентрика черный</t>
  </si>
  <si>
    <t>7049-680</t>
  </si>
  <si>
    <t>02 Заглушка д/эксцентрика белая</t>
  </si>
  <si>
    <t>03 Заглушка д/эксцентрика пепел</t>
  </si>
  <si>
    <t>08 Заглушка д/эксцентрика орех светлый*****</t>
  </si>
  <si>
    <t>10 Заглушка д/эксцентрика бук (2000шт в уп)</t>
  </si>
  <si>
    <t>12 Заглушка д/эксцентрика бежевый/клен</t>
  </si>
  <si>
    <t>13 Заглушка д/эксцентрика орех темный</t>
  </si>
  <si>
    <t>15 Заглушка д/эксцентрика вишня*****</t>
  </si>
  <si>
    <t>38 Заглушка д/эксцентрика венге</t>
  </si>
  <si>
    <t>41 Заглушка д/эксцентрика дуб молочный</t>
  </si>
  <si>
    <t>Заглушка д/эксцентрика бук темный *****</t>
  </si>
  <si>
    <t>Заглушка д/эксцентрика груша</t>
  </si>
  <si>
    <t>Заглушка д/эксцентрика дуб светлый (5000шт в уп) *****</t>
  </si>
  <si>
    <t>Заглушка д/эксцентрика кальвадос</t>
  </si>
  <si>
    <t>Заглушка для эксцентрика клен ( 300шт в уп.)</t>
  </si>
  <si>
    <t>Самоклеящиеся</t>
  </si>
  <si>
    <t>Заглушки самоклеящиеся - GIZIR</t>
  </si>
  <si>
    <t>Заглушка самокл. бук (50 шт)*****</t>
  </si>
  <si>
    <t>л.</t>
  </si>
  <si>
    <t>Заглушка самокл. груша, кальвадос (50 шт)*****</t>
  </si>
  <si>
    <t>Заглушка самокл. орех светлый (50 шт)1070*****</t>
  </si>
  <si>
    <t>Заглушки самоклеящиеся (eol)</t>
  </si>
  <si>
    <t>0049C</t>
  </si>
  <si>
    <t>0049C Заглушка самоклеющаяся вишня***** (eol)</t>
  </si>
  <si>
    <t>0049E</t>
  </si>
  <si>
    <t>0049E Заглушка самоклеющаяся яблоня светлая***** (eol)</t>
  </si>
  <si>
    <t>0049I</t>
  </si>
  <si>
    <t>0049I Заглушка самоклеющаяся сосна***** (eol)</t>
  </si>
  <si>
    <t>0049LI</t>
  </si>
  <si>
    <t>0049LI Заглушка самоклеющаяся лимба светлая***** (eol)</t>
  </si>
  <si>
    <t>0049N Заглушка самоклеющаяся черный***** (eol)</t>
  </si>
  <si>
    <t>0049NR</t>
  </si>
  <si>
    <t>0049NR Заглушка самоклеющаяся махонь***** (eol)</t>
  </si>
  <si>
    <t>0049O</t>
  </si>
  <si>
    <t>0049O Заглушка самоклеющаяся фундук***** (eol)</t>
  </si>
  <si>
    <t>0049P</t>
  </si>
  <si>
    <t>0049P Заглушка самоклеющаяся ольха груша***** (eol)</t>
  </si>
  <si>
    <t>0049RO</t>
  </si>
  <si>
    <t>0049RO Заглушка самоклеющаяся дуб рустикаль***** (eol)</t>
  </si>
  <si>
    <t>0049T</t>
  </si>
  <si>
    <t>0049T Заглушка самоклеющаяся яблоня локарно темная***** (eol)</t>
  </si>
  <si>
    <t>0049WG</t>
  </si>
  <si>
    <t>0049WG Заглушка самоклеющаяся венге серый***** (eol)</t>
  </si>
  <si>
    <t>0049Z</t>
  </si>
  <si>
    <t>0049Z Заглушка самоклеющаяся груша***** (eol)</t>
  </si>
  <si>
    <t>0049М</t>
  </si>
  <si>
    <t>0049М Заглушка самоклеющаяся коричневая***** (eol)</t>
  </si>
  <si>
    <t>0049Н</t>
  </si>
  <si>
    <t>0049Н Заглушка самоклеющаяся бук бавария***** (eol)</t>
  </si>
  <si>
    <t>Заглушки самоклеящиеся FOLMAG диаметр 14</t>
  </si>
  <si>
    <t>056 шафран Кроноспан Заглушка самоклеющаяся F14(1л.=25шт)</t>
  </si>
  <si>
    <t>057 капучино Кроноспан Заглушка самоклеющаяся F14(1л.=25шт)</t>
  </si>
  <si>
    <t>058 серый графит Заглушка самоклеющаяся F14(1л.=25шт)</t>
  </si>
  <si>
    <t>059 антрацит пфляйдер Заглушка самоклеющаяся F14(1л.=25шт)</t>
  </si>
  <si>
    <t>060 серый платина Заглушка самоклеющаяся F14(1л.=25шт)</t>
  </si>
  <si>
    <t>061 пламя Заглушка самоклеющаяся F14(1л.=25шт)</t>
  </si>
  <si>
    <t>062 светло-серый Заглушка самоклеющаяся F14(1л.=25шт)</t>
  </si>
  <si>
    <t>063 кашемир Заглушка самоклеющаяся F14(1л.=25шт)</t>
  </si>
  <si>
    <t>065 оранжевый Заглушка самоклеющаяся F14(1л.=25шт)</t>
  </si>
  <si>
    <t>066 оранжевый кронопол Заглушка самоклеющаяся F14(1л.=25шт)</t>
  </si>
  <si>
    <t>067 лайм эггер Заглушка самоклеющаяся F14(1л.=25шт)</t>
  </si>
  <si>
    <t xml:space="preserve"> </t>
  </si>
  <si>
    <t>068 зеленый лайм кронопол Заглушка самоклеющаяся F14(1л.=25шт)</t>
  </si>
  <si>
    <t>069 салатовый Заглушка самоклеющаяся F14(1л.=25шт)</t>
  </si>
  <si>
    <t>070 бургунд эггер Заглушка самоклеющаяся F14(1л.=25шт)</t>
  </si>
  <si>
    <t>071 светло-желтый Заглушка самоклеющаяся F14(1л.=25шт)</t>
  </si>
  <si>
    <t>072 желтый Заглушка самоклеющаяся F14(1л.=25шт)</t>
  </si>
  <si>
    <t>073 желтый кронопол Заглушка самоклеющаяся F14(1л.=25шт)</t>
  </si>
  <si>
    <t>074 желтый кроноспан Заглушка самоклеющаяся F14(1л.=25шт)</t>
  </si>
  <si>
    <t>075 стальной синий эггер Заглушка самоклеющаяся F14(1л.=25шт)</t>
  </si>
  <si>
    <t>076 голубой Заглушка самоклеющаяся F14(1л.=25шт)</t>
  </si>
  <si>
    <t>077 кобальт Заглушка самоклеющаяся F14(1л.=25шт)</t>
  </si>
  <si>
    <t>078 синий Заглушка самоклеющаяся F14(1л.=25шт)</t>
  </si>
  <si>
    <t>079 темно-фиолетовый kronopol Заглушка самоклеющаяся F14(1л.=25шт)</t>
  </si>
  <si>
    <t>081 фиолетовый кронополl Заглушка самоклеющаяся F14(1л.=25шт)</t>
  </si>
  <si>
    <t>082 лиловый Заглушка самоклеющаяся F14(1л.=25шт)</t>
  </si>
  <si>
    <t>083 roz kronop Заглушка самоклеющаяся F14(1л.=25шт)</t>
  </si>
  <si>
    <t>084 светлый графит kronospan Заглушка самоклеющаяся F14(1л.=25шт)</t>
  </si>
  <si>
    <t>085 атлантика Заглушка самоклеющаяся F14(1л.=25шт)</t>
  </si>
  <si>
    <t>086 лагуна Заглушка самоклеющаяся F14(1л.=25шт)</t>
  </si>
  <si>
    <t>087 трюфель Заглушка самоклеющаяся F14(1л.=25шт)</t>
  </si>
  <si>
    <t>088 зеленый ойцув Заглушка самоклеющаяся F14(1л.=25шт)</t>
  </si>
  <si>
    <t>089 лава Заглушка самоклеющаяся F14(1л.=25шт)</t>
  </si>
  <si>
    <t>090 милано желтый Заглушка самоклеющаяся F14 (1л.=25шт) (eol)</t>
  </si>
  <si>
    <t>091 терра лосось Заглушка самоклеющаяся F14(1л.=25шт) (eol)</t>
  </si>
  <si>
    <t>093 коричневый болотный  Заглушка самоклеющаяся F14(1л.=25шт)</t>
  </si>
  <si>
    <t>094 ваниль Заглушка самоклеющаяся F14(1л.=25шт)</t>
  </si>
  <si>
    <t>095 алебастр Заглушка самоклеющаяся F14(1л.=25шт)</t>
  </si>
  <si>
    <t>096 кофейно-бежевый Заглушка самоклеющаяся F14(1л.=25шт)</t>
  </si>
  <si>
    <t>097 конго Заглушка самоклеющаяся F14(1л.=25шт)</t>
  </si>
  <si>
    <t>098 капучино Заглушка самоклеющаяся F14(1л.=25шт)</t>
  </si>
  <si>
    <t>106 дуб рустикаль Заглушка самоклеющаяся F14(1л.=25шт)</t>
  </si>
  <si>
    <t>108 бетон светлый Заглушка самоклеющаяся F14(1л.=25шт)</t>
  </si>
  <si>
    <t>109 темный бетон Заглушка самоклеющаяся F14(1л.=25шт)</t>
  </si>
  <si>
    <t>110 красный Заглушка самоклеющаяся F14(1л.=25шт)</t>
  </si>
  <si>
    <t>111 гранат Заглушка самоклеющаяся F14(1л.=25шт) (eol)</t>
  </si>
  <si>
    <t>118 зеленый Заглушка самоклеющаяся F14(1л.=25шт)</t>
  </si>
  <si>
    <t>307 пепел Заглушка самоклеющаяся F14(1л.=25шт)</t>
  </si>
  <si>
    <t>308 песочный серый Заглушка самоклеющаяся F14(1л.=25шт)</t>
  </si>
  <si>
    <t>310 легно темный Заглушка самоклеющаяся F14(1л.=25шт)</t>
  </si>
  <si>
    <t>311 зебрано классик Заглушка самоклеющаяся F14(1л.=25шт) (eol)</t>
  </si>
  <si>
    <t>312 легно ясный Заглушка самоклеющаяся F14(1л.=25шт)</t>
  </si>
  <si>
    <t>313 легно табак Заглушка самоклеющаяся F14(1л.=25шт)</t>
  </si>
  <si>
    <t>314 дуб молочный Заглушка самоклеющаяся F14(1л.=25шт)</t>
  </si>
  <si>
    <t>315 акация Заглушка самоклеющаяся F14(1л.=25шт)</t>
  </si>
  <si>
    <t>316 дуб Заглушка самоклеющаяся F14(1л.=25шт)</t>
  </si>
  <si>
    <t>319 белый структура Заглушка самоклеющаяся F14(1л.=25шт)</t>
  </si>
  <si>
    <t>320 белый Заглушка самоклеющаяся F14(1л.=25шт)</t>
  </si>
  <si>
    <t>321 белый глянец Заглушка самоклеющаяся F14(1л.=25шт)</t>
  </si>
  <si>
    <t>322 белый шагрень Заглушка самоклеющаяся F14(1л.=25шт)</t>
  </si>
  <si>
    <t>323 белый аляска Заглушка самоклеющаяся F14(1л.=25шт)</t>
  </si>
  <si>
    <t>324 черный структура Заглушка самоклеющаяся F14(1л.=25шт)</t>
  </si>
  <si>
    <t>325 черный Заглушка самоклеющаяся F14(1л.=25шт)</t>
  </si>
  <si>
    <t>326 черный глянец Заглушка самоклеющаяся F14(1л.=25шт)</t>
  </si>
  <si>
    <t>327 черный шагрень Заглушка самоклеющаяся F14(1л.=25шт)</t>
  </si>
  <si>
    <t>328 сосна медовая Заглушка самоклеющаяся F14(1л.=25шт) (eol)*****</t>
  </si>
  <si>
    <t>330 береза майнау Заглушка самоклеющаяся F14(1л.=25шт)</t>
  </si>
  <si>
    <t>331 береза хельсинки Заглушка самоклеющаяся F14(1л.=25шт)</t>
  </si>
  <si>
    <t>333 коко боло Заглушка самоклеющаяся F14(1л.=25шт)</t>
  </si>
  <si>
    <t>340 бук самерберг Заглушка самоклеющаяся F14(1л.=25шт)</t>
  </si>
  <si>
    <t>343 венге амари Заглушка самоклеющаяся F14(1л.=25шт)</t>
  </si>
  <si>
    <t>346 каштан Заглушка самоклеющаяся F14(1л.=25шт)</t>
  </si>
  <si>
    <t>348 орех темный Заглушка самоклеющаяся F14(1л.=25шт)</t>
  </si>
  <si>
    <t>349 орех средний Заглушка самоклеющаяся F14(1л.=25шт)</t>
  </si>
  <si>
    <t>350 орех эко Заглушка самоклеющаяся F14(1л.=25шт)</t>
  </si>
  <si>
    <t>362 вишня Заглушка самоклеющаяся F14(1л.=25шт)</t>
  </si>
  <si>
    <t>363 вишня оксфорд Заглушка самоклеющаяся F14(1л.=25шт)</t>
  </si>
  <si>
    <t>374 дуб бордо Заглушка самоклеющаяся F14(1л.=25шт)</t>
  </si>
  <si>
    <t>375 дуб серый Заглушка самоклеющаяся F14(1л.=25шт)</t>
  </si>
  <si>
    <t>376 дуб бардолино Заглушка самоклеющаяся F14(1л.=25шт)</t>
  </si>
  <si>
    <t>400 макассар Заглушка самоклеющаяся F14(1л.=25шт)</t>
  </si>
  <si>
    <t>401 макассар цейлон Заглушка самоклеющаяся F14(1л.=25шт)</t>
  </si>
  <si>
    <t>402 макассар кайу  Заглушка самоклеющаяся F14(1л.=25шт)</t>
  </si>
  <si>
    <t>405 венге Заглушка самоклеющаяся F14(1л.=25шт)</t>
  </si>
  <si>
    <t>407 лимба Заглушка самоклеющаяся F14(1л.=25шт)</t>
  </si>
  <si>
    <t>409 явор королевский Заглушка самоклеющаяся F14(1л.=25шт)</t>
  </si>
  <si>
    <t>445 бук бавария Заглушка самоклеющаяся F14(1л.=25шт)</t>
  </si>
  <si>
    <t>451 кедр королевский Заглушка самоклеющаяся F14(1л.=25шт) (eol)*****</t>
  </si>
  <si>
    <t>466 яблоня древесная Заглушка самоклеющаяся F14(1л.=25шт) (eol)</t>
  </si>
  <si>
    <t>468 лиственница сибиу Заглушка самоклеющаяся F14(1л.=25шт)</t>
  </si>
  <si>
    <t>525 махонь Заглушка самоклеющаяся F14(1л.=25шт)</t>
  </si>
  <si>
    <t>527 ясень навара Заглушка самоклеющаяся F14(1л.=25шт)</t>
  </si>
  <si>
    <t>528 махонь красная Заглушка самоклеющаяся F14(1л.=25шт) (eol)</t>
  </si>
  <si>
    <t>741 дуб горный ясный Заглушка самоклеющаяся F14(1л.=25шт)</t>
  </si>
  <si>
    <t>742 дуб кантори Заглушка самоклеющаяся F14(1л.=25шт)</t>
  </si>
  <si>
    <t>805 вудлайн крем Заглушка самоклеющаяся F14(1л.=25шт)</t>
  </si>
  <si>
    <t>806 орех табак Заглушка самоклеющаяся F14(1л.=25шт)</t>
  </si>
  <si>
    <t>807 дуб винчестер Заглушка самоклеющаяся F14(1л.=25шт)</t>
  </si>
  <si>
    <t>811 груша Заглушка самоклеющаяся F14(1л.=25шт)</t>
  </si>
  <si>
    <t>815 дуб песочный Заглушка самоклеющаяся F14(1л.=25шт)</t>
  </si>
  <si>
    <t>816 оливка светлая Заглушка самоклеющаяся F14(1л.=25шт) (eol)</t>
  </si>
  <si>
    <t>817 дуб антрацит Заглушка самоклеющаяся F14(1л.=25шт) (eol)</t>
  </si>
  <si>
    <t>818 вишня табак Заглушка самоклеющаяся F14(1л.=25шт) (eol)</t>
  </si>
  <si>
    <t>819 береза коричневая Заглушка самоклеющаяся F14(1л.=25шт)</t>
  </si>
  <si>
    <t>820 фино корица Заглушка самоклеющаяся F14(1л.=25шт) (eol)</t>
  </si>
  <si>
    <t>821 фино бранс Заглушка самоклеющаяся F14(1л.=25шт) (eol)</t>
  </si>
  <si>
    <t>825 зебрано песочный Заглушка самоклеющаяся F14(1л.=25шт)</t>
  </si>
  <si>
    <t>826 оливка темная Заглушка самоклеющаяся F14(1л.=25шт) (eol)</t>
  </si>
  <si>
    <t>828 орех авиньон темный Заглушка самоклеющаяся F14(1л.=25шт) (eol)</t>
  </si>
  <si>
    <t>829 оливка севилла Заглушка самоклеющаяся F14(1л.=25шт) (eol)</t>
  </si>
  <si>
    <t>831 антрацит Заглушка самоклеющаяся F14(1л.=25шт)</t>
  </si>
  <si>
    <t>833 трава морская Заглушка самоклеющаяся F14(1л.=25шт) (eol)</t>
  </si>
  <si>
    <t>834 шервуд мокка Заглушка самоклеющаяся F14(1л.=25шт) (eol)</t>
  </si>
  <si>
    <t>835 шервуд светлый Заглушка самоклеющаяся F14(1л.=25шт) (eol)</t>
  </si>
  <si>
    <t>837 дуб парис Заглушка самоклеющаяся F14(1л.=25шт)</t>
  </si>
  <si>
    <t>838 набукко Заглушка самоклеющаяся F14(1л.=25шт)</t>
  </si>
  <si>
    <t>840 лилия Заглушка самоклеющаяся F14(1л.=25шт) (eol)</t>
  </si>
  <si>
    <t>842 орех карваджо Заглушка самоклеющаяся F14(1л.=25шт)</t>
  </si>
  <si>
    <t>843 слива валис Заглушка самоклеющаяся F14(1л.=25шт)</t>
  </si>
  <si>
    <t>844 орех балтимор Заглушка самоклеющаяся F14(1л.=25шт)</t>
  </si>
  <si>
    <t>845 наварра серая Заглушка самоклеющаяся F14(1л.=25шт) (eol)</t>
  </si>
  <si>
    <t>847 хайтек Заглушка самоклеющаяся F14(1л.=25шт)</t>
  </si>
  <si>
    <t>848 орех вива Заглушка самоклеющаяся F14(1л.=25шт) (eol)</t>
  </si>
  <si>
    <t>849 дуб латте Заглушка самоклеющаяся F14(1л.=25шт)</t>
  </si>
  <si>
    <t>850 орех макиато Заглушка самоклеющаяся F14(1л.=25шт)</t>
  </si>
  <si>
    <t>851 дуб линдберг Заглушка самоклеющаяся F14(1л.=25шт)</t>
  </si>
  <si>
    <t>853 ясень эко Заглушка самоклеющаяся F14(1л.=25шт)</t>
  </si>
  <si>
    <t>854 акация корица Заглушка самоклеющаяся F14(1л.=25шт)</t>
  </si>
  <si>
    <t>855 сангха венге Заглушка самоклеющаяся F14(1л.=25шт)</t>
  </si>
  <si>
    <t>856 вяз Заглушка самоклеющаяся F14(1л.=25шт)</t>
  </si>
  <si>
    <t>857 палисандр Заглушка самоклеющаяся F14(1л.=25шт) (eol)</t>
  </si>
  <si>
    <t>858 дуб Сонома Заглушка самоклеющаяся F14(1л.=25шт)</t>
  </si>
  <si>
    <t>859 дуб Сонома табак Заглушка самоклеющаяся F14(1л.=25шт)</t>
  </si>
  <si>
    <t>860 береза икеа Заглушка самоклеющаяся F14(1л.=25шт)</t>
  </si>
  <si>
    <t>861 сосна беленая Заглушка самоклеющаяся F14(1л.=25шт)</t>
  </si>
  <si>
    <t>862 вяз овидий Заглушка самоклеющаяся F14(1л.=25шт)</t>
  </si>
  <si>
    <t>863 дуб дикий Заглушка самоклеющаяся F14(1л.=25шт)</t>
  </si>
  <si>
    <t>864 дуб дикий табак Заглушка самоклеющаяся F14(1л.=25шт)</t>
  </si>
  <si>
    <t>865 береза ойцув Заглушка самоклеющаяся F14(1л.=25шт)</t>
  </si>
  <si>
    <t>866 вяз барон трюфель Заглушка самоклеющаяся F14(1л.=25шт)</t>
  </si>
  <si>
    <t>867 береза ойцув темная Заглушка самоклеющаяся F14(1л.=25шт)</t>
  </si>
  <si>
    <t>868 помпеи Заглушка самоклеющаяся F14(1л.=25шт)</t>
  </si>
  <si>
    <t>869 сосна шоколад Заглушка самоклеющаяся F14(1л.=25шт)</t>
  </si>
  <si>
    <t>870 bodega светлый Заглушка самоклеющаяся F14(1л.=25шт)</t>
  </si>
  <si>
    <t>871 дуб королевский Заглушка самоклеющаяся F14(1л.=25шт)</t>
  </si>
  <si>
    <t>872 орех марино Заглушка самоклеющаяся F14(1л.=25шт)</t>
  </si>
  <si>
    <t>873 Fineline крем Заглушка самоклеющаяся F14(1л.=25шт)</t>
  </si>
  <si>
    <t>874 норвежская сосна Заглушка самоклеющаяся F14(1л.=25шт)</t>
  </si>
  <si>
    <t>875 дуб феррара Заглушка самоклеющаяся F14(1л.=25шт)</t>
  </si>
  <si>
    <t>876 дуб небраска натуральный Заглушка самоклеющаяся F14(1л.=25шт)</t>
  </si>
  <si>
    <t>877 орех дижон натуральный Заглушка самоклеющаяся F14(1л.=25шт)</t>
  </si>
  <si>
    <t>878 сосна авола шампань Заглушка самоклеющаяся F14(1л.=25шт)</t>
  </si>
  <si>
    <t>879 тихоокеанский орех Заглушка самоклеющаяся F14(1л.=25шт)</t>
  </si>
  <si>
    <t>880 мерано натуральный Заглушка самоклеющаяся F14(1л.=25шт)</t>
  </si>
  <si>
    <t>881 дуб орлеан коричневый Заглушка самоклеющаяся F14(1л.=25шт)</t>
  </si>
  <si>
    <t>882 urbano натуральный Заглушка самоклеющаяся F14(1л.=25шт)</t>
  </si>
  <si>
    <t>930 клен ванкувер Заглушка самоклеющаяся F14(1л.=25шт)</t>
  </si>
  <si>
    <t>931 клен  Заглушка самоклеющаяся F14(1л.=25шт)</t>
  </si>
  <si>
    <t>933 ольха горная Заглушка самоклеющаяся F14(1л.=25шт)</t>
  </si>
  <si>
    <t>936 ольха Заглушка самоклеющаяся F14(1л.=25шт)</t>
  </si>
  <si>
    <t>962 яблоня локарно Заглушка самоклеющаяся F14(1л.=25шт)</t>
  </si>
  <si>
    <t>964 груша темная Заглушка самоклеющаяся F14(1л.=25шт)</t>
  </si>
  <si>
    <t>965 кальвадос Заглушка самоклеющаяся F14(1л.=25шт)</t>
  </si>
  <si>
    <t>968 яблоня локарно темная Заглушка самоклеющаяся F14(1л.=25шт)</t>
  </si>
  <si>
    <t>969 вишня портофино Заглушка самоклеющаяся F14(1л.=25шт) (eol)</t>
  </si>
  <si>
    <t>970 вяз ломбардия Заглушка самоклеющаяся F14(1л.=25шт)</t>
  </si>
  <si>
    <t>971 ясень coimbra Заглушка самоклеющаяся F14(1л.=25шт)</t>
  </si>
  <si>
    <t>972 ясень лион песочный Заглушка самоклеющаяся F14(1л.=25шт)</t>
  </si>
  <si>
    <t>973 ясень кассино коричневый Заглушка самоклеющаяся F14(1л.=25шт)</t>
  </si>
  <si>
    <t>976 белый modrzew Заглушка самоклеющаяся F14(1л.=25шт)</t>
  </si>
  <si>
    <t>977 тоффи металлик Заглушка самоклеющаяся F14(1л.=25шт) (eol)</t>
  </si>
  <si>
    <t>978 алюминий Заглушка самоклеющаяся F14(1л.=25шт)</t>
  </si>
  <si>
    <t>980 бук iconic Заглушка самоклеющаяся F14(1л.=25шт)</t>
  </si>
  <si>
    <t>981 дуб арлигтон Заглушка самоклеющаяся F14(1л.=25шт)</t>
  </si>
  <si>
    <t>982 бук брунико Заглушка самоклеющаяся F14(1л.=25шт)</t>
  </si>
  <si>
    <t>Заглушка самоклеющаяся F14(1л.=25шт)</t>
  </si>
  <si>
    <t>Заглушки самоклеящиеся FOLMAG диаметр 20</t>
  </si>
  <si>
    <t>056 шафран Заглушка самоклеющаяся F20(1л.=28шт)</t>
  </si>
  <si>
    <t>058 серый графит Заглушка самоклеющаяся F20(1л.=28шт)</t>
  </si>
  <si>
    <t>059 антрацит пфляйдер Заглушка самоклеющаяся F20(1л.=28шт)</t>
  </si>
  <si>
    <t>060 серый платина Заглушка самоклеющаяся F20(1л.=28шт)</t>
  </si>
  <si>
    <t>061 пламя Заглушка самоклеющаяся F20(1л.=28шт)</t>
  </si>
  <si>
    <t>062 светло-серый Заглушка самоклеющаяся F20(1л.=28шт)</t>
  </si>
  <si>
    <t>063 кашемир Заглушка самоклеющаяся F20(1л.=28шт)</t>
  </si>
  <si>
    <t>065 оранжевый эггер Заглушка самоклеющаяся F20(1л.=28шт)</t>
  </si>
  <si>
    <t>067 лайм эггер Заглушка самоклеющаяся F20(1л.=28шт)</t>
  </si>
  <si>
    <t>068 зеленый лайм кронопол Заглушка самоклеющаяся F20(1л.=28шт)</t>
  </si>
  <si>
    <t>069 салатовый Заглушка самоклеющаяся F20(1л.=28шт)</t>
  </si>
  <si>
    <t>071 светло-желтый Заглушка самоклеющаяся F20(1л.=28шт)</t>
  </si>
  <si>
    <t>073 желтый кронопол Заглушка самоклеющаяся F20(1л.=28шт)</t>
  </si>
  <si>
    <t>074 желтый кроноспан Заглушка самоклеющаяся F20(1л.=28шт)</t>
  </si>
  <si>
    <t>075 стальной синий эггер Заглушка самоклеющаяся F20(1л.=28шт)</t>
  </si>
  <si>
    <t>077 кобальт Заглушка самоклеющаяся F20(1л.=28шт)</t>
  </si>
  <si>
    <t>079 темно-фиолетовый кронопол Заглушка самоклеющаяся F20(1л.=28шт)</t>
  </si>
  <si>
    <t>081 фиолетовый кронопол Заглушка самоклеющаяся F20(1л.=28шт)</t>
  </si>
  <si>
    <t>084 светлый графит kronospan Заглушка самоклеющаяся F20(1л.=28шт)</t>
  </si>
  <si>
    <t>085 атлантика Заглушка самоклеющаяся F20(1л.=28шт)</t>
  </si>
  <si>
    <t>086 игуана Заглушка самоклеющаяся F20(1л.=28шт)</t>
  </si>
  <si>
    <t>088 зеленый ойцув Заглушка самоклеющаяся F20(1л.=28шт)</t>
  </si>
  <si>
    <t>089 лава Заглушка самоклеющаяся F20(1л.=28шт)</t>
  </si>
  <si>
    <t>090 милано желтый Заглушка самоклеющаяся F20(1л.=28шт) (eol)*****</t>
  </si>
  <si>
    <t>091 терра лосось  Заглушка самоклеющаяся F20(1л.=28шт) (eol)*****</t>
  </si>
  <si>
    <t>093 коричневый болотный Заглушка самоклеющаяся F20(1л.=28шт)</t>
  </si>
  <si>
    <t>094 ваниль Заглушка самоклеющаяся F20(1л.=28шт)</t>
  </si>
  <si>
    <t>095 алебастр Заглушка самоклеющаяся F20(1л.=28шт)</t>
  </si>
  <si>
    <t>096 кофено бежевый Заглушка самоклеющаяся F20(1л.=28шт) (eol)*****</t>
  </si>
  <si>
    <t>097 конго  Заглушка самоклеющаяся F20(1л.=28шт)</t>
  </si>
  <si>
    <t>098 капучино Заглушка самоклеющаяся F20(1л.=28шт)</t>
  </si>
  <si>
    <t>108 бетон светлый Заглушка самоклеющаяся F20(1л.=28шт)</t>
  </si>
  <si>
    <t>110 красный Заглушка самоклеющаяся F20(1л.=28шт)</t>
  </si>
  <si>
    <t>307 пепел Заглушка самоклеющаяся F20(1л.=28шт)</t>
  </si>
  <si>
    <t>308 песочный серый Заглушка самоклеющаяся F20(1л.=28шт)</t>
  </si>
  <si>
    <t>310 легно темный Заглушка самоклеющаяся F20(1л.=28шт)</t>
  </si>
  <si>
    <t>311 зебрано классик Заглушка самоклеющаяся F20(1л.=28шт) (eol)*****</t>
  </si>
  <si>
    <t>312 легно ясный Заглушка самоклеющаяся F20(1л.=28шт)</t>
  </si>
  <si>
    <t>313 легно табак Заглушка самоклеющаяся F20(1л.=28шт)</t>
  </si>
  <si>
    <t>314 дуб молочный Заглушка самоклеющаяся F20(1л.=28шт)</t>
  </si>
  <si>
    <t>315 акация Заглушка самоклеющаяся F20(1л.=28шт)</t>
  </si>
  <si>
    <t>316 дуб Заглушка самоклеющаяся F20(1л.=28шт)</t>
  </si>
  <si>
    <t>319 белый структура Заглушка самоклеющаяся F20(1л.=28шт)</t>
  </si>
  <si>
    <t>320 белый Заглушка самоклеющаяся F20(1л.=28шт)</t>
  </si>
  <si>
    <t>321 белый глянец  Заглушка самоклеющаяся F20(1л.=28шт)</t>
  </si>
  <si>
    <t>322 белый шагрень  Заглушка самоклеющаяся F20(1л.=28шт)</t>
  </si>
  <si>
    <t>323 белая аляска Заглушка самоклеющаяся F20(1л.=28шт)</t>
  </si>
  <si>
    <t>324 черный структура Заглушка самоклеющаяся F20(1л.=28шт)</t>
  </si>
  <si>
    <t>325 черный Заглушка самоклеющаяся F20(1л.=28шт)</t>
  </si>
  <si>
    <t>326 черный глянец Заглушка самоклеющаяся F20(1л.=28шт)</t>
  </si>
  <si>
    <t>327 черный шагрень Заглушка самоклеющаяся F20(1л.=28шт)</t>
  </si>
  <si>
    <t>328 сосна медовая Заглушка самоклеющаяся F20(1л.=28шт) (eol)</t>
  </si>
  <si>
    <t>330 береза майнау Заглушка самоклеющаяся F20(1л.=28шт)</t>
  </si>
  <si>
    <t>331 сосна хельсинки Заглушка самоклеющаяся F20(1л.=28шт)</t>
  </si>
  <si>
    <t>333 коко боло Заглушка самоклеющаяся F20(1л.=28шт)</t>
  </si>
  <si>
    <t>339 бук ясный Заглушка самоклеющаяся F20(1л.=28шт) (eol)</t>
  </si>
  <si>
    <t>340 бук сомерберг Заглушка самоклеющаяся F20(1л.=28шт)</t>
  </si>
  <si>
    <t>343 венге амари Заглушка самоклеющаяся F20(1л.=28шт)</t>
  </si>
  <si>
    <t>346 каштан Заглушка самоклеющаяся F20(1л.=28шт)</t>
  </si>
  <si>
    <t>348 орех темный Заглушка самоклеющаяся F20(1л.=28шт)</t>
  </si>
  <si>
    <t>349 орех средний Заглушка самоклеющаяся F20(1л.=28шт)</t>
  </si>
  <si>
    <t>350 орех эко Заглушка самоклеющаяся F20(1л.=28шт)</t>
  </si>
  <si>
    <t>362 вишня Заглушка самоклеющаяся F20(1л.=28шт)</t>
  </si>
  <si>
    <t>363 вишня оксфорд Заглушка самоклеющаяся F20(1л.=28шт)</t>
  </si>
  <si>
    <t>373 дуб седан Заглушка самоклеющаяся F20(1л.=28шт) (eol)</t>
  </si>
  <si>
    <t>374 дуб бордо Заглушка самоклеющаяся F20(1л.=28шт) (eol)</t>
  </si>
  <si>
    <t>400 макассар Заглушка самоклеющаяся F20(1л.=28шт)</t>
  </si>
  <si>
    <t>401 макассар цейлон Заглушка самоклеющаяся F20(1л.=28шт)</t>
  </si>
  <si>
    <t>402 макассар кайу Заглушка самоклеющаяся F20(1л.=28шт)</t>
  </si>
  <si>
    <t>405 венге Заглушка самоклеющаяся F20(1л.=28шт)</t>
  </si>
  <si>
    <t>407 лимба Заглушка самоклеющаяся F20(1л.=28шт)</t>
  </si>
  <si>
    <t>445 бук бавария Заглушка самоклеющаяся F20(1л.=28шт)</t>
  </si>
  <si>
    <t>451 кедр королевский Заглушка самоклеющаяся F20(1л.=28шт) (eol)*****</t>
  </si>
  <si>
    <t>466 яблоня Заглушка самоклеющаяся F20(1л.=28шт) (eol)</t>
  </si>
  <si>
    <t>468 лиственница сибиу Заглушка самоклеющаяся F20(1л.=28шт)</t>
  </si>
  <si>
    <t>525 махонь Заглушка самоклеющаяся F20(1л.=28шт)</t>
  </si>
  <si>
    <t>527 ясень навара Заглушка самоклеющаяся F20(1л.=28шт) (eol)</t>
  </si>
  <si>
    <t>528 махонь красная Заглушка самоклеющаяся F20(1л.=28шт) (eol)*****</t>
  </si>
  <si>
    <t>741 дуб горный ясный Заглушка самоклеющаяся F20(1л.=28шт)</t>
  </si>
  <si>
    <t>800 кальвадос натуральный Заглушка самоклеющаяся F20(1л.=28шт) (eol)*****</t>
  </si>
  <si>
    <t>805 вудлайн крем Заглушка самоклеющаяся F20(1л.=28шт)</t>
  </si>
  <si>
    <t>806  орех табак Заглушка самоклеющаяся F20(1л.=28шт)</t>
  </si>
  <si>
    <t>807  дуб винчестер Заглушка самоклеющаяся F20(1л.=28шт)</t>
  </si>
  <si>
    <t>811  груша Заглушка самоклеющаяся F20(1л.=28шт)</t>
  </si>
  <si>
    <t>815  дуб песочный Заглушка самоклеющаяся F20(1л.=28шт)</t>
  </si>
  <si>
    <t>816  оливка светлая Заглушка самоклеющаяся F20(1л.=28шт) (eol)*****</t>
  </si>
  <si>
    <t>817  дуб антрацит Заглушка самоклеющаяся F20(1л.=28шт) (eol)</t>
  </si>
  <si>
    <t xml:space="preserve">819  береза коричневая Заглушка самоклеющаяся F20(1л.=28шт) </t>
  </si>
  <si>
    <t>820  фино корица Заглушка самоклеющаяся F20(1л.=28шт) (eol)</t>
  </si>
  <si>
    <t>821  фино бронза Заглушка самоклеющаяся F20(1л.=28шт) (eol)</t>
  </si>
  <si>
    <t>826  оливка темная Заглушка самоклеющаяся F20(1л.=28шт) (eol)</t>
  </si>
  <si>
    <t>827 дуб корица Заглушка самоклеющаяся F20(1л.=28шт)</t>
  </si>
  <si>
    <t>828 орех авиньон темный Заглушка самоклеющаяся F20(1л.=28шт) (eol)</t>
  </si>
  <si>
    <t>829 оливка севилла Заглушка самоклеющаяся F20(1л.=28шт) (eol)</t>
  </si>
  <si>
    <t>831 антрацит Заглушка самоклеющаяся F20(1л.=28шт)</t>
  </si>
  <si>
    <t>833 трава морская Заглушка самоклеющаяся F20(1л.=28шт) (eol)</t>
  </si>
  <si>
    <t>834 шервуд мокка Заглушка самоклеющаяся F20(1л.=28шт) (eol)*****</t>
  </si>
  <si>
    <t>837 дуб парис Заглушка самоклеющаяся F20(1л.=28шт)</t>
  </si>
  <si>
    <t>838 набукко Заглушка самоклеющаяся F20(1л.=28шт)</t>
  </si>
  <si>
    <t>840 лилия Заглушка самоклеющаяся F20(1л.=28шт) (eol)</t>
  </si>
  <si>
    <t>842 орех карваджо Заглушка самоклеющаяся F20(1л.=28шт)</t>
  </si>
  <si>
    <t>843 слива валис Заглушка самоклеющаяся F20(1л.=28шт)</t>
  </si>
  <si>
    <t>844 орех балтимор Заглушка самоклеющаяся F20(1л.=28шт)</t>
  </si>
  <si>
    <t>845 наварра серая Заглушка самоклеющаяся F20(1л.=28шт) (eol)</t>
  </si>
  <si>
    <t>847 хайтэк Заглушка самоклеющаяся F20(1л.=28шт)</t>
  </si>
  <si>
    <t>848 орех вива Заглушка самоклеющаяся F20(1л.=28шт) (eol)</t>
  </si>
  <si>
    <t>849 дуб лате Заглушка самоклеющаяся F20(1л.=28шт)</t>
  </si>
  <si>
    <t>850 орех макиато Заглушка самоклеющаяся F20(1л.=28шт)</t>
  </si>
  <si>
    <t>851 дуб линдберг Заглушка самоклеющаяся F20(1л.=28шт)</t>
  </si>
  <si>
    <t>852 инкантог Заглушка самоклеющаяся F20(1л.=28шт) (eol)</t>
  </si>
  <si>
    <t>853 ясень эко Заглушка самоклеющаяся F20(1л.=28шт)</t>
  </si>
  <si>
    <t>854 акация корица Заглушка самоклеющаяся F20(1л.=28шт)</t>
  </si>
  <si>
    <t>855 сангха венге Заглушка самоклеющаяся F20(1л.=28шт)</t>
  </si>
  <si>
    <t>856 вяз Заглушка самоклеющаяся F20(1л.=28шт)</t>
  </si>
  <si>
    <t>857 палисандр Заглушка самоклеющаяся F20(1л.=28шт) (eol)</t>
  </si>
  <si>
    <t>858 дуб сонома Заглушка самоклеющаяся F20(1л.=28шт)</t>
  </si>
  <si>
    <t>859 дуб сонома табак Заглушка самоклеющаяся F20(1л.=28шт)</t>
  </si>
  <si>
    <t>861 сосна беленая Заглушка самоклеющаяся F20(1л.=28шт)</t>
  </si>
  <si>
    <t>862 вяз овидий Заглушка самоклеющаяся F20(1л.=28шт)</t>
  </si>
  <si>
    <t>863 дуб дикий Заглушка самоклеющаяся F20(1л.=28шт)</t>
  </si>
  <si>
    <t>864 дуб дикий табак Заглушка самоклеющаяся F20(1л.=28шт)</t>
  </si>
  <si>
    <t>866 вяз барон трюфель Заглушка самоклеющаяся F20(1л.=28шт)</t>
  </si>
  <si>
    <t>867 береза ойцув темная Заглушка самоклеющаяся F20(1л.=28шт)</t>
  </si>
  <si>
    <t>868 помпеи Заглушка самоклеющаяся F20(1л.=28шт)</t>
  </si>
  <si>
    <t>869 сосна шоколад Заглушка самоклеющаяся F20(1л.=28шт)</t>
  </si>
  <si>
    <t>870 бодега светлая Заглушка самоклеющаяся F20(1л.=28шт)</t>
  </si>
  <si>
    <t>871 дуб королевский Заглушка самоклеющаяся F20(1л.=28шт)</t>
  </si>
  <si>
    <t>873 Fineline крем Заглушка самоклеющаяся F20(1л.=28шт)</t>
  </si>
  <si>
    <t>876 дуб небраска натуральный Заглушка самоклеющаяся F20(1л.=28шт)</t>
  </si>
  <si>
    <t>877 орех дижон натуральный Заглушка самоклеющаяся F20(1л.=28шт)</t>
  </si>
  <si>
    <t>878 сосна авола шампань Заглушка самоклеющаяся F20(1л.=28шт)</t>
  </si>
  <si>
    <t>879 тихоокеанский орех Заглушка самоклеющаяся F20(1л.=28шт)</t>
  </si>
  <si>
    <t>880 мерано натуральный Заглушка самоклеющаяся F20(1л.=28шт)</t>
  </si>
  <si>
    <t>881 дуб коричневый орлеан Заглушка самоклеющаяся F20(1л.=28шт)</t>
  </si>
  <si>
    <t>882 urbano натуральный Заглушка самоклеющаяся F20(1л.=28шт)</t>
  </si>
  <si>
    <t>930 клен ванкувер Заглушка самоклеющаяся F20(1л.=28шт)</t>
  </si>
  <si>
    <t>931 клен  Заглушка самоклеющаяся F20(1л.=28шт)</t>
  </si>
  <si>
    <t>933 ольха горная Заглушка самоклеющаяся F20(1л.=28шт)</t>
  </si>
  <si>
    <t>936 ольха Заглушка самоклеющаяся F20(1л.=28шт)</t>
  </si>
  <si>
    <t>962 яблоня Заглушка самоклеющаяся F20(1л.=28шт)</t>
  </si>
  <si>
    <t>964 груша темная Заглушка самоклеющаяся F20(1л.=28шт)</t>
  </si>
  <si>
    <t>965 кальвадос Заглушка самоклеющаяся F20(1л.=28шт)</t>
  </si>
  <si>
    <t>968 яблоня Заглушка самоклеющаяся F20(1л.=28шт)</t>
  </si>
  <si>
    <t>969 вишня портофино Заглушка самоклеющаяся F20(1л.=28шт) (eol)</t>
  </si>
  <si>
    <t>970 вяз ломбардиа Заглушка самоклеющаяся F20(1л.=28шт)</t>
  </si>
  <si>
    <t>971 ясень coimbra Заглушка самоклеющаяся F20(1л.=28шт)</t>
  </si>
  <si>
    <t>972 ясень лион песочный Заглушка самоклеющаяся F20(1л.=28шт)</t>
  </si>
  <si>
    <t>973 ясень кассино коричневый Заглушка самоклеющаяся F20(1л.=28шт)</t>
  </si>
  <si>
    <t>976 белая лиственница Заглушка самоклеющаяся F20(1л.=28шт)</t>
  </si>
  <si>
    <t>977 тоффи металлик Заглушка самоклеющаяся F20(1л.=28шт) (eol)</t>
  </si>
  <si>
    <t>978 алюминий Заглушка самоклеющаяся F20(1л.=28шт)</t>
  </si>
  <si>
    <t>980 бук iconic Заглушка самоклеющаяся F20(1л.=28шт)</t>
  </si>
  <si>
    <t>981 дуб арлингтон натуральный Заглушка самоклеющаяся F20(1л.=28шт)</t>
  </si>
  <si>
    <t>982 дуб брунико Заглушка самоклеющаяся F20(1л.=28шт)</t>
  </si>
  <si>
    <t>Заглушки самоклеящиеся Китай (eol)</t>
  </si>
  <si>
    <t>010 Заглушка самоклеющаяся черный (45 шт)*****</t>
  </si>
  <si>
    <t>016 Заглушка самоклеющаяся бук ясный (25шт)*****</t>
  </si>
  <si>
    <t>017 Заглушка самоклеющаяся бук бавария (45 шт.) *****</t>
  </si>
  <si>
    <t>018 Заглушка самоклеющаяся бук (45 шт.)*****</t>
  </si>
  <si>
    <t>019 Заглушка самоклеющаяся дуб ясный (45шт)*****</t>
  </si>
  <si>
    <t>020 Заглушка самоклеющаяся груша дикая(45шт)*****</t>
  </si>
  <si>
    <t>021 Заглушка самоклеющаяся груша (25шт)*****</t>
  </si>
  <si>
    <t>021 Заглушка самоклеющаяся груша (45шт)*****</t>
  </si>
  <si>
    <t>022 Заглушка самоклеющаяся орех средний(45шт)*****</t>
  </si>
  <si>
    <t>л</t>
  </si>
  <si>
    <t>023 Заглушка самоклеющаяся вишня (45шт.)*****</t>
  </si>
  <si>
    <t>024 Заглушка самоклеющаяся яблоня локарно темная (45шт.) *****</t>
  </si>
  <si>
    <t>025 Заглушка самоклеющаяся орех (45 шт.)*****</t>
  </si>
  <si>
    <t>027 Заглушка самоклеющаяся лимба табак (25шт)*****</t>
  </si>
  <si>
    <t>032 Заглушка самоклеющаяся металик (25 шт)*****</t>
  </si>
  <si>
    <t>032 Заглушка самоклеющаяся металик (45 шт)*****</t>
  </si>
  <si>
    <t>033 Заглушка самоклеющаяся махонь(45шт)*****</t>
  </si>
  <si>
    <t>039 Заглушка самоклеющаяся ваниль (45 шт)*****</t>
  </si>
  <si>
    <t>042 Заглушка самоклеющаяся  кальвадос (25шт.)*****</t>
  </si>
  <si>
    <t>042 Заглушка самоклеющаяся  кальвадос (45шт)*****</t>
  </si>
  <si>
    <t>044 Заглушка самоклеющаяся зебрано (25шт)*****</t>
  </si>
  <si>
    <t>044 Заглушка самоклеющаяся зебрано (45шт.)*****</t>
  </si>
  <si>
    <t>045 Заглушка самоклеющаяся дуб (45 шт.)*****</t>
  </si>
  <si>
    <t>050 Заглушка самоклеющаяся дуб темный (25шт.)*****</t>
  </si>
  <si>
    <t>051 Заглушка самоклеющаяся дуб седан (45шт.)*****</t>
  </si>
  <si>
    <t>055 Заглушка самоклеющаяся орех ясный (45 шт.)*****</t>
  </si>
  <si>
    <t>Замки</t>
  </si>
  <si>
    <t>ZZ-20-103-01</t>
  </si>
  <si>
    <t>103 Замок для ящика (модель 20) GTV ZZ-20-103-01</t>
  </si>
  <si>
    <t>ZZ-30-103-01</t>
  </si>
  <si>
    <t>103 Замок для ящика (модель 30) GTV ZZ-30-103-01</t>
  </si>
  <si>
    <t>ZZ-KM-138-01</t>
  </si>
  <si>
    <t>138 Замок д/ДСП GTV ZZ-KM-138-01</t>
  </si>
  <si>
    <t>14.01.510 Ограничитель замка угловой</t>
  </si>
  <si>
    <t>407 Замок хром***** (eol)</t>
  </si>
  <si>
    <t>ZZ-SZ-408-01</t>
  </si>
  <si>
    <t>408 Замок на 1-у стекл. дверь хром GTV</t>
  </si>
  <si>
    <t>ZZ-SZ-409-01</t>
  </si>
  <si>
    <t>409 Замок на 2-е стекл. двери chrom GTV ZZ-SZ-409-01</t>
  </si>
  <si>
    <t>Задвижка мебельная</t>
  </si>
  <si>
    <t>ZZ-CF-138-01</t>
  </si>
  <si>
    <t>Замок для ДСП plus GTV ZZ-CF-138-01</t>
  </si>
  <si>
    <t>ZZ-C8-288-01</t>
  </si>
  <si>
    <t>Замок центральный 288x800 GTV</t>
  </si>
  <si>
    <t>ZZ-C6-288-01</t>
  </si>
  <si>
    <t>Замок центральный боковой 288х600 GTV</t>
  </si>
  <si>
    <t>Замок центральный боковой 288х600 Амикс без зацепов*****</t>
  </si>
  <si>
    <t>Клей</t>
  </si>
  <si>
    <t>Jowat</t>
  </si>
  <si>
    <t>280.30</t>
  </si>
  <si>
    <t>Клей-расплав Иоватерм 280.30 (мешок25кг)</t>
  </si>
  <si>
    <t>кг</t>
  </si>
  <si>
    <t>Клей-расплав Иоватерм 280.50 (мешок25кг)</t>
  </si>
  <si>
    <t>282.20</t>
  </si>
  <si>
    <t>Клей-расплав Иоватерм 282.20 (мешок25кг)</t>
  </si>
  <si>
    <t>282.30</t>
  </si>
  <si>
    <t>Клей-расплав Иоватерм 282.30 (мешок25кг)</t>
  </si>
  <si>
    <t>282.40</t>
  </si>
  <si>
    <t>Клей-расплав Иоватерм 282.40 (мешок25кг)</t>
  </si>
  <si>
    <t>284.70</t>
  </si>
  <si>
    <t>Клей-расплав Иоватерм 284.70 (мешок25кг)</t>
  </si>
  <si>
    <t>296.75</t>
  </si>
  <si>
    <t>Клей-расплав Иоватерм 296.75 (мешок25кг)</t>
  </si>
  <si>
    <t>Образец - Клей-расплав Иоватерм 280.30 - 1 кг</t>
  </si>
  <si>
    <t>Клейберит</t>
  </si>
  <si>
    <t>774.4</t>
  </si>
  <si>
    <t>774.4 2050 клей-расплав Kanten SK (мешок 25кг)</t>
  </si>
  <si>
    <t>774.8</t>
  </si>
  <si>
    <t>774.8 2050 клей-расплав Kanten SK (мешок 25кг)</t>
  </si>
  <si>
    <t>788.3</t>
  </si>
  <si>
    <t>788.3 2050 клей-расплав Kanten SK (мешок 25кг)</t>
  </si>
  <si>
    <t>788.7</t>
  </si>
  <si>
    <t>788.7 2050 клей-расплав Kanten-SK (мешок25кг)</t>
  </si>
  <si>
    <t>Монтажный клей Клейберит</t>
  </si>
  <si>
    <t>303.0 8101</t>
  </si>
  <si>
    <t>клей Клейберит 303.0 (0,5кг) D3 *****</t>
  </si>
  <si>
    <t>584.0 8101</t>
  </si>
  <si>
    <t>Клей-герметик Клейберит 584.0 8101 (450 г) *****</t>
  </si>
  <si>
    <t>501.0 8101</t>
  </si>
  <si>
    <t>Клейберит 501.0 ПУР-клей (0,5кг)</t>
  </si>
  <si>
    <t>501.0 8501</t>
  </si>
  <si>
    <t>Клейберит 501.0 ПУР-клей (1кг)</t>
  </si>
  <si>
    <t>507.0 8501</t>
  </si>
  <si>
    <t>Клейберит 507.0 ПУР-клей (1кг)</t>
  </si>
  <si>
    <t>566.0 8501</t>
  </si>
  <si>
    <t>Супракрафт 566.0 (355г/300мл)*****</t>
  </si>
  <si>
    <t>569.0 8801</t>
  </si>
  <si>
    <t>Супратак 569.0 (325г/310мл)*****</t>
  </si>
  <si>
    <t>Колеса</t>
  </si>
  <si>
    <t>D 30-35</t>
  </si>
  <si>
    <t>KM-015030-10</t>
  </si>
  <si>
    <t>Колесо D-30 пластиковое на подшипнике белое GTV KM-015030-10</t>
  </si>
  <si>
    <t>KM-015030-20</t>
  </si>
  <si>
    <t>Колесо D-30 пластиковое на подшипнике черное GTV KM-015030-20</t>
  </si>
  <si>
    <t>Колесо на подшипнике прорезиненое (верх слой) D-30 LB</t>
  </si>
  <si>
    <t>Колесо на подшипнике прорезиненое D-30</t>
  </si>
  <si>
    <t>KM-AH35MM-30</t>
  </si>
  <si>
    <t xml:space="preserve">Колесо на подшипнике прорезиненое коричн прозрачное  D-35 со стопором GTV KM-AH35MM-30***** </t>
  </si>
  <si>
    <t>KM-A035MM-30</t>
  </si>
  <si>
    <t>Колесо на подшипнике прорезиненое коричн прозрачное GTV D-35 KM-A035MM-30</t>
  </si>
  <si>
    <t>KM-AH35MM-00</t>
  </si>
  <si>
    <t>Колесо на подшипнике прорезиненое прозрачное  D-35 со стопором GTV KM-AH35MM-00</t>
  </si>
  <si>
    <t>KM-A035MM-00</t>
  </si>
  <si>
    <t>Колесо на подшипнике прорезиненое прозрачное GTV D-35 KM-A035MM-00</t>
  </si>
  <si>
    <t>D 38-40</t>
  </si>
  <si>
    <t>KM-015038-10</t>
  </si>
  <si>
    <t>Колесо D-38 пластиковое на подшипнике белое GTV KM-015038-10</t>
  </si>
  <si>
    <t>KM-015038-GM</t>
  </si>
  <si>
    <t>Колесо D-38 прорезиненное на подшипнике черное GTV</t>
  </si>
  <si>
    <t>KM-0H-40-D20</t>
  </si>
  <si>
    <t>Колесо D-40 пластиковое на площадке (с тормозом) GTV KM-0H-40-D20</t>
  </si>
  <si>
    <t>KM-00-40-D20</t>
  </si>
  <si>
    <t>Колесо D-40 пластиковое на площадке GTV KM-00-40-D20</t>
  </si>
  <si>
    <t>KM-BN-40-D20</t>
  </si>
  <si>
    <t>Колесо D-40 пластиковое на штивте GTV KM-BN-40-D20</t>
  </si>
  <si>
    <t>Колесо D-40 прорезиненое (верх слой) на подшипнике LB</t>
  </si>
  <si>
    <t>Колесо D-40 прорезиненое на подшипнике 1010</t>
  </si>
  <si>
    <t>D 50</t>
  </si>
  <si>
    <t>KM-0H-50-D20</t>
  </si>
  <si>
    <t>Колесо D-50 пластиковое на площадке (с тормозом) GTV KM-0H-50-D20</t>
  </si>
  <si>
    <t>KM-00-50-D20</t>
  </si>
  <si>
    <t>Колесо D-50 пластиковое на площадке GTV KM-00-50-D20</t>
  </si>
  <si>
    <t>KM-BN-50-D20</t>
  </si>
  <si>
    <t>Колесо D-50 пластиковое на штифте GTV</t>
  </si>
  <si>
    <t>Колесо D-50 прорезиненое (верх слой) на подшипнике LB</t>
  </si>
  <si>
    <t>Колесо D-50 прорезиненое на подшипнике</t>
  </si>
  <si>
    <t>KM-A050MM-00</t>
  </si>
  <si>
    <t>Колесо прозрачное GTV KM-A050</t>
  </si>
  <si>
    <t>KM-AH50MM-00</t>
  </si>
  <si>
    <t>Колесо прозрачное GTV KM-AН50 (с тормозом)</t>
  </si>
  <si>
    <t>KM-B050MM-00</t>
  </si>
  <si>
    <t>Колесо прозрачное GTV KM-B050</t>
  </si>
  <si>
    <t>KM-BH50MM-00</t>
  </si>
  <si>
    <t>Колесо прозрачное GTV KM-BH50 (с тормозом)</t>
  </si>
  <si>
    <t>D 75</t>
  </si>
  <si>
    <t>KM-B075MM-00</t>
  </si>
  <si>
    <t>Колесо прозрачное GTV KM-B075</t>
  </si>
  <si>
    <t>KM-BH75MM-00</t>
  </si>
  <si>
    <t>Колесо прозрачное GTV KM-BH75 (с тормозом)</t>
  </si>
  <si>
    <t>Ролики</t>
  </si>
  <si>
    <t>Опора прямого ката KDS-185</t>
  </si>
  <si>
    <t>Ролик прямоходящ. H-32</t>
  </si>
  <si>
    <t>Ролик прямоходящ. H-35</t>
  </si>
  <si>
    <t>Ролик прямоходящ. H-35 прорезиненный</t>
  </si>
  <si>
    <t>Кондуктора и шаблоны</t>
  </si>
  <si>
    <t>GRASS</t>
  </si>
  <si>
    <t>F146092050299</t>
  </si>
  <si>
    <t>Комплект разметочных шаблонов под фасады для Nova Pro H90 + H122*****</t>
  </si>
  <si>
    <t>F069073384244</t>
  </si>
  <si>
    <t>Разметочный шаблон для петель Nexis 48/9*****</t>
  </si>
  <si>
    <t>F146135787217</t>
  </si>
  <si>
    <t>Разметочный шаблон для петель Tiomos 45/9.5*****</t>
  </si>
  <si>
    <t>F146095470299</t>
  </si>
  <si>
    <t>Сверлильный кондуктор для адаптерных планок и демпферов под засверловку Pin*****</t>
  </si>
  <si>
    <t>F146100609201</t>
  </si>
  <si>
    <t>Сверлильный кондуктор для ВСЕХ подъёмников Kinvaro (универсальный), крепление боковой стенки*****</t>
  </si>
  <si>
    <t>F146109874</t>
  </si>
  <si>
    <t>Сверлильный кондуктор для выдвижного ящика*****</t>
  </si>
  <si>
    <t>F146135776299</t>
  </si>
  <si>
    <t>Сверлильный кондуктор для петель Nexis и Tiomos JIG 500 45/9.5*****</t>
  </si>
  <si>
    <t>F146100495201</t>
  </si>
  <si>
    <t>Сверлильный кондуктор для подъёмников Kinvaro S-35, L-80, F-20, разметка боковой стенки*****</t>
  </si>
  <si>
    <t>F146100494201</t>
  </si>
  <si>
    <t>Сверлильный кондуктор для подъёмников Kinvaro T-65,T-70,T-71,T-75,T-76, разметка боковой стенки*****</t>
  </si>
  <si>
    <t>F146094730501</t>
  </si>
  <si>
    <t>Сверлильный кондуктор для шины корпуса Nova Pro (алюминий)*****</t>
  </si>
  <si>
    <t>F146101346</t>
  </si>
  <si>
    <t>Сверлильный кондуктор для шины корпуса Nova Pro (пластик)*****</t>
  </si>
  <si>
    <t>F146094721299</t>
  </si>
  <si>
    <t>Упорный элемент, отдельный для  сверлильного кондуктора на шину корпуса*****</t>
  </si>
  <si>
    <t>F146035692299</t>
  </si>
  <si>
    <t>Центровое сверло Ø 2.7 мм с ограничителем по глубине сверления (под шурупы)*****</t>
  </si>
  <si>
    <t>SALICE</t>
  </si>
  <si>
    <t>D7A6ACYSN</t>
  </si>
  <si>
    <t>Шаблон для проверки глубины и диаметра фрезеровки фасада 13,5 мм</t>
  </si>
  <si>
    <t>Крепеж</t>
  </si>
  <si>
    <t>Винты к ручкам</t>
  </si>
  <si>
    <t>Винт к ручкам 4*10</t>
  </si>
  <si>
    <t>Винт к ручкам 4*10 ЕКТ</t>
  </si>
  <si>
    <t>Винт к ручкам 4*12</t>
  </si>
  <si>
    <t>Винт к ручкам 4*16 ЕКТ</t>
  </si>
  <si>
    <t>Винт к ручкам 4*20</t>
  </si>
  <si>
    <t>Винт к ручкам 4*22</t>
  </si>
  <si>
    <t>Винт к ручкам 4*25</t>
  </si>
  <si>
    <t>Винт к ручкам 4*30</t>
  </si>
  <si>
    <t>Винт к ручкам 4*35</t>
  </si>
  <si>
    <t>Винт к ручкам 4*40</t>
  </si>
  <si>
    <t>Винт к ручкам 4*40 Rejs</t>
  </si>
  <si>
    <t>Винт к ручкам 4*40 ЕКТ (500 шт/уп)</t>
  </si>
  <si>
    <t>Винт к ручкам 4*45</t>
  </si>
  <si>
    <t>Винт к ручкам 4*50</t>
  </si>
  <si>
    <t>Винт к ручкам 4*60</t>
  </si>
  <si>
    <t>Гвозди</t>
  </si>
  <si>
    <t>Гвоздь толевый 2,0*20 цинк (уп 1 кг)</t>
  </si>
  <si>
    <t>Гвоздь толевый 2,0*20 цинк (уп 5 кг)</t>
  </si>
  <si>
    <t>Гвоздь толевый 2,0*25 цинк (уп 1 кг)</t>
  </si>
  <si>
    <t>Гвоздь толевый 2,0*25 цинк (уп 5 кг)</t>
  </si>
  <si>
    <t>Дюбель/шкант</t>
  </si>
  <si>
    <t>Дюбель деревянный 8*35 (1уп.=10шт)</t>
  </si>
  <si>
    <t>Дюбель деревянный 8*35 РБ (уп - 10 000 шт)</t>
  </si>
  <si>
    <t>Дюбель деревянный 8*35 РБ (уп - 5000 шт)</t>
  </si>
  <si>
    <t>Дюбель деревянный 8*35 тыс.шт</t>
  </si>
  <si>
    <t xml:space="preserve">Дюбель распорный пластиковый 6*40 </t>
  </si>
  <si>
    <t>Дюбель распорный пластиковый 6*50</t>
  </si>
  <si>
    <t>Дюбель распорный пластиковый 8*60 (500/уп)</t>
  </si>
  <si>
    <t>Саморезы</t>
  </si>
  <si>
    <t>Евровинт</t>
  </si>
  <si>
    <t>Евровинт 6,3*13 выпуклый</t>
  </si>
  <si>
    <t>Евровинт 6,3*13 потай</t>
  </si>
  <si>
    <t>Евровинт 6,3*16 выпуклый (eol)</t>
  </si>
  <si>
    <t>TK01.1370.01.062</t>
  </si>
  <si>
    <t>Евровинт 6,3х13 потай</t>
  </si>
  <si>
    <t>100 шт</t>
  </si>
  <si>
    <t>Саморезы GTV</t>
  </si>
  <si>
    <t>Саморезы 3,0*13 GTV хром *****</t>
  </si>
  <si>
    <t>WK-D0316-001</t>
  </si>
  <si>
    <t xml:space="preserve">Саморезы 3,0*16 GTV </t>
  </si>
  <si>
    <t>WK-D0320-001</t>
  </si>
  <si>
    <t>Саморезы 3,0*20 GTV*</t>
  </si>
  <si>
    <t>WK-D0325-001</t>
  </si>
  <si>
    <t xml:space="preserve">Саморезы 3,0*25 GTV </t>
  </si>
  <si>
    <t>WK-D0330-001</t>
  </si>
  <si>
    <t xml:space="preserve">Саморезы 3,0*30 GTV* ***** </t>
  </si>
  <si>
    <t>WK-D3516-001</t>
  </si>
  <si>
    <t>Саморезы 3,5*16 GTV</t>
  </si>
  <si>
    <t>WK-D3520-001</t>
  </si>
  <si>
    <t>Саморезы 3,5*20 GTV*</t>
  </si>
  <si>
    <t>WK-D3525-001</t>
  </si>
  <si>
    <t>Саморезы 3,5*25 GTV*</t>
  </si>
  <si>
    <t>WK-D3530-001</t>
  </si>
  <si>
    <t>Саморезы 3,5*30 GTV</t>
  </si>
  <si>
    <t>Саморезы 3,5*30 GTV *</t>
  </si>
  <si>
    <t>WK-D0416-001</t>
  </si>
  <si>
    <t>Саморезы 4*16 GTV</t>
  </si>
  <si>
    <t>WK-D0420-001</t>
  </si>
  <si>
    <t>Саморезы 4*20 GTV*</t>
  </si>
  <si>
    <t>WK-D0425-001</t>
  </si>
  <si>
    <t>Саморезы 4*25 GTV* *****</t>
  </si>
  <si>
    <t>WK-D0430-001</t>
  </si>
  <si>
    <t>Саморезы 4*30 GTV</t>
  </si>
  <si>
    <t>Саморезы 4*30 GTV *</t>
  </si>
  <si>
    <t>WK-D0435-001</t>
  </si>
  <si>
    <t>Саморезы 4*35 GTV*</t>
  </si>
  <si>
    <t>Саморезы белые</t>
  </si>
  <si>
    <t>Саморезы 3,0*16 белый (уп 1000)</t>
  </si>
  <si>
    <t>Саморезы 3,0*20 белые (уп 1000)</t>
  </si>
  <si>
    <t>Саморезы 3,0*25  белые (уп1000)</t>
  </si>
  <si>
    <t>Саморезы 3,0*30 белый (уп 1000)</t>
  </si>
  <si>
    <t>Саморезы 3,0*35 белый (уп 1000)</t>
  </si>
  <si>
    <t>Саморезы 3,5*16 белые (уп 1000)</t>
  </si>
  <si>
    <t>Саморезы 3,5*20 белые (уп 1000)</t>
  </si>
  <si>
    <t>Саморезы 3,5*25 белые (уп 1000)</t>
  </si>
  <si>
    <t>Саморезы 3,5*30 белые (уп 1000)</t>
  </si>
  <si>
    <t>Саморезы 3,5*35 белые (уп 1000)</t>
  </si>
  <si>
    <t>Саморезы 3,5*40 белый (уп 500)</t>
  </si>
  <si>
    <t>Саморезы 3,5*45 белые (500шт)</t>
  </si>
  <si>
    <t>Саморезы 3,5*50 белые (уп 500)</t>
  </si>
  <si>
    <t>Саморезы 4*16 белые (уп 1000)</t>
  </si>
  <si>
    <t>Саморезы 4*20 белые (уп 1000)</t>
  </si>
  <si>
    <t>Саморезы 4*25 белый (уп 1000)</t>
  </si>
  <si>
    <t>Саморезы 4*30 белые (уп 1000)</t>
  </si>
  <si>
    <t>Саморезы 4*35 белые (уп 500 шт)</t>
  </si>
  <si>
    <t>Саморезы 4*40 белые (уп 500)</t>
  </si>
  <si>
    <t>Саморезы 4*45 белый (уп 500)</t>
  </si>
  <si>
    <t>Саморезы 4*50 белые (уп 500)</t>
  </si>
  <si>
    <t>Саморезы 5*40 белые (уп 500)</t>
  </si>
  <si>
    <t>Саморезы 5*60 белые (уп 250)</t>
  </si>
  <si>
    <t>Саморезы желтые</t>
  </si>
  <si>
    <t>Саморезы 3,0*10 желтые (уп 2000)</t>
  </si>
  <si>
    <t>Саморезы 3,0*12 желтые (уп 1000)</t>
  </si>
  <si>
    <t>Саморезы 3,0*16 желтые (уп 1000)</t>
  </si>
  <si>
    <t>Саморезы 3,0*20 желтые (уп 1000)</t>
  </si>
  <si>
    <t>Саморезы 3,0*25  желтые (уп1000)</t>
  </si>
  <si>
    <t>Саморезы 3,0*30 желтые (уп 1000)</t>
  </si>
  <si>
    <t>Саморезы 3,0*35 желтые (уп 1000)*****</t>
  </si>
  <si>
    <t>Саморезы 3,5*16 желтый (уп 1000)</t>
  </si>
  <si>
    <t>Саморезы 3,5*20 желтые (уп 1000)</t>
  </si>
  <si>
    <t>Саморезы 3,5*25 желтые (уп 1000)</t>
  </si>
  <si>
    <t>Саморезы 3,5*30 желтые (уп 1000)</t>
  </si>
  <si>
    <t>Саморезы 3,5*35 желтые (уп 1000)</t>
  </si>
  <si>
    <t>Саморезы 3,5*40 желтый (уп 500)</t>
  </si>
  <si>
    <t>Саморезы 3,5*45 желтые (уп 500)</t>
  </si>
  <si>
    <t>Саморезы 3,5*50 желтый (уп 500)</t>
  </si>
  <si>
    <t>Саморезы 4*16 желтый (уп 1000)</t>
  </si>
  <si>
    <t>Саморезы 4*20 желтые (уп 1000)</t>
  </si>
  <si>
    <t>Саморезы 4*25 желтые (1000шт)</t>
  </si>
  <si>
    <t>Саморезы 4*30 желтые (уп 1000)</t>
  </si>
  <si>
    <t>Саморезы 4*35 желтые (уп 500)</t>
  </si>
  <si>
    <t>Саморезы 4*40 желтые (уп 500)</t>
  </si>
  <si>
    <t>Саморезы 4*45 желтые (уп 500)</t>
  </si>
  <si>
    <t>Саморезы 4*50 желтые (уп 500)</t>
  </si>
  <si>
    <t>Саморезы 5*40 желтые (уп 500)</t>
  </si>
  <si>
    <t>Саморезы 5*60 желтые (уп 250)</t>
  </si>
  <si>
    <t>Саморезы черные</t>
  </si>
  <si>
    <t>Саморезы 3,5*16 черные ЕКТ (уп 1000)</t>
  </si>
  <si>
    <t xml:space="preserve">Саморезы 3,5*19 черные ЕКТ (уп 1000) </t>
  </si>
  <si>
    <t>Саморезы 3,5*25 черные ЕКТ (уп 1000)</t>
  </si>
  <si>
    <t>Саморезы 3,5*32 черные ЕКТ (уп 1000)</t>
  </si>
  <si>
    <t>Саморезы 3,5*35 черные ЕКТ (уп 1000)</t>
  </si>
  <si>
    <t>Саморезы 3,5*41 черные ЕКТ (уп 500)</t>
  </si>
  <si>
    <t>Саморезы 3,5*45 черные ЕКТ (уп 500)</t>
  </si>
  <si>
    <t>Саморезы 3,5*51 черные ЕКТ (уп 500)</t>
  </si>
  <si>
    <t>Саморезы 3,5*55 черные ЕКТ (уп 500)</t>
  </si>
  <si>
    <t>Саморезы 3,9*75 черные ЕКТ (уп 250)</t>
  </si>
  <si>
    <t>Саморезы 4,2*70 черные ЕКТ (уп 250)</t>
  </si>
  <si>
    <t>Саморезы 4,8*102 черные ЕКТ (уп 100)</t>
  </si>
  <si>
    <t>Саморезы 4,8*110 черные ЕКТ (уп 100)</t>
  </si>
  <si>
    <t>Саморезы 4,8*127 черные ЕКТ (уп 100)</t>
  </si>
  <si>
    <t>Стяжка</t>
  </si>
  <si>
    <t>Евростяжка</t>
  </si>
  <si>
    <t>6.4*50</t>
  </si>
  <si>
    <t>Конфирмат 6,3*50 (2.5 тыс.) GTV</t>
  </si>
  <si>
    <t>WK-CF6450-01</t>
  </si>
  <si>
    <t>Конфирмат 6,4*50 (1 тыс.) GTV</t>
  </si>
  <si>
    <t>Конфирмат 6,4*50 GTV (1уп=20шт)</t>
  </si>
  <si>
    <t>7*50</t>
  </si>
  <si>
    <t>Конфирмат 7*50  (уп 2000шт)</t>
  </si>
  <si>
    <t>WK-CF0750-01</t>
  </si>
  <si>
    <t>Конфирмат 7*50 GTV (1000шт)</t>
  </si>
  <si>
    <t>Конфирмат 7*50 GTV (1уп=20шт)</t>
  </si>
  <si>
    <t>Конфирмат 7*50 GTV (2000шт)</t>
  </si>
  <si>
    <t>7*70</t>
  </si>
  <si>
    <t>WK-CF0770-01</t>
  </si>
  <si>
    <t>Конфирмат 7*70 (1,5тыс.уп) GTV</t>
  </si>
  <si>
    <t>Конфирмат 7*70 GTV (1тыс. уп)</t>
  </si>
  <si>
    <t>Конфирмат 7*70 GTV (1уп=20шт)</t>
  </si>
  <si>
    <t>Ключи д/стяжки</t>
  </si>
  <si>
    <t>Ключ д/стяжки L-3 (eol) *****</t>
  </si>
  <si>
    <t>Ключ д/стяжки Z-4 ( 3000 шт)</t>
  </si>
  <si>
    <t>Корпусная стяжка RV Hafele</t>
  </si>
  <si>
    <t>262.72.701</t>
  </si>
  <si>
    <t>Корпусная стяжка, верхняя часть RV/O Hafele</t>
  </si>
  <si>
    <t>262.72.953</t>
  </si>
  <si>
    <t>Корпусная стяжка, нижняя часть RV/U-T3 Hafele</t>
  </si>
  <si>
    <t>Стяжка межшкафная и д/постформинга</t>
  </si>
  <si>
    <t>Винт D8 (для стяжки межшкафной хром)</t>
  </si>
  <si>
    <t>KDS-058/100</t>
  </si>
  <si>
    <t>Стяжка для постформинга L-100 Amix</t>
  </si>
  <si>
    <t>EM-SBL100-01</t>
  </si>
  <si>
    <t>Стяжка для постформинга L-100 GTV</t>
  </si>
  <si>
    <t>EM-SBL0150-00</t>
  </si>
  <si>
    <t>Стяжка для постформинга L-150 GTV</t>
  </si>
  <si>
    <t>Н-643.G4</t>
  </si>
  <si>
    <t>Стяжка межшкафная D-5 для дерев. массива, старое золото Nomet</t>
  </si>
  <si>
    <t>SZ-005-00-01</t>
  </si>
  <si>
    <t>Стяжка межшкафная D5  хром (1уп=20шт) GTV</t>
  </si>
  <si>
    <t>Стяжка межшкафная D5  хром GTV</t>
  </si>
  <si>
    <t>SZ-008-00-01</t>
  </si>
  <si>
    <t>Стяжка межшкафная D8 хром (1уп=20шт) GTV</t>
  </si>
  <si>
    <t>Стяжка межшкафная D8 хром (компл.) GTV</t>
  </si>
  <si>
    <t>Стяжка эсцентриковая</t>
  </si>
  <si>
    <t>GTV</t>
  </si>
  <si>
    <t>WK-DOW720X34</t>
  </si>
  <si>
    <t>Винт к эксцентрику GTV (с резьбой к дереву) fi-7, 20x34 WK-DOW720X34*</t>
  </si>
  <si>
    <t>WK-CAM-15-12</t>
  </si>
  <si>
    <t>Эксцентрик GTV fi-15 L-12мм WK-CAM-15-12</t>
  </si>
  <si>
    <t>Hafele</t>
  </si>
  <si>
    <t>030.10.584</t>
  </si>
  <si>
    <t>Вворачиваемая муфта M8 L=15мм Hafele</t>
  </si>
  <si>
    <t>030.10.887</t>
  </si>
  <si>
    <t>Вворачиваемая муфта M8 L=24мм Hafele</t>
  </si>
  <si>
    <t>262.87.912</t>
  </si>
  <si>
    <t>Винт для MaxiFix с резьбой под муфту М8 Hafele</t>
  </si>
  <si>
    <t>262.27.670</t>
  </si>
  <si>
    <t>Винт для Minifix L=24 d5 резьба винта 11мм Hafele</t>
  </si>
  <si>
    <t>262.28.670</t>
  </si>
  <si>
    <t>Винт для Minifix L=34 d5 резьба винта 11мм Hafele</t>
  </si>
  <si>
    <t>262.87.190</t>
  </si>
  <si>
    <t>Заглушка для Maxifix D=39мм пластик коричневая Hafele</t>
  </si>
  <si>
    <t>262.87.003</t>
  </si>
  <si>
    <t>Эксцентрик MaxiFix d=35мм для толщины детали от 19мм Hafele</t>
  </si>
  <si>
    <t>262.26.034</t>
  </si>
  <si>
    <t>Эксцентрик Minifix d=15 высота 14мм для 18 ДСП Hafele</t>
  </si>
  <si>
    <t>262.26.033</t>
  </si>
  <si>
    <t>Эксцентрик Minifix d=15 высота13,5 мм для ДСП от 16 мм Hafele</t>
  </si>
  <si>
    <t>LB</t>
  </si>
  <si>
    <t>Эксцентрик 15*11,5 LB</t>
  </si>
  <si>
    <t>Titus</t>
  </si>
  <si>
    <t>Винт к эксцентрику L-24  TITUS</t>
  </si>
  <si>
    <t>Винт к эксцентрику L-34 ( уп-ка 1000 шт. )  TITUS</t>
  </si>
  <si>
    <t>Н15125WB/009537-885-300</t>
  </si>
  <si>
    <t>Эксцентрик S-16, d15х12, 3мм, цинк (Titus)</t>
  </si>
  <si>
    <t>Эксцентрики быстрого монтажа</t>
  </si>
  <si>
    <t>MM-FI20X6X7-PL10</t>
  </si>
  <si>
    <t xml:space="preserve">Экцентрик быстр монтажа белый + винт (ДСП минимум 16мм) GTV </t>
  </si>
  <si>
    <t>MM-FI20X6X7-PL30</t>
  </si>
  <si>
    <t>Экцентрик быстр монтажа коричневый + винт (ДСП минимум 16мм)  GTV</t>
  </si>
  <si>
    <t>MM-FI20X6X7-ZN</t>
  </si>
  <si>
    <t xml:space="preserve">Экцентрик быстр монтажа металл + винт (ДСП минимум 16мм)  GTV </t>
  </si>
  <si>
    <t>MM-FI20X6X7-PL80</t>
  </si>
  <si>
    <t>Экцентрик быстр монтажа серый + винт (ДСП минимум 16мм) GTV</t>
  </si>
  <si>
    <t>MM-FI20X6X7-PL20</t>
  </si>
  <si>
    <t>Экцентрик быстр монтажа черный + винт (ДСП минимум 16мм) GTV</t>
  </si>
  <si>
    <t>263.20.981</t>
  </si>
  <si>
    <t>Винт к экцентрику быстрого монтажа Rafix М20 5/12 острый Hafele</t>
  </si>
  <si>
    <t>263.20.131</t>
  </si>
  <si>
    <t>Винт к экцентрику быстрого монтажа Rafix М20 5/7,5 тупой Hafele</t>
  </si>
  <si>
    <t>263.09.133</t>
  </si>
  <si>
    <t>Корпус без эксцентрика Rafix Tab20/16 (для глухих щитов) пластик коричневый Hafele</t>
  </si>
  <si>
    <t>263.11.703</t>
  </si>
  <si>
    <t>Экцентрик быстр монтажа Rafix 20/16 металл Hafele</t>
  </si>
  <si>
    <t>263.10.403</t>
  </si>
  <si>
    <t>Экцентрик быстр монтажа Rafix 20/16 пластик бежевый Hafele</t>
  </si>
  <si>
    <t>263.10.703</t>
  </si>
  <si>
    <t>Экцентрик быстр монтажа Rafix 20/16 пластик белый Hafele</t>
  </si>
  <si>
    <t>263.10.103</t>
  </si>
  <si>
    <t>Экцентрик быстр монтажа Rafix 20/16 пластик коричневый Hafele</t>
  </si>
  <si>
    <t>263.10.203</t>
  </si>
  <si>
    <t>Экцентрик быстр монтажа Rafix 20/16 пластик серый Hafele</t>
  </si>
  <si>
    <t>Винт к экцентрику быстрого монтажа Titus (6406-885-300)</t>
  </si>
  <si>
    <t>Экцентрик быстр монтажа  коричн 18*19 Titus (6433-831-001)</t>
  </si>
  <si>
    <t>Экцентрик быстр монтажа белый 18*19 Titus (6433-877-001)</t>
  </si>
  <si>
    <t>Экцентрик быстр монтажа металл 18*19 Titus (6447-847)</t>
  </si>
  <si>
    <t>Шайбы</t>
  </si>
  <si>
    <t>Шайба пластиковая белая (5000 шт)</t>
  </si>
  <si>
    <t>Шайба пластиковая прозрачная матовая (5000 шт)</t>
  </si>
  <si>
    <t>Кромочные материалы</t>
  </si>
  <si>
    <t>Кромка меламин</t>
  </si>
  <si>
    <t>без клея 20 и 21 мм</t>
  </si>
  <si>
    <t>002 махонь Кромка меламиновая 21 мм без клея (500м)*****</t>
  </si>
  <si>
    <t>боб</t>
  </si>
  <si>
    <t>004 бук бавария Кромка меламиновая 20 мм без клея (500м)</t>
  </si>
  <si>
    <t>004 бук бавария Кромка меламиновая 20 мм без клея (520м)</t>
  </si>
  <si>
    <t>006 орех темный Кромка меламиновая 21 мм без клея (500 м)*****</t>
  </si>
  <si>
    <t>010 белая Кромка меламиновая 20 мм без клея (500м)</t>
  </si>
  <si>
    <t>010 белая Кромка меламиновая 20 мм без клея (510м)</t>
  </si>
  <si>
    <t>041 венге Кромка меламиновая без клея 20 (400 м)</t>
  </si>
  <si>
    <t>041 венге Кромка меламиновая без клея 20 (500 м)</t>
  </si>
  <si>
    <t>041 венге Кромка меламиновая без клея 20 (530 м)</t>
  </si>
  <si>
    <t>041 венге Кромка меламиновая без клея 20 (550 м)</t>
  </si>
  <si>
    <t xml:space="preserve">043 кальвадос Кромка меламиновая 21 мм без клея (450м)***** </t>
  </si>
  <si>
    <t xml:space="preserve">043 кальвадос Кромка меламиновая 21 мм без клея (500м)***** </t>
  </si>
  <si>
    <t>046 дуб молочный Кромка меламиновая без клея 20  (500 м)</t>
  </si>
  <si>
    <t>046 дуб молочный Кромка меламиновая без клея 20  (580 м)</t>
  </si>
  <si>
    <t>054 груша Кромка меламиновая без клея 21  (440 м)*****</t>
  </si>
  <si>
    <t>054 груша Кромка меламиновая без клея 21  (500 м)*****</t>
  </si>
  <si>
    <t>054 груша Кромка меламиновая без клея 21 (330 м)*****</t>
  </si>
  <si>
    <t>079 (R-1972)</t>
  </si>
  <si>
    <t>079 (R-1972) яблоня локарно Кромка меламиновая без клея 21  ( 390 м)*****</t>
  </si>
  <si>
    <t>080 вишня красная Кромка меламиновая без клея 21  (390 м)*****</t>
  </si>
  <si>
    <t>080 вишня красная Кромка меламиновая без клея 21  (570)*****</t>
  </si>
  <si>
    <t>082 клен нида Кромка меламиновая без клея 21 (460 м)*****</t>
  </si>
  <si>
    <t>088 сонома Кромка меламиновая без клея 20 мм (400м)</t>
  </si>
  <si>
    <t>088 сонома Кромка меламиновая без клея 20 мм (490м)</t>
  </si>
  <si>
    <t>088 сонома Кромка меламиновая без клея 20 мм (500м)</t>
  </si>
  <si>
    <t>088 сонома Кромка меламиновая без клея 20 мм (510м)</t>
  </si>
  <si>
    <t>R5418</t>
  </si>
  <si>
    <t>Бумага кром. без клея 21 мм груша 200м (R5418) PFLEIDERER*****</t>
  </si>
  <si>
    <t>Бумага кром. без клея 21 мм клен 200м PFLEIDERER*****</t>
  </si>
  <si>
    <t>Кромка бум. без клея Кромка Берёза Павиан 20 мм б\к 70645С (500 мп)*****</t>
  </si>
  <si>
    <t>Кромка бум. без клея Кромка Вишня портофино 20 мм б\к 70652С (500мп)*****</t>
  </si>
  <si>
    <t>Кромка бум. без клея Кромка Груша  20мм б/к 70606С (500мп)*****</t>
  </si>
  <si>
    <t>Кромка бум. без клея Кромка Груша тёмная б/к 20мм 70630С (500мп)*****</t>
  </si>
  <si>
    <t>Кромка бум. без клея Кромка Груша ферреро 20 мм б\к 70646С (500мп)*****</t>
  </si>
  <si>
    <t>Кромка бум. без клея Кромка Дуб Рустикал  б/к 20мм 70607С (500мп)*****</t>
  </si>
  <si>
    <t>Кромка бум. без клея Кромка Дуб Светлый  б/к 20мм 70608С (500мп)*****</t>
  </si>
  <si>
    <t>Кромка бум. без клея Кромка Клен Тансау б/к 20 мм 70615С (500мп)*****</t>
  </si>
  <si>
    <t>Кромка бум. без клея Кромка Махонь  б/к 20мм 70609С (500мп)*****</t>
  </si>
  <si>
    <t>Кромка бум. без клея Кромка Ольха карпатская 20 мм б\к 70644С (500мп)*****</t>
  </si>
  <si>
    <t>Кромка бум. без клея Кромка Ольха крымская 20 мм б\к 70650С (500мп)*****</t>
  </si>
  <si>
    <t>Кромка бум. без клея Кромка Орех Артемида  б/к 20мм 70618С (500мп)*****</t>
  </si>
  <si>
    <t>Кромка бум. без клея Кромка Орех Италия 20 мм б\к 70619С (500мп)*****</t>
  </si>
  <si>
    <t>Кромка бум. без клея Кромка Орех Канада 20 б\к 70612С (500мп)*****</t>
  </si>
  <si>
    <t>Кромка бум. без клея Кромка Орех Степной 20 мм б/к 70621С (500мп)*****</t>
  </si>
  <si>
    <t>Кромка бум. без клея Кромка Слива валис 20  мм б\к 70640С (500мп)*****</t>
  </si>
  <si>
    <t>Кромка бум. без клея Кромка Терра оранж 20 б\к 70629С (500мп)*****</t>
  </si>
  <si>
    <t>Кромка бум. без клея Кромка Яблоня трентино 20 мм б\к 70648С (500мп)*****</t>
  </si>
  <si>
    <t>без клея 32 мм</t>
  </si>
  <si>
    <t>037 орех нигер Кромка меламиновая без клея 32мм (550 м)***** 7</t>
  </si>
  <si>
    <t>065 дуб венге Кромка меламиновая без клея 32мм (500 м)***** 7</t>
  </si>
  <si>
    <t>079 (R-1972) яблоня локарно Кромка меламиновая без клея 32мм (500 м)***** 7</t>
  </si>
  <si>
    <t>с клеем 20 и 21 мм</t>
  </si>
  <si>
    <t>001 вишня Кромка меламиновая 20 мм с клеем (200 м)</t>
  </si>
  <si>
    <t>003 ольха Кромка меламиновая 20 мм с клеем (200 м)</t>
  </si>
  <si>
    <t>004 бук бавария Кромка меламиновая 20 мм с клеем (200 м)</t>
  </si>
  <si>
    <t>005 орех ясный Кромка меламиновая 20 мм с клеем  (200 м)</t>
  </si>
  <si>
    <t>006 орех темный Кромка меламиновая 20 мм с клеем (200 м)</t>
  </si>
  <si>
    <t>008 дуб рустикаль Кромка меламиновая 20 мм с клеем 200 м***** 5</t>
  </si>
  <si>
    <t xml:space="preserve">009 дуб светлый Кромка меламиновая 20 мм с клеем (200м)   </t>
  </si>
  <si>
    <t>010 белый Кромка меламиновая 20 мм с клеем ( 200 м)</t>
  </si>
  <si>
    <t>011 черный Кромка меламиновая 20 мм с клеем (200м)</t>
  </si>
  <si>
    <t>012 клен Кромка меламиновая 20 мм с клеем  (200 м)</t>
  </si>
  <si>
    <t>015 аллюминий Кромка меламиновая 20 мм с клеем (200 м)</t>
  </si>
  <si>
    <t>016 бук светлый Кромка меламиновая 20 мм с клеем (200 м)</t>
  </si>
  <si>
    <t>017 орех италия Кромка меламиновая 20 мм с клеем (100м)***** 5</t>
  </si>
  <si>
    <t>017 орех италия Кромка меламиновая 20 мм с клеем (200м)***** 5</t>
  </si>
  <si>
    <t>017 орех италия Кромка меламиновая 21 мм с клеем (100м)***** 5</t>
  </si>
  <si>
    <t>018 дуб седан Кромка меламиновая 20 мм с клеем (200м)</t>
  </si>
  <si>
    <t>019 серый Кромка меламиновая 20 мм с клеем (200м)</t>
  </si>
  <si>
    <t>020  красный Кромка меламиновая 20 мм с клеем</t>
  </si>
  <si>
    <t>023 крем Кромка меламиновая 20 мм с клеем (200 м)</t>
  </si>
  <si>
    <t>033 клен страсбург Кромка меламиновая 21 мм с клеем (100 м)***** 5</t>
  </si>
  <si>
    <t>034 яблоня светлая Кромка меламиновая 21 мм с клеем (100 м)</t>
  </si>
  <si>
    <t>040 вишня болонья Кромка меламиновая 20 мм с клеем***** 5</t>
  </si>
  <si>
    <t>041 венге Кромка меламиновая 20 мм с клеем (200 м)</t>
  </si>
  <si>
    <t>042 бук хардвуд Кромка меламиновая 20 мм с клеем (200 м)***** 5</t>
  </si>
  <si>
    <t>042 бук хардвуд Кромка меламиновая 21 мм с клеем (100 м)***** 5</t>
  </si>
  <si>
    <t>042 бук хардвуд Кромка меламиновая 21 мм с клеем (200 м)***** 5</t>
  </si>
  <si>
    <t>044 бук полуденный Кромка меламиновая 21 мм с клеем  (200 м)***** 5</t>
  </si>
  <si>
    <t>046 дуб молочный Кромка меламиновая 20 мм с клеем (200 м)</t>
  </si>
  <si>
    <t>047 сосна Кромка меламиновая 20 мм с клеем (200 м)***** 5</t>
  </si>
  <si>
    <t>047 сосна Кромка меламиновая 21 мм с клеем ***** 5</t>
  </si>
  <si>
    <t>049 сосна васа Кромка меламиновая 20 мм с клеем (200м)***** 5</t>
  </si>
  <si>
    <t>062 дуб светлый 2 Кромка меламиновая 20 мм с клеем</t>
  </si>
  <si>
    <t>064 клен Кромка меламиновая 20 мм с клеем (100 м) (eol)</t>
  </si>
  <si>
    <t>064 клен Кромка меламиновая 20 мм с клеем (200 м)</t>
  </si>
  <si>
    <t>065 дуб венге Кромка меламиновая 20 мм с клеем (200 м)</t>
  </si>
  <si>
    <t>068 орех балтимор Кромка меламиновая 20 мм с клеем(200м)</t>
  </si>
  <si>
    <t>070 беж темный Кромка меламиновая 20 мм с клеем (200 м)***** 5</t>
  </si>
  <si>
    <t>072 вишня эльзас Кромка меламиновая 20 мм с клеем(200м)***** 5</t>
  </si>
  <si>
    <t>075 орех Мосель Кромка меламиновая 20 мм с клеем***** 5</t>
  </si>
  <si>
    <t>077 коимбра Кромка меламиновая 20 мм с клеем***** 5</t>
  </si>
  <si>
    <t>079 яблоня локарно Кромка меламиновая 20 мм с клеем (200 м)</t>
  </si>
  <si>
    <t>080 вишня красная Кромка меламиновая 20 мм с клеем***** 5</t>
  </si>
  <si>
    <t>082 клен нида Кромка меламиновая 20 мм с клеем  (100 м)</t>
  </si>
  <si>
    <t>085 дуб шампань Кромка меламиновая 20 мм с клеем (200м)</t>
  </si>
  <si>
    <t>087 макасара Кромка меламиновая 20 мм с клеем (200м)***** 5</t>
  </si>
  <si>
    <t>088 сонома Кромка меламиновая 20 мм с клеем</t>
  </si>
  <si>
    <t>088 сонома Кромка меламиновая 20 мм с клеем (200м)</t>
  </si>
  <si>
    <t>089 антрацит Кромка меламиновая 20 мм с клеем***** 5</t>
  </si>
  <si>
    <t>092 орех брента Кромка меламиновая 20 мм с клеем</t>
  </si>
  <si>
    <t>094 орех венге Кромка меламиновая 20 мм с клеем (200 м) (eol)</t>
  </si>
  <si>
    <t>098 дуб степной Кромка меламиновая 20 мм с клеем (200м) ***** 5</t>
  </si>
  <si>
    <t>R2104</t>
  </si>
  <si>
    <t>Бумага кром. с клеем 20 мм пепел (R2104) (200м) PFLEIDERER</t>
  </si>
  <si>
    <t>U0591</t>
  </si>
  <si>
    <t>Бумага кром. с клеем 20 мм синий (U0591) (200м) PFLEIDERER</t>
  </si>
  <si>
    <t>R4974</t>
  </si>
  <si>
    <t xml:space="preserve">Бумага кром. с клеем 20 мм яблоня локарно (R4974)  200м/п PFLEIDERER </t>
  </si>
  <si>
    <t xml:space="preserve">Бумага кром. с клеем 21 мм белая (2250) (200м) PFLEIDERER </t>
  </si>
  <si>
    <t>Бумага кром. с клеем 21 мм груша (R5418) (200м) PFLEIDERER***** 7</t>
  </si>
  <si>
    <t>R3082</t>
  </si>
  <si>
    <t xml:space="preserve">Бумага кром. с клеем 21 мм легно светлая (R3082) (190м) PFLEIDERER </t>
  </si>
  <si>
    <t xml:space="preserve">Бумага кром. с клеем 21 мм легно светлая (R3082) (200м) PFLEIDERER </t>
  </si>
  <si>
    <t xml:space="preserve">Бумага кром. с клеем 21 мм легно табак (3081) (200м) PFLEIDERER </t>
  </si>
  <si>
    <t xml:space="preserve">Бумага кром. с клеем 21 мм легно табак (3081) (208м) PFLEIDERER </t>
  </si>
  <si>
    <t>R3080</t>
  </si>
  <si>
    <t xml:space="preserve">Бумага кром. с клеем 21 мм легно темная (R3080) (200м) PFLEIDERER </t>
  </si>
  <si>
    <t>R5640</t>
  </si>
  <si>
    <t>Бумага кром. с клеем 21 мм махагон розвуд 200 м (R5640) PFLEIDERER***** 7</t>
  </si>
  <si>
    <t>R5646</t>
  </si>
  <si>
    <t>Бумага кром. с клеем 21 мм махонь того (R5646) (200м) PFLEIDERER***** 7</t>
  </si>
  <si>
    <t xml:space="preserve">Бумага кром. с клеем 21 мм пепел (2104) (200м) PFLEIDERER </t>
  </si>
  <si>
    <t>U1115</t>
  </si>
  <si>
    <t>Бумага кром. с клеем 21 мм серый платиновый 200м (U1115) PFLEIDERER***** 7</t>
  </si>
  <si>
    <t>F7858</t>
  </si>
  <si>
    <t>Бумага кром. с клеем 21 мм терра бирюза 200м (F7858) PFLEIDERER***** 7</t>
  </si>
  <si>
    <t xml:space="preserve">Бумага кром. с клеем 21 мм яблоня локарно (R4974)  200м/п PFLEIDERER </t>
  </si>
  <si>
    <t>Кромка бум. с клеем Кромка Алюминий 20  мм клей 70616С (200мп)</t>
  </si>
  <si>
    <t>Кромка бум. с клеем Кромка Берёза павиан 20 мм клей 70645С (200мп)</t>
  </si>
  <si>
    <t>Кромка бум. с клеем Кромка Бук  натуральный 20 мм клей 70605С (200мп)</t>
  </si>
  <si>
    <t>Кромка бум. с клеем Кромка Бук Бавария 20 мм клей 70603С (200мп)</t>
  </si>
  <si>
    <t>Кромка бум. с клеем Кромка Венезия 20 мм клей 70626С (200мп) ***** 5</t>
  </si>
  <si>
    <t>Кромка бум. с клеем Кромка Вишня красная 20 мм клей 70639С (200мп) ***** 5</t>
  </si>
  <si>
    <t>Кромка бум. с клеем Кромка Вишня оксфорд 20 мм клей 70610С (200мп)</t>
  </si>
  <si>
    <t>Кромка бум. с клеем Кромка Вишня портофино 20 мм клей 70652С (200мп) ***** 7</t>
  </si>
  <si>
    <t>Кромка бум. с клеем Кромка Груша 20 мм клей 70606С (200мп)</t>
  </si>
  <si>
    <t>Кромка бум. с клеем Кромка Груша Темная 20 мм клей 70630С (200мп)</t>
  </si>
  <si>
    <t>Кромка бум. с клеем Кромка Груша ферреро 20 мм клей 70646С (200мп) ***** 7</t>
  </si>
  <si>
    <t>Кромка бум. с клеем Кромка Дуб молочный 20 мм клей 70642С (200мп)</t>
  </si>
  <si>
    <t>Кромка бум. с клеем Кромка Дуб Рустикал 20 мм клей 70607С (200мп)</t>
  </si>
  <si>
    <t>Кромка бум. с клеем Кромка Дуб Светлый 20 мм клей 70608С (200мп)</t>
  </si>
  <si>
    <t>Кромка бум. с клеем Кромка Клён Тансау 20 мм клей 70615С (200мп)</t>
  </si>
  <si>
    <t>Кромка бум. с клеем Кромка Крем 20 мм клей 70625С (200мп)</t>
  </si>
  <si>
    <t>Кромка бум. с клеем Кромка Махонь 20 мм клей 70609С (200мп)</t>
  </si>
  <si>
    <t>Кромка бум. с клеем Кромка Мрамор 20 мм клей 70614С (200мп) ***** 5</t>
  </si>
  <si>
    <t>Кромка бум. с клеем Кромка Ольха 20 мм клей 70611С (200мп)</t>
  </si>
  <si>
    <t>Кромка бум. с клеем Кромка Ольха карпатская 20 мм клей 70644С (200мп) ***** 5</t>
  </si>
  <si>
    <t>Кромка бум. с клеем Кромка Ольха крымская 20 мм клей 70650С (200мп) ***** 5</t>
  </si>
  <si>
    <t>Кромка бум. с клеем Кромка Орех Артемида 20 клей 70618С (200мп) ***** 5</t>
  </si>
  <si>
    <t>Кромка бум. с клеем Кромка Орех Италия 20 мм клей 70619С (200мп)</t>
  </si>
  <si>
    <t>Кромка бум. с клеем Кромка Орех Средний 20 мм клей 70613С (200мп)</t>
  </si>
  <si>
    <t>Кромка бум. с клеем Кромка Орех степной 20 мм клей 70621С (200мп) ***** 5</t>
  </si>
  <si>
    <t>Кромка бум. с клеем Кромка Серая  20 мм клей 70604С (200мп)</t>
  </si>
  <si>
    <t>Кромка бум. с клеем Кромка Слива валис 20 мм клей 70640С (200мп)</t>
  </si>
  <si>
    <t>Кромка бум. с клеем Кромка Терра зеленая 20 мм клей 70628С (200мп) ***** 5</t>
  </si>
  <si>
    <t>Кромка бум. с клеем Кромка Терра оранжевая  20 мм клей 70629С (200мп) ***** 5</t>
  </si>
  <si>
    <t>Кромка бум. с клеем Кромка Черный 20 мм клей 70602С (200мп)</t>
  </si>
  <si>
    <t>Кромка бум. с клеем Кромка Яблоня трентино 20 мм клей 70648С (200мп) ***** 5</t>
  </si>
  <si>
    <t>с клеем 40 мм</t>
  </si>
  <si>
    <t>003 ольха Кромка меламиновая с клеем 40 мм (200 м)***** 7</t>
  </si>
  <si>
    <t>010 белый Кромка меламиновая 40 мм с клеем (200м)</t>
  </si>
  <si>
    <t>011 черный Кромка меламиновая 40 мм с клеем (200м)</t>
  </si>
  <si>
    <t>017 орех италия Кромка меламиновая 40 мм с клеем (200м)***** 7</t>
  </si>
  <si>
    <t>019 серый Кромка меламиновая 40 мм с клеем (100м)</t>
  </si>
  <si>
    <t>019 серый Кромка меламиновая 40 мм с клеем (200м)</t>
  </si>
  <si>
    <t>023 крем Кромка меламиновая 40 мм с клеем (200м)</t>
  </si>
  <si>
    <t>041 венге Кромка меламиновая 40 мм с клеем (200м)</t>
  </si>
  <si>
    <t>046 дуб молочный Кромка меламиновая 40 мм с клеем (200м)</t>
  </si>
  <si>
    <t>062 дуб светлый 2 Кромка меламиновая 40 мм с клеем (200м)***** 7</t>
  </si>
  <si>
    <t>075 орех балтимор Кромка меламиновая 40 мм с клеем (200м)***** 7</t>
  </si>
  <si>
    <t>079 яблоня локарно Кромка меламиновая 40 мм с клеем (100м)***** 7</t>
  </si>
  <si>
    <t>079 яблоня локарно Кромка меламиновая 40 мм с клеем (200м)***** 7</t>
  </si>
  <si>
    <t xml:space="preserve">70616С </t>
  </si>
  <si>
    <t>Кромка бум. с клеем Кромка Алюминий 40 мм клей 70616С (200мп)</t>
  </si>
  <si>
    <t>70601С</t>
  </si>
  <si>
    <t>Кромка бум. с клеем Кромка Белый 40 мм клей 70601С (200мп)</t>
  </si>
  <si>
    <t xml:space="preserve">70645С </t>
  </si>
  <si>
    <t>Кромка бум. с клеем Кромка Берёза павиан 40 мм клей 70645С (200мп) ***** 7</t>
  </si>
  <si>
    <t>70603С</t>
  </si>
  <si>
    <t>Кромка бум. с клеем Кромка Бук Бавария 40 мм 70603С (200мп) ***** 7</t>
  </si>
  <si>
    <t>Кромка бум. с клеем Кромка Бук Натуральный 40 мм клей 70605С (200мп)</t>
  </si>
  <si>
    <t>Кромка бум. с клеем Кромка Венезия  40 мм клей 70626С (200мп) ***** 7</t>
  </si>
  <si>
    <t>Кромка бум. с клеем Кромка Вишня красная 40 мм клей 70639С (200мп) ***** 7</t>
  </si>
  <si>
    <t>Кромка бум. с клеем Кромка Вишня Оксфорд 40 мм клей 70610С (200мп) ***** 7</t>
  </si>
  <si>
    <t>Кромка бум. с клеем Кромка Груша 40 мм клей 70606С (200мп) ***** 7</t>
  </si>
  <si>
    <t>Кромка бум. с клеем Кромка Груша тёмная 40 мм клей 70630С (200мп) ***** 7</t>
  </si>
  <si>
    <t>Кромка бум. с клеем Кромка Груша феррера 40 мм клей 70646С (200мп) ***** 7</t>
  </si>
  <si>
    <t>Кромка бум. с клеем Кромка Дуб венге 40 мм клей 70641С (200мп)</t>
  </si>
  <si>
    <t>Кромка бум. с клеем Кромка Дуб молочный 40 мм клей 70642С (200мп)</t>
  </si>
  <si>
    <t>Кромка бум. с клеем Кромка Дуб Рустикал 40 мм клей 70607С (200мп) ***** 7</t>
  </si>
  <si>
    <t>Кромка бум. с клеем Кромка Дуб Светлый 40 мм клей 70608С (200мп) ***** 7</t>
  </si>
  <si>
    <t>Кромка бум. с клеем Кромка Клён Тансау 40 мм клей 70615С (200мп)</t>
  </si>
  <si>
    <t>Кромка бум. с клеем Кромка Крем 40 мм клей 70625С (200мп)</t>
  </si>
  <si>
    <t>Кромка бум. с клеем Кромка Махонь 40 мм клей 70609С (200мп) ***** 7</t>
  </si>
  <si>
    <t>Кромка бум. с клеем Кромка Ольха 40 мм клей 70611С (200мп)</t>
  </si>
  <si>
    <t>Кромка бум. с клеем Кромка Ольха карпатская 40 мм клей 70644С (200мп) ***** 7</t>
  </si>
  <si>
    <t>Кромка бум. с клеем Кромка Ольха крымская 40 мм клей 70650С (200мп) ***** 7</t>
  </si>
  <si>
    <t>Кромка бум. с клеем Кромка Орех Артемида 40 клей 70618С (200мп) ***** 7</t>
  </si>
  <si>
    <t>Кромка бум. с клеем Кромка Орех Италия 40 мм клей 70619С (200мп) ***** 7</t>
  </si>
  <si>
    <t>Кромка бум. с клеем Кромка Орех Канада 40 мм клей 70612С (200мп)</t>
  </si>
  <si>
    <t>Кромка бум. с клеем Кромка Орех Средний 40 мм клей 70613С (200мп)</t>
  </si>
  <si>
    <t>Кромка бум. с клеем Кромка Орех степной 40 мм клей 70621С (200мп) ***** 7</t>
  </si>
  <si>
    <t>Кромка бум. с клеем Кромка Серая 40 мм клей 70604С (200мп)</t>
  </si>
  <si>
    <t>Кромка бум. с клеем Кромка Терра оранжевая  40 мм клей 70629С (200мп) ***** 7</t>
  </si>
  <si>
    <t>Кромка бум. с клеем Кромка Яблоня трентино 40 мм клей 70648С (200мп) ***** 7</t>
  </si>
  <si>
    <t>Кромка С 16 - 18</t>
  </si>
  <si>
    <t>Кромка С 16</t>
  </si>
  <si>
    <t>04 С-16 бук светлый Кромка</t>
  </si>
  <si>
    <t>05 С-16 бук темный Кромка***** 2</t>
  </si>
  <si>
    <t>09 С-16 Дуб рустикаль Кромка***** 2</t>
  </si>
  <si>
    <t>10с С-16 дуб светлый Кромка***** 2</t>
  </si>
  <si>
    <t>11 С-16 ольха Кромка</t>
  </si>
  <si>
    <t>120 С-16 дуб молочный II Кромка</t>
  </si>
  <si>
    <t>14 С-16  мультиплекс Кромка***** 2</t>
  </si>
  <si>
    <t>16 С-16 груша темная Кромка***** 2</t>
  </si>
  <si>
    <t>16R С-16 красное дерево Кромка***** 2</t>
  </si>
  <si>
    <t>16А С-16 яблоня локарно темная Кромка***** 2</t>
  </si>
  <si>
    <t>20 С-16 орех светлый Кромка***** 2</t>
  </si>
  <si>
    <t>22 С-16 клен Кромка</t>
  </si>
  <si>
    <t>25 С-16 махонь Кромка***** 2</t>
  </si>
  <si>
    <t>26 С-16 орех темный Кромка</t>
  </si>
  <si>
    <t>28 С-16 венге магия Кромка</t>
  </si>
  <si>
    <t>34 С-16 лимба светлая  Кромка ***** 2</t>
  </si>
  <si>
    <t>35 С-16 лимба темная Кромка***** 2</t>
  </si>
  <si>
    <t>41 С-16 zl Кромка***** 2</t>
  </si>
  <si>
    <t>42 С-16 chrom Кромка</t>
  </si>
  <si>
    <t>43 С-16 chrom матовый Кромка</t>
  </si>
  <si>
    <t>44 С-16 сатин Кромка***** 2</t>
  </si>
  <si>
    <t>49 С-16 венге Кромка</t>
  </si>
  <si>
    <t>50 С-16 Белый  Кромка</t>
  </si>
  <si>
    <t>51 С-16 темно-коричневый Кромка***** 2</t>
  </si>
  <si>
    <t>55 С-16 черная Кромка</t>
  </si>
  <si>
    <t>56 С-16 пепел Кромка</t>
  </si>
  <si>
    <t>67 С-16 кальвадос Кромка***** 2</t>
  </si>
  <si>
    <t>Кромка С 16 мягкая (50 м) до исчерпания</t>
  </si>
  <si>
    <t>05 С-16 мягкий бук темный Кромка*****</t>
  </si>
  <si>
    <t>26 С-16 мягкий орех темный Кромка*****</t>
  </si>
  <si>
    <t>44 С-16 сатин мягкий Кромка***** 7</t>
  </si>
  <si>
    <t>55 С-16 мягкий черный Кромка***** 7</t>
  </si>
  <si>
    <t xml:space="preserve">Кромка С 18 </t>
  </si>
  <si>
    <t>El-mech-plast С 18</t>
  </si>
  <si>
    <t>01 С-18 оливка Кромка***** 5</t>
  </si>
  <si>
    <t>02 С-18 махонь темная Кромка</t>
  </si>
  <si>
    <t>03 С-18 вишня Кромка</t>
  </si>
  <si>
    <t>04 С-18 бук светлый Кромка</t>
  </si>
  <si>
    <t>05 С-18 бук темный Кромка</t>
  </si>
  <si>
    <t>06 С-18 бук темный Кромка</t>
  </si>
  <si>
    <t>08 С-18 вишня оксфорд Кромка</t>
  </si>
  <si>
    <t>09 С-18 дуб рустикаль Кромка</t>
  </si>
  <si>
    <t>10 С-18 дуб Кромка</t>
  </si>
  <si>
    <t>10с (118)  С-18 дуб светлый Кромка</t>
  </si>
  <si>
    <t>11 С-18 ольха Кромка</t>
  </si>
  <si>
    <t>117 С-18 черный глянец Кромка ***** 5</t>
  </si>
  <si>
    <t>11с С-18 ольха средняя Кромка ***** 5</t>
  </si>
  <si>
    <t>12 С-18 ольха темная Кромка</t>
  </si>
  <si>
    <t>120 С-18  дуб молочный II Кромка</t>
  </si>
  <si>
    <t>13 С-18 ольха зеленая Кромка***** 5</t>
  </si>
  <si>
    <t>136 С-18 Кромка</t>
  </si>
  <si>
    <t>137 С-18 дуб бардолино натур. Кромка</t>
  </si>
  <si>
    <t>14 С-18 мультиплекс Кромка***** 7</t>
  </si>
  <si>
    <t>144 С-18 Кромка</t>
  </si>
  <si>
    <t>15 С-18 ясень Кромка ***** 5</t>
  </si>
  <si>
    <t>16 С-18 груша темная Кромка</t>
  </si>
  <si>
    <t>16A С-18 яблоня локарно темная (кальвадос) Кромка</t>
  </si>
  <si>
    <t>16R (161) С-18 красное дерево Кромка</t>
  </si>
  <si>
    <t>17 С-18 груша кальвадос Кромка</t>
  </si>
  <si>
    <t>18 С-18 груша светлая Кромка</t>
  </si>
  <si>
    <t>18A (181) С-18 клен желтый Кромка ***** 5</t>
  </si>
  <si>
    <t>19 С-18 груша Кромка ***** 5</t>
  </si>
  <si>
    <t>20 С-18 орех светлый Кромка</t>
  </si>
  <si>
    <t>201 С-18 пепел нов Кромка</t>
  </si>
  <si>
    <t>202 С-18 темный пепел Кромка ***** 7</t>
  </si>
  <si>
    <t>203 С-18 крем Кромка</t>
  </si>
  <si>
    <t>204 С-18 бежевый нов Кромка</t>
  </si>
  <si>
    <t>205 С-18 вишня одноцветная нов Кромка ***** 7</t>
  </si>
  <si>
    <t>20A (200) С-18 Кромка***** 7</t>
  </si>
  <si>
    <t>21 С-18 ольха синяя  Кромка***** 5</t>
  </si>
  <si>
    <t>22 С-18 клен Кромка</t>
  </si>
  <si>
    <t>23 С-18 ольха горная Кромка ***** 5</t>
  </si>
  <si>
    <t>24 С-18 орех патина (Вишня) Кромка</t>
  </si>
  <si>
    <t>25 С-18 махонь Кромка</t>
  </si>
  <si>
    <t>26 С-18 орех темный Кромка</t>
  </si>
  <si>
    <t>27 С-18 ольха натуральная Кромка</t>
  </si>
  <si>
    <t>28 С-18 венге магия Кромка</t>
  </si>
  <si>
    <t>29 С-18 орех Кромка</t>
  </si>
  <si>
    <t>30 С-18 венге амари Кромка</t>
  </si>
  <si>
    <t>31 С-18 терра желтая Кромка***** 5</t>
  </si>
  <si>
    <t>32 С-18 терра небесная Кромка***** 7</t>
  </si>
  <si>
    <t>33 С-18 терра лосось Кромка***** 7</t>
  </si>
  <si>
    <t>34 С-18 лимба светлая Кромка</t>
  </si>
  <si>
    <t>35 С-18 лимба темная Кромка</t>
  </si>
  <si>
    <t>41 С-18 zl Кромка</t>
  </si>
  <si>
    <t>42 С-18 chrom Кромка</t>
  </si>
  <si>
    <t>43 С-18 chrom матовый Кромка</t>
  </si>
  <si>
    <t>44 С-18 saten Кромка</t>
  </si>
  <si>
    <t>45 С-18 хром матовый нов Кромка</t>
  </si>
  <si>
    <t>46 С-18 сатин нов Кромка ***** 5</t>
  </si>
  <si>
    <t>47 С-18 коньяк Кромка</t>
  </si>
  <si>
    <t>49 С-18 венге Кромка</t>
  </si>
  <si>
    <t>50 С-18 белый Кромка</t>
  </si>
  <si>
    <t>51 С-18 темно-коричневый Кромка</t>
  </si>
  <si>
    <t>52 С-18 болотный беж Кромка***** 7</t>
  </si>
  <si>
    <t>53 С-18 светло-коричневый Кромка***** 7</t>
  </si>
  <si>
    <t>54 С-18 терра лосось темный Кромка***** 7</t>
  </si>
  <si>
    <t>55 С-18 черный Кромка</t>
  </si>
  <si>
    <t>56 С-18 пепел Кромка</t>
  </si>
  <si>
    <t>57 С-18 св.бежевый Кромка ***** 7</t>
  </si>
  <si>
    <t>58 С-18 красная Кромка</t>
  </si>
  <si>
    <t>59 С-18 синий Кромка</t>
  </si>
  <si>
    <t>60 С-18 коричневый Кромка</t>
  </si>
  <si>
    <t>61 С-18 вишня одноцветная Кромка</t>
  </si>
  <si>
    <t>62 С-18 беж нов Кромка***** 7</t>
  </si>
  <si>
    <t>63 С-18 оранж Кромка</t>
  </si>
  <si>
    <t>64 С-18 темно-коричневый Кромка</t>
  </si>
  <si>
    <t>66 С-18 ваниль Кромка</t>
  </si>
  <si>
    <t>67 С-18 кальвадос Кромка</t>
  </si>
  <si>
    <t>68 С-18 зеленый Кромка</t>
  </si>
  <si>
    <t>69 С-18 бежевый Кромка</t>
  </si>
  <si>
    <t>70 С-18 желтый Кромка</t>
  </si>
  <si>
    <t>71 С-18 зебрано африка Кромка ***** 5</t>
  </si>
  <si>
    <t>72 С-18 макасар Кромка***** 5</t>
  </si>
  <si>
    <t>73 С-18 трава морская Кромка</t>
  </si>
  <si>
    <t>Thermoplast C 18</t>
  </si>
  <si>
    <t>384C.0116D2600.18.KO</t>
  </si>
  <si>
    <t>116 С-18 кромка Бук (2,6м) (уп.20шт) Термопласт ***** 2</t>
  </si>
  <si>
    <t>384C.0117D2600.18.KO</t>
  </si>
  <si>
    <t>117 С-18 кромка Серебро (2,6м) (уп20шт) Термопласт ***** 2</t>
  </si>
  <si>
    <t>384C.0122D2600.18.KO</t>
  </si>
  <si>
    <t>122 С-18 кромка Кальвадос (2,6м) (уп20шт) Термопласт ***** 2</t>
  </si>
  <si>
    <t>384C.0301K2600.18.KO</t>
  </si>
  <si>
    <t>301 С-18 кромка Белый (2,6м) (уп20шт) Термопласт ***** 2</t>
  </si>
  <si>
    <t>384C.3054D2600.18.KO</t>
  </si>
  <si>
    <t>3054 С-18 кромка Венге (2,6м) (уп20шт) Термопласт ***** 2</t>
  </si>
  <si>
    <t>384C.3123D2600.18.KO</t>
  </si>
  <si>
    <t>3123 С-18 кромка Дуб молочный (2,6м) (уп20шт) Термопласт ***** 2</t>
  </si>
  <si>
    <t>384C.3160D2600.18.KO</t>
  </si>
  <si>
    <t>3160 С-18 кромка Венге магия (2,6м) (уп20шт) Термопласт ***** 2</t>
  </si>
  <si>
    <t>384C.0066D2600.18.KO</t>
  </si>
  <si>
    <t>66 С-18 кромка Клен Thansau (2,6м) (уп20шт) Термопласт ***** 2</t>
  </si>
  <si>
    <t>384C.0078D2600.18.KO</t>
  </si>
  <si>
    <t>78 С-18 кромка Красное дерево (2,6м) (уп20шт) Термопласт ***** 2</t>
  </si>
  <si>
    <t>384C.0080D2600.18.KO</t>
  </si>
  <si>
    <t>80 С-18 кромка Ольха горная (2,6м) (уп20шт) Термопласт ***** 2</t>
  </si>
  <si>
    <t>384C.0901K2600.18.KO</t>
  </si>
  <si>
    <t>901 С-18 кромка Чёрный (2,6м) (уп20шт) Термопласт ***** 2</t>
  </si>
  <si>
    <t>384C.0099D2600.18.KO</t>
  </si>
  <si>
    <t>99 С-18 кромка Орех светлый (2,6м) (уп20шт) Термопласт ***** 2</t>
  </si>
  <si>
    <t>Кромка С 18 мягкая (50 м)</t>
  </si>
  <si>
    <t>04 С-18 мягкий бук светлый Кромка</t>
  </si>
  <si>
    <t>05 С-18 мягкий бук темный Кромка ***** 3</t>
  </si>
  <si>
    <t>10 С-18 мягкий дуб светлый Кромка***** 3</t>
  </si>
  <si>
    <t>10С С-18 мягкий дуб седан Кромка***** 3</t>
  </si>
  <si>
    <t>11 С-18 мягкий ольха Кромка</t>
  </si>
  <si>
    <t>16A С-18 мягкий яблоня темная Кромка</t>
  </si>
  <si>
    <t>20 С-18 мягкий орех светлый Кромка***** 3</t>
  </si>
  <si>
    <t>22 С-18 мягкий клен Кромка</t>
  </si>
  <si>
    <t>25 С-18 мягкий махонь Кромка***** 3</t>
  </si>
  <si>
    <t>26 С-18 мягкий орех темный Кромка</t>
  </si>
  <si>
    <t>35 С-18 мягкий лимба темная Кромка***** 3</t>
  </si>
  <si>
    <t>43 С-18 мягкий chrom матовый Кромка</t>
  </si>
  <si>
    <t>49 С-18 мягкий венге Кромка</t>
  </si>
  <si>
    <t>50 С-18 мягкий белый Кромка</t>
  </si>
  <si>
    <t xml:space="preserve">50 С-19 мягкий белый Кромка </t>
  </si>
  <si>
    <t>55 С-18 мягкий черный Кромка</t>
  </si>
  <si>
    <t>56 С-18 мягкий пепел Кромка</t>
  </si>
  <si>
    <t>72 С-18 мягкий макасар Кромка***** 3</t>
  </si>
  <si>
    <t>Кромка Т 16 - 18</t>
  </si>
  <si>
    <t>Кромка Т 16</t>
  </si>
  <si>
    <t>04 Т-16 бук светлый 50м Кромка***** 7</t>
  </si>
  <si>
    <t>06 Т-16 бук средний 50м Кромка***** 7</t>
  </si>
  <si>
    <t>10 Т-16 дуб светлый 50м Кромка***** 7</t>
  </si>
  <si>
    <t>11 Т-16 ольха 50м  Кромка***** 7</t>
  </si>
  <si>
    <t>120 Т-16 дуб молочный 50м Кромка</t>
  </si>
  <si>
    <t>22 Т-16 клен  50м Кромка***** 7</t>
  </si>
  <si>
    <t xml:space="preserve">50 Т-16 белый 50м  Кромка </t>
  </si>
  <si>
    <t>59 Т-16 синий 50м Кромка***** 7</t>
  </si>
  <si>
    <t>Кромка Т 18</t>
  </si>
  <si>
    <t>02 Т-18 махонь 50м Кромка</t>
  </si>
  <si>
    <t>03 Т-18 вишня 50м Кромка</t>
  </si>
  <si>
    <t>04 Т-18 бук светлый 50м Кромка</t>
  </si>
  <si>
    <t>05 Т-18 бук темный 50м Кромка</t>
  </si>
  <si>
    <t>09 Т-18 дуб рустикаль 50м Кромка***** 5</t>
  </si>
  <si>
    <t>10 Т-18 дуб светлый 50м Кромка</t>
  </si>
  <si>
    <t>11 Т-18 ольха 50м Кромка</t>
  </si>
  <si>
    <t>120 Т-18  50м дуб молочный Кромка</t>
  </si>
  <si>
    <t>121 Т-18 риголетто 50м  Кромка</t>
  </si>
  <si>
    <t>137 Т-18 дуб бардолино натуральный 50м Кромка</t>
  </si>
  <si>
    <t>15 Т-18 яблоня локарно светлая 50м  Кромка</t>
  </si>
  <si>
    <t>16 Т-18 кальвадос 50м Кромка</t>
  </si>
  <si>
    <t>16A (162) Т-18 яблоня локарно темная 50м  Кромка</t>
  </si>
  <si>
    <t>16A Т-18 яблоня локарно темная 50м  Кромка</t>
  </si>
  <si>
    <t>16R Т-18 красное дерево 50м Кромка</t>
  </si>
  <si>
    <t>18 Т-18  венге светлый 50м Кромка</t>
  </si>
  <si>
    <t>18A Т-18 клен желтый 50м Кромка</t>
  </si>
  <si>
    <t>20 Т-18 орех светлый 50м Кромка</t>
  </si>
  <si>
    <t>21 Т-18 ольха синяя 50м Кромка***** 5</t>
  </si>
  <si>
    <t>211T-18 Ваниль 50м Кромка</t>
  </si>
  <si>
    <t>22 Т-18 клен 50м Кромка</t>
  </si>
  <si>
    <t>24 Т-18 орех патина 50м Кромка***** 5</t>
  </si>
  <si>
    <t>25 Т-18 махонь Кромка***** 5</t>
  </si>
  <si>
    <t>26 Т-18 орех темный 50м Кромка</t>
  </si>
  <si>
    <t>28 Т-18 венге магия 50м Кромка</t>
  </si>
  <si>
    <t>31 Т-18 терра желтая 50м Кромка***** 5</t>
  </si>
  <si>
    <t>32 Т-18 терра синяя 50м Кромка***** 5</t>
  </si>
  <si>
    <t>34 Т-18 лимба светлая 50м Кромка</t>
  </si>
  <si>
    <t>35 Т-18 лимба темная 50м Кромка</t>
  </si>
  <si>
    <t>49 Т-18 венге темный  50м Кромка</t>
  </si>
  <si>
    <t>50 Т-18 белый 50м Кромка</t>
  </si>
  <si>
    <t>55 Т-18 черный 50м Кромка</t>
  </si>
  <si>
    <t>56 Т-18 пепел 50м Кромка</t>
  </si>
  <si>
    <t>58 Т-18 красный 50м Кромка***** 5</t>
  </si>
  <si>
    <t>59 Т-18 синий 50м Кромка***** 5</t>
  </si>
  <si>
    <t>63 Т-18 оранжевый 50м Кромка***** 5</t>
  </si>
  <si>
    <t>ПВХ - кромка Egger *****</t>
  </si>
  <si>
    <t>F 274 ST9 Бетон светлый 1,5х43 *****</t>
  </si>
  <si>
    <t>пог. м</t>
  </si>
  <si>
    <t>H3704 ST15 орех аида табак ПВХ 2х42*****</t>
  </si>
  <si>
    <t>ПВХ - кромка El-MECH-PLAST</t>
  </si>
  <si>
    <t>"под заказ" ПВХ кромка Elmechplast</t>
  </si>
  <si>
    <t>06*32</t>
  </si>
  <si>
    <t xml:space="preserve">756 -  0,6*32 </t>
  </si>
  <si>
    <t>756 - ПВХ 0,6*32 пепел  (100м)</t>
  </si>
  <si>
    <t>06х19</t>
  </si>
  <si>
    <t>дерево</t>
  </si>
  <si>
    <t xml:space="preserve">7138 - 0,6х19 </t>
  </si>
  <si>
    <t>7138 ПВХ 06*19 ольха</t>
  </si>
  <si>
    <t>7227 - 0,6х19</t>
  </si>
  <si>
    <t>7227 - ПВХ 0,6х19 дуб молочный II</t>
  </si>
  <si>
    <t xml:space="preserve">7228 - 0,6х19 </t>
  </si>
  <si>
    <t>7228 - ПВХ 0,6х19 венге луизиана</t>
  </si>
  <si>
    <t xml:space="preserve">7231 - 0,6х19 </t>
  </si>
  <si>
    <t>7231 - ПВХ 0,6х19 дуб люксор</t>
  </si>
  <si>
    <t xml:space="preserve">7234 - 0,6х19 </t>
  </si>
  <si>
    <t>7234 - ПВХ 0,6х19 венге амари</t>
  </si>
  <si>
    <t xml:space="preserve">7237 - 0,6х19 </t>
  </si>
  <si>
    <t>7237 - ПВХ 0,6х19 орех</t>
  </si>
  <si>
    <t xml:space="preserve">7252 - 0,6х19 </t>
  </si>
  <si>
    <t>7252 ПВХ дуб бард натурал 06*19</t>
  </si>
  <si>
    <t xml:space="preserve">7254 - 0,6х19 </t>
  </si>
  <si>
    <t>7254 - ПВХ 0,6х19 зебрано песочное</t>
  </si>
  <si>
    <t xml:space="preserve">726 -  0,6х19 </t>
  </si>
  <si>
    <t xml:space="preserve">726 - ПВХ 0,6х19 орех темный </t>
  </si>
  <si>
    <t xml:space="preserve">7261 - 0,6х19 </t>
  </si>
  <si>
    <t>7261 - ПВХ 0,6х19 дуб кантор</t>
  </si>
  <si>
    <t xml:space="preserve">7272 - 0,6х19 </t>
  </si>
  <si>
    <t>7272 - ПВХ 0,6х19 вудлайн</t>
  </si>
  <si>
    <t xml:space="preserve">7275 - 0,6х19 </t>
  </si>
  <si>
    <t>7275 - ПВХ 0,6х19 вудлайн мокко</t>
  </si>
  <si>
    <t xml:space="preserve">7276 - 0,6*19 </t>
  </si>
  <si>
    <t>7276 - ПВХ 0,6*19 акация лэйкленд светлая (200м)</t>
  </si>
  <si>
    <t xml:space="preserve">7278 - 0,6х19 </t>
  </si>
  <si>
    <t>7278 - ПВХ 0,6х19 дуб феррара темный</t>
  </si>
  <si>
    <t xml:space="preserve">749 - 0,6х19 </t>
  </si>
  <si>
    <t>749 - ПВХ 0,6х19 венге</t>
  </si>
  <si>
    <t xml:space="preserve">7203 - 0,6х19 </t>
  </si>
  <si>
    <t>7203 - ПВХ 0,6х19 крем</t>
  </si>
  <si>
    <t xml:space="preserve">750 - 0,6х19 </t>
  </si>
  <si>
    <t>750 - ПВХ 0,6х19 белый</t>
  </si>
  <si>
    <t xml:space="preserve">750в - 0,6х19 </t>
  </si>
  <si>
    <t>750в - ПВХ 0,6х19 белый шагрень</t>
  </si>
  <si>
    <t xml:space="preserve">755в - 0,6х19 </t>
  </si>
  <si>
    <t>755в - ПВХ 0,6х19 черный  шагрень</t>
  </si>
  <si>
    <t>1*32</t>
  </si>
  <si>
    <t xml:space="preserve">750HG - 1*32 </t>
  </si>
  <si>
    <t>750HG - ПВХ 1*32 белый глянец  (200м)</t>
  </si>
  <si>
    <t xml:space="preserve">756 - 1*32 </t>
  </si>
  <si>
    <t>756 - ПВХ 1*32 пепел  (200м)</t>
  </si>
  <si>
    <t>1x52</t>
  </si>
  <si>
    <t>749 - ПВХ 1*52 венге (200 м)</t>
  </si>
  <si>
    <t>1х19</t>
  </si>
  <si>
    <t xml:space="preserve">7138 - 1*19  </t>
  </si>
  <si>
    <t>7138 - ПВХ 1*19  ольха (200 м)</t>
  </si>
  <si>
    <t xml:space="preserve">7141 - 1*19 </t>
  </si>
  <si>
    <t>7141 - ПВХ 1*19 орех ясный (200 м)</t>
  </si>
  <si>
    <t xml:space="preserve">7203 -  1*19 </t>
  </si>
  <si>
    <t>7203 - ПВХ 1*19 крем (200 м)</t>
  </si>
  <si>
    <t xml:space="preserve">7227 - 1*19 </t>
  </si>
  <si>
    <t>7227 - ПВХ 1*19 дуб молочный II  (200 м)</t>
  </si>
  <si>
    <t xml:space="preserve">7228 - 1*19 </t>
  </si>
  <si>
    <t>7228 - ПВХ 1*19 венге луизиана (200 м)</t>
  </si>
  <si>
    <t xml:space="preserve">7261 - 1*19 </t>
  </si>
  <si>
    <t>7261 - ПВХ 1*19 дуб кантор (200 м)</t>
  </si>
  <si>
    <t xml:space="preserve">750 -  1*19 </t>
  </si>
  <si>
    <t>750 -  ПВХ 1*19 белый (200 м)</t>
  </si>
  <si>
    <t>756 -  ПВХ 1*19 пепел</t>
  </si>
  <si>
    <t>756 -  ПВХ 1*19 пепел (200 м)</t>
  </si>
  <si>
    <t>1х42</t>
  </si>
  <si>
    <t>702 -ПВХ 1*42 махонь (100 м)</t>
  </si>
  <si>
    <t>706 -ПВХ 1*42 бук темный (100 м)</t>
  </si>
  <si>
    <t>711 - 1*42</t>
  </si>
  <si>
    <t>711 - ПВХ 1*42 ольха натуральная (200 м)</t>
  </si>
  <si>
    <t>7138 - 1*42</t>
  </si>
  <si>
    <t>7138 - ПВХ 1*42 ольха (200м)</t>
  </si>
  <si>
    <t>7142 - 1*42</t>
  </si>
  <si>
    <t>7142 - ПВХ 1*42 клен (200м)</t>
  </si>
  <si>
    <t>716 - 1*42</t>
  </si>
  <si>
    <t>716 - ПВХ 1*42 груша кальвадос (200 м)</t>
  </si>
  <si>
    <t>720 - 1*42</t>
  </si>
  <si>
    <t>720 - ПВХ 1*42 орех экко (200 м)</t>
  </si>
  <si>
    <t>7227 - 1*42</t>
  </si>
  <si>
    <t>7227 - ПВХ 1*42 Дуб молочный II (200м)</t>
  </si>
  <si>
    <t>7228 - 1*42</t>
  </si>
  <si>
    <t>7228 - ПВХ 1*42 венге луизиана (магия) (200м)</t>
  </si>
  <si>
    <t>7234 - 1*42</t>
  </si>
  <si>
    <t>7234 - ПВХ 1*42 венге амари (200м)</t>
  </si>
  <si>
    <t>7249 - 1*42</t>
  </si>
  <si>
    <t>7249 - ПВХ 1*42 алюминий ST2 (200м)</t>
  </si>
  <si>
    <t>7250 - 1*42</t>
  </si>
  <si>
    <t>7250 - ПВХ 1*42 яблоня (200м)</t>
  </si>
  <si>
    <t>7251 - 1*42</t>
  </si>
  <si>
    <t>7251 - ПВХ 1*42 гавана (200м)</t>
  </si>
  <si>
    <t>7254 - 1*42</t>
  </si>
  <si>
    <t>7254 - ПВХ 1*42 зебрано песочное (200м)</t>
  </si>
  <si>
    <t>7259 - 1*42</t>
  </si>
  <si>
    <t>7259 - ПВХ 1*42 орех больнья (200м)</t>
  </si>
  <si>
    <t>726 - 1*42</t>
  </si>
  <si>
    <t>726 - ПВХ  1*42 орех темный (200м)</t>
  </si>
  <si>
    <t>7260 - 1*42</t>
  </si>
  <si>
    <t>7260 - ПВХ 1*42 ясень коми (200м)</t>
  </si>
  <si>
    <t>7261 - 1*42</t>
  </si>
  <si>
    <t>7261 - ПВХ 1*42 дуб кантор (200м)</t>
  </si>
  <si>
    <t>7268 - 1*42</t>
  </si>
  <si>
    <t>7268 - ПВХ 1*42 дуб горский (200м)</t>
  </si>
  <si>
    <t>7272 - 1*42</t>
  </si>
  <si>
    <t>7272 - ПВХ 1*42 вудлайн (200м)</t>
  </si>
  <si>
    <t>7275 -ПВХ 1*42 вудлайн мокко (100 м)</t>
  </si>
  <si>
    <t>7276 - 1*42</t>
  </si>
  <si>
    <t>7276- ПВХ 1*42 акация лэйкленд светлая (200м)</t>
  </si>
  <si>
    <t>7279 - 1*42</t>
  </si>
  <si>
    <t>7279 - ПВХ 1*42 клен ванкувер (200м)</t>
  </si>
  <si>
    <t>7280 - 1*42</t>
  </si>
  <si>
    <t>7280 - ПВХ 1*42 дуб 314 (200м)</t>
  </si>
  <si>
    <t>7281 -ПВХ 1*42  венге (100 м)</t>
  </si>
  <si>
    <t>7282 - 1*42</t>
  </si>
  <si>
    <t>7282- ПВХ 1*42 венге аруша (200м)</t>
  </si>
  <si>
    <t>7290 -ПВХ 1*42 белый матовый (100 м)</t>
  </si>
  <si>
    <t>7293 -ПВХ 1*42 сосна норвежская (100 м)</t>
  </si>
  <si>
    <t>7298 -ПВХ 1*42 гасиенда белая (100 м)</t>
  </si>
  <si>
    <t>734 - 1*42</t>
  </si>
  <si>
    <t>734 - ПВХ 1*42 сосна лоредо светлая (200м)</t>
  </si>
  <si>
    <t>735 - 1*42</t>
  </si>
  <si>
    <t>735 - ПВХ 1*42 сосна Лоредо II (200м)</t>
  </si>
  <si>
    <t>743 - 1*42</t>
  </si>
  <si>
    <t>743 - ПВХ 1*42 алюминий (200м)</t>
  </si>
  <si>
    <t>7203 - 1*42</t>
  </si>
  <si>
    <t>7203 - ПВХ 1*42 крем (200м)</t>
  </si>
  <si>
    <t>750 - 1*42</t>
  </si>
  <si>
    <t>750 - ПВХ 1*42 белый (200м)</t>
  </si>
  <si>
    <t>750s - 1*42</t>
  </si>
  <si>
    <t>750s - ПВХ 1*42 белый структура (200м)</t>
  </si>
  <si>
    <t>750в - 1*42</t>
  </si>
  <si>
    <t>750в - ПВХ 1*42 белый шагрень (200м)</t>
  </si>
  <si>
    <t xml:space="preserve">755в - 1*42 </t>
  </si>
  <si>
    <t>755в - ПВХ 1*42 черный шагрень (200м)</t>
  </si>
  <si>
    <t xml:space="preserve">756 - 1*42 </t>
  </si>
  <si>
    <t>756 - ПВХ 1*42 пепел (200м)</t>
  </si>
  <si>
    <t>2х19</t>
  </si>
  <si>
    <t>703 - ПВХ 2*19 вишня</t>
  </si>
  <si>
    <t>704 - ПВХ 2*19 бук светлый</t>
  </si>
  <si>
    <t>705 - ПВХ 2*19 бук бавария</t>
  </si>
  <si>
    <t>706 - ПВХ 2*19 бук темный</t>
  </si>
  <si>
    <t>710 - ПВХ 2*19 дуб светлый</t>
  </si>
  <si>
    <t>7138 ПВХ 2*19 ольха</t>
  </si>
  <si>
    <t>7139 -  ПВХ 2*19 венге светлый</t>
  </si>
  <si>
    <t>7142 - ПВХ 2*19 клен</t>
  </si>
  <si>
    <t>716 - ПВХ 2*19 груша кальвадос</t>
  </si>
  <si>
    <t>7227 - ПВХ 2*19 дуб молочный II</t>
  </si>
  <si>
    <t>7228 - ПВХ 2*19 венге луизиана (магия)</t>
  </si>
  <si>
    <t>7235 - ПВХ 2*19 бук мангфал</t>
  </si>
  <si>
    <t xml:space="preserve">7237 - ПВХ 2*19 орех  </t>
  </si>
  <si>
    <t xml:space="preserve">7250 - ПВХ 2*19 яблоня </t>
  </si>
  <si>
    <t>726 -  ПВХ 2*19 орех темный</t>
  </si>
  <si>
    <t>7261 - ПВХ 2*19 дуб кантор</t>
  </si>
  <si>
    <t>7276 - ПВХ 2*19 акация лэйклэнд светлая</t>
  </si>
  <si>
    <t>731 -  ПВХ 2*19 терра желтая</t>
  </si>
  <si>
    <t>732  -  ПВХ 2*19 терра небесная</t>
  </si>
  <si>
    <t>749 -  ПВХ 2*19 венге</t>
  </si>
  <si>
    <t>0,6*45</t>
  </si>
  <si>
    <t>7298 - ПВХ 0,6*45  гасиенда белая (200м)</t>
  </si>
  <si>
    <t>0,6х19</t>
  </si>
  <si>
    <t>702 - ПВХ 0,6х19 махонь*****</t>
  </si>
  <si>
    <t>703 - ПВХ 0,6х19 вишня*****</t>
  </si>
  <si>
    <t>704 - ПВХ 0,6х19 бук светлый*****</t>
  </si>
  <si>
    <t>706 - ПВХ 0,6х19 бук темный*****</t>
  </si>
  <si>
    <t>709 - ПВХ 0,6х19 дуб рустикаль*****</t>
  </si>
  <si>
    <t>710 - ПВХ 0,6х19 дуб светлый*****</t>
  </si>
  <si>
    <t>711 - ПВХ 0,6х19 ольха натуральная*****</t>
  </si>
  <si>
    <t>7133 - ПВХ 0,6х19 бук*****</t>
  </si>
  <si>
    <t>7134 - ПВХ 0,6х19 груша красная*****</t>
  </si>
  <si>
    <t>7135 - ПВХ 0,6х19 ясень натуральный*****</t>
  </si>
  <si>
    <t>7136 - ПВХ 0,6х19 груша дикая*****</t>
  </si>
  <si>
    <t>7138 - ПВХ 0,6х19 ольха*****</t>
  </si>
  <si>
    <t>7139 - ПВХ 0,6х19 венге светлый*****</t>
  </si>
  <si>
    <t>7140 - ПВХ 0,6х19 кальвадос*****</t>
  </si>
  <si>
    <t>7141 - ПВХ 0,6х19 орех ясный*****</t>
  </si>
  <si>
    <t>7142 - ПВХ 0,6х19 клен*****</t>
  </si>
  <si>
    <t>716 - ПВХ 0,6х19 груша кальвадос*****</t>
  </si>
  <si>
    <t>717 - ПВХ 0,6х19 яблоня локарно*****</t>
  </si>
  <si>
    <t>720 - ПВХ 0,6х19 орех экко*****</t>
  </si>
  <si>
    <t>7225 - ПВХ 0,6х19 платина*****</t>
  </si>
  <si>
    <t>7226 - ПВХ 0,6х19 зебрано*****</t>
  </si>
  <si>
    <t>7236 - ПВХ 0,6х19 риголетто*****</t>
  </si>
  <si>
    <t>734 - ПВХ 0,6х19 сосна лоредо светлая*****</t>
  </si>
  <si>
    <t>735 - ПВХ 0,6х19 сосна Лоредо II*****</t>
  </si>
  <si>
    <t>750P - ПВХ 0,6х19 белый глянец*****</t>
  </si>
  <si>
    <t>768 - ПВХ 0,6х19  зелёный*****</t>
  </si>
  <si>
    <t>770 - ПВХ 0,6х19  желтый*****</t>
  </si>
  <si>
    <t>0,6х22</t>
  </si>
  <si>
    <t>глянец</t>
  </si>
  <si>
    <t>7241HG - ПВХ 0,6*22 граффит глянец (200м)</t>
  </si>
  <si>
    <t>7248HG - ПВХ 0,6*22 каппучино глянец (200м)</t>
  </si>
  <si>
    <t>7283HG - ПВХ 0,6*22 беж глянец (200м)</t>
  </si>
  <si>
    <t>22x06 750HG</t>
  </si>
  <si>
    <t>750HG - ПВХ 0,6*22 белый глянец  (200м)</t>
  </si>
  <si>
    <t>22x06 755 HG</t>
  </si>
  <si>
    <t>751HG - ПВХ 0,6*22 белый арктичный глянец (200 м)</t>
  </si>
  <si>
    <t>755 HG- ПВХ 0,6*22 черный глянец (200м)</t>
  </si>
  <si>
    <t>758HG - ПВХ 0,6*22 красный глянец (200м)</t>
  </si>
  <si>
    <t>760HG - ПВХ 0,6*22 красный китайский глянец  (200 м)</t>
  </si>
  <si>
    <t>702 - ПВХ 0,6*22 махонь (200м)</t>
  </si>
  <si>
    <t>703 - ПВХ 0,6*22 вишня (200м)</t>
  </si>
  <si>
    <t>704 - ПВХ 0,6*22 бук светлый (200м)</t>
  </si>
  <si>
    <t>705 - ПВХ 0,6*22 бук бавария  (200м)</t>
  </si>
  <si>
    <t>706 - ПВХ 0,6*22 бук темный (200м)</t>
  </si>
  <si>
    <t>707 - ПВХ 0,6*22 сосна медовая  (200м)</t>
  </si>
  <si>
    <t>709 - ПВХ 0,6*22 дуб рустикаль (200м)</t>
  </si>
  <si>
    <t>710 - ПВХ 0,6*22 дуб светлый (200м)</t>
  </si>
  <si>
    <t>711 - ПВХ 0,6*22 ольха натуральная  (200м)</t>
  </si>
  <si>
    <t>713 - ПВХ 0,6*22 ольха зеленая (200м)</t>
  </si>
  <si>
    <t>7130 - ПВХ 0,6*22 дуб лучано (200м)</t>
  </si>
  <si>
    <t>7131 - ПВХ 0,6*22 дуб темный лучано (200м)</t>
  </si>
  <si>
    <t>7132 - ПВХ 0,6*22 красное дерево (200м)</t>
  </si>
  <si>
    <t>7133 - ПВХ 0,6*22 бук (200м)</t>
  </si>
  <si>
    <t>7134 - ПВХ 0,6*22 груша красная (200м)</t>
  </si>
  <si>
    <t>7135 - ПВХ 0,6*22 ясень натуральный (200м)</t>
  </si>
  <si>
    <t>7136 - ПВХ 0,6*22 груша дикая (200м)</t>
  </si>
  <si>
    <t>7137 - ПВХ 0,6*22 ольха берлин (200м)</t>
  </si>
  <si>
    <t>7138 - ПВХ 0,6*22 ольха (200м)</t>
  </si>
  <si>
    <t>7139 - ПВХ 0,6*22 венге светлый (200м)</t>
  </si>
  <si>
    <t>7140 - ПВХ 0,6*22 кальвадос (200м)</t>
  </si>
  <si>
    <t>7141 - ПВХ 0,6*22 орех светлый экко (200м)</t>
  </si>
  <si>
    <t>7142 - ПВХ 0,6*22 клен (200м)</t>
  </si>
  <si>
    <t>715 - ПВХ 0,6*22 яблоня ясная (200м)</t>
  </si>
  <si>
    <t>716 - ПВХ 0,6*22 груша кальвадос (200м)</t>
  </si>
  <si>
    <t>717 - ПВХ 0,6*22 яблоня локарно  (200м)</t>
  </si>
  <si>
    <t>718 - ПВХ 0,6*22 самира  (200м)</t>
  </si>
  <si>
    <t>720 - ПВХ 0,6*22 орех экко  (200м)</t>
  </si>
  <si>
    <t>7222 - ПВХ 0,6*22 черешня  (200м)</t>
  </si>
  <si>
    <t>7223 - ПВХ 0,6*22 зебрано классик  (200м)</t>
  </si>
  <si>
    <t>7224 - ПВХ 0,6*22 груша полярная  (200м)</t>
  </si>
  <si>
    <t>7225 - ПВХ 0,6*22 платина  (200м)</t>
  </si>
  <si>
    <t>7226 - ПВХ 0,6*22 зебрано  (200м)</t>
  </si>
  <si>
    <t>7227 - ПВХ 0,6*22 дуб молочный II  (200м)</t>
  </si>
  <si>
    <t>7228 - ПВХ 0,6*22 венге луизиана (магия) (200м)</t>
  </si>
  <si>
    <t>7229 - ПВХ 0,6*22 слива (200м)</t>
  </si>
  <si>
    <t>7230 - ПВХ 0,6*22 малибу (200м)</t>
  </si>
  <si>
    <t>7231 - ПВХ 0,6*22 дуб люксор (200м)</t>
  </si>
  <si>
    <t>7232 - ПВХ 0,6*22 дуб столетний (200м)</t>
  </si>
  <si>
    <t>7234 - ПВХ 0,6*22 венге амари  (200м)</t>
  </si>
  <si>
    <t>7235 - ПВХ 0,6*22 бук мангфал (200м)</t>
  </si>
  <si>
    <t>7236 - ПВХ 0,6*22 риголетто  (200м)</t>
  </si>
  <si>
    <t>7237- ПВХ 0,6*22 орех (200м)</t>
  </si>
  <si>
    <t>7238 - ПВХ 0,6*22 бук II (200м)</t>
  </si>
  <si>
    <t>7239 - ПВХ 0,6*22 вишня марабелла I (200м)</t>
  </si>
  <si>
    <t>7240 - ПВХ 0,6*22 венге II  (200м)</t>
  </si>
  <si>
    <t xml:space="preserve">7249 - ПВХ 0,6*22 алюминий ST2 (200м) </t>
  </si>
  <si>
    <t xml:space="preserve">7250 - ПВХ 0,6*22 яблоня  (200м) </t>
  </si>
  <si>
    <t>7251 - ПВХ 0,6*22  гавана (200м)</t>
  </si>
  <si>
    <t>7252 - ПВХ 0,6*22 дуб бардолино натур (200м)</t>
  </si>
  <si>
    <t>7254 - ПВХ 0,6*22 зебрано песочное (200м)</t>
  </si>
  <si>
    <t>7255 - ПВХ 0,6*22 зебрано бежево-серый (200м)</t>
  </si>
  <si>
    <t>7256 - ПВХ 0,6*22  вишня II (200м)</t>
  </si>
  <si>
    <t>7257 - ПВХ 0,6*22 венге ясный II (200м)</t>
  </si>
  <si>
    <t>7258 - ПВХ 0,6*22 венге ST04 (200м)</t>
  </si>
  <si>
    <t>7259 - ПВХ 0,6*22 орех болония (200м)</t>
  </si>
  <si>
    <t>726 - ПВХ 0,6*22  орех темный (200м)</t>
  </si>
  <si>
    <t>726 - ПВХ 0,8*22 орех темный (200м)</t>
  </si>
  <si>
    <t>7260 - ПВХ 0,6*22  ясень коми (200м)</t>
  </si>
  <si>
    <t>7261 - ПВХ 0,6*22 дуб кантор (200м)</t>
  </si>
  <si>
    <t>7262 - ПВХ 0,6*22 лимба шоколад (200м)</t>
  </si>
  <si>
    <t>7263 - ПВХ 0,6*22 дуб палермо (200м)</t>
  </si>
  <si>
    <t>7264 - ПВХ 0,6*22 риголетто темный (200м)</t>
  </si>
  <si>
    <t>7265 - ПВХ 0,6*22 венге D2227 (200м)</t>
  </si>
  <si>
    <t>7266 - ПВХ 0,6*22 олива кордоба темный (200м)</t>
  </si>
  <si>
    <t>7267 - ПВХ 0,6*22  олива кордоба светлый (200м)</t>
  </si>
  <si>
    <t>7268 - ПВХ 0,6*22 дуб горский (200м)</t>
  </si>
  <si>
    <t>7269 - ПВХ 0,6*22 яблоня D1972 (200м)</t>
  </si>
  <si>
    <t>727 - ПВХ 0,6*22 груша натуральная (200м)</t>
  </si>
  <si>
    <t>7270 - ПВХ 0,6*22 ольха горская (200м)</t>
  </si>
  <si>
    <t>7271 - ПВХ 0,6*22 лиственница горская (200м)</t>
  </si>
  <si>
    <t>7272 - ПВХ 0,6*22 вудлайн (200м)</t>
  </si>
  <si>
    <t>7273 - ПВХ 0,6*22 фино бронза (200м)</t>
  </si>
  <si>
    <t>7274 - ПВХ 0,6*22 фино корица (200м)</t>
  </si>
  <si>
    <t>7275 - ПВХ 0,6*22 вудлайн мокко (200м)</t>
  </si>
  <si>
    <t>7276 - ПВХ 0,6*22 акация лэйкленд светлая (200м)</t>
  </si>
  <si>
    <t>7277 - ПВХ 0,6*22 груша тирано (200м)</t>
  </si>
  <si>
    <t>7278 - ПВХ 0,6*22 дуб феррара темный (200м)</t>
  </si>
  <si>
    <t>7279 - ПВХ 0,6*22 клен ванкувер (200м)</t>
  </si>
  <si>
    <t>7280 - ПВХ 0,6*22 дуб 314 (200м)</t>
  </si>
  <si>
    <t>7281 - ПВХ 0,6*22 венге 306 (200м)</t>
  </si>
  <si>
    <t>7282 - ПВХ 0,6*22 венге аруша (200м)</t>
  </si>
  <si>
    <t>7284 - ПВХ 0,6*22 дуб молочный D9116 (200м)</t>
  </si>
  <si>
    <t>7285 - ПВХ 0,6*22 орех экко D9163 (200м)</t>
  </si>
  <si>
    <t>7286 - ПВХ 0,6*22  орех мария луиза (200м)</t>
  </si>
  <si>
    <t>7287 - ПВХ 0,6*22  дуб молочный 8622 (200м)</t>
  </si>
  <si>
    <t>7288 - ПВХ 0,6*22  береза (200м)</t>
  </si>
  <si>
    <t>7291 - ПВХ 0,6*22  дуб трюфель (200м)</t>
  </si>
  <si>
    <t>7292 - ПВХ 0,6*22  каштан (200м)</t>
  </si>
  <si>
    <t>7293 - ПВХ 0,6*22 сосна норвежская (200м)</t>
  </si>
  <si>
    <t>7294 - ПВХ 0,6*22 орех колумбия (200м)</t>
  </si>
  <si>
    <t>7295 - ПВХ ясень молина песочный 0,6*22  (200м)</t>
  </si>
  <si>
    <t>7296 - ПВХ орех дижон натуральный 0,6*22  (200м)</t>
  </si>
  <si>
    <t>7297 - ПВХ 0,6*22 дуб шато серый (200м)</t>
  </si>
  <si>
    <t>7298 - ПВХ 0,6*22  гасиенда белая (200м)</t>
  </si>
  <si>
    <t>7301 - ПВХ 06*22 дуб санремо песочный (200м)</t>
  </si>
  <si>
    <t>7302 - ПВХ 06*22 сонома шоколадный (200м)</t>
  </si>
  <si>
    <t>731 - ПВХ 0,6*22 терра желтая (200м)</t>
  </si>
  <si>
    <t>732 - ПВХ 0,6*22 терра небесная  (200м)</t>
  </si>
  <si>
    <t>733 - ПВХ 0,6*22  терра лосось (200м)</t>
  </si>
  <si>
    <t>734 - ПВХ 0,6*22 сосна лоредо светлая (200м)</t>
  </si>
  <si>
    <t>735 - ПВХ 0,6*22 сосна Лоредо II (200м)</t>
  </si>
  <si>
    <t>749 - ПВХ 0,6*22 венге (200м)</t>
  </si>
  <si>
    <t>771 - ПВХ 0,6*22 зебрано африка  (200м)</t>
  </si>
  <si>
    <t>773 - ПВХ 0,6*22 трава морская (200м)</t>
  </si>
  <si>
    <t>7203 - ПВХ 0,6*22 крем  (200м)</t>
  </si>
  <si>
    <t>7220 - ПВХ 0,6*22 пастельно зеленый  (200м)</t>
  </si>
  <si>
    <t>7221 - ПВХ 0,6*22 светлозеленый  (200м)</t>
  </si>
  <si>
    <t>7241 - ПВХ 0,6*22 граффит (200м)</t>
  </si>
  <si>
    <t xml:space="preserve">7243 - ПВХ 0,6*22 оранжевый (200м) </t>
  </si>
  <si>
    <t xml:space="preserve">7245 - ПВХ 0,6*22 лайм (200м) </t>
  </si>
  <si>
    <t xml:space="preserve">7246 - ПВХ 0,6*22 розовый (200м) </t>
  </si>
  <si>
    <t xml:space="preserve">7247 - ПВХ 0,6*22 перламутр (200м) </t>
  </si>
  <si>
    <t xml:space="preserve">7248 - ПВХ 0,6*22 капучино (200м) </t>
  </si>
  <si>
    <t>7283 - ПВХ 0,6*22 беж (200м)</t>
  </si>
  <si>
    <t>7289 - ПВХ 0,6*22  черный матовый (200м)</t>
  </si>
  <si>
    <t>7290 - ПВХ 0,6*22 белый матовый (200м)</t>
  </si>
  <si>
    <t>7299- ПВХ 0,6*22 конго (200м)</t>
  </si>
  <si>
    <t>743 - ПВХ 0,6*22 алюминий (200м)</t>
  </si>
  <si>
    <t>750 - ПВХ 0,6*22 белый (200м)</t>
  </si>
  <si>
    <t>750s - ПВХ 0,6*22 белый структура  (200м)</t>
  </si>
  <si>
    <t>750в - ПВХ 0,6*22 белый шагрень (200м)</t>
  </si>
  <si>
    <t>751 - ПВХ 0,6*22 белый арктический (200м)</t>
  </si>
  <si>
    <t>751s - ПВХ 0,6*22 белый арктичный структура (200м)</t>
  </si>
  <si>
    <t>751в - ПВХ 0,6*22 белый арктичный шагрень (200м)</t>
  </si>
  <si>
    <t>752 - ПВХ 0,6*22 белый премиум (200м)</t>
  </si>
  <si>
    <t>752s - ПВХ 0,6*22 белый премиум структура (200м)</t>
  </si>
  <si>
    <t>752в - ПВХ 0,6*22 белый премиум шагрень (200м)</t>
  </si>
  <si>
    <t>755 - ПВХ 0,6*22 черный  (200м)</t>
  </si>
  <si>
    <t>755 В - ПВХ 0,6*22 черный  шагрень(200м)</t>
  </si>
  <si>
    <t>755s - ПВХ 0,6*22 черный структура (200м)</t>
  </si>
  <si>
    <t>756 - ПВХ 0,6*22  пепел (200м)</t>
  </si>
  <si>
    <t>757 - ПВХ 0,6*22 темный пепел (200м)</t>
  </si>
  <si>
    <t>758 - ПВХ 0,6*22 красный  (200м)</t>
  </si>
  <si>
    <t>759 - ПВХ 0,6*22 небесный (200м)</t>
  </si>
  <si>
    <t>760 - ПВХ 0,6*22 красный китайский (200м)</t>
  </si>
  <si>
    <t>768 - ПВХ 0,6*22 зеленый (200м)</t>
  </si>
  <si>
    <t>770 - ПВХ 0,6*22 желтый (200м)</t>
  </si>
  <si>
    <t>704 - ПВХ 1*19 бук светлый*****</t>
  </si>
  <si>
    <t>706 - ПВХ 1*19 бук темный*****</t>
  </si>
  <si>
    <t>710 - ПВХ 1*19 дуб светлый*****</t>
  </si>
  <si>
    <t>7140 - ПВХ 1*19 кальвадос*****</t>
  </si>
  <si>
    <t xml:space="preserve">7142 - ПВХ 1*19 клен***** </t>
  </si>
  <si>
    <t>716 - ПВХ 1*19 груша кальвадос*****</t>
  </si>
  <si>
    <t>717 - ПВХ 1*19 яблоня локарно*****</t>
  </si>
  <si>
    <t>7237 - ПВХ 1*19 орех*****</t>
  </si>
  <si>
    <t>743 - ПВХ 1*19 алюминий*****</t>
  </si>
  <si>
    <t>750в -  ПВХ 1*19 белый*****</t>
  </si>
  <si>
    <t>755в - ПВХ 1*19 черный шагрень*****</t>
  </si>
  <si>
    <t>1х22</t>
  </si>
  <si>
    <t>7241HG - ПВХ 1*22 графит глянец (200м)</t>
  </si>
  <si>
    <t>7248HG - ПВХ 1*22 каппучино глянец (200м)</t>
  </si>
  <si>
    <t>7283HG - ПВХ 1*22 беж глянец (200м)</t>
  </si>
  <si>
    <t>22x1 750HG</t>
  </si>
  <si>
    <t>750HG- ПВХ 1*22 белый глянец (200 м)</t>
  </si>
  <si>
    <t>22x1 751HG</t>
  </si>
  <si>
    <t>751HG - ПВХ 1*22 белый арктичный глянец (200 м)</t>
  </si>
  <si>
    <t>22x1 755HG</t>
  </si>
  <si>
    <t>755HG - ПВХ 1*22 черный глянец  (200 м)</t>
  </si>
  <si>
    <t>758HG - ПВХ 1*22 красный глянец (200м)</t>
  </si>
  <si>
    <t>22x1 760HG</t>
  </si>
  <si>
    <t xml:space="preserve">760HG - ПВХ 1*22 красный китайский глянец  (200 м) </t>
  </si>
  <si>
    <t>702 - ПВХ 1*22 махонь ( 200 м)</t>
  </si>
  <si>
    <t>703 - ПВХ 1*22 вишня ( 200 м)</t>
  </si>
  <si>
    <t xml:space="preserve">704 - ПВХ 1*22 бук светлый ( 200 м) </t>
  </si>
  <si>
    <t>705 - ПВХ 1*22 бук бавария ( 200 м)</t>
  </si>
  <si>
    <t>706 - ПВХ 1*22 бук темный( 200 м)</t>
  </si>
  <si>
    <t>707 - ПВХ 1*22 сосна медовая ( 200 м)</t>
  </si>
  <si>
    <t>709 - ПВХ 1*22 дуб рустикаль ( 200 м)</t>
  </si>
  <si>
    <t>710 - ПВХ 1*22 дуб светлый ( 200 м)</t>
  </si>
  <si>
    <t>711 - ПВХ 1*22 ольха  натуральная ( 200 м)</t>
  </si>
  <si>
    <t>713 - ПВХ 1*22 ольха зеленая ( 200 м)</t>
  </si>
  <si>
    <t>7130 - ПВХ 1*22 дуб лучано ( 200 м)</t>
  </si>
  <si>
    <t>7131 - ПВХ 1*22 дуб темный лучано ( 200 м)</t>
  </si>
  <si>
    <t>7132 - ПВХ 1*22 красное дерево (200 м)</t>
  </si>
  <si>
    <t>7133 - ПВХ 1*22 бук (200 м)</t>
  </si>
  <si>
    <t>7134 - ПВХ 1*22 груша красная (200 м)</t>
  </si>
  <si>
    <t>7135 - ПВХ 1*22 ясень натуральный ( 200 м)</t>
  </si>
  <si>
    <t>7136 - ПВХ 1*22 груша дикая (200 м)</t>
  </si>
  <si>
    <t>7137 - ПВХ 1*22 ольха берлин  (200 м)</t>
  </si>
  <si>
    <t>7138 - ПВХ 1*22 ольха (200 м)</t>
  </si>
  <si>
    <t xml:space="preserve">7139 - ПВХ 1*22 венге светлый ( 200 м) </t>
  </si>
  <si>
    <t>7140 - ПВХ 1*22 кальвадос (200 м)</t>
  </si>
  <si>
    <t>7141 - ПВХ 1*22 орех светлый экко ( 200 м)</t>
  </si>
  <si>
    <t xml:space="preserve">7142 - ПВХ 1*22 клен (200 м) </t>
  </si>
  <si>
    <t>715 - ПВХ 1*22 яблоня ясная ( 200 м)</t>
  </si>
  <si>
    <t>716 - ПВХ 1*22 груша кальвадос (200 м)</t>
  </si>
  <si>
    <t>717 - ПВХ 1*22 яблоня локарно (200 м)</t>
  </si>
  <si>
    <t>718 - ПВХ 1*22 самира (200 м)</t>
  </si>
  <si>
    <t>720 - ПВХ 1*22 орех экко (200 м)</t>
  </si>
  <si>
    <t>7222 - ПВХ 1*22 черешня ( 200 м)</t>
  </si>
  <si>
    <t>7223 - ПВХ 1*22 зебрано классик ( 200 м)</t>
  </si>
  <si>
    <t>7224 - ПВХ 1*22 груша полярная ( 200 м)</t>
  </si>
  <si>
    <t>7225 - ПВХ 1*22 платина ( 200 м)</t>
  </si>
  <si>
    <t xml:space="preserve">7226 - ПВХ 1*22 зебрано  ( 200 м) </t>
  </si>
  <si>
    <t xml:space="preserve">7227 - ПВХ 1*22 дуб молочный II  ( 200 м) </t>
  </si>
  <si>
    <t>7228 - ПВХ 1*22 венге луизиана (магия) ( 200 м)</t>
  </si>
  <si>
    <t>7229 - ПВХ 1*22 слива ( 200 м)</t>
  </si>
  <si>
    <t>7230 - ПВХ 1*22 малибу (200 м)</t>
  </si>
  <si>
    <t>7231 - ПВХ 1*22 дуб люксор  ( 200 м)</t>
  </si>
  <si>
    <t>7232 - ПВХ 1*22 дуб столетний ( 200 м)</t>
  </si>
  <si>
    <t>7234 - ПВХ 1*22 венге амари ( 200 м)</t>
  </si>
  <si>
    <t>7235 - ПВХ 1*22 бук  мангфал (200 м)</t>
  </si>
  <si>
    <t>7236 - ПВХ 1*22 риголетто  (200 м)</t>
  </si>
  <si>
    <t>7237 - ПВХ 1*22 орех ( 200 м )</t>
  </si>
  <si>
    <t>7238 - ПВХ 1*22 бук II (200 м)</t>
  </si>
  <si>
    <t>7239 - ПВХ 1*22 вишня марабелла (200 м)</t>
  </si>
  <si>
    <t>7240 - ПВХ 1*22 венге II  (200 м)</t>
  </si>
  <si>
    <t>7249 - ПВХ 1*22 алюминий ST2 (200м)</t>
  </si>
  <si>
    <t>7250 - ПВХ 1*22 яблоня (200м)</t>
  </si>
  <si>
    <t>7251 - ПВХ 1*22  гавана (200м)</t>
  </si>
  <si>
    <t>7252 - ПВХ 1*22 дуб бардолино натур (200м)</t>
  </si>
  <si>
    <t>7254 - ПВХ 1*22 зебрано песочное (200м)</t>
  </si>
  <si>
    <t>7255 - ПВХ 1*22 зебрано бежево-серый (200м)</t>
  </si>
  <si>
    <t>7256 - ПВХ 1*22 вишня II (200м)</t>
  </si>
  <si>
    <t>7257 - ПВХ 1*22 венге ясный II (200м)</t>
  </si>
  <si>
    <t>7258 - ПВХ 1*22 венге ST04 (200м)</t>
  </si>
  <si>
    <t>7259 - ПВХ 1*22 орех болония (200м)</t>
  </si>
  <si>
    <t>726 - ПВХ 1*22 орех темный ( 200 м )</t>
  </si>
  <si>
    <t>7260 - ПВХ 1*22 ясень коми (200м)</t>
  </si>
  <si>
    <t>7261 - ПВХ 1*22 дуб кантор (200м)</t>
  </si>
  <si>
    <t>7262 - ПВХ 1*22 лимба шоколад (200м)</t>
  </si>
  <si>
    <t>7263 - ПВХ 1*22 дуб палермо ( 200 м)</t>
  </si>
  <si>
    <t>7264 - ПВХ 1*22 риголетто темный ( 200 м)</t>
  </si>
  <si>
    <t>7265 - ПВХ 1*22 венге D2227 ( 200 м)</t>
  </si>
  <si>
    <t>7266 - ПВХ 1*22 олива кордоба темный ( 200 м)</t>
  </si>
  <si>
    <t>7267 - ПВХ 1*22 олива кордоба светлый ( 200 м)</t>
  </si>
  <si>
    <t>7268 - ПВХ 1*22 дуб горский ( 200 м)</t>
  </si>
  <si>
    <t>7269 - ПВХ 1*22 яблоня D1972 ( 200 м)</t>
  </si>
  <si>
    <t xml:space="preserve">727 - ПВХ 1*22 груша натуральная (200 м) </t>
  </si>
  <si>
    <t>7270 - ПВХ 1*22 ольха горская ( 200 м)</t>
  </si>
  <si>
    <t>7271 - ПВХ 1*22 лиственница горская ( 200 м)</t>
  </si>
  <si>
    <t>7272 - ПВХ 1*22 вудлайн ( 200 м)</t>
  </si>
  <si>
    <t>7273 - ПВХ 1*22 фино бронза ( 200 м)</t>
  </si>
  <si>
    <t>7274 - ПВХ 1*22 фино корица ( 200 м)</t>
  </si>
  <si>
    <t>7275 - ПВХ 1*22 вудлайн мокко ( 200 м)</t>
  </si>
  <si>
    <t>7276 - ПВХ 1*22 акация лэйкленд светлая ( 200 м)</t>
  </si>
  <si>
    <t>7277 - ПВХ 1*22 груша тирано ( 200 м)</t>
  </si>
  <si>
    <t>7278 - ПВХ 1*22 дуб феррара темный ( 200 м)</t>
  </si>
  <si>
    <t>7279 - ПВХ 1*22 клен ванкувер ( 200 м)</t>
  </si>
  <si>
    <t>7280 - ПВХ 1*22 дуб 314 ( 200 м)</t>
  </si>
  <si>
    <t>7281 - ПВХ 1*22 венге 306 ( 200 м)</t>
  </si>
  <si>
    <t>7282 - ПВХ 1*22 венге аруша ( 200 м)</t>
  </si>
  <si>
    <t>7284 - ПВХ 1*22 дуб молочный D9116 ( 200 м)</t>
  </si>
  <si>
    <t>7285 - ПВХ 1*22 орех экко D9163 ( 200 м)</t>
  </si>
  <si>
    <t>7286 - ПВХ 1*22  орех мария луиза ( 200 м)</t>
  </si>
  <si>
    <t>7287 - ПВХ 1*22  дуб молочный 8622 ( 200 м)</t>
  </si>
  <si>
    <t>7288 - ПВХ 1*22  береза ( 200 м)</t>
  </si>
  <si>
    <t>7289 - ПВХ 1*22  черный матовый ( 200 м)</t>
  </si>
  <si>
    <t>7291 - ПВХ 1*22  дуб трюфель ( 200 м)</t>
  </si>
  <si>
    <t>7292 - ПВХ 1*22  каштан ( 200 м)</t>
  </si>
  <si>
    <t>7293 - ПВХ 1*22  сосна норвежская ( 200 м)</t>
  </si>
  <si>
    <t>7294 - ПВХ 1*22  орех колумбия ( 200 м)</t>
  </si>
  <si>
    <t>7295 - ПВХ ясень молина песочный 1*22  ( 200 м)</t>
  </si>
  <si>
    <t>7296 - ПВХ орех дижон натуральный 1*22  ( 200 м)</t>
  </si>
  <si>
    <t>7297 - ПВХ 1*22 дуб шато серый ( 200 м)</t>
  </si>
  <si>
    <t>7298 - ПВХ 1*22  гасиенда белая (200 м)</t>
  </si>
  <si>
    <t>7301 - ПВХ 1*22 дуб санремо песочный (200м)</t>
  </si>
  <si>
    <t>7302 - ПВХ 1*22 сонома шоколадный (200м)</t>
  </si>
  <si>
    <t>731 - ПВХ 1*22 терра желтая ( 200 м)</t>
  </si>
  <si>
    <t>732 - ПВХ 1*22 терра небесная ( 200 м)</t>
  </si>
  <si>
    <t>733 - ПВХ 1*22 терра лосось ( 200 м)</t>
  </si>
  <si>
    <t>734 - ПВХ 1*22 сосна лоредо светлая (200 м)</t>
  </si>
  <si>
    <t>735 - ПВХ 1*22 сосна Лоредо II  (200 м)</t>
  </si>
  <si>
    <t>749 - ПВХ 1*22 венге ( 200 м)</t>
  </si>
  <si>
    <t>771 - ПВХ 1*22 зебрано африка ( 200 м)</t>
  </si>
  <si>
    <t>773 - ПВХ 1*22 трава морская ( 200 м)</t>
  </si>
  <si>
    <t xml:space="preserve">7203 - ПВХ 1*22 крем ( 200 м) </t>
  </si>
  <si>
    <t>7220 - ПВХ 1*22 пастельно зеленый  ( 200 м)</t>
  </si>
  <si>
    <t>7221 - ПВХ 1*22 светлозеленый ( 200 м)</t>
  </si>
  <si>
    <t>7241 - ПВХ 1*22 графит (200м)</t>
  </si>
  <si>
    <t>7243 - ПВХ 1*22 оранжевый (200м)</t>
  </si>
  <si>
    <t>7245 - ПВХ 1*22 лайм (200м)</t>
  </si>
  <si>
    <t>7246 - ПВХ 1*22 розовый (200м)</t>
  </si>
  <si>
    <t>7247 - ПВХ 1*22 перламутр (200м)</t>
  </si>
  <si>
    <t>7248 - ПВХ 1*22 капуччино (200м)</t>
  </si>
  <si>
    <t>7283 - ПВХ 1*22 беж ( 200 м)</t>
  </si>
  <si>
    <t xml:space="preserve">7290 - ПВХ 1*22 белый матовый ( 200 м) </t>
  </si>
  <si>
    <t>7299 - ПВХ 1*22 конго ( 200 м)</t>
  </si>
  <si>
    <t>743 - ПВХ 1*22 алюминий  ( 200 м)</t>
  </si>
  <si>
    <t>750 - ПВХ 1*22 белый (200 м)</t>
  </si>
  <si>
    <t>750s - ПВХ 1*22 белый структура (200 м)</t>
  </si>
  <si>
    <t>750в - ПВХ 1*22 белый шагрень (200 м)</t>
  </si>
  <si>
    <t>751 - ПВХ 1*22 белый арктичный (200 м)</t>
  </si>
  <si>
    <t>751s - ПВХ 1*22 белый арктичный структура (200 м)</t>
  </si>
  <si>
    <t>751в - ПВХ 1*22 белый арктичный шагрень (200 м)</t>
  </si>
  <si>
    <t>752 - ПВХ 1*22 белый премиум (200 м)</t>
  </si>
  <si>
    <t>752s - ПВХ 1*22 белый премиум структура (200 м)</t>
  </si>
  <si>
    <t>752в - ПВХ 1*22 белый премиум шагрень (200 м)</t>
  </si>
  <si>
    <t>755 - ПВХ 1*22 черный  (200 м)</t>
  </si>
  <si>
    <t>755s - ПВХ 1*22 черный структура (200 м)</t>
  </si>
  <si>
    <t>755в- ПВХ 1*22 черный  шагрень (200 м)</t>
  </si>
  <si>
    <t>756 - ПВХ 1*22 пепел (200 м)</t>
  </si>
  <si>
    <t>757 - ПВХ 1*22 темный пепел ( 200 м)</t>
  </si>
  <si>
    <t xml:space="preserve">758 - ПВХ 1*22 красный  (200 м) </t>
  </si>
  <si>
    <t xml:space="preserve">759 - ПВХ 1*22 небесный  (200 м) </t>
  </si>
  <si>
    <t xml:space="preserve">760 - ПВХ 1*22 красный китайский  (200 м) </t>
  </si>
  <si>
    <t>768 - ПВХ 1*22 зеленый  (200 м)</t>
  </si>
  <si>
    <t>770 - ПВХ 1*22 желтый ( 200 м)</t>
  </si>
  <si>
    <t>702 - ПВХ 2*19 махонь*****</t>
  </si>
  <si>
    <t>7132 - ПВХ 2*19 красное дерево*****</t>
  </si>
  <si>
    <t>7134 - ПВХ 2*19 груша красная*****</t>
  </si>
  <si>
    <t>7140 - ПВХ 2*19 кальвадос*****</t>
  </si>
  <si>
    <t>7141 - ПВХ 2*19 орех светлый экко*****</t>
  </si>
  <si>
    <t>715 - ПВХ 2*19 яблоня ясная*****</t>
  </si>
  <si>
    <t>717 - ПВХ 2*19 яблоня локарно *****</t>
  </si>
  <si>
    <t>7226 - ПВХ 2*19 зебрано*****</t>
  </si>
  <si>
    <t>7231 - ПВХ 2*19 дуб люксор*****</t>
  </si>
  <si>
    <t>7236 - ПВХ 2*19 риголетто*****</t>
  </si>
  <si>
    <t>734 -  ПВХ 2*19 сосна лоредо светлая*****</t>
  </si>
  <si>
    <t>755в -  ПВХ 2*19 чёрный шагрень*****</t>
  </si>
  <si>
    <t>756 -  ПВХ 2*19 пепел*****</t>
  </si>
  <si>
    <t>758 -  ПВХ 2*19 красный*****</t>
  </si>
  <si>
    <t>759 -  ПВХ 2*19 небесный*****</t>
  </si>
  <si>
    <t>768 - ПВХ 2*19 зеленый  *****</t>
  </si>
  <si>
    <t>770 - ПВХ 2*19 желтый*****</t>
  </si>
  <si>
    <t>2х22</t>
  </si>
  <si>
    <t>702 - ПВХ 2*22 махонь (100м)</t>
  </si>
  <si>
    <t>703 - ПВХ 2*22 вишня (100м)</t>
  </si>
  <si>
    <t xml:space="preserve">704 - ПВХ 2*22 бук светлый (100м) </t>
  </si>
  <si>
    <t>705 - ПВХ 2*22 бук бавария (100 м)</t>
  </si>
  <si>
    <t xml:space="preserve">706 - ПВХ 2*22 бук темный (100м) </t>
  </si>
  <si>
    <t xml:space="preserve">707 - ПВХ 2*22 сосна медовая (100м) </t>
  </si>
  <si>
    <t>709 - ПВХ 2*22 дуб  рустикаль (100м)</t>
  </si>
  <si>
    <t>710 - ПВХ 2*22 дуб  светлый (100м)</t>
  </si>
  <si>
    <t>711 - ПВХ 2*22 ольха натуральная (100м)</t>
  </si>
  <si>
    <t>713 - ПВХ 2*22 ольха зеленая (100м)</t>
  </si>
  <si>
    <t>7130 - ПВХ 2*22 дуб лучано (100м)</t>
  </si>
  <si>
    <t>7131 - ПВХ 2*22 дуб темный лучано (100м)</t>
  </si>
  <si>
    <t>7132 - ПВХ 2*22 красное дерево (100м)</t>
  </si>
  <si>
    <t>7133 - ПВХ 2*22 бук (100м)</t>
  </si>
  <si>
    <t>7134 - ПВХ 2*22 груша красная (100м)</t>
  </si>
  <si>
    <t>7135 - ПВХ 2*22 ясень натуральный (100м)</t>
  </si>
  <si>
    <t>7136 - ПВХ 2*22 груша дикая (100м)</t>
  </si>
  <si>
    <t>7137 - ПВХ 2*22 ольха берлин (100м)</t>
  </si>
  <si>
    <t>7138 - ПВХ 2*22 ольха (100м)</t>
  </si>
  <si>
    <t>7139 - ПВХ 2*22 венге светлый (100м)</t>
  </si>
  <si>
    <t>7140 - ПВХ 2*22 кальвадос (100м)</t>
  </si>
  <si>
    <t>7141 - ПВХ 2*22 орех светлый экко  (100м)</t>
  </si>
  <si>
    <t xml:space="preserve">7142 - ПВХ 2*22 клен  (100м) </t>
  </si>
  <si>
    <t>715 - ПВХ 2*22 яблоня ясная (100м)</t>
  </si>
  <si>
    <t>716 - ПВХ 2*22 груша кальвадос (100м)</t>
  </si>
  <si>
    <t>717 - ПВХ 2*22 яблоня локарно (100м)</t>
  </si>
  <si>
    <t>718 - ПВХ 2*22 самира (100м)</t>
  </si>
  <si>
    <t>720 - ПВХ 2*22 орех экко (100м)</t>
  </si>
  <si>
    <t>7222 - ПВХ 2*22 черешня (100 м)</t>
  </si>
  <si>
    <t>7223 - ПВХ 2*22 зебрано классик (100м)</t>
  </si>
  <si>
    <t>7224 - ПВХ 2*22 груша полярная (100м)</t>
  </si>
  <si>
    <t>7225 - ПВХ 2*22 платина (100м)</t>
  </si>
  <si>
    <t>7226 - ПВХ 2*22 зебрано (100м)</t>
  </si>
  <si>
    <t>7227 - ПВХ 2*22 дуб молочный II (100м)</t>
  </si>
  <si>
    <t>7228 - ПВХ 2*22 венге луизиана (магия) (100м)</t>
  </si>
  <si>
    <t>7229 - ПВХ 2*22 слива (100м)</t>
  </si>
  <si>
    <t>7230 - ПВХ 2*22 малибу (100м)</t>
  </si>
  <si>
    <t>7231 - ПВХ 2*22 дуб люксор (100м)</t>
  </si>
  <si>
    <t>7232 - ПВХ 2*22 дуб столетний (100м)</t>
  </si>
  <si>
    <t>7234 - ПВХ 2*22 венге амари (100м)</t>
  </si>
  <si>
    <t>7235 - ПВХ 2*22 бук мангфал (100м)</t>
  </si>
  <si>
    <t>7236 - ПВХ 2*22 риголетто (100м)</t>
  </si>
  <si>
    <t>7237 - ПВХ 2*22 орех (100м)</t>
  </si>
  <si>
    <t>7238 - ПВХ 2*22 бук II (100м)</t>
  </si>
  <si>
    <t>7239 - ПВХ 2*22 вишня марабелла (100м)</t>
  </si>
  <si>
    <t>7240 - ПВХ 2*22 венге II (100м)</t>
  </si>
  <si>
    <t>7249 - ПВХ 2*22 алюминий ST2 (100м)</t>
  </si>
  <si>
    <t xml:space="preserve">7250 - ПВХ 2*22 яблоня (100м) </t>
  </si>
  <si>
    <t>7251 - ПВХ 2*22 гавана (100м)</t>
  </si>
  <si>
    <t>7252 - ПВХ 2*22 дуб бардолино натур (100м)</t>
  </si>
  <si>
    <t>7254 - ПВХ 2*22 зебрано песочное (100м)</t>
  </si>
  <si>
    <t>7255 - ПВХ 2*22 зебрано бежево-серый (100м)</t>
  </si>
  <si>
    <t>7256 - ПВХ 2*22 вишня II (100м)</t>
  </si>
  <si>
    <t>7257 - ПВХ 2*22 венге ясный II (100м)</t>
  </si>
  <si>
    <t>7258 - ПВХ 2*22 венге ST04 (100м)</t>
  </si>
  <si>
    <t>7259 - ПВХ 2*22 орех болония (100м)</t>
  </si>
  <si>
    <t>726 - ПВХ 2*22 орех темный (100м)</t>
  </si>
  <si>
    <t>7260 - ПВХ 2*22 ясень коми (100м)</t>
  </si>
  <si>
    <t>7261 - ПВХ 2*22 дуб кантор (100м)</t>
  </si>
  <si>
    <t>7262 - ПВХ 2*22 лимба шоколад (100м)</t>
  </si>
  <si>
    <t>7263 - ПВХ 2*22 дуб палермо (100м)</t>
  </si>
  <si>
    <t>7264 - ПВХ 2*22 риголетто темный (100м)</t>
  </si>
  <si>
    <t>7265 - ПВХ 2*22 венге D2227 (100м)</t>
  </si>
  <si>
    <t>7266 - ПВХ 2*22 олива кордоба темная (100м)</t>
  </si>
  <si>
    <t>7267 - ПВХ 2*22 олива кордоба светлая (100м)</t>
  </si>
  <si>
    <t>7268 - ПВХ 2*22 дуб горский (100м)</t>
  </si>
  <si>
    <t>7269 - ПВХ 2*22 яблоня D1972 (100м)</t>
  </si>
  <si>
    <t>727 - ПВХ 2*22 груша натуральная (100м)*****</t>
  </si>
  <si>
    <t>7270 - ПВХ 2*22 ольха горская (100м)</t>
  </si>
  <si>
    <t>7271 - ПВХ 2*22 лиственница горская (100м)</t>
  </si>
  <si>
    <t>7272 - ПВХ 2*22 вудлайн (100м)</t>
  </si>
  <si>
    <t>7273 - ПВХ 2*22 фино бронза (100м)</t>
  </si>
  <si>
    <t>7274 - ПВХ 2*22 фино корица (100м)</t>
  </si>
  <si>
    <t>7275 - ПВХ 2*22 вудлайн мокко (100м)</t>
  </si>
  <si>
    <t>7276 - ПВХ 2*22 акация лэйкленд светлая (100м)</t>
  </si>
  <si>
    <t>7277 - ПВХ 2*22 груша тирано (100м)</t>
  </si>
  <si>
    <t>7278 - ПВХ 2*22 дуб феррара темный (100м)</t>
  </si>
  <si>
    <t>7279 - ПВХ 2*22 клен ванкувер (100м)</t>
  </si>
  <si>
    <t>7280 - ПВХ 2*22 дуб 314 (100м)</t>
  </si>
  <si>
    <t>7281 - ПВХ 2*22 венге 306 (100м)</t>
  </si>
  <si>
    <t>7282 - ПВХ 2*22 венге аруша (100м)</t>
  </si>
  <si>
    <t>7284 - ПВХ 2*22 дуб молочный D9116 (100м)</t>
  </si>
  <si>
    <t>7285 - ПВХ 2*22 орех экко D9163 (100м)</t>
  </si>
  <si>
    <t>7286 - ПВХ 2*22 орех мария луиза (100м)</t>
  </si>
  <si>
    <t>7287 - ПВХ 2*22 дуб молочный 8622 (100м)</t>
  </si>
  <si>
    <t>7288 - ПВХ 2*22 береза (100м)</t>
  </si>
  <si>
    <t>7289 - ПВХ 2*22 черный матовый (100м)</t>
  </si>
  <si>
    <t>7291 - ПВХ 2*22 дуб трюфель (100м)</t>
  </si>
  <si>
    <t>7292 - ПВХ 2*22 каштан (100м)</t>
  </si>
  <si>
    <t>7293 - ПВХ 2*22 сосна норвежская (100м)</t>
  </si>
  <si>
    <t>7294 - ПВХ 2*22 орех колумбия (100м)</t>
  </si>
  <si>
    <t>7295 - ПВХ ясень молина песочный 2*22 (100м)</t>
  </si>
  <si>
    <t>7296 - ПВХ орех дижон натуральный 2*22 (100м)</t>
  </si>
  <si>
    <t>7297 - ПВХ 2*22 дуб шато серый (100м)</t>
  </si>
  <si>
    <t>7298 - ПВХ 2*22  гасиенда белая (100м)</t>
  </si>
  <si>
    <t>7301  - ПВХ 2*22 дуб санремо песочный (100м)</t>
  </si>
  <si>
    <t>7302  - ПВХ 2*22 сонома шоколадный (100м)</t>
  </si>
  <si>
    <t>731 - ПВХ 2*22 терра  желтая (100м)</t>
  </si>
  <si>
    <t>732 - ПВХ 2*22 терра  небесная (100м)</t>
  </si>
  <si>
    <t>733 - ПВХ 2*22 терра лосось (100м)</t>
  </si>
  <si>
    <t>734 - ПВХ 2*22 сосна лоредо светлая (100м)</t>
  </si>
  <si>
    <t>735 - ПВХ 2*22 сосна Лоредо II  (100м)</t>
  </si>
  <si>
    <t>749 - ПВХ 2*22 венге (100м)</t>
  </si>
  <si>
    <t>771 - ПВХ 2*22 зебрано африка (100м)</t>
  </si>
  <si>
    <t>773 - ПВХ 2*22 трава морская (100м)</t>
  </si>
  <si>
    <t>7203 - ПВХ 2*22 крем (100м)</t>
  </si>
  <si>
    <t>7220 - ПВХ 2*22 пастельно зеленый (100м)</t>
  </si>
  <si>
    <t>7221 - ПВХ 2*22 светлозеленый (100 м)</t>
  </si>
  <si>
    <t>7241 - ПВХ 2*22 графит (100м)</t>
  </si>
  <si>
    <t>7243 - ПВХ 2*22 оранжевый (100м)</t>
  </si>
  <si>
    <t xml:space="preserve">7245 - ПВХ 2*22 лайм (100м) </t>
  </si>
  <si>
    <t xml:space="preserve">7246 - ПВХ 2*22 розовый (100м) </t>
  </si>
  <si>
    <t xml:space="preserve">7247 - ПВХ 2*22 перламутр (100м) </t>
  </si>
  <si>
    <t>7248 - ПВХ 2*22 капучино (100м)</t>
  </si>
  <si>
    <t>7283 - ПВХ 2*22 беж (100м)</t>
  </si>
  <si>
    <t>7290 - ПВХ 2*22 белый матовый (100м)</t>
  </si>
  <si>
    <t>7299 - ПВХ 2*22 конго (100м)</t>
  </si>
  <si>
    <t>743 - ПВХ 2*22 алюминий (100 м)</t>
  </si>
  <si>
    <t>750 - ПВХ 2*22 белый  (100 м)</t>
  </si>
  <si>
    <t>750s - ПВХ 2*22 белый структура (100 м)</t>
  </si>
  <si>
    <t>750в - ПВХ 2*22 белый шагрень (100 м)</t>
  </si>
  <si>
    <t>751 - ПВХ 2*22 белый арктичный (100 м)</t>
  </si>
  <si>
    <t>751s - ПВХ 2*22 белый арктичный структура (100 м)</t>
  </si>
  <si>
    <t>751в - ПВХ 2*22 белый арктичный шагрень (100 м)</t>
  </si>
  <si>
    <t>752 - ПВХ 2*22 белый премиум (100 м)</t>
  </si>
  <si>
    <t>752s - ПВХ 2*22 белый премиум структура (100 м)</t>
  </si>
  <si>
    <t>752в - ПВХ 2*22 белый премиум шагрень (100 м)</t>
  </si>
  <si>
    <t>755 - ПВХ 2*22 черный  (100м)</t>
  </si>
  <si>
    <t>755s - ПВХ 2*22 черный структура (100м)</t>
  </si>
  <si>
    <t>755в - ПВХ 2*22 черный шагрень (100м)</t>
  </si>
  <si>
    <t>756 - ПВХ 2*22 пепел (100м)</t>
  </si>
  <si>
    <t>757 - ПВХ 2*22 темный пепел (100м)</t>
  </si>
  <si>
    <t>758 - ПВХ 2*22 красный (100м)</t>
  </si>
  <si>
    <t>759 - ПВХ 2*22 синий (100м)</t>
  </si>
  <si>
    <t>760 - ПВХ 2*22 красный китайский (100м)</t>
  </si>
  <si>
    <t>768 - ПВХ 2*22 зеленый (100м)</t>
  </si>
  <si>
    <t>770 - ПВХ 2*22 желтый (100м)</t>
  </si>
  <si>
    <t>2х32</t>
  </si>
  <si>
    <t>702 - ПВХ 2*32 махонь (100м) *****</t>
  </si>
  <si>
    <t>703 - ПВХ 2*32 вишня (100м)</t>
  </si>
  <si>
    <t>704 - ПВХ 2*32 бук светлый ( 100м) *****</t>
  </si>
  <si>
    <t>705 - ПВХ 2*32 бук бавария ( 100м)</t>
  </si>
  <si>
    <t>706 - ПВХ 2*32 бук темный ( 100м) *****</t>
  </si>
  <si>
    <t>707 - ПВХ 2*32 сосна медовая (100м) *****</t>
  </si>
  <si>
    <t>709 - ПВХ 2*32 дуб рустикаль (100м) *****</t>
  </si>
  <si>
    <t>710 - ПВХ 2*32 дуб светлый (100м) *****</t>
  </si>
  <si>
    <t>711 - ПВХ 2*32 ольха натуральная (100м) *****</t>
  </si>
  <si>
    <t>713 - ПВХ 2*32 ольха зеленая (100м) *****</t>
  </si>
  <si>
    <t>7130 - ПВХ 2*32 дуб лучано (100м) *****</t>
  </si>
  <si>
    <t>7131 - ПВХ 2*32 дуб темный лучано  (100м) *****</t>
  </si>
  <si>
    <t>7132 - ПВХ 2*32 красное дерево  (100м) *****</t>
  </si>
  <si>
    <t>7133 - ПВХ 2*32 бук  (100м) *****</t>
  </si>
  <si>
    <t>7134 - ПВХ 2*32 груша красная  (100м) *****</t>
  </si>
  <si>
    <t>7135 - ПВХ 2*32 ясень натуральный  (100м) *****</t>
  </si>
  <si>
    <t>7136 - ПВХ 2*32 груша дикая  (100м) *****</t>
  </si>
  <si>
    <t>7137 - ПВХ 2*32 ольха берлин  (100м) *****</t>
  </si>
  <si>
    <t>7138 - ПВХ 2*32 ольха (100м)</t>
  </si>
  <si>
    <t>7139 - ПВХ 2*32 венге светлый (100м) *****</t>
  </si>
  <si>
    <t>7140 - ПВХ 2*32 кальвадос (100м) *****</t>
  </si>
  <si>
    <t>7141 - ПВХ 2*32 орех светлый экко  (100м)</t>
  </si>
  <si>
    <t>7142 - ПВХ 2*32 клён  (100м)</t>
  </si>
  <si>
    <t>715 - ПВХ 2*32 яблоня ясная (100м)*****</t>
  </si>
  <si>
    <t>716 - ПВХ 2*32 груша кальвадос (100м)*****</t>
  </si>
  <si>
    <t>717 - ПВХ 2x32 яблоня локарно (100м)</t>
  </si>
  <si>
    <t>718 - ПВХ 2*32 самира (100м)*****</t>
  </si>
  <si>
    <t>720 - ПВХ 2*32 орех экко (100м)</t>
  </si>
  <si>
    <t>7222 - ПВХ 2*32 черешня (100м)*****</t>
  </si>
  <si>
    <t>7223 - ПВХ 2*32 зебрано классик (100м)*****</t>
  </si>
  <si>
    <t>7224 - ПВХ 2*32 груша полярная (100м)*****</t>
  </si>
  <si>
    <t>7225 - ПВХ 2*32 платина  (100м)</t>
  </si>
  <si>
    <t>7226 - ПВХ 2*32 зебрано (100м)*****</t>
  </si>
  <si>
    <t>7227 - ПВХ 2*32 дуб молочный II (100м)</t>
  </si>
  <si>
    <t>7228 - ПВХ 2*32 венге луизиана (магия)  (100м)</t>
  </si>
  <si>
    <t>7229 - ПВХ 2*32 слива (100м)*****</t>
  </si>
  <si>
    <t>7231 - ПВХ 2*32 дуб люксор (100м)*****</t>
  </si>
  <si>
    <t>7232 - ПВХ 2*32 дуб столетний (100м)*****</t>
  </si>
  <si>
    <t>7234 - ПВХ 2*32 венге амари (100м)*****</t>
  </si>
  <si>
    <t>7235 - ПВХ 2*32 бук мангфал (100м)*****</t>
  </si>
  <si>
    <t>7236 - ПВХ 2*32 риголетто (100м)*****</t>
  </si>
  <si>
    <t>7237 - ПВХ 2*32 орех (100м)*****</t>
  </si>
  <si>
    <t>7238 - ПВХ 2*32 бук II (100м)*****</t>
  </si>
  <si>
    <t>7239 - ПВХ 2*32 вишня марабелла (100м)*****</t>
  </si>
  <si>
    <t>7240 - ПВХ 2*32 венге II (100м)*****</t>
  </si>
  <si>
    <t xml:space="preserve">7249 ПВХ 2*32 алюминий ST2 (100м) </t>
  </si>
  <si>
    <t>7250 - ПВХ 2*32 яблоня (100м) *****</t>
  </si>
  <si>
    <t>7251 - ПВХ 2*32 гавана*****</t>
  </si>
  <si>
    <t>7252 - ПВХ 2*32 дуб бардолино натур (100м)</t>
  </si>
  <si>
    <t>7255 - ПВХ 2*32 зебрано бежево-серый*****</t>
  </si>
  <si>
    <t>7256 - ПВХ 2*32 вишня II *****</t>
  </si>
  <si>
    <t>7257 - ПВХ 2*32 венге ясный II*****</t>
  </si>
  <si>
    <t>7258 - ПВХ 2*32 венге ST04*****</t>
  </si>
  <si>
    <t>726 - ПВХ 2*32 орех темный (100м)</t>
  </si>
  <si>
    <t>7260 - ПВХ 2*32 ясень коми*****</t>
  </si>
  <si>
    <t>7261 - ПВХ 2*32 дуб кантор*****</t>
  </si>
  <si>
    <t>7262 - ПВХ 2*32 лимба шоколад (100м)*****</t>
  </si>
  <si>
    <t>7263- ПВХ 2*32 дуб палермо (100м)*****</t>
  </si>
  <si>
    <t>7264- ПВХ 2*32 риголетто темный (100м)*****</t>
  </si>
  <si>
    <t>7265- ПВХ 2*32 венге D2227 (100м)*****</t>
  </si>
  <si>
    <t>7266- ПВХ 2*32 олива кордоба темная*****</t>
  </si>
  <si>
    <t>7267- ПВХ 2*32 олива кордоба светлая (100м)*****</t>
  </si>
  <si>
    <t>7268- ПВХ 2*32 дуб горский(100м)*****</t>
  </si>
  <si>
    <t>727 - ПВХ 2*32 груша натуральная (100м)*****</t>
  </si>
  <si>
    <t>7270- ПВХ 2*32 ольха  горская (100м)*****</t>
  </si>
  <si>
    <t>7271- ПВХ 2*32 лиственница горская (100м)*****</t>
  </si>
  <si>
    <t>7272- ПВХ 2*32 вудлайн (100м)*****</t>
  </si>
  <si>
    <t>7273- ПВХ 2*32 фино бронза (100м)*****</t>
  </si>
  <si>
    <t>7274- ПВХ 2*32 фино корица (100м)*****</t>
  </si>
  <si>
    <t>7275- ПВХ 2*32 вудлайн мокко (100м)*****</t>
  </si>
  <si>
    <t>7276- ПВХ 2*32 акация лейкленд светлая (100м)*****</t>
  </si>
  <si>
    <t>7277- ПВХ 2*32 груша тирано (100м)*****</t>
  </si>
  <si>
    <t>7278- ПВХ 2*32 дуб феррара темный (100м)*****</t>
  </si>
  <si>
    <t>7279 - ПВХ 2*32 клен ванкувер (100м)*****</t>
  </si>
  <si>
    <t>7280 - ПВХ 2*32 дуб 314 (100м)*****</t>
  </si>
  <si>
    <t>7281 - ПВХ 2*32 венге 306 (100м)*****</t>
  </si>
  <si>
    <t>7282 - ПВХ 2*32 венге аруша (100м)*****</t>
  </si>
  <si>
    <t>7284 - ПВХ 2*32 дуб молочный D9116 ( 100 м)*****</t>
  </si>
  <si>
    <t>7285 - ПВХ 2*32 орех экко D9163 ( 100 м)*****</t>
  </si>
  <si>
    <t>7287 - ПВХ 2*32  дуб молочный 8622 ( 100 м)*****</t>
  </si>
  <si>
    <t>7288 - ПВХ 2*32  береза ( 100 м)*****</t>
  </si>
  <si>
    <t>7291 - ПВХ 2*32  дуб трюфель ( 100 м)*****</t>
  </si>
  <si>
    <t>7292 - ПВХ 2*32 каштан ( 100 м)*****</t>
  </si>
  <si>
    <t>7293 - ПВХ 2*32 сосна норвежская ( 100 м)*****</t>
  </si>
  <si>
    <t>7294 - ПВХ 2*32 орех колумбия ( 100 м)*****</t>
  </si>
  <si>
    <t>7295 - ПВХ 2*32 ясень молина песочный  (100м)</t>
  </si>
  <si>
    <t>731 - ПВХ 2*32 терра  желтая (100 м)*****</t>
  </si>
  <si>
    <t>732 - ПВХ 2*32 терра небесная (100м)*****</t>
  </si>
  <si>
    <t>733 - ПВХ 2*32 терра лосось (100м)*****</t>
  </si>
  <si>
    <t>734 - ПВХ 2*32 сосна лоредо светлая  (100м)*****</t>
  </si>
  <si>
    <t>735 - ПВХ 2*32 сосна Лоредо II   (100м)</t>
  </si>
  <si>
    <t xml:space="preserve">743 - ПВХ 2*32 алюминий  (100м) </t>
  </si>
  <si>
    <t>749 - ПВХ 2*32 венге  (100м)</t>
  </si>
  <si>
    <t>771 - ПВХ 2*32 зебрано африка  (100м)*****</t>
  </si>
  <si>
    <t>773 - ПВХ 2*32 трава морская  (100м)*****</t>
  </si>
  <si>
    <t>7203 - ПВХ 2*32 крем (100м)</t>
  </si>
  <si>
    <t>7220 - ПВХ 2*32 пастельно зеленый (100м)*****</t>
  </si>
  <si>
    <t>7221 - ПВХ 2*32 светлозеленый (100м)*****</t>
  </si>
  <si>
    <t>7241 - ПВХ 2*32 графит ( 100м)*****</t>
  </si>
  <si>
    <t>7243 - ПВХ 2*32 оранжевый ( 100м) *****</t>
  </si>
  <si>
    <t>7245 - ПВХ 2*32 лайм ( 100м) *****</t>
  </si>
  <si>
    <t>7246 - ПВХ 2*32 розовый ( 100м) *****</t>
  </si>
  <si>
    <t>7247 - ПВХ 2*32 перламутр ( 100м) *****</t>
  </si>
  <si>
    <t>7248 - ПВХ 2*32 капуччино ( 100м) *****</t>
  </si>
  <si>
    <t>7283 - ПВХ 2*32 беж (100м)*****</t>
  </si>
  <si>
    <t>7289 - ПВХ 2*32  черный матовый (100 м)*****</t>
  </si>
  <si>
    <t>7290 - ПВХ 2*32 белый матовый (100м)*****</t>
  </si>
  <si>
    <t>743 - ПВХ 2*42 алюминий (100 м)</t>
  </si>
  <si>
    <t>750 - ПВХ 2*32 белый (100м)</t>
  </si>
  <si>
    <t>750s - ПВХ 2*32 белый структура (100м)*****</t>
  </si>
  <si>
    <t>750в - ПВХ 2*32 белый шагрень (100м)</t>
  </si>
  <si>
    <t>751 - ПВХ 2*32 белый арктичный (100м)*****</t>
  </si>
  <si>
    <t>751s - ПВХ 2*32 белый арктичный структура (100м)*****</t>
  </si>
  <si>
    <t>752 - ПВХ 2*32 белый премиум (100м)*****</t>
  </si>
  <si>
    <t>752s - ПВХ 2*32 белый премиум структура (100м)*****</t>
  </si>
  <si>
    <t>752в - ПВХ 2*32 белый премиум шагрень (100м)*****</t>
  </si>
  <si>
    <t>755 - ПВХ 2*32 черный (100м)</t>
  </si>
  <si>
    <t>755s - ПВХ 2*32 черный структура (100м)</t>
  </si>
  <si>
    <t>755в - ПВХ 2*32 черный шагрень (100м)</t>
  </si>
  <si>
    <t>756 - ПВХ 2*32  пепел  (100м)</t>
  </si>
  <si>
    <t>757 - ПВХ 2*32 темный пепел ( 100м)*****</t>
  </si>
  <si>
    <t>758 - ПВХ 2*32 красный (100м)*****</t>
  </si>
  <si>
    <t>759 - ПВХ 2*32 небесный (100м)*****</t>
  </si>
  <si>
    <t>760 - ПВХ 2*32 красный китайский (100м)*****</t>
  </si>
  <si>
    <t>768 - ПВХ 2*32 зеленый (100м)*****</t>
  </si>
  <si>
    <t>770 - ПВХ 2*32 желтый (100м)*****</t>
  </si>
  <si>
    <t>2х42</t>
  </si>
  <si>
    <t>702 - ПВХ 2*42 махонь (100 м)</t>
  </si>
  <si>
    <t>703 - ПВХ 2*42 вишня (100 м)</t>
  </si>
  <si>
    <t>704 - ПВХ 2*42 бук светлый (100 м)</t>
  </si>
  <si>
    <t>705 - ПВХ 2*42 бук бавария (100 м)</t>
  </si>
  <si>
    <t>706 - ПВХ 2*42 бук темный (100м)</t>
  </si>
  <si>
    <t>707 - ПВХ 2*42 сосна медовая (100м)</t>
  </si>
  <si>
    <t>709 - ПВХ 2*42 дуб рустикаль (100м)</t>
  </si>
  <si>
    <t>710 - ПВХ 2*42 дуб светлый (100м)</t>
  </si>
  <si>
    <t>711 2*42</t>
  </si>
  <si>
    <t>711 - ПВХ 2*42 ольха натуральная (100м)</t>
  </si>
  <si>
    <t>713 - ПВХ 2*42 ольха зеленая (100м)</t>
  </si>
  <si>
    <t>7130 - ПВХ 2*42 дуб лучано (100м)</t>
  </si>
  <si>
    <t>7131 - ПВХ 2*42 дуб темный лучано (100м)</t>
  </si>
  <si>
    <t>7132 - ПВХ 2*42 красное дерево (100 м)</t>
  </si>
  <si>
    <t>7133 - ПВХ 2*42 бук  (100 м)</t>
  </si>
  <si>
    <t>7134 - ПВХ 2*42 груша красная (100 м)</t>
  </si>
  <si>
    <t>7135 - ПВХ 2*42 ясень натуральный (100 м)</t>
  </si>
  <si>
    <t>7136 - ПВХ 2*42 груша дикая (100 м)</t>
  </si>
  <si>
    <t>7137 - ПВХ 2*42 ольха берлин  (100 м)</t>
  </si>
  <si>
    <t>7138 - ПВХ 2*42 ольха (100 м)</t>
  </si>
  <si>
    <t>7139 - ПВХ 2*42 венге светлый (100 м)</t>
  </si>
  <si>
    <t>7140 - ПВХ 2*42 кальвадос (100 м)</t>
  </si>
  <si>
    <t>7141 - ПВХ 2*42 орех светлый экко (100 м)</t>
  </si>
  <si>
    <t>7142 - ПВХ 2*42 клен (100 м)</t>
  </si>
  <si>
    <t>715 - ПВХ 2*42 яблоня ясная (100 м)</t>
  </si>
  <si>
    <t>716 2*42</t>
  </si>
  <si>
    <t>716 - ПВХ 2*42 груша кальвадос (100 м)</t>
  </si>
  <si>
    <t>717 - ПВХ 2*42 яблоня локарно (100 м)</t>
  </si>
  <si>
    <t>718 - ПВХ 2*42 самира  (100 м)</t>
  </si>
  <si>
    <t>720 - ПВХ 2*42 орех экко  (100 м)</t>
  </si>
  <si>
    <t>7222 - ПВХ 2*42 черешня  (100 м)</t>
  </si>
  <si>
    <t>7223 - ПВХ 2*42 зебрано классик (100 м)</t>
  </si>
  <si>
    <t>7224 - ПВХ 2*42 груша полярная (100 м)</t>
  </si>
  <si>
    <t>7225 - ПВХ 2*42 платина (100 м)</t>
  </si>
  <si>
    <t>7226 - ПВХ 2*42 зебрано (100 м)</t>
  </si>
  <si>
    <t>7227 - ПВХ 2*42 Дуб молочный II (100 м)</t>
  </si>
  <si>
    <t>7228 - ПВХ 2*42 венге луизиана (магия) (100 м)</t>
  </si>
  <si>
    <t>7229 - ПВХ 2*42 слива (100 м)</t>
  </si>
  <si>
    <t>7230 - ПВХ 2*42 малибу (100 м)</t>
  </si>
  <si>
    <t>7231 - ПВХ 2*42 дуб люксор  (100 м)</t>
  </si>
  <si>
    <t>7232 - ПВХ 2*42 дуб столетний  (100 м)</t>
  </si>
  <si>
    <t>7234 - ПВХ 2*42 венге амари  (100 м)</t>
  </si>
  <si>
    <t>7235 - ПВХ 2*42 бук мангфалл  (100 м)</t>
  </si>
  <si>
    <t>7236 - ПВХ 2*42 риголетто  (100 м)</t>
  </si>
  <si>
    <t>7237 - ПВХ 2*42 орех  (100 м)</t>
  </si>
  <si>
    <t>7238 - ПВХ 2*42 бук II  (100 м)</t>
  </si>
  <si>
    <t>7239 - ПВХ 2*42 вишня марабелла  (100 м)</t>
  </si>
  <si>
    <t>7240 - ПВХ 2*42 венге II  (100 м)</t>
  </si>
  <si>
    <t xml:space="preserve">7249 - ПВХ 2*42 алюминий ST2 (100 м) </t>
  </si>
  <si>
    <t xml:space="preserve">7250 - ПВХ 2*42 яблоня  (100 м) </t>
  </si>
  <si>
    <t xml:space="preserve">7251 - ПВХ 2*42 гавана (100 м) </t>
  </si>
  <si>
    <t xml:space="preserve">7252 - ПВХ 2*42 дуб бардолино натур (100 м) </t>
  </si>
  <si>
    <t xml:space="preserve">7254 - ПВХ 2*42 зебрано песочный (100 м) </t>
  </si>
  <si>
    <t xml:space="preserve">7255 - ПВХ 2*42 зебрано бежево-серый (100 м) </t>
  </si>
  <si>
    <t xml:space="preserve">7256 - ПВХ 2*42 вишня II (100 м) </t>
  </si>
  <si>
    <t xml:space="preserve">7257 - ПВХ 2*42 венге ясный II (100 м) </t>
  </si>
  <si>
    <t xml:space="preserve">7258 - ПВХ 2*42 венге ST04 (100 м) </t>
  </si>
  <si>
    <t>7259 - ПВХ 2х42 орех болоний</t>
  </si>
  <si>
    <t>726 - ПВХ 2*42 орех темный (100 м)</t>
  </si>
  <si>
    <t xml:space="preserve">7260 - ПВХ 2*42 ясень коми (100 м) </t>
  </si>
  <si>
    <t xml:space="preserve">7261 - ПВХ 2*42 дуб кантор (100 м) </t>
  </si>
  <si>
    <t xml:space="preserve">7262 - ПВХ 2*42 лимба шоколад (100 м) </t>
  </si>
  <si>
    <t xml:space="preserve">7263 - ПВХ 2*42 дуб палермо (100 м) </t>
  </si>
  <si>
    <t xml:space="preserve">7264 - ПВХ 2*42 риголетто темный (100 м) </t>
  </si>
  <si>
    <t xml:space="preserve">7265 - ПВХ 2*42 венге D2227 (100 м) </t>
  </si>
  <si>
    <t xml:space="preserve">7266 - ПВХ 2*42 олива кордоба темный (100 м) </t>
  </si>
  <si>
    <t xml:space="preserve">7267 - ПВХ 2*42 олива кордоба светлый (100 м) </t>
  </si>
  <si>
    <t xml:space="preserve">7268 - ПВХ 2*42 дуб горский (100 м) </t>
  </si>
  <si>
    <t xml:space="preserve">7269 - ПВХ 2*42 яблоня D1972 (100 м) </t>
  </si>
  <si>
    <t>727 - ПВХ 2*42 груша натуральная  (100 м)</t>
  </si>
  <si>
    <t xml:space="preserve">7270 - ПВХ 2*42 ольха горская D1972 (100 м) </t>
  </si>
  <si>
    <t xml:space="preserve">7271 - ПВХ 2*42 лиственница горская (100 м) </t>
  </si>
  <si>
    <t xml:space="preserve">7272 - ПВХ 2*42 вудлайн (100 м) </t>
  </si>
  <si>
    <t xml:space="preserve">7273 - ПВХ 2*42 фино бронза (100 м) </t>
  </si>
  <si>
    <t xml:space="preserve">7274 - ПВХ 2*42 фино корица (100 м) </t>
  </si>
  <si>
    <t xml:space="preserve">7275- ПВХ 2*42 вудлайн мокко(100 м) </t>
  </si>
  <si>
    <t xml:space="preserve">7276- ПВХ 2*42 акация лэйкленд светлая(100 м) </t>
  </si>
  <si>
    <t xml:space="preserve">7277- ПВХ 2*42 груша тирано(100 м) </t>
  </si>
  <si>
    <t xml:space="preserve">7278- ПВХ 2*42 дуб феррара темный(100 м) </t>
  </si>
  <si>
    <t xml:space="preserve">7279- ПВХ 2*42 клен ванкувер(100 м) </t>
  </si>
  <si>
    <t xml:space="preserve">7280- ПВХ 2*42 дуб 314(100 м) </t>
  </si>
  <si>
    <t xml:space="preserve">7281- ПВХ 2*42 венге 306(100 м) </t>
  </si>
  <si>
    <t>7282 - ПВХ 2*42 венге аруша (100м)</t>
  </si>
  <si>
    <t>7284 - ПВХ 2*42 дуб молочный D9116 ( 100 м)</t>
  </si>
  <si>
    <t>7285 - ПВХ 2*42 орех экко D9163 ( 100 м)</t>
  </si>
  <si>
    <t>7286 - ПВХ 2*42  орех мария луиза ( 100 м)</t>
  </si>
  <si>
    <t>7287 - ПВХ 2*42  дуб молочный 8622 ( 100 м)</t>
  </si>
  <si>
    <t>7288 - ПВХ 2*42 береза( 100 м)</t>
  </si>
  <si>
    <t>7289 - ПВХ 2*42 черный матовый (100 м)</t>
  </si>
  <si>
    <t>7291 - ПВХ 2*42 дуб трюфель( 100 м)</t>
  </si>
  <si>
    <t>7292 - ПВХ 2*42 каштан( 100 м)</t>
  </si>
  <si>
    <t>7293 - ПВХ 2*42 сосна норвежская ( 100 м)</t>
  </si>
  <si>
    <t>7294 - ПВХ 2*42 орех колумбия ( 100 м)</t>
  </si>
  <si>
    <t>7295 - ПВХ ясень молина песочный 2*42 ( 100 м)</t>
  </si>
  <si>
    <t>7296 - ПВХ орех дижон натуральный 2*42 ( 100 м)</t>
  </si>
  <si>
    <t>7297 - ПВХ 2*42 дуб шато серый (100 м)</t>
  </si>
  <si>
    <t>7298 - ПВХ 2*42 гасиенда белая (100 м)</t>
  </si>
  <si>
    <t>7301 - ПВХ 2*42 дуб санремо песочный  (100м)</t>
  </si>
  <si>
    <t>7302  - ПВХ 2*42 сонома шоколадный (100м)</t>
  </si>
  <si>
    <t>731 - ПВХ 2*42 терра  желтая (100 м)</t>
  </si>
  <si>
    <t>732 - ПВХ 2*42 терра небесная (100 м)</t>
  </si>
  <si>
    <t>733 - ПВХ 2*42 терра лосось (100м)</t>
  </si>
  <si>
    <t>734 - ПВХ 2*42 сосна лоредо светлая (100 м)</t>
  </si>
  <si>
    <t>735 - ПВХ 2*42 сосна Лоредо II  (100 м)</t>
  </si>
  <si>
    <t>749 - ПВХ 2*42 венге (100 м)</t>
  </si>
  <si>
    <t>771 - ПВХ 2*42 зебрано африка (100 м)</t>
  </si>
  <si>
    <t>773 - ПВХ 2*42 трава морская (100 м)</t>
  </si>
  <si>
    <t>7203 - ПВХ 2*42 крем (100 м)</t>
  </si>
  <si>
    <t>7220 - ПВХ 2*42 пастельно зеленый  (100 м)</t>
  </si>
  <si>
    <t>7221 - ПВХ 2*42 светлозеленый  (100 м)</t>
  </si>
  <si>
    <t>7241 - ПВХ 2*42 графит (100 м)</t>
  </si>
  <si>
    <t xml:space="preserve">7243 - ПВХ 2*42 оранжевый (100 м) </t>
  </si>
  <si>
    <t xml:space="preserve">7245 - ПВХ 2*42 лайм (100 м) </t>
  </si>
  <si>
    <t xml:space="preserve">7246 - ПВХ 2*42 розовый (100 м) </t>
  </si>
  <si>
    <t xml:space="preserve">7247 - ПВХ 2*42 перламутр (100 м) </t>
  </si>
  <si>
    <t xml:space="preserve">7248 - ПВХ 2*42 капуччино (100 м) </t>
  </si>
  <si>
    <t>7283 - ПВХ 2*42 беж (100м)</t>
  </si>
  <si>
    <t>7290 - ПВХ 2*42 белый матовый (100м)</t>
  </si>
  <si>
    <t>7299 - ПВХ 2*42 конго (100 м)</t>
  </si>
  <si>
    <t>750 - ПВХ 2*42 белый (100 м)</t>
  </si>
  <si>
    <t>750s - ПВХ 2*42 белый структура  (100 м)</t>
  </si>
  <si>
    <t>750в - ПВХ 2*42 белый шагрень (100 м)</t>
  </si>
  <si>
    <t>751 - ПВХ 2*42 белый арктичный (100 м)</t>
  </si>
  <si>
    <t>751s - ПВХ 2*42 белый арктичный структура (100 м)</t>
  </si>
  <si>
    <t>751в - ПВХ 2*42 белый арктичный шагрень (100 м)</t>
  </si>
  <si>
    <t>752 - ПВХ 2*42 белый премиум (100 м)</t>
  </si>
  <si>
    <t>752s - ПВХ 2*42 белый премиум структура (100 м)</t>
  </si>
  <si>
    <t>752в - ПВХ 2*42 белый премиум шагрень (100 м)</t>
  </si>
  <si>
    <t>755 - ПВХ 2*42 черный (100 м)</t>
  </si>
  <si>
    <t>755s - ПВХ 2*42 черный структура (100 м)</t>
  </si>
  <si>
    <t>755в - ПВХ 2*42 черный шагрень (100 м)</t>
  </si>
  <si>
    <t>756 - ПВХ 2*42 пепел (100 м)</t>
  </si>
  <si>
    <t>757 - ПВХ 2*42 темный пепел(100 м)</t>
  </si>
  <si>
    <t>758 - ПВХ 2*42 красный (100 м)</t>
  </si>
  <si>
    <t>759 - ПВХ 2*42 небесный (100 м)</t>
  </si>
  <si>
    <t>760 - ПВХ 2*42 красный китайский (100 м)</t>
  </si>
  <si>
    <t>768 - ПВХ 2*42 зелёный (100 м)</t>
  </si>
  <si>
    <t>770 - ПВХ 2*42 жёлтый (100 м)</t>
  </si>
  <si>
    <t xml:space="preserve">ПВХ - кромка MAAG </t>
  </si>
  <si>
    <t>"под заказ" ПВХ кромка MAAG</t>
  </si>
  <si>
    <t>201-GP 35X1</t>
  </si>
  <si>
    <t>201-GP - ПВХ 35X1 белый гладкий глянец (200м)</t>
  </si>
  <si>
    <t>217 2Х54</t>
  </si>
  <si>
    <t>217 - ПВХ 2x54 серебро (100м)</t>
  </si>
  <si>
    <t>0,5Х20 fresco</t>
  </si>
  <si>
    <t>d/fresco - ПВХ 0,5x20 fresco (200м)</t>
  </si>
  <si>
    <t>D12/1 28X1</t>
  </si>
  <si>
    <t>D12/1 - ПВХ 1x28 венге магия (200м)</t>
  </si>
  <si>
    <t>D12/1 44X1</t>
  </si>
  <si>
    <t>D12/1 - ПВХ 1x44 венге магия (200м)</t>
  </si>
  <si>
    <t>D19/3 44X1</t>
  </si>
  <si>
    <t>D19/3 - ПВХ 1x44 оливка севилья темная (200м)</t>
  </si>
  <si>
    <t>D28/1 44X1</t>
  </si>
  <si>
    <t>D28/1 - ПВХ 1x44 набукко (200м)</t>
  </si>
  <si>
    <t>D4/7 19X06</t>
  </si>
  <si>
    <t>D4/7 - ПВХ 0,6х19 дуб полермо ясный (200м)</t>
  </si>
  <si>
    <t>D9/3 19X06</t>
  </si>
  <si>
    <t>D9/3 - ПВХ 0,6х19 клен ванкувер светлый (200м)</t>
  </si>
  <si>
    <t>D9/3 28х2</t>
  </si>
  <si>
    <t>D9/3 - ПВХ 2х28 клён ванкувер ясный (100м)</t>
  </si>
  <si>
    <t>06*22</t>
  </si>
  <si>
    <t>201 22X06</t>
  </si>
  <si>
    <t>201 - ПВХ 0,6х22 белый альпийский (200м)</t>
  </si>
  <si>
    <t>201-BR 22X06</t>
  </si>
  <si>
    <t>201-BR -ПВХ 0,6х22 белый диамантовый (200м)</t>
  </si>
  <si>
    <t>201-A 22X06</t>
  </si>
  <si>
    <t>201-А - ПВХ 0,6х22 белый арктический (200м)</t>
  </si>
  <si>
    <t>201-B 22X06</t>
  </si>
  <si>
    <t>201b - ПВХ 0,6х22 белый шагрень (200м)</t>
  </si>
  <si>
    <t>201-G 22X06</t>
  </si>
  <si>
    <t>201g - ПВХ 0,6х22 белый гладкий (200м)</t>
  </si>
  <si>
    <t>201-GP 22X06</t>
  </si>
  <si>
    <t>201gр - ПВХ 0,6х22 белый гладкий глянец (200м)</t>
  </si>
  <si>
    <t>201-S 22X06</t>
  </si>
  <si>
    <t>201s - ПВХ 0,6х22 белый  структура (200м)</t>
  </si>
  <si>
    <t>202-B 22X06</t>
  </si>
  <si>
    <t>202b - ПВХ 0,6х22 черный шагрень (200м)</t>
  </si>
  <si>
    <t>202-GP 22X06</t>
  </si>
  <si>
    <t>202gр(wp) - ПВХ 0,6х22 черный гладкий глянец (200м)</t>
  </si>
  <si>
    <t>202-S 22X06</t>
  </si>
  <si>
    <t>202s - ПВХ 0,6х22 черный структура (200м)</t>
  </si>
  <si>
    <t>203 22X06</t>
  </si>
  <si>
    <t>203 - ПВХ 0,6х22 пепел (200м)</t>
  </si>
  <si>
    <t>203-P 22X06</t>
  </si>
  <si>
    <t>203-p - ПВХ 0,6х22 пепел глянец (200м)</t>
  </si>
  <si>
    <t>204 22X06</t>
  </si>
  <si>
    <t>204 - ПВХ 0,6х22 крем  (200м)</t>
  </si>
  <si>
    <t>204-G 22X06</t>
  </si>
  <si>
    <t>204g - ПВХ 0,6х22 крем гладкий (200м)</t>
  </si>
  <si>
    <t>205 22X06</t>
  </si>
  <si>
    <t>205 - ПВХ 0,6х22 титан (200м)</t>
  </si>
  <si>
    <t>206 22X06</t>
  </si>
  <si>
    <t>206 - ПВХ 0,6х22 красный (200м)</t>
  </si>
  <si>
    <t>207 22X06</t>
  </si>
  <si>
    <t>207 - ПВХ 0,6х22 желтый (200м)</t>
  </si>
  <si>
    <t>208 22X06</t>
  </si>
  <si>
    <t>208 - ПВХ 0,6х22 зеленый (200м)</t>
  </si>
  <si>
    <t>208-WP 22X06</t>
  </si>
  <si>
    <t>208p-пвх 06*22 зеленый глянец (200 м)</t>
  </si>
  <si>
    <t>209 22X06</t>
  </si>
  <si>
    <t>209 - ПВХ 0,6х22 синий (200м)</t>
  </si>
  <si>
    <t>210 22X06</t>
  </si>
  <si>
    <t>210 - ПВХ 0,6х22 беж (200м)</t>
  </si>
  <si>
    <t>211 22X06</t>
  </si>
  <si>
    <t>211 - ПВХ 0,6х22 пепел темный (200м)</t>
  </si>
  <si>
    <t>213 22X06</t>
  </si>
  <si>
    <t>213 - ПВХ 0,6х22 оранжевый (200м)</t>
  </si>
  <si>
    <t>214 22X06</t>
  </si>
  <si>
    <t>214 - ПВХ 0,6х22 пепел ясный (200м)</t>
  </si>
  <si>
    <t>215 22X06</t>
  </si>
  <si>
    <t>215 - ПВХ 0,6х22 серый графит (200м)</t>
  </si>
  <si>
    <t>216 22X06</t>
  </si>
  <si>
    <t>216 - ПВХ 0,6х22 бордовый (200м)</t>
  </si>
  <si>
    <t>217 22X06</t>
  </si>
  <si>
    <t>217 - ПВХ 0,6х22 серебро (200м)</t>
  </si>
  <si>
    <t>218 22X06</t>
  </si>
  <si>
    <t>218 - ПВХ 0,6х22 беж ясный (200м)</t>
  </si>
  <si>
    <t>219 22X06</t>
  </si>
  <si>
    <t>219 - ПВХ 0,6х22 песочный (200м)</t>
  </si>
  <si>
    <t>223 22X06</t>
  </si>
  <si>
    <t>223 - ПВХ 0,6х22 графит (200м)</t>
  </si>
  <si>
    <t>225 22X06</t>
  </si>
  <si>
    <t>225 - ПВХ 0,6х22 синий ясный (200м)</t>
  </si>
  <si>
    <t>226 22X06</t>
  </si>
  <si>
    <t>226 - ПВХ 0,6х22 синий кроно (200м)</t>
  </si>
  <si>
    <t>227 22X06</t>
  </si>
  <si>
    <t>227 - ПВХ 0,6х22 красный кроно (200м)</t>
  </si>
  <si>
    <t>228 22X06</t>
  </si>
  <si>
    <t>228 - ПВХ 0,6х22 мокка (200м)</t>
  </si>
  <si>
    <t>229 22X06</t>
  </si>
  <si>
    <t>229 - ПВХ 0,6х22 каппучино (200м)</t>
  </si>
  <si>
    <t>230 22X06</t>
  </si>
  <si>
    <t>230 - ПВХ 0,6х22 бурштын (200м)</t>
  </si>
  <si>
    <t>231 22X06</t>
  </si>
  <si>
    <t>231 - ПВХ 0,6х22 лиловый (200м)</t>
  </si>
  <si>
    <t>232 22X06</t>
  </si>
  <si>
    <t>232 - ПВХ 0,6х22 латте (200м)</t>
  </si>
  <si>
    <t>234-WP 22X06</t>
  </si>
  <si>
    <t>234  wp - ПВХ 0,6х22 красный глянец (200м)</t>
  </si>
  <si>
    <t>235-WP 22X06</t>
  </si>
  <si>
    <t>235 wp - ПВХ 0,6х22 оранжевый глянец (200м)</t>
  </si>
  <si>
    <t>236-WP 22X06</t>
  </si>
  <si>
    <t>236 wp - ПВХ 0,6х22 салатовый глянец (200м)</t>
  </si>
  <si>
    <t>237-WP 22X06</t>
  </si>
  <si>
    <t>237 wp - ПВХ 0,6х22 желтый глянец (200м)*****</t>
  </si>
  <si>
    <t>238-WP 22X06</t>
  </si>
  <si>
    <t>238 wp - ПВХ 0,6х22 синий глянец (200м)*****</t>
  </si>
  <si>
    <t>240 22X06</t>
  </si>
  <si>
    <t>240 - ПВХ 0,6х22 кобальт (200м)</t>
  </si>
  <si>
    <t>D1/1 22X06</t>
  </si>
  <si>
    <t>D1/1 - ПВХ 0,6х22 ольха натуральная (200м)</t>
  </si>
  <si>
    <t>D10/1 22X06</t>
  </si>
  <si>
    <t>D10/1 - ПВХ 0,6х22 сосна (200м)</t>
  </si>
  <si>
    <t>D10/10 22X06</t>
  </si>
  <si>
    <t>D10/10 - ПВХ 0,6x22  сосна беленая (200м)</t>
  </si>
  <si>
    <t>D10/2 22X06</t>
  </si>
  <si>
    <t>D10/2 - ПВХ 0,6х22 сосна медовая (200м)</t>
  </si>
  <si>
    <t>D10/3 22X06</t>
  </si>
  <si>
    <t>D10/3 - ПВХ 0,6х22 сосна васа (200м)</t>
  </si>
  <si>
    <t>D10/4 22X06</t>
  </si>
  <si>
    <t>D10/4 - ПВХ 0,6х22 сосна лоредо ясная (200м)</t>
  </si>
  <si>
    <t>D10/5 22X06</t>
  </si>
  <si>
    <t>D10/5 - ПВХ 0,6x22 сосна норвежская (200м)</t>
  </si>
  <si>
    <t>D10/6 22X06</t>
  </si>
  <si>
    <t>D10/6 - ПВХ 0,6x22 черная норвежская сосна (200м)</t>
  </si>
  <si>
    <t>D10/7 22X06</t>
  </si>
  <si>
    <t>D10/7 - ПВХ 0,6x22 сосна мокко (200м)</t>
  </si>
  <si>
    <t>D10/8 22X06</t>
  </si>
  <si>
    <t>D10/8 - ПВХ 0,6x22  сосна светлая (200м)</t>
  </si>
  <si>
    <t>D10/9 22X06</t>
  </si>
  <si>
    <t>D10/9 - ПВХ 0,6x22  сосна био (200м)</t>
  </si>
  <si>
    <t>D11/1 22X06</t>
  </si>
  <si>
    <t>D11/1 - ПВХ 0,6х22 алюминий (200м)</t>
  </si>
  <si>
    <t>D11/2 22X06</t>
  </si>
  <si>
    <t>D11/2 - ПВХ 0,6х22 платиновый (200м)</t>
  </si>
  <si>
    <t>D11/3 22X06</t>
  </si>
  <si>
    <t>D11/3 - ПВХ 0,6х22 металлик тоффи  (200м)</t>
  </si>
  <si>
    <t>D12/1 22X06</t>
  </si>
  <si>
    <t>D12/1 - ПВХ 0,6х22 венге магия (200м)</t>
  </si>
  <si>
    <t>D12/2 22X06</t>
  </si>
  <si>
    <t>D12/2 - ПВХ 0,6х22 венге ясный (200м)</t>
  </si>
  <si>
    <t>D12/3 22X06</t>
  </si>
  <si>
    <t>D12/3 - ПВХ 0,6х22 венге (200м)</t>
  </si>
  <si>
    <t>D12/4 22X06</t>
  </si>
  <si>
    <t>D12/4 - ПВХ 0,6.х22 венге темный (200м)</t>
  </si>
  <si>
    <t>D12/5 22X06</t>
  </si>
  <si>
    <t>D12/5 - ПВХ 0,6х22 венге амари  (200м)</t>
  </si>
  <si>
    <t>D12/6 22X06</t>
  </si>
  <si>
    <t>D12/6 - ПВХ 0,6х22 венге аруша  (200м)</t>
  </si>
  <si>
    <t>D13/1 22X06</t>
  </si>
  <si>
    <t>D13/1 - ПВХ 0,6х22 лимба (200м)</t>
  </si>
  <si>
    <t>D13/2 22X06</t>
  </si>
  <si>
    <t>D13/2 - ПВХ 0,6х22 лимба шоколадная (200м)</t>
  </si>
  <si>
    <t>D14/1 22X06</t>
  </si>
  <si>
    <t>D14/1 - ПВХ 0,6х22 риголетто (200м)</t>
  </si>
  <si>
    <t>D15/1 22X06</t>
  </si>
  <si>
    <t>D15/1 - ПВХ 0,6х22 зебрано  (200м)</t>
  </si>
  <si>
    <t>D15/2 22X06</t>
  </si>
  <si>
    <t>D15/2 - ПВХ 0,6х22 зебрано негро (200м)</t>
  </si>
  <si>
    <t>D15/3 22X06</t>
  </si>
  <si>
    <t>D15/3 - ПВХ 0,6х22 зебрано ясный (200м)</t>
  </si>
  <si>
    <t>D15/4 22X06</t>
  </si>
  <si>
    <t>D15/4 - ПВХ 0,6х22 зебрано африкано (200м)</t>
  </si>
  <si>
    <t>D15/5 22X06</t>
  </si>
  <si>
    <t>D15/5 - ПВХ 0,6х22 зебрано вилд (200м)</t>
  </si>
  <si>
    <t>D15/6 22X06</t>
  </si>
  <si>
    <t>D15/6 - ПВХ 0,6х22 зебрано классик (200м)</t>
  </si>
  <si>
    <t>D16/1 22X06</t>
  </si>
  <si>
    <t>D16/1 - ПВХ 0,6х22 макассар (200м)</t>
  </si>
  <si>
    <t>D16/2 22X06</t>
  </si>
  <si>
    <t>D16/2 - ПВХ 0,6х22 макассар цейлон (200м)</t>
  </si>
  <si>
    <t>D17/1 22X06</t>
  </si>
  <si>
    <t>D17/1 - ПВХ 06*22 вельвет (200м)</t>
  </si>
  <si>
    <t>D18/1 22X06</t>
  </si>
  <si>
    <t>D18/1 - ПВХ 0,6х22 трава морская (200м)</t>
  </si>
  <si>
    <t>D19/1 22X06</t>
  </si>
  <si>
    <t>D19/1 - ПВХ 0,6х22 оливия (200м)</t>
  </si>
  <si>
    <t>D19/2 22X06</t>
  </si>
  <si>
    <t>D19/2 - ПВХ 0,6х22 оливия севилья (200м)</t>
  </si>
  <si>
    <t>D19/3 22X06</t>
  </si>
  <si>
    <t>D19/3 - ПВХ 0,6х22 оливия севилиа темная (200м)</t>
  </si>
  <si>
    <t>D2/1 22X06</t>
  </si>
  <si>
    <t>D2/1 - ПВХ 0,6х22 груша дикая (200м)</t>
  </si>
  <si>
    <t>D2/2 22X06</t>
  </si>
  <si>
    <t>D2/2 - ПВХ 0,6х22 груша кальвадос (200м)</t>
  </si>
  <si>
    <t>D2/3 22X06</t>
  </si>
  <si>
    <t>D2/3 - ПВХ 0,6х22 груша полярная (200м)</t>
  </si>
  <si>
    <t>D2/4 22X06</t>
  </si>
  <si>
    <t>D2/4 - ПВХ 0,6х22 груша темная (200м)</t>
  </si>
  <si>
    <t>D2/5 22X06</t>
  </si>
  <si>
    <t>D2/5 - ПВХ 0,6х22 груша ясная (200м)</t>
  </si>
  <si>
    <t>D2/7 22X06</t>
  </si>
  <si>
    <t>D2/7 - ПВХ 0,6х22 груша кальвадос ясная (200м)</t>
  </si>
  <si>
    <t>D2/8 22X06</t>
  </si>
  <si>
    <t>D2/8 - ПВХ 0,6х22 груша  (200м)</t>
  </si>
  <si>
    <t>D20/1 22X06</t>
  </si>
  <si>
    <t>D20/1 - ПВХ 0,6х22  слива (200м)</t>
  </si>
  <si>
    <t>D20/2 22X06</t>
  </si>
  <si>
    <t>D20/2 - ПВХ 0,6х22 слива темная (200м)</t>
  </si>
  <si>
    <t>D21/1 22X06</t>
  </si>
  <si>
    <t>D21/1 - ПВХ 0,6х22 черешня (200м)</t>
  </si>
  <si>
    <t>D22/1 22X06</t>
  </si>
  <si>
    <t>D22/1 - ПВХ 0,6х22 легно табак (200м)</t>
  </si>
  <si>
    <t>D23/1 22X06</t>
  </si>
  <si>
    <t>D23/1 - ПВХ 0,6х22 коко боло (200м)</t>
  </si>
  <si>
    <t>D24/1 22X06</t>
  </si>
  <si>
    <t>D24/1 - ПВХ 0,6х22 гавана (200м)</t>
  </si>
  <si>
    <t>D25/1 22X06</t>
  </si>
  <si>
    <t>D25/1 - ПВХ 0,6х22 каштан (200м)</t>
  </si>
  <si>
    <t>D26/1 22X06</t>
  </si>
  <si>
    <t>D26/1 - ПВХ 0,6х22 акация (200м)</t>
  </si>
  <si>
    <t>D26/2 22X06</t>
  </si>
  <si>
    <t>D26/2 - ПВХ 0,6х22 акация корица (200м)</t>
  </si>
  <si>
    <t>D27/1 22X06</t>
  </si>
  <si>
    <t>D27/1 - ПВХ 0,6х22 наварра (200м)</t>
  </si>
  <si>
    <t>D27/2 22X06</t>
  </si>
  <si>
    <t>D27/2 - ПВХ 0,6х22 наварра серое (200м)</t>
  </si>
  <si>
    <t>D28/1 22X06</t>
  </si>
  <si>
    <t>D28/1 - ПВХ 0,6х22 набукко (200м)</t>
  </si>
  <si>
    <t>D29/1 22X06</t>
  </si>
  <si>
    <t>D29/1 - ПВХ 0,6х22 ясень калабриа (200м)</t>
  </si>
  <si>
    <t>D3/1 22X06</t>
  </si>
  <si>
    <t>D3/1 - ПВХ 0,6х22 бук  (200м)</t>
  </si>
  <si>
    <t>D3/2 22X06</t>
  </si>
  <si>
    <t>D3/2 - ПВХ 0,6х22 бук ясный (200м)</t>
  </si>
  <si>
    <t>D3/3 22X06</t>
  </si>
  <si>
    <t>D3/3 - ПВХ 0,6х22 бук темный (200м)</t>
  </si>
  <si>
    <t>D3/4 22X06</t>
  </si>
  <si>
    <t>D3/4 - ПВХ 0,6х22 бук бавария (200м)</t>
  </si>
  <si>
    <t>D3/5 22X06</t>
  </si>
  <si>
    <t>D3/5 - ПВХ 0,6х22 бук натуральный (200м)</t>
  </si>
  <si>
    <t>D3/9 22X06</t>
  </si>
  <si>
    <t>D3/9 - ПВХ 0,6х22 бук боденский (200м)</t>
  </si>
  <si>
    <t>D30/1 22X06</t>
  </si>
  <si>
    <t>D30/1 - ПВХ 0,6х22 вязь пьемонт  (200м)</t>
  </si>
  <si>
    <t>D30/2 22X06</t>
  </si>
  <si>
    <t>D30/2 - ПВХ 0,6х22 вязь венето  (200м)</t>
  </si>
  <si>
    <t>D31/1 22X06</t>
  </si>
  <si>
    <t>D31/1 - ПВХ 0,6x22 хайтэк (200м)</t>
  </si>
  <si>
    <t>D32/1 22X06</t>
  </si>
  <si>
    <t>D32/1 - ПВХ 0,6х22 береза натуральная (200м)</t>
  </si>
  <si>
    <t>D34/1 22X06</t>
  </si>
  <si>
    <t>D34/1 - ПВХ 0,6х22 цветок вишни (200м)</t>
  </si>
  <si>
    <t>D35/1 22X06</t>
  </si>
  <si>
    <t>D35/1 - ПВХ 0,6х22 лещина (200м)</t>
  </si>
  <si>
    <t>D36/1 22X06</t>
  </si>
  <si>
    <t>D36/1 - ПВХ 0,6х22 бамбук (200м)</t>
  </si>
  <si>
    <t>D39/1 22X06</t>
  </si>
  <si>
    <t>D39/1 - ПВХ 0,6х22 дуб сонома шоколад (200м)</t>
  </si>
  <si>
    <t>D4/1 22X06</t>
  </si>
  <si>
    <t>D4/1 - ПВХ 0,6х22 дуб ясный (200м)</t>
  </si>
  <si>
    <t>D4/10 22X06</t>
  </si>
  <si>
    <t>D4/10 - ПВХ 0,6х22 дуб париж (200м)</t>
  </si>
  <si>
    <t>D4/11 22X06</t>
  </si>
  <si>
    <t>D4/11 - ПВХ 0,6х22 дуб сонома (200м)</t>
  </si>
  <si>
    <t>D4/12 22X06</t>
  </si>
  <si>
    <t>D4/12 - ПВХ 0.6х22 дуб латте (200м)</t>
  </si>
  <si>
    <t>D4/13 22X06</t>
  </si>
  <si>
    <t>D4/13 - ПВХ 0,6x22 дуб сонома труфель (200м)</t>
  </si>
  <si>
    <t>D4/14 22X06</t>
  </si>
  <si>
    <t>D4/14 - ПВХ 0,6х22 дуб позолоченный (200м)</t>
  </si>
  <si>
    <t>D4/15 22X06</t>
  </si>
  <si>
    <t>D4/15 - ПВХ 0,6x22 дуб американский (200м)</t>
  </si>
  <si>
    <t>D4/16 22X06</t>
  </si>
  <si>
    <t>D4/16 - ПВХ 0,6x22 дуб сан-ремо (200м)</t>
  </si>
  <si>
    <t>D4/17 22X06</t>
  </si>
  <si>
    <t>D4/17 - ПВХ 0,6x22 дуб сан-ремо рустикаль (200м)</t>
  </si>
  <si>
    <t>D4/19 22X06</t>
  </si>
  <si>
    <t>D4/19 - ПВХ 0,6x22 дуб ланты (200м)</t>
  </si>
  <si>
    <t>D4/2 22X06</t>
  </si>
  <si>
    <t>D4/2 - ПВХ 0,6х22 дуб рустикал (200м)</t>
  </si>
  <si>
    <t>D4/20 22X06</t>
  </si>
  <si>
    <t>D4/20 - ПВХ 0,6x22 дуб графит (200м)</t>
  </si>
  <si>
    <t>D4/21 22X06</t>
  </si>
  <si>
    <t>D4/21 - ПВХ 0,6x22 дуб нагано (200м)</t>
  </si>
  <si>
    <t>D4/22 22X06</t>
  </si>
  <si>
    <t>D4/22-ПВХ 0,6х22 дуб каньон (200м)</t>
  </si>
  <si>
    <t>D4/3 22X06</t>
  </si>
  <si>
    <t>D4/3 - ПВХ 0,6х22 дуб натуральный (200м)</t>
  </si>
  <si>
    <t>D4/4 22X06</t>
  </si>
  <si>
    <t>D4/4- ПВХ 0,6х22 дуб рустикаль ясный(200м)</t>
  </si>
  <si>
    <t>D4/5 22X06</t>
  </si>
  <si>
    <t>D4/5 - ПВХ 0,6х22 дуб седан (200м)</t>
  </si>
  <si>
    <t>D4/6 22X06</t>
  </si>
  <si>
    <t>D4/6 - ПВХ 0,6х22 дуб молочный (200м)</t>
  </si>
  <si>
    <t>D4/7 22X06</t>
  </si>
  <si>
    <t>D4/7 - ПВХ 0,6х22 дуб полермо ясный (200м)</t>
  </si>
  <si>
    <t>D4/8 22X06</t>
  </si>
  <si>
    <t>D4/8 - ПВХ 0,6х22 дуб полермо темный (200м)</t>
  </si>
  <si>
    <t>D4/9 22X06</t>
  </si>
  <si>
    <t>D4/9 - ПВХ 0,6х22 дуб античный (200м)</t>
  </si>
  <si>
    <t>D5/1 22X06</t>
  </si>
  <si>
    <t>D5/1 - ПВХ 0,6х22 яблоня локарно (200м)</t>
  </si>
  <si>
    <t>D5/2 22X06</t>
  </si>
  <si>
    <t>D5/2 - ПВХ 0,6х22 яблоня локарно ясный (200м)</t>
  </si>
  <si>
    <t>D5/3 22X06</t>
  </si>
  <si>
    <t>D5/3 - ПВХ 0,6х22 яблоня ясная (200м)</t>
  </si>
  <si>
    <t>D5/4 22X06</t>
  </si>
  <si>
    <t>D5/4 - ПВХ 0,6х22 яблоня древесная  (200м)</t>
  </si>
  <si>
    <t>D6/1 22X06</t>
  </si>
  <si>
    <t>D6/1 - ПВХ 0,6х22 вишня (200м)</t>
  </si>
  <si>
    <t>D6/2 22X06</t>
  </si>
  <si>
    <t>D6/2 - ПВХ 0,6х22 вишня амати (200м)</t>
  </si>
  <si>
    <t>D6/3 22X06</t>
  </si>
  <si>
    <t>D6/3 - ПВХ 0,6х22 вишня оксфорд (200м)</t>
  </si>
  <si>
    <t>D6/4 22X06</t>
  </si>
  <si>
    <t>D6/4 - ПВХ 0,6х22 вишня марбелла (200м)</t>
  </si>
  <si>
    <t>D7/1 22X06</t>
  </si>
  <si>
    <t>D7/1 - ПВХ 0,6х22 махонь (200м)</t>
  </si>
  <si>
    <t>D7/2 22X06</t>
  </si>
  <si>
    <t>D7/2 - ПВХ 0,6х22 махонь ясный (200м)</t>
  </si>
  <si>
    <t>D8/1 22X06</t>
  </si>
  <si>
    <t>D8/1 - ПВХ 0,6х22 орех (200м)</t>
  </si>
  <si>
    <t>D8/10 22X06</t>
  </si>
  <si>
    <t>D8/10 - ПВХ 0,6х22 орех балтимор (200м)</t>
  </si>
  <si>
    <t>D8/12 22X06</t>
  </si>
  <si>
    <t>D8/12 - ПВХ 0,6х22 орех венгерский (200м)</t>
  </si>
  <si>
    <t>D8/2 22X06</t>
  </si>
  <si>
    <t>D8/2 - ПВХ 0,6х22 орех темный (200м)</t>
  </si>
  <si>
    <t>D8/3 22X06</t>
  </si>
  <si>
    <t>D8/3 - ПВХ 0,6х22 орех балония (200м)</t>
  </si>
  <si>
    <t>D8/4 22X06</t>
  </si>
  <si>
    <t>D8/4 - ПВХ 0,6х22 орех караваджо (200м)</t>
  </si>
  <si>
    <t>D8/5 22X06</t>
  </si>
  <si>
    <t>D8/5 - ПВХ 0,6х22 орех калифорния  (200м)</t>
  </si>
  <si>
    <t>D8/6 22X06</t>
  </si>
  <si>
    <t>D8/6 - ПВХ 0,6х22 орех ЕССО (200м)</t>
  </si>
  <si>
    <t>D8/7 22X06</t>
  </si>
  <si>
    <t>D8/7 - ПВХ 0,6х22 орех ЕССО ясный (200м)</t>
  </si>
  <si>
    <t>D8/8 22X06</t>
  </si>
  <si>
    <t>D8/8 - ПВХ 0,6х22 орех средний (200м)</t>
  </si>
  <si>
    <t>D8/9 22X06</t>
  </si>
  <si>
    <t>D8/9 - ПВХ 0,6х22 орех лион (200м)</t>
  </si>
  <si>
    <t>D9/1 22X06</t>
  </si>
  <si>
    <t>D9/1 - ПВХ 0,6х22 клён (200м)</t>
  </si>
  <si>
    <t>D9/2 22X06</t>
  </si>
  <si>
    <t>D9/2 - ПВХ 0,6х22 клён ясный (200м)</t>
  </si>
  <si>
    <t>D9/3 22X06</t>
  </si>
  <si>
    <t>D9/3 - ПВХ 0,6х22 клён ванкувер ясный(200м)</t>
  </si>
  <si>
    <t>1*22</t>
  </si>
  <si>
    <t>201 22X1</t>
  </si>
  <si>
    <t>201 - ПВХ 1х22 белый альпийский (200м)</t>
  </si>
  <si>
    <t>201-BR 22X1</t>
  </si>
  <si>
    <t>201-BR -ПВХ 1х22 белый диамантовый (200м)</t>
  </si>
  <si>
    <t>201-A 22X1</t>
  </si>
  <si>
    <t>201-А - ПВХ 1х22 белый арктический (200м)</t>
  </si>
  <si>
    <t>201-B 22X1</t>
  </si>
  <si>
    <t>201b - ПВХ 1х22 белый шагрень (200м)</t>
  </si>
  <si>
    <t>201-G 22X1</t>
  </si>
  <si>
    <t>201g - ПВХ 1х22 белый гладкий (200м)</t>
  </si>
  <si>
    <t>201-GP 22X1</t>
  </si>
  <si>
    <t>201gр - ПВХ1х22 белый гладкий глянец (200м)</t>
  </si>
  <si>
    <t>201-S 22X1</t>
  </si>
  <si>
    <t>201s - ПВХ 1х22 белый структура (200м)</t>
  </si>
  <si>
    <t>202-B 22X1</t>
  </si>
  <si>
    <t>202b - ПВХ 1х22 черный шагрень (200м)</t>
  </si>
  <si>
    <t>202-GP 22X1</t>
  </si>
  <si>
    <t>202gр - ПВХ 1х22 черный гладкий глянец (200м)</t>
  </si>
  <si>
    <t>202-S 22X1</t>
  </si>
  <si>
    <t>202s - ПВХ 1х22 черный структура (200м)</t>
  </si>
  <si>
    <t>203 22X1</t>
  </si>
  <si>
    <t>203 - ПВХ 1х22 пепел (200м)</t>
  </si>
  <si>
    <t>203-P 22X1</t>
  </si>
  <si>
    <t>203-p - ПВХ 1х22 пепел глянец (200м)</t>
  </si>
  <si>
    <t>204 22X1</t>
  </si>
  <si>
    <t>204 - ПВХ 1х22 крем (200м)</t>
  </si>
  <si>
    <t>204-G 22X1</t>
  </si>
  <si>
    <t>204g - ПВХ 1х22 крем гладкий (200м)</t>
  </si>
  <si>
    <t>205 22X1</t>
  </si>
  <si>
    <t>205 - ПВХ 1х22 титан (200м)</t>
  </si>
  <si>
    <t>206 22X1</t>
  </si>
  <si>
    <t>206 - ПВХ 1х22 красный (200м)</t>
  </si>
  <si>
    <t>207 22X1</t>
  </si>
  <si>
    <t>207 - ПВХ 1х22 желтый (200м)</t>
  </si>
  <si>
    <t>208 22X1</t>
  </si>
  <si>
    <t>208 - ПВХ 1х22 зеленый (200м)</t>
  </si>
  <si>
    <t>208-P 22X1</t>
  </si>
  <si>
    <t>208р - ПВХ 1х22 зеленый глянец (200м)</t>
  </si>
  <si>
    <t>209 22X1</t>
  </si>
  <si>
    <t>209 - ПВХ 1х22 синий (200м)</t>
  </si>
  <si>
    <t>210 22X1</t>
  </si>
  <si>
    <t>210 - ПВХ 1х22 беж (200м)</t>
  </si>
  <si>
    <t>211 22X1</t>
  </si>
  <si>
    <t>211 - ПВХ 1х22 пепел темный (200м)</t>
  </si>
  <si>
    <t>213 22X1</t>
  </si>
  <si>
    <t>213 - ПВХ 1х22 оранжевый (200м)</t>
  </si>
  <si>
    <t>214 22X1</t>
  </si>
  <si>
    <t>214 - ПВХ 1х22 пепел ясный (200м)</t>
  </si>
  <si>
    <t>215 22X1</t>
  </si>
  <si>
    <t>215 - ПВХ 1х22 серый графит (200м)</t>
  </si>
  <si>
    <t>216 22X1</t>
  </si>
  <si>
    <t>216 - ПВХ 1х22 бордовый (200м)</t>
  </si>
  <si>
    <t>217 22X1</t>
  </si>
  <si>
    <t>217 - ПВХ 1х22 серебро (200м)</t>
  </si>
  <si>
    <t>218 22X1</t>
  </si>
  <si>
    <t>218 - ПВХ 1х22 беж ясный (200м)</t>
  </si>
  <si>
    <t>219 22X1</t>
  </si>
  <si>
    <t>219 - ПВХ 1х22 песочный (200м)</t>
  </si>
  <si>
    <t>222-P 22X1</t>
  </si>
  <si>
    <t>222р - ПВХ 1х22 розовый глянец (200м)</t>
  </si>
  <si>
    <t>223 22X1</t>
  </si>
  <si>
    <t>223 - ПВХ 1х22 графит  (200м)</t>
  </si>
  <si>
    <t>224-GP 22X1</t>
  </si>
  <si>
    <t>224р - ПВХ 1х22 синий глянец (200м)*****</t>
  </si>
  <si>
    <t>225 22X1</t>
  </si>
  <si>
    <t>225 - ПВХ 1х22 синий ясный (200м)</t>
  </si>
  <si>
    <t>226 22X1</t>
  </si>
  <si>
    <t>226 - ПВХ 1х22 синий кроно (200м)</t>
  </si>
  <si>
    <t>227 22X1</t>
  </si>
  <si>
    <t>227 - ПВХ 1х22 красный кроно (200м)</t>
  </si>
  <si>
    <t>228 22X1</t>
  </si>
  <si>
    <t>228 - ПВХ 1х22 мокка (200м)</t>
  </si>
  <si>
    <t>229 22X1</t>
  </si>
  <si>
    <t>229- ПВХ 1х22 каппучино (200м)</t>
  </si>
  <si>
    <t>230 22X1</t>
  </si>
  <si>
    <t>230- ПВХ 1х22 бурштын (200м)</t>
  </si>
  <si>
    <t>231 22X1</t>
  </si>
  <si>
    <t>231 - ПВХ 1х22 лиловый (200м)</t>
  </si>
  <si>
    <t>232 22X1</t>
  </si>
  <si>
    <t>232 - ПВХ 1х22 латте (200м)</t>
  </si>
  <si>
    <t>233-P 22X1</t>
  </si>
  <si>
    <t>233р - ПВХ 1х22 беж глянец (200м)</t>
  </si>
  <si>
    <t>240 22X1</t>
  </si>
  <si>
    <t>240 - ПВХ 1х22 кобальт (200м)</t>
  </si>
  <si>
    <t>D1/1 22X1</t>
  </si>
  <si>
    <t>D1/1 - ПВХ 1х22 ольха натуральная (200м)</t>
  </si>
  <si>
    <t>D10/1 22X1</t>
  </si>
  <si>
    <t>D10/1 - ПВХ 1х22 сосна (200м)</t>
  </si>
  <si>
    <t>D10/10 22X1</t>
  </si>
  <si>
    <t>D10/10 - ПВХ 1х22 сосна беленая  (200м)</t>
  </si>
  <si>
    <t>D10/2 22X1</t>
  </si>
  <si>
    <t>D10/2 - ПВХ 1х22 сосна медовая (200м)</t>
  </si>
  <si>
    <t>D10/3 22X1</t>
  </si>
  <si>
    <t>D10/3 - ПВХ 1х22 сосна васа (200м)</t>
  </si>
  <si>
    <t>D10/4 22X1</t>
  </si>
  <si>
    <t>D10/4 - ПВХ 1х22 сосна лоредо ясная   (200м)</t>
  </si>
  <si>
    <t>D10/5 22X1</t>
  </si>
  <si>
    <t>D10/5 - ПВХ 1х22 сосна норвежская   (200м)</t>
  </si>
  <si>
    <t>D10/6 22X1</t>
  </si>
  <si>
    <t>D10/6 - ПВХ 1х22 сосна норвежская черная  (200м)</t>
  </si>
  <si>
    <t>D11/1 22X1</t>
  </si>
  <si>
    <t>D11/1 - ПВХ 1х22 алюминий (200м)</t>
  </si>
  <si>
    <t>D11/2 22X1</t>
  </si>
  <si>
    <t>D11/2 - ПВХ 1х22 платиновый (200м)</t>
  </si>
  <si>
    <t>D11/3 22X1</t>
  </si>
  <si>
    <t>D11/3 - ПВХ 1х22 металлик тоффи (200м)</t>
  </si>
  <si>
    <t>D12/1 22X1</t>
  </si>
  <si>
    <t>D12/1 - ПВХ 1х22 венге магия (200м)</t>
  </si>
  <si>
    <t>d12/1-P</t>
  </si>
  <si>
    <t>d12/1-P - ПВХ 1х22 венге магия глянец (200м)</t>
  </si>
  <si>
    <t>D12/2 22X1</t>
  </si>
  <si>
    <t>D12/2 - ПВХ 1х22 венге ясный (200м)</t>
  </si>
  <si>
    <t>D12/3 22X1</t>
  </si>
  <si>
    <t>D12/3 - ПВХ 1х22 венге (200м)</t>
  </si>
  <si>
    <t>D12/4 22X1</t>
  </si>
  <si>
    <t>D12/4 - ПВХ 1х22 венге темный (200м)</t>
  </si>
  <si>
    <t>D12/5 22X1</t>
  </si>
  <si>
    <t>D12/5 - ПВХ 1х22 венге амари  (200м)</t>
  </si>
  <si>
    <t>D12/6 22X1</t>
  </si>
  <si>
    <t>D12/6 - ПВХ 1х22 венге аруша  (200м)</t>
  </si>
  <si>
    <t>D13/1 22X1</t>
  </si>
  <si>
    <t>D13/1 - ПВХ 1х22 лимба (200м)</t>
  </si>
  <si>
    <t>D13/2 22X1</t>
  </si>
  <si>
    <t>D13/2 - ПВХ 1х22 лимба шоколадная (200м)</t>
  </si>
  <si>
    <t>D14/1 22X1</t>
  </si>
  <si>
    <t>D14/1 - ПВХ 1х22 риголетто (200м)</t>
  </si>
  <si>
    <t>D15/1 22X1</t>
  </si>
  <si>
    <t>D15/1 - ПВХ 1х22 зебрано  (200м)</t>
  </si>
  <si>
    <t>D15/2 22X1</t>
  </si>
  <si>
    <t>D15/2 - ПВХ 1х22 зебрано негро (200м)</t>
  </si>
  <si>
    <t>D15/3 22X1</t>
  </si>
  <si>
    <t>D15/3 - ПВХ 1х22 зебрано ясная  (200м)</t>
  </si>
  <si>
    <t>D15/4 22X1</t>
  </si>
  <si>
    <t>D15/4 - ПВХ 1х22 зебрано африкано (200м)</t>
  </si>
  <si>
    <t>D15/5 22X1</t>
  </si>
  <si>
    <t>D15/5 - ПВХ 1х22 зебрано вилд (200м)</t>
  </si>
  <si>
    <t>D15/6 22X1</t>
  </si>
  <si>
    <t>D15/6 - ПВХ 1х22 зебрано классик (200м)</t>
  </si>
  <si>
    <t>D16/1 22X1</t>
  </si>
  <si>
    <t>D16/1 - ПВХ 1х22 макассар (200м)</t>
  </si>
  <si>
    <t>D16/2 22X1</t>
  </si>
  <si>
    <t>D16/2 - ПВХ 1х22 макассар цейлон (200м)</t>
  </si>
  <si>
    <t>D17/1 - ПВХ 1*22  вельвет (200м)</t>
  </si>
  <si>
    <t>D18/1 22X1</t>
  </si>
  <si>
    <t>D18/1 - ПВХ 1х22 трава морская (200м)</t>
  </si>
  <si>
    <t>D19/1 22X1</t>
  </si>
  <si>
    <t>D19/1 - ПВХ 1х22 оливия (200м)</t>
  </si>
  <si>
    <t>D19/2 22X1</t>
  </si>
  <si>
    <t>D19/2 - ПВХ 1х22 оливия севилла (200м)</t>
  </si>
  <si>
    <t>D19/3 22X1</t>
  </si>
  <si>
    <t>D19/3 - ПВХ 1х22 оливия севилиа темная (200м)</t>
  </si>
  <si>
    <t>D19/4 22X1</t>
  </si>
  <si>
    <t>D19/4 - ПВХ 1х22 оливия гладкий глянец (200м)</t>
  </si>
  <si>
    <t>D2/1 22X1</t>
  </si>
  <si>
    <t>D2/1 - ПВХ 1х22 груша дикая (200м)</t>
  </si>
  <si>
    <t>D2/2 22X1</t>
  </si>
  <si>
    <t>D2/2 - ПВХ 1х22 груша кальвадос (200м)</t>
  </si>
  <si>
    <t>D2/3 22X1</t>
  </si>
  <si>
    <t>D2/3 - ПВХ 1х22 груша полярная (200м)</t>
  </si>
  <si>
    <t>D2/4 22X1</t>
  </si>
  <si>
    <t>D2/4 - ПВХ 1х22 груша темная (200м)</t>
  </si>
  <si>
    <t>D2/5 22X1</t>
  </si>
  <si>
    <t>D2/5 - ПВХ 1х22 груша ясная (200м)</t>
  </si>
  <si>
    <t>D2/7 22X1</t>
  </si>
  <si>
    <t>D2/7 - ПВХ 1х22 груша кальвадос  ясная (200м)</t>
  </si>
  <si>
    <t>D2/8 22X1</t>
  </si>
  <si>
    <t>D2/8 - ПВХ 1х22 груша (200м)</t>
  </si>
  <si>
    <t>D20/1 22X1</t>
  </si>
  <si>
    <t>D20/1 - ПВХ 1х22 слива (200м)</t>
  </si>
  <si>
    <t>D21/1 22X1</t>
  </si>
  <si>
    <t>D21/1 - ПВХ 1х22 черешня (200м)</t>
  </si>
  <si>
    <t>D22/1 22X1</t>
  </si>
  <si>
    <t>D22/1 - ПВХ 1х22 легно табак (200м)</t>
  </si>
  <si>
    <t>D23/1 22X1</t>
  </si>
  <si>
    <t>D23/1 - ПВХ 1х22 коко бола (200м)</t>
  </si>
  <si>
    <t>D24/1 22X1</t>
  </si>
  <si>
    <t>D24/1 - ПВХ 1х22 гавана (200м)</t>
  </si>
  <si>
    <t>D25/1 22X1</t>
  </si>
  <si>
    <t>D25/1 - ПВХ 1х22 каштан (200м)</t>
  </si>
  <si>
    <t>D26/1 22X1</t>
  </si>
  <si>
    <t>D26/1 - ПВХ 1х22 акация (200м)</t>
  </si>
  <si>
    <t>D26/2 22X1</t>
  </si>
  <si>
    <t>D26/2 - ПВХ 1х22 акация корица (200м)</t>
  </si>
  <si>
    <t>D27/1 22X1</t>
  </si>
  <si>
    <t>D27/1 - ПВХ 1х22 наварра (200м)</t>
  </si>
  <si>
    <t>D27/2 22X1</t>
  </si>
  <si>
    <t>D27/2 - ПВХ 1х22 наварра серое (200м)</t>
  </si>
  <si>
    <t>D28/1 22X1</t>
  </si>
  <si>
    <t>D28/1 - ПВХ 1х22 набукко (200м)</t>
  </si>
  <si>
    <t>D29/1 22X1</t>
  </si>
  <si>
    <t>D29/1 - ПВХ 1х22 ясень калабриа (200м)</t>
  </si>
  <si>
    <t>D3/1 22X1</t>
  </si>
  <si>
    <t>D3/1 - ПВХ 1х22 бук (200м)</t>
  </si>
  <si>
    <t>D3/2 22X1</t>
  </si>
  <si>
    <t>D3/2 - ПВХ 1х22 бук ясный (200м)</t>
  </si>
  <si>
    <t>D3/3 22X1</t>
  </si>
  <si>
    <t>D3/3 - ПВХ 1х22 бук темный (200м)</t>
  </si>
  <si>
    <t>D3/4 22X1</t>
  </si>
  <si>
    <t>D3/4 - ПВХ 1х22 бук бавария (200м)</t>
  </si>
  <si>
    <t>D3/5 22X1</t>
  </si>
  <si>
    <t>D3/5 - ПВХ 1х22 бук натуральный (200м)</t>
  </si>
  <si>
    <t>D30/1 22X1</t>
  </si>
  <si>
    <t>D30/1 - ПВХ 1х22 вязь пьемонт  (200м)</t>
  </si>
  <si>
    <t>D30/2 22X1</t>
  </si>
  <si>
    <t>D30/2 - ПВХ 1х22 вязь венето  (200м)</t>
  </si>
  <si>
    <t>D31/1 22X1</t>
  </si>
  <si>
    <t>D31/1 - ПВХ 1x22  хайтэк (200м)</t>
  </si>
  <si>
    <t>D32/1 22X1</t>
  </si>
  <si>
    <t>D32/1 - ПВХ 1х22 береза натуральная (200м)</t>
  </si>
  <si>
    <t>D39/1 22X1</t>
  </si>
  <si>
    <t>D39/1-ПВХ 1х22 дуб сонома шоколад (200м)</t>
  </si>
  <si>
    <t>D4/1 22X1</t>
  </si>
  <si>
    <t>D4/1 - ПВХ 1х22 дуб ясный (200м)</t>
  </si>
  <si>
    <t>D4/10 22X1</t>
  </si>
  <si>
    <t>D4/10 - ПВХ 1х22 дуб париж (200м)</t>
  </si>
  <si>
    <t>D4/11 22X1</t>
  </si>
  <si>
    <t>D4/11 - ПВХ 1х22 дуб сонома (200м)</t>
  </si>
  <si>
    <t>D4/12 22X1</t>
  </si>
  <si>
    <t>D4/12 - ПВХ 1х22 дуб латте (200м)</t>
  </si>
  <si>
    <t>D4/13 22X1</t>
  </si>
  <si>
    <t>D4/13 - ПВХ 1х22 дуб сонома трюфель (200м)</t>
  </si>
  <si>
    <t>D4/14 22X1</t>
  </si>
  <si>
    <t>D4/14 - ПВХ 1х22 дуб позолоченный (200м)</t>
  </si>
  <si>
    <t>D4/15 22X1</t>
  </si>
  <si>
    <t>D4/15 - ПВХ 1х22 дуб американский(200м)</t>
  </si>
  <si>
    <t>D4/16 22X1</t>
  </si>
  <si>
    <t>D4/16 - ПВХ 1х22 дуб санремо (200м)</t>
  </si>
  <si>
    <t>D4/17 22X1</t>
  </si>
  <si>
    <t>D4/17 - ПВХ 1х22 дуб санремо рустикал (200м)</t>
  </si>
  <si>
    <t>D4/2 22X1</t>
  </si>
  <si>
    <t>D4/2 - ПВХ 1х22 дуб рустикал (200м)</t>
  </si>
  <si>
    <t>D4/20 22X1</t>
  </si>
  <si>
    <t>D4/20 - ПВХ 1х22 дуб графит (200м)</t>
  </si>
  <si>
    <t>D4/21 22X1</t>
  </si>
  <si>
    <t>D4/21 - ПВХ 1х22 дуб нагано (200м)</t>
  </si>
  <si>
    <t>D4/22 22X1</t>
  </si>
  <si>
    <t>D4/22 -ПВХ 1х22 дуб каньон (200м)</t>
  </si>
  <si>
    <t>D4/3 22X1</t>
  </si>
  <si>
    <t>D4/3 - ПВХ 1х22 дуб натуральный (200м)</t>
  </si>
  <si>
    <t>D4/4 22X1</t>
  </si>
  <si>
    <t>D4/4 - ПВХ 1х22 дуб рустикаль ясный (200м)</t>
  </si>
  <si>
    <t>D4/5 22X1</t>
  </si>
  <si>
    <t>D4/5 - ПВХ 1х22 дуб седан (200м)</t>
  </si>
  <si>
    <t>D4/6 22X1</t>
  </si>
  <si>
    <t>D4/6 - ПВХ 1х22 дуб молочный (200м)</t>
  </si>
  <si>
    <t>D4/7 22X1</t>
  </si>
  <si>
    <t>D4/7 - ПВХ 1х22 дуб полермо ясный (200м)</t>
  </si>
  <si>
    <t>D4/8 22X1</t>
  </si>
  <si>
    <t>D4/8 - ПВХ 1х22 дуб полермо темный (200м)</t>
  </si>
  <si>
    <t>D4/9 22X1</t>
  </si>
  <si>
    <t>D4/9 - ПВХ 1х22 дуб античный (200м)</t>
  </si>
  <si>
    <t>D40/1 22X1</t>
  </si>
  <si>
    <t>D40/1 - ПВХ 1х22 вудлайн крем (200м)</t>
  </si>
  <si>
    <t>D5/1 22X1</t>
  </si>
  <si>
    <t>D5/1 - ПВХ 1х22 яблоня локарно (200м)</t>
  </si>
  <si>
    <t>D5/2 22X1</t>
  </si>
  <si>
    <t>D5/2 - ПВХ 1х22 яблоня локарно ясный (200м)</t>
  </si>
  <si>
    <t>D5/3 22X1</t>
  </si>
  <si>
    <t>D5/3 - ПВХ 1х22 яблоня ясная (200м)</t>
  </si>
  <si>
    <t>D5/4 22X1</t>
  </si>
  <si>
    <t>D5/4 - ПВХ 1х22 яблоня древесная (200м)</t>
  </si>
  <si>
    <t>D6/1 22X1</t>
  </si>
  <si>
    <t>D6/1 - ПВХ 1х22 вишня (200м)</t>
  </si>
  <si>
    <t>D6/2 22X1</t>
  </si>
  <si>
    <t>D6/2 - ПВХ 1х22 вишня амати (200м)</t>
  </si>
  <si>
    <t>D6/3 22X1</t>
  </si>
  <si>
    <t>D6/3 - ПВХ 1х22 вишня оксфорд (200м)</t>
  </si>
  <si>
    <t>D6/4 22X1</t>
  </si>
  <si>
    <t>D6/4 - ПВХ 1х22 вишня марбелла (200м)</t>
  </si>
  <si>
    <t>D7/1 22X1</t>
  </si>
  <si>
    <t>D7/1 - ПВХ 1х22 махонь (200м)</t>
  </si>
  <si>
    <t>D7/2 22X1</t>
  </si>
  <si>
    <t>D7/2 - ПВХ 1х22 махонь ясная (200м)</t>
  </si>
  <si>
    <t>D8/1 22X1</t>
  </si>
  <si>
    <t>D8/1 - ПВХ 1х22 орех (200м)</t>
  </si>
  <si>
    <t>D8/10 22X1</t>
  </si>
  <si>
    <t>D8/10 - ПВХ 1х22 орех балтимор (200м)</t>
  </si>
  <si>
    <t>D8/2 22X1</t>
  </si>
  <si>
    <t>D8/2 - ПВХ 1х22 орех темный (200м)</t>
  </si>
  <si>
    <t>D8/3 22X1</t>
  </si>
  <si>
    <t>D8/3 - ПВХ 1х22 орех балония (200м)</t>
  </si>
  <si>
    <t>D8/4 22X1</t>
  </si>
  <si>
    <t>D8/4 - ПВХ 1х22 орех караваджо (200м)</t>
  </si>
  <si>
    <t>D8/5 22X1</t>
  </si>
  <si>
    <t>D8/5 - ПВХ 1х22 орех калифорния (200м)</t>
  </si>
  <si>
    <t>D8/6 22X1</t>
  </si>
  <si>
    <t>D8/6 - ПВХ 1х22 орех ЕССО (200м)</t>
  </si>
  <si>
    <t>D8/7 22X1</t>
  </si>
  <si>
    <t>D8/7 - ПВХ 1х22 орех ЕССО ясный (200м)</t>
  </si>
  <si>
    <t>D8/8 22X1</t>
  </si>
  <si>
    <t>D8/8 - ПВХ 1х22 орех средний (200м)</t>
  </si>
  <si>
    <t>D8/9 22X1</t>
  </si>
  <si>
    <t>D8/9 - ПВХ 1х22 орех лион (200м)</t>
  </si>
  <si>
    <t>D9/1 22X1</t>
  </si>
  <si>
    <t>D9/1 - ПВХ 1х22 клён (200м)</t>
  </si>
  <si>
    <t>D9/2 22X1</t>
  </si>
  <si>
    <t>D9/2 - ПВХ 1х22 клён ясный (200м)</t>
  </si>
  <si>
    <t>D9/3 22X1</t>
  </si>
  <si>
    <t>D9/3 - ПВХ 1х22 клён ванкувер ясный(200м)</t>
  </si>
  <si>
    <t>2*22</t>
  </si>
  <si>
    <t>201 22X2</t>
  </si>
  <si>
    <t>201 - ПВХ 2х22 белый альпийский (100м)</t>
  </si>
  <si>
    <t>201-BR 22X2</t>
  </si>
  <si>
    <t>201-BR -ПВХ 2х22 белый диамантовый (100м)</t>
  </si>
  <si>
    <t>201-A 22X2</t>
  </si>
  <si>
    <t>201-А - ПВХ 2х22 белый арктический (100м)</t>
  </si>
  <si>
    <t>201-B 22X2</t>
  </si>
  <si>
    <t>201b - ПВХ 2х22 белый шагрень (100м)</t>
  </si>
  <si>
    <t>201-G 22X2</t>
  </si>
  <si>
    <t>201g - ПВХ 2х22 белый гладкий (100м)</t>
  </si>
  <si>
    <t>201-GP 22X2</t>
  </si>
  <si>
    <t>201gр - ПВХ 2х22 белый гладкий глянец (100м)</t>
  </si>
  <si>
    <t>201-S 22X2</t>
  </si>
  <si>
    <t>201s - ПВХ 2х22 белый  структура (100м)</t>
  </si>
  <si>
    <t>202-B 22X2</t>
  </si>
  <si>
    <t>202b - ПВХ 2х22 черный шагрень (100м)</t>
  </si>
  <si>
    <t>202-GP 22X2</t>
  </si>
  <si>
    <t>202gр - ПВХ 2х22 черный гладкий глянец (100м)</t>
  </si>
  <si>
    <t>202-S 22X2</t>
  </si>
  <si>
    <t>202s - ПВХ 2х22 черный структура  (100м)</t>
  </si>
  <si>
    <t>203 22X2</t>
  </si>
  <si>
    <t>203 - ПВХ 2х22 пепел (100м)</t>
  </si>
  <si>
    <t>203-GP 22X2</t>
  </si>
  <si>
    <t>203р - ПВХ 2х22 пепел глянец (100м) *****</t>
  </si>
  <si>
    <t>204 22X2</t>
  </si>
  <si>
    <t>204 - ПВХ 2х22 крем  (100м)</t>
  </si>
  <si>
    <t>204-G 22X2</t>
  </si>
  <si>
    <t>204g - ПВХ 2х22 крем гладкий (100м)</t>
  </si>
  <si>
    <t>205 22X2</t>
  </si>
  <si>
    <t>205 - ПВХ 2х22 титан (100м)</t>
  </si>
  <si>
    <t>206 22X2</t>
  </si>
  <si>
    <t>206 - ПВХ 2х22 красный (100м)</t>
  </si>
  <si>
    <t>207 22X2</t>
  </si>
  <si>
    <t>207 - ПВХ 2х22 желтый (100м)</t>
  </si>
  <si>
    <t>208 22X2</t>
  </si>
  <si>
    <t>208 - ПВХ 2х22 зеленый (100м)</t>
  </si>
  <si>
    <t>208-GP 22X2</t>
  </si>
  <si>
    <t>208р - ПВХ 2х22 зеленый глянец (100м) *****</t>
  </si>
  <si>
    <t>209 22X2</t>
  </si>
  <si>
    <t>209 - ПВХ 2х22 синий (100м)</t>
  </si>
  <si>
    <t>210 22X2</t>
  </si>
  <si>
    <t>210 - ПВХ 2х22 беж (100м)</t>
  </si>
  <si>
    <t>211 22X2</t>
  </si>
  <si>
    <t>211 - ПВХ 2х22 пепел темный (100м)</t>
  </si>
  <si>
    <t>213 22X2</t>
  </si>
  <si>
    <t>213 - ПВХ 2х22 оранжевый (100м)</t>
  </si>
  <si>
    <t>214 22X2</t>
  </si>
  <si>
    <t>214 - ПВХ 2х22 пепел ясный (100м)</t>
  </si>
  <si>
    <t>215 22X2</t>
  </si>
  <si>
    <t>215 - ПВХ 2х22 серый графит (100м)</t>
  </si>
  <si>
    <t>216 22X2</t>
  </si>
  <si>
    <t>216 - ПВХ 2х22 бордовый (100м)</t>
  </si>
  <si>
    <t>217 22X2</t>
  </si>
  <si>
    <t>217 - ПВХ 2х22 серебро (100м)</t>
  </si>
  <si>
    <t>218 22X2</t>
  </si>
  <si>
    <t>218 - ПВХ 2х22 беж ясный (100м)</t>
  </si>
  <si>
    <t>219 22X2</t>
  </si>
  <si>
    <t>219 - ПВХ 2х22 песочный (100м)</t>
  </si>
  <si>
    <t>222-P 22X2</t>
  </si>
  <si>
    <t>222-P - ПВХ 2х22 розовый глянец (100м) *****</t>
  </si>
  <si>
    <t>223 22X2</t>
  </si>
  <si>
    <t>223 - ПВХ 2х22 графит (100м)</t>
  </si>
  <si>
    <t>224-P 22X2</t>
  </si>
  <si>
    <t>224-Р - ПВХ 2х22 синий глянец (100м) *****</t>
  </si>
  <si>
    <t>225 22X2</t>
  </si>
  <si>
    <t>225 - ПВХ 2х22 синий ясный (100м)</t>
  </si>
  <si>
    <t>226 22X2</t>
  </si>
  <si>
    <t>226 - ПВХ 2х22 синий кроно (100м)</t>
  </si>
  <si>
    <t>227 22X2</t>
  </si>
  <si>
    <t>227 - ПВХ 2х22 красный кроно (100м)</t>
  </si>
  <si>
    <t>228 22X2</t>
  </si>
  <si>
    <t>228 - ПВХ 2х22 мокка  (100м)</t>
  </si>
  <si>
    <t>229 22X2</t>
  </si>
  <si>
    <t>229 - ПВХ 2х22 каппучино  (100м)</t>
  </si>
  <si>
    <t>230 22X2</t>
  </si>
  <si>
    <t>230 - ПВХ 2х22 бурштын  (100м)</t>
  </si>
  <si>
    <t>231 22X2</t>
  </si>
  <si>
    <t>231 - ПВХ 2х22 лиловый (100м)</t>
  </si>
  <si>
    <t>232 22X2</t>
  </si>
  <si>
    <t>232 - ПВХ 2х22 латте (100м)</t>
  </si>
  <si>
    <t>233-P 22X2</t>
  </si>
  <si>
    <t xml:space="preserve">233-Р - ПВХ 2х22 бежевый глянец(100м) </t>
  </si>
  <si>
    <t>234-WP 22X2</t>
  </si>
  <si>
    <t>234 -WP  ПВХ 2х22 красный глянец (100м) *****</t>
  </si>
  <si>
    <t>235-WP 22X2</t>
  </si>
  <si>
    <t>235 -WP  ПВХ 2х22 оранжевый глянец (100м) *****</t>
  </si>
  <si>
    <t>236-WP 22X2</t>
  </si>
  <si>
    <t>236 -WP  ПВХ 2х22 салатовый глянец (100м) *****</t>
  </si>
  <si>
    <t>237-WP 22X2</t>
  </si>
  <si>
    <t>237 -WP  ПВХ 2х22 желтый глянец (100м) *****</t>
  </si>
  <si>
    <t>238-WP 22X2</t>
  </si>
  <si>
    <t>238 -WP  ПВХ 2х22 синий глянец (100м) *****</t>
  </si>
  <si>
    <t>240 22X2</t>
  </si>
  <si>
    <t>240 - ПВХ 2х22 кобальт (100м)</t>
  </si>
  <si>
    <t>D1/1 22X2</t>
  </si>
  <si>
    <t>D1/1 - ПВХ 2х22 ольха натуральная (100м)</t>
  </si>
  <si>
    <t>D10/1 22X2</t>
  </si>
  <si>
    <t>D10/1 - ПВХ2х22 сосна (100м)</t>
  </si>
  <si>
    <t>D10/10 22X2</t>
  </si>
  <si>
    <t>D10/10 - ПВХ 2x22  сосна беленая (100м)</t>
  </si>
  <si>
    <t>D10/2 22X2</t>
  </si>
  <si>
    <t>D10/2 - ПВХ2х22 сосна медовая (100м)</t>
  </si>
  <si>
    <t>D10/3 22X2</t>
  </si>
  <si>
    <t>D10/3 - ПВХ2х22 сосна васа (100м)</t>
  </si>
  <si>
    <t>D10/4 22X2</t>
  </si>
  <si>
    <t>D10/4 - ПВХ2х22   сосна лоредо ясная(100м)</t>
  </si>
  <si>
    <t>D10/5 22X2</t>
  </si>
  <si>
    <t>D10/5 - ПВХ 2x22 сосна норвежская (100м)</t>
  </si>
  <si>
    <t>D10/6 22X2</t>
  </si>
  <si>
    <t>D10/6 - ПВХ 2x22 черная норвежская сосна (100м)</t>
  </si>
  <si>
    <t>D10/7 22X2</t>
  </si>
  <si>
    <t>D10/7 - ПВХ 2x22  сосна мокко (100м)</t>
  </si>
  <si>
    <t>D10/8 22X2</t>
  </si>
  <si>
    <t>D10/8 - ПВХ 2x22  сосна светлая (100м)</t>
  </si>
  <si>
    <t>D10/9 22X2</t>
  </si>
  <si>
    <t>D10/9 - ПВХ 2x22  сосна био (100м)</t>
  </si>
  <si>
    <t>D11/1 22X2</t>
  </si>
  <si>
    <t>D11/1 - ПВХ 2х22 алюминий (100м)</t>
  </si>
  <si>
    <t>D11/2 22X2</t>
  </si>
  <si>
    <t>D11/2 - ПВХ 2х22 платиновый (100м)</t>
  </si>
  <si>
    <t>D11/3 22X2</t>
  </si>
  <si>
    <t>D11/3 - ПВХ 2х22 металлик тоффи (100м)</t>
  </si>
  <si>
    <t>D12/1 22X2</t>
  </si>
  <si>
    <t>D12/1 - ПВХ 2х22 венге магия (100м)</t>
  </si>
  <si>
    <t>D12/2 22X2</t>
  </si>
  <si>
    <t>D12/2 - ПВХ 2х22 венге ясный (100м)</t>
  </si>
  <si>
    <t>D12/3 22X2</t>
  </si>
  <si>
    <t>D12/3 - ПВХ 2х22 венге (100м)</t>
  </si>
  <si>
    <t>D12/4 22X2</t>
  </si>
  <si>
    <t>D12/4 - ПВХ 2х22 венге темный (100м)</t>
  </si>
  <si>
    <t>D12/5 22X2</t>
  </si>
  <si>
    <t>D12/5 - ПВХ 2х22 венге амари  (100м)</t>
  </si>
  <si>
    <t>D12/6 22X2</t>
  </si>
  <si>
    <t>D12/6 - ПВХ 2х22 венге аруша  (100м)</t>
  </si>
  <si>
    <t>D13/1 22X2</t>
  </si>
  <si>
    <t>D13/1 - ПВХ 2x22 лимба (100м)</t>
  </si>
  <si>
    <t>D13/2 22X2</t>
  </si>
  <si>
    <t>D13/2 - ПВХ 2х22 лимба шоколадная (100м)</t>
  </si>
  <si>
    <t>D14/1 22X2</t>
  </si>
  <si>
    <t>D14/1 - ПВХ 2x22 риголетто (100м)</t>
  </si>
  <si>
    <t>D15/1 22X2</t>
  </si>
  <si>
    <t>D15/1 - ПВХ 2х22 зебрано  (100м)</t>
  </si>
  <si>
    <t>D15/2 22X2</t>
  </si>
  <si>
    <t>D15/2 - ПВХ 2х22 зебрано негро (100м)</t>
  </si>
  <si>
    <t>D15/3 22X2</t>
  </si>
  <si>
    <t>D15/3 - ПВХ 2х22 зебрано ясная (100м)</t>
  </si>
  <si>
    <t>D15/4 22X2</t>
  </si>
  <si>
    <t>D15/4 - ПВХ 2х22 зебрано африкано (100м)</t>
  </si>
  <si>
    <t>D15/5 22X2</t>
  </si>
  <si>
    <t>D15/5 - ПВХ 2х22 зебрано вилд (100м)</t>
  </si>
  <si>
    <t>D15/6 22X2</t>
  </si>
  <si>
    <t>D15/6 - ПВХ 2х22 зебрано классик (100м)</t>
  </si>
  <si>
    <t>D16/1 22X2</t>
  </si>
  <si>
    <t>D16/1 - ПВХ 2х22 макассар (100м)</t>
  </si>
  <si>
    <t>D16/2 22X2</t>
  </si>
  <si>
    <t>D16/2 - ПВХ 2х22 макассар цейлон (100м)</t>
  </si>
  <si>
    <t>D17/1  - ПВХ 2*22 вельвет(100м)</t>
  </si>
  <si>
    <t>D18/1 22X2</t>
  </si>
  <si>
    <t>D18/1 - ПВХ 2х22 трава морская (100м)</t>
  </si>
  <si>
    <t>D19/1 22X2</t>
  </si>
  <si>
    <t>D19/1 - ПВХ 2х22 оливия  (100м)</t>
  </si>
  <si>
    <t>D19/2 22X2</t>
  </si>
  <si>
    <t>D19/2 - ПВХ 2х22 оливия севилья (100м)</t>
  </si>
  <si>
    <t>D19/3 22X2</t>
  </si>
  <si>
    <t>D19/3 - ПВХ 2х22 оливия севилиа темная (100м)</t>
  </si>
  <si>
    <t>D2/1 22X2</t>
  </si>
  <si>
    <t>D2/1 - ПВХ 2х22 груша дикая (100м)</t>
  </si>
  <si>
    <t>D2/2 22X2</t>
  </si>
  <si>
    <t>D2/2 - ПВХ 2х22 груша кальвадос (100м)</t>
  </si>
  <si>
    <t>D2/3 22X2</t>
  </si>
  <si>
    <t>D2/3 - ПВХ 2х22 груша полярная (100м)</t>
  </si>
  <si>
    <t>D2/4 22X2</t>
  </si>
  <si>
    <t>D2/4 - ПВХ 2х22 груша темная (100м)</t>
  </si>
  <si>
    <t>D2/5 22X2</t>
  </si>
  <si>
    <t>D2/5 - ПВХ 2х22 груша ясная (100м)</t>
  </si>
  <si>
    <t>D2/7 22X2</t>
  </si>
  <si>
    <t>D2/7 - ПВХ 2х22 груша кальвадос ясная (100м)</t>
  </si>
  <si>
    <t>D2/8 22X2</t>
  </si>
  <si>
    <t>D2/8 - ПВХ 2х22 груша  (100м)</t>
  </si>
  <si>
    <t>D20/1 22X2</t>
  </si>
  <si>
    <t>D20/1 - ПВХ 2х22 слива (100м)</t>
  </si>
  <si>
    <t>D20/2 22X2</t>
  </si>
  <si>
    <t>D20/2 - ПВХ 2х22 слива темная (100м)</t>
  </si>
  <si>
    <t>D21/1 22X2</t>
  </si>
  <si>
    <t>D21/1 - ПВХ 2х22 черешня (100м)</t>
  </si>
  <si>
    <t>D22/1 22X2</t>
  </si>
  <si>
    <t>D22/1 - ПВХ 2х22 легно табак (100м)</t>
  </si>
  <si>
    <t>D23/1 22X2</t>
  </si>
  <si>
    <t>D23/1 - ПВХ 2х22 коко боло (100м)</t>
  </si>
  <si>
    <t>D24/1 22X2</t>
  </si>
  <si>
    <t>D24/1 - ПВХ 2х22 гавана (100м)</t>
  </si>
  <si>
    <t>D25/1 22X2</t>
  </si>
  <si>
    <t>D25/1 - ПВХ 2х22 каштан(100м)</t>
  </si>
  <si>
    <t>D26/1 22X2</t>
  </si>
  <si>
    <t>D26/1 - ПВХ 2х22 акация (100м)</t>
  </si>
  <si>
    <t>D26/2 22X2</t>
  </si>
  <si>
    <t>D26/2 - ПВХ 2х22 акация корица (100м)</t>
  </si>
  <si>
    <t>D27/1 22X2</t>
  </si>
  <si>
    <t>D27/1 - ПВХ 2х22 наварра (100м)</t>
  </si>
  <si>
    <t>D27/2 22X2</t>
  </si>
  <si>
    <t>D27/2 - ПВХ 2х22 наварра серое (100м)</t>
  </si>
  <si>
    <t>D28/1 22X2</t>
  </si>
  <si>
    <t>D28/1 - ПВХ 2х22 набукко (100м)</t>
  </si>
  <si>
    <t>D29/1 22X2</t>
  </si>
  <si>
    <t>D29/1 - ПВХ 2х22 ясень калабриа (100м)</t>
  </si>
  <si>
    <t>D3/1 22X2</t>
  </si>
  <si>
    <t>D3/1 - ПВХ 2х22 бук (100м)</t>
  </si>
  <si>
    <t>D3/2 22X2</t>
  </si>
  <si>
    <t>D3/2 - ПВХ 2х22 бук ясный (100м)</t>
  </si>
  <si>
    <t>D3/3 22X2</t>
  </si>
  <si>
    <t>D3/3 - ПВХ 2х22 бук темный (100м)</t>
  </si>
  <si>
    <t>D3/4 22X2</t>
  </si>
  <si>
    <t>D3/4 - ПВХ 2х22 бук бавария (100м)</t>
  </si>
  <si>
    <t>D3/5 22X2</t>
  </si>
  <si>
    <t>D3/5 - ПВХ 2х22 бук натуральный (100м)</t>
  </si>
  <si>
    <t>D3/9 22X2</t>
  </si>
  <si>
    <t>D3/9 - ПВХ 2х22 бук боденский (100м)</t>
  </si>
  <si>
    <t>D30/1 22X2</t>
  </si>
  <si>
    <t>D30/1 - ПВХ 2х22 вязь пьемонт  (100м)</t>
  </si>
  <si>
    <t>D30/2 22X2</t>
  </si>
  <si>
    <t>D30/2 - ПВХ 2х22 вязь венето  (100м)</t>
  </si>
  <si>
    <t>D31/1 22X2</t>
  </si>
  <si>
    <t>D31/1 - ПВХ 2x22 хайтэк (100м)</t>
  </si>
  <si>
    <t>D32/1 22X2</t>
  </si>
  <si>
    <t>D32/1 - ПВХ 2х22 береза натуральная (100м)</t>
  </si>
  <si>
    <t>D34/1 22X2</t>
  </si>
  <si>
    <t>D34/1 - ПВХ 2х22 цветок вишни (100м)</t>
  </si>
  <si>
    <t>D35/1 22X2</t>
  </si>
  <si>
    <t>D35/1 - ПВХ 2х22 лещина (100м)</t>
  </si>
  <si>
    <t>D36/1 22X2</t>
  </si>
  <si>
    <t>D36/1 - ПВХ 2х22 бамбук (100м)</t>
  </si>
  <si>
    <t>D39/1 22X2</t>
  </si>
  <si>
    <t>D39/1 -ПВХ  2x22 дуб сонома шоколад (100м)</t>
  </si>
  <si>
    <t>D4/1 22X2</t>
  </si>
  <si>
    <t>D4/1 - ПВХ 2х22 дуб ясный (100м)</t>
  </si>
  <si>
    <t>D4/10 22X2</t>
  </si>
  <si>
    <t>D4/10 - ПВХ 2х22 дуб париж (100м)</t>
  </si>
  <si>
    <t>D4/11 22X2</t>
  </si>
  <si>
    <t>D4/11 - ПВХ 2х22 дуб сонома (100м)</t>
  </si>
  <si>
    <t>D4/12 22X2</t>
  </si>
  <si>
    <t>D4/12 - ПВХ 2х22 дуб латте (100м)</t>
  </si>
  <si>
    <t>D4/13 22X2</t>
  </si>
  <si>
    <t>D4/13 - ПВХ  2x22 дуб сонома труфель (100м)</t>
  </si>
  <si>
    <t>D4/14 22X2</t>
  </si>
  <si>
    <t>D4/14 - ПВХ 2х22 дуб позолоченный (100м)</t>
  </si>
  <si>
    <t>D4/15 22X2</t>
  </si>
  <si>
    <t>D4/15 - ПВХ 2x22 дуб американский (100м)</t>
  </si>
  <si>
    <t>D4/16 22X2</t>
  </si>
  <si>
    <t>D4/16 - ПВХ 2x22 дуб сан-ремо (100м)</t>
  </si>
  <si>
    <t>D4/17 22X2</t>
  </si>
  <si>
    <t>D4/17 - ПВХ 2x22 дуб сан-ремо рустикаль (100м)</t>
  </si>
  <si>
    <t>D4/19 22X2</t>
  </si>
  <si>
    <t>D4/19 - ПВХ 2x22 дуб ланты (100м)</t>
  </si>
  <si>
    <t>D4/2 22X2</t>
  </si>
  <si>
    <t>D4/2 - ПВХ 2х22 дуб рустикал (100м)</t>
  </si>
  <si>
    <t>D4/20 22X2</t>
  </si>
  <si>
    <t>D4/20 - ПВХ 2х22 дуб графит (100м)</t>
  </si>
  <si>
    <t>D4/21 22X2</t>
  </si>
  <si>
    <t>D4/21 - ПВХ 2х22 дуб нагано (100м)</t>
  </si>
  <si>
    <t>D4/22 22X2</t>
  </si>
  <si>
    <t>D4/22-ПВХ  2x22 дуб каньон (100м)</t>
  </si>
  <si>
    <t>D4/3 22X2</t>
  </si>
  <si>
    <t>D4/3 - ПВХ 2х22 дуб натуральный (100 м)</t>
  </si>
  <si>
    <t>D4/4 22X2</t>
  </si>
  <si>
    <t>D4/4 - ПВХ 2х22 дуб рустикаль ясный(100 м)</t>
  </si>
  <si>
    <t>D4/5 22X2</t>
  </si>
  <si>
    <t>D4/5 - ПВХ 2х22 дуб седан (100м)</t>
  </si>
  <si>
    <t>D4/6 22X2</t>
  </si>
  <si>
    <t>D4/6 - ПВХ 2х22 дуб молочный (100м)</t>
  </si>
  <si>
    <t>D4/7 22X2</t>
  </si>
  <si>
    <t>D4/7 - ПВХ 2х22 дуб полермо ясный (100м)</t>
  </si>
  <si>
    <t>D4/8 22X2</t>
  </si>
  <si>
    <t>D4/8 - ПВХ 2х22 дуб полермо темный (100м)</t>
  </si>
  <si>
    <t>D4/9 22X2</t>
  </si>
  <si>
    <t>D4/9 - ПВХ 2х22 дуб античный (100м)</t>
  </si>
  <si>
    <t>D40/1 22X2</t>
  </si>
  <si>
    <t>D40/1 - ПВХ 2х22 вудлайн крем (100м)</t>
  </si>
  <si>
    <t>D5/1 22X2</t>
  </si>
  <si>
    <t>D5/1 - ПВХ 2х22 яблоня локарно (100м)</t>
  </si>
  <si>
    <t>D5/2 22X2</t>
  </si>
  <si>
    <t>D5/2 - ПВХ 2х22 яблоня локарно ясный (100м)</t>
  </si>
  <si>
    <t>D5/3 22X2</t>
  </si>
  <si>
    <t>D5/3 - ПВХ 2х22 яблоня  ясная(100м)</t>
  </si>
  <si>
    <t>D5/4 22X2</t>
  </si>
  <si>
    <t>D5/4 - ПВХ 2х22 яблоня древесная (100м)</t>
  </si>
  <si>
    <t>D6/1 22X2</t>
  </si>
  <si>
    <t>D6/1 - ПВХ 2х22 вишня (100м)</t>
  </si>
  <si>
    <t>D6/2 22X2</t>
  </si>
  <si>
    <t>D6/2 - ПВХ 2х22 вишня амати (100м)</t>
  </si>
  <si>
    <t>D6/3 22X2</t>
  </si>
  <si>
    <t>D6/3 - ПВХ 2х22 вишня оксфорд (100м)</t>
  </si>
  <si>
    <t>D6/4 22X2</t>
  </si>
  <si>
    <t>D6/4 - ПВХ 2х22 вишня марбелла (100м)</t>
  </si>
  <si>
    <t>D7/1 22X2</t>
  </si>
  <si>
    <t>D7/1 - ПВХ 2х22 махонь (100м)</t>
  </si>
  <si>
    <t>D7/2 22X2</t>
  </si>
  <si>
    <t>D7/2 - ПВХ 2х22 махонь ясная(100м)</t>
  </si>
  <si>
    <t>D8/1 22X2</t>
  </si>
  <si>
    <t>D8/1 - ПВХ 2х22 орех (100м)</t>
  </si>
  <si>
    <t>D8/10 22X2</t>
  </si>
  <si>
    <t>D8/10 - ПВХ 2х22 орех балтимор (100м)</t>
  </si>
  <si>
    <t>D8/12 22X2</t>
  </si>
  <si>
    <t>D8/12 - ПВХ 2х22 орех венгерский (100м)</t>
  </si>
  <si>
    <t>D8/2 22X2</t>
  </si>
  <si>
    <t>D8/2 - ПВХ 2х22 орех темный (100м)</t>
  </si>
  <si>
    <t>D8/3 22X2</t>
  </si>
  <si>
    <t>D8/3 - ПВХ 2х22 орех балония (100м)</t>
  </si>
  <si>
    <t>D8/4 22X2</t>
  </si>
  <si>
    <t>D8/4 - ПВХ 2х22 орех караваджо (100м)</t>
  </si>
  <si>
    <t>D8/5 22X2</t>
  </si>
  <si>
    <t>D8/5 - ПВХ 2х22 орех калифорния (100м)</t>
  </si>
  <si>
    <t>D8/6 22X2</t>
  </si>
  <si>
    <t>D8/6 - ПВХ 2х22 орех ЕССО (100м)</t>
  </si>
  <si>
    <t>D8/7 22X2</t>
  </si>
  <si>
    <t>D8/7 - ПВХ 2х22 орех ЕССО ясный (100м)</t>
  </si>
  <si>
    <t>D8/8 22X2</t>
  </si>
  <si>
    <t>D8/8 - ПВХ 2х22 орех средний (100м)</t>
  </si>
  <si>
    <t>D8/9 22X2</t>
  </si>
  <si>
    <t>D8/9 - ПВХ 2х22 орех лион (100м)</t>
  </si>
  <si>
    <t>D9/1 22X2</t>
  </si>
  <si>
    <t>D9/1 - ПВХ 2х22 клён (100м)</t>
  </si>
  <si>
    <t>D9/2 22X2</t>
  </si>
  <si>
    <t>D9/2 - ПВХ 2х22 клён ясный(100м)</t>
  </si>
  <si>
    <t>D9/3 22X2</t>
  </si>
  <si>
    <t>D9/3 - ПВХ 2х22 клён ванкувер ясный (100м)</t>
  </si>
  <si>
    <t>2*32</t>
  </si>
  <si>
    <t>201 32X2</t>
  </si>
  <si>
    <t>201 - ПВХ 2х32 белый альпийский (100м) *****</t>
  </si>
  <si>
    <t>201-A 32X2</t>
  </si>
  <si>
    <t>201-А - ПВХ 2х32 белый арктический (100м)</t>
  </si>
  <si>
    <t>201-B 32X2</t>
  </si>
  <si>
    <t>201b - ПВХ 2х32 белый шагрень (100м)</t>
  </si>
  <si>
    <t>201-G 32X2</t>
  </si>
  <si>
    <t xml:space="preserve">201g - ПВХ 2х32 белый гладкий (100м) </t>
  </si>
  <si>
    <t>201-GP 32X2</t>
  </si>
  <si>
    <t>201gр - ПВХ 2х32 белый гладкий глянец (100м)</t>
  </si>
  <si>
    <t>201-S 32X2</t>
  </si>
  <si>
    <t>201s - ПВХ 2х32 белый  структура (100м) *****</t>
  </si>
  <si>
    <t>202-B 32X2</t>
  </si>
  <si>
    <t>202b - ПВХ 2х32 черный шагрень (100м)</t>
  </si>
  <si>
    <t>202-GP 32X2</t>
  </si>
  <si>
    <t>202gр - ПВХ 2х32 черный гладкий глянец (100м)</t>
  </si>
  <si>
    <t>202-S 32X2</t>
  </si>
  <si>
    <t>202s - ПВХ 2х32 черный структура  (100м) *****</t>
  </si>
  <si>
    <t>203 32X2</t>
  </si>
  <si>
    <t>203 - ПВХ 2х32 пепел (100м)</t>
  </si>
  <si>
    <t>203-GP 32X2</t>
  </si>
  <si>
    <t>203р - ПВХ 2х32 пепел глянец (100м)*****</t>
  </si>
  <si>
    <t>204 32X2</t>
  </si>
  <si>
    <t>204 - ПВХ 2х32 крем (100м)</t>
  </si>
  <si>
    <t>204-G 32X2</t>
  </si>
  <si>
    <t>204g - ПВХ 2х32 крем гладкий (100м) *****</t>
  </si>
  <si>
    <t>205 32X2</t>
  </si>
  <si>
    <t>205 - ПВХ 2х32 титан (100м)*****</t>
  </si>
  <si>
    <t>206 32X2</t>
  </si>
  <si>
    <t>206 - ПВХ 2х32 красный (100м) *****</t>
  </si>
  <si>
    <t>207 32X2</t>
  </si>
  <si>
    <t>207 - ПВХ 2х32 желтый (100м)*****</t>
  </si>
  <si>
    <t>208 32X2</t>
  </si>
  <si>
    <t>208 - ПВХ 2х32 зеленый (100м)*****</t>
  </si>
  <si>
    <t>209 32X2</t>
  </si>
  <si>
    <t>209 - ПВХ 2х32 синий (100м)*****</t>
  </si>
  <si>
    <t>210 32X2</t>
  </si>
  <si>
    <t>210 - ПВХ 2х32 беж (100м)*****</t>
  </si>
  <si>
    <t>211 32X2</t>
  </si>
  <si>
    <t>211 - ПВХ 2х32 пепел темный (100м)*****</t>
  </si>
  <si>
    <t>213 32X2</t>
  </si>
  <si>
    <t>213 - ПВХ 2х32 оранжевый (100м)*****</t>
  </si>
  <si>
    <t>214 32X2</t>
  </si>
  <si>
    <t>214 - ПВХ 2х32 пепел ясный (100м)*****</t>
  </si>
  <si>
    <t>215 32X2</t>
  </si>
  <si>
    <t>215 - ПВХ 2х32 серый графит (100м)*****</t>
  </si>
  <si>
    <t>216 32X2</t>
  </si>
  <si>
    <t>216 - ПВХ 2х32 бордовый (100м)*****</t>
  </si>
  <si>
    <t>217 32X2</t>
  </si>
  <si>
    <t>217 - ПВХ 2х32 серебро (100м)</t>
  </si>
  <si>
    <t>218 32X2</t>
  </si>
  <si>
    <t>218 - ПВХ 2х32 беж ясный (100м)</t>
  </si>
  <si>
    <t>219 32X2</t>
  </si>
  <si>
    <t>219 - ПВХ 2х32 песочный (100м)*****</t>
  </si>
  <si>
    <t>223 32X2</t>
  </si>
  <si>
    <t>223 - ПВХ 2х32 графит (100м)*****</t>
  </si>
  <si>
    <t>225 32X2</t>
  </si>
  <si>
    <t>225 - ПВХ 2х32 синий ясный (100м)*****</t>
  </si>
  <si>
    <t>226 32X2</t>
  </si>
  <si>
    <t>226 - ПВХ 2х32 синий кроно (100м)*****</t>
  </si>
  <si>
    <t>227 32X2</t>
  </si>
  <si>
    <t>227 - ПВХ 2х32 красный кроно (100м)*****</t>
  </si>
  <si>
    <t>228 32X2</t>
  </si>
  <si>
    <t>228 - ПВХ 2х32 мокка  (100м)*****</t>
  </si>
  <si>
    <t>229 32X2</t>
  </si>
  <si>
    <t>229 - ПВХ 2х32 каппучино  (100м)*****</t>
  </si>
  <si>
    <t>230 32X2</t>
  </si>
  <si>
    <t>230 - ПВХ 2х32 бурштын  (100м)*****</t>
  </si>
  <si>
    <t>231 32X2</t>
  </si>
  <si>
    <t>231 - ПВХ 2х32 лиловый (100м)*****</t>
  </si>
  <si>
    <t>232 32X2</t>
  </si>
  <si>
    <t>232 - ПВХ 2х32 латте  (100м)*****</t>
  </si>
  <si>
    <t>240 32X2</t>
  </si>
  <si>
    <t>240 - ПВХ 2х32 кобальт  (100м)*****</t>
  </si>
  <si>
    <t>D1/1 32X2</t>
  </si>
  <si>
    <t>D1/1 - ПВХ 2х32 ольха натуральная (100м)</t>
  </si>
  <si>
    <t>D10/1 32X2</t>
  </si>
  <si>
    <t>D10/1 - ПВХ 2х32 сосна (100м)*****</t>
  </si>
  <si>
    <t>D10/2 32X2</t>
  </si>
  <si>
    <t>D10/2 - ПВХ 2х32 сосна медовая (100м)*****</t>
  </si>
  <si>
    <t>D10/3 32X2</t>
  </si>
  <si>
    <t>D10/3 - ПВХ 2х32 сосна васа (100м)*****</t>
  </si>
  <si>
    <t>D10/4 32X2</t>
  </si>
  <si>
    <t>D10/4 - ПВХ 2х32 сосна лоредо ясная (100м)*****</t>
  </si>
  <si>
    <t>D10/5 32X2</t>
  </si>
  <si>
    <t>D10/5 - ПВХ 2х32 сосна норвежская (100м)*****</t>
  </si>
  <si>
    <t>D10/6 32X2</t>
  </si>
  <si>
    <t>D10/6 - ПВХ 2х32 черная норвежская сосна (100м)*****</t>
  </si>
  <si>
    <t>D11/1 32X2</t>
  </si>
  <si>
    <t>D11/1 - ПВХ 2х32 алюминий (100м)</t>
  </si>
  <si>
    <t>D11/2 32X2</t>
  </si>
  <si>
    <t>D11/2 - ПВХ 2х32 платиновый (100м)</t>
  </si>
  <si>
    <t>D11/3 32X2</t>
  </si>
  <si>
    <t>D11/3 - ПВХ 2х32 металлик тоффи (100м)*****</t>
  </si>
  <si>
    <t>D12/1 32X2</t>
  </si>
  <si>
    <t>D12/1 - ПВХ 2х32 венге магия (100м)</t>
  </si>
  <si>
    <t>D12/2 32X2</t>
  </si>
  <si>
    <t>D12/2 - ПВХ 2х32 венге ясный (100м)*****</t>
  </si>
  <si>
    <t>D12/3 32X2</t>
  </si>
  <si>
    <t>D12/3 - ПВХ 2х32 венге (100м)*****</t>
  </si>
  <si>
    <t>D12/4 32X2</t>
  </si>
  <si>
    <t>D12/4 - ПВХ 2х32 венге темный (100м)*****</t>
  </si>
  <si>
    <t>D12/5 32X2</t>
  </si>
  <si>
    <t>D12/5 - ПВХ 2х32 венге амари  (100м)*****</t>
  </si>
  <si>
    <t>D12/6 32X2</t>
  </si>
  <si>
    <t>D12/6 - ПВХ 2х32 венге аруша  (100м)*****</t>
  </si>
  <si>
    <t>D13/1 32X2</t>
  </si>
  <si>
    <t>D13/1 - ПВХ 2x32 лимба (100м)*****</t>
  </si>
  <si>
    <t>D13/2 32X2</t>
  </si>
  <si>
    <t>D13/2 - ПВХ 2х32 лимба шоколадная (100м)*****</t>
  </si>
  <si>
    <t>D14/1 32X2</t>
  </si>
  <si>
    <t>D14/1 - ПВХ 2x32 риголетто (100м)</t>
  </si>
  <si>
    <t>D15/1 32X2</t>
  </si>
  <si>
    <t>D15/1 - ПВХ 2х32 зебрано  (100м)*****</t>
  </si>
  <si>
    <t>D15/2 32X2</t>
  </si>
  <si>
    <t>D15/2 - ПВХ 2х32 зебрано негро (100м)*****</t>
  </si>
  <si>
    <t>D15/3 32X2</t>
  </si>
  <si>
    <t>D15/3 - ПВХ 2х32 зебрано ясная  (100м)*****</t>
  </si>
  <si>
    <t>D15/4 32X2</t>
  </si>
  <si>
    <t>D15/4 - ПВХ 2х32 зебрано африкано (100м)*****</t>
  </si>
  <si>
    <t>D15/5 32X2</t>
  </si>
  <si>
    <t>D15/5 - ПВХ 2х32 зебрано вилд (100м)*****</t>
  </si>
  <si>
    <t>D15/6 32X2</t>
  </si>
  <si>
    <t>D15/6 - ПВХ 2х32 зебрано классик (100м)*****</t>
  </si>
  <si>
    <t>D16/1 32X2</t>
  </si>
  <si>
    <t>D16/1 - ПВХ 2х32 макассар (100м)*****</t>
  </si>
  <si>
    <t>D16/2 32X2</t>
  </si>
  <si>
    <t>D16/2 - ПВХ 2х32 макассар цейлон (100м)*****</t>
  </si>
  <si>
    <t>D17/1 32Х2</t>
  </si>
  <si>
    <t>D17/1 - ПВХ  2*32 вельвет (100м)</t>
  </si>
  <si>
    <t>D18/1 32X2</t>
  </si>
  <si>
    <t>D18/1 - ПВХ 2х32 трава морская (100м)*****</t>
  </si>
  <si>
    <t>D19/1 32X2</t>
  </si>
  <si>
    <t>D19/1 - ПВХ 2х32 оливия  (100м)*****</t>
  </si>
  <si>
    <t>D19/2 32X2</t>
  </si>
  <si>
    <t>D19/2 - ПВХ 2х32 оливия севилья  (100м)*****</t>
  </si>
  <si>
    <t>D19/3 32X2</t>
  </si>
  <si>
    <t>D19/3 - ПВХ 2х32 оливия севилиа темная (100м)</t>
  </si>
  <si>
    <t>D2/1 32X2</t>
  </si>
  <si>
    <t>D2/1 - ПВХ 2х32 груша дикая (100м)*****</t>
  </si>
  <si>
    <t>D2/2 32X2</t>
  </si>
  <si>
    <t>D2/2 - ПВХ 2х32 груша кальвадос (100м)*****</t>
  </si>
  <si>
    <t>D2/3 32X2</t>
  </si>
  <si>
    <t>D2/3 - ПВХ 2х32 груша полярная (100м)*****</t>
  </si>
  <si>
    <t>D2/4 32X2</t>
  </si>
  <si>
    <t>D2/4 - ПВХ 2х32 груша темная (100м)*****</t>
  </si>
  <si>
    <t>D2/5 32X2</t>
  </si>
  <si>
    <t>D2/5 - ПВХ 2х32 груша ясная (100м)*****</t>
  </si>
  <si>
    <t>D2/7 32X2</t>
  </si>
  <si>
    <t>D2/7 - ПВХ 2х32 груша кальвадос ясная (100м)*****</t>
  </si>
  <si>
    <t>D2/8 32X2</t>
  </si>
  <si>
    <t>D2/8 - ПВХ 2х32 груша  (100м)*****</t>
  </si>
  <si>
    <t>D20/1 32X2</t>
  </si>
  <si>
    <t>D20/1 - ПВХ 2х32 слива (100м)*****</t>
  </si>
  <si>
    <t>D21/1 32X2</t>
  </si>
  <si>
    <t>D21/1 - ПВХ 2х32 черешня (100м)*****</t>
  </si>
  <si>
    <t>D22/1 32X2</t>
  </si>
  <si>
    <t>D22/1 - ПВХ 2х32 легно табак (100м)</t>
  </si>
  <si>
    <t>D23/1 32X2</t>
  </si>
  <si>
    <t>D23/1 - ПВХ 2х32 коко боло (100м)*****</t>
  </si>
  <si>
    <t>D24/1 32X2</t>
  </si>
  <si>
    <t>D24/1 - ПВХ 2х32 гавана  (100м)*****</t>
  </si>
  <si>
    <t>D25/1 32X2</t>
  </si>
  <si>
    <t>D25/1 - ПВХ 2х32 каштан  (100м)*****</t>
  </si>
  <si>
    <t>D26/1 32X2</t>
  </si>
  <si>
    <t>D26/1 - ПВХ 2х32 акация (100м)*****</t>
  </si>
  <si>
    <t>D26/2 32X2</t>
  </si>
  <si>
    <t>D26/2 - ПВХ 2х32 акация корица (100м)*****</t>
  </si>
  <si>
    <t>D27/1 32X2</t>
  </si>
  <si>
    <t>D27/1 - ПВХ 2х32 наварра (100м)*****</t>
  </si>
  <si>
    <t>D27/2 32X2</t>
  </si>
  <si>
    <t>D27/2 - ПВХ 2х32 наварра серое (100м)*****</t>
  </si>
  <si>
    <t>D28/1 32X2</t>
  </si>
  <si>
    <t>D28/1 - ПВХ 2х32 набукко (100м)</t>
  </si>
  <si>
    <t>D29/1 32X2</t>
  </si>
  <si>
    <t>D29/1 - ПВХ 2х32 ясень калабриа (100м)*****</t>
  </si>
  <si>
    <t>D3/1 32X2</t>
  </si>
  <si>
    <t>D3/1 - ПВХ 2х32 бук  (100м)*****</t>
  </si>
  <si>
    <t>D3/2 32X2</t>
  </si>
  <si>
    <t>D3/2 - ПВХ 2х32 бук ясный (100м)*****</t>
  </si>
  <si>
    <t>D3/3 32X2</t>
  </si>
  <si>
    <t>D3/3 - ПВХ 2х32 бук темный (100м)*****</t>
  </si>
  <si>
    <t>D3/4 32X2</t>
  </si>
  <si>
    <t>D3/4 - ПВХ 2х32 бук бавария (100м)*****</t>
  </si>
  <si>
    <t>D3/5 32X2</t>
  </si>
  <si>
    <t>D3/5 - ПВХ 2х32 бук натуральный (100м)</t>
  </si>
  <si>
    <t>D30/1 32X2</t>
  </si>
  <si>
    <t>D30/1 - ПВХ 2х32 вязь пьемонт  (100м)*****</t>
  </si>
  <si>
    <t>D31/1 32X2</t>
  </si>
  <si>
    <t>D31/1 - ПВХ 2x32 хайтэк (100м)*****</t>
  </si>
  <si>
    <t>D32/1 32X2</t>
  </si>
  <si>
    <t>D32/1 - ПВХ 2х32 береза натуральная (100м)</t>
  </si>
  <si>
    <t>D4/1 32X2</t>
  </si>
  <si>
    <t>D4/1 - ПВХ 2х32 дуб ясный (100м)*****</t>
  </si>
  <si>
    <t>D4/10 32X2</t>
  </si>
  <si>
    <t>D4/10- ПВХ 2х32 дуб париж (100м)*****</t>
  </si>
  <si>
    <t>D4/11 32X2</t>
  </si>
  <si>
    <t>D4/11 - ПВХ 2х32 дуб сонома (100м)</t>
  </si>
  <si>
    <t>D4/12 32X2</t>
  </si>
  <si>
    <t>D4/12- ПВХ 2х32 дуб латте (100м)*****</t>
  </si>
  <si>
    <t>D4/13 32X2</t>
  </si>
  <si>
    <t>D4/13 - ПВХ 2х32 дуб сонома труфель (100м)*****</t>
  </si>
  <si>
    <t>D4/14 32X2</t>
  </si>
  <si>
    <t>D4/14 - ПВХ 2х32 дуб позолоченный (100м)*****</t>
  </si>
  <si>
    <t>D4/15 32X2</t>
  </si>
  <si>
    <t>D4/15 - ПВХ 2х32 дуб американский (100м)*****</t>
  </si>
  <si>
    <t>D4/16 32X2</t>
  </si>
  <si>
    <t>D4/16 - ПВХ 2х32 дуб сан-ремо (100м)*****</t>
  </si>
  <si>
    <t>D4/17 32X2</t>
  </si>
  <si>
    <t>D4/17 - ПВХ 2х32 дуб сан-ремо рустикаль (100м)*****</t>
  </si>
  <si>
    <t>D4/2 32X2</t>
  </si>
  <si>
    <t>D4/2 - ПВХ 2х32 дуб рустикал (100м)*****</t>
  </si>
  <si>
    <t>D4/3 32X2</t>
  </si>
  <si>
    <t>D4/3 - ПВХ 2х32 дуб натуральный (100м)*****</t>
  </si>
  <si>
    <t>D4/4 32X2</t>
  </si>
  <si>
    <t>D4/4 - ПВХ 2х32 дуб рустикаль ясный (100м)*****</t>
  </si>
  <si>
    <t>D4/5 32X2</t>
  </si>
  <si>
    <t>D4/5 - ПВХ 2х32 дуб седан (100м)*****</t>
  </si>
  <si>
    <t>D4/6 32X2</t>
  </si>
  <si>
    <t>D4/6 - ПВХ 2х32 дуб молочный (100м)</t>
  </si>
  <si>
    <t>D4/7 32X2</t>
  </si>
  <si>
    <t>D4/7 - ПВХ 2х32 дуб полермо ясный (100м)*****</t>
  </si>
  <si>
    <t>D4/8 32X2</t>
  </si>
  <si>
    <t>D4/8 - ПВХ 2х32 дуб полермо темный (100м)*****</t>
  </si>
  <si>
    <t>D4/9 32X2</t>
  </si>
  <si>
    <t>D4/9 - ПВХ 2х32 дуб античный (100м)*****</t>
  </si>
  <si>
    <t>D5/1 32X2</t>
  </si>
  <si>
    <t>D5/1 - ПВХ 2х32 яблоня локарно (100м)</t>
  </si>
  <si>
    <t>D5/2 32X2</t>
  </si>
  <si>
    <t>D5/2 - ПВХ 2х32 яблоня локарно ясный (100м)*****</t>
  </si>
  <si>
    <t>D5/3 32X2</t>
  </si>
  <si>
    <t>D5/3 - ПВХ 2х32 яблоня ясная (100м)*****</t>
  </si>
  <si>
    <t>D5/4 32X2</t>
  </si>
  <si>
    <t>D5/4 - ПВХ 2х32 яблоня древесная (100м)*****</t>
  </si>
  <si>
    <t>D6/1 32X2</t>
  </si>
  <si>
    <t>D6/1 - ПВХ 2х32 вишня (100м)*****</t>
  </si>
  <si>
    <t>D6/2 32X2</t>
  </si>
  <si>
    <t>D6/2 - ПВХ 2х32 вишня амати (100м)*****</t>
  </si>
  <si>
    <t>D6/3 32X2</t>
  </si>
  <si>
    <t>D6/3 - ПВХ 2х32 вишня оксфорд (100м)*****</t>
  </si>
  <si>
    <t>D6/4 32X2</t>
  </si>
  <si>
    <t>D6/4 - ПВХ 2х32 вишня марбелла (100м)*****</t>
  </si>
  <si>
    <t>D7/1 32X2</t>
  </si>
  <si>
    <t>D7/1 - ПВХ 2х32 махонь (100м)*****</t>
  </si>
  <si>
    <t>D7/2 32X2</t>
  </si>
  <si>
    <t>D7/2 - ПВХ 2х32 махонь ясная  (100м)*****</t>
  </si>
  <si>
    <t>D8/1 32X2</t>
  </si>
  <si>
    <t>D8/1 - ПВХ 2х32 орех (100м)*****</t>
  </si>
  <si>
    <t>D8/10 32X2</t>
  </si>
  <si>
    <t>D8/10 - ПВХ 2х32 орех балтимор (100м)*****</t>
  </si>
  <si>
    <t>D8/2 32X2</t>
  </si>
  <si>
    <t>D8/2 - ПВХ 2х32 орех темный (100м)*****</t>
  </si>
  <si>
    <t>D8/3 32X2</t>
  </si>
  <si>
    <t>D8/3 - ПВХ 2х32 орех балония (100м)*****</t>
  </si>
  <si>
    <t>D8/4 32X2</t>
  </si>
  <si>
    <t>D8/4 - ПВХ 2х32 орех караваджо (100м)*****</t>
  </si>
  <si>
    <t>D8/5 32X2</t>
  </si>
  <si>
    <t>D8/5 - ПВХ 2х32 орех калифорния (100м)*****</t>
  </si>
  <si>
    <t>D8/6 32X2</t>
  </si>
  <si>
    <t>D8/6 - ПВХ 2х32 орех ЕССО (100м)</t>
  </si>
  <si>
    <t>D8/7 32X2</t>
  </si>
  <si>
    <t>D8/7 - ПВХ 2х32 орех ЕССО ясный (100м)*****</t>
  </si>
  <si>
    <t>D8/8 32X2</t>
  </si>
  <si>
    <t>D8/8 - ПВХ 2х32 орех средний (100м)*****</t>
  </si>
  <si>
    <t>D8/9 32X2</t>
  </si>
  <si>
    <t>D8/9 - ПВХ 2х32 орех лион (100м)*****</t>
  </si>
  <si>
    <t>D9/1 32X2</t>
  </si>
  <si>
    <t>D9/1 - ПВХ 2х32 клён (100м)*****</t>
  </si>
  <si>
    <t>D9/2 32X2</t>
  </si>
  <si>
    <t>D9/2 - ПВХ 2х32 клён ясный(100м)*****</t>
  </si>
  <si>
    <t>D9/3 32X2</t>
  </si>
  <si>
    <t>D9/3 - ПВХ 2х32 клён ванкувер ясный (100м)</t>
  </si>
  <si>
    <t>2*42</t>
  </si>
  <si>
    <t>201 42X2</t>
  </si>
  <si>
    <t>201 - ПВХ 2х42 белый альпийский (100м)</t>
  </si>
  <si>
    <t>201-BR 42X2</t>
  </si>
  <si>
    <t>201-BR-ПВХ 2х42 белый диамантовый (100м)</t>
  </si>
  <si>
    <t>201-A 42X2</t>
  </si>
  <si>
    <t>201-А - ПВХ 2х42 белый арктический (100м)</t>
  </si>
  <si>
    <t>201-B 42X2</t>
  </si>
  <si>
    <t>201b - ПВХ 2х42 белый шагрень (100м)</t>
  </si>
  <si>
    <t>201-G 42X2</t>
  </si>
  <si>
    <t>201g - ПВХ 2х42 белый гладкий (100м)</t>
  </si>
  <si>
    <t>201-GP 42X2</t>
  </si>
  <si>
    <t>201gр - ПВХ 2х42 белый гладкий глянец (100м)</t>
  </si>
  <si>
    <t>201-S 42X2</t>
  </si>
  <si>
    <t>201s - ПВХ 2х42 белый  структура (100м)</t>
  </si>
  <si>
    <t>202-B 42X2</t>
  </si>
  <si>
    <t>202b - ПВХ 2х42 черный шагрень (100м)</t>
  </si>
  <si>
    <t>202-GP 42X2</t>
  </si>
  <si>
    <t>202gр - ПВХ 2х42 черный гладкий глянец (100м)</t>
  </si>
  <si>
    <t>202-S 42X2</t>
  </si>
  <si>
    <t>202s - ПВХ 2х42 черный структура  (100м)</t>
  </si>
  <si>
    <t>203 42X2</t>
  </si>
  <si>
    <t>203 - ПВХ 2х42 пепел (100м)</t>
  </si>
  <si>
    <t>203-GP 42X2</t>
  </si>
  <si>
    <t>203р - ПВХ 2х42 пепел глянец (100м)*****</t>
  </si>
  <si>
    <t>204 42X2</t>
  </si>
  <si>
    <t>204 - ПВХ 2х42 крем (100м)</t>
  </si>
  <si>
    <t>204-G 42X2</t>
  </si>
  <si>
    <t>204g - ПВХ 2х42 крем гладкий (100м)</t>
  </si>
  <si>
    <t>205 42X2</t>
  </si>
  <si>
    <t>205 - ПВХ 2х42 титан (100м)</t>
  </si>
  <si>
    <t>206 42X2</t>
  </si>
  <si>
    <t>206 - ПВХ 2х42 красный (100м)</t>
  </si>
  <si>
    <t>207 42X2</t>
  </si>
  <si>
    <t>207 - ПВХ 2х42 желтый (100м)</t>
  </si>
  <si>
    <t>208 42X2</t>
  </si>
  <si>
    <t>208 - ПВХ 2х42 зеленый (100м)</t>
  </si>
  <si>
    <t>209 42X2</t>
  </si>
  <si>
    <t>209 - ПВХ 2х42 синий (100м)</t>
  </si>
  <si>
    <t>210 42X2</t>
  </si>
  <si>
    <t>210 - ПВХ 2х42 беж (100м)</t>
  </si>
  <si>
    <t>211 42X2</t>
  </si>
  <si>
    <t>211 - ПВХ 2х42 пепел темный (100м)</t>
  </si>
  <si>
    <t>213 42X2</t>
  </si>
  <si>
    <t>213 - ПВХ 2х42 оранжевый (100м)</t>
  </si>
  <si>
    <t>214 42X2</t>
  </si>
  <si>
    <t>214 - ПВХ 2х42 пепел ясный (100м)</t>
  </si>
  <si>
    <t>215 42X2</t>
  </si>
  <si>
    <t>215 - ПВХ 2х42 серый графит (100м)</t>
  </si>
  <si>
    <t>216 42X2</t>
  </si>
  <si>
    <t>216 - ПВХ 2х42 бордовый (100м)</t>
  </si>
  <si>
    <t>217 42X2</t>
  </si>
  <si>
    <t>217 - ПВХ 2х42 серебро (100м)</t>
  </si>
  <si>
    <t>218 42X2</t>
  </si>
  <si>
    <t>218 - ПВХ 2х42 беж ясный (100м)</t>
  </si>
  <si>
    <t>219 42X2</t>
  </si>
  <si>
    <t>219 - ПВХ 2х42 песочный (100м)</t>
  </si>
  <si>
    <t>223 42X2</t>
  </si>
  <si>
    <t>223 - ПВХ 2х42 графит (100м)</t>
  </si>
  <si>
    <t>225 42X2</t>
  </si>
  <si>
    <t>225 - ПВХ 2х42 синий ясный (100м)</t>
  </si>
  <si>
    <t>226 42X2</t>
  </si>
  <si>
    <t>226 - ПВХ 2х42 синий кроно (100м)</t>
  </si>
  <si>
    <t>227 42X2</t>
  </si>
  <si>
    <t>227 - ПВХ 2х42 красный кроно (100м)</t>
  </si>
  <si>
    <t>228 42X2</t>
  </si>
  <si>
    <t>228 - ПВХ 2х42  мокка (100м)</t>
  </si>
  <si>
    <t>229 42X2</t>
  </si>
  <si>
    <t>229 - ПВХ 2х42  каппучино (100м)</t>
  </si>
  <si>
    <t>230 42X2</t>
  </si>
  <si>
    <t>230 - ПВХ 2х42 бурштын (100м)</t>
  </si>
  <si>
    <t>231 42X2</t>
  </si>
  <si>
    <t>231 - ПВХ 2х42 лиловый (100м)</t>
  </si>
  <si>
    <t>232 42X2</t>
  </si>
  <si>
    <t>232 - ПВХ 2х42 латте (100м)</t>
  </si>
  <si>
    <t>240 42X2</t>
  </si>
  <si>
    <t>240 - ПВХ 2х42 кобальт (100м)</t>
  </si>
  <si>
    <t>D1/1 42X2</t>
  </si>
  <si>
    <t>D1/1 - ПВХ 2х42 ольха натуральная (100м)</t>
  </si>
  <si>
    <t>D10/1 42X2</t>
  </si>
  <si>
    <t>D10/1 - ПВХ 2х42 сосна (100м)</t>
  </si>
  <si>
    <t>D10/10 42X2</t>
  </si>
  <si>
    <t>D10/10 - ПВХ 2х42 сосна беленая (100м)</t>
  </si>
  <si>
    <t>D10/2 42X2</t>
  </si>
  <si>
    <t>D10/2 - ПВХ 2х42 сосна медовая (100м)</t>
  </si>
  <si>
    <t>D10/3 42X2</t>
  </si>
  <si>
    <t>D10/3 - ПВХ 2х42 сосна васа (100м)</t>
  </si>
  <si>
    <t>D10/4 42X2</t>
  </si>
  <si>
    <t>D10/4 - ПВХ 2х42 сосна лоредо ясная(100м)</t>
  </si>
  <si>
    <t>D10/5 42X2</t>
  </si>
  <si>
    <t>D10/5 - ПВХ 2х42 сосна норвежская (100м)</t>
  </si>
  <si>
    <t>D10/6 42X2</t>
  </si>
  <si>
    <t>D10/6 - ПВХ 2х42 черная норвежская сосна (100м)</t>
  </si>
  <si>
    <t>D10/7 42X2</t>
  </si>
  <si>
    <t>D10/7 - ПВХ 2х42 сосна мокко (100м)</t>
  </si>
  <si>
    <t>D10/8 42X2</t>
  </si>
  <si>
    <t>D10/8 - ПВХ 2х42 сосна светлая (100м)</t>
  </si>
  <si>
    <t>D10/9 42X2</t>
  </si>
  <si>
    <t>D10/9 - ПВХ 2х42 сосна био (100м)</t>
  </si>
  <si>
    <t>D11/1 42X2</t>
  </si>
  <si>
    <t>D11/1 - ПВХ 2х42 алюминий (100м)</t>
  </si>
  <si>
    <t>D11/2 42X2</t>
  </si>
  <si>
    <t>D11/2 - ПВХ 2х42 платиновый (100м)</t>
  </si>
  <si>
    <t>D11/3 42X2</t>
  </si>
  <si>
    <t>D11/3 - ПВХ 2х42 металлик тоффи (100м)</t>
  </si>
  <si>
    <t>D12/1 42X2</t>
  </si>
  <si>
    <t>D12/1 - ПВХ 2х42 венге магия (100м)</t>
  </si>
  <si>
    <t>D12/2 42X2</t>
  </si>
  <si>
    <t>D12/2 - ПВХ 2х42 венге ясный (100м)</t>
  </si>
  <si>
    <t>D12/3 42X2</t>
  </si>
  <si>
    <t>D12/3 - ПВХ 2х42 венге (100м)</t>
  </si>
  <si>
    <t>D12/4 42X2</t>
  </si>
  <si>
    <t>D12/4 - ПВХ 2х42 венге темный (100м)</t>
  </si>
  <si>
    <t>D12/5 42X2</t>
  </si>
  <si>
    <t>D12/5 - ПВХ 2х42 венге амари  (100м)</t>
  </si>
  <si>
    <t>D12/6 42X2</t>
  </si>
  <si>
    <t>D12/6 - ПВХ 2х42 венге аруша  (100м)</t>
  </si>
  <si>
    <t>D13/1 42X2</t>
  </si>
  <si>
    <t>D13/1 - ПВХ 2x42 лимба (100м)</t>
  </si>
  <si>
    <t>D13/2 42X2</t>
  </si>
  <si>
    <t>D13/2 - ПВХ 2х42 лимба шоколадная (100м)</t>
  </si>
  <si>
    <t>D14/1 42X2</t>
  </si>
  <si>
    <t>D14/1 - ПВХ 2x42 риголетто (100м)</t>
  </si>
  <si>
    <t>D15/1 42X2</t>
  </si>
  <si>
    <t>D15/1 - ПВХ 2х42 зебрано (100м)</t>
  </si>
  <si>
    <t>D15/2 42X2</t>
  </si>
  <si>
    <t>D15/2 - ПВХ 2х42 зебрано негро (100м)</t>
  </si>
  <si>
    <t>D15/3 42X2</t>
  </si>
  <si>
    <t>D15/3 - ПВХ 2х42 зебрано ясный (100м)</t>
  </si>
  <si>
    <t>D15/4 42X2</t>
  </si>
  <si>
    <t>D15/4 - ПВХ 2х42 зебрано африкано (100м)</t>
  </si>
  <si>
    <t>D15/5 42X2</t>
  </si>
  <si>
    <t>D15/5 - ПВХ 2х42 зебрано вилд (100м)</t>
  </si>
  <si>
    <t>D15/6 42X2</t>
  </si>
  <si>
    <t>D15/6 - ПВХ 2х42 зебрано классик (100м)</t>
  </si>
  <si>
    <t>D16/1 42X2</t>
  </si>
  <si>
    <t>D16/1 - ПВХ 2х42 макассар (100м)</t>
  </si>
  <si>
    <t>D16/2 42X2</t>
  </si>
  <si>
    <t>D16/2 - ПВХ 2х42 макассар цейлон (100м)</t>
  </si>
  <si>
    <t>D17/1 - ПВХ 2*42 велвет (100м)</t>
  </si>
  <si>
    <t>D18/1 42X2</t>
  </si>
  <si>
    <t>D18/1 - ПВХ 2х42 трава морская (100м)</t>
  </si>
  <si>
    <t>D19/1 42X2</t>
  </si>
  <si>
    <t>D19/1 - ПВХ 2х42 оливия  (100м)</t>
  </si>
  <si>
    <t>D19/2 42X2</t>
  </si>
  <si>
    <t>D19/2 - ПВХ 2х42 оливия севилиа  (100м)</t>
  </si>
  <si>
    <t>D19/3 42X2</t>
  </si>
  <si>
    <t>D19/3 - ПВХ 2х42 оливия севилиа темная (100м)</t>
  </si>
  <si>
    <t>D2/1 42X2</t>
  </si>
  <si>
    <t>D2/1 - ПВХ 2х42 груша дикая (100м)</t>
  </si>
  <si>
    <t>D2/2 42X2</t>
  </si>
  <si>
    <t>D2/2 - ПВХ 2х42 груша кальвадос (100м)</t>
  </si>
  <si>
    <t>D2/3 42X2</t>
  </si>
  <si>
    <t>D2/3 - ПВХ 2х42 груша полярная (100м)</t>
  </si>
  <si>
    <t>D2/4 42X2</t>
  </si>
  <si>
    <t>D2/4 - ПВХ 2х42 груша темная (100м)</t>
  </si>
  <si>
    <t>D2/5 42X2</t>
  </si>
  <si>
    <t>D2/5 - ПВХ 2х42 груша ясная (100м)</t>
  </si>
  <si>
    <t>D2/7 42X2</t>
  </si>
  <si>
    <t>D2/7 - ПВХ 2х42 груша кальвадос  ясная (100м)</t>
  </si>
  <si>
    <t>D2/8 42X2</t>
  </si>
  <si>
    <t>D2/8 - ПВХ 2х42 груша(100м)</t>
  </si>
  <si>
    <t>D20/1 42X2</t>
  </si>
  <si>
    <t>D20/1 - ПВХ 2х42 слива (100м)</t>
  </si>
  <si>
    <t>D20/2 42X2</t>
  </si>
  <si>
    <t>D20/2 - ПВХ 2х42 слива темная (100м)</t>
  </si>
  <si>
    <t>D21/1 42X2</t>
  </si>
  <si>
    <t>D21/1 - ПВХ 2х42 черешня (100м)</t>
  </si>
  <si>
    <t>D22/1 42X2</t>
  </si>
  <si>
    <t>D22/1 - ПВХ 2х42 легно табак (100м)</t>
  </si>
  <si>
    <t>D23/1 42X2</t>
  </si>
  <si>
    <t>D23/1 - ПВХ 2х42 коко бола (100м)</t>
  </si>
  <si>
    <t>D24/1 42X2</t>
  </si>
  <si>
    <t>D24/1 - ПВХ 2х42 гавана (100м)</t>
  </si>
  <si>
    <t>D25/1 42X2</t>
  </si>
  <si>
    <t>D25/1 - ПВХ 2х42 каштан (100м)</t>
  </si>
  <si>
    <t>D26/1 42X2</t>
  </si>
  <si>
    <t>D26/1 - ПВХ 2х42 акация (100м)</t>
  </si>
  <si>
    <t>D26/2 42X2</t>
  </si>
  <si>
    <t>D26/2 - ПВХ 2х42 акация корица(100м)</t>
  </si>
  <si>
    <t>D27/1 42X2</t>
  </si>
  <si>
    <t>D27/1 - ПВХ 2х42 наварра (100м)</t>
  </si>
  <si>
    <t>D27/2 42X2</t>
  </si>
  <si>
    <t>D27/2 - ПВХ 2х42 наварра серое (100м)</t>
  </si>
  <si>
    <t>D28/1 42X2</t>
  </si>
  <si>
    <t>D28/1 - ПВХ 2х42 набукко (100м)</t>
  </si>
  <si>
    <t>D29/1 42X2</t>
  </si>
  <si>
    <t>D29/1 - ПВХ 2х42 ясень калабриа (100м)</t>
  </si>
  <si>
    <t>D3/1 42X2</t>
  </si>
  <si>
    <t>D3/1 - ПВХ 2х42 бук  (100м)</t>
  </si>
  <si>
    <t>D3/2 42X2</t>
  </si>
  <si>
    <t>D3/2 - ПВХ 2х42 бук ясный (100м)</t>
  </si>
  <si>
    <t>D3/3 42X2</t>
  </si>
  <si>
    <t>D3/3 - ПВХ 2х42 бук темный (100м)</t>
  </si>
  <si>
    <t>D3/4 42X2</t>
  </si>
  <si>
    <t>D3/4 - ПВХ 2х42 бук бавария (100м)</t>
  </si>
  <si>
    <t>D3/5 42X2</t>
  </si>
  <si>
    <t>D3/5 - ПВХ 2х42 бук натуральный (100м)</t>
  </si>
  <si>
    <t>D3/9 42X2</t>
  </si>
  <si>
    <t>D3/9 - ПВХ 2х42 бук боденский (100м)</t>
  </si>
  <si>
    <t>D30/1 42X2</t>
  </si>
  <si>
    <t>D30/1 - ПВХ 2х42 вязь пьемонт  (100м)</t>
  </si>
  <si>
    <t>D30/2 42X2</t>
  </si>
  <si>
    <t>D30/2 - ПВХ 2х42 вязь венето  (100м)</t>
  </si>
  <si>
    <t>D31/1 42X2</t>
  </si>
  <si>
    <t>D31/1 - ПВХ 2x42  хайтэк (100м)</t>
  </si>
  <si>
    <t>D32/1 42X2</t>
  </si>
  <si>
    <t>D32/1 - ПВХ 2х42 береза натуральная (100м)</t>
  </si>
  <si>
    <t>D34/1 42X2</t>
  </si>
  <si>
    <t>D34/1 - ПВХ 2х42 цветок вишни (100м)</t>
  </si>
  <si>
    <t>D35/1 42X2</t>
  </si>
  <si>
    <t>D35/1 - ПВХ 2х42 лещина (100м)</t>
  </si>
  <si>
    <t>D36/1 42X2</t>
  </si>
  <si>
    <t>D36/1 - ПВХ 2х42 бамбук (100м)</t>
  </si>
  <si>
    <t>D39/1 42X2</t>
  </si>
  <si>
    <t>D39/1 -ПВХ 2х42 дуб сонома шоколад (100м)</t>
  </si>
  <si>
    <t>D4/1 42X2</t>
  </si>
  <si>
    <t>D4/1 - ПВХ 2х42 дуб ясный (100м)</t>
  </si>
  <si>
    <t>D4/10 42X2</t>
  </si>
  <si>
    <t>D4/10 - ПВХ 2х42 дуб париж (100м)</t>
  </si>
  <si>
    <t>D4/11 42X2</t>
  </si>
  <si>
    <t>D4/11 - ПВХ 2х42 дуб сонома (100м)</t>
  </si>
  <si>
    <t>D4/12 42X2</t>
  </si>
  <si>
    <t>D4/12 - ПВХ 2х42 дуб латте (100м)</t>
  </si>
  <si>
    <t>D4/13 42X2</t>
  </si>
  <si>
    <t>D4/13 - ПВХ 2х42 дуб сонома труфель (100м)</t>
  </si>
  <si>
    <t>D4/14 42X2</t>
  </si>
  <si>
    <t>D4/14 - ПВХ 2х42 дуб позолоченный (100м)</t>
  </si>
  <si>
    <t>D4/15 42X2</t>
  </si>
  <si>
    <t>D4/15 - ПВХ 2х42 дуб американский (100м)</t>
  </si>
  <si>
    <t>D4/16 42X2</t>
  </si>
  <si>
    <t>D4/16 - ПВХ 2х42 дуб сан-ремо (100м)</t>
  </si>
  <si>
    <t>D4/17 42X2</t>
  </si>
  <si>
    <t>D4/17 - ПВХ 2х42 дуб сан-ремо рустикаль (100м)</t>
  </si>
  <si>
    <t>D4/19 42X2</t>
  </si>
  <si>
    <t>D4/19 - ПВХ 2х42 дуб ланты (100м)</t>
  </si>
  <si>
    <t>D4/2 42X2</t>
  </si>
  <si>
    <t>D4/2 - ПВХ 2х42 дуб рустикал (100м)</t>
  </si>
  <si>
    <t>D4/20 42X2</t>
  </si>
  <si>
    <t>D4/20 - ПВХ 2х42 дуб графит (100м)</t>
  </si>
  <si>
    <t>D4/21 42X2</t>
  </si>
  <si>
    <t>D4/21 - ПВХ 2х42 дуб нагано (100м)</t>
  </si>
  <si>
    <t>D4/22 42X2</t>
  </si>
  <si>
    <t>D4/22-ПВХ 2х42 дуб каньон (100м)</t>
  </si>
  <si>
    <t>D4/3 42X2</t>
  </si>
  <si>
    <t>D4/3 - ПВХ 2х42 дуб натуральный (100м)</t>
  </si>
  <si>
    <t>D4/4 42X2</t>
  </si>
  <si>
    <t>D4/4 - ПВХ 2х42 дуб рустикаль ясный (100м)</t>
  </si>
  <si>
    <t>D4/5 42X2</t>
  </si>
  <si>
    <t>D4/5 - ПВХ 2х42 дуб седан (100м)</t>
  </si>
  <si>
    <t>D4/6 42X2</t>
  </si>
  <si>
    <t>D4/6 - ПВХ 2х42 дуб молочный (100м)</t>
  </si>
  <si>
    <t>D4/7 42X2</t>
  </si>
  <si>
    <t>D4/7 - ПВХ 2х42 дуб полермо ясный (100м)</t>
  </si>
  <si>
    <t>D4/8 42X2</t>
  </si>
  <si>
    <t>D4/8 - ПВХ 2х42 дуб полермо темный (100м)</t>
  </si>
  <si>
    <t>D4/9 42X2</t>
  </si>
  <si>
    <t>D4/9 - ПВХ 2х42 дуб античный (100м)</t>
  </si>
  <si>
    <t>D40/1 42X2</t>
  </si>
  <si>
    <t>D40/1 - ПВХ 2х42 вудлайн крем (100м)</t>
  </si>
  <si>
    <t>D5/1 42X2</t>
  </si>
  <si>
    <t>D5/1 - ПВХ 2х42 яблоня локарно (100м)</t>
  </si>
  <si>
    <t>D5/2 42X2</t>
  </si>
  <si>
    <t>D5/2 - ПВХ 2х42 яблоня локарно ясный (100м)</t>
  </si>
  <si>
    <t>D5/3 42X2</t>
  </si>
  <si>
    <t>D5/3 - ПВХ 2х42 яблоня  ясная (100м)</t>
  </si>
  <si>
    <t>D5/4 42X2</t>
  </si>
  <si>
    <t>D5/4 - ПВХ 2х42 яблоня древесная (100м)</t>
  </si>
  <si>
    <t>D6/1 42X2</t>
  </si>
  <si>
    <t>D6/1 - ПВХ 2х42 вишня (100м)</t>
  </si>
  <si>
    <t>D6/2 42X2</t>
  </si>
  <si>
    <t>D6/2 - ПВХ 2х42 вишня амати (100м)</t>
  </si>
  <si>
    <t>D6/3 42X2</t>
  </si>
  <si>
    <t>D6/3 - ПВХ 2х42 вишня оксфорд (100м)</t>
  </si>
  <si>
    <t>D6/4 42X2</t>
  </si>
  <si>
    <t>D6/4 - ПВХ 2х42 вишня марбелла (100м)</t>
  </si>
  <si>
    <t>D7/1 42X2</t>
  </si>
  <si>
    <t>D7/1 - ПВХ 2х42 махонь (100м)</t>
  </si>
  <si>
    <t>D7/2 42X2</t>
  </si>
  <si>
    <t>D7/2 - ПВХ 2х42 махонь ясный (100м)</t>
  </si>
  <si>
    <t>D8/1 42X2</t>
  </si>
  <si>
    <t>D8/1 - ПВХ 2х42 орех (100м)</t>
  </si>
  <si>
    <t>D8/10 42X2</t>
  </si>
  <si>
    <t>D8/10 - ПВХ 2х42 орех балтимор (100м)</t>
  </si>
  <si>
    <t>D8/12 42X2</t>
  </si>
  <si>
    <t>D8/12 - ПВХ 2х42 орех венгерский (100м)</t>
  </si>
  <si>
    <t>D8/2 42X2</t>
  </si>
  <si>
    <t>D8/2 - ПВХ 2х42 орех темный (100м)</t>
  </si>
  <si>
    <t>D8/3 42X2</t>
  </si>
  <si>
    <t>D8/3 - ПВХ 2х42 орех балония (100м)</t>
  </si>
  <si>
    <t>D8/4 42X2</t>
  </si>
  <si>
    <t>D8/4 - ПВХ 2х42 орех караваджо(100м)</t>
  </si>
  <si>
    <t>D8/5 42X2</t>
  </si>
  <si>
    <t>D8/5 - ПВХ 2х42 орех калифорния (100м)</t>
  </si>
  <si>
    <t>D8/6 42X2</t>
  </si>
  <si>
    <t>D8/6 - ПВХ 2х42 орех ЕССО (100м)</t>
  </si>
  <si>
    <t>D8/7 42X2</t>
  </si>
  <si>
    <t>D8/7 - ПВХ 2х42 орех ЕССО ясный (100м)</t>
  </si>
  <si>
    <t>D8/8 42X2</t>
  </si>
  <si>
    <t>D8/8 - ПВХ 2х42 орех средний (100м)</t>
  </si>
  <si>
    <t>D8/9 42X2</t>
  </si>
  <si>
    <t>D8/9 - ПВХ 2х42 орех лион (100м)</t>
  </si>
  <si>
    <t>D9/1 42X2</t>
  </si>
  <si>
    <t>D9/1 - ПВХ 2х42 клён (100м)</t>
  </si>
  <si>
    <t>D9/2 42X2</t>
  </si>
  <si>
    <t>D9/2 - ПВХ 2х42 клён ясный (100м)</t>
  </si>
  <si>
    <t>D9/3 42X2</t>
  </si>
  <si>
    <t>D9/3 - ПВХ 2х42 клён ванкувер ясный (100м)</t>
  </si>
  <si>
    <t>Крючки</t>
  </si>
  <si>
    <t>WZ-804-20-01</t>
  </si>
  <si>
    <t>Крючок WZ-804-20-01 хром GTV</t>
  </si>
  <si>
    <t>WZ-804-20-05</t>
  </si>
  <si>
    <t>Крючок WZ-804-20-05 алюм GTV</t>
  </si>
  <si>
    <t>WZ-804-20-06</t>
  </si>
  <si>
    <t>Крючок WZ-804-20-06 инокс ***** GTV</t>
  </si>
  <si>
    <t>D-070</t>
  </si>
  <si>
    <t>WZ-D-070-01</t>
  </si>
  <si>
    <t>Крючок WZ-D-070-01 хром (eol) GTV</t>
  </si>
  <si>
    <t>WZ-D-070-02</t>
  </si>
  <si>
    <t>Крючок WZ-D-070-02 сатин (eol) GTV</t>
  </si>
  <si>
    <t>WZ-D-070-05</t>
  </si>
  <si>
    <t>Крючок WZ-D-070-05 алюминий (eol) GTV</t>
  </si>
  <si>
    <t>WZ-D-070-06</t>
  </si>
  <si>
    <t>Крючок WZ-D-070-06 инокс (eol) GTV</t>
  </si>
  <si>
    <t>D-110</t>
  </si>
  <si>
    <t>WZ-D-110-01</t>
  </si>
  <si>
    <t xml:space="preserve">Крючок WZ-D-110-01 хром GTV </t>
  </si>
  <si>
    <t>WZ-D-110-02</t>
  </si>
  <si>
    <t>Крючок WZ-D-110-02 сатин GTV</t>
  </si>
  <si>
    <t>WZ-D-110-05</t>
  </si>
  <si>
    <t>Крючок WZ-D-110-05 алюминий GTV</t>
  </si>
  <si>
    <t>D-892</t>
  </si>
  <si>
    <t>WZ-D-892-01</t>
  </si>
  <si>
    <t>Крючок WZ-D-892-01 хром (eol) GTV</t>
  </si>
  <si>
    <t>WZ-D-892-02</t>
  </si>
  <si>
    <t>Крючок WZ-D-892-02 сатин GTV</t>
  </si>
  <si>
    <t>E-018</t>
  </si>
  <si>
    <t>WZ-E-018-01</t>
  </si>
  <si>
    <t>Крючок WZ-E-018-01 хром GTV</t>
  </si>
  <si>
    <t>WZ-E-018-02</t>
  </si>
  <si>
    <t>Крючок WZ-E-018-02 сатин GTV</t>
  </si>
  <si>
    <t>WZ-E-018-05</t>
  </si>
  <si>
    <t>Крючок WZ-E-018-05 алюминий GTV</t>
  </si>
  <si>
    <t>K2201</t>
  </si>
  <si>
    <t>WZ-K2201-01</t>
  </si>
  <si>
    <t>Крючок K2201 (chrom) GTV</t>
  </si>
  <si>
    <t>WZ-K2201-BI</t>
  </si>
  <si>
    <t>Крючок К2201 белый GTV</t>
  </si>
  <si>
    <t>WZ-K2201-ZL</t>
  </si>
  <si>
    <t>Крючок К2201 зеленый GTV</t>
  </si>
  <si>
    <t>WZ-K2201-PM</t>
  </si>
  <si>
    <t>Крючок К2201 оранжевый GTV</t>
  </si>
  <si>
    <t>WZ-K2201-RZ</t>
  </si>
  <si>
    <t>Крючок К2201 розовый GTV</t>
  </si>
  <si>
    <t>WZ-K2201-NB</t>
  </si>
  <si>
    <t>Крючок К2201 синий GTV</t>
  </si>
  <si>
    <t>WZ-K2201-CZ</t>
  </si>
  <si>
    <t>Крючок К2201 черный GTV</t>
  </si>
  <si>
    <t>K2202</t>
  </si>
  <si>
    <t>WZ-K2202-01</t>
  </si>
  <si>
    <t>Крючок K2202 (chrom) GTV</t>
  </si>
  <si>
    <t>WZ-K2202-BI</t>
  </si>
  <si>
    <t>Крючок К2202 белый GTV</t>
  </si>
  <si>
    <t>WZ-K2202-ZL</t>
  </si>
  <si>
    <t>Крючок К2202 зеленый***** GTV</t>
  </si>
  <si>
    <t>WZ-K2202-PM</t>
  </si>
  <si>
    <t>Крючок К2202 оранжевый***** GTV</t>
  </si>
  <si>
    <t>WZ-K2202-RZ</t>
  </si>
  <si>
    <t>Крючок К2202 розовый***** GTV</t>
  </si>
  <si>
    <t>WZ-K2202-NB</t>
  </si>
  <si>
    <t>Крючок К2202 синий***** GTV</t>
  </si>
  <si>
    <t>WZ-K2202-CZ</t>
  </si>
  <si>
    <t>Крючок К2202 черный GTV</t>
  </si>
  <si>
    <t>Nomet старое золото/старое серебро</t>
  </si>
  <si>
    <t>Z-341.G4</t>
  </si>
  <si>
    <t>Крючок Z-341.G4 старое золото</t>
  </si>
  <si>
    <t>Z-355.G4</t>
  </si>
  <si>
    <t>Крючок Z-355.G4 старое золото</t>
  </si>
  <si>
    <t>Z-361.G4</t>
  </si>
  <si>
    <t>Крючок Z-361.G4 старое золото</t>
  </si>
  <si>
    <t>Z-375.G4</t>
  </si>
  <si>
    <t>Крючок Z-375.G4 старое золото</t>
  </si>
  <si>
    <t>Z-391.G4</t>
  </si>
  <si>
    <t>Крючок Z-391.G4 старое золото</t>
  </si>
  <si>
    <t>Z-415.G4</t>
  </si>
  <si>
    <t>Крючок Z-415.G4 старое золото</t>
  </si>
  <si>
    <t>Z-422.G4</t>
  </si>
  <si>
    <t>Крючок Z-422.G4 старое золото</t>
  </si>
  <si>
    <t>Z-423.G4</t>
  </si>
  <si>
    <t>Крючок Z-423.G4 старое золото</t>
  </si>
  <si>
    <t>Z-5401.G4</t>
  </si>
  <si>
    <t>Крючок Z-5401.G4 старое золото</t>
  </si>
  <si>
    <t>Z-5402.G4</t>
  </si>
  <si>
    <t>Крючок Z-5402.G4 старое золото</t>
  </si>
  <si>
    <t>Z-5413.G4</t>
  </si>
  <si>
    <t>Крючок Z-5413.G4 старое золото</t>
  </si>
  <si>
    <t>WP 11 (K2343)</t>
  </si>
  <si>
    <t>Крючок K2343 золото KVT (eol)</t>
  </si>
  <si>
    <t>Крючок K2343 сатин KVT (eol)</t>
  </si>
  <si>
    <t>Крючок K2343 хром KVT (eol)</t>
  </si>
  <si>
    <t>Крючок K2343 хром мат KVT (eol)</t>
  </si>
  <si>
    <t>WZ-A0-K23-03</t>
  </si>
  <si>
    <t>Крючок К2343 золото (WP11) GTV</t>
  </si>
  <si>
    <t>WZ-A0-K23-02</t>
  </si>
  <si>
    <t>Крючок К2343 сатин (WP11) GTV</t>
  </si>
  <si>
    <t>WZ-A0-K23-01</t>
  </si>
  <si>
    <t>Крючок К2343 хром (WP11) GTV</t>
  </si>
  <si>
    <t>WZ-A0-K23-05</t>
  </si>
  <si>
    <t>Крючок К2343 хром мат (WP11) GTV</t>
  </si>
  <si>
    <t>WP 49</t>
  </si>
  <si>
    <t>WZ-D-117-01</t>
  </si>
  <si>
    <t>Крючок WP 49-04 ( W009) хром GTV WZ-D-117</t>
  </si>
  <si>
    <t>WZ-D-117-05</t>
  </si>
  <si>
    <t>Крючок WP 49-08 (d W009) алюминий GTV WZ-D-117</t>
  </si>
  <si>
    <t xml:space="preserve">WP-19 </t>
  </si>
  <si>
    <t>WZ-INCK24-03</t>
  </si>
  <si>
    <t>Крючок WP19-03 zl (60 шт.) GTV</t>
  </si>
  <si>
    <t>Крючок WP19-03 zl KVT (чуть больше) (eol)</t>
  </si>
  <si>
    <t>WZ-INCK24-01</t>
  </si>
  <si>
    <t>Крючок WP19-04 chrom (60 шт.) GTV</t>
  </si>
  <si>
    <t>WZ-INCK24-02</t>
  </si>
  <si>
    <t>Крючок WP19-06 saten (60 шт.) GTV</t>
  </si>
  <si>
    <t>Крючок WP19-06 saten KVT (чуть больше) (eol)</t>
  </si>
  <si>
    <t>WZ-INCK24-05</t>
  </si>
  <si>
    <t>Крючок WP19-08  (60 шт.) GTV</t>
  </si>
  <si>
    <t>WP-29</t>
  </si>
  <si>
    <t>Крючок WP29-03  (W006) zl</t>
  </si>
  <si>
    <t>Крючок WP29-04 (W006) хром</t>
  </si>
  <si>
    <t>WP-59</t>
  </si>
  <si>
    <t>WZ-A0-K24-03</t>
  </si>
  <si>
    <t>Крючок WP59 золото GTV (GTV-WZ-AO-K24)</t>
  </si>
  <si>
    <t>WZ-INAK24-03</t>
  </si>
  <si>
    <t>Крючок WP59-03 zl (20 шт.) GTV</t>
  </si>
  <si>
    <t>Крючок WP59-03 zl KVT (eol)</t>
  </si>
  <si>
    <t>WZ-INAK24-01</t>
  </si>
  <si>
    <t>Крючок WP59-04 chrom (25 шт.)</t>
  </si>
  <si>
    <t>WZ-INAK24-02</t>
  </si>
  <si>
    <t>Крючок WP59-06 saten (20 шт.) GTV</t>
  </si>
  <si>
    <t>Крючок WP59-06 saten KVT (eol)</t>
  </si>
  <si>
    <t>WZ-INAK24-05</t>
  </si>
  <si>
    <t>Крючок WP59-08 хром мат GTV</t>
  </si>
  <si>
    <t>Крючок WP59-08 хром мат KVT (eol)</t>
  </si>
  <si>
    <t>WP-89</t>
  </si>
  <si>
    <t>Крючок WP89 золото GTV (GTV-WZ-ВO-K24)</t>
  </si>
  <si>
    <t>Крючок WP89-03 zl KVT (eol)</t>
  </si>
  <si>
    <t>WZ-INBK24-01</t>
  </si>
  <si>
    <t>Крючок WP89-04 chrom (40 шт.) GTV</t>
  </si>
  <si>
    <t>WZ-INBK24-02</t>
  </si>
  <si>
    <t>Крючок WP89-06 saten (40шт.) GTV</t>
  </si>
  <si>
    <t>WZ-INBK24-05</t>
  </si>
  <si>
    <t>Крючок WP89-08 хром. мат GTV</t>
  </si>
  <si>
    <t>Крючок K2342 золото KVT (eol)</t>
  </si>
  <si>
    <t>Крючок K2342 хром KVT (eol)</t>
  </si>
  <si>
    <t>WZ-INBK23-03</t>
  </si>
  <si>
    <t>Крючок К2342 золото (WP12)</t>
  </si>
  <si>
    <t>Крючок К2342 золото AMIX ***** (eol)</t>
  </si>
  <si>
    <t>WZ-INBK23-02</t>
  </si>
  <si>
    <t>Крючок К2342 сатин (WP12)</t>
  </si>
  <si>
    <t xml:space="preserve">Крючок К2342 сатин LB** </t>
  </si>
  <si>
    <t>WZ-INBK23-01</t>
  </si>
  <si>
    <t>Крючок К2342 хром (WP12) GTV</t>
  </si>
  <si>
    <t>WZ-INBK23-05</t>
  </si>
  <si>
    <t>Крючок К2342 хром мат (WP12)</t>
  </si>
  <si>
    <t>К2409</t>
  </si>
  <si>
    <t>Крючок К2409 золото***** (eol)</t>
  </si>
  <si>
    <t>W007/S</t>
  </si>
  <si>
    <t>Крючок К2409 сатин</t>
  </si>
  <si>
    <t>Крючок К2409 хром</t>
  </si>
  <si>
    <t>UWS-BH06-MCH</t>
  </si>
  <si>
    <t>Крючок К2409 хром матовый</t>
  </si>
  <si>
    <t>Кухонные аксессуары</t>
  </si>
  <si>
    <t>Карго без доводчика</t>
  </si>
  <si>
    <t>KO-1502-10</t>
  </si>
  <si>
    <t>Корзина 15/90-2 б/н белая GTV (35 или 45 направляющие)</t>
  </si>
  <si>
    <t>KO-1502-OC</t>
  </si>
  <si>
    <t>Корзина 15/90-2 б/н хром GTV (35 или 45 направляющие)</t>
  </si>
  <si>
    <t>KO-2002-10</t>
  </si>
  <si>
    <t>Корзина 20/90-2 б/н белая GTV (35 или 45 направляющие)</t>
  </si>
  <si>
    <t>KO-2002-OC</t>
  </si>
  <si>
    <t>Корзина 20/90-2 б/н хром GTV (35 или 45 направляющие)</t>
  </si>
  <si>
    <t>KO-3002-10</t>
  </si>
  <si>
    <t>Корзина 30/90-2 б/н белая GTV (35 или 45 направляющие)</t>
  </si>
  <si>
    <t>KO-3002-OC</t>
  </si>
  <si>
    <t>Корзина 30/90-2 б/н хром GTV (35 или 45 направляющие)</t>
  </si>
  <si>
    <t>KALIBRA</t>
  </si>
  <si>
    <t>231 Корзина 15-2 хром (доп выписывать 998) Калибра*****</t>
  </si>
  <si>
    <t>998 Направляющие шар. полн. выдв. для корзин 231 Калибра*****</t>
  </si>
  <si>
    <t>REJS</t>
  </si>
  <si>
    <t>белое</t>
  </si>
  <si>
    <t>WE03.8385.01.003</t>
  </si>
  <si>
    <t>Карго мини "VARIANT PLUS" 20/90-2 - белая п/выдв.нижнее крепл. (Rejs)WE03.8385.01.003 с доводч</t>
  </si>
  <si>
    <t>WE03.7884.01.003</t>
  </si>
  <si>
    <t>Карго мини "VARIANT" 15-2 -белая п/выдв. (Rejs)WE03.7884.01.003</t>
  </si>
  <si>
    <t>WE03.7584.01.003</t>
  </si>
  <si>
    <t>Карго мини "VARIANT" 15/90-2 -белая п/выдв. Боковое крепление (Rejs)WE03.7584.01.003</t>
  </si>
  <si>
    <t>WE03.7885.01.003</t>
  </si>
  <si>
    <t>Карго мини "VARIANT" 20-2 белая п/выдв. (Rejs)WE03.7885.01.003</t>
  </si>
  <si>
    <t>WE03.7585.01.003</t>
  </si>
  <si>
    <t>Карго мини "VARIANT" 20/90-2 -белая п/выдв. Бок.креп. (Rejs)WE03.7585.01.003</t>
  </si>
  <si>
    <t>WE03.7886.01.003</t>
  </si>
  <si>
    <t>Карго мини "VARIANT" 30-2 белая п/выдв. (Rejs)</t>
  </si>
  <si>
    <t>WE03.7887.01.003</t>
  </si>
  <si>
    <t>Карго мини "VARIANT" 40-2 белая п/выдв. (Rejs) WE03.7887.01.003</t>
  </si>
  <si>
    <t>WE03.4861.01.003</t>
  </si>
  <si>
    <t xml:space="preserve">Полка белая "варинат N" для карго на 150 </t>
  </si>
  <si>
    <t>WE03.4862.01.003</t>
  </si>
  <si>
    <t>Полка белая "варинат N" для карго на 200</t>
  </si>
  <si>
    <t>WE03.4863.01.003</t>
  </si>
  <si>
    <t>Полка белая "варинат N" для карго на 300</t>
  </si>
  <si>
    <t>WE03.4864.01.003</t>
  </si>
  <si>
    <t>Полка белая "варинат N" для карго на 400</t>
  </si>
  <si>
    <t>WE03.5902.01.001</t>
  </si>
  <si>
    <t>Карго "вариант N" 15-2-chrom полн/выдв.(Rejs)WE03.5902.01.001</t>
  </si>
  <si>
    <t>WE03.6802.01.001</t>
  </si>
  <si>
    <t>Карго "вариант N" 50-2 chrom п/выдв. с дов. WE03.6802.01.001*****</t>
  </si>
  <si>
    <t>WE03.2401.01.001</t>
  </si>
  <si>
    <t>Карго 15/45-2 -chrom п/выдв. угловое, Бок.крепление, универс. (Rejs)WE03.2401.01.001</t>
  </si>
  <si>
    <t>WE03.0602.01.001</t>
  </si>
  <si>
    <t>Карго 40-2-chrom ч/выдв.(Rejs) *****</t>
  </si>
  <si>
    <t>WE03.0603.01.001</t>
  </si>
  <si>
    <t>Карго 40-3-chrom ч/выдв. (Rejs)*****</t>
  </si>
  <si>
    <t>WE03.7884.01.001</t>
  </si>
  <si>
    <t>Карго мини "VARIANT" 15-2 -chrom п/выдв. (Rejs)WE03.7884.01.001</t>
  </si>
  <si>
    <t>WE03.7584.01.001</t>
  </si>
  <si>
    <t>Карго мини "VARIANT" 15/90-2 -chrom п/выдв. Боковое крепление (Rejs)WE03.7584.01.001</t>
  </si>
  <si>
    <t>WE03.7885.01.001</t>
  </si>
  <si>
    <t>Карго мини "VARIANT" 20-2 chrom п/выдв. (Rejs)WE03.7885.01.001</t>
  </si>
  <si>
    <t>WE03.7585.01.001</t>
  </si>
  <si>
    <t>Карго мини "VARIANT" 20/90-2 chrom п/выдв. Боковое крепление (Rejs)WE03.7585.01.001</t>
  </si>
  <si>
    <t>WE03.7886.01.001</t>
  </si>
  <si>
    <t>Карго мини "VARIANT" 30-2 chrom п/выдв. (Rejs)WE03.7886.01.001</t>
  </si>
  <si>
    <t>WE03.7887.01.001</t>
  </si>
  <si>
    <t>Карго мини "VARIANT" 40-2 chrom п/выдв. (Rejs)</t>
  </si>
  <si>
    <t>WE03.4861.01.001</t>
  </si>
  <si>
    <t>Полка хром "варинат N" для карго на 150 WE03.4861.01.001</t>
  </si>
  <si>
    <t>WE03.4862.01.001</t>
  </si>
  <si>
    <t>Полка хром "варинат N" для карго на 200</t>
  </si>
  <si>
    <t>WE03.4863.01.001</t>
  </si>
  <si>
    <t>Полка хром "варинат N" для карго на 300</t>
  </si>
  <si>
    <t>WE03.4864.01.001</t>
  </si>
  <si>
    <t>Полка хром "варинат N" для карго на 400</t>
  </si>
  <si>
    <t>эффект хром</t>
  </si>
  <si>
    <t>Полка "эффект хром" варинат N для карго на 150 *****</t>
  </si>
  <si>
    <t>Полка "эффект хром" варинат N для карго на 200 *****</t>
  </si>
  <si>
    <t>Полка "эффект хром" варинат N для карго на 400 *****</t>
  </si>
  <si>
    <t>Карго с доводчиком</t>
  </si>
  <si>
    <t>KO-1502MD-SR</t>
  </si>
  <si>
    <t>KO-1503MD-OC</t>
  </si>
  <si>
    <t xml:space="preserve">Карго COMFORT 15/3 (нижн кр) хром с довод. GTV </t>
  </si>
  <si>
    <t>KO-2002MD-SR</t>
  </si>
  <si>
    <t>KO-2003MD-OC</t>
  </si>
  <si>
    <t xml:space="preserve">Карго COMFORT 20/3 (нижн кр) хром с довод. GTV </t>
  </si>
  <si>
    <t>KO-3002MD-SR</t>
  </si>
  <si>
    <t>KO-3003MD-OC</t>
  </si>
  <si>
    <t>Карго COMFORT 30/3 (нижн кр) хром с довод. GTV</t>
  </si>
  <si>
    <t>KO-4002MD-SR</t>
  </si>
  <si>
    <t xml:space="preserve">Карго COMFORT 40/2 (нижн кр) хром с довод. GTV </t>
  </si>
  <si>
    <t>KO-5002MD-SR</t>
  </si>
  <si>
    <t xml:space="preserve">Карго COMFORT 50/2 (нижн кр) хром с довод. GTV </t>
  </si>
  <si>
    <t>231-150</t>
  </si>
  <si>
    <t>231-150 Механизм 15-2, полн. выдв., с довод., хром Калибра</t>
  </si>
  <si>
    <t>231-200</t>
  </si>
  <si>
    <t>231-200 Механизм 20-2, полн. выдв., с довод., хром Калибра</t>
  </si>
  <si>
    <t>315L</t>
  </si>
  <si>
    <t>315L Карго глуб. 500 мм, мягкий ход, хром Калибра</t>
  </si>
  <si>
    <t>315M</t>
  </si>
  <si>
    <t>315M Карго, глуб. 400 мм, мягкий ход, хром Калибра</t>
  </si>
  <si>
    <t>315MAB</t>
  </si>
  <si>
    <t>315MAB Карго, глуб. 400 мм, мягкий ход, античная бронза Калибра</t>
  </si>
  <si>
    <t>315S</t>
  </si>
  <si>
    <t>315S Карго, глуб. 300 мм, мягкий ход, хром Калибра</t>
  </si>
  <si>
    <t>320L</t>
  </si>
  <si>
    <t>320L Карго, глуб. 500 мм, мягкий ход, хром Калибра</t>
  </si>
  <si>
    <t>320M</t>
  </si>
  <si>
    <t>320M Карго, глуб. 400 мм, мягкий ход, хром Калибра</t>
  </si>
  <si>
    <t>320MAB</t>
  </si>
  <si>
    <t>320MAB Карго, глуб. 400 мм, мягкий ход, античная бронза Калибра</t>
  </si>
  <si>
    <t>4150PF</t>
  </si>
  <si>
    <t>4150PF Наполнение мех-ма 15-2 хром Калибра (доп выписывать 997-2) *****</t>
  </si>
  <si>
    <t>4200PF</t>
  </si>
  <si>
    <t>4200PF Наполнение мех-ма 20-2 хром Калибра (доп выписывать 997-2) *****</t>
  </si>
  <si>
    <t>997-2</t>
  </si>
  <si>
    <t>997-2 Направляющие шар. п/выдв. с дожимом, Self closing, нижн. Крепление к PF Калибра*****</t>
  </si>
  <si>
    <t>NOMET</t>
  </si>
  <si>
    <t>MAXI,MIDI линия PRESTIGE для высоких шкафов</t>
  </si>
  <si>
    <t>W-5500-300.G2</t>
  </si>
  <si>
    <t>Карго MAXI PRESTIGE 30/5 хром Nomet W-5500-300.G2</t>
  </si>
  <si>
    <t>W-5600-300.G2</t>
  </si>
  <si>
    <t>Карго MAXI PRESTIGE 30/6 хром Nomet W-5600-300.G2</t>
  </si>
  <si>
    <t>W-5500-400.G2</t>
  </si>
  <si>
    <t>Карго MAXI PRESTIGE 40/5 хром Nomet W-5500-400.G2</t>
  </si>
  <si>
    <t>W-5600-400.G2</t>
  </si>
  <si>
    <t>Карго MAXI PRESTIGE 40/6 хром Nomet W-5600-400.G2</t>
  </si>
  <si>
    <t>W-5500-500.G2</t>
  </si>
  <si>
    <t>Карго MAXI PRESTIGE 50/5 хром Nomet W-5500-500.G2 *****</t>
  </si>
  <si>
    <t>W-5600-500.G2</t>
  </si>
  <si>
    <t>Карго MAXI PRESTIGE 50/6 хром Nomet W-5600-500.G2 *****</t>
  </si>
  <si>
    <t>W-5500-600.G2</t>
  </si>
  <si>
    <t>Карго MAXI PRESTIGE 60/5 хром Nomet W-5500-600.G2 *****</t>
  </si>
  <si>
    <t>W-5600-600.G2</t>
  </si>
  <si>
    <t>Карго MAXI PRESTIGE 60/6 хром Nomet W-5600-600.G2 *****</t>
  </si>
  <si>
    <t>WE27.0105.08.374</t>
  </si>
  <si>
    <t>Карго MAXIMA EVO 30/6 белый/хром Rejs *****</t>
  </si>
  <si>
    <t>W-5000-300.G2</t>
  </si>
  <si>
    <t>Карго MIDI PRESTIGE 30/4 хром Nomet W-5000-300.G2</t>
  </si>
  <si>
    <t>W-5000-400.G2</t>
  </si>
  <si>
    <t>Карго MIDI PRESTIGE 40/4 хром Nomet W-5000-400.G2</t>
  </si>
  <si>
    <t>W-5000-500.G2</t>
  </si>
  <si>
    <t>Карго MIDI PRESTIGE 50/4 хром Nomet W-5000-500.G2 *****</t>
  </si>
  <si>
    <t>W-5000-600.G2</t>
  </si>
  <si>
    <t>Карго MIDI PRESTIGE 60/4 хром Nomet W-5000-600.G2 *****</t>
  </si>
  <si>
    <t>W-2313M-150.P1</t>
  </si>
  <si>
    <t>Карго STANDART 15/2 (бок кр) универс белое Nomet W-2313M-150.P1</t>
  </si>
  <si>
    <t>W-2311M-150.P1</t>
  </si>
  <si>
    <t>Карго STANDART 15/2 (нижн кр) белое Nomet W-2311M-150.P1</t>
  </si>
  <si>
    <t>W-2314M-150.P1</t>
  </si>
  <si>
    <t>Карго STANDART 15/3 (бок кр) универс белое Nomet W-2314M-150.P1</t>
  </si>
  <si>
    <t>W-2312M-150.P1</t>
  </si>
  <si>
    <t>Карго STANDART 15/3 (нижн кр) белое Nomet W-2312M-150.P1</t>
  </si>
  <si>
    <t>W-2313M-200.P1</t>
  </si>
  <si>
    <t>Карго STANDART 20/2 (бок кр) универс белое Nomet W-2313M-200.P1</t>
  </si>
  <si>
    <t>W-2311M-200.P1</t>
  </si>
  <si>
    <t>Карго STANDART 20/2 (нижн кр) белое Nomet W-2311M-200.P1</t>
  </si>
  <si>
    <t>W-2314M-200.P1</t>
  </si>
  <si>
    <t>Карго STANDART 20/3 (бок кр) универс белое Nomet W-2314M-200.P1</t>
  </si>
  <si>
    <t>W-2312M-200.P1</t>
  </si>
  <si>
    <t>Карго STANDART 20/3 (нижн кр) белое Nomet W-2312M-200.P1</t>
  </si>
  <si>
    <t>W-2311M-300.P1</t>
  </si>
  <si>
    <t>Карго STANDART 30/2 (нижн кр) белое Nomet W-2311M-300.P1</t>
  </si>
  <si>
    <t>W-2312M-300.P1</t>
  </si>
  <si>
    <t>Карго STANDART 30/3 (нижн кр) белое Nomet W-2312M-300.P1</t>
  </si>
  <si>
    <t>W-2316M-400.Р1</t>
  </si>
  <si>
    <t>Карго STANDART 40/1 высокое (нижн кр) белое Nomet W-2316M-400.Р1</t>
  </si>
  <si>
    <t>W-2311M-400.P1</t>
  </si>
  <si>
    <t>Карго STANDART 40/2 (нижн кр) белое Nomet W-2311M-400.P1</t>
  </si>
  <si>
    <t>W-2312M-400.P1</t>
  </si>
  <si>
    <t>Карго STANDART 40/3 (нижн кр) белое Nomet W-2312M-400.P1</t>
  </si>
  <si>
    <t>W-2316M-500.P1</t>
  </si>
  <si>
    <t>Карго STANDART 50/1 высокое (нижн кр) белое NometW-2316M-500.P1</t>
  </si>
  <si>
    <t>W-2313C-150P.G2</t>
  </si>
  <si>
    <t>Карго PRESTIGE 15/2 c полн дном (кр бок правое) хром Nomet W-2313C-150P.G2*****</t>
  </si>
  <si>
    <t>W-2313C-200P.G2</t>
  </si>
  <si>
    <t>Карго PRESTIGE 20/2 c полн дном (кр бок правое) хром Nomet W-2313C-200P.G2*****</t>
  </si>
  <si>
    <t>W-2311C-300.G2</t>
  </si>
  <si>
    <t>Карго PRESTIGE 30/2 c полн дном (нижн кр) хром Nomet W-2311С-300.G2*****</t>
  </si>
  <si>
    <t>W-2311C-400.G2</t>
  </si>
  <si>
    <t>Карго PRESTIGE 40/2 c полн дном (нижн кр) хром Nomet W-2311C-400.G2*****</t>
  </si>
  <si>
    <t>W-2313M-150.G2</t>
  </si>
  <si>
    <t>Карго STANDART 15/2 (бок кр) универс хром Nomet W-2313M-150.G2</t>
  </si>
  <si>
    <t>W-2311M-150.G2</t>
  </si>
  <si>
    <t>Карго STANDART 15/2 (нижн кр) хром Nomet W-2311M-150.G2</t>
  </si>
  <si>
    <t>W-2314M-150.G2</t>
  </si>
  <si>
    <t>Карго STANDART 15/3 (бок кр) универс хром Nomet W-2314M-150.G2</t>
  </si>
  <si>
    <t>W-2312M-150.G2</t>
  </si>
  <si>
    <t>Карго STANDART 15/3 (нижн кр) хром Nomet W-2312M-150.G2</t>
  </si>
  <si>
    <t>W-2313M-200.G2</t>
  </si>
  <si>
    <t>Карго STANDART 20/2 (бок кр) универс хром Nomet W-2313M-200.G2</t>
  </si>
  <si>
    <t>W-2311M-200.G2</t>
  </si>
  <si>
    <t>Карго STANDART 20/2 (нижн кр) хром Nomet W-2311M-200.G2</t>
  </si>
  <si>
    <t>W-2314M-200.G2</t>
  </si>
  <si>
    <t>Карго STANDART 20/3 (бок кр) универс хром Nomet W-2314M-200.G2</t>
  </si>
  <si>
    <t>W-2312M-200.G2</t>
  </si>
  <si>
    <t>Карго STANDART 20/3 (нижн кр) хром Nomet W-2312M-200.G2</t>
  </si>
  <si>
    <t>W-2316M-300.G2</t>
  </si>
  <si>
    <t>Карго STANDART 30/1 высокое (нижн кр) хром Nomet W-2316M-300.G2</t>
  </si>
  <si>
    <t>W-2311M-300.G2</t>
  </si>
  <si>
    <t>Карго STANDART 30/2 (нижн кр) хром Nomet W-2311M-300.G2</t>
  </si>
  <si>
    <t>W-2312M-300.G2</t>
  </si>
  <si>
    <t>Карго STANDART 30/3 (нижн кр) хром Nomet W-2312M-300.G2</t>
  </si>
  <si>
    <t>W-2201M-400.G2</t>
  </si>
  <si>
    <t>Карго STANDART 40/1 (кр к фасаду) хром Nomet W-2201M-400.G2</t>
  </si>
  <si>
    <t>W-2202M-400.G2</t>
  </si>
  <si>
    <t>Карго STANDART 40/1 (нижн кр) хром Nomet W-2202M-400.G2</t>
  </si>
  <si>
    <t>W-2316M-400.G2</t>
  </si>
  <si>
    <t>Карго STANDART 40/1 высокое (нижн кр) хром Nomet W-2316M-400.G2</t>
  </si>
  <si>
    <t>W-2311M-400.G2</t>
  </si>
  <si>
    <t>Карго STANDART 40/2 (нижн кр) хром Nomet W-2311M-400.G2</t>
  </si>
  <si>
    <t>W-2312M-400.G2</t>
  </si>
  <si>
    <t>Карго STANDART 40/3 (нижн кр) хром Nomet W-2312M-400.G2</t>
  </si>
  <si>
    <t>W-2201M-500.G2</t>
  </si>
  <si>
    <t>Карго STANDART 50/1 (кр к фасаду) хром Nomet W-2201M-500.G2</t>
  </si>
  <si>
    <t>W-2202M-500.G2</t>
  </si>
  <si>
    <t>Карго STANDART 50/1 (нижн кр) хром Nomet W-2202M-500.G2</t>
  </si>
  <si>
    <t>W-2316M-500.G2</t>
  </si>
  <si>
    <t>Карго STANDART 50/1 высокое (нижн кр) хром Nomet W-2316M-500.G2</t>
  </si>
  <si>
    <t>W-2311M-500.G2</t>
  </si>
  <si>
    <t>Карго STANDART 50/2 (нижн кр) хром Nomet W-2311M-500.G2</t>
  </si>
  <si>
    <t>W-2201M-600.G2</t>
  </si>
  <si>
    <t>Карго STANDART 60/1 (кр к фасаду) хром Nomet W-2201M-600.G2</t>
  </si>
  <si>
    <t>W-2202M-600.G2</t>
  </si>
  <si>
    <t>Карго STANDART 60/1 (нижн кр) хром Nomet W-2202M-600.G2</t>
  </si>
  <si>
    <t>W-2311M-600.G2</t>
  </si>
  <si>
    <t>Карго STANDART 60/2 (нижн кр) хром Nomet W-2311M-600.G2</t>
  </si>
  <si>
    <t>W-2312M-600.G2</t>
  </si>
  <si>
    <t>Карго STANDART 60/3 (нижн кр) хром Nomet W-2312M-600.G2 (под заказ)</t>
  </si>
  <si>
    <t>W-2313M-150.P22</t>
  </si>
  <si>
    <t>Карго STANDART 15/2 (бок кр) универс эффект хром Nomet W-2313M-150.P22</t>
  </si>
  <si>
    <t>W-2311M-150.P22</t>
  </si>
  <si>
    <t>Карго STANDART 15/2 (нижн кр) эффект хром Nomet W-2311M-150.P22</t>
  </si>
  <si>
    <t>W-2313M-200.P22</t>
  </si>
  <si>
    <t>Карго STANDART 20/2 (бок кр) универс эффект хром Nomet W-2313M-200.P22</t>
  </si>
  <si>
    <t>W-2311M-200.P22</t>
  </si>
  <si>
    <t>Карго STANDART 20/2 (нижн кр) эффект хром Nomet W-2311M-200.P22</t>
  </si>
  <si>
    <t>W-2311M-300.P22</t>
  </si>
  <si>
    <t>Карго STANDART 30/2 (нижн кр) эффект хром Nomet W-2311M-300.P22</t>
  </si>
  <si>
    <t>W-2311M-400.P22</t>
  </si>
  <si>
    <t>Карго STANDART 40/2 (нижн кр)  эффект хром Nomet W-2311M-400.P22</t>
  </si>
  <si>
    <t>WE05.0303.01</t>
  </si>
  <si>
    <t>Карго MAXIMA 40-3-chrom п/выдв.с доводчиком (Rejs) WE05.0303.01*****</t>
  </si>
  <si>
    <t>VAUTH-SAGEL</t>
  </si>
  <si>
    <t>BASE LINER выдвижная система на Грасе</t>
  </si>
  <si>
    <t>Верхняя корзина Base liner 450 Artline</t>
  </si>
  <si>
    <t>Верхняя корзина Base liner 450 Premea</t>
  </si>
  <si>
    <t>Верхняя корзина Base liner 450 Saphir</t>
  </si>
  <si>
    <t>Верхняя корзина Base liner 500 Artline</t>
  </si>
  <si>
    <t>Верхняя корзина Base liner 500 Premea</t>
  </si>
  <si>
    <t>Верхняя корзина Base liner 500 Saphir</t>
  </si>
  <si>
    <t>Верхняя корзина Base liner 600 Artline</t>
  </si>
  <si>
    <t>Верхняя корзина Base liner 600 Premea</t>
  </si>
  <si>
    <t>Верхняя корзина Base liner 600 Saphir</t>
  </si>
  <si>
    <t>Держатель Base liner 450 для 2 бутылок хром</t>
  </si>
  <si>
    <t>Держатель Base liner 500 для 3 бутылок хром</t>
  </si>
  <si>
    <t>Держатель Base liner 600 для 4 бутылок хром</t>
  </si>
  <si>
    <t>Нижняя корзина Base Liner 450 Artline</t>
  </si>
  <si>
    <t>Нижняя корзина Base Liner 450 Premea</t>
  </si>
  <si>
    <t>Нижняя корзина Base liner 450 Saphir</t>
  </si>
  <si>
    <t>Нижняя корзина Base Liner 500 Artline</t>
  </si>
  <si>
    <t>Нижняя корзина Base Liner 500 Premea</t>
  </si>
  <si>
    <t>Нижняя корзина Base liner 500 Saphir</t>
  </si>
  <si>
    <t>Нижняя корзина Base Liner 600 Artline</t>
  </si>
  <si>
    <t>Нижняя корзина Base Liner 600 Premea</t>
  </si>
  <si>
    <t>Нижняя корзина Base liner 600 Saphir</t>
  </si>
  <si>
    <t>Рама с направляющими с довод Base liner</t>
  </si>
  <si>
    <t>DSA карго на шариках</t>
  </si>
  <si>
    <t>Компл 2-х корзин Artline DSA 150/90°*****</t>
  </si>
  <si>
    <t>Компл 2-х корзин Artline DSA 200/90°*****</t>
  </si>
  <si>
    <t>Компл 2-х корзин Artline DSA 300/90°*****</t>
  </si>
  <si>
    <t>Компл 2-х корзин Classic  9006 DSA 150/90°*****</t>
  </si>
  <si>
    <t>Компл 2-х корзин Classic  9006 DSA 200/90°*****</t>
  </si>
  <si>
    <t>Компл 2-х корзин Classic  9006 DSA 300/90°*****</t>
  </si>
  <si>
    <t>Компл 2-х корзин Premea DSA 150/90°; хром*****</t>
  </si>
  <si>
    <t>Компл 2-х корзин Premea DSA 200/90°;  хром*****</t>
  </si>
  <si>
    <t>Компл 2-х корзин Premea DSA 300/90°; хром*****</t>
  </si>
  <si>
    <t xml:space="preserve">Компл 2-х корзин Saphir DSA 150/45° левый; хром***** </t>
  </si>
  <si>
    <t xml:space="preserve">Компл 2-х корзин Saphir DSA 150/45° правый; хром***** </t>
  </si>
  <si>
    <t xml:space="preserve">Компл 2-х корзин Saphir DSA 150/90°; хром***** </t>
  </si>
  <si>
    <t>Компл 2-х корзин Saphir DSA 200/45° левый; хром*****</t>
  </si>
  <si>
    <t>Компл 2-х корзин Saphir DSA 200/45° правый; хром*****</t>
  </si>
  <si>
    <t>Компл 2-х корзин Saphir DSA 200/90°; хром*****</t>
  </si>
  <si>
    <t>Компл 2-х корзин Saphir DSA 300/45° левый; хром*****</t>
  </si>
  <si>
    <t>Компл 2-х корзин Saphir DSA 300/45° правый; хром</t>
  </si>
  <si>
    <t>Компл 2-х корзин Saphir DSA 300/90°; хром*****</t>
  </si>
  <si>
    <t>Разделитель для бутылок DSA 150; хром*****</t>
  </si>
  <si>
    <t>Разделитель для бутылок DSA 300; хром*****</t>
  </si>
  <si>
    <t>Рама с двумя доводчиками DSA-5; 1211мм*****</t>
  </si>
  <si>
    <t>Рама с двумя доводчиками DSA-6; 1403 мм</t>
  </si>
  <si>
    <t>Рама с доводчиком DSA-3; 635мм*****</t>
  </si>
  <si>
    <t>Рама с доводчиком DSA-4; 731мм*****</t>
  </si>
  <si>
    <t>DUSA Выдвижная система для высоких шкафов</t>
  </si>
  <si>
    <t>Внешняя рама для DUSA-1 450</t>
  </si>
  <si>
    <t>Внешняя рама для DUSA-1 500</t>
  </si>
  <si>
    <t>Внешняя рама для DUSA-1 600</t>
  </si>
  <si>
    <t>Внешняя рама для DUSA-2 450</t>
  </si>
  <si>
    <t>Внешняя рама для DUSA-2 500</t>
  </si>
  <si>
    <t>Внешняя рама для DUSA-2 600</t>
  </si>
  <si>
    <t>Внешняя рама для DUSA-3 450</t>
  </si>
  <si>
    <t>Внешняя рама для DUSA-3 500</t>
  </si>
  <si>
    <t>Внешняя рама для DUSA-3 600</t>
  </si>
  <si>
    <t>Внешняя рама для DUSA-4 450</t>
  </si>
  <si>
    <t>Внешняя рама для DUSA-4 500</t>
  </si>
  <si>
    <t>Внешняя рама для DUSA-5/6 450</t>
  </si>
  <si>
    <t>Внешняя рама для DUSA-5/6 500</t>
  </si>
  <si>
    <t>Внешняя рама для DUSA-5/6 600</t>
  </si>
  <si>
    <t>Компл 1+1 корзин DUSA 450 Classic 9006</t>
  </si>
  <si>
    <t>Компл 1+1 корзин DUSA 600 Classic 9006</t>
  </si>
  <si>
    <t>Компл 2+2 корзин DUSA 450 Saphir</t>
  </si>
  <si>
    <t>Компл 2+2 корзин DUSA 500 Saphir</t>
  </si>
  <si>
    <t>Компл 2+2 корзин DUSA 600 Saphir</t>
  </si>
  <si>
    <t>Компл 3+3 корзин DUSA 450 Saphir</t>
  </si>
  <si>
    <t>Компл 3+3 корзин DUSA 500 Saphir</t>
  </si>
  <si>
    <t>Компл 3+3 корзин DUSA 600 Saphir</t>
  </si>
  <si>
    <t>Компл 4+4 корзин DUSA 450 Saphir</t>
  </si>
  <si>
    <t>Компл 4+4 корзин DUSA 500 Premea</t>
  </si>
  <si>
    <t>Компл 4+4 корзин DUSA 500 Saphir</t>
  </si>
  <si>
    <t>Компл 4+4 корзин DUSA 600 Artline</t>
  </si>
  <si>
    <t>Компл 4+4 корзин DUSA 600 Premea</t>
  </si>
  <si>
    <t>Компл 5+5 корзин DUSA 450 Artline</t>
  </si>
  <si>
    <t>Компл 5+5 корзин DUSA 450 Premea</t>
  </si>
  <si>
    <t>Компл 5+5 корзин DUSA 450 Saphir</t>
  </si>
  <si>
    <t>Компл 5+5 корзин DUSA 500 Premea</t>
  </si>
  <si>
    <t>Компл 5+5 корзин DUSA 500 Saphir</t>
  </si>
  <si>
    <t>Компл 5+5 корзин DUSA 600 Artline</t>
  </si>
  <si>
    <t>Компл 5+5 корзин DUSA 600 Premea</t>
  </si>
  <si>
    <t>Компл 5+5 корзин DUSA 600 Saphir</t>
  </si>
  <si>
    <t>Компл из 1+1 корзин Saphir DUSA 450; хром</t>
  </si>
  <si>
    <t>Компл из 1+1 корзин Saphir DUSA 500; хром</t>
  </si>
  <si>
    <t>Компл из 1+1 корзин Saphir DUSA 600; хром</t>
  </si>
  <si>
    <t xml:space="preserve">DUSA и VSA рамы и направляющие </t>
  </si>
  <si>
    <t>Компл направляющих VSA</t>
  </si>
  <si>
    <t>Компл направляющих VSA*</t>
  </si>
  <si>
    <t>Рама VSA-1; 500/650-950 мм</t>
  </si>
  <si>
    <t>Рама VSA-1; 600/650-950 мм</t>
  </si>
  <si>
    <t>Рама VSA-2; 450/950-1200 мм</t>
  </si>
  <si>
    <t>Рама VSA-2; 500/950-1200 мм</t>
  </si>
  <si>
    <t>Рама VSA-2; 600/950-1200 мм</t>
  </si>
  <si>
    <t>Рама VSA-3; 450/1200-1450 мм</t>
  </si>
  <si>
    <t>Рама VSA-3; 450/1200-1450 мм*</t>
  </si>
  <si>
    <t>Рама VSA-3; 500/1200-1450 мм</t>
  </si>
  <si>
    <t>Рама VSA-3; 500/1200-1450 мм*</t>
  </si>
  <si>
    <t>Рама VSA-3; 600/1200-1450 мм</t>
  </si>
  <si>
    <t>Рама VSA-3; 600/1200-1450 мм*</t>
  </si>
  <si>
    <t>Рама VSA-4; 450/1450-1700 мм</t>
  </si>
  <si>
    <t>Рама VSA-4; 450/1450-1700 мм*</t>
  </si>
  <si>
    <t>Рама VSA-4; 500/1450-1700 мм</t>
  </si>
  <si>
    <t>Рама VSA-4; 500/1450-1700 мм*</t>
  </si>
  <si>
    <t>Рама VSA-4; 600/1450-1700 мм</t>
  </si>
  <si>
    <t>Рама VSA-4; 600/1450-1700 мм*</t>
  </si>
  <si>
    <t>Рама VSA-5; 450/1700-1950 мм</t>
  </si>
  <si>
    <t>Рама VSA-5; 450/1700-1950 мм*</t>
  </si>
  <si>
    <t>Рама VSA-5; 500/1700-1950 мм</t>
  </si>
  <si>
    <t>Рама VSA-5; 500/1700-1950 мм*</t>
  </si>
  <si>
    <t>Рама VSA-5; 600/1700-1950 мм</t>
  </si>
  <si>
    <t>Рама VSA-5; 600/1700-1950 мм*</t>
  </si>
  <si>
    <t>Рама VSA-6; 450/1900-2140 мм</t>
  </si>
  <si>
    <t>Рама VSA-6; 450/1900-2140 мм*</t>
  </si>
  <si>
    <t>Рама VSA-6; 500/1900-2140 мм</t>
  </si>
  <si>
    <t>Рама VSA-6; 500/1900-2140 мм*</t>
  </si>
  <si>
    <t>Рама VSA-6; 600/1900-2140 мм</t>
  </si>
  <si>
    <t>Рама VSA-6; 600/1900-2140 мм*</t>
  </si>
  <si>
    <t>HSA ROTARY поворотное высокое карго</t>
  </si>
  <si>
    <t>Выдвижная система HSА-3 Rotary 300; Saphir хром; компл 4 корзины</t>
  </si>
  <si>
    <t>Выдвижная система HSА-3 Rotary 400; Saphir хром; компл 4 корзины</t>
  </si>
  <si>
    <t>Выдвижная система HSА-4 Rotary 300; Saphir хром; компл 4 корзины</t>
  </si>
  <si>
    <t>Выдвижная система HSА-4 Rotary 400; Saphir хром; компл 4 корзины</t>
  </si>
  <si>
    <t>Выдвижная система HSА-5 Rotary 300; Saphir хром; компл 5 корзин</t>
  </si>
  <si>
    <t>Выдвижная система HSА-5 Rotary 400; Saphir хром; компл 5 корзин</t>
  </si>
  <si>
    <t>Компл из 4 корзин HSА Rotary 300 Artline</t>
  </si>
  <si>
    <t>Компл из 4 корзин HSА Rotary 300 Classic 9006</t>
  </si>
  <si>
    <t>Компл из 4 корзин HSА Rotary 400 Artline</t>
  </si>
  <si>
    <t>Компл из 4 корзин HSА Rotary 400 Classic 9006</t>
  </si>
  <si>
    <t>Компл из 5 корзин HSА Rotary 300 Artline</t>
  </si>
  <si>
    <t>Компл из 5 корзин HSА Rotary 300 Classic 9006</t>
  </si>
  <si>
    <t>Компл из 5 корзин HSА Rotary 300 Premea chrom</t>
  </si>
  <si>
    <t>Компл из 5 корзин HSА Rotary 300 Saphir chrom</t>
  </si>
  <si>
    <t>Компл из 5 корзин HSА Rotary 400 Artline</t>
  </si>
  <si>
    <t>Компл из 5 корзин HSА Rotary 400 Classic 9006</t>
  </si>
  <si>
    <t>Компл из 5 корзин HSА Rotary 400 Premea chrom</t>
  </si>
  <si>
    <t>Компл из 5 корзин HSА Rotary 400 Saphir chrom</t>
  </si>
  <si>
    <t>Корзина HSA Rotary 300 Saphir chrom</t>
  </si>
  <si>
    <t>Корзина HSA Rotary 400 Saphir chrom</t>
  </si>
  <si>
    <t>Рама с направляющими HSА-3 Rotary/1290-1540 мм (доп выпис фасадные крепления)</t>
  </si>
  <si>
    <t>Рама с направляющими HSА-4 Rotary/1540-1790 мм (доп выпис фасадные крепления)</t>
  </si>
  <si>
    <t>Рама с направляющими HSА-5 Rotary/1790-2040 мм (доп выпис фасадные крепления)</t>
  </si>
  <si>
    <t>Рама с направляющими HSА-6 Rotary/1990-2230 мм (доп выпис фасадные крепления)</t>
  </si>
  <si>
    <t>HSA Выдвижная система для высоких пеналов</t>
  </si>
  <si>
    <t>Компл направляющих с довод HSA</t>
  </si>
  <si>
    <t>Компл фасадных креплений 300 HSA</t>
  </si>
  <si>
    <t>Компл фасадных креплений 350 HSA</t>
  </si>
  <si>
    <t>Компл фасадных креплений 400 HSA</t>
  </si>
  <si>
    <t>Компл фасадных креплений 450 HSA</t>
  </si>
  <si>
    <t>Корзина HSA 300 Artline хром</t>
  </si>
  <si>
    <t>Корзина HSA 300 Classic  9006</t>
  </si>
  <si>
    <t>Корзина HSA 300 Premea хром</t>
  </si>
  <si>
    <t>Корзина HSA 300 Saphir</t>
  </si>
  <si>
    <t>Корзина HSA 400 Artline хром</t>
  </si>
  <si>
    <t>Корзина HSA 400 Classic  9006</t>
  </si>
  <si>
    <t>Корзина HSA 400 Premea хром</t>
  </si>
  <si>
    <t>Корзина HSA 400 Saphir</t>
  </si>
  <si>
    <t>Корзина HSA 450 Artline хром</t>
  </si>
  <si>
    <t xml:space="preserve">Корзина HSA 450 Premea компл из 2 корзин </t>
  </si>
  <si>
    <t>Корзина HSA 450 Premea компл из 5 корзин</t>
  </si>
  <si>
    <t xml:space="preserve">Корзина HSA 450 Saphir </t>
  </si>
  <si>
    <t>Разделитель для бутылок НSA 300; хром</t>
  </si>
  <si>
    <t>Разделитель для бутылок НSA 400; хром</t>
  </si>
  <si>
    <t>Разделитель для бутылок НSA 450; хром</t>
  </si>
  <si>
    <t>Разделитель для бутылок НSA 500; хром</t>
  </si>
  <si>
    <t>Рама с доводчиком HSA-3; 1200 - 1450 мм</t>
  </si>
  <si>
    <t>Рама с доводчиком HSA-4; 1450-1700 мм</t>
  </si>
  <si>
    <t>Рама с доводчиком HSA-5; 1700-1950 мм</t>
  </si>
  <si>
    <t>Рама с доводчиком HSA-6; 1950-2140 мм</t>
  </si>
  <si>
    <t xml:space="preserve">OSA Выдвижная система для верхних шкафов </t>
  </si>
  <si>
    <t>Выдвижная система OSA-1 450; хром; компл для высоты корпуса 500-700</t>
  </si>
  <si>
    <t>Выдвижная система OSA-1 600; хром; компл для высоты корпуса 500-700</t>
  </si>
  <si>
    <t>Выдвижная система OSA-2 450; хром; компл для высоты корпуса от 700</t>
  </si>
  <si>
    <t>Выдвижная система OSA-2 600; хром; компл для высоты корпуса от 700</t>
  </si>
  <si>
    <t xml:space="preserve">VSA Выдвижная система для высоких шкафов </t>
  </si>
  <si>
    <t>Компл 5+5 корзин VSA 400 Premea</t>
  </si>
  <si>
    <t>Компл из 4 корзин VSA 450 Artline</t>
  </si>
  <si>
    <t>Компл из 4 корзин VSA 500 Artline</t>
  </si>
  <si>
    <t>Компл из 4 корзин VSA 500 Classic 9006</t>
  </si>
  <si>
    <t>Компл из 4 корзин VSA 600 Artline</t>
  </si>
  <si>
    <t>Компл из 4 корзин VSA 600 Classic 9006</t>
  </si>
  <si>
    <t>Компл из 5 корзин VSA 450 Artline</t>
  </si>
  <si>
    <t>Компл из 5 корзин VSA 450 Premea</t>
  </si>
  <si>
    <t xml:space="preserve">Компл из 5 корзин VSA 450 Saphir </t>
  </si>
  <si>
    <t>Компл из 5 корзин VSA 500 Artline</t>
  </si>
  <si>
    <t>Компл из 5 корзин VSA 500 Classic 9006</t>
  </si>
  <si>
    <t>Компл из 5 корзин VSA 500 Premea</t>
  </si>
  <si>
    <t xml:space="preserve">Компл из 5 корзин VSA 500 Saphir </t>
  </si>
  <si>
    <t>Компл из 5 корзин VSA 600 Artline</t>
  </si>
  <si>
    <t>Компл из 5 корзин VSA 600 Classic 9006</t>
  </si>
  <si>
    <t>Компл из 5 корзин VSA 600 Premea</t>
  </si>
  <si>
    <t>Корзина VSA 450 Classic  9006</t>
  </si>
  <si>
    <t>Корзина VSA 450 Premea</t>
  </si>
  <si>
    <t>Корзина VSA 500 Premea</t>
  </si>
  <si>
    <t>Корзина VSA 600 Artline</t>
  </si>
  <si>
    <t>Корзина VSA 600 Classic  9006</t>
  </si>
  <si>
    <t>Корзина VSA 600 Premea</t>
  </si>
  <si>
    <t>Карго 150 на Грасе (жестяное дно, сетка, высокое карго)</t>
  </si>
  <si>
    <t>Бутылочница 150/90°; 2 полки; хром</t>
  </si>
  <si>
    <t>Бутылочница с держателем противиней 150/90°; хром</t>
  </si>
  <si>
    <t>Бутылочница с полотенцедержателем 150/90°; хром</t>
  </si>
  <si>
    <t xml:space="preserve">карго 150 с держателем для 16 бутылок хром </t>
  </si>
  <si>
    <t>карго 150 сетка на 2 полки левая хром 500мм</t>
  </si>
  <si>
    <t xml:space="preserve">карго 150 сетка на 5 полок левая хром 500мм </t>
  </si>
  <si>
    <t>Разделитель для бутылок 96мм; хром</t>
  </si>
  <si>
    <t>Карго в верхний шкаф глубина 280мм (монтаж слева)</t>
  </si>
  <si>
    <t xml:space="preserve">карго 150 сетка на 2 полки левая хром 275мм </t>
  </si>
  <si>
    <t>Карго 150/90° глубина 270 мм Saphir хром шарики с дожимом</t>
  </si>
  <si>
    <t>Карго 200/90° глубина 270 мм Saphir хром шарики с дожимом</t>
  </si>
  <si>
    <t>Карусели и волшебные углы для шкафов</t>
  </si>
  <si>
    <t>QUATURIS 75 комплект 1 (F154145171)</t>
  </si>
  <si>
    <t>F154147355201</t>
  </si>
  <si>
    <t xml:space="preserve">Комплект деревянных полок 3/4 "антислип" HT-28 D-710 для Карусели Quaturis 75 комплект №1 </t>
  </si>
  <si>
    <t>F154147590201</t>
  </si>
  <si>
    <t>Механизм для Карусели Quaturis 75 комплект №1</t>
  </si>
  <si>
    <t>QUATURIS 75 комплект 2 (F154145172)</t>
  </si>
  <si>
    <t>Комплект деревянных полок 3/4 "антислип" HT-28 D-710 для Карусели Quaturis 75 комплект №2</t>
  </si>
  <si>
    <t>F154147591201</t>
  </si>
  <si>
    <t>Механизм для Карусели Quaturis 75 комплект №2</t>
  </si>
  <si>
    <t>QUATURIS 75 комплект 3 (F154145173)</t>
  </si>
  <si>
    <t>F154145804201</t>
  </si>
  <si>
    <t>Комплект деревянных полок 3/4 "антислип" HT-29 D-810 для Карусели Quaturis 75 комплект №3</t>
  </si>
  <si>
    <t>F154147592201</t>
  </si>
  <si>
    <t>Механизм для Карусели Quaturis 75 комплект №3</t>
  </si>
  <si>
    <t>QUATURIS 75 комплект 4 (F154145174)</t>
  </si>
  <si>
    <t>Комплект деревянных полок 3/4 "антислип" HT-29 D-810 для Карусели Quaturis 75 комплект №4</t>
  </si>
  <si>
    <t>F154147593201</t>
  </si>
  <si>
    <t>Механизм для Карусели Quaturis 75 комплект №4</t>
  </si>
  <si>
    <t>QUATURIS S</t>
  </si>
  <si>
    <t>F154145366201</t>
  </si>
  <si>
    <t>Комплект левый деревянных полок "антислип" 1200/600 для Карусели Quaturis S комплект №3</t>
  </si>
  <si>
    <t>F154145363201</t>
  </si>
  <si>
    <t>Комплект левый деревянных полок "антислип" 900/450 для Карусели Quaturis S комплект №1</t>
  </si>
  <si>
    <t>F154145365201</t>
  </si>
  <si>
    <t>Комплект левый/правый деревянных полок "антислип" 1000/500 для Карусели Quaturis S комплект №2</t>
  </si>
  <si>
    <t>Комплект левый/правый деревянных полок "антислип" 1000/500 для Карусели Quaturis S комплект №5</t>
  </si>
  <si>
    <t>F154145367201</t>
  </si>
  <si>
    <t>Комплект правый деревянных полок "антислип" 1200/600 для Карусели Quaturis S комплект №6</t>
  </si>
  <si>
    <t>F154145364201</t>
  </si>
  <si>
    <t>Комплект правый деревянных полок "антислип" 900/450 для Карусели Quaturis S комплект №4</t>
  </si>
  <si>
    <t>F154147594201</t>
  </si>
  <si>
    <t>Механизм левый для Карусели Quaturis S</t>
  </si>
  <si>
    <t>F154147595201</t>
  </si>
  <si>
    <t>Механизм правый для Карусели Quaturis S</t>
  </si>
  <si>
    <t>KO-PO11690-OC</t>
  </si>
  <si>
    <t xml:space="preserve">Карусель 1/1 D-690 для посуды оцинкованная GTV </t>
  </si>
  <si>
    <t>KO-PO11820-OC</t>
  </si>
  <si>
    <t xml:space="preserve">Карусель 1/1 D-820 для посуды оцинкованная GTV </t>
  </si>
  <si>
    <t>KO-PO12690-OC</t>
  </si>
  <si>
    <t xml:space="preserve">Карусель 1/2 D-690 для посуды оцинкованная GTV </t>
  </si>
  <si>
    <t>KO-PO12750-OC</t>
  </si>
  <si>
    <t xml:space="preserve">Карусель 1/2 D-750 для посуды оцинкованная GTV </t>
  </si>
  <si>
    <t>KO-PO12820-OC</t>
  </si>
  <si>
    <t xml:space="preserve">Карусель 1/2 D-820 для посуды оцинкованная GTV </t>
  </si>
  <si>
    <t>KO-PO34690-OC</t>
  </si>
  <si>
    <t xml:space="preserve">Карусель 3/4 D-690 для посуды оцинкованная GTV </t>
  </si>
  <si>
    <t>KO-PO34750-OC</t>
  </si>
  <si>
    <t>Карусель 3/4 D-750 для посуды оцинкованная GTV</t>
  </si>
  <si>
    <t>KO-PO34820-OC</t>
  </si>
  <si>
    <t xml:space="preserve">Карусель 3/4 D-820 для посуды оцинкованная GTV </t>
  </si>
  <si>
    <t>KO-PO45690-OC</t>
  </si>
  <si>
    <t xml:space="preserve">Карусель 4/5 D-690 для посуды оцинкованная GTV </t>
  </si>
  <si>
    <t>KO-PO45750-OC</t>
  </si>
  <si>
    <t xml:space="preserve">Карусель 4/5 D-750 для посуды оцинкованная GTV </t>
  </si>
  <si>
    <t>KO-PO45820-OC</t>
  </si>
  <si>
    <t xml:space="preserve">Карусель 4/5 D-820 для посуды оцинкованная GTV </t>
  </si>
  <si>
    <t>Карусели</t>
  </si>
  <si>
    <t>W-4269.G2</t>
  </si>
  <si>
    <t>Карусель 1/2 D-690 для посуды  хром Nomet W-4269-G2</t>
  </si>
  <si>
    <t>W-4269.P22</t>
  </si>
  <si>
    <t>Карусель 1/2 D-690 для посуды эффект хром Nomet</t>
  </si>
  <si>
    <t>W-4275.G2</t>
  </si>
  <si>
    <t>Карусель 1/2 D-750 для посуды  хром Nomet W-4275-G2</t>
  </si>
  <si>
    <t>W-4275.P22</t>
  </si>
  <si>
    <t>Карусель 1/2 D-750 для посуды эффект хром Nomet W-4275.P22</t>
  </si>
  <si>
    <t>W-4282.G2</t>
  </si>
  <si>
    <t>Карусель 1/2 D-820 для посуды  хром Nomet W-4282-G2</t>
  </si>
  <si>
    <t>W-4282.P22</t>
  </si>
  <si>
    <t>Карусель 1/2 D-820 для посуды эффект хром Nomet W-4282.P22</t>
  </si>
  <si>
    <t>W-4169.G2</t>
  </si>
  <si>
    <t>Карусель 3/4 D-690 для посуды  хром Nomet W-4169-G2</t>
  </si>
  <si>
    <t>W-4169.P22</t>
  </si>
  <si>
    <t>Карусель 3/4 D-690 для посуды эффект хром Nomet W-4169.P22</t>
  </si>
  <si>
    <t>W-4175.G2</t>
  </si>
  <si>
    <t>Карусель 3/4 D-750 для посуды  хром Nomet W-4175-G2</t>
  </si>
  <si>
    <t>W-4175.P22</t>
  </si>
  <si>
    <t>Карусель 3/4 D-750 для посуды эффект хром Nomet W-4175.P22</t>
  </si>
  <si>
    <t>W-4182.G2</t>
  </si>
  <si>
    <t>Карусель 3/4 D-820 для посуды  хром Nomet W-4182-G2</t>
  </si>
  <si>
    <t>W-4182.P22</t>
  </si>
  <si>
    <t>Карусель 3/4 D-820 для посуды эффект хром Nomet</t>
  </si>
  <si>
    <t>W-4375.G2</t>
  </si>
  <si>
    <t>Карусель вариант D D-750 для посуды  хром Nomet W-4375-G2</t>
  </si>
  <si>
    <t>W-4375.P22</t>
  </si>
  <si>
    <t>Карусель вариант D D-750 для посуды  эффект хром Nomet W-4375.P22</t>
  </si>
  <si>
    <t>W-4382.G2</t>
  </si>
  <si>
    <t>Карусель вариант D D-820 для посуды  хром Nomet W-4382-G2</t>
  </si>
  <si>
    <t>W-4382.P22</t>
  </si>
  <si>
    <t>Карусель вариант D D-820 для посуды эффект хром Nomet W-4382.P22</t>
  </si>
  <si>
    <t>Магические углы</t>
  </si>
  <si>
    <t>W-6000-1000.G2</t>
  </si>
  <si>
    <t>Магический угол PRESTIGE универс 1000 Nomet W-6000-1000.G2</t>
  </si>
  <si>
    <t>W-6000-1200.G2</t>
  </si>
  <si>
    <t>Магический угол PRESTIGE универс 1200 Nomet W-6000-1200.G2</t>
  </si>
  <si>
    <t>W-6000-800.G2</t>
  </si>
  <si>
    <t>Магический угол PRESTIGE универс 800 Nomet W-6000-800.G2</t>
  </si>
  <si>
    <t>CORNERSTONE</t>
  </si>
  <si>
    <t>Комплект CORNERSTONE 1000 Classic 9006</t>
  </si>
  <si>
    <t>Комплект CORNERSTONE 800 Classic 9006</t>
  </si>
  <si>
    <t>Комплект CORNERSTONE 900 Classic 9006</t>
  </si>
  <si>
    <t>RECORNER MAXX Карусели  без центральной опорной оси</t>
  </si>
  <si>
    <t>Карусель Recorner Maxx 600; 3/4; D-480мм; хром; компл из 2 ч (Rail) в верхний ящик</t>
  </si>
  <si>
    <t>Карусель Recorner Maxx 600; 4/4; D-480мм; хром; компл из 2 ч (Rail) в верхний ящик</t>
  </si>
  <si>
    <t>Карусель Recorner Maxx 600; конкав; D-480мм; хром; компл из 2 ч (Rail) в верхний ящик</t>
  </si>
  <si>
    <t>Карусель Recorner Maxx 900; 3/4; D-760мм; хром; компл из 2 ч (Rail) в нижний ящик</t>
  </si>
  <si>
    <t>Карусель Recorner Maxx 900; 4/4; D-760мм; хром; компл из 2 ч (Rail) в нижний ящик</t>
  </si>
  <si>
    <t>Карусель Recorner Maxx 900; конкав; D-760мм; хром; компл из 2 ч (Rail) в нижний ящик</t>
  </si>
  <si>
    <t>RECORNER Карусели сетчатые для угловых шкафов</t>
  </si>
  <si>
    <t>Карусель Recorner 2/4; D-650мм; хром; компл из 2 ч для корпуса 800</t>
  </si>
  <si>
    <t>Карусель Recorner 2/4; D-750мм; хром; компл из 2 ч для корпуса 900</t>
  </si>
  <si>
    <t>SLIDE CORNER Выдвижная система для угловых шкафов</t>
  </si>
  <si>
    <t>Компл  из 2 ч Slide Corner 450 левый (Rail) для корпуса 900</t>
  </si>
  <si>
    <t>Компл  из 2 ч Slide Corner 450 правый (Rail) для корпуса 900</t>
  </si>
  <si>
    <t>TWIN CORNER</t>
  </si>
  <si>
    <t>Магический угол Twin Corner 900 левый*****</t>
  </si>
  <si>
    <t>Магический угол Twin Corner 900 правый*****</t>
  </si>
  <si>
    <t>Wari Corner Волшебный уголок</t>
  </si>
  <si>
    <t>Волшебный уголок WaCo рама 1000 левая</t>
  </si>
  <si>
    <t>Волшебный уголок WaCo рама 1000 правая</t>
  </si>
  <si>
    <t>Волшебный уголок WaCo рама 800 левая</t>
  </si>
  <si>
    <t>Волшебный уголок WaCo рама 800 правая</t>
  </si>
  <si>
    <t>Волшебный уголок WaCo рама 900 левая</t>
  </si>
  <si>
    <t>Волшебный уголок WaCo рама 900 правая</t>
  </si>
  <si>
    <t>Компл корзин WaCo 1000 Classic 9006</t>
  </si>
  <si>
    <t>Компл корзин WaCo 800 Artline</t>
  </si>
  <si>
    <t>Компл корзин WaCo 800 Premea</t>
  </si>
  <si>
    <t>Компл корзин WaCo 800 Saphir</t>
  </si>
  <si>
    <t>Компл корзин WaCo 900 Artline</t>
  </si>
  <si>
    <t>Компл корзин WaCo 900 Classic 9006</t>
  </si>
  <si>
    <t>Компл корзин WaCo 900 Premea</t>
  </si>
  <si>
    <t>Компл корзин WaCo 900 Saphir</t>
  </si>
  <si>
    <t>Комплект WaCo 900 Classic хром</t>
  </si>
  <si>
    <t>Кухонные аксессуары для нижних и верхних ящиков</t>
  </si>
  <si>
    <t>Безопасность</t>
  </si>
  <si>
    <t>Ограничитель варочной поверхности 600; хром</t>
  </si>
  <si>
    <t>Термоизоляционная планка для духового шкафа; белая (ДСП 16)*****</t>
  </si>
  <si>
    <t>Термоизоляционная планка для духового шкафа; серая (для ДСП 18)</t>
  </si>
  <si>
    <t>Термоизоляционная планка для духового шкафа; серая (ДСП 16)*****</t>
  </si>
  <si>
    <t>Термоизоляционная планка для духового шкафа; черная (ДСП 16)*****</t>
  </si>
  <si>
    <t>Выдвижная гладильная доска</t>
  </si>
  <si>
    <t>Выдвижная гладильная доска для корпуса 400-500</t>
  </si>
  <si>
    <t>Выдвижные корзины и корзины под мойку на Блюме</t>
  </si>
  <si>
    <t xml:space="preserve">Выдвижная корзина Saphir 400; хром </t>
  </si>
  <si>
    <t xml:space="preserve">Выдвижная корзина Saphir 450; хром </t>
  </si>
  <si>
    <t xml:space="preserve">Выдвижная корзина Saphir 500; хром </t>
  </si>
  <si>
    <t xml:space="preserve">Выдвижная корзина Saphir 600; хром </t>
  </si>
  <si>
    <t>Корзина выдвижная под мойку 1000 Saphir хром</t>
  </si>
  <si>
    <t>Корзина выдвижная под мойку 1200 Saphir хром</t>
  </si>
  <si>
    <t>Корзина выдвижная под мойку 800 Saphir хром</t>
  </si>
  <si>
    <t>Корзина выдвижная под мойку 900 Saphir хром</t>
  </si>
  <si>
    <t>Фасадное крепление корзин (лев+прав) компл</t>
  </si>
  <si>
    <t>Лотки</t>
  </si>
  <si>
    <t>Лотки COMFORT</t>
  </si>
  <si>
    <t>Лотки COMFORT металлик</t>
  </si>
  <si>
    <t>Лоток COMFORT 300/490 металлик</t>
  </si>
  <si>
    <t>Лоток COMFORT 400/490 металлик</t>
  </si>
  <si>
    <t>Лоток COMFORT 500/490 металл</t>
  </si>
  <si>
    <t>Лоток COMFORT 600/490 металлик</t>
  </si>
  <si>
    <t>Лоток COMFORT 700/490 металлик</t>
  </si>
  <si>
    <t>Лоток COMFORT 800/430  металлик (eol)</t>
  </si>
  <si>
    <t>Лоток COMFORT 800/490  металлик</t>
  </si>
  <si>
    <t>Лоток COMFORT 900/490  металлик</t>
  </si>
  <si>
    <t>Лоток COMFORT белый</t>
  </si>
  <si>
    <t>Лоток COMFORT 300/490 белый</t>
  </si>
  <si>
    <t>Лоток COMFORT 400/490 белый</t>
  </si>
  <si>
    <t>Лоток COMFORT 500/490 белый</t>
  </si>
  <si>
    <t>Лоток COMFORT 600/490 белый</t>
  </si>
  <si>
    <t>Лоток COMFORT 700/490 белый</t>
  </si>
  <si>
    <t>Лоток COMFORT 800/430  белый</t>
  </si>
  <si>
    <t>Лоток COMFORT 800/490  белый</t>
  </si>
  <si>
    <t>Лоток COMFORT 900/490  белый</t>
  </si>
  <si>
    <t>Лотки PRO (на 490)</t>
  </si>
  <si>
    <t>Лотки PRO белый</t>
  </si>
  <si>
    <t>TE13.2664.05.013</t>
  </si>
  <si>
    <t>Лоток PRO 300/490 белый</t>
  </si>
  <si>
    <t>TE13.2665.05.013</t>
  </si>
  <si>
    <t>Лоток PRO 400/490 белый</t>
  </si>
  <si>
    <t>TE13.2666.05.013</t>
  </si>
  <si>
    <t>Лоток PRO 500/490 белый</t>
  </si>
  <si>
    <t>TE13.2667.05.013</t>
  </si>
  <si>
    <t>Лоток PRO 600/490 белый</t>
  </si>
  <si>
    <t>TE13.2668.05.013</t>
  </si>
  <si>
    <t>Лоток PRO 800/490 белый</t>
  </si>
  <si>
    <t>TE13.2669.05.013</t>
  </si>
  <si>
    <t>Лоток PRO 900/490 белый</t>
  </si>
  <si>
    <t>Лотки PRO металлик</t>
  </si>
  <si>
    <t>TE13.2664.05.036</t>
  </si>
  <si>
    <t xml:space="preserve">Лоток PRO 300/490 металлик </t>
  </si>
  <si>
    <t>TE13.2665.05.036</t>
  </si>
  <si>
    <t>Лоток PRO 400/490 металлик</t>
  </si>
  <si>
    <t>TE13.2666.05.036</t>
  </si>
  <si>
    <t>Лоток PRO 500/490 металлик</t>
  </si>
  <si>
    <t>TE13.2667.05.036</t>
  </si>
  <si>
    <t>Лоток PRO 600/490 металлик</t>
  </si>
  <si>
    <t>TE13.2668.05.036</t>
  </si>
  <si>
    <t>Лоток PRO 800/490 металлик</t>
  </si>
  <si>
    <t>Лоток PRO 900/490 металлик</t>
  </si>
  <si>
    <t>Лотки STANDART</t>
  </si>
  <si>
    <t>Лотки STANDART белый</t>
  </si>
  <si>
    <t>TE13.2501.05.013</t>
  </si>
  <si>
    <t>Лоток STANDART 300/430 белый UNI</t>
  </si>
  <si>
    <t>TE13.2502.05.013</t>
  </si>
  <si>
    <t>Лоток STANDART 400/430 белый UNI</t>
  </si>
  <si>
    <t>TE13.2503.05.013</t>
  </si>
  <si>
    <t>Лоток STANDART 500/430 белый UNI</t>
  </si>
  <si>
    <t>TE13.2504.05.013</t>
  </si>
  <si>
    <t>Лоток STANDART 600/430 белый  UNI</t>
  </si>
  <si>
    <t>TE13.2505.05.013</t>
  </si>
  <si>
    <t>Лоток STANDART 800/430 белый  UNI</t>
  </si>
  <si>
    <t>TE13.2506.05.013</t>
  </si>
  <si>
    <t>Лоток STANDART 900/430 белый  UNI</t>
  </si>
  <si>
    <t>Лотки STANDART металлик</t>
  </si>
  <si>
    <t>TE13.2501.05.036</t>
  </si>
  <si>
    <t>Лоток STANDART 300/430 металлик UNI</t>
  </si>
  <si>
    <t>TE13.2502.05.036</t>
  </si>
  <si>
    <t>Лоток STANDART 400/430 металлик UNI</t>
  </si>
  <si>
    <t>TE13.2503.05.036</t>
  </si>
  <si>
    <t>Лоток STANDART 500/430 металлик UNI</t>
  </si>
  <si>
    <t>TE13.2504.05.036</t>
  </si>
  <si>
    <t>Лоток STANDART 600/430 металлик UNI</t>
  </si>
  <si>
    <t>TE13.2505.05.036</t>
  </si>
  <si>
    <t>Лоток STANDART 800/430 металлик UNI</t>
  </si>
  <si>
    <t>TE13.2506.05.036</t>
  </si>
  <si>
    <t>Лоток STANDART 900/430 металлик UNI</t>
  </si>
  <si>
    <t>Лотки Verso</t>
  </si>
  <si>
    <t>Лоток VERSO 300 белый</t>
  </si>
  <si>
    <t>Лоток VERSO 400 белый</t>
  </si>
  <si>
    <t>Лоток VERSO 450 белый</t>
  </si>
  <si>
    <t>Лоток VERSO 500 белый</t>
  </si>
  <si>
    <t>Лоток VERSO 600 белый</t>
  </si>
  <si>
    <t>Лоток VERSO 900 белый (eol)</t>
  </si>
  <si>
    <t>Лоток VERSO 300 металлик</t>
  </si>
  <si>
    <t>Лоток VERSO 400 металлик</t>
  </si>
  <si>
    <t>Лоток VERSO 450 металлик</t>
  </si>
  <si>
    <t>Лоток VERSO 500 металлик</t>
  </si>
  <si>
    <t>Лоток VERSO 600 металлик</t>
  </si>
  <si>
    <t>Лоток VERSO 900 металлик (eol)</t>
  </si>
  <si>
    <t>Надверный модуль для мелочей TOM</t>
  </si>
  <si>
    <t>Надверный модуль ТОМ 300</t>
  </si>
  <si>
    <t>Надверный модуль ТОМ 400-450</t>
  </si>
  <si>
    <t>Надверный модуль ТОМ 500</t>
  </si>
  <si>
    <t>Надверный модуль ТОМ 600</t>
  </si>
  <si>
    <t>Орголайн</t>
  </si>
  <si>
    <t>W-AKC-HOLDI-L450</t>
  </si>
  <si>
    <t>Вставка д/фольги и пленки д/двух рулонов в дер. вкладыш 405x147x50н (для ящика AXIS/MB L=450 GTV</t>
  </si>
  <si>
    <t>W-AKC-HOLDI-L500</t>
  </si>
  <si>
    <t>Вставка д/фольги и пленки д/двух рулонов в дер. вкладыш 455x147x50(для ящика AXIS/MB L=500 GTV</t>
  </si>
  <si>
    <t>W-AKC-KNIFI-L450</t>
  </si>
  <si>
    <t>Вставка для ножей в деревянный вкладыш 405x188x30 (для ящика AXIS/MB L=450) GTV</t>
  </si>
  <si>
    <t>W-AKC-KNIFI-L500</t>
  </si>
  <si>
    <t>Вставка для ножей в деревянный вкладыш 455x188x30 (для ящика AXIS/MB L=500) GTV</t>
  </si>
  <si>
    <t>W-AKC-HERBI-L450</t>
  </si>
  <si>
    <t>Вставка для приправ в деревянный вкладыш 405x188x26 (для ящика AXIS/MB L=450) GTV</t>
  </si>
  <si>
    <t>W-AKC-HERBI-L500</t>
  </si>
  <si>
    <t>Вставка для приправ в деревянный вкладыш 455x188x26 (для ящика AXIS/MB L=500) GTV</t>
  </si>
  <si>
    <t>W-CUSTOMI-60L450</t>
  </si>
  <si>
    <t>Деревянный лоток регулированный, для ящика шириной 400-600мм (для ящика AXIS/MB L=450) GTV</t>
  </si>
  <si>
    <t>W-CUSTOMI-60L500</t>
  </si>
  <si>
    <t>Деревянный лоток регулированный, для ящика шириной 400-600мм (для ящика AXIS/MB L=500) GTV</t>
  </si>
  <si>
    <t>W-CUSTOMI-80L450</t>
  </si>
  <si>
    <t>Деревянный лоток регулированный, для ящика шириной 600-1000мм (для ящика AXIS/MB L=450) GTV</t>
  </si>
  <si>
    <t>W-CUSTOMI-80L500</t>
  </si>
  <si>
    <t>Деревянный лоток регулированный, для ящика шириной 600-1000мм (для ящика AXIS/MB L=500) GTV</t>
  </si>
  <si>
    <t>W-INSERTI-L450</t>
  </si>
  <si>
    <t>Деревянный лоток универсальный (для ящика AXIS/MB L=450) GTV</t>
  </si>
  <si>
    <t>W-INSERTI-L500</t>
  </si>
  <si>
    <t>Деревянный лоток универсальный (для ящика AXIS/MB L=500) GTV</t>
  </si>
  <si>
    <t>Орголайн GTV 450/2 *****</t>
  </si>
  <si>
    <t>Плинтус</t>
  </si>
  <si>
    <t>EL-MECH-PLAST</t>
  </si>
  <si>
    <t>Заглушки и углы El-mech-plast</t>
  </si>
  <si>
    <t>заглушка Rehau</t>
  </si>
  <si>
    <t>98102L</t>
  </si>
  <si>
    <t>Заглушка Rehau левая к плинтусу 127 цв. металл (серая)</t>
  </si>
  <si>
    <t>255791/98114</t>
  </si>
  <si>
    <t>Заглушка Rehau правая к плинтусу 127 цв. Alum</t>
  </si>
  <si>
    <t>98102R</t>
  </si>
  <si>
    <t>Заглушка Rehau правая к плинтусу 127 цв. металл (серая)</t>
  </si>
  <si>
    <t>заглушки для плинтуса</t>
  </si>
  <si>
    <t xml:space="preserve">104 - Заглушка плинтуса***** </t>
  </si>
  <si>
    <t>110 - Заглушка плинтуса серебрянная</t>
  </si>
  <si>
    <t>111 - Заглушка плинтуса орех светлый</t>
  </si>
  <si>
    <t xml:space="preserve">112 - Заглушка плинтуса </t>
  </si>
  <si>
    <t xml:space="preserve">201 - Заглушка плинтуса серая </t>
  </si>
  <si>
    <t>201 - Заглушка плинтуса серая (1уп=4шт)</t>
  </si>
  <si>
    <t>203 - Заглушка плинтуса ваниль</t>
  </si>
  <si>
    <t>204 - Заглушка плинтуса светлокоричн.</t>
  </si>
  <si>
    <t>205 - Заглушка плинтуса ольха темн</t>
  </si>
  <si>
    <t>206  - Заглушка плинтуса яблоня локарно-темная</t>
  </si>
  <si>
    <t>206  - Заглушка плинтуса яблоня локарно-темная(1уп=4шт)</t>
  </si>
  <si>
    <t>207 - Заглушка плинтуса вишня светл</t>
  </si>
  <si>
    <t>208 - Заглушка плинтуса темнозеленый</t>
  </si>
  <si>
    <t>209 - Заглушка плинтуса дуб темный</t>
  </si>
  <si>
    <t>50 - Заглушка плинтуса белая</t>
  </si>
  <si>
    <t>51-Заглушка плинтуса темно-темно коричневая</t>
  </si>
  <si>
    <t>53 - Заглушка плинтуса коричневая</t>
  </si>
  <si>
    <t>54 - Заглушка плинтуса груша темная</t>
  </si>
  <si>
    <t>54 - Заглушка плинтуса груша темная(1уп=4шт)</t>
  </si>
  <si>
    <t>55 - Заглушка плинтуса черный</t>
  </si>
  <si>
    <t>56 - Заглушка плинтуса светлосерый</t>
  </si>
  <si>
    <t xml:space="preserve">57 - Заглушка плинтуса бук </t>
  </si>
  <si>
    <t>57 - Заглушка плинтуса бук (1уп=4шт)</t>
  </si>
  <si>
    <t>59 - Заглушка плинтуса синяя</t>
  </si>
  <si>
    <t>60 - Заглушка плинтуса шоколад</t>
  </si>
  <si>
    <t>61 - Заглушка плинтуса вишня темная</t>
  </si>
  <si>
    <t>63 - Заглушка плинтуса вишня</t>
  </si>
  <si>
    <t>64 - Заглушка плинтуса орех темный</t>
  </si>
  <si>
    <t>66 - Заглушка плинтуса бежевый</t>
  </si>
  <si>
    <t>67 - Заглушка плинтуса кальвадос</t>
  </si>
  <si>
    <t>68 - Заглушка плинтуса светлозеленый</t>
  </si>
  <si>
    <t>69-Заглушка плинтуса дуб светлый</t>
  </si>
  <si>
    <t>угол внутренний</t>
  </si>
  <si>
    <t xml:space="preserve">110 - Угол внутренний к плинтусу </t>
  </si>
  <si>
    <t>111 - Угол внутренний к плинтусу орех светл</t>
  </si>
  <si>
    <t xml:space="preserve">112 - Угол внутренний к плинтусу </t>
  </si>
  <si>
    <t>201- Угол внутренний к плинтусу серый</t>
  </si>
  <si>
    <t>203 - Угол внутренний к плинтусу ваниль</t>
  </si>
  <si>
    <t>204 - Угол внутренний к плинтусу светлокоричн</t>
  </si>
  <si>
    <t>205 - Угол внутренний к плинтусу ольха темн</t>
  </si>
  <si>
    <t>206 - Угол внутренний к плинтусу яблоня темн</t>
  </si>
  <si>
    <t>207 - Угол внутренний к плинтусу вишня светл</t>
  </si>
  <si>
    <t>208 - Угол внутренний к плинтусу зеленый темн</t>
  </si>
  <si>
    <t>209 - Угол внутренний к плинтусу дуб темн</t>
  </si>
  <si>
    <t xml:space="preserve">50 - Угол внутренний к плинтусу </t>
  </si>
  <si>
    <t xml:space="preserve">51 - Угол внутренний к плинтусу </t>
  </si>
  <si>
    <t>53 - Угол внутренний к плинтусу коричневый</t>
  </si>
  <si>
    <t>54 - Угол внутренний к плинтусу груша темн</t>
  </si>
  <si>
    <t>55 - Угол внутренний к плинтусу черный</t>
  </si>
  <si>
    <t>56 - Угол внутренний к плинтусу светлосерый</t>
  </si>
  <si>
    <t>57 - Угол внутренний к плинтусу бук</t>
  </si>
  <si>
    <t>59 - Угол внутренний к плинтусу синий</t>
  </si>
  <si>
    <t>60 - Угол внутренний к плинтусу шоколад</t>
  </si>
  <si>
    <t>61 - Угол внутренний к плинтусу вишня темн</t>
  </si>
  <si>
    <t xml:space="preserve">63 - Угол внутренний к плинтусу вишня </t>
  </si>
  <si>
    <t>64 - Угол внутренний к плинтусу орех темный</t>
  </si>
  <si>
    <t>66 - Угол внутренний к плинтусу</t>
  </si>
  <si>
    <t>67 - Угол внутренний к плинтусу кальвадос</t>
  </si>
  <si>
    <t>68 - Угол внутренний к плинтусу зеленый светл</t>
  </si>
  <si>
    <t>69 - Угол внутренний к плинтусу дуб светл</t>
  </si>
  <si>
    <t>угол наружный</t>
  </si>
  <si>
    <t>100 - Угол наружный к плинтусу бронза*****</t>
  </si>
  <si>
    <t xml:space="preserve">104 - Угол наружный к плинтусу***** </t>
  </si>
  <si>
    <t>110  - Угол наружный к плинтусу серебристый</t>
  </si>
  <si>
    <t>111 - Угол наружный к плинтусу орех светлый</t>
  </si>
  <si>
    <t xml:space="preserve">112 - Угол наружный к плинтусу  </t>
  </si>
  <si>
    <t xml:space="preserve">201 - Угол наружный к плинтусу серый </t>
  </si>
  <si>
    <t>203 - Угол наружный к плинтусу ваниль</t>
  </si>
  <si>
    <t>204 - Угол наружный к плинтусу светло-коричневый</t>
  </si>
  <si>
    <t>205 - Угол наружный к плинтусу ольха темн</t>
  </si>
  <si>
    <t>206 - Угол наружный к плинтусу яблоня темная</t>
  </si>
  <si>
    <t>207 - Угол наружный к плинтусу вишня светл</t>
  </si>
  <si>
    <t>208 - Угол наружный к плинтусу  темнозеленый</t>
  </si>
  <si>
    <t>209 - Угол наружный к плинтусу дуб темный</t>
  </si>
  <si>
    <t xml:space="preserve">50 - Угол наружный к плинтусу </t>
  </si>
  <si>
    <t xml:space="preserve">51 - Угол наружный к плинтусу </t>
  </si>
  <si>
    <t>53 - Угол наружный к плинтусу коричневый</t>
  </si>
  <si>
    <t>54 - Угол наружный к плинтусу груша темна</t>
  </si>
  <si>
    <t>55 - Угол наружный к плинтусу черный</t>
  </si>
  <si>
    <t>56 - Угол наружный к плинтусу светлосерый</t>
  </si>
  <si>
    <t>57 - Угол наружный к плинтусу бук</t>
  </si>
  <si>
    <t>59 - Угол наружный к плинтусу синий</t>
  </si>
  <si>
    <t>60 - Угол наружный к плинтусу шоколад</t>
  </si>
  <si>
    <t>61 - Угол наружный к плинтусу вишня темн</t>
  </si>
  <si>
    <t>63 - Угол наружный к плинтусу вишня</t>
  </si>
  <si>
    <t>64 - Угол наружный к плинтусу орех темный</t>
  </si>
  <si>
    <t xml:space="preserve">66 - Угол наружный к плинтусу </t>
  </si>
  <si>
    <t>67 - Угол наружный к плинтусу кальвадос</t>
  </si>
  <si>
    <t>68 - Угол наружный к плинтусу светлозеленый</t>
  </si>
  <si>
    <t>69 - Угол наружный к плинтусу дуб светлый</t>
  </si>
  <si>
    <t>02 Плинтус махонь L-3m*****</t>
  </si>
  <si>
    <t>03 Плинтус вишня L-3m</t>
  </si>
  <si>
    <t>04 Плинтус бук светлый L-3m</t>
  </si>
  <si>
    <t>05 Плинтус бук темный L-3m*****</t>
  </si>
  <si>
    <t>06 Плинтус бук бавария L-3m*****</t>
  </si>
  <si>
    <t>07 Плинтус  сосна L-3m*****</t>
  </si>
  <si>
    <t>08 Плинтус ольха светлая  L-3m*****</t>
  </si>
  <si>
    <t>10 Плинтус дуб светлый L-3m</t>
  </si>
  <si>
    <t>100 Плинтус парадиз красный L-3m</t>
  </si>
  <si>
    <t>101 Плинтус хром матовый зернистый L-3m</t>
  </si>
  <si>
    <t>102 Плинтус под венге L-3m</t>
  </si>
  <si>
    <t>104 Плинтус под мрамор бежевый L-3m</t>
  </si>
  <si>
    <t>105 Плинтус под мрамор оранжевый L-3m</t>
  </si>
  <si>
    <t>106 Плинтус под мрамор трещины L-3m</t>
  </si>
  <si>
    <t>108 Плинтус под мрамор с черными точками L-3m</t>
  </si>
  <si>
    <t>109 Плинтус под ваниль L-3m</t>
  </si>
  <si>
    <t>11 Плинтус ольха L-3m</t>
  </si>
  <si>
    <t>111 Плинтус под мрамор коричневый L-3m</t>
  </si>
  <si>
    <t>112 Плинтус под песок желтые точки L-3m</t>
  </si>
  <si>
    <t>113 Плинтус бежевый под камень L-3m</t>
  </si>
  <si>
    <t>117 Плинтус черный глянец L-3m</t>
  </si>
  <si>
    <t>119 Плинтус L-3m</t>
  </si>
  <si>
    <t>120 Плинтус дуб молочный L-3m</t>
  </si>
  <si>
    <t>121 Плинтус риголетто L-3m</t>
  </si>
  <si>
    <t>123 Плинтус под мрамор с розовыми точками L-3m</t>
  </si>
  <si>
    <t>124 Плинтус L-3m</t>
  </si>
  <si>
    <t>125 Плинтус белый с рисунком L-3m</t>
  </si>
  <si>
    <t>126 Плинтус под мрамор ваниль глянец L-3m</t>
  </si>
  <si>
    <t>127 Плинтус L-3m</t>
  </si>
  <si>
    <t>128 Плинтус беж с черными точками L-3m</t>
  </si>
  <si>
    <t>131 Плинтус L-3m</t>
  </si>
  <si>
    <t>134 Плинтус черный с рисунком L-3m</t>
  </si>
  <si>
    <t>135 Плинтус белый глянец L-3m</t>
  </si>
  <si>
    <t>136 Плинтус под вудлайн L-3m</t>
  </si>
  <si>
    <t>137 Плинтус дуб бардолино натуральный L-3m</t>
  </si>
  <si>
    <t>141 Плинтус L-3m</t>
  </si>
  <si>
    <t>149 Плинтус ваниль L-3m</t>
  </si>
  <si>
    <t>16R Плинтус красное дерево L-3m</t>
  </si>
  <si>
    <t>16А Плинтус яблоня локарно темная L-3m</t>
  </si>
  <si>
    <t>18 Плинтус груша светлая L-3m</t>
  </si>
  <si>
    <t>181 (18А)  Плинтус под ясень натур. с прожилками L-3m</t>
  </si>
  <si>
    <t>18A (181) Плинтус клен желтый L-3m</t>
  </si>
  <si>
    <t>20 Плинтус орех светлый L-3m</t>
  </si>
  <si>
    <t>22 Плинтус L-3m</t>
  </si>
  <si>
    <t>227 Плинтус L-3m</t>
  </si>
  <si>
    <t>25 Плинтус бордо L-3m*****</t>
  </si>
  <si>
    <t>26 Плинтус орех темный L-3m</t>
  </si>
  <si>
    <t>28 Плинтус под венге луизиану L-3m</t>
  </si>
  <si>
    <t>30 Плинтус под венге широкие прожилки L-3m</t>
  </si>
  <si>
    <t>31 Плинтус терра желтая L-3m*****</t>
  </si>
  <si>
    <t>33 Плинтус терра лосось  L-3m*****</t>
  </si>
  <si>
    <t>34 Плинтус лимба светлая L-3m</t>
  </si>
  <si>
    <t>35 Плинтус лимба темная L-3m</t>
  </si>
  <si>
    <t>36 Плинтус под мрамор серо-черные точки L-3m</t>
  </si>
  <si>
    <t>37 Плинтус под мрамор бежево-коричневый L-3m</t>
  </si>
  <si>
    <t>38 Плинтус чип песочный L-3m</t>
  </si>
  <si>
    <t>39 Плинтус под ваниль с черн. точками L-3m</t>
  </si>
  <si>
    <t>42 Плинтус хром металлик L-3m</t>
  </si>
  <si>
    <t>43 Плинтус матовый металлик L-3m</t>
  </si>
  <si>
    <t>44 Плинтус золото матовое L-3m</t>
  </si>
  <si>
    <t>46 Плинтус золото L-3m</t>
  </si>
  <si>
    <t>47 Плинтус золото глянец темное L-3m</t>
  </si>
  <si>
    <t>48 Плинтус мрамор синий L-3m</t>
  </si>
  <si>
    <t>49 Плинтус венге L-3m</t>
  </si>
  <si>
    <t>50 Плинтус белый L-3m</t>
  </si>
  <si>
    <t>55 Плинтус черный L-3m</t>
  </si>
  <si>
    <t>71 Плинтус зебрано светлая L-3m*****</t>
  </si>
  <si>
    <t>73 Плинтус трава морская L-3m</t>
  </si>
  <si>
    <t>74 Плинтус под камень зеленый L-3m*****</t>
  </si>
  <si>
    <t>75 Плинтус под камень серый L-3m*****</t>
  </si>
  <si>
    <t>76 Плинтус под камень синий L-3m*****</t>
  </si>
  <si>
    <t>77 Плинтус под мрамор розовый L-3m</t>
  </si>
  <si>
    <t>80 Плинтус под мрамор серо-коричневый L-3m</t>
  </si>
  <si>
    <t>81 Плинтус под мрамор рыже-коричневый L-3m</t>
  </si>
  <si>
    <t>82 Плинтус под мрамор зелено-черный L-3m*****</t>
  </si>
  <si>
    <t>83 Плинтус под мрамор белый L-3m</t>
  </si>
  <si>
    <t>84 Плинтус асфальт светлый L-3m</t>
  </si>
  <si>
    <t>85 Плинтус песок бежевый L-3m</t>
  </si>
  <si>
    <t>88 Плинтус серо-бежевый мелкие точки L-3m</t>
  </si>
  <si>
    <t>89 Плинтус L-3m</t>
  </si>
  <si>
    <t>90 Плинтус под мрамор зеленый светлый L-3m</t>
  </si>
  <si>
    <t>91 Плинтус под мрамор серо-бежевый L-3m</t>
  </si>
  <si>
    <t>92 Плинтус ваниль L-3m</t>
  </si>
  <si>
    <t>93 Плинтус корень L-3m</t>
  </si>
  <si>
    <t>94 Плинтус L-3m</t>
  </si>
  <si>
    <t>96 Плинтус под мрамор ваниль мелкие точки L-3m</t>
  </si>
  <si>
    <t>97 Плинтус рома L-3m*****</t>
  </si>
  <si>
    <t>98 Плинтус L-3m</t>
  </si>
  <si>
    <t>99 Плинтус под мрамор светло-коричневый L-3m</t>
  </si>
  <si>
    <t>THERMOPLAST</t>
  </si>
  <si>
    <t>"мини" плинтус Thermoplast</t>
  </si>
  <si>
    <t>"мини" плинтус AP494</t>
  </si>
  <si>
    <t>494D.0203.AKZ</t>
  </si>
  <si>
    <t>заглушка к плинтусу ТермоПласт "мини" 494 алюм</t>
  </si>
  <si>
    <t>494D.0201.AKZ</t>
  </si>
  <si>
    <t>заглушка к плинтусу ТермоПласт "мини" 494 белый</t>
  </si>
  <si>
    <t>494D.0202.AKZ</t>
  </si>
  <si>
    <t>заглушка к плинтусу ТермоПласт "мини" 494 черный</t>
  </si>
  <si>
    <t>494V.0203F3000.00.KL</t>
  </si>
  <si>
    <t>плинтус ТермоПласт "мини" 494 алюминий</t>
  </si>
  <si>
    <t>494V.0201F3000.00.KL</t>
  </si>
  <si>
    <t>плинтус ТермоПласт "мини" 494 белый глянец</t>
  </si>
  <si>
    <t>494V.0202F3000.00.KL</t>
  </si>
  <si>
    <t>плинтус ТермоПласт "мини" 494 черный глянец</t>
  </si>
  <si>
    <t>494D.0203.ANZ</t>
  </si>
  <si>
    <t>угол внешний к плинтусу ТермоПласт "мини" 494 алюм</t>
  </si>
  <si>
    <t>494D.0201.ANZ</t>
  </si>
  <si>
    <t>угол внешний к плинтусу ТермоПласт "мини" 494 белый</t>
  </si>
  <si>
    <t>494D.0202.ANZ</t>
  </si>
  <si>
    <t>угол внешний к плинтусу ТермоПласт "мини" 494 черный</t>
  </si>
  <si>
    <t>494D.0203.AWZ</t>
  </si>
  <si>
    <t>угол внутренний к плинтусу ТермоПласт "мини" 494 алюм</t>
  </si>
  <si>
    <t>494D.0201.AWZ</t>
  </si>
  <si>
    <t>угол внутренний к плинтусу ТермоПласт "мини" 494 белый</t>
  </si>
  <si>
    <t>494D.0202.AWZ</t>
  </si>
  <si>
    <t>угол внутренний к плинтусу ТермоПласт "мини" 494 черный</t>
  </si>
  <si>
    <t>"мини" плинтус AP495</t>
  </si>
  <si>
    <t>495D.0203.AKZ</t>
  </si>
  <si>
    <t>заглушка к плинтусу ТермоПласт "мини" 495 алюм</t>
  </si>
  <si>
    <t>495D.0201.AKZ</t>
  </si>
  <si>
    <t>заглушка к плинтусу ТермоПласт "мини" 495 белый</t>
  </si>
  <si>
    <t>495D.0404.AK</t>
  </si>
  <si>
    <t>заглушка к плинтусу ТермоПласт "мини" 495 бук</t>
  </si>
  <si>
    <t>495D.0202.AKZ</t>
  </si>
  <si>
    <t>заглушка к плинтусу ТермоПласт "мини" 495 черный</t>
  </si>
  <si>
    <t>495V.0203F3000.00.KL</t>
  </si>
  <si>
    <t>плинтус ТермоПласт "мини" 495 алюм</t>
  </si>
  <si>
    <t>495V.0201F3000.00.KL</t>
  </si>
  <si>
    <t>плинтус ТермоПласт "мини" 495 белый</t>
  </si>
  <si>
    <t>495V.0404F3000.00.KL</t>
  </si>
  <si>
    <t>плинтус ТермоПласт "мини" 495 бук</t>
  </si>
  <si>
    <t>495V.0202F3000.00.KL</t>
  </si>
  <si>
    <t>плинтус ТермоПласт "мини" 495 черный</t>
  </si>
  <si>
    <t>495D.0203.ANZ</t>
  </si>
  <si>
    <t>угол внешний к плинтусу ТермоПласт "мини" 495 алюм</t>
  </si>
  <si>
    <t>495D.0201.ANZ</t>
  </si>
  <si>
    <t>угол внешний к плинтусу ТермоПласт "мини" 495 белый</t>
  </si>
  <si>
    <t>495D.0404.AN</t>
  </si>
  <si>
    <t>угол внешний к плинтусу ТермоПласт "мини" 495 бук</t>
  </si>
  <si>
    <t>495D.0202.AN</t>
  </si>
  <si>
    <t>угол внешний к плинтусу ТермоПласт "мини" 495 черный</t>
  </si>
  <si>
    <t>495D.0203.AWZ</t>
  </si>
  <si>
    <t>угол внутренний к плинтусу ТермоПласт "мини" 495 алюм</t>
  </si>
  <si>
    <t>495D.0201.AWZ</t>
  </si>
  <si>
    <t>угол внутренний к плинтусу ТермоПласт "мини" 495 белый</t>
  </si>
  <si>
    <t>495D.0404.AW</t>
  </si>
  <si>
    <t>угол внутренний к плинтусу ТермоПласт "мини" 495 бук светлый</t>
  </si>
  <si>
    <t>495D.0202.AW</t>
  </si>
  <si>
    <t>угол внутренний к плинтусу ТермоПласт "мини" 495 черный</t>
  </si>
  <si>
    <t>Плинтус 630 Thermoplast</t>
  </si>
  <si>
    <t>630B.1105W3000.00.KP</t>
  </si>
  <si>
    <t xml:space="preserve">1105 Плинтус AP630 белый глянец Термопласт </t>
  </si>
  <si>
    <t>630B.1200A3000.00.KP</t>
  </si>
  <si>
    <t>1200 Плинтус AP630 алюминий металлик Термопласт</t>
  </si>
  <si>
    <t>630B.1201A3000.00.KP</t>
  </si>
  <si>
    <t xml:space="preserve">1201 Плинтус AP630 алюминий матовый Термопласт </t>
  </si>
  <si>
    <t>630B.1208A3000.00.KP</t>
  </si>
  <si>
    <t>1208 Плинтус AP630 INOX (алюминиевое покрытие) Термопласт</t>
  </si>
  <si>
    <t>630B.1905W3000.00.KP</t>
  </si>
  <si>
    <t xml:space="preserve">1905 Плинтус AP630 черный глянец Термопласт </t>
  </si>
  <si>
    <t>630B.1905W3000.00.KP(2,9)</t>
  </si>
  <si>
    <t>1905 Плинтус AP630 черный глянец Термопласт 2,9м</t>
  </si>
  <si>
    <t>630D.1208.AK</t>
  </si>
  <si>
    <t>Заглушки к плинтусу AP630, INOX Термопласт лев+пра</t>
  </si>
  <si>
    <t>630D.0820.AK</t>
  </si>
  <si>
    <t xml:space="preserve">Заглушки к плинтусу AP630, алюминий Термопласт лев+прав </t>
  </si>
  <si>
    <t>630D.1105.AK</t>
  </si>
  <si>
    <t xml:space="preserve">Заглушки к плинтусу AP630, белый глянец Термопласт лев+прав </t>
  </si>
  <si>
    <t>630D.1905.AK</t>
  </si>
  <si>
    <t>Заглушки к плинтусу AP630, черный глянец Термопласт лев+прав</t>
  </si>
  <si>
    <t>630D.1105.AN</t>
  </si>
  <si>
    <t>Угол внешний к плинтусу AP630, белый глянец Термопласт</t>
  </si>
  <si>
    <t>630D.1208.AN</t>
  </si>
  <si>
    <t>Угол внешний у плинтусу AP630, INOX Термопласт</t>
  </si>
  <si>
    <t>630D.0820.AN</t>
  </si>
  <si>
    <t>Угол внешний у плинтусу AP630, алюминий Термопласт</t>
  </si>
  <si>
    <t>630D.1905.AN</t>
  </si>
  <si>
    <t>Угол внешний у плинтусу AP630, черный глянец Термопласт</t>
  </si>
  <si>
    <t>630D.1208.AW</t>
  </si>
  <si>
    <t>Угол внутренний к плинтусу AP630, INOX Термопласт</t>
  </si>
  <si>
    <t>630D.0820.AW</t>
  </si>
  <si>
    <t>Угол внутренний к плинтусу AP630, алюминий Термопласт</t>
  </si>
  <si>
    <t>630D.1105.AW</t>
  </si>
  <si>
    <t>Угол внутренний к плинтусу AP630, белый глянец Термопласт</t>
  </si>
  <si>
    <t>630D.1905.AW</t>
  </si>
  <si>
    <t>Угол внутренний к плинтусу AP630, черный глянец Термопласт</t>
  </si>
  <si>
    <t>Плинтус алюминиевый 121 Thermoplast</t>
  </si>
  <si>
    <t>120D.0820.AKZ</t>
  </si>
  <si>
    <t>Заглушка к алюм. плинтусу 121 ТермоПласт</t>
  </si>
  <si>
    <t>121D.1208.AKZ</t>
  </si>
  <si>
    <t>Заглушка к алюм. плинтусу INOX 121 Темопласт</t>
  </si>
  <si>
    <t>121D.0830.AKZ</t>
  </si>
  <si>
    <t>Заглушка к плинтусу алюминиевому 121 Термопласт</t>
  </si>
  <si>
    <t>121A.0C00A3000.00.AL</t>
  </si>
  <si>
    <t>Плинтус алюминиевый 121 ТермоПласт</t>
  </si>
  <si>
    <t>121A.0C30S3000.00.AL</t>
  </si>
  <si>
    <t>Плинтус алюминиевый INOX 121 ТермоПласт</t>
  </si>
  <si>
    <t>120D.0820.ALZ</t>
  </si>
  <si>
    <t>Соединитель к алюм. плинтусу 121 ТермоПласт</t>
  </si>
  <si>
    <t>121D.1208.AN</t>
  </si>
  <si>
    <t>Угол внешний  к алюм. плинтусу INOX 121 Термопласт</t>
  </si>
  <si>
    <t>120D.0820.AN</t>
  </si>
  <si>
    <t>Угол внешний к алюм. плинтусу 121 ТермоПласт</t>
  </si>
  <si>
    <t>120D.0820.AW</t>
  </si>
  <si>
    <t>Угол внутренний к алюм. плинтусу 121 ТермоПласт</t>
  </si>
  <si>
    <t>121D.1208.AW</t>
  </si>
  <si>
    <t>Угол внутренний к алюм. плинтусу INOX 121 Термопласт</t>
  </si>
  <si>
    <t>Поддоны для сушек</t>
  </si>
  <si>
    <t>TE06.0908.05.013</t>
  </si>
  <si>
    <t>Крепление сушки пл.белое (компл = 1шт)</t>
  </si>
  <si>
    <t>Крепление сушки пл.белое (компл = 1шт) тыс.шт</t>
  </si>
  <si>
    <t>TE06.0107.05.081</t>
  </si>
  <si>
    <t>Поддон д/сушки  хром прозрачный  400</t>
  </si>
  <si>
    <t>TE06.0101.05.081</t>
  </si>
  <si>
    <t>Поддон д/сушки  хром прозрачный  500</t>
  </si>
  <si>
    <t>TE06.0102.05.081</t>
  </si>
  <si>
    <t>Поддон д/сушки  хром прозрачный  600</t>
  </si>
  <si>
    <t>TE06.0119.05.081</t>
  </si>
  <si>
    <t>Поддон д/сушки  хром прозрачный  700</t>
  </si>
  <si>
    <t>TE06.0103.05.081</t>
  </si>
  <si>
    <t>Поддон д/сушки  хром прозрачный  800</t>
  </si>
  <si>
    <t>TE06.0104.05.081</t>
  </si>
  <si>
    <t>Поддон д/сушки  хром прозрачный  900</t>
  </si>
  <si>
    <t>TE06.0107.05.013</t>
  </si>
  <si>
    <t>Поддон д/сушки белый 400</t>
  </si>
  <si>
    <t>TE06.0101.05.013</t>
  </si>
  <si>
    <t>Поддон д/сушки белый 500</t>
  </si>
  <si>
    <t>TE06.0102.05.013</t>
  </si>
  <si>
    <t>Поддон д/сушки белый 600</t>
  </si>
  <si>
    <t>TE06.0119.05.013</t>
  </si>
  <si>
    <t>Поддон д/сушки белый 700</t>
  </si>
  <si>
    <t>TE06.0103.05.013</t>
  </si>
  <si>
    <t>Поддон д/сушки белый 800</t>
  </si>
  <si>
    <t>TE06.0104.05.013</t>
  </si>
  <si>
    <t>Поддон д/сушки белый 900</t>
  </si>
  <si>
    <t>Полки для верхних и нижних шкафов</t>
  </si>
  <si>
    <t>Полка Saphir 600/270; хром в верхний ящик</t>
  </si>
  <si>
    <t>Полка Saphir 600/465; хром в нижний ящик</t>
  </si>
  <si>
    <t>Полка Saphir 900/270; хром в верхний ящик</t>
  </si>
  <si>
    <t>Полка Saphir 900/465; хром в нижний ящик</t>
  </si>
  <si>
    <t>Полки для специй</t>
  </si>
  <si>
    <t>Крепежная планка 9*236 хром</t>
  </si>
  <si>
    <t>Крепежная планка 9*436 хром</t>
  </si>
  <si>
    <t>Крепежная планка 9*536 хром выписывать только для 600 рамочного фасада</t>
  </si>
  <si>
    <t>Полка для специй 3*4 хром для корпуса от 300</t>
  </si>
  <si>
    <t>Полка для специй 6*4 хром для корпуса от 500</t>
  </si>
  <si>
    <t>Профили для постформинга</t>
  </si>
  <si>
    <t>H-38 EGGER</t>
  </si>
  <si>
    <t>WG01.0462.07.035</t>
  </si>
  <si>
    <t>Планка д/постф. H-38 EGGER  90*стык. алюминий</t>
  </si>
  <si>
    <t>WG01.0562.07.035</t>
  </si>
  <si>
    <t>Планка д/постф. H-38 EGGER 0* стык. алюминий</t>
  </si>
  <si>
    <t>WG01.0162.07.035</t>
  </si>
  <si>
    <t>Планка д/постф. H-38 EGGER левый алюминий</t>
  </si>
  <si>
    <t>WG01.0262.07.035</t>
  </si>
  <si>
    <t>Планка д/постф. H-38 EGGER правый алюминий</t>
  </si>
  <si>
    <t>SU H-28</t>
  </si>
  <si>
    <t>LMB-SU-KAT28-ALU</t>
  </si>
  <si>
    <t>Планка  д/постф.SU H-28 90* стык. алюминий GTV</t>
  </si>
  <si>
    <t>LMB-SU-BOCZ28L-ALU</t>
  </si>
  <si>
    <t>Планка д/постф.SU  H-28 левый алюминий GTV</t>
  </si>
  <si>
    <t>LMB-SU-SZCZ28-ALU</t>
  </si>
  <si>
    <t>Планка д/постф.SU H-28 0* стык. алюминий GTV</t>
  </si>
  <si>
    <t>LMB-SU-BOCZ28P-ALU</t>
  </si>
  <si>
    <t>Планка д/постф.SU H-28 правый алюминий GTV</t>
  </si>
  <si>
    <t>Н-28</t>
  </si>
  <si>
    <t>LMB-KAT28-ALU</t>
  </si>
  <si>
    <t>Планка  д/постф.H-28 90* стык. алюминий</t>
  </si>
  <si>
    <t>LMB-BOCZ28L-ALU</t>
  </si>
  <si>
    <t xml:space="preserve">Планка д/постф.  H-28 левый алюминий </t>
  </si>
  <si>
    <t>LMB-SZCZ28-ALU</t>
  </si>
  <si>
    <t>Планка д/постф. H-28 0* стык. алюминий</t>
  </si>
  <si>
    <t>LMB-BOCZ28P-ALU</t>
  </si>
  <si>
    <t>Планка д/постф. H-28 правый алюминий</t>
  </si>
  <si>
    <t>Н-38</t>
  </si>
  <si>
    <t>LMB-SZCZ38-ALU</t>
  </si>
  <si>
    <t>Планка д/постф. H-38 0* стык. алюминий GTV</t>
  </si>
  <si>
    <t>LMB-KAT38-ALU</t>
  </si>
  <si>
    <t>Планка д/постф. H-38 90* стык. алюминий GTV</t>
  </si>
  <si>
    <t>LMB-BOCZ38L-ALU</t>
  </si>
  <si>
    <t>Планка д/постф. H-38 левый алюминий GTV</t>
  </si>
  <si>
    <t>LMB-BOCZ38P-ALU</t>
  </si>
  <si>
    <t>Планка д/постф. H-38 правый алюминий GTV</t>
  </si>
  <si>
    <t>Сегрегаторы (Мусорные системы)</t>
  </si>
  <si>
    <t>PB-90114100</t>
  </si>
  <si>
    <t>ВЕДРО ДЛЯ МУСОРА ALTOLINO 16Л GTV</t>
  </si>
  <si>
    <t>TE22.0802.05.000</t>
  </si>
  <si>
    <t>Корзина мусорная двойная Sesamo2 GTV</t>
  </si>
  <si>
    <t>PB-91024160V</t>
  </si>
  <si>
    <t>Корзина мусорная пластик. GTV CIRCA PB-91024160V</t>
  </si>
  <si>
    <t>PB-91014100</t>
  </si>
  <si>
    <t xml:space="preserve">Корзина мусорная пластик. GTV QUADRA PB-91014100 </t>
  </si>
  <si>
    <t>PB-90954100PCT</t>
  </si>
  <si>
    <t>Сегрегатор FORZA 1X16Л + 2X8Л GTV</t>
  </si>
  <si>
    <t>PB-90934100PCT</t>
  </si>
  <si>
    <t>Сегрегатор FORZA 2X16Л GTV</t>
  </si>
  <si>
    <t>PB-91474100PCT</t>
  </si>
  <si>
    <t>Сегрегатор FORZA FRONT 1X16Л + 2X8Л GTV</t>
  </si>
  <si>
    <t>PB-91464100PCT</t>
  </si>
  <si>
    <t>Сегрегатор FORZA FRONT 2X16Л GTV</t>
  </si>
  <si>
    <t>PB-45-002010</t>
  </si>
  <si>
    <t>Сегрегатор L-300 с доводчиком, 20лх10л GTV</t>
  </si>
  <si>
    <t>PB-45-0010X3</t>
  </si>
  <si>
    <t>Сегрегатор L-300 с доводчиком, 3х10л GTV</t>
  </si>
  <si>
    <t>PB-45M202S10</t>
  </si>
  <si>
    <t>Сегрегатор L-400 с доводчиком FRONT, 20л+2х10л GTV</t>
  </si>
  <si>
    <t>PB-45M002S20</t>
  </si>
  <si>
    <t>Сегрегатор L-400 с доводчиком FRONT, 2х20л GTV</t>
  </si>
  <si>
    <t>PB-45-202X10</t>
  </si>
  <si>
    <t>Сегрегатор L-400 с доводчиком, 20л+2х10л GTV</t>
  </si>
  <si>
    <t>PB-45-002X20</t>
  </si>
  <si>
    <t>Сегрегатор L-400 с доводчиком, 2х20л GTV</t>
  </si>
  <si>
    <t>PB-M202X1060</t>
  </si>
  <si>
    <t>Сегрегатор L-450 FRONT с доводчиком высокий,  20+2x10л GTV</t>
  </si>
  <si>
    <t>PB-0M2S20-60</t>
  </si>
  <si>
    <t>Сегрегатор L-450 FRONT с доводчиком высокий, 2x20л GTV</t>
  </si>
  <si>
    <t>PB-0M2S15-60</t>
  </si>
  <si>
    <t>Сегрегатор L-450 FRONT с доводчиком низкий, 2х15л GTV</t>
  </si>
  <si>
    <t>PB-0202X1060</t>
  </si>
  <si>
    <t>Сегрегатор L-450 с доводчиком высокий, 20+2x10л GTV</t>
  </si>
  <si>
    <t>PB-002X20-60</t>
  </si>
  <si>
    <t>Сегрегатор L-450 с доводчиком высокий, 2x20л GTV</t>
  </si>
  <si>
    <t>PB-002X15-60</t>
  </si>
  <si>
    <t>Сегрегатор L-450 с доводчиком низкий, 2х15л GTV</t>
  </si>
  <si>
    <t>PB-0M2X34-60</t>
  </si>
  <si>
    <t>Сегрегатор L-600 FRONT с доводчиком высокий,  2x34л GTV</t>
  </si>
  <si>
    <t>PB-M342X1760</t>
  </si>
  <si>
    <t>Сегрегатор L-600 FRONT с доводчиком высокий, 34+2x17л GTV</t>
  </si>
  <si>
    <t>PB-91114100B5</t>
  </si>
  <si>
    <t>Сегрегатор MULTINO 600  (1X15Л+2X7Л+2 емкости) GTV</t>
  </si>
  <si>
    <t>PB-91104100B5</t>
  </si>
  <si>
    <t>Сегрегатор MULTINO 600 (2X15Л + 2 емкости) GTV</t>
  </si>
  <si>
    <t>PB-91174100B5</t>
  </si>
  <si>
    <t>Сегрегатор MULTINO 900 (2X15Л+2X7Л+3 емкости) GTV</t>
  </si>
  <si>
    <t>PB-91164100B5</t>
  </si>
  <si>
    <t>Сегрегатор MULTINO 900 (3X15Л+3 Еемкости) GTV</t>
  </si>
  <si>
    <t>PB-91554160V</t>
  </si>
  <si>
    <t>Сегрегатор UNITO без крышки 2Х16Л с доводчиком GTV</t>
  </si>
  <si>
    <t>PB-91564160V</t>
  </si>
  <si>
    <t>Сегрегатор UNITO с крышкой 2Х16Л с доводчиком GTV</t>
  </si>
  <si>
    <t>PB-90144100PCT</t>
  </si>
  <si>
    <t>Сегрегатор для мусора TIRA 2X8Л GTV</t>
  </si>
  <si>
    <t>OKO CENTER Мусорная система  распашная</t>
  </si>
  <si>
    <t>Распашная система Öko center 12л+9л*3 (4 ведра)</t>
  </si>
  <si>
    <t>Распашная система Öko center 18л*1 ведро</t>
  </si>
  <si>
    <t>Распашная система Öko center 18л+9л+12л (3 ведра)</t>
  </si>
  <si>
    <t>Распашная система Öko center 9л*2 ведра</t>
  </si>
  <si>
    <t>OKO FLEXLINER мусорная система в готовый ящик</t>
  </si>
  <si>
    <t>Выдвижная система Öko FLex liner 600; 22л*2 ведра в готовый ящик</t>
  </si>
  <si>
    <t>Выдвижная система Öko FLex liner 600; 3 ведра</t>
  </si>
  <si>
    <t>Выдвижная система Öko Flex liner 800; 22л*2+16л*1 (3 ведра)</t>
  </si>
  <si>
    <t>Выдвижная система Öko Flex liner 900; 22л*3 (3 ведра)</t>
  </si>
  <si>
    <t>OKO FREELINER ведра и крышки</t>
  </si>
  <si>
    <t>Ведро 10л (183*382 H=216) E</t>
  </si>
  <si>
    <t>Ведро 13л  (230*382 H=216) F</t>
  </si>
  <si>
    <t>Ведро 18л (315*382 H=216) G</t>
  </si>
  <si>
    <t>Ведро 5,5л  (113*382 H=216) A</t>
  </si>
  <si>
    <t>Ведро 6л  (230*191 H=216) B</t>
  </si>
  <si>
    <t>Держатель пакетов для ведер  (315*382) G</t>
  </si>
  <si>
    <t>Крышка био с угольным  фильтром  для ведер (210*169) B</t>
  </si>
  <si>
    <t>Крышка для ведер (163*362) E</t>
  </si>
  <si>
    <t>Крышка для ведер (210*169) B</t>
  </si>
  <si>
    <t>Крышка для ведер (210*362) F</t>
  </si>
  <si>
    <t>OKO LINER Мусорная система выдвижная</t>
  </si>
  <si>
    <t>Выдвижная система Öko liner 400; 10л*2 ведра</t>
  </si>
  <si>
    <t>Выдвижная система Öko liner 450; 16л*2 ведра</t>
  </si>
  <si>
    <t>Выдвижная система Öko liner 500; 16л*1 ведро+22л*1 ведро</t>
  </si>
  <si>
    <t>Выдвижная система Öko liner 600; 2*10 и 1*22 ведра</t>
  </si>
  <si>
    <t>Выдвижная система Öko liner 600; 22л*2 ведра</t>
  </si>
  <si>
    <t>Сушки в верхние ящики</t>
  </si>
  <si>
    <t>Двухуровневые</t>
  </si>
  <si>
    <t>Белая</t>
  </si>
  <si>
    <t>KO-OCS400-10</t>
  </si>
  <si>
    <t>Сушка белая L-400 GTV</t>
  </si>
  <si>
    <t>KO-OCS450-10</t>
  </si>
  <si>
    <t>Сушка белая L-450 GTV</t>
  </si>
  <si>
    <t>KO-OCS500-10</t>
  </si>
  <si>
    <t>Сушка белая L-500 GTV</t>
  </si>
  <si>
    <t>KO-OCS600-10</t>
  </si>
  <si>
    <t>Сушка белая L-600 GTV</t>
  </si>
  <si>
    <t>KO-OCS700-10</t>
  </si>
  <si>
    <t>Сушка белая L-700 GTV</t>
  </si>
  <si>
    <t>KO-OCS800-10</t>
  </si>
  <si>
    <t>Сушка белая L-800 GTV</t>
  </si>
  <si>
    <t>KO-OCS900-10</t>
  </si>
  <si>
    <t>Сушка белая L-900 GTV</t>
  </si>
  <si>
    <t>WE06.1623.01.010</t>
  </si>
  <si>
    <t>Сушка белая простая Стандарт1 L-400 Rejs</t>
  </si>
  <si>
    <t>WE06.1624.01.010</t>
  </si>
  <si>
    <t>Сушка белая простая Стандарт1 L-450 Rejs</t>
  </si>
  <si>
    <t>WE06.1625.01.010</t>
  </si>
  <si>
    <t>Сушка белая простая Стандарт1 L-500 Rejs</t>
  </si>
  <si>
    <t>WE06.1626.01.010</t>
  </si>
  <si>
    <t>Сушка белая простая Стандарт1 L-600 Rejs</t>
  </si>
  <si>
    <t>WE06.1651.01.010</t>
  </si>
  <si>
    <t>Сушка белая простая Стандарт1 L-700 Rejs</t>
  </si>
  <si>
    <t>WE06.1627.01.010</t>
  </si>
  <si>
    <t>Сушка белая простая Стандарт1 L-800 Rejs</t>
  </si>
  <si>
    <t>WE06.1628.01.010</t>
  </si>
  <si>
    <t>Сушка белая простая Стандарт1 L-900 Rejs</t>
  </si>
  <si>
    <t>Нержавеющая сталь</t>
  </si>
  <si>
    <t>OC-A0150-06</t>
  </si>
  <si>
    <t>Сушка инокс GTV L-500 нержавеющая сталь</t>
  </si>
  <si>
    <t>OC-A0160-06</t>
  </si>
  <si>
    <t>Сушка инокс GTV L-600 нержавеющая сталь</t>
  </si>
  <si>
    <t>OC-A0170-06</t>
  </si>
  <si>
    <t>Сушка инокс GTV L-700 нержавеющая сталь</t>
  </si>
  <si>
    <t>OC-A0180-06</t>
  </si>
  <si>
    <t>Сушка инокс GTV L-800 нержавеющая сталь</t>
  </si>
  <si>
    <t>OC-A0190-06</t>
  </si>
  <si>
    <t>Сушка инокс GTV L-900 нержавеющая сталь</t>
  </si>
  <si>
    <t>640 Сушка для посуды L-400 нерж. сталь (жёсткий поддон, глуб. 280-340) Калибра</t>
  </si>
  <si>
    <t>645 Сушка для посуды L-450 нерж. сталь (жёсткий поддон, глуб. 280-340) Калибра</t>
  </si>
  <si>
    <t>645PTSS</t>
  </si>
  <si>
    <t>645PTSS Поддон для сушки 645-16,645-18</t>
  </si>
  <si>
    <t>650 Сушка для посуды L-500 нерж. сталь (жёсткий поддон, глуб. 280-340) Калибра</t>
  </si>
  <si>
    <t>650PTSS</t>
  </si>
  <si>
    <t>650PTSS Поддон для сушки 650-16,650-18</t>
  </si>
  <si>
    <t>660 Сушка для посуды L-600 нерж. сталь (жёсткий поддон, глуб. 280-340) Калибра</t>
  </si>
  <si>
    <t>660PTSS</t>
  </si>
  <si>
    <t>660PTSS Поддон для сушки 660-16,660-18</t>
  </si>
  <si>
    <t>680 Сушка для посуды L-800 нерж. сталь (жёсткий поддон, глуб. 280-340) Калибра</t>
  </si>
  <si>
    <t>680PTSS</t>
  </si>
  <si>
    <t>680PTSS Поддон для сушки 680-16,680-18</t>
  </si>
  <si>
    <t>690 Сушка для посуды L-900 нерж. сталь (жёсткий поддон, глуб. 284-354) Калибра</t>
  </si>
  <si>
    <t>690-18</t>
  </si>
  <si>
    <t>690-18 Сушка для посуды L-900 нерж. сталь (жёсткий поддон, глуб. 284-354) Калибра</t>
  </si>
  <si>
    <t>690PTSS</t>
  </si>
  <si>
    <t>690PTSS Поддон для сушки 690-16,690-18</t>
  </si>
  <si>
    <t>Оцинкованная</t>
  </si>
  <si>
    <t>KO-OCS400-OC</t>
  </si>
  <si>
    <t>Сушка оцинкованая  L-400 GTV</t>
  </si>
  <si>
    <t>KO-OCS450-OC</t>
  </si>
  <si>
    <t>Сушка оцинкованая  L-450 GTV</t>
  </si>
  <si>
    <t>KO-OCS500-OC</t>
  </si>
  <si>
    <t>Сушка оцинкованая  L-500 GTV</t>
  </si>
  <si>
    <t>KO-OCS600-OC</t>
  </si>
  <si>
    <t>Сушка оцинкованая  L-600 GTV</t>
  </si>
  <si>
    <t>KO-OCS700-OC</t>
  </si>
  <si>
    <t>Сушка оцинкованая  L-700 GTV</t>
  </si>
  <si>
    <t>KO-OCS800-OC</t>
  </si>
  <si>
    <t>Сушка оцинкованая  L-800 GTV</t>
  </si>
  <si>
    <t>KO-OCS900-OC</t>
  </si>
  <si>
    <t>Сушка оцинкованая  L-900 GTV</t>
  </si>
  <si>
    <t>Rejs</t>
  </si>
  <si>
    <t>WE06.1123.01.062</t>
  </si>
  <si>
    <t xml:space="preserve">Сушка оцинкованная Rejs L-400 </t>
  </si>
  <si>
    <t>WE06.1124.01.062</t>
  </si>
  <si>
    <t xml:space="preserve">Сушка оцинкованная Rejs L-450 </t>
  </si>
  <si>
    <t>WE06.1125.01.062</t>
  </si>
  <si>
    <t>Сушка оцинкованная Rejs L-500</t>
  </si>
  <si>
    <t>WE06.1126.01.062</t>
  </si>
  <si>
    <t>Сушка оцинкованная Rejs L-600</t>
  </si>
  <si>
    <t>WE06.1151.01.062</t>
  </si>
  <si>
    <t>Сушка оцинкованная Rejs L-700</t>
  </si>
  <si>
    <t>WE06.1127.01.062</t>
  </si>
  <si>
    <t>Сушка оцинкованная Rejs L-800</t>
  </si>
  <si>
    <t>WE06.1128.01.062</t>
  </si>
  <si>
    <t>Сушка оцинкованная Rejs L-900</t>
  </si>
  <si>
    <t xml:space="preserve">Хром </t>
  </si>
  <si>
    <t>OC-2PV340-01</t>
  </si>
  <si>
    <t>Сушка chrom GTV L-400</t>
  </si>
  <si>
    <t>OC-2PV350-01</t>
  </si>
  <si>
    <t>Сушка chrom GTV L-500</t>
  </si>
  <si>
    <t>OC-2PV360-01</t>
  </si>
  <si>
    <t>Сушка chrom GTV L-600</t>
  </si>
  <si>
    <t>OC-2PV370-01</t>
  </si>
  <si>
    <t>Сушка chrom GTV L-700</t>
  </si>
  <si>
    <t>OC-2PV380-01</t>
  </si>
  <si>
    <t>Сушка chrom GTV L-800</t>
  </si>
  <si>
    <t>OC-2PV390-01</t>
  </si>
  <si>
    <t>Сушка chrom GTV L-900</t>
  </si>
  <si>
    <t>WE06.1123.01.001</t>
  </si>
  <si>
    <t>Сушка chrom Rejs L-400</t>
  </si>
  <si>
    <t>WE06.1125.01.001</t>
  </si>
  <si>
    <t>Сушка chrom Rejs L-500</t>
  </si>
  <si>
    <t>WE06.1126.01.001</t>
  </si>
  <si>
    <t>Сушка chrom Rejs L-600</t>
  </si>
  <si>
    <t>WE06.1151.01.001</t>
  </si>
  <si>
    <t>Сушка chrom Rejs L-700</t>
  </si>
  <si>
    <t>WE06.1127.01.001</t>
  </si>
  <si>
    <t>Сушка chrom Rejs L-800</t>
  </si>
  <si>
    <t>WE06.1128.01.001</t>
  </si>
  <si>
    <t>Сушка chrom Rejs L-900</t>
  </si>
  <si>
    <t>Сушка  из 2 ч для посуды 600 хром для 16 ДСП*****</t>
  </si>
  <si>
    <t>Сушка  из 2 ч для посуды 900 хром для 16 ДСП*****</t>
  </si>
  <si>
    <t>Одноуровневые</t>
  </si>
  <si>
    <t>Kalibra</t>
  </si>
  <si>
    <t>563 (561)</t>
  </si>
  <si>
    <t>563 (561) Рама для одноур. сушки L-600 (алюм., жёсткий поддон, глуб. 280-340, ДСП 16) Калибра</t>
  </si>
  <si>
    <t>564 (562)</t>
  </si>
  <si>
    <t>564 (562) Сушка одноуровневая L-600, нерж. сталь, (доп выписывать 563 раму) Калибра</t>
  </si>
  <si>
    <t>583 (581)</t>
  </si>
  <si>
    <t>583 (581) Рама для одноур. сушки L-800 (алюм., жёсткий поддон, глуб. 280-340) Калибра</t>
  </si>
  <si>
    <t>584 (582)</t>
  </si>
  <si>
    <t>584 (582) Сушка одноуровневая L-800, нерж. сталь, (доп выписывать 583 раму) Калибра</t>
  </si>
  <si>
    <t>593 (591)</t>
  </si>
  <si>
    <t>593 (591) Рама для одноур. сушки L-900 (алюм., жёсткий поддон, глуб. 280-340) Калибра</t>
  </si>
  <si>
    <t>594 (592)</t>
  </si>
  <si>
    <t>594 (592) Сушка одноуровневая L-900, нерж. сталь, (доп выписывать 593 раму) Калибра</t>
  </si>
  <si>
    <t>WE06.0326.01.001</t>
  </si>
  <si>
    <t>Сушка одноуровневая 600 хром Rejs</t>
  </si>
  <si>
    <t>WE06.0351.01.001</t>
  </si>
  <si>
    <t>Сушка одноуровневая 700 хром Rejs</t>
  </si>
  <si>
    <t>WE06.0327.01.001</t>
  </si>
  <si>
    <t>Сушка одноуровневая 800 хром Rejs</t>
  </si>
  <si>
    <t>WE06.0328.01.001</t>
  </si>
  <si>
    <t>Сушка одноуровневая 900 хром Rejs</t>
  </si>
  <si>
    <t>Сушки в нижние ящики</t>
  </si>
  <si>
    <t>845 Сушка в нижнюю базу L-450 хром+нерж.сталь с алюм. поддоном (доп выписывать 995-1) Калибра</t>
  </si>
  <si>
    <t>850 Сушка в нижнюю базу L-500 хром+нерж.сталь с алюм. поддоном (доп выписывать 995-1) Калибра</t>
  </si>
  <si>
    <t>860 Сушка в нижнюю базу L-600 хром+нерж.сталь с алюм. поддоном (доп выписывать 995-1) Калибра</t>
  </si>
  <si>
    <t>880 Сушка в нижнюю базу L-800 хром+нерж.сталь с алюм. поддоном (доп выписывать 995-1) Калибра</t>
  </si>
  <si>
    <t>890 Сушка в нижнюю базу L-900 хром+нерж.сталь с алюм. поддоном (доп выписывать 995-1) Калибра</t>
  </si>
  <si>
    <t>995-1</t>
  </si>
  <si>
    <t>995-1 Направл. скрытые мягкий ход с довод., с фасад. крепл. к сушке в нижн. базу Калибра</t>
  </si>
  <si>
    <t>997 Направляющие шарик. п/выдв. с довод, Self closing, д/сушек 845-890 (доп выписыв. 086 крепление)</t>
  </si>
  <si>
    <t>Фасадное крепление 086 (2шт) (выписывать к направляющим 997)</t>
  </si>
  <si>
    <t>Механизмы для раздвижения и подъема столов ILSE</t>
  </si>
  <si>
    <t>Лифт 5978 РЕХ10, (ФИТ) одна опора (04-2015-6UNI)</t>
  </si>
  <si>
    <t>Лифт 8070 Р25, две опоры, цвет серебристо-жемчужный</t>
  </si>
  <si>
    <t>Лифт 8408 Р20, одна опора, цвет серебристо-жемчужный</t>
  </si>
  <si>
    <t>Лифт 8450 Р12ЕХР, (ГИДРО), одно опора, цвет серебристо-жемчужный</t>
  </si>
  <si>
    <t>Раздвижной механизм для столешницы 04-2015-7UNI (ТОРНАДО журнальный), цвет серебристо-жемчужный</t>
  </si>
  <si>
    <t>Раздвижной механизм для столешницы 7280 Р16, цвет серебристо-жемчужный</t>
  </si>
  <si>
    <t>Раздвижной механизм для столешницы 8069 Р12, цвет серебристо-жемчужный</t>
  </si>
  <si>
    <t>Раздвижной механизм для столешницы 8478 Р18 (ТОРНАДО обеденный), цвет серебристо-жемчужный</t>
  </si>
  <si>
    <t>Мойки Artinox (смесители и аксессуары)</t>
  </si>
  <si>
    <t>Artinox</t>
  </si>
  <si>
    <t>00008TRFWD40E</t>
  </si>
  <si>
    <t>Измельчитель отходов</t>
  </si>
  <si>
    <t>00008VQL1840</t>
  </si>
  <si>
    <t>Коландер 180*400*60</t>
  </si>
  <si>
    <t>00008VPBRL19</t>
  </si>
  <si>
    <t>Коландер Layer 435*190*160</t>
  </si>
  <si>
    <t>00008VFPBRL19</t>
  </si>
  <si>
    <t>Коландер Layer 435*190*80</t>
  </si>
  <si>
    <t>00008VQLP2540</t>
  </si>
  <si>
    <t>Коландер с держателем тарелок 250*400*60</t>
  </si>
  <si>
    <t>00008BE404021</t>
  </si>
  <si>
    <t>Мойка Dama 40 под столешницу (440*440*200)</t>
  </si>
  <si>
    <t>00008SFG104DX</t>
  </si>
  <si>
    <t>Мойка Ghost 104 накладная правая (1080*480*210)</t>
  </si>
  <si>
    <t>00008BRL74</t>
  </si>
  <si>
    <t>Мойка Layer 74 накладная  (780*510*230)</t>
  </si>
  <si>
    <t xml:space="preserve">Мойка Layer 74 накладная  (780*510*230) </t>
  </si>
  <si>
    <t>00008BRLST74</t>
  </si>
  <si>
    <t>Мойка Layer 74 под столешницу (780*510*230)</t>
  </si>
  <si>
    <t>00008BS184017</t>
  </si>
  <si>
    <t>Мойка Quadra 18 под столешницу (220*440*170)</t>
  </si>
  <si>
    <t>00008BS404021</t>
  </si>
  <si>
    <t>Мойка Quadra 40 под столешницу (440*440*200)</t>
  </si>
  <si>
    <t>00008BF504021</t>
  </si>
  <si>
    <t>Мойка Quadra 50 накладная (540*440*200)</t>
  </si>
  <si>
    <t>00008BS504021</t>
  </si>
  <si>
    <t>Мойка Quadra 50 под столешницу (540*440*200)</t>
  </si>
  <si>
    <t>00008BO184017</t>
  </si>
  <si>
    <t>Мойка Radius 18 под столешницу (220*440*170)</t>
  </si>
  <si>
    <t>00008BO404021</t>
  </si>
  <si>
    <t>Мойка Radius 40 под столешницу (440*440*200)</t>
  </si>
  <si>
    <t>00008BI504021</t>
  </si>
  <si>
    <t>Мойка Radius 50 накладная (540*440*200)</t>
  </si>
  <si>
    <t>00008BO504021</t>
  </si>
  <si>
    <t>Мойка Radius 50 под столешницу (540*440*200)</t>
  </si>
  <si>
    <t>00008SFRLDX</t>
  </si>
  <si>
    <t>Мойка Radius 80 накладнач правая (805*440*200)</t>
  </si>
  <si>
    <t>00008TR3642</t>
  </si>
  <si>
    <t>Разделочная доска на мойку Ироко (древисина) 360*420*20</t>
  </si>
  <si>
    <t>00008TBRL4624</t>
  </si>
  <si>
    <t>Разделочная доска на мойку Ироко (древисина) 464*249*25</t>
  </si>
  <si>
    <t>00008VQA2442</t>
  </si>
  <si>
    <t>Разделочная доска на мойку пластиковая 240*450*14</t>
  </si>
  <si>
    <t>SS01158</t>
  </si>
  <si>
    <t>Сифон квадрат автоматический</t>
  </si>
  <si>
    <t>SS01159</t>
  </si>
  <si>
    <t>Сифон круг автоматический</t>
  </si>
  <si>
    <t>SS01163</t>
  </si>
  <si>
    <t xml:space="preserve">Смеситель Flat погружной для мойки Layer </t>
  </si>
  <si>
    <t>SS01165</t>
  </si>
  <si>
    <t>Смеситель Swan</t>
  </si>
  <si>
    <t>SS01028</t>
  </si>
  <si>
    <t>Смеситель Tube погружной для мойки Ghost</t>
  </si>
  <si>
    <t>SS01164</t>
  </si>
  <si>
    <t>Смеситель Vertigo</t>
  </si>
  <si>
    <t>Наполнение для шкафов</t>
  </si>
  <si>
    <t>Вешалки GTV</t>
  </si>
  <si>
    <t>WW-WSLO00-01</t>
  </si>
  <si>
    <t>Вешалка выдв для брюк 9 мест хром левая GTV (WSLO00-01)</t>
  </si>
  <si>
    <t>WW-WSPO00-01</t>
  </si>
  <si>
    <t>Вешалка выдв для брюк 9 мест хром правая GTV (WSPO00-01)</t>
  </si>
  <si>
    <t>WW-K00J03-01</t>
  </si>
  <si>
    <t>Вешалка выдвижная для брюк - бочный крепеж GTV (KOOJ03-01)</t>
  </si>
  <si>
    <t>WW-WSPK90-01</t>
  </si>
  <si>
    <t xml:space="preserve">Вешалка выдвижная для брюк + корзина для белья  L-90 GTV (WSPK90-01)***** </t>
  </si>
  <si>
    <t xml:space="preserve">Вешалка выдвижная для брюк + корзина для белья неполное выдв  L-90 GTV (WSPK90-01) ***** </t>
  </si>
  <si>
    <t>WW-WSPO60-PW</t>
  </si>
  <si>
    <t>Вешалка выдвижная для брюк L -60 (WSPO60-PW) полное выдвижение</t>
  </si>
  <si>
    <t>WW-WSPO60-05</t>
  </si>
  <si>
    <t xml:space="preserve">Вешалка выдвижная для брюк L -60 GTV (WSPO60-05) </t>
  </si>
  <si>
    <t>WW-WSPO90-05</t>
  </si>
  <si>
    <t>Вешалка выдвижная для брюк L -90 GTV (WSPO90-05)</t>
  </si>
  <si>
    <t>WW-WSPP00-01</t>
  </si>
  <si>
    <t>Вешалка выдвижная для брюк верхний крепеж GTV (WSPP00-01)</t>
  </si>
  <si>
    <t>WW-KRAW00-20</t>
  </si>
  <si>
    <t>Вешалка выдвижная для галстуков GTV (WW-KRAWOO-20)</t>
  </si>
  <si>
    <t>WW-K0AJ03-01</t>
  </si>
  <si>
    <t>Вешалка выдвижная для галстуков и  брюк GTV (KOAJ03-01)</t>
  </si>
  <si>
    <t>WW-KJ0201-01</t>
  </si>
  <si>
    <t>Вешалка выдвижная для ремней GTV (WW-KJ0201-01)</t>
  </si>
  <si>
    <t>WW-PASEK0-05</t>
  </si>
  <si>
    <t>Вешалка выдвижная для ремней и галстуков GTV (PASEKO-05)</t>
  </si>
  <si>
    <t>WW-K0AJ04-01</t>
  </si>
  <si>
    <t>Вешалка галстуки+юбки GTV K0AJ04</t>
  </si>
  <si>
    <t>WW-KJ0101-01</t>
  </si>
  <si>
    <t>Вешалка для галстуков GTV WW-KJ0101-01</t>
  </si>
  <si>
    <t>WW-KJ0102-01</t>
  </si>
  <si>
    <t>Вешалка для галстуков GTV WW-KJ0102-01</t>
  </si>
  <si>
    <t>WW-K00J04-01</t>
  </si>
  <si>
    <t>Вешалка для юбки GTV K00J04 (eol)</t>
  </si>
  <si>
    <t>WW-WUBR00-01</t>
  </si>
  <si>
    <t>Выдвижная вешалка для рубашек с 8 шарами GTV (WUBR00-01)</t>
  </si>
  <si>
    <t>Вешалки Nomet</t>
  </si>
  <si>
    <t>W-3314.P24</t>
  </si>
  <si>
    <t>Вешалка боковая для брюк c довод. cерая Nomet W-3314.P24</t>
  </si>
  <si>
    <t>W-3312.P24</t>
  </si>
  <si>
    <t>Вешалка выдвижная для галстуков с довод. серая Nomet W-3312.P24</t>
  </si>
  <si>
    <t>W-3311.P24</t>
  </si>
  <si>
    <t>Вешалка выдвижная на 11 шариков с довод. серая Nomet W-3311.P24</t>
  </si>
  <si>
    <t>W-3313-400.P24</t>
  </si>
  <si>
    <t>Вешалка для брюк L 600 с дов. серая Nomet W-3313-400.P24</t>
  </si>
  <si>
    <t>W-3313-480.P24</t>
  </si>
  <si>
    <t>Вешалка для брюк L 700 с дов. серая Nomet W-3313-480.P24</t>
  </si>
  <si>
    <t>W-3313-720.P24</t>
  </si>
  <si>
    <t>Вешалка для брюк L 930 с дов. серая Nomet W-3313-720.P24</t>
  </si>
  <si>
    <t>Вешалки выдвижные</t>
  </si>
  <si>
    <t>WW-WSL250-01</t>
  </si>
  <si>
    <t>Вешалка  выдвижная L-250 GTV</t>
  </si>
  <si>
    <t>Вешалка  выдвижная L-250* GTV</t>
  </si>
  <si>
    <t>WW-WSL300-01</t>
  </si>
  <si>
    <t>Вешалка  выдвижная L-300 GTV</t>
  </si>
  <si>
    <t>Вешалка  выдвижная L-300* GTV</t>
  </si>
  <si>
    <t>WW-WSL350-01</t>
  </si>
  <si>
    <t>Вешалка  выдвижная L-350 GTV</t>
  </si>
  <si>
    <t>Вешалка  выдвижная L-350* GTV</t>
  </si>
  <si>
    <t>WW-WSL400-01</t>
  </si>
  <si>
    <t>Вешалка  выдвижная L-400 GTV</t>
  </si>
  <si>
    <t>Вешалка  выдвижная L-400* GTV</t>
  </si>
  <si>
    <t>WW-WSL450-01</t>
  </si>
  <si>
    <t>Вешалка  выдвижная L-450 GTV</t>
  </si>
  <si>
    <t>Вешалка  выдвижная L-450* GTV</t>
  </si>
  <si>
    <t>WW-WSL500-01</t>
  </si>
  <si>
    <t>Вешалка  выдвижная L-500 GTV</t>
  </si>
  <si>
    <t>Вешалка  выдвижная L-500* GTV</t>
  </si>
  <si>
    <t>Вешалки и корзины ELEGANCE</t>
  </si>
  <si>
    <t>W-WSPO100-10</t>
  </si>
  <si>
    <t>Вешалка выдвижная боковая для брюк с органайзером, ELEGANCE GTV</t>
  </si>
  <si>
    <t>W-WSPOP60-10</t>
  </si>
  <si>
    <t>Вешалка выдвижная для брюк L-600 с органайзером, ELEGANCE GTV</t>
  </si>
  <si>
    <t>W-WSPOP70-10</t>
  </si>
  <si>
    <t>Вешалка выдвижная для брюк L-700 с органайзером, ELEGANCE GTV</t>
  </si>
  <si>
    <t>W-WSPOP80-10</t>
  </si>
  <si>
    <t>Вешалка выдвижная для брюк L-800 с органайзером, ELEGANCE GTV</t>
  </si>
  <si>
    <t>W-WSPOP90-10</t>
  </si>
  <si>
    <t>Вешалка выдвижная для брюк L-900 с органайзером, ELEGANCE GTV</t>
  </si>
  <si>
    <t>W-WWYS02-10</t>
  </si>
  <si>
    <t>Вешалка выдвижная для брюк двухсторонняя ELEGANCE GTV</t>
  </si>
  <si>
    <t>W-WKR000-10</t>
  </si>
  <si>
    <t>Вешалка выдвижная для галстуков ELEGANCE GTV</t>
  </si>
  <si>
    <t>W-WKRL002-10</t>
  </si>
  <si>
    <t>Вешалка выдвижная для галстуков и ремней (крепл слева) ELEGANCE GTV</t>
  </si>
  <si>
    <t>W-WKRP002-10</t>
  </si>
  <si>
    <t>Вешалка выдвижная для галстуков и ремней (крепл справа) ELEGANCE GTV</t>
  </si>
  <si>
    <t>W-WGAR00-10</t>
  </si>
  <si>
    <t>Вешалка выдвижная с 8 шарами ELEGANCE GTV</t>
  </si>
  <si>
    <t>W-WYSF003-10</t>
  </si>
  <si>
    <t>Вешалка комбинированная выдвижная ELEGANCE GTV</t>
  </si>
  <si>
    <t>W-BOCZD03-10</t>
  </si>
  <si>
    <t>Корзина боковая трехъярусная ELEGANCE GTV</t>
  </si>
  <si>
    <t>W-BOCZS03-10</t>
  </si>
  <si>
    <t>Корзина боковая трехъярусная со стеклянными полками ELEGANCE GTV</t>
  </si>
  <si>
    <t>W-KOSZD60-10</t>
  </si>
  <si>
    <t>Корзина выдвижная для белья L-600 ELEGANCE GTV</t>
  </si>
  <si>
    <t>W-KOSZD70-10</t>
  </si>
  <si>
    <t>Корзина выдвижная для белья L-700 ELEGANCE GTV</t>
  </si>
  <si>
    <t>W-KOSZD80-10</t>
  </si>
  <si>
    <t>Корзина выдвижная для белья L-800 ELEGANCE GTV</t>
  </si>
  <si>
    <t>W-KOSZD90-10</t>
  </si>
  <si>
    <t>Корзина выдвижная для белья L-900 с ELEGANCE GTV</t>
  </si>
  <si>
    <t>W-KOSZR60-10</t>
  </si>
  <si>
    <t>Корзина выдвижная для белья плетеная L-600 ELEGANCE GTV</t>
  </si>
  <si>
    <t>W-KOSZR70-10</t>
  </si>
  <si>
    <t>Корзина выдвижная для белья плетеная L-700 ELEGANCE GTV</t>
  </si>
  <si>
    <t>W-KOSZR80-10</t>
  </si>
  <si>
    <t>Корзина выдвижная для белья плетеная L-800 ELEGANCE GTV</t>
  </si>
  <si>
    <t>W-KOSZR90-10</t>
  </si>
  <si>
    <t>Корзина выдвижная для белья плетеная L-900 ELEGANCE GTV</t>
  </si>
  <si>
    <t>W-KOSZS60-10</t>
  </si>
  <si>
    <t>Корзина выдвижная для белья со стекл боками L-600 ELEGANCE GTV W-KOSZS60-10</t>
  </si>
  <si>
    <t>W-KOSZS70-10</t>
  </si>
  <si>
    <t>Корзина выдвижная для белья со стекл боками L-700 ELEGANCE GTV</t>
  </si>
  <si>
    <t>W-KOSZS80-10</t>
  </si>
  <si>
    <t>Корзина выдвижная для белья со стекл боками L-800 ELEGANCE GTV</t>
  </si>
  <si>
    <t>W-KOSZS90-10</t>
  </si>
  <si>
    <t>Корзина выдвижная для белья со стекл боками L-900 ELEGANCE GTV</t>
  </si>
  <si>
    <t>W-WSPOD60-10</t>
  </si>
  <si>
    <t>Корзина выдвижная для брюк L-600 ELEGANCE GTV</t>
  </si>
  <si>
    <t>W-WSPOD70-10</t>
  </si>
  <si>
    <t>Корзина выдвижная для брюк L-700 ELEGANCE GTV</t>
  </si>
  <si>
    <t>W-WSPOD80-10</t>
  </si>
  <si>
    <t>Корзина выдвижная для брюк L-800 ELEGANCE GTV W-WSPOD80-10</t>
  </si>
  <si>
    <t>W-WSPOD90-10</t>
  </si>
  <si>
    <t>Корзина выдвижная для брюк L-900 ELEGANCE GTV</t>
  </si>
  <si>
    <t>W-POBUW60-10</t>
  </si>
  <si>
    <t>Корзина для обуви L-600 ELEGANCE GTV</t>
  </si>
  <si>
    <t>W-POBUW70-10</t>
  </si>
  <si>
    <t>Корзина для обуви L-700 ELEGANCE GTV</t>
  </si>
  <si>
    <t>W-POBUW80-10</t>
  </si>
  <si>
    <t>Корзина для обуви L-800 ELEGANCE GTV</t>
  </si>
  <si>
    <t>W-POBUW90-10</t>
  </si>
  <si>
    <t>Корзина для обуви L-900 ELEGANCE GTV</t>
  </si>
  <si>
    <t>W-PRZEG60-10</t>
  </si>
  <si>
    <t>Ящик-органайзер L-600 ELEGANCE GTV W-PRZEG60-10</t>
  </si>
  <si>
    <t>W-PRZEG70-10</t>
  </si>
  <si>
    <t>Ящик-органайзер L-700 ELEGANCE GTV</t>
  </si>
  <si>
    <t>W-PRZEG80-10</t>
  </si>
  <si>
    <t>Ящик-органайзер L-800 ELEGANCE GTV</t>
  </si>
  <si>
    <t>W-PRZEG90-10</t>
  </si>
  <si>
    <t>Ящик-органайзер L-900 ELEGANCE GTV</t>
  </si>
  <si>
    <t>Гардеробные системы CAFIM</t>
  </si>
  <si>
    <t>Loqo</t>
  </si>
  <si>
    <t>7162LA4.0800.035</t>
  </si>
  <si>
    <t>Алюминиевая полка 500X800 мм</t>
  </si>
  <si>
    <t>7150.3000.035</t>
  </si>
  <si>
    <t>Алюминиевый профиль 25X55X3000, алюминий</t>
  </si>
  <si>
    <t>7150.3000.021</t>
  </si>
  <si>
    <t>Алюминиевый профиль 25X55X3000, белый</t>
  </si>
  <si>
    <t>7150.3000.170</t>
  </si>
  <si>
    <t>Алюминиевый профиль 25X55X3000, коричневый</t>
  </si>
  <si>
    <t>7174R.0000.034</t>
  </si>
  <si>
    <t>Комплект адаптеров для стеклянной полки, алюминий (выписывать к держателю полки)</t>
  </si>
  <si>
    <t>7174R.0000.021</t>
  </si>
  <si>
    <t>Комплект адаптеров для стеклянной полки, белый (выписывать к держателю полки)</t>
  </si>
  <si>
    <t>7174R.0000.030</t>
  </si>
  <si>
    <t>Комплект адаптеров для стеклянной полки, коричневый (выписывать к держателю полки)</t>
  </si>
  <si>
    <t>7175R.0000.034</t>
  </si>
  <si>
    <t>Комплект верхних креплений для навесной тумбы, алюминий</t>
  </si>
  <si>
    <t>7175R.0000.021</t>
  </si>
  <si>
    <t>Комплект верхних креплений для навесной тумбы, белый</t>
  </si>
  <si>
    <t>7175R.0000.030</t>
  </si>
  <si>
    <t>Комплект верхних креплений для навесной тумбы, коричневый</t>
  </si>
  <si>
    <t>7155R.0192.034</t>
  </si>
  <si>
    <t>Комплект держателей деревянной или стеклянной (доп. выписывать адаптер) полки 192 мм, алюминий</t>
  </si>
  <si>
    <t>7155R.0192.021</t>
  </si>
  <si>
    <t>Комплект держателей деревянной или стеклянной (доп. выписывать адаптер) полки 192 мм, белый</t>
  </si>
  <si>
    <t>7155R.0192.030</t>
  </si>
  <si>
    <t>Комплект держателей деревянной или стеклянной (доп. выписывать адаптер) полки 192 мм, коричневый</t>
  </si>
  <si>
    <t>7159R.0015.034</t>
  </si>
  <si>
    <t>Комплект креплений овальной трубы, алюминий</t>
  </si>
  <si>
    <t>7159R.0015.021</t>
  </si>
  <si>
    <t>Комплект креплений овальной трубы, белый</t>
  </si>
  <si>
    <t>Комплект креплений овальной трубы, коричневый</t>
  </si>
  <si>
    <t>7180R.0128.034</t>
  </si>
  <si>
    <t>Комплект нижних крепежей для навесной тумбы 152 мм, алюминий</t>
  </si>
  <si>
    <t xml:space="preserve"> 7180R.0128.021</t>
  </si>
  <si>
    <t>Комплект нижних крепежей для навесной тумбы 152 мм, белый</t>
  </si>
  <si>
    <t>7180R.0128.030</t>
  </si>
  <si>
    <t>Комплект нижних крепежей для навесной тумбы 152 мм, коричневый</t>
  </si>
  <si>
    <t>56292.0040.000</t>
  </si>
  <si>
    <t>Крепление алюминиевого профиля под 45*</t>
  </si>
  <si>
    <t>7151.0055.034</t>
  </si>
  <si>
    <t>Потолочное/стеновое крепление/заглушка 25X55, алюминий</t>
  </si>
  <si>
    <t>7151.0055.030</t>
  </si>
  <si>
    <t>Потолочное/стеновое крепление/заглушка 25X55, коричневый</t>
  </si>
  <si>
    <t>7184.0050.034</t>
  </si>
  <si>
    <t>Регулируемая опора к профилю 50 мм, алюминий</t>
  </si>
  <si>
    <t>7184.0050.021</t>
  </si>
  <si>
    <t>Регулируемая опора к профилю 50 мм, белый</t>
  </si>
  <si>
    <t>7184.0050.030</t>
  </si>
  <si>
    <t>Регулируемая опора к профилю 50 мм, коричневый</t>
  </si>
  <si>
    <t>Tabula</t>
  </si>
  <si>
    <t>4042.0022.034</t>
  </si>
  <si>
    <t>Адаптер для стеклянной полки, алюминий (выписывать к держателю полки)</t>
  </si>
  <si>
    <t>4042.0022.021</t>
  </si>
  <si>
    <t>Адаптер для стеклянной полки, белый (выписывать к держателю полки)</t>
  </si>
  <si>
    <t>4042.0022.030</t>
  </si>
  <si>
    <t>Адаптер для стеклянной полки, коричневый (выписывать к держателю полки)</t>
  </si>
  <si>
    <t>4000.3000.035</t>
  </si>
  <si>
    <t>Алюминиевый профиль  22X38X3000 цвет алюминий</t>
  </si>
  <si>
    <t>4000.3000.021</t>
  </si>
  <si>
    <t>Алюминиевый профиль 22X38X3000 белый</t>
  </si>
  <si>
    <t>4000.3000.170</t>
  </si>
  <si>
    <t>Алюминиевый профиль 22X38X3000 коричневый</t>
  </si>
  <si>
    <t>4006.0275.030</t>
  </si>
  <si>
    <t>Держатель деревянной или стеклянной (доп. выписывать адаптер) полки,  коричневый</t>
  </si>
  <si>
    <t>4006.0275.034</t>
  </si>
  <si>
    <t>Держатель деревянной или стеклянной (доп. выписывать адаптер) полки, алюминий</t>
  </si>
  <si>
    <t>4006.0275.021</t>
  </si>
  <si>
    <t>Держатель деревянной или стеклянной (доп. выписывать адаптер) полки, белый</t>
  </si>
  <si>
    <t>4007.0015.034</t>
  </si>
  <si>
    <t>Держатель овальной трубы, алюминий</t>
  </si>
  <si>
    <t>4007.0015.021</t>
  </si>
  <si>
    <t>Держатель овальной трубы, белый</t>
  </si>
  <si>
    <t>4021.0038.034</t>
  </si>
  <si>
    <t>Заглушка верхняя/нижняя к профилю алюминий</t>
  </si>
  <si>
    <t>4021.0038.021</t>
  </si>
  <si>
    <t>Заглушка верхняя/нижняя к профилю белая</t>
  </si>
  <si>
    <t>4021.0038.030</t>
  </si>
  <si>
    <t>Заглушка верхняя/нижняя к профилю коричневая</t>
  </si>
  <si>
    <t>4030.0000.034</t>
  </si>
  <si>
    <t>Заглушка для овальной трубы, алюминий</t>
  </si>
  <si>
    <t>4030.0000.021</t>
  </si>
  <si>
    <t>Заглушка для овальной трубы, белая</t>
  </si>
  <si>
    <t>4030.0000.030</t>
  </si>
  <si>
    <t>Заглушка для овальной трубы, коричневая</t>
  </si>
  <si>
    <t>4037.0037.034</t>
  </si>
  <si>
    <t>4037.0037.021</t>
  </si>
  <si>
    <t>4037.0037.030</t>
  </si>
  <si>
    <t>7159R.0015.030</t>
  </si>
  <si>
    <t>4028.0025.034</t>
  </si>
  <si>
    <t>Полкодержатель для малой стеклянной полки (до 20 см, толщ 8-10 мм), алюминий</t>
  </si>
  <si>
    <t>4028.0025.021</t>
  </si>
  <si>
    <t>Полкодержатель для малой стеклянной полки (до 20 см, толщ 8-10 мм), белый</t>
  </si>
  <si>
    <t>4028.0025.030</t>
  </si>
  <si>
    <t>Полкодержатель для малой стеклянной полки (до 20 см, толщ 8-10 мм), коричневый</t>
  </si>
  <si>
    <t>4018.0056.000</t>
  </si>
  <si>
    <t>Скрытое верхнее/нижнее крелпение к стене</t>
  </si>
  <si>
    <t>4039.0160.000</t>
  </si>
  <si>
    <t>Скрытое крепление деревянной полки (диам. 12 мм, L-160 мм) (аналог Titan)</t>
  </si>
  <si>
    <t>4013.0040.000</t>
  </si>
  <si>
    <t>Скрытое центральное крепление профиля к стене (2 шт)</t>
  </si>
  <si>
    <t>Овальная труба</t>
  </si>
  <si>
    <t>7072.3000.035</t>
  </si>
  <si>
    <t>Алюминиевая овальная труба  3000 мм, алюминий</t>
  </si>
  <si>
    <t>7072.3000.021</t>
  </si>
  <si>
    <t>Алюминиевая овальная труба  3000 мм, белый</t>
  </si>
  <si>
    <t>7072.3000.170</t>
  </si>
  <si>
    <t>Алюминиевая овальная труба  3000 мм, коричневый</t>
  </si>
  <si>
    <t>Корзины для белья</t>
  </si>
  <si>
    <t>Корзины высокие, полки для белья, для одежды</t>
  </si>
  <si>
    <t>WE05.6217.01</t>
  </si>
  <si>
    <t>400 Ящик L-450 внутр.универс. MAXIMA WE05.6217.01*****</t>
  </si>
  <si>
    <t>WE05.6218.01</t>
  </si>
  <si>
    <t>400 Ящик L-500 внутр.универс. MAXIMA WE05.6218.01*****</t>
  </si>
  <si>
    <t>WE05.6317.01</t>
  </si>
  <si>
    <t>500 Ящик L-450 внутр.универс. MAXIMA WE05.6317.01*****</t>
  </si>
  <si>
    <t>WE05.6318.01</t>
  </si>
  <si>
    <t>500 Ящик L-500 внутр.универс. MAXIMA WE05.6318.01*****</t>
  </si>
  <si>
    <t>WE05.2606.01.001</t>
  </si>
  <si>
    <t>600 Ящик фасадный L-460 универсальный MAXIMA WE05.2606.01.001 Rejs*****</t>
  </si>
  <si>
    <t>WE05.2018.01</t>
  </si>
  <si>
    <t>800 Ящик L-500 внутр.универс. MAXIMA WE05.2018.01*****</t>
  </si>
  <si>
    <t>WE05.2117.01</t>
  </si>
  <si>
    <t>900 Ящик L-450 внутр.универс. MAXIMA WE05.2117.01*****</t>
  </si>
  <si>
    <t>WE05.2118.01</t>
  </si>
  <si>
    <t>900 Ящик L-500  внутр.универс. MAXIMA WE05.2118.01*****</t>
  </si>
  <si>
    <t>KO-KBL300G1-10</t>
  </si>
  <si>
    <t xml:space="preserve">Корзина для белья 30/230/605  белая GTV </t>
  </si>
  <si>
    <t>KO-KBL300G1-SR</t>
  </si>
  <si>
    <t>Корзина для белья 30/230/605  хром GTV</t>
  </si>
  <si>
    <t>KO-KBL400G1-10</t>
  </si>
  <si>
    <t xml:space="preserve">Корзина для белья 30/330/605 белая GTV </t>
  </si>
  <si>
    <t>KO-KBL400G1-SR</t>
  </si>
  <si>
    <t xml:space="preserve">Корзина для белья 30/330/605 хром GTV </t>
  </si>
  <si>
    <t>KO-KBL500G1-10</t>
  </si>
  <si>
    <t xml:space="preserve">Корзина для белья 30/430/605 белая GTV </t>
  </si>
  <si>
    <t>KO-KBL500G1-SR</t>
  </si>
  <si>
    <t xml:space="preserve">Корзина для белья 30/430/605 хром GTV </t>
  </si>
  <si>
    <t>KO-KBL600G1-10</t>
  </si>
  <si>
    <t xml:space="preserve">Корзина для белья 30/530/605 белая GTV </t>
  </si>
  <si>
    <t>KO-KBL600G1-SR</t>
  </si>
  <si>
    <t>Корзина для белья 30/530/605 хром GTV</t>
  </si>
  <si>
    <t>W-8201-300.P1</t>
  </si>
  <si>
    <t>Корзина для белья 300/598 высокая (кр.к фасаду) белая Nomet W-8201-300.P1</t>
  </si>
  <si>
    <t>W-8201-300.P22</t>
  </si>
  <si>
    <t>Корзина для белья 300/598 высокая (кр.к фасаду) серебро Nomet W-8201-300.P22</t>
  </si>
  <si>
    <t>W-8201-400.P1</t>
  </si>
  <si>
    <t>Корзина для белья 400/598 высокая (кр.к фасаду) белая Nomet W-8201-400-P1</t>
  </si>
  <si>
    <t>W-8201-400.P22</t>
  </si>
  <si>
    <t>Корзина для белья 400/598 высокая (кр.к фасаду) серебро Nomet W-8201-400-P22</t>
  </si>
  <si>
    <t>WE21.0103.01.003</t>
  </si>
  <si>
    <t>Корзина для белья 500/600 высокая белая Reis WE21.0103.01.003</t>
  </si>
  <si>
    <t>KO-30BIELIZMINI-10</t>
  </si>
  <si>
    <t xml:space="preserve">Корзина для белья выдв с доводч. 300 белая GTV </t>
  </si>
  <si>
    <t>KO-30BIELIZMINI-OC</t>
  </si>
  <si>
    <t>Корзина для белья выдв с доводч. 300 оцинк. GTV</t>
  </si>
  <si>
    <t>KO-40BIELIZMINI-10</t>
  </si>
  <si>
    <t xml:space="preserve">Корзина для белья выдв с доводч. 400 белая GTV </t>
  </si>
  <si>
    <t>KO-40BIELIZMINI-OC</t>
  </si>
  <si>
    <t xml:space="preserve">Корзина для белья выдв с доводч. 400 оцинк. GTV </t>
  </si>
  <si>
    <t>KO-50BIELIZMINI-10</t>
  </si>
  <si>
    <t xml:space="preserve">Корзина для белья выдв с доводч. 500 белая GTV </t>
  </si>
  <si>
    <t>KO-50BIELIZMINI-OC</t>
  </si>
  <si>
    <t xml:space="preserve">Корзина для белья выдв с доводч. 500 оцинк. GTV </t>
  </si>
  <si>
    <t>KO-60BIELIZMINI-10</t>
  </si>
  <si>
    <t>Корзина для белья выдв с доводч. 600 белая GTV</t>
  </si>
  <si>
    <t>KO-60BIELIZMINI-OC</t>
  </si>
  <si>
    <t>Корзина для белья выдв с доводч. 600 оцинк. GTV</t>
  </si>
  <si>
    <t>W-3322-400.P24</t>
  </si>
  <si>
    <t>Полка высокая для белья L600/H150 серая Nomet W-3322-400.P24</t>
  </si>
  <si>
    <t>W-3322-480.P24</t>
  </si>
  <si>
    <t>Полка высокая для белья L700/H150 серая Nomet W-3322-480.P24</t>
  </si>
  <si>
    <t>W-3322-720.P24</t>
  </si>
  <si>
    <t>Полка высокая для белья L930/H150 серая Nomet W-3322-720.P24</t>
  </si>
  <si>
    <t>W-3321-400.P24</t>
  </si>
  <si>
    <t>Полка для белья L600/H88 серая Nomet W-3321-400.P24</t>
  </si>
  <si>
    <t>W-3321-480.P24</t>
  </si>
  <si>
    <t>Полка для белья L700/H88 серая Nomet W-3321-480.P24</t>
  </si>
  <si>
    <t>W-3321-720.P24</t>
  </si>
  <si>
    <t>Полка для белья L930/H88 серая Nomet W-3321-720.P24</t>
  </si>
  <si>
    <t>W-3320-480.P22</t>
  </si>
  <si>
    <t>Полка для белья пластиковая Nomet W3320-480.P22</t>
  </si>
  <si>
    <t>W-3315.P22</t>
  </si>
  <si>
    <t>Полка для одежды 2-уровневая серебро Nomet (бок.кр.,дожим) W-3315.P22</t>
  </si>
  <si>
    <t>W-3316.P22</t>
  </si>
  <si>
    <t>Полка для одежды 3-уровневая серебро Nomet (бок.кр.,дожим) W-3316.P22</t>
  </si>
  <si>
    <t>Корзины для белья GTV</t>
  </si>
  <si>
    <t>WW-KOSZ60-01</t>
  </si>
  <si>
    <t>Корзина для белья L-600 GTV WW-KOSZ60-01</t>
  </si>
  <si>
    <t>WW-KOSZ60-PW</t>
  </si>
  <si>
    <t>Корзина для белья L-600 полн.выдв. GTV WW-KOSZ60-PW</t>
  </si>
  <si>
    <t>WW-KOSZ90-01</t>
  </si>
  <si>
    <t>Корзина для белья L-900 GTV WW-KOSZ90-01</t>
  </si>
  <si>
    <t>WW-2KOSZ0-05</t>
  </si>
  <si>
    <t>Полка для белья-два яруса GTV WW-2KOSZ0-05 ***** (eol)</t>
  </si>
  <si>
    <t>Корзины для белья на 300</t>
  </si>
  <si>
    <t>KO-SRPR100-30-10</t>
  </si>
  <si>
    <t xml:space="preserve">Корзина для белья выдв (с роликов.) 30/100 белая GTV </t>
  </si>
  <si>
    <t>KO-SRPR100-30-OC</t>
  </si>
  <si>
    <t xml:space="preserve">Корзина для белья выдв (с роликов.) 30/100 оцинк. GTV </t>
  </si>
  <si>
    <t>KO-SRPR150-30-10</t>
  </si>
  <si>
    <t>Корзина для белья выдв (с роликов.) 30/150 белая GTV</t>
  </si>
  <si>
    <t>KO-SRPR150-30-OC</t>
  </si>
  <si>
    <t xml:space="preserve">Корзина для белья выдв (с роликов.) 30/150 оцинк. GTV </t>
  </si>
  <si>
    <t>KO-SRPR200-30-10</t>
  </si>
  <si>
    <t xml:space="preserve">Корзина для белья выдв (с роликов.) 30/200 белая GTV </t>
  </si>
  <si>
    <t>KO-SRPR200-30-OC</t>
  </si>
  <si>
    <t xml:space="preserve">Корзина для белья выдв (с роликов.) 30/200 оцинк. GTV </t>
  </si>
  <si>
    <t>KO-SRH35100-30-10</t>
  </si>
  <si>
    <t xml:space="preserve">Корзина для белья выдв (с шарик. H-35) 30/100 белая GTV </t>
  </si>
  <si>
    <t>KO-SRH35100-30-OC</t>
  </si>
  <si>
    <t xml:space="preserve">Корзина для белья выдв (с шарик. H-35) 30/100 оцинк. GTV </t>
  </si>
  <si>
    <t>KO-SRH35150-30-10</t>
  </si>
  <si>
    <t xml:space="preserve">Корзина для белья выдв (с шарик. H-35) 30/150 белая GTV </t>
  </si>
  <si>
    <t>KO-SRH35150-30-OC</t>
  </si>
  <si>
    <t xml:space="preserve">Корзина для белья выдв (с шарик. H-35) 30/150 оцинк. GTV </t>
  </si>
  <si>
    <t>KO-SRH35200-30-10</t>
  </si>
  <si>
    <t xml:space="preserve">Корзина для белья выдв (с шарик. H-35) 30/200 белая GTV </t>
  </si>
  <si>
    <t>KO-SRH35200-30-OC</t>
  </si>
  <si>
    <t xml:space="preserve">Корзина для белья выдв (с шарик. H-35) 30/200 оцинк. GTV </t>
  </si>
  <si>
    <t>W-2405-300C.P1</t>
  </si>
  <si>
    <t>Корзина для белья выдв 30/170 белая Nomet W-2405-300C.P1</t>
  </si>
  <si>
    <t>W-2405-300C.P24</t>
  </si>
  <si>
    <t>Корзина для белья выдв 30/170 серая Nomet W-2405-300C.P24</t>
  </si>
  <si>
    <t>W-2405-300D.P1</t>
  </si>
  <si>
    <t>Корзина для белья выдв 30/220 белая Nomet W-2405-300D.P1</t>
  </si>
  <si>
    <t>W-2405-300D.P24</t>
  </si>
  <si>
    <t>Корзина для белья выдв 30/220 серая Nomet W-2405-300D.P24</t>
  </si>
  <si>
    <t>Корзины для белья на 400</t>
  </si>
  <si>
    <t>KO-SRPR100-40-10</t>
  </si>
  <si>
    <t xml:space="preserve">Корзина для белья выдв (с роликов.) 40/100 белая GTV </t>
  </si>
  <si>
    <t>KO-SRPR100-40-OC</t>
  </si>
  <si>
    <t xml:space="preserve">Корзина для белья выдв (с роликов.) 40/100 оцинк. GTV </t>
  </si>
  <si>
    <t>KO-SRPR150-40-10</t>
  </si>
  <si>
    <t xml:space="preserve">Корзина для белья выдв (с роликов.) 40/150 белая GTV </t>
  </si>
  <si>
    <t>KO-SRPR150-40-OC</t>
  </si>
  <si>
    <t xml:space="preserve">Корзина для белья выдв (с роликов.) 40/150 оцинк. GTV </t>
  </si>
  <si>
    <t>KO-SRPR200-40-10</t>
  </si>
  <si>
    <t xml:space="preserve">Корзина для белья выдв (с роликов.) 40/200 белая GTV </t>
  </si>
  <si>
    <t>KO-SRPR200-40-OC</t>
  </si>
  <si>
    <t xml:space="preserve">Корзина для белья выдв (с роликов.) 40/200 оцинк. GTV </t>
  </si>
  <si>
    <t>KO-SRH35100-40-10</t>
  </si>
  <si>
    <t>Корзина для белья выдв (с шарик. H-35) 40/100 белая GTV</t>
  </si>
  <si>
    <t>KO-SRH35100-40-OC</t>
  </si>
  <si>
    <t xml:space="preserve">Корзина для белья выдв (с шарик. H-35) 40/100 оцинк. GTV </t>
  </si>
  <si>
    <t>KO-SRH35150-40-10</t>
  </si>
  <si>
    <t xml:space="preserve">Корзина для белья выдв (с шарик. H-35) 40/150 белая GTV </t>
  </si>
  <si>
    <t>KO-SRH35150-40-OC</t>
  </si>
  <si>
    <t xml:space="preserve">Корзина для белья выдв (с шарик. H-35) 40/150 оцинк. GTV </t>
  </si>
  <si>
    <t>KO-SRH35200-40-10</t>
  </si>
  <si>
    <t xml:space="preserve">Корзина для белья выдв (с шарик. H-35) 40/200 белая GTV </t>
  </si>
  <si>
    <t>KO-SRH35200-40-OC</t>
  </si>
  <si>
    <t xml:space="preserve">Корзина для белья выдв (с шарик. H-35) 40/200 оцинк. GTV </t>
  </si>
  <si>
    <t>Корзина для белья выдв 40/100 серая Rejs*****</t>
  </si>
  <si>
    <t>W-2405-400B.P1</t>
  </si>
  <si>
    <t>Корзина для белья выдв 40/120 белая Nomet W-2405-400B.P1</t>
  </si>
  <si>
    <t>W-2405-400B.P24</t>
  </si>
  <si>
    <t>Корзина для белья выдв 40/120 серая Nomet W-2405-400B.P24</t>
  </si>
  <si>
    <t>W-2405-400C.P1</t>
  </si>
  <si>
    <t>Корзина для белья выдв 40/170 белая Nomet W-2405-400C.P1</t>
  </si>
  <si>
    <t>W-2405-400C.P24</t>
  </si>
  <si>
    <t>Корзина для белья выдв 40/170 серая Nomet W-2405-400C.P24</t>
  </si>
  <si>
    <t>Корзина для белья выдв 40/200 белая Rejs*****</t>
  </si>
  <si>
    <t>W-2405-400D.P1</t>
  </si>
  <si>
    <t>Корзина для белья выдв 40/220 белая Nomet W-2405-400D.P1</t>
  </si>
  <si>
    <t>W-2405-400D.P24</t>
  </si>
  <si>
    <t>Корзина для белья выдв 40/220 серая Nomet W-2405-400D.P24</t>
  </si>
  <si>
    <t>Корзины для белья на 500</t>
  </si>
  <si>
    <t>KO-SRPR100-50-10</t>
  </si>
  <si>
    <t>Корзина для белья выдв (с роликов.) 50/100 белая GTV</t>
  </si>
  <si>
    <t>KO-SRPR100-50-OC</t>
  </si>
  <si>
    <t xml:space="preserve">Корзина для белья выдв (с роликов.) 50/100 оцинк. GTV </t>
  </si>
  <si>
    <t>KO-SRPR150-50-10</t>
  </si>
  <si>
    <t xml:space="preserve">Корзина для белья выдв (с роликов.) 50/150 белая GTV </t>
  </si>
  <si>
    <t>KO-SRPR150-50-OC</t>
  </si>
  <si>
    <t>Корзина для белья выдв (с роликов.) 50/150 оцинк. GTV</t>
  </si>
  <si>
    <t>KO-SRPR200-50-10</t>
  </si>
  <si>
    <t xml:space="preserve">Корзина для белья выдв (с роликов.) 50/200 белая GTV </t>
  </si>
  <si>
    <t>KO-SRPR200-50-OC</t>
  </si>
  <si>
    <t xml:space="preserve">Корзина для белья выдв (с роликов.) 50/200 оцинк. GTV </t>
  </si>
  <si>
    <t>KO-SRH35100-50-10</t>
  </si>
  <si>
    <t>Корзина для белья выдв (с шарик. H-35) 50/100 белая GTV</t>
  </si>
  <si>
    <t>KO-SRH35100-50-OC</t>
  </si>
  <si>
    <t>Корзина для белья выдв (с шарик. H-35) 50/100 оцинк. GTV</t>
  </si>
  <si>
    <t>KO-SRH35150-50-10</t>
  </si>
  <si>
    <t>Корзина для белья выдв (с шарик. H-35) 50/150 белая GTV</t>
  </si>
  <si>
    <t>KO-SRH35150-50-OC</t>
  </si>
  <si>
    <t xml:space="preserve">Корзина для белья выдв (с шарик. H-35) 50/150 оцинк. GTV </t>
  </si>
  <si>
    <t>KO-SRH35200-50-10</t>
  </si>
  <si>
    <t xml:space="preserve">Корзина для белья выдв (с шарик. H-35) 50/200 белая GTV </t>
  </si>
  <si>
    <t>KO-SRH35200-50-OC</t>
  </si>
  <si>
    <t>Корзина для белья выдв (с шарик. H-35) 50/200 оцинк. GTV</t>
  </si>
  <si>
    <t>Корзина для белья выдв 50/100 серая Rejs*****</t>
  </si>
  <si>
    <t>W-2405-500B.P1</t>
  </si>
  <si>
    <t>Корзина для белья выдв 50/120 белая Nomet W-2405-500B.P1</t>
  </si>
  <si>
    <t>W-2405-500B.P24</t>
  </si>
  <si>
    <t>Корзина для белья выдв 50/120 серая Nomet W-2405-500B.P24</t>
  </si>
  <si>
    <t>W-2405-500C.P1</t>
  </si>
  <si>
    <t>Корзина для белья выдв 50/170 белая Nomet W-2405-500C.P1</t>
  </si>
  <si>
    <t>W-2405-500C.P24</t>
  </si>
  <si>
    <t>Корзина для белья выдв 50/170 серая Nomet W-2405-500C.P24</t>
  </si>
  <si>
    <t>W-2405-500D.P1</t>
  </si>
  <si>
    <t>Корзина для белья выдв 50/220 белая Nomet W-2405-500D.P1</t>
  </si>
  <si>
    <t>W-2405-500D.P24</t>
  </si>
  <si>
    <t>Корзина для белья выдв 50/220 серая Nomet W-2405-500D.P24</t>
  </si>
  <si>
    <t>WA03.0313.01.003</t>
  </si>
  <si>
    <t xml:space="preserve">Корзина для белья выдв 50/300 белая Rejs WA03.0313.01.003 </t>
  </si>
  <si>
    <t>WA03.0313.01.002</t>
  </si>
  <si>
    <t xml:space="preserve">Корзина для белья выдв 50/300 серебро Rejs </t>
  </si>
  <si>
    <t>Корзины для белья на 600</t>
  </si>
  <si>
    <t>KO-SRPR100-60-10</t>
  </si>
  <si>
    <t xml:space="preserve">Корзина для белья выдв (с роликов.) 60/100 белая GTV </t>
  </si>
  <si>
    <t>KO-SRPR100-60-OC</t>
  </si>
  <si>
    <t>Корзина для белья выдв (с роликов.) 60/100 оцинк. GTV</t>
  </si>
  <si>
    <t>KO-SRPR150-60-10</t>
  </si>
  <si>
    <t xml:space="preserve">Корзина для белья выдв (с роликов.) 60/150 белая GTV </t>
  </si>
  <si>
    <t>KO-SRPR150-60-OC</t>
  </si>
  <si>
    <t xml:space="preserve">Корзина для белья выдв (с роликов.) 60/150 оцинк. GTV </t>
  </si>
  <si>
    <t>KO-SRPR200-60-10</t>
  </si>
  <si>
    <t xml:space="preserve">Корзина для белья выдв (с роликов.) 60/200 белая GTV </t>
  </si>
  <si>
    <t>KO-SRPR200-60-OC</t>
  </si>
  <si>
    <t xml:space="preserve">Корзина для белья выдв (с роликов.) 60/200 оцинк. GTV </t>
  </si>
  <si>
    <t>KO-SRH35100-60-10</t>
  </si>
  <si>
    <t xml:space="preserve">Корзина для белья выдв (с шарик. H-35) 60/100 белая GTV </t>
  </si>
  <si>
    <t>KO-SRH35100-60-OC</t>
  </si>
  <si>
    <t xml:space="preserve">Корзина для белья выдв (с шарик. H-35) 60/100 оцинк. GTV </t>
  </si>
  <si>
    <t>KO-SRH35150-60-10</t>
  </si>
  <si>
    <t>Корзина для белья выдв (с шарик. H-35) 60/150 белая GTV</t>
  </si>
  <si>
    <t>KO-SRH35150-60-OC</t>
  </si>
  <si>
    <t xml:space="preserve">Корзина для белья выдв (с шарик. H-35) 60/150 оцинк. GTV </t>
  </si>
  <si>
    <t>KO-SRH35200-60-10</t>
  </si>
  <si>
    <t xml:space="preserve">Корзина для белья выдв (с шарик. H-35) 60/200 белая GTV </t>
  </si>
  <si>
    <t>KO-SRH35200-60-OC</t>
  </si>
  <si>
    <t>Корзина для белья выдв (с шарик. H-35) 60/200 оцинк. GTV</t>
  </si>
  <si>
    <t>Корзина для белья выдв 60/100 серая Rejs*****</t>
  </si>
  <si>
    <t>W-2405-600B.P1</t>
  </si>
  <si>
    <t>Корзина для белья выдв 60/120 белая Nomet W-2405-600B.P1</t>
  </si>
  <si>
    <t>W-2405-600B.P24</t>
  </si>
  <si>
    <t>Корзина для белья выдв 60/120 серая Nomet W-2405-600B.P24</t>
  </si>
  <si>
    <t>W-2405-600C.P1</t>
  </si>
  <si>
    <t>Корзина для белья выдв 60/170 белая Nomet W-2405-600C.P1</t>
  </si>
  <si>
    <t>W-2405-600C.P24</t>
  </si>
  <si>
    <t>Корзина для белья выдв 60/170 серая Nomet W-2405-600C.P24</t>
  </si>
  <si>
    <t>W-2405-600D.P1</t>
  </si>
  <si>
    <t>Корзина для белья выдв 60/220 белая Nomet W-2405-600D.P1</t>
  </si>
  <si>
    <t>W-2405-600D.P24</t>
  </si>
  <si>
    <t>Корзина для белья выдв 60/220 серая Nomet W-2405-600D.P24</t>
  </si>
  <si>
    <t>WA03.0413.01.003</t>
  </si>
  <si>
    <t xml:space="preserve">Корзина для белья выдв 60/300 белая Rejs WA03.0413.01.003 </t>
  </si>
  <si>
    <t>WA03.0413.01.002</t>
  </si>
  <si>
    <t xml:space="preserve">Корзина для белья выдв 60/300 серебро Rejs </t>
  </si>
  <si>
    <t>Пантограф</t>
  </si>
  <si>
    <t>805.20.352</t>
  </si>
  <si>
    <t>Пантограф Hafele (Servetto) 1,6-10кг, 440-1000мм черный</t>
  </si>
  <si>
    <t>805.20.356</t>
  </si>
  <si>
    <t>Пантограф Hafele (Servetto) 1,6-10кг, 440-1200мм черный</t>
  </si>
  <si>
    <t>WGP-G01-ALU</t>
  </si>
  <si>
    <t>Пантограф одиночный L-605, H-930 (крепл к задней стенке шкафа) GTV WGP-G01-ALU *****</t>
  </si>
  <si>
    <t>Пантограф с газовым подъемником 45х60</t>
  </si>
  <si>
    <t>Пантограф с газовым подъемником 60х83</t>
  </si>
  <si>
    <t>Пантограф с газовым подъемником 83x115</t>
  </si>
  <si>
    <t>PG-ST4560-10</t>
  </si>
  <si>
    <t xml:space="preserve">Пантограф стальной 45x60 белый GTV PG-ST4560-10 </t>
  </si>
  <si>
    <t>PG-ST4560-20</t>
  </si>
  <si>
    <t xml:space="preserve">Пантограф стальной 45x60 черный GTV PG-ST4560-20 </t>
  </si>
  <si>
    <t>PG-ST6083-10</t>
  </si>
  <si>
    <t xml:space="preserve">Пантограф стальной 60x83 белый GTV PG-ST6083-10 </t>
  </si>
  <si>
    <t>PG-ST6083-20</t>
  </si>
  <si>
    <t>Пантограф стальной 60x83 черный GTV PG-ST6083-20</t>
  </si>
  <si>
    <t>PG-ST83115-10</t>
  </si>
  <si>
    <t>Пантограф стальной 83x115 белый GTV PG-ST83115-10</t>
  </si>
  <si>
    <t>Полки для обуви</t>
  </si>
  <si>
    <t>Пластиковые "веера"</t>
  </si>
  <si>
    <t>WW-ZWBUT2-10</t>
  </si>
  <si>
    <t>Полка по обувь 2-х секционная белая GTV</t>
  </si>
  <si>
    <t>Полка по обувь 2-х секционная белая LB</t>
  </si>
  <si>
    <t>Полка по обувь 2-х секционная коричневая</t>
  </si>
  <si>
    <t>WW-ZWBUT2-20</t>
  </si>
  <si>
    <t>Полка по обувь 2-х секционная чёрная GTV</t>
  </si>
  <si>
    <t>Полка по обувь 3-х секционная белая</t>
  </si>
  <si>
    <t>Полка по обувь 3-х секционная коричневая</t>
  </si>
  <si>
    <t>Полки для обуви GTV</t>
  </si>
  <si>
    <t>PP-2OBUW0-05</t>
  </si>
  <si>
    <t xml:space="preserve">Полка для обуви 2 яруса GTV PP-2OBUW0-05 </t>
  </si>
  <si>
    <t>PP-P04570-20</t>
  </si>
  <si>
    <t>Полка для обуви 45-700 cм GTV PP-P04570-20</t>
  </si>
  <si>
    <t>PP-P80110-20</t>
  </si>
  <si>
    <t>Полка для обуви 80-110 cм GTV PP-P80110-20</t>
  </si>
  <si>
    <t>PP-OBUW60-05</t>
  </si>
  <si>
    <t xml:space="preserve">Ящик для обуви L - 600 GTV PP-OBUW60-05 </t>
  </si>
  <si>
    <t>PP-OBUW60-PW</t>
  </si>
  <si>
    <t>Ящик для обуви L - 600 GTV PP-OBUW60-PW</t>
  </si>
  <si>
    <t>PW-OBUW90-PW</t>
  </si>
  <si>
    <t>Ящик для обуви L - 900 GTV PP-OBUW90-PW</t>
  </si>
  <si>
    <t>PP-OBUW90-05</t>
  </si>
  <si>
    <t>Ящик для обуви L -900 GTV PP-OBUW90-05</t>
  </si>
  <si>
    <t>Полки для обуви Nomet</t>
  </si>
  <si>
    <t>Z-4908-550.P24</t>
  </si>
  <si>
    <t>Корзина для обуви 2-секционная (кр.к фасаду) серая Nomet Z-4908-550.P24</t>
  </si>
  <si>
    <t>W-3319-400.P24</t>
  </si>
  <si>
    <t>Полка для обуви 2-секционная 400 серая с дов. Nomet W-3319-400.P24</t>
  </si>
  <si>
    <t>W-3319-400.P22</t>
  </si>
  <si>
    <t>Полка для обуви 2-секционная 400 серебро с дов. Nomet W-3319-400.P22</t>
  </si>
  <si>
    <t>W-3319-480.P24</t>
  </si>
  <si>
    <t>Полка для обуви 2-секционная 480 серая с дов. Nomet W-3319-480.P24</t>
  </si>
  <si>
    <t>W-3319-480.P22</t>
  </si>
  <si>
    <t>Полка для обуви 2-секционная 480 серебро с дов. Nomet W-3319-480.P22</t>
  </si>
  <si>
    <t>W-3319-720.P24</t>
  </si>
  <si>
    <t>Полка для обуви 2-секционная 720 серая с дов. Nomet W-3319-720.P24</t>
  </si>
  <si>
    <t>W-3319-720.P22</t>
  </si>
  <si>
    <t>Полка для обуви 2-секционная 720 серебро с дов. Nomet W-3319-720.P22</t>
  </si>
  <si>
    <t>W-3317.P24</t>
  </si>
  <si>
    <t>Полка для обуви 2-уровневая серая Nomet (бок.кр.,дожим) W-3317.P24</t>
  </si>
  <si>
    <t>W-3317.P22</t>
  </si>
  <si>
    <t>Полка для обуви 2-уровневая серебро Nomet (бок.кр.,дожим) W-3317.P22</t>
  </si>
  <si>
    <t>W-3318.P24</t>
  </si>
  <si>
    <t>Полка для обуви 3-уровневая серая Nomet (бок.кр.,дожим) W-3318.P24</t>
  </si>
  <si>
    <t>W-3318.P22</t>
  </si>
  <si>
    <t>Полка для обуви 3-уровневая серебро Nomet (бок.кр.,дожим) W-3318.P22</t>
  </si>
  <si>
    <t>Опоры</t>
  </si>
  <si>
    <t xml:space="preserve">Опоры 40 - 150 мм </t>
  </si>
  <si>
    <t>B</t>
  </si>
  <si>
    <t>B 165 (до исчерпания остатков)</t>
  </si>
  <si>
    <t>Опора B165 L-100 хром (eol) *****</t>
  </si>
  <si>
    <t>Опора B165 L-130 хром (eol) *****</t>
  </si>
  <si>
    <t>Опора B165 L-150 хром (eol) *****</t>
  </si>
  <si>
    <t>В 093</t>
  </si>
  <si>
    <t>NB093</t>
  </si>
  <si>
    <t>Опора B 093 50*50 H-100 хром</t>
  </si>
  <si>
    <t>Опора B 093 50*50 H-120 хром (eol)*****</t>
  </si>
  <si>
    <t>Опора B 093 50*50 H-50 хром</t>
  </si>
  <si>
    <t xml:space="preserve">Опора B 093 50*50 H-70 хром </t>
  </si>
  <si>
    <t>Опора B 093 50*50 H-90 хром (eol) ***** ++</t>
  </si>
  <si>
    <t>В 095 (до исчерпания остатков)</t>
  </si>
  <si>
    <t>Опора B095 H-110 chrom (eol) *****</t>
  </si>
  <si>
    <t>Опора B095 H-120 chrom (eol) *****</t>
  </si>
  <si>
    <t>Опора B095 H-120 хром (eol) *****</t>
  </si>
  <si>
    <t>В 140</t>
  </si>
  <si>
    <t>Опора B140 Н-100  хром эконом 2</t>
  </si>
  <si>
    <t>NM-B-140-100</t>
  </si>
  <si>
    <t xml:space="preserve">Опора B140 Н-100 хром GTV (eol) ***** </t>
  </si>
  <si>
    <t>Опора B140 Н-100 хром(eol) *****</t>
  </si>
  <si>
    <t>Опора B140 Н-120  хром  эконом (eol) *****</t>
  </si>
  <si>
    <t>Опора B140 Н-120  хром  эконом 2 (eol)*****</t>
  </si>
  <si>
    <t>Опора B140 Н-120  хром (eol) *****</t>
  </si>
  <si>
    <t>Опора B140 Н-150  хром эконом (eol) *****</t>
  </si>
  <si>
    <t>Опора B140 Н-150  хром эконом 2 (eol) *****</t>
  </si>
  <si>
    <t>Опора B140 Н-150 хром (eol) *****</t>
  </si>
  <si>
    <t>Опора B140 Н-40  хром эконом 2</t>
  </si>
  <si>
    <t>Опора B140 Н-50  хром (eol)*****</t>
  </si>
  <si>
    <t>Опора B140 Н-50 хром эконом 2</t>
  </si>
  <si>
    <t>Опора B140 Н-60 chrom (eol) *****</t>
  </si>
  <si>
    <t>NM-B-140-060</t>
  </si>
  <si>
    <t>Опора B140 Н-60 chrom GTV (eol) *****</t>
  </si>
  <si>
    <t>Опора B140 Н-60 хром эконом 2</t>
  </si>
  <si>
    <t>Опора B140 Н-70 хром эконом 2</t>
  </si>
  <si>
    <t>Опора B140 Н-80 chrom (eol)*****</t>
  </si>
  <si>
    <t>NM-B-140-080</t>
  </si>
  <si>
    <t xml:space="preserve">Опора B140 Н-80 chrom GTV (eol) </t>
  </si>
  <si>
    <t>Опора B140 Н-80 хром эконом 2</t>
  </si>
  <si>
    <t>Опора B140 Н-90 chrom (eol) *****</t>
  </si>
  <si>
    <t>Опора B140 Н-90 хром эконом *****</t>
  </si>
  <si>
    <t>Опора B140 Н-90 хром эконом 2 (eol)*****</t>
  </si>
  <si>
    <t>В 153</t>
  </si>
  <si>
    <t>Опора B153 H-100 хром (eol) ***** ++</t>
  </si>
  <si>
    <t>Опора B153 H-60 хром (eol) ***** ++</t>
  </si>
  <si>
    <t>В 155</t>
  </si>
  <si>
    <t>Опора B155 L-100 хром (eol) *****</t>
  </si>
  <si>
    <t>Опора B155 L-100 хром эконом</t>
  </si>
  <si>
    <t>Опора B155 L-130 хром (eol) *****</t>
  </si>
  <si>
    <t>Опора B155 L-130 хром эконом</t>
  </si>
  <si>
    <t>Опора B155 L-150 хром (eol)*****</t>
  </si>
  <si>
    <t>Опора B155 L-150 хром эконом (eol) *****</t>
  </si>
  <si>
    <t>Опора B155 L-200 хром (eol)*****</t>
  </si>
  <si>
    <t>Опора B155 L-200 хром эконом (eol) *****</t>
  </si>
  <si>
    <t>Опора B155 L-220 хром (eol) *****</t>
  </si>
  <si>
    <t>Опора B155 L-220 хром эконом</t>
  </si>
  <si>
    <t>В 270 регулируемые "new 2013"</t>
  </si>
  <si>
    <t>Опора B270 Н-100 хром (eol) ***** ++</t>
  </si>
  <si>
    <t>Опора B270 Н-120 хром (eol) ***** ++</t>
  </si>
  <si>
    <t>Опора B270 Н-150 хром (eol) ***** ++</t>
  </si>
  <si>
    <t>Опора B270 Н-80 хром (eol)*****</t>
  </si>
  <si>
    <t>Опора B270 Н-90 хром (eol) *****</t>
  </si>
  <si>
    <t>В 315</t>
  </si>
  <si>
    <t xml:space="preserve">Опора B315 (В293) chrom </t>
  </si>
  <si>
    <t>В 38</t>
  </si>
  <si>
    <t>D-737</t>
  </si>
  <si>
    <t>Опора B 38 H-100 chrom</t>
  </si>
  <si>
    <t>NM-BD-100-01</t>
  </si>
  <si>
    <t>Опора B 38 H-100 chrom GTV NM-BD-100-01</t>
  </si>
  <si>
    <t>NM-BD-150-01</t>
  </si>
  <si>
    <t>Опора B 38 H-150 chrom GTV LG08/D-737</t>
  </si>
  <si>
    <t>NM-A (аналог NZ0904)</t>
  </si>
  <si>
    <t>NM-A-113-050</t>
  </si>
  <si>
    <t>Опора H-50,5 хром GTV NM-A-113-050</t>
  </si>
  <si>
    <t>NM-A-115-080</t>
  </si>
  <si>
    <t>Опора H-78,5 хром GTV NM-A-115-080</t>
  </si>
  <si>
    <t>NM-A-114-097</t>
  </si>
  <si>
    <t>Опора H-98,5 хром GTV NM-A-114-097</t>
  </si>
  <si>
    <t>опоры GTV</t>
  </si>
  <si>
    <t>NM-BD-762-05</t>
  </si>
  <si>
    <t>Опора  d-762 алюминий GTV</t>
  </si>
  <si>
    <t>NM-BD-762-01</t>
  </si>
  <si>
    <t>Опора d-762 хром GTV</t>
  </si>
  <si>
    <t>NM-XH3065-05</t>
  </si>
  <si>
    <t>Опора GTV XH 3065-05 (eol) *****</t>
  </si>
  <si>
    <t>NM-XH8273-01</t>
  </si>
  <si>
    <t>Опора GTV XH 8273 хром</t>
  </si>
  <si>
    <t>NM-BD-739-05</t>
  </si>
  <si>
    <t>Опора NM--BD-739 (aluminium) GTV</t>
  </si>
  <si>
    <t>KWT - эксклюзивные опоры</t>
  </si>
  <si>
    <t>NA076</t>
  </si>
  <si>
    <t>Опора A076 (eol) *****</t>
  </si>
  <si>
    <t>Опора KWT 1 хром (eol) *****</t>
  </si>
  <si>
    <t>Опора №7 d50 h100 (eol) *****</t>
  </si>
  <si>
    <t>Опора SA 08259 L (eol) *****</t>
  </si>
  <si>
    <t>Опора SA 08259 P (eol) *****</t>
  </si>
  <si>
    <t>Опора дуга 1 хром (eol) *****</t>
  </si>
  <si>
    <t>NA</t>
  </si>
  <si>
    <t>NA 10</t>
  </si>
  <si>
    <t>NA29</t>
  </si>
  <si>
    <t>Опора NA10/100 (A29)</t>
  </si>
  <si>
    <t>LG 41</t>
  </si>
  <si>
    <t>Опора NA10/150 (A29) (eol) ***** ++</t>
  </si>
  <si>
    <t>NA 11</t>
  </si>
  <si>
    <t>LG 40</t>
  </si>
  <si>
    <t xml:space="preserve">Опора NA11/100 (A28) алюминий (BD-867-100) </t>
  </si>
  <si>
    <t>Опора NA11/150 (A28) алюминий</t>
  </si>
  <si>
    <t>Опора NA11/180 (A28) (eol) *****</t>
  </si>
  <si>
    <t>NZ</t>
  </si>
  <si>
    <t>NZ 01 (до исчерпания остатков)</t>
  </si>
  <si>
    <t>Опора NZ0106 (A037) saten (eol) *****</t>
  </si>
  <si>
    <t>NZ 02</t>
  </si>
  <si>
    <t>LG 712</t>
  </si>
  <si>
    <t>Опора NZ0204 (B206 1,0мм) хром</t>
  </si>
  <si>
    <t>NM-BD-712-M1</t>
  </si>
  <si>
    <t xml:space="preserve">Опора NZ0204 (B206 1,2мм) GTV (eol) ***** </t>
  </si>
  <si>
    <t>Опора NZ0204 (B206 1,8мм) (eol) *****</t>
  </si>
  <si>
    <t>Опора NZ0206 (B206) (eol) *****</t>
  </si>
  <si>
    <t>NZ 05 (до исчерпания остатков)</t>
  </si>
  <si>
    <t>Опора A 045 H-135 chom (eol) *****</t>
  </si>
  <si>
    <t>Опора NZ0504 (А045) (eol) *****</t>
  </si>
  <si>
    <t>NZ 07</t>
  </si>
  <si>
    <t>Опора NZ0704 (A022) нешлифованая</t>
  </si>
  <si>
    <t>Опора NZ0704 (A022) хром (NM-BD-001-M1)</t>
  </si>
  <si>
    <t>Опора NZ0706 (A022) (eol) *****</t>
  </si>
  <si>
    <t>NZ 09</t>
  </si>
  <si>
    <t>LG 37</t>
  </si>
  <si>
    <t>Опора NZ0904 (А32)</t>
  </si>
  <si>
    <t>Опора NZ0906 (A32) сатин</t>
  </si>
  <si>
    <t>NZ 18</t>
  </si>
  <si>
    <t>Опора NZ1804 (A021)</t>
  </si>
  <si>
    <t>Опора NZ1806 (A021) (eol) *****</t>
  </si>
  <si>
    <t>PN - пластиковые опоры</t>
  </si>
  <si>
    <t>Опора PN 01 бук светлый (eol) *****</t>
  </si>
  <si>
    <t>Опора PN 01 бук темный (eol) *****</t>
  </si>
  <si>
    <t>Опора PN 01 яблоня темная (eol) *****</t>
  </si>
  <si>
    <t>Опора PN 0104 хром</t>
  </si>
  <si>
    <t>Опора PN 0106 сатин</t>
  </si>
  <si>
    <t>А130 с регулировкой</t>
  </si>
  <si>
    <t xml:space="preserve">Опора регулируемая A 130 H-100 Alum </t>
  </si>
  <si>
    <t>Опора регулируемая A 130 H-120 Alum (eol) ***** ++</t>
  </si>
  <si>
    <t>А221 (NA 02)</t>
  </si>
  <si>
    <t>NC221</t>
  </si>
  <si>
    <t>Опора A 221 H-100 Alum (BD-740) (eol) *****</t>
  </si>
  <si>
    <t>Опора A 221 H-100 Alum (BD-740) KVT (eol) *****</t>
  </si>
  <si>
    <t>Опора A221 H-70 алюминий (eol) *****</t>
  </si>
  <si>
    <t>Опора NA02C00/L120) аллюминий (eol) *****</t>
  </si>
  <si>
    <t>А223</t>
  </si>
  <si>
    <t>D-861</t>
  </si>
  <si>
    <t>Опора A223 40x40mm H-100 алюминий</t>
  </si>
  <si>
    <t>Опора A223 40x40mm H-120 алюминий (eol) ***** ++</t>
  </si>
  <si>
    <t>Опора A223 40x40mm H-150 алюминий (eol) *****</t>
  </si>
  <si>
    <t>Опора A223 40x40mm H-50 алюминий</t>
  </si>
  <si>
    <t>Опора A223 40x40mm H-60 АКЦИЯ (алюминий)</t>
  </si>
  <si>
    <t>NM-DAK27-060</t>
  </si>
  <si>
    <t>Опора A223 40x40mm H-60 алюминий</t>
  </si>
  <si>
    <t xml:space="preserve">Опора A223 40x40mm H-70 алюминий </t>
  </si>
  <si>
    <t>А224</t>
  </si>
  <si>
    <t>D-860</t>
  </si>
  <si>
    <t>Опора A224 H-100 алюминий (NM-DAP77)</t>
  </si>
  <si>
    <t>Опора A224 H-120 алюминий (eol) ***** ++</t>
  </si>
  <si>
    <t>Опора A224 H-150 алюминий (NM-DAP77-150)</t>
  </si>
  <si>
    <t xml:space="preserve">Опора A224 H-50 алюминий </t>
  </si>
  <si>
    <t>Опора A224 H-60 алюминий (NM-DAР77-060)</t>
  </si>
  <si>
    <t>Опора A224 H-70 алюминий (eol) *****</t>
  </si>
  <si>
    <t>Боченок</t>
  </si>
  <si>
    <t>Ножка Боченок  яблоня темная 1453</t>
  </si>
  <si>
    <t>Ножка Боченок беж 2134</t>
  </si>
  <si>
    <t>Ножка Боченок бук 5342</t>
  </si>
  <si>
    <t>Ножка Боченок бук светлый (eol)</t>
  </si>
  <si>
    <t>Ножка Боченок кальвадос 1340</t>
  </si>
  <si>
    <t>Ножка Боченок клен 862</t>
  </si>
  <si>
    <t>Ножка Боченок орех темный 5196</t>
  </si>
  <si>
    <t>Ножка Боченок ясень темный (eol) *****</t>
  </si>
  <si>
    <t>Опора D-805</t>
  </si>
  <si>
    <t>NM-BD-003-01</t>
  </si>
  <si>
    <t>Ножка D-805 H-100 chrom GTV (NM-BD-003-01)</t>
  </si>
  <si>
    <t>Опоры 710-1100 мм</t>
  </si>
  <si>
    <t>1100...</t>
  </si>
  <si>
    <t>алюм</t>
  </si>
  <si>
    <t>Опора 60*1100 алюм INNOVO GTV</t>
  </si>
  <si>
    <t>NM-S61100-05</t>
  </si>
  <si>
    <t>Опора 60*1100 алюм INNOVO-ГТВ* (NM-S61100-05 крепление сталь) GTV</t>
  </si>
  <si>
    <t>сатин</t>
  </si>
  <si>
    <t>Опора 60*1100 сатин AMIX *****</t>
  </si>
  <si>
    <t>NM-A61100-02</t>
  </si>
  <si>
    <t>Опора 60*1100 сатин INNOVO GTV</t>
  </si>
  <si>
    <t>NM-S61100-02</t>
  </si>
  <si>
    <t>Опора 60*1100 сатин INNOVO* (NM-S61100-02 крепление сталь) GTV</t>
  </si>
  <si>
    <t>Опора 60*1100 хром  (крепление усы) Leba</t>
  </si>
  <si>
    <t>Опора 60*1100 хром (крепление сталь) Leba</t>
  </si>
  <si>
    <t>NM-A61100-01</t>
  </si>
  <si>
    <t>Опора 60*1100 хром INNOVO (NM-A61100-01 крепление усы) GTV</t>
  </si>
  <si>
    <t>NM-S61100-01</t>
  </si>
  <si>
    <t>Опора 60*1100 хром INNOVO-ГТВ* (NM-S61100-01 крепление сталь) GTV</t>
  </si>
  <si>
    <t>710...</t>
  </si>
  <si>
    <t>алюминий (хром матовый)</t>
  </si>
  <si>
    <t>опора 60*710 алюм (крепление усы) LB</t>
  </si>
  <si>
    <t>NM-A60710-05</t>
  </si>
  <si>
    <t>Опора 60*710 алюм INNOVO/GTV (NM-A60710-05 крепление усы) GTV</t>
  </si>
  <si>
    <t>NM-G60710-05А</t>
  </si>
  <si>
    <t xml:space="preserve">Опора 60*710 алюминий GTV (крепление DRT09) </t>
  </si>
  <si>
    <t>NM-G60710-05</t>
  </si>
  <si>
    <t xml:space="preserve">Опора 60*710 алюминий GTV PRESTIGE (крепление DRT09)***** </t>
  </si>
  <si>
    <t>NM-S60710-05</t>
  </si>
  <si>
    <t>Опора 60*710 алюминий INNOVO-GTV (крепление сталь) (конт.)</t>
  </si>
  <si>
    <t>золото</t>
  </si>
  <si>
    <t>Опора 60*710 золото Amix *****</t>
  </si>
  <si>
    <t>NM-A60710-03</t>
  </si>
  <si>
    <t>Опора 60*710 золото INNOVO* (NM-A60710-03 крепление усы)</t>
  </si>
  <si>
    <t>NM-S60710-03</t>
  </si>
  <si>
    <t>Опора 60*710 золото INNOVO* (NM-S60710-03 крепление сталь) GTV</t>
  </si>
  <si>
    <t>квадратные</t>
  </si>
  <si>
    <t>NM-46R710-05</t>
  </si>
  <si>
    <t>Опора квадратная алюминиевая 46x46x710 GTV</t>
  </si>
  <si>
    <t>NM-60R710-05</t>
  </si>
  <si>
    <t>Опора квадратная алюминиевая 60*60*710 GTV</t>
  </si>
  <si>
    <t>NM-S50710-01</t>
  </si>
  <si>
    <t>Опора 50*710 хром INNOVO-GTV (конт) *****</t>
  </si>
  <si>
    <t>Опора 60*710 конусная chrom LB</t>
  </si>
  <si>
    <t>AN-710/ST/C</t>
  </si>
  <si>
    <t>Опора 60*710 хром Amix (крепление сталь)*****</t>
  </si>
  <si>
    <t>NM-A60710-01</t>
  </si>
  <si>
    <t>Опора 60*710 хром GTV (NM-A60710-01 крепление усы)</t>
  </si>
  <si>
    <t>NM-S60710-01</t>
  </si>
  <si>
    <t>Опора 60*710 хром GTV (крепление сталь) (конт.)</t>
  </si>
  <si>
    <t>NM-G60710-01</t>
  </si>
  <si>
    <t>Опора 60*710 хром GTV PRESTIGE (крепление DRT09)</t>
  </si>
  <si>
    <t>Опора 60*710 хром LB (крепление сталь)</t>
  </si>
  <si>
    <t>WB01.0307.01.001</t>
  </si>
  <si>
    <t>Опора 60*710 хром Rejs для стола под стекло *****</t>
  </si>
  <si>
    <t>WB01.0305.01.001</t>
  </si>
  <si>
    <t>Опора 60*710 хром Rejs с колесом и тормозом</t>
  </si>
  <si>
    <t>Опора 60*710 хром УСЫ (винт сбоку) eol</t>
  </si>
  <si>
    <t>WB01.0403.01.001</t>
  </si>
  <si>
    <t>Опора 80*710 хром Rejs*****</t>
  </si>
  <si>
    <t>Опора 60*710 конусная сатин-инокс Amix</t>
  </si>
  <si>
    <t>AN-710/S-N</t>
  </si>
  <si>
    <t>Опора 60*710 сатин Amix (крепление усы)</t>
  </si>
  <si>
    <t>NM-G60710-02</t>
  </si>
  <si>
    <t>Опора 60*710 сатин GTV (крепление DRT09)</t>
  </si>
  <si>
    <t>NM-S60710-02</t>
  </si>
  <si>
    <t>Опора 60*710 сатин INNOVO-GTV (крепление сталь) (конт.)</t>
  </si>
  <si>
    <t>NM-A60710-02</t>
  </si>
  <si>
    <t>Опора 60*710 сатин INNOVO/GTV (NM-A60710-02 крепление усы)</t>
  </si>
  <si>
    <t>черная и серая</t>
  </si>
  <si>
    <t>Опора 60*710 серая INNOVO*****</t>
  </si>
  <si>
    <t>Опора 60*710 черная Amix</t>
  </si>
  <si>
    <t>NM-A60710-20</t>
  </si>
  <si>
    <t>Опора 60*710 черная INNOVO-ГТВ (NM-A60710-20 крепление усы) GTV</t>
  </si>
  <si>
    <t>NM-S60710-20</t>
  </si>
  <si>
    <t>Опора 60*710 черная INNOVO-ГТВ* (NM-S60710-20 крепление сталь) GTV</t>
  </si>
  <si>
    <t>820...</t>
  </si>
  <si>
    <t>алюминий</t>
  </si>
  <si>
    <t>Опора 60*820 алюм GTV (eol) *****</t>
  </si>
  <si>
    <t>NM-A60820-05</t>
  </si>
  <si>
    <t>Опора 60*820 алюм INNOVO GTV</t>
  </si>
  <si>
    <t>NM-S60820-05</t>
  </si>
  <si>
    <t>Опора 60*820 алюм INNOVO-ГТВ* (NM-S60820-05 крепление сталь) GTV</t>
  </si>
  <si>
    <t>Опора 60*820 алюм Leba</t>
  </si>
  <si>
    <t>Опора 60*820 золото Amix</t>
  </si>
  <si>
    <t>NM-A60820-02</t>
  </si>
  <si>
    <t>Опора 60*820 сатин INNOVO GTV</t>
  </si>
  <si>
    <t>NM-S60820-02</t>
  </si>
  <si>
    <t>Опора 60*820 сатин INNOVO-ГТВ* (NM-S60820-02 крепление сталь) GTV</t>
  </si>
  <si>
    <t>Опора 60*820 сатин LB (крепление сталь)</t>
  </si>
  <si>
    <t>AN-820/ST/C</t>
  </si>
  <si>
    <t>Опора 60*820 хром AMIX (крепление сталь)</t>
  </si>
  <si>
    <t>NM-A60820-01</t>
  </si>
  <si>
    <t>Опора 60*820 хром INNOVO (NM-A60820-01 крепление усы) GTV</t>
  </si>
  <si>
    <t>NM-S60820-01</t>
  </si>
  <si>
    <t>Опора 60*820 хром INNOVO-ГТВ* (NM-S60820-01 крепление сталь) GTV</t>
  </si>
  <si>
    <t>Крепление опоры D-60</t>
  </si>
  <si>
    <t>Крепление опоры D-60 Amix</t>
  </si>
  <si>
    <t>Опоры барные</t>
  </si>
  <si>
    <t>NM-480x730-01</t>
  </si>
  <si>
    <t>Опора барная 76*735*495 GTV</t>
  </si>
  <si>
    <t>A16/C</t>
  </si>
  <si>
    <t>Опора барная косая универсальная D-50 L-200, хром A16/C</t>
  </si>
  <si>
    <t>A15/C</t>
  </si>
  <si>
    <t>Опора барная прямая универсальная D-50 L-205, хром A15/C</t>
  </si>
  <si>
    <t>Опоры маленькие и подпятники</t>
  </si>
  <si>
    <t>NM-MUFAWB-00</t>
  </si>
  <si>
    <t>Втулка вбивная к подпятнику М6 GTV</t>
  </si>
  <si>
    <t>NM-KL-DPL-20</t>
  </si>
  <si>
    <t>Клипса к пластиковой опоре H-100 для ДСП тыс.шт.</t>
  </si>
  <si>
    <t>Клипса к пластиковой опоре для ДСП (РФ) уп 140шт</t>
  </si>
  <si>
    <t>Клипса универсальная черная (без подклипсника) (РФ)</t>
  </si>
  <si>
    <t>NM-DPA20-100</t>
  </si>
  <si>
    <t>Опора пластиковая черная H-100 ( 400 шт) тыс.шт. GTV</t>
  </si>
  <si>
    <t>Опора пластиковая черная H-100 (PФ) (уп. .около 278шт)</t>
  </si>
  <si>
    <t xml:space="preserve">Опора пластиковая черная H-150 (PФ) (уп. 200 шт) </t>
  </si>
  <si>
    <t>NM-DPA20-150</t>
  </si>
  <si>
    <t xml:space="preserve">Опора пластиковая черная H-150 (тыс.шт.) GTV </t>
  </si>
  <si>
    <t>Подклипсник универсальный черный  (РФ)</t>
  </si>
  <si>
    <t>NM-WPJ22-D20</t>
  </si>
  <si>
    <t>Подпятник регулируемый  большой L-38 GTV</t>
  </si>
  <si>
    <t>Подпятник регулируемый M6 ( подпятник+втулка)</t>
  </si>
  <si>
    <t>Подпятник регулируемый M6 ( подпятник+втулка) (тыс.шт)</t>
  </si>
  <si>
    <t>NM-STOPKA-M6</t>
  </si>
  <si>
    <t>Подпятник регулируемый M6 (без втулки) GTV</t>
  </si>
  <si>
    <t>Подпятник регулируемый большой M8 Amix</t>
  </si>
  <si>
    <t>Подпятник регулируемый большой M8 Amix (тыс.шт)</t>
  </si>
  <si>
    <t>BP-SLZIGW-10</t>
  </si>
  <si>
    <t>Подпятник-гвоздь ( 1000 шт.)</t>
  </si>
  <si>
    <t>Подпятник-гвоздь ( 1уп=10шт)</t>
  </si>
  <si>
    <t>Стеллаж</t>
  </si>
  <si>
    <t>SB-A60X72-80</t>
  </si>
  <si>
    <t>Стеллаж к столу GTV</t>
  </si>
  <si>
    <t>Петли</t>
  </si>
  <si>
    <t>Аксессуары для петель SALICE</t>
  </si>
  <si>
    <t>D008SNB</t>
  </si>
  <si>
    <t>Амортизатор Smove заглушка бежевая (монтаж 27мм от боковой стенки сверху или снизу со стороны петли)</t>
  </si>
  <si>
    <t>D006SNB</t>
  </si>
  <si>
    <t>Амортизатор Smove заглушка бежевая (монтаж по центру сверху или снизу)</t>
  </si>
  <si>
    <t>DB01SNG</t>
  </si>
  <si>
    <t>Доводчик накладной петли для сложных конструкций и петли для фасадов из стекла (приклеивание)</t>
  </si>
  <si>
    <t>S2MX83H9SN</t>
  </si>
  <si>
    <t>Заглушка длинная на плечо с лого Salice (для Silentia, 100,200,700, Logica, F, B и 400)</t>
  </si>
  <si>
    <t>S9CX83H9SN</t>
  </si>
  <si>
    <t>Заглушка короткая на плечо с лого Salice (для серии 900,Silentia 900,F и доп.пет серии 200,700)</t>
  </si>
  <si>
    <t>D1Z6HSK</t>
  </si>
  <si>
    <t>Заглушка на чашку петли для AL алюминиевого профиля хром</t>
  </si>
  <si>
    <t>P2CTA08</t>
  </si>
  <si>
    <t>Заглушка на чашку петли для стекла( круглая)  отделка золото</t>
  </si>
  <si>
    <t>P2CTA09</t>
  </si>
  <si>
    <t>Заглушка на чашку петли для стекла( круглая)  отделка никель матовый</t>
  </si>
  <si>
    <t>P2CTA06</t>
  </si>
  <si>
    <t>Заглушка на чашку петли для стекла( круглая)  отделка хром глянец</t>
  </si>
  <si>
    <t>S2CX85H9SN</t>
  </si>
  <si>
    <t xml:space="preserve">Заглушка на чашу петли стальная с логотипом Salice </t>
  </si>
  <si>
    <t>SAV354X9S</t>
  </si>
  <si>
    <t>Клин +10°. под ответную  планку</t>
  </si>
  <si>
    <t>SAV354X9R</t>
  </si>
  <si>
    <t>Клин +5°. под ответную  планку</t>
  </si>
  <si>
    <t>B2V3BW9R</t>
  </si>
  <si>
    <t>Клин с регулировкой от -7,5 до +7,5</t>
  </si>
  <si>
    <t>B2V3BW9S</t>
  </si>
  <si>
    <t xml:space="preserve">Клин с регулировкой от +10" до  +30", </t>
  </si>
  <si>
    <t>B2V3BC9/15</t>
  </si>
  <si>
    <t>Ответная планка H-12 крестовая под шуруп Slide (подъем 9 мм)</t>
  </si>
  <si>
    <t>BAVGM39F</t>
  </si>
  <si>
    <t>Ответная планка H-3 крестовая под ЕВРОшуруп Clip с эксцентриком глубины (подъем 0 мм)</t>
  </si>
  <si>
    <t>B2VGH39/17</t>
  </si>
  <si>
    <t>Ответная планка H-3 крестовая под ЕВРОшуруп Slide (подъем 0 мм)</t>
  </si>
  <si>
    <t>BAR3R39</t>
  </si>
  <si>
    <t>Ответная планка H-3 крестовая под шуруп Clip с 2 эксцентриками (подъем 0 мм)</t>
  </si>
  <si>
    <t>BAV3M39F</t>
  </si>
  <si>
    <t>Ответная планка H-3 крестовая под шуруп Clip с эксцентриком глубины (подъем 0 мм)</t>
  </si>
  <si>
    <t>B2V3H39/15</t>
  </si>
  <si>
    <t>Ответная планка H-3 крестовая под шуруп Slide (подъем 0 мм)</t>
  </si>
  <si>
    <t>BAP3R39</t>
  </si>
  <si>
    <t xml:space="preserve">Ответная планка H-3 прямая под шуруп Clip с 2 эксцентриками (подъем 0мм) </t>
  </si>
  <si>
    <t>B2V3H99/15</t>
  </si>
  <si>
    <t>Ответная планка H-9 крестовая под шуруп Slide (подъем 6 мм)</t>
  </si>
  <si>
    <t>B2V3H09/15</t>
  </si>
  <si>
    <t>Ответная планка Н0 под шуруп крестовая Slide (только для петли 26 чашка для стекла) подъем -3</t>
  </si>
  <si>
    <t>Петли для алюминиевых рамок</t>
  </si>
  <si>
    <t>F046138248213</t>
  </si>
  <si>
    <t>Петля 110° внутренняя без демпфера и пружины Tiomos 110 AL  для алюм рамки*****</t>
  </si>
  <si>
    <t>F028138157213</t>
  </si>
  <si>
    <t>Петля 110° внутренняя с демпфером Tiomos 110 AL  для алюм рамки*****</t>
  </si>
  <si>
    <t>F046138246</t>
  </si>
  <si>
    <t>Петля 110° накладная без демф. и пружины Tiomos 110 AL  для алюминиевой рамки*****</t>
  </si>
  <si>
    <t>F028138155</t>
  </si>
  <si>
    <t>Петля 110° накладная с демфером Tiomos 110 AL  для алюминиевой рамки*****</t>
  </si>
  <si>
    <t>F046138247213</t>
  </si>
  <si>
    <t>Петля 110° полунакладная без демпфера и пружины Tiomos 110 AL для алюм рамки*****</t>
  </si>
  <si>
    <t>F028138156213</t>
  </si>
  <si>
    <t>Петля 110° полунакладная с демпфером Tiomos 110 AL для алюм рамки*****</t>
  </si>
  <si>
    <t>F045138062228</t>
  </si>
  <si>
    <t>Петля Tiomos 110°AL для алюм рамки накладная без демфера с пружиной*****</t>
  </si>
  <si>
    <t>специальные петли</t>
  </si>
  <si>
    <t>F078073799207</t>
  </si>
  <si>
    <t>Петля для откидных фасадов 90° полнонакладная</t>
  </si>
  <si>
    <t>GTV и прочие</t>
  </si>
  <si>
    <t>петля для ал рамок AGV 30* CLIP ON (eol) *****</t>
  </si>
  <si>
    <t>AGV/45*ALU/CLIP-ON</t>
  </si>
  <si>
    <t>петля для ал рамок AGV 45* CLIP ON *****</t>
  </si>
  <si>
    <t>петля для ал рамок AGV накладная</t>
  </si>
  <si>
    <t>петля для ал рамок AGV накладная CLIP ON</t>
  </si>
  <si>
    <t>петля для ал рамок AGV накладная CLIP ON с доводч</t>
  </si>
  <si>
    <t>AGV/08*ALU/CLIP-O</t>
  </si>
  <si>
    <t>петля для ал рамок AGV полунакладная CLIP ON</t>
  </si>
  <si>
    <t>ZP-RALUH2-00</t>
  </si>
  <si>
    <t>петля для ал рамок GTV накладная с клипом H-2 GTV ZP-RALUH2-00</t>
  </si>
  <si>
    <t>ZM-HCRALU9BE</t>
  </si>
  <si>
    <t>Петля для ал рамок GTV накладная с клипом с доводчиком GTV ZM-HCRALU9BE</t>
  </si>
  <si>
    <t>C1Z6MD9</t>
  </si>
  <si>
    <t>AL +45 внутренняя с доводчиком для узкого алюминиевого профиля Z1</t>
  </si>
  <si>
    <t>C1Z6NDAC</t>
  </si>
  <si>
    <t>AL +90 внутренняя с доводчиком для узкого алюминиевого профиля Z1</t>
  </si>
  <si>
    <t>C1Z6PD9</t>
  </si>
  <si>
    <t>AL 105 внутренняя с доводчиком для узкого алюминиевого профиля Z1</t>
  </si>
  <si>
    <t>C1Z6AD9</t>
  </si>
  <si>
    <t>AL 105 накладная с доводчиком для узкого алюминиевого профиля Z1</t>
  </si>
  <si>
    <t>C1Z6GD9</t>
  </si>
  <si>
    <t>AL 105 полунакладная с доводчиком для узкого алюминиевого профиля Z1</t>
  </si>
  <si>
    <t>Петли для ДСП</t>
  </si>
  <si>
    <t>NEXIS Click-on (EOL)</t>
  </si>
  <si>
    <t>F069073729</t>
  </si>
  <si>
    <t>Доводчик Soft-Close для петель Nexis с большим углом открывания 170°, Click -On*****</t>
  </si>
  <si>
    <t>f060073142</t>
  </si>
  <si>
    <t>Ответная планка крестообразная H=0 с эксцентриком NEXIS Click-On (2-х точ.крепл.)*****</t>
  </si>
  <si>
    <t>F060073144</t>
  </si>
  <si>
    <t>Ответная планка крестообразная H=0, 2-х точечное крепление Nexis Click-on *****</t>
  </si>
  <si>
    <t>F060073153217</t>
  </si>
  <si>
    <t>Ответная планка крестообразная H=18 Nexis*****</t>
  </si>
  <si>
    <t>F060073180236</t>
  </si>
  <si>
    <t>Ответная планка крестообразная H=2 Nexis Click-on с евровинтами (2-точечное крепление)*****</t>
  </si>
  <si>
    <t>F060073145</t>
  </si>
  <si>
    <t>Ответная планка крестообразная H=2, 2-х точечное крепление Nexis Click-on*****</t>
  </si>
  <si>
    <t>f060073146</t>
  </si>
  <si>
    <t>Ответная планка крестообразная H=4 NEXIS Click-On (2-х точ.крепл.)*****</t>
  </si>
  <si>
    <t>F060073129236</t>
  </si>
  <si>
    <t>Ответная планка линейная H=0 1D 2-х точеч.крепл. Nexis Click-on*****</t>
  </si>
  <si>
    <t>F015070139</t>
  </si>
  <si>
    <t>Перекидная петля для дверей угловых шкафов Nexis CLICK-ON NX-VS-PCC*****</t>
  </si>
  <si>
    <t>f015072834</t>
  </si>
  <si>
    <t>Петля -14° полунакладная угловая  (125°) NEXIS Click-On 29/-14*****</t>
  </si>
  <si>
    <t>f015072829</t>
  </si>
  <si>
    <t>Петля -24° полунакладная  угловая  (125°) NEXIS Click-On 29/-24*****</t>
  </si>
  <si>
    <t>F0150728З5</t>
  </si>
  <si>
    <t>Петля -45° полунакладная угловая  (125°) NEXIS Click-On 29/-45*****</t>
  </si>
  <si>
    <t>f015072747</t>
  </si>
  <si>
    <t>Петля +30° полунакладная угловая  (95°) NEXIS Click-On 05/30/2*****</t>
  </si>
  <si>
    <t>f015072751</t>
  </si>
  <si>
    <t>Петля +45° внутренняя угловая  (95°) NEXIS Click-On 05/45/3*****</t>
  </si>
  <si>
    <t>f015072788</t>
  </si>
  <si>
    <t>Петля +90° внутренняя под фальшпанель (ответная планка Н-4)  NEXIS Click-On 05/90/4*****</t>
  </si>
  <si>
    <t>F015072738236</t>
  </si>
  <si>
    <t>Петля 100°  внутренняя без пружины Nexis Click-on*****</t>
  </si>
  <si>
    <t>F015072736</t>
  </si>
  <si>
    <t>Петля 100° внутренняя NEXIS Click-on*****</t>
  </si>
  <si>
    <t>F015072722236</t>
  </si>
  <si>
    <t>Петля 100° накладная  NEXIS Click-on*****</t>
  </si>
  <si>
    <t>f015072729</t>
  </si>
  <si>
    <t>Петля 100° полунакладная  NEXIS Click-on*****</t>
  </si>
  <si>
    <t>F015072730236</t>
  </si>
  <si>
    <t>Петля 100° полунакладная без пружины Nexis Click-on*****</t>
  </si>
  <si>
    <t>F015072816236</t>
  </si>
  <si>
    <t>Петля 110° полнонакладная Nexis Click-on , без пружины*****</t>
  </si>
  <si>
    <t>F015072819</t>
  </si>
  <si>
    <t>Петля 110° полунакладная Nexis Click-on , без пружины*****</t>
  </si>
  <si>
    <t>f015072827</t>
  </si>
  <si>
    <t>Петля 125° накладная  NEXIS Click-on*****</t>
  </si>
  <si>
    <t>F015012842</t>
  </si>
  <si>
    <t>Петля 170° накладная с большим углом открывания  NEXIS Click-On 65*****</t>
  </si>
  <si>
    <t>NEXIS Slide-on</t>
  </si>
  <si>
    <t>F062073299236</t>
  </si>
  <si>
    <t>Ответная крестовая планка, Н=2; 2-точ.крепление Nexis Slide-on*****</t>
  </si>
  <si>
    <t>F062073298</t>
  </si>
  <si>
    <t>Ответная планка крестообразная H=0  (2-х точ.крепл) NEXIS Slide-On*****</t>
  </si>
  <si>
    <t>f062073300</t>
  </si>
  <si>
    <t>Ответная планка крестообразная H=4  (2-х точ.крепл.) NEXIS Slide On*****</t>
  </si>
  <si>
    <t>F016073033</t>
  </si>
  <si>
    <t>Петля +45° внутренняя угловая  (95°) NEXIS Slide-On 05/45/3*****</t>
  </si>
  <si>
    <t>F016073027225</t>
  </si>
  <si>
    <t>Петля +90° внутренняя под фальшпанель  (с коротким плечом) Nexis Slide-on 05/90/0*****</t>
  </si>
  <si>
    <t>F016073048225</t>
  </si>
  <si>
    <t>Петля +90° внутренняя под фальшпанель NEXIS Slide-On 05/90/4*****</t>
  </si>
  <si>
    <t>F01601З018236</t>
  </si>
  <si>
    <t>Петля 100° внутренняя  NEXIS Slide-On (F016073018)*****</t>
  </si>
  <si>
    <t>F016073008236</t>
  </si>
  <si>
    <t>Петля 100° накладная  NEXIS Slide On*****</t>
  </si>
  <si>
    <t>f016073014</t>
  </si>
  <si>
    <t>Петля 100° полунакладная  NEXIS Slide On*****</t>
  </si>
  <si>
    <t>F016073077217</t>
  </si>
  <si>
    <t>Петля 170° накладная с большим углом открывания  NEXIS Slide ON 65*****</t>
  </si>
  <si>
    <t>Nexis Slide-on "под старину" для Массива</t>
  </si>
  <si>
    <t>F063073339236</t>
  </si>
  <si>
    <t>Крестообразная ответная планка 1D, 2-точечное крепление Н=0 Nexis Slide-on "под старину" *****</t>
  </si>
  <si>
    <t>F016073096225</t>
  </si>
  <si>
    <t>Одношарнирная накладная петля 180° (для дверей с фальцем) Nexis Slide-on "под старину" *****</t>
  </si>
  <si>
    <t>NEXIS принадлежности для петли</t>
  </si>
  <si>
    <t>F06907371522</t>
  </si>
  <si>
    <t>Soft-close Click-on регулируемый демпфер для петель Nexis 95°-125° (на чашку)*****</t>
  </si>
  <si>
    <t>F069073752</t>
  </si>
  <si>
    <t>Tipmatic Plus Click-on для петель Nexis  без пружины (на чашку)*****</t>
  </si>
  <si>
    <t>F069073626</t>
  </si>
  <si>
    <t>Заглушка на мебельную петлю (на плечо) короткая c логотипом, левая*****</t>
  </si>
  <si>
    <t>F069073627</t>
  </si>
  <si>
    <t>Заглушка на мебельную петлю (на плечо) короткая c логотипом, правая*****</t>
  </si>
  <si>
    <t>F069073687</t>
  </si>
  <si>
    <t>Заглушка на мебельную петлю Nexis (на чашку)*****</t>
  </si>
  <si>
    <t>F069073548</t>
  </si>
  <si>
    <t>Заглушка на плечо петли Nexis Click-on, длинная, никелированная, без логотипа*****</t>
  </si>
  <si>
    <t>F069073570</t>
  </si>
  <si>
    <t>Заглушка на плечо петли Nexis Click-on, короткая, никелированная, без логотипа*****</t>
  </si>
  <si>
    <t>TIOMOS</t>
  </si>
  <si>
    <t>F072135551</t>
  </si>
  <si>
    <t>Заглушка на мебельную петлю TIOMOS (на плечо) c логотипом, левая*****</t>
  </si>
  <si>
    <t>F072135550</t>
  </si>
  <si>
    <t>Заглушка на мебельную петлю TIOMOS (на плечо) c логотипом, правая*****</t>
  </si>
  <si>
    <t>F072135503540</t>
  </si>
  <si>
    <t>Заглушка на мебельную петлю Tiomos (на чашку)*****</t>
  </si>
  <si>
    <t>F072135753517</t>
  </si>
  <si>
    <t>Ограничитель угла открывания до 120° для петли Tiomos 160*****</t>
  </si>
  <si>
    <t>F072135751517</t>
  </si>
  <si>
    <t>Ограничитель угла открывания до 85° для петель Tiomos 110*****</t>
  </si>
  <si>
    <t>F058139894217</t>
  </si>
  <si>
    <t>Ответная планка крестообразная H-19  2-точечное крепление, для привинчивания.  TIOMOS*****</t>
  </si>
  <si>
    <t>F058139746228</t>
  </si>
  <si>
    <t>Ответная планка крестообразная H=0 с эксцентриком (4-х точ.крепл) Tiomos*****</t>
  </si>
  <si>
    <t>F058139761228</t>
  </si>
  <si>
    <t>Ответная планка крестообразная H=0 с эксцентриком с евровинтами (4-х точ.крепл) Tiomos*****</t>
  </si>
  <si>
    <t>F0581З9747</t>
  </si>
  <si>
    <t>Ответная планка крестообразная H=2 с эксцентриком (4-х точ.крепл) Tiomos*****</t>
  </si>
  <si>
    <t>F058139762</t>
  </si>
  <si>
    <t>Ответная планка крестообразная H=2 с эксцентриком с евровинтами (4-х точ.крепл) Tiomos*****</t>
  </si>
  <si>
    <t>f058139722</t>
  </si>
  <si>
    <t>Ответная планка крестообразная H=2, с регулировкой (3-х точечное крепление) Tiomos*****</t>
  </si>
  <si>
    <t>F058139748228</t>
  </si>
  <si>
    <t>Ответная планка крестообразная H=3 с эксцентриком (4-х точ.крепл) Tiomos*****</t>
  </si>
  <si>
    <t>F058139763228</t>
  </si>
  <si>
    <t>Ответная планка крестообразная H=3 с эксцентриком с евровинтами (4-х точ.крепл) Tiomos*****</t>
  </si>
  <si>
    <t>F0581З9749</t>
  </si>
  <si>
    <t>Ответная планка крестообразная H=3,5 с эксцентриком (4-х точ.крепл) Tiomos*****</t>
  </si>
  <si>
    <t>F058139764228</t>
  </si>
  <si>
    <t>Ответная планка крестообразная H=3,5 с эксцентриком с евровинтами (4-х точ.крепл) Tiomos*****</t>
  </si>
  <si>
    <t>F058139724228</t>
  </si>
  <si>
    <t>Ответная планка крестообразная H=3,5, с регулировкой (3-х точечное крепление) Tiomos*****</t>
  </si>
  <si>
    <t>F059139702</t>
  </si>
  <si>
    <t>Ответная планка линейная H=2 Tiomos 1D, 2-точечное крепление,  с эксцентриком*****</t>
  </si>
  <si>
    <t>F059139704</t>
  </si>
  <si>
    <t>Ответная планка линейная H=3.5  к Tiomos, 2-точ. крепление*****</t>
  </si>
  <si>
    <t>F028138530223</t>
  </si>
  <si>
    <t>Петля +30° внутренняя с демпфером Tiomos +30° *****</t>
  </si>
  <si>
    <t>F028138529223</t>
  </si>
  <si>
    <t>Петля +30° накладная с демпфером Tiomos +30° *****</t>
  </si>
  <si>
    <t>F028138108</t>
  </si>
  <si>
    <t>Петля +45° внутренняя с демпфером Tiomos +45° (с ответной планкой Н-0 ставится как накладная) *****</t>
  </si>
  <si>
    <t>F028138534223</t>
  </si>
  <si>
    <t>F028138533223</t>
  </si>
  <si>
    <t>Петля +45° накладная с демпфером Tiomos +45° *****</t>
  </si>
  <si>
    <t>F028138536</t>
  </si>
  <si>
    <t>Петля +90 внутренняя под фальшпанели  с демфером Tiomos 110/90E (ответная планка Н-3) *****</t>
  </si>
  <si>
    <t>F046138596213</t>
  </si>
  <si>
    <t>Петля +90 внутренняя под фальшпанели без демпфера и пружины Tiomos 110/90E (привинчивание) *****</t>
  </si>
  <si>
    <t>F028138535213</t>
  </si>
  <si>
    <t>Петля +90 накладная под фальшпанели с демпфером Tiomos 110/90E *****</t>
  </si>
  <si>
    <t>F0281З8522</t>
  </si>
  <si>
    <t>Петля 110° внутренняя с демпфером  Tiomos 110 *****</t>
  </si>
  <si>
    <t>F046138580228</t>
  </si>
  <si>
    <t>Петля 110° накладная без демпфера и пружины Tiomos 110° *****</t>
  </si>
  <si>
    <t>F028138520</t>
  </si>
  <si>
    <t>Петля 110° накладная с демпфером Tiomos 110 *****</t>
  </si>
  <si>
    <t>F028138519</t>
  </si>
  <si>
    <t>Петля 110° полнонакладная с демпфером Tiomos 110 *****</t>
  </si>
  <si>
    <t>F028138521</t>
  </si>
  <si>
    <t>Петля 110° полунакладная с демпфером Tiomos 110 *****</t>
  </si>
  <si>
    <t>F046138608228</t>
  </si>
  <si>
    <t>Петля 120° накладная без демфера и пружины Tiomos 120° *****</t>
  </si>
  <si>
    <t>F028138548228</t>
  </si>
  <si>
    <t>Петля 120° накладная с демфером Tiomos 120° *****</t>
  </si>
  <si>
    <t>F028138562</t>
  </si>
  <si>
    <t>Петля 160° накладная с демфером с большим углом открывания Tiomos 160 *****</t>
  </si>
  <si>
    <t>F045138460228</t>
  </si>
  <si>
    <t>Петля Tiomos 110° внутренняя без демфера с пружиной *****</t>
  </si>
  <si>
    <t>F045138458228</t>
  </si>
  <si>
    <t>Петля Tiomos 110° накладная без демфера с пружиной *****</t>
  </si>
  <si>
    <t>F045138459228</t>
  </si>
  <si>
    <t>Петля Tiomos 110° полунакладная без демфера с пружиной *****</t>
  </si>
  <si>
    <t>F045138486228</t>
  </si>
  <si>
    <t>Петля Tiomos 120° накладная без демфера с пружиной *****</t>
  </si>
  <si>
    <t>F045139063217</t>
  </si>
  <si>
    <t>Петля-мини 95° накладная с пружиной Tiomos *****</t>
  </si>
  <si>
    <t>f072135758217</t>
  </si>
  <si>
    <t>Подкладка под ответную планку клиновидная -5° Tiomos *****</t>
  </si>
  <si>
    <t>f072135757</t>
  </si>
  <si>
    <t>Подкладка под ответную планку клиновидная +5° Tiomos *****</t>
  </si>
  <si>
    <t>Tipmatic и Soft-close</t>
  </si>
  <si>
    <t>F069066528247</t>
  </si>
  <si>
    <t>Soft-close Pin, Пневматический демпфер *****</t>
  </si>
  <si>
    <t>F069068286</t>
  </si>
  <si>
    <t>Tipmatic Pin (без планки) *****</t>
  </si>
  <si>
    <t>F069135396513</t>
  </si>
  <si>
    <t>Tipmatic Pin алюм/дерево и магнитные контактные планки (длинный выталкиватель) *****</t>
  </si>
  <si>
    <t>F069135061223</t>
  </si>
  <si>
    <t>Tipmatic Pin алюм/дерево и магнитные контактные планки (короткий выталкиватель) *****</t>
  </si>
  <si>
    <t>F069073697</t>
  </si>
  <si>
    <t>Адаптер крестообразный (держатель) для Pin Grass*****</t>
  </si>
  <si>
    <t>f069073696</t>
  </si>
  <si>
    <t>Адаптер линейный (держатель прямой) для  Pin Grass*****</t>
  </si>
  <si>
    <t>Внутренние D 35</t>
  </si>
  <si>
    <t>внутренняя</t>
  </si>
  <si>
    <t>ZP-PO7H045BE</t>
  </si>
  <si>
    <t>Петля GTV внутр с пруж обратного действ, H0, 45мм, без евро GTV ZP-PO7H045BE *****</t>
  </si>
  <si>
    <t>ZP-BICN070BE</t>
  </si>
  <si>
    <t xml:space="preserve">Петля GTV внутренняя (конт.) ZP-BICN070BE </t>
  </si>
  <si>
    <t>Петля GTV внутренняя ZP-BICN070BE</t>
  </si>
  <si>
    <t>ZP-BICN070ZE</t>
  </si>
  <si>
    <t>Петля GTV внутренняя, с евро ZP-BICN070ZE</t>
  </si>
  <si>
    <t>ZP-COCA7450-BE</t>
  </si>
  <si>
    <t xml:space="preserve">Петля клиповая GTV внутрення без пружины, H=0, 45мм, с эксц.регул., без евро ZP-COCA7450-BE </t>
  </si>
  <si>
    <t>внутренняя с доводчиком</t>
  </si>
  <si>
    <t>Петля AGV  внутренняя с доводчиком *****</t>
  </si>
  <si>
    <t>ZM-ECHC07BEO</t>
  </si>
  <si>
    <t>Петля GTV PRESTIGE внутренняя с доводчиком (100 шт) ZM-ECHC07BEO</t>
  </si>
  <si>
    <t>ZM-INHC070BEO</t>
  </si>
  <si>
    <t>Петля GTV внутренняя (без накладки) с доводчиком (конт.) ZM-INHC070BEO</t>
  </si>
  <si>
    <t>Петля GTV внутренняя с доводчиком (100 шт) ZM-ECHC07BEO</t>
  </si>
  <si>
    <t>ZM-ECHC07ZEO</t>
  </si>
  <si>
    <t>Петля GTV внутренняя с доводчиком, с евро ZM-ECHC07ZEO</t>
  </si>
  <si>
    <t>ZM-CNHC07-BE</t>
  </si>
  <si>
    <t>Петля GTV внутренняя с клипом, с доводчиком  ( Престиж) ZM-CNHC07-BE</t>
  </si>
  <si>
    <t>Петля INNOVO внутренняя с доводчиком с клипомZM-INHC070BEO *****</t>
  </si>
  <si>
    <t>мини D-26</t>
  </si>
  <si>
    <t>Петля  AGV  D 26 внутренняя (eol) *****</t>
  </si>
  <si>
    <t>ZP-CIHC070ZE</t>
  </si>
  <si>
    <t>Петля  GTV mini D 26 внутрянняя с доводчиком, с евро ZP-CIHC070ZE (eol) *****</t>
  </si>
  <si>
    <t>Накладные D 35</t>
  </si>
  <si>
    <t>накладная</t>
  </si>
  <si>
    <t>ZP-BSH090-BE</t>
  </si>
  <si>
    <t>Петля GTV INNOVO накладная ZP-BSH090-BE</t>
  </si>
  <si>
    <t>ZP-BICN090ZE</t>
  </si>
  <si>
    <t>Петля GTV накладная c евровинтом ZP-BICN090ZE</t>
  </si>
  <si>
    <t>ZP-BICN090BE</t>
  </si>
  <si>
    <t>Петля GTV накладная ZP-BICN090BE</t>
  </si>
  <si>
    <t>Петля GTV накладная ZP-BICN090BE (конт.)</t>
  </si>
  <si>
    <t>ZP-COCA450-BE</t>
  </si>
  <si>
    <t>Петля GTV накладная без пружины (H=0,45) с эксцентриковой регул CLIP "NEW 2013"ZP-COCA450-BE</t>
  </si>
  <si>
    <t>ZP-POH045BEO</t>
  </si>
  <si>
    <t>Петля GTV накладная с пружиной обратного действия, H=0, 45мм, без евроZP-POH045BEO</t>
  </si>
  <si>
    <t>ZP-COCA450-ZE</t>
  </si>
  <si>
    <t>Петля клиповая GTV накладная без пружины, H=0, 45мм, с эксц.регул.,с евро ZP-COCA450-ZE</t>
  </si>
  <si>
    <t>ZP-COCAMU452</t>
  </si>
  <si>
    <t>Петля клиповая GTV накладная с прямым плечом, с эксц.регул.ZP-COCAMU452*****</t>
  </si>
  <si>
    <t>накладная мини D-26</t>
  </si>
  <si>
    <t>ZP-CIHC090ZE</t>
  </si>
  <si>
    <t>Петля GTV mini D-26 накладная с доводчиком ZP-CIHC090ZE</t>
  </si>
  <si>
    <t>ZP-CIBI9H0ZE</t>
  </si>
  <si>
    <t>Петля GTV накладная для наружной двери с евро мини D-26 ZP-CI09H0ZES/CIBI9H0ZE</t>
  </si>
  <si>
    <t>накладная с доводчиком</t>
  </si>
  <si>
    <t>Петля AGV накладная c доводчиком</t>
  </si>
  <si>
    <t>ZM-ECHC09BEO</t>
  </si>
  <si>
    <t>Петля GTV PRESTIGE накладная с доводчиком (100 шт) ZM-ECHC09BEO</t>
  </si>
  <si>
    <t>ZM-INHC090BEO</t>
  </si>
  <si>
    <t>Петля GTV накладная (без накладки) с доводчиком (конт.) ZM-INHC090BEO</t>
  </si>
  <si>
    <t>Петля GTV накладная с доводчиком (100 шт) ZM-ECHC09BEO</t>
  </si>
  <si>
    <t>ZM-ECHC09ZEO</t>
  </si>
  <si>
    <t>Петля GTV накладная с доводчиком с евровинтом ZM-ECHC09ZEO</t>
  </si>
  <si>
    <t>ZM-CNHC09-BE</t>
  </si>
  <si>
    <t>Петля GTV накладная с доводчиком с клипом Prestige ZM-CNHC09-BE</t>
  </si>
  <si>
    <t>Петля INNOVO накладная с доводчиком с клипом GTV ZM-INHC090BEO</t>
  </si>
  <si>
    <t>ZM-INHC090ZEO</t>
  </si>
  <si>
    <t>Петля INNOVO накладная с доводчиком с клипом с евровинтом GTV ZM-INHC090ZEO</t>
  </si>
  <si>
    <t>ответная планка, проводник</t>
  </si>
  <si>
    <t>Проводник к петле H-2 (eol) *****</t>
  </si>
  <si>
    <t>Петли угловые</t>
  </si>
  <si>
    <t>+ 135*</t>
  </si>
  <si>
    <t>ZP-KT135H2BE</t>
  </si>
  <si>
    <t>Петля GTV +135* ZP-KT135H2BE</t>
  </si>
  <si>
    <t>+ 165* и 155*</t>
  </si>
  <si>
    <t>ZM-HCKT155BE</t>
  </si>
  <si>
    <t>Петля GTV +155* с доводчиком с клипом ZM-HCKT155BE</t>
  </si>
  <si>
    <t>ZM-HCKT165BE</t>
  </si>
  <si>
    <t>Петля GTV 165*  с доводчиком ZM-HCKT165BE</t>
  </si>
  <si>
    <t>ZP-KT165H2BE</t>
  </si>
  <si>
    <t>Петля GTV 165* ZP-KT165H2BE</t>
  </si>
  <si>
    <t>+ 270*</t>
  </si>
  <si>
    <t>ZP-KT0270-BE</t>
  </si>
  <si>
    <t>Петля GTV 270* с клипом ZP-KT0270-BE</t>
  </si>
  <si>
    <t>+ 45*</t>
  </si>
  <si>
    <t>Петля AGV +45* *****</t>
  </si>
  <si>
    <t>ZP-KT45H2-BE</t>
  </si>
  <si>
    <t>Петля GTV +45* (200 шт) ZP-KT45H2-BE</t>
  </si>
  <si>
    <t>ZM-HCKT45-BE</t>
  </si>
  <si>
    <t>Петля GTV +45* PRESTIGE с доводчиком ZM-HCKT45-BE</t>
  </si>
  <si>
    <t>Петля GTV +45* с доводчиком ZM-HCKT45-BE</t>
  </si>
  <si>
    <t>ZM-HCKT45-ZE</t>
  </si>
  <si>
    <t>Петля GTV +45* с доводчиком с евро ZM-HCKT45-ZE</t>
  </si>
  <si>
    <t>ZP-KT45H2-ZE</t>
  </si>
  <si>
    <t>Петля GTV +45* с евро  ZP-KT45H2-ZE</t>
  </si>
  <si>
    <t>ZP-BIKT45H2BE</t>
  </si>
  <si>
    <t>Петля INNOVO GTV +45* ZP-BIKT45H2BE</t>
  </si>
  <si>
    <t>+30*</t>
  </si>
  <si>
    <t>ZP-KT30H2-BE</t>
  </si>
  <si>
    <t>Петля GTV +30* ZP-KT30H2-BE</t>
  </si>
  <si>
    <t>ZM-HCKT30-BE</t>
  </si>
  <si>
    <t>Петля GTV +30* с доводчиком ZM-HCKT30-BE</t>
  </si>
  <si>
    <t>ZP-KT30H2-ZE</t>
  </si>
  <si>
    <t>Петля GTV +30*, с евро ZP-KT30H2-ZE (eol) *****</t>
  </si>
  <si>
    <t>Петля АGV +30* *****</t>
  </si>
  <si>
    <t>+90*</t>
  </si>
  <si>
    <t>Петля AGV +90*****</t>
  </si>
  <si>
    <t>ZM-HCKT90-BE</t>
  </si>
  <si>
    <t>Петля GTV +90* PRESTIGE с доводчиком ZM-HCKT90-BE</t>
  </si>
  <si>
    <t>ZP-KT90H2-BE</t>
  </si>
  <si>
    <t xml:space="preserve">Петля GTV +90* ZP-KT90H2-BE </t>
  </si>
  <si>
    <t xml:space="preserve">Петля GTV +90* с доводчиком ZM-HCKT90-BE </t>
  </si>
  <si>
    <t xml:space="preserve">ZM-HCKT90-ZE </t>
  </si>
  <si>
    <t xml:space="preserve">Петля GTV +90* с доводчиком с евро ZM-HCKT90-ZE </t>
  </si>
  <si>
    <t>ZP-KT90H2-ZE</t>
  </si>
  <si>
    <t>Петля GTV +90* с евро ZP-KT90H2-ZE</t>
  </si>
  <si>
    <t>ZP-BIKT90H2BE</t>
  </si>
  <si>
    <t>Петля INNOVO GTV +90* ZP-BIKT90H2BE</t>
  </si>
  <si>
    <t>Петля барная</t>
  </si>
  <si>
    <t>PD-MD-ZB-01</t>
  </si>
  <si>
    <t>Петля барная (для подъёмника Modern Lift)</t>
  </si>
  <si>
    <t>Петля барная D-35 цинк (eol) **</t>
  </si>
  <si>
    <t>Полунакладные D 35</t>
  </si>
  <si>
    <t>полунакладная</t>
  </si>
  <si>
    <t>ZP-INCN080BE</t>
  </si>
  <si>
    <t>Петля GTV Innovo полунакладная* *****</t>
  </si>
  <si>
    <t>ZP-BICN080BE</t>
  </si>
  <si>
    <t>Петля GTV полунакладная (конт.) ZP-BICN080BE</t>
  </si>
  <si>
    <t>Петля GTV полунакладная ZP-BICN080BE</t>
  </si>
  <si>
    <t>Петля GTV полунакладная без отв. планки (eol) *****</t>
  </si>
  <si>
    <t>ZP-BICN080ZE</t>
  </si>
  <si>
    <t>Петля GTV полунакладная с евровинтом ZP-BICN080ZE</t>
  </si>
  <si>
    <t>Петля LB полунакладная (eol) *****</t>
  </si>
  <si>
    <t>полунакладная с доводчиком</t>
  </si>
  <si>
    <t>ZM-INHC080BEO</t>
  </si>
  <si>
    <t>Петля GTV / INNOVO полунакладная (без накладки) с доводчиком (конт.) ZM-INHC080BEO</t>
  </si>
  <si>
    <t>ZM-ECHC08BEO</t>
  </si>
  <si>
    <t>Петля GTV PRESTIGE полунакладная с доводчиком ZM-ECHC08BEO</t>
  </si>
  <si>
    <t>ZM-CNHC08-BE</t>
  </si>
  <si>
    <t>Петля GTV полунакладная с доводчиком Prestige (100 шт) ZM-CNHC08-BE</t>
  </si>
  <si>
    <t>Петля GTV полунакладная с доводчиком ZM-ECHC08BEO</t>
  </si>
  <si>
    <t>ZM-INHC080ZEO</t>
  </si>
  <si>
    <t>Петля INNOVO полунакладная (без накладки) с доводчиком с евровинтом ZM-INHC080ZEO</t>
  </si>
  <si>
    <t>поршневые петли</t>
  </si>
  <si>
    <t>ZT-HF-01-D00</t>
  </si>
  <si>
    <t>Петля поршневая большая GTV ZT-HF-01-D00</t>
  </si>
  <si>
    <t>ZT-HF-01-M00</t>
  </si>
  <si>
    <t>Петля поршневая маленькая GTV ZT-HF-01-M00</t>
  </si>
  <si>
    <t>рояльные петли</t>
  </si>
  <si>
    <t>Петля карточная №4 (50*39*1,5мм)</t>
  </si>
  <si>
    <t>Петля рояльная 1000 мм хром</t>
  </si>
  <si>
    <t>Петля рояльная 1800 мм хром</t>
  </si>
  <si>
    <t>Петля рояльная 25/20 латунь (mbh25/20) (eol)</t>
  </si>
  <si>
    <t>Петля рояльная 50/28 латунь (mbh50/28) (eol)</t>
  </si>
  <si>
    <t>Петля рояльная 50/38 латунь (mbh50/38) (eol)</t>
  </si>
  <si>
    <t>Петля рояльная 63/28 латунь (mbh63/28) (eol)</t>
  </si>
  <si>
    <t>Петля рояльная 63/41 латунь (mbh63/41) (eol)*****</t>
  </si>
  <si>
    <t>Петля рояльная 75/38 латунь (mbh75/38) (eol)*****</t>
  </si>
  <si>
    <t>Петля рояльная 75/41 латунь (mbh75/41) (eol)*****</t>
  </si>
  <si>
    <t>Петля рояльная 788 мм хром</t>
  </si>
  <si>
    <t>Петля рояльная №3 L-250 цинк</t>
  </si>
  <si>
    <t>Петля рояльная №3 L-400 цинк</t>
  </si>
  <si>
    <t>Петля рояльная №3 L-500 цинк</t>
  </si>
  <si>
    <t>Петля рояльная №3 L-700 цинк</t>
  </si>
  <si>
    <t>Петля рояльная №3 L-740 цинк</t>
  </si>
  <si>
    <t>Петля рояльная №3 L-815 цинк</t>
  </si>
  <si>
    <t>цилиндрические</t>
  </si>
  <si>
    <t>ZC-GTV-12-00</t>
  </si>
  <si>
    <t>Петля GTV цилиндрическая d-12 золото ZC-GTV-12-00</t>
  </si>
  <si>
    <t>ZC-GTV-14-00</t>
  </si>
  <si>
    <t>Петля GTV цилиндрическая d-14 золото ZC-GTV-14-00</t>
  </si>
  <si>
    <t>Петли Lapis</t>
  </si>
  <si>
    <t>P7A0A09</t>
  </si>
  <si>
    <t>Накладка на плечо петли Lapis, отделка аллюминий</t>
  </si>
  <si>
    <t>P7A0A11</t>
  </si>
  <si>
    <t>Накладка на плечо петли Lapis, отделка белая матовая</t>
  </si>
  <si>
    <t>P7A0A07</t>
  </si>
  <si>
    <t>Накладка на плечо петли Lapis, отделка бронза</t>
  </si>
  <si>
    <t>P7A0A10</t>
  </si>
  <si>
    <t>Накладка на плечо петли Lapis, отделка графит</t>
  </si>
  <si>
    <t>P7A0A0I</t>
  </si>
  <si>
    <t>Накладка на плечо петли Lapis, отделка инокс/нержавеющая сталь</t>
  </si>
  <si>
    <t>P7A0A06</t>
  </si>
  <si>
    <t>Накладка на плечо петли Lapis, отделка хром</t>
  </si>
  <si>
    <t>P7A0A0N</t>
  </si>
  <si>
    <t>Накладка на плечо петли Lapis, отделка хром черный</t>
  </si>
  <si>
    <t>P7A0AA3</t>
  </si>
  <si>
    <t>Накладка на плечо петли Lapis, отделка черный глянец</t>
  </si>
  <si>
    <t>P7A0A0C</t>
  </si>
  <si>
    <t>Накладка на плечо петли Lapis, отделка шампань</t>
  </si>
  <si>
    <t>P7SXA09SN</t>
  </si>
  <si>
    <t>Накладка на чашку петли Lapis, отделка аллюминий</t>
  </si>
  <si>
    <t>P7SXA11SN</t>
  </si>
  <si>
    <t>Накладка на чашку петли Lapis, отделка белая матовая</t>
  </si>
  <si>
    <t>P7SXA07SN</t>
  </si>
  <si>
    <t>Накладка на чашку петли Lapis, отделка бронза</t>
  </si>
  <si>
    <t>P7SXA10SN</t>
  </si>
  <si>
    <t>Накладка на чашку петли Lapis, отделка графит</t>
  </si>
  <si>
    <t>P7SXA0ISN</t>
  </si>
  <si>
    <t>Накладка на чашку петли Lapis, отделка инокс/нержавеющая сталь</t>
  </si>
  <si>
    <t>P7SXA06SN</t>
  </si>
  <si>
    <t>Накладка на чашку петли Lapis, отделка хром</t>
  </si>
  <si>
    <t>P7SXA0NSN</t>
  </si>
  <si>
    <t>Накладка на чашку петли Lapis, отделка хром черный</t>
  </si>
  <si>
    <t>P7SXAA3SN</t>
  </si>
  <si>
    <t>Накладка на чашку петли Lapis, отделка черный глянец</t>
  </si>
  <si>
    <t>P7SXA0CSN</t>
  </si>
  <si>
    <t>Накладка на чашку петли Lapis, отделка шампань</t>
  </si>
  <si>
    <t>C21VA99</t>
  </si>
  <si>
    <t>Петля LAPIS 110" PUSH  выписывать прямую ответку</t>
  </si>
  <si>
    <t>C716AD9</t>
  </si>
  <si>
    <t>Петля LAPIS 110" накладная с доводчиком (глубина чашки 13,5) выписывать прямую ответку</t>
  </si>
  <si>
    <t>Петли PUSH Silentia 700</t>
  </si>
  <si>
    <t>C2AVN99AC</t>
  </si>
  <si>
    <t>+ 90* внутренняя Петля PUSH</t>
  </si>
  <si>
    <t>C2AVM99</t>
  </si>
  <si>
    <t>+45*  Петля PUSH</t>
  </si>
  <si>
    <t>C2PPP99</t>
  </si>
  <si>
    <t xml:space="preserve">110* внутренняя Петля PUSH </t>
  </si>
  <si>
    <t>C2PPA99</t>
  </si>
  <si>
    <t xml:space="preserve">110* накладная Петля PUSH </t>
  </si>
  <si>
    <t>C2PPG99</t>
  </si>
  <si>
    <t>110* полунакладная Петля PUSH</t>
  </si>
  <si>
    <t>DP85SNBR</t>
  </si>
  <si>
    <t>Адаптер крестовой регулируемый для защелки Push , крепление под шуруп, бежевый</t>
  </si>
  <si>
    <t>DP82XXBR</t>
  </si>
  <si>
    <t>Адаптер прямой регулируемый для защелки Push бежевый (дополнительно заглушка на плечо длинная)</t>
  </si>
  <si>
    <t>DPASNB</t>
  </si>
  <si>
    <t>Дополнительная защелка PUSH (если 4 и более петель PUSH)</t>
  </si>
  <si>
    <t>DPMSNB (DPMSNJ)</t>
  </si>
  <si>
    <t>Защёлка Push ø 10 мм, длина 40 мм бежевая</t>
  </si>
  <si>
    <t>DP38XX91</t>
  </si>
  <si>
    <t>Ответная часть самоклеющаяся  Push 20x14 мм.</t>
  </si>
  <si>
    <t xml:space="preserve">Петли SOFT Silentia </t>
  </si>
  <si>
    <t>C7P6MD9</t>
  </si>
  <si>
    <t>+45* внутренняя с доводчиком с доводчиком (глубина чашки 13,5)</t>
  </si>
  <si>
    <t>C7P6ND9AC</t>
  </si>
  <si>
    <t>+90 внутренняя с доводчиком (глубина чашки 13,5)</t>
  </si>
  <si>
    <t>C7P6ND9</t>
  </si>
  <si>
    <t>+90 внутренняя с КОРОТКИМ плечом с доводчиком (глубина чашки 13,5)</t>
  </si>
  <si>
    <t>C7P6ND9AM</t>
  </si>
  <si>
    <t>+90 накладная с доводчиком (глубина чашки 13,5)</t>
  </si>
  <si>
    <t>C7P6PD9</t>
  </si>
  <si>
    <t>110° внутренняя с доводчиком (глубина чашки 13,5)</t>
  </si>
  <si>
    <t>C7P6AD9</t>
  </si>
  <si>
    <t>110° накладная с доводчиком (глубина чашки 13,5)</t>
  </si>
  <si>
    <t>C7P6GD9</t>
  </si>
  <si>
    <t>110° полунакладная  с доводчиком (глубина чашки 13,5)</t>
  </si>
  <si>
    <t>C2PKAD9</t>
  </si>
  <si>
    <t>155* накладная с доводчиком (глубина чашки 13,5)</t>
  </si>
  <si>
    <t>C2PKGD9</t>
  </si>
  <si>
    <t>155* полунакладная с доводчиком (глубина чашки 13,5)</t>
  </si>
  <si>
    <t>C2PBAD9</t>
  </si>
  <si>
    <t>94° Петля накладная с доводчиком  для фасадов толщиной 19-35 мм (глубина чашки 15,5)</t>
  </si>
  <si>
    <t>CBP2A99</t>
  </si>
  <si>
    <t>Петля 110 для сложных конструкций (отдельно выписывать накладной доводчик)</t>
  </si>
  <si>
    <t>Петли Titanium</t>
  </si>
  <si>
    <t>S2MX83H6SN</t>
  </si>
  <si>
    <t>Заглушка на плечо петли с логотипом SALICE, титаниум</t>
  </si>
  <si>
    <t>S2CX85H6SN</t>
  </si>
  <si>
    <t>Заглушка на чашку петли с логотипом SALICE, титаниум</t>
  </si>
  <si>
    <t>BAP3R36</t>
  </si>
  <si>
    <t>Ответная планка прямая H-3  крепление шурупами, титаниум</t>
  </si>
  <si>
    <t>C7A6MD6</t>
  </si>
  <si>
    <t>Петля +45* внутренняя с доводчиком, титаниум (глубина чашки 13,5)</t>
  </si>
  <si>
    <t>C7A6ND6AC</t>
  </si>
  <si>
    <t>Петля +90* внутренняя с доводчиком, титаниум (глубина чашки 13,5)</t>
  </si>
  <si>
    <t>C7A6PD6</t>
  </si>
  <si>
    <t>Петля 110" внутренняя с доводчиком, титаниум (глубина чашки 13,5)</t>
  </si>
  <si>
    <t>C7A6AD6</t>
  </si>
  <si>
    <t>Петля 110" накладная с доводчиком, титаниум (глубина чашки 13,5)</t>
  </si>
  <si>
    <t>C7A6GD6</t>
  </si>
  <si>
    <t>Петля 110" полунакладная с доводчиком, титаниум (глубина чашки 13,5)</t>
  </si>
  <si>
    <t>Петли для стекла</t>
  </si>
  <si>
    <t>Петли для стеклянных дверей</t>
  </si>
  <si>
    <t>F078073792</t>
  </si>
  <si>
    <t>Петля внутренняя для стеклянных дверей 180° внутренняя+ручка*****</t>
  </si>
  <si>
    <t>F078073792207</t>
  </si>
  <si>
    <t>Петля внутренняя для стеклянных дверей 180° с прямым закреплением со стороны корпуса*****</t>
  </si>
  <si>
    <t>F078073783236</t>
  </si>
  <si>
    <t>Петля полнонакладная (левая) для стеклянных дверей с регулировкой угла от +30° до -30°*****</t>
  </si>
  <si>
    <t>F078073785236</t>
  </si>
  <si>
    <t>Петля полнонакладная (правая) для стеклянных дверей с регулировкой угла от +30° до -30°*****</t>
  </si>
  <si>
    <t>F069073457236</t>
  </si>
  <si>
    <t>Ручка для стеклянной двери*****</t>
  </si>
  <si>
    <t>Петли врезные</t>
  </si>
  <si>
    <t>внутренние</t>
  </si>
  <si>
    <t>Петля AGV для стекла врезная внутренняя (eol) *****</t>
  </si>
  <si>
    <t>ZP-CIG-17OZE</t>
  </si>
  <si>
    <t>Петля GTV для стекла врез внутр с евро (аллюм, круг) ZP-CIG-17OZE</t>
  </si>
  <si>
    <t>ZP-CIG-17UZE</t>
  </si>
  <si>
    <t>Петля GTV для стекла врез внутр с евро (аллюм, овал) ZP-CIG-17UZE</t>
  </si>
  <si>
    <t>ZP-CIG-07OZE</t>
  </si>
  <si>
    <t>Петля GTV для стекла врез внутр с евро (хром, круг) ZP-CIG-07OZE</t>
  </si>
  <si>
    <t>ZP-CIG-07UZE</t>
  </si>
  <si>
    <t>Петля GTV для стекла врез внутр с евро (хром, овал) ZP-CIG-07UZE</t>
  </si>
  <si>
    <t>Петля врезная внутренняя LB (eol) *****</t>
  </si>
  <si>
    <t>накладки к петле</t>
  </si>
  <si>
    <t>Накладка к петле AGV круглая хром (eol) *****</t>
  </si>
  <si>
    <t>Накладка к петле не комплект (eol) *****</t>
  </si>
  <si>
    <t>накладные</t>
  </si>
  <si>
    <t>Петля AGV для стекла врезная накладная (eol)*****</t>
  </si>
  <si>
    <t>ZP-CIG-19OZE</t>
  </si>
  <si>
    <t>Петля GTV для стекла врез накл с евро (аллюм, круг) ZP-CIG-19OZE</t>
  </si>
  <si>
    <t>ZP-CIG-19UZE</t>
  </si>
  <si>
    <t>Петля GTV для стекла врез накл с евро (аллюм, овал) ZP-CIG-19UZE</t>
  </si>
  <si>
    <t>ZP-CIG-09OZE</t>
  </si>
  <si>
    <t>Петля GTV для стекла врез накл с евро (хром, круг) ZP-CIG-09OZE</t>
  </si>
  <si>
    <t>ZP-CIG-09UZE</t>
  </si>
  <si>
    <t>Петля GTV для стекла врез накл с евро (хром, овал) ZP-CIG-09UZE</t>
  </si>
  <si>
    <t>полунакладные</t>
  </si>
  <si>
    <t>Петля AGV для стекла врезная полунакладная (eol) *****</t>
  </si>
  <si>
    <t>Петли осевые</t>
  </si>
  <si>
    <t>Петля осевая chrom (2петли + ручка) LB</t>
  </si>
  <si>
    <t>Nomet (FAM)</t>
  </si>
  <si>
    <t>Петля FAM chrom промежуточн. Левая LB</t>
  </si>
  <si>
    <t>Петля FAM chrom промежуточн. Правая LB</t>
  </si>
  <si>
    <t>Петля для стекла левая FAM хром</t>
  </si>
  <si>
    <t>Петля для стекла левая FAM черная LB*****</t>
  </si>
  <si>
    <t>Петля для стекла правая FAM хром</t>
  </si>
  <si>
    <t>Петля для стекла правая FAM черная LB*****</t>
  </si>
  <si>
    <t>Ручка к петле для стекла FAM хром</t>
  </si>
  <si>
    <t>Ручка к петле для стекла FAM черная LB*****</t>
  </si>
  <si>
    <t>BAGHR59   31</t>
  </si>
  <si>
    <t>Ответная планка для стекла (приклеивание) петли для стекла (приклеивание)</t>
  </si>
  <si>
    <t>BAGHR59   32</t>
  </si>
  <si>
    <t>Ответная планка для стекла (приклеивание) петли для стекла с доводчиков 26 чашка</t>
  </si>
  <si>
    <t>C6C7S39</t>
  </si>
  <si>
    <t>Петля для стекла 94 внутренняя ОТВЕТКА H-0 (диаметр чашки 26)</t>
  </si>
  <si>
    <t>C6C7C39</t>
  </si>
  <si>
    <t>Петля для стекла 94 накладная ОТВЕТКА H-0 (диаметр чашки 26)</t>
  </si>
  <si>
    <t>CBG2A99</t>
  </si>
  <si>
    <t>Петля для фасадов из стекла (приклеивание)</t>
  </si>
  <si>
    <t>Пилы</t>
  </si>
  <si>
    <t>Пила FREUD</t>
  </si>
  <si>
    <t>Пила Freud LI25M31 EA3 120*3.1*20=z24</t>
  </si>
  <si>
    <t>Пила Freud LI25M31 EB3 120*3.1*22=z24</t>
  </si>
  <si>
    <t>Пила Freud LI25M31 FA3 125*3.1*20=z24</t>
  </si>
  <si>
    <t>Пила Freud LI25M31 FB3 125*3.1*22=z24</t>
  </si>
  <si>
    <t>Пила Freud LU3D 0600 300*3.2*30=z96</t>
  </si>
  <si>
    <t>Пила и пластины FABA</t>
  </si>
  <si>
    <t>S0500066</t>
  </si>
  <si>
    <t>Пила Faba *PI-405S 120*2.8-3.6/1.0-2.0/20z=2*12 GM HW</t>
  </si>
  <si>
    <t>S0500057</t>
  </si>
  <si>
    <t>Пила Faba *PI-405S 120*2.8-3.6/1.0-2.0/22z=2*12 GM HW</t>
  </si>
  <si>
    <t>P06000027</t>
  </si>
  <si>
    <t>Пила Faba *PI-506VS 300*3.2/2.2/30z=96 GA HW</t>
  </si>
  <si>
    <t>N0000837</t>
  </si>
  <si>
    <t>Пластина Faba *S 50x12x1.5 HW*****</t>
  </si>
  <si>
    <t>Подъемные механизмы</t>
  </si>
  <si>
    <t>HAFELE</t>
  </si>
  <si>
    <t>DUO и MAXI</t>
  </si>
  <si>
    <t>373.69.799</t>
  </si>
  <si>
    <t>Доводчик накладной для MAXI (петли выписывать с пружиной) Hafele</t>
  </si>
  <si>
    <t>373.66.694</t>
  </si>
  <si>
    <t>Крепление на корпус для DUO Hafele</t>
  </si>
  <si>
    <t>373.69.907</t>
  </si>
  <si>
    <t>Крепление на корпус для MAXI Hafele отступ 28мм</t>
  </si>
  <si>
    <t>373.69.906</t>
  </si>
  <si>
    <t>Крепление на корпус для MAXI Hafele отступ 37 мм</t>
  </si>
  <si>
    <t>373.66.681</t>
  </si>
  <si>
    <t>Крепление на фасад для DUO и MAXI Hafele</t>
  </si>
  <si>
    <t>373.66.682</t>
  </si>
  <si>
    <t>Крепление на фасад для DUO и MAXI для узкой AL рамки Hafele</t>
  </si>
  <si>
    <t>373.66.700</t>
  </si>
  <si>
    <t>Раскладной стопорный кронштейн Duo forte (большой) Hafele</t>
  </si>
  <si>
    <t>373.66.500</t>
  </si>
  <si>
    <t>Раскладной стопорный кронштейн Duo standart (малый) Hafele</t>
  </si>
  <si>
    <t>373.69.902</t>
  </si>
  <si>
    <t>Раскладной стопорный кронштейн Maxi A Hafele</t>
  </si>
  <si>
    <t>373.69.900</t>
  </si>
  <si>
    <t>Раскладной стопорный кронштейн Maxi B Hafele</t>
  </si>
  <si>
    <t>373.69.901</t>
  </si>
  <si>
    <t>Раскладной стопорный кронштейн Maxi C Hafele</t>
  </si>
  <si>
    <t>373.69.903</t>
  </si>
  <si>
    <t>Раскладной стопорный кронштейн Maxi D Hafele</t>
  </si>
  <si>
    <t>Free FLAP</t>
  </si>
  <si>
    <t>372.91.437</t>
  </si>
  <si>
    <t>Комплект белых заглушек для FREE FLAP 1.7 Hafele</t>
  </si>
  <si>
    <t>372.91.126</t>
  </si>
  <si>
    <t>372.91.438</t>
  </si>
  <si>
    <t>Комплект белых заглушек для FREE FLAP 3.15 Hafele</t>
  </si>
  <si>
    <t>372.91.432</t>
  </si>
  <si>
    <t>Комплект серых заглушек для FREE FLAP 1.7 Hafele</t>
  </si>
  <si>
    <t>372.91.124</t>
  </si>
  <si>
    <t>372.91.433</t>
  </si>
  <si>
    <t>Комплект серых заглушек для FREE FLAP 3.15 Hafele</t>
  </si>
  <si>
    <t>372.91.499</t>
  </si>
  <si>
    <t>Ограничитель угла открывания 90 для FREE FLAP 1.7 Hafele</t>
  </si>
  <si>
    <t>372.91.406</t>
  </si>
  <si>
    <t>Подъемник Hafele FREE FLAP 1.7 107 модель А Hafele</t>
  </si>
  <si>
    <t>372.91.407</t>
  </si>
  <si>
    <t>Подъемник Hafele FREE FLAP 1.7 107 модель В Hafele</t>
  </si>
  <si>
    <t>372.91.408</t>
  </si>
  <si>
    <t>Подъемник Hafele FREE FLAP 1.7 107 модель С Hafele</t>
  </si>
  <si>
    <t>372.91.410</t>
  </si>
  <si>
    <t>Подъемник Hafele FREE FLAP 3.15 107 модель D Hafele</t>
  </si>
  <si>
    <t>372.91.411</t>
  </si>
  <si>
    <t>Подъемник Hafele FREE FLAP 3.15 107 модель E Hafele</t>
  </si>
  <si>
    <t>372.91.412</t>
  </si>
  <si>
    <t>Подъемник Hafele FREE FLAP 3.15.107 модель F Hafele</t>
  </si>
  <si>
    <t>372.91.413</t>
  </si>
  <si>
    <t>Подъемник Hafele FREE FLAP 3.15.107 модель G Hafele</t>
  </si>
  <si>
    <t>Free FOLD</t>
  </si>
  <si>
    <t>372.37.044</t>
  </si>
  <si>
    <t>Адаптер для узкой AL рамки для FREE FOLD Hafele</t>
  </si>
  <si>
    <t>372.37.036</t>
  </si>
  <si>
    <t>Комплект белых заглушек для FREE FOLD Hafele</t>
  </si>
  <si>
    <t>372.37.031</t>
  </si>
  <si>
    <t>Комплект серых заглушек для FREE FOLD Hafele</t>
  </si>
  <si>
    <t>372.37.060</t>
  </si>
  <si>
    <t>Ограничитель угла открывания 90 для FREE FOLD Hafele</t>
  </si>
  <si>
    <t>372.37.699</t>
  </si>
  <si>
    <t>Подъемник Hafele FREE FOLD 1000-1040мм 6.2-12.3 кг Hafele</t>
  </si>
  <si>
    <t>372.37.610</t>
  </si>
  <si>
    <t>Подъемник Hafele FREE FOLD 480-530мм 2.6-5.2кг Hafele</t>
  </si>
  <si>
    <t>372.37.612</t>
  </si>
  <si>
    <t>Подъемник Hafele FREE FOLD 480-530мм 5.2-10.6кг Hafele</t>
  </si>
  <si>
    <t>372.37.613</t>
  </si>
  <si>
    <t>Подъемник Hafele FREE FOLD 480-530мм 7.8-15.1кг Hafele</t>
  </si>
  <si>
    <t>372.37.620</t>
  </si>
  <si>
    <t>Подъемник Hafele FREE FOLD 520-590мм 2.4-4.9кг Hafele</t>
  </si>
  <si>
    <t>372.37.622</t>
  </si>
  <si>
    <t>Подъемник Hafele FREE FOLD 520-590мм 4.8-9.8 кг Hafele</t>
  </si>
  <si>
    <t>372.37.623</t>
  </si>
  <si>
    <t>Подъемник Hafele FREE FOLD 520-590мм 7.2-14.1кг Hafele</t>
  </si>
  <si>
    <t>372.37.634</t>
  </si>
  <si>
    <t>Подъемник Hafele FREE FOLD 580-650мм 10.6-20.9кг Hafele</t>
  </si>
  <si>
    <t>372.37.630</t>
  </si>
  <si>
    <t>Подъемник Hafele FREE FOLD 580-650мм 2.2-4.4кг Hafele</t>
  </si>
  <si>
    <t>372.37.632</t>
  </si>
  <si>
    <t>Подъемник Hafele FREE FOLD 580-650мм 4.3-8.8 кг Hafele</t>
  </si>
  <si>
    <t>372.37.633</t>
  </si>
  <si>
    <t>Подъемник Hafele FREE FOLD 580-650мм 6.0-12.2кг Hafele</t>
  </si>
  <si>
    <t>372.37.642</t>
  </si>
  <si>
    <t>Подъемник Hafele FREE FOLD 650-730мм 3.9-7.9 кг Hafele</t>
  </si>
  <si>
    <t>372.37.643</t>
  </si>
  <si>
    <t>Подъемник Hafele FREE FOLD 650-730мм 5.8.-11.6 кг Hafele</t>
  </si>
  <si>
    <t>372.37.644</t>
  </si>
  <si>
    <t>Подъемник Hafele FREE FOLD 650-730мм 9.5-18.7 кг Hafele</t>
  </si>
  <si>
    <t>372.37.653</t>
  </si>
  <si>
    <t>Подъемник Hafele FREE FOLD 710-790 мм 5.2-10.3 кг Hafele</t>
  </si>
  <si>
    <t>372.37.652</t>
  </si>
  <si>
    <t>Подъемник Hafele FREE FOLD 710-790мм 3.5-7.2 кг Hafele</t>
  </si>
  <si>
    <t>372.37.654</t>
  </si>
  <si>
    <t>Подъемник Hafele FREE FOLD 710-790мм 8.7-17.2кг Hafele</t>
  </si>
  <si>
    <t>372.37.663</t>
  </si>
  <si>
    <t>Подъемник Hafele FREE FOLD 770-840мм 4.9-9.8кг Hafele</t>
  </si>
  <si>
    <t>372.37.664</t>
  </si>
  <si>
    <t>Подъемник Hafele FREE FOLD 770-840мм 8.0-15.5кг Hafele</t>
  </si>
  <si>
    <t>372.37.673</t>
  </si>
  <si>
    <t>Подъемник Hafele FREE FOLD 840-910мм 4.5-9.0 кг Hafele</t>
  </si>
  <si>
    <t>372.37.674</t>
  </si>
  <si>
    <t>Подъемник Hafele FREE FOLD 840-910мм 7.3-14.6кг Hafele</t>
  </si>
  <si>
    <t>372.37.683</t>
  </si>
  <si>
    <t>Подъемник Hafele FREE FOLD 910-970мм 4.2-8.0кг Hafele</t>
  </si>
  <si>
    <t>372.37.684</t>
  </si>
  <si>
    <t>Подъемник Hafele FREE FOLD 910-970мм 6.8-13.5 кг Hafele</t>
  </si>
  <si>
    <t>372.37.693</t>
  </si>
  <si>
    <t>Подъемник Hafele FREE FOLD 960-1010мм 3.9-7.6кг Hafele</t>
  </si>
  <si>
    <t>372.37.694</t>
  </si>
  <si>
    <t>Подъемник Hafele FREE FOLD 960-1010мм 6.5-12.8кг Hafele</t>
  </si>
  <si>
    <t>372.64.796</t>
  </si>
  <si>
    <t>Средняя шарнирная петля Hafele с регулировкой. никелиров Hafele</t>
  </si>
  <si>
    <t>Free UP/SWING</t>
  </si>
  <si>
    <t>372.34.685</t>
  </si>
  <si>
    <t>Комплект белых заглушек для FREE SWING Hafele</t>
  </si>
  <si>
    <t>372.33.685</t>
  </si>
  <si>
    <t>Комплект белых заглушек для FREE UP Hafele</t>
  </si>
  <si>
    <t>372.34.680</t>
  </si>
  <si>
    <t>Комплект серых заглушек для FREE SWING Hafele</t>
  </si>
  <si>
    <t>372.33.680</t>
  </si>
  <si>
    <t>Комплект серых заглушек для FREE UP Hafele</t>
  </si>
  <si>
    <t>372.34.600</t>
  </si>
  <si>
    <t>Подъемник Hafele FREE SWING 370-500мм 1.8-4.0кг Hafele</t>
  </si>
  <si>
    <t>372.34.601</t>
  </si>
  <si>
    <t>Подъемник Hafele FREE SWING 370-500мм 3.0-6.5кг Hafele</t>
  </si>
  <si>
    <t>372.34.602</t>
  </si>
  <si>
    <t>Подъемник Hafele FREE SWING 370-500мм 4.5-10.3кг Hafele</t>
  </si>
  <si>
    <t>372.34.610</t>
  </si>
  <si>
    <t>Подъемник Hafele FREE SWING 500-670мм 2.5-5.9кг Hafele</t>
  </si>
  <si>
    <t>372.34.611</t>
  </si>
  <si>
    <t>Подъемник Hafele FREE SWING 500-670мм 4.5-10.0кг Hafele</t>
  </si>
  <si>
    <t>372.34.612</t>
  </si>
  <si>
    <t>Подъемник Hafele FREE SWING 500-670мм 7.0-15.9кг Hafele</t>
  </si>
  <si>
    <t>372.34.620</t>
  </si>
  <si>
    <t>Подъемник Hafele FREE SWING 670-800мм 2.9-6.5кг Hafele</t>
  </si>
  <si>
    <t>372.34.621</t>
  </si>
  <si>
    <t>Подъемник Hafele FREE SWING 670-800мм 5.3-11.3кг Hafele</t>
  </si>
  <si>
    <t>372.34.622</t>
  </si>
  <si>
    <t>Подъемник Hafele FREE SWING 670-800мм 8.0-17.1кг Hafele</t>
  </si>
  <si>
    <t>372.33.613</t>
  </si>
  <si>
    <t>Подъемник Hafele FREE UP 345-420мм 11.0-19.6кг Hafele</t>
  </si>
  <si>
    <t>372.33.610</t>
  </si>
  <si>
    <t>Подъемник Hafele FREE UP 345-420мм 2.4-4.8кг Hafele</t>
  </si>
  <si>
    <t>372.33.611</t>
  </si>
  <si>
    <t>Подъемник Hafele FREE UP 345-420мм 4.1-8.0кг Hafele</t>
  </si>
  <si>
    <t>372.33.612</t>
  </si>
  <si>
    <t>Подъемник Hafele FREE UP 345-420мм 7.4-14.0кг Hafele</t>
  </si>
  <si>
    <t>372.33.631</t>
  </si>
  <si>
    <t>Подъемник Hafele FREE UP 430-600мм 2.6-5.5кг Hafele</t>
  </si>
  <si>
    <t>372.33.632</t>
  </si>
  <si>
    <t>Подъемник Hafele FREE UP 430-600мм 5.0-9.7кг Hafele</t>
  </si>
  <si>
    <t>372.33.633</t>
  </si>
  <si>
    <t>Подъемник Hafele FREE UP 430-600мм 7.4-14.6кг Hafele</t>
  </si>
  <si>
    <t>372.33.696</t>
  </si>
  <si>
    <t>Поперечная штанга для FREE UP/SWING 1074мм (корпус 1200) цвет серебро Hafele</t>
  </si>
  <si>
    <t>372.33.698</t>
  </si>
  <si>
    <t>Поперечная штанга для FREE UP/SWING 1674мм (копус 1800) цвет серебро Hafele</t>
  </si>
  <si>
    <t>372.33.692</t>
  </si>
  <si>
    <t>Поперечная штанга для FREE UP/SWING 474мм (корпус 600) цвет серебро Hafele</t>
  </si>
  <si>
    <t>372.33.694</t>
  </si>
  <si>
    <t>Поперечная штанга для FREE UP/SWING 774мм (корпус 900) цвет серебро Hafele</t>
  </si>
  <si>
    <t>Адаптер для узкой AL рамки для (Flap 1.7 и 3.15, Swing, UP)</t>
  </si>
  <si>
    <t>372.91.599</t>
  </si>
  <si>
    <t>Адаптер для узкой AL рамки для FREE FLAP 1.7 и 3.15, SWING и UP Hafele</t>
  </si>
  <si>
    <t>KINVARO подъемные механизмы</t>
  </si>
  <si>
    <t>1. KINVARO F20</t>
  </si>
  <si>
    <t>F152145054502</t>
  </si>
  <si>
    <t>Адаптер под УЗКИЕ (Z1)  AL рамки для подъемника KINVARO F20*****</t>
  </si>
  <si>
    <t>F152145264207</t>
  </si>
  <si>
    <t>Заглушка для подъемника Kinvaro F-20 белая, левая*****</t>
  </si>
  <si>
    <t>F152145265207</t>
  </si>
  <si>
    <t>Заглушка для подъемника Kinvaro F-20 белая, правая*****</t>
  </si>
  <si>
    <t>Заглушка для подъемника Kinvaro F-20 серая, левая*****</t>
  </si>
  <si>
    <t>Заглушка для подъемника Kinvaro F-20 серая, правая*****</t>
  </si>
  <si>
    <t>F152145020111</t>
  </si>
  <si>
    <t>Петля средняя для KINVARO F-20 *****</t>
  </si>
  <si>
    <t>F152145237</t>
  </si>
  <si>
    <t>Подъемник для складных дверей KINVARO F20 тип 2 силовой механизм В*****</t>
  </si>
  <si>
    <t>F152145238</t>
  </si>
  <si>
    <t>Подъемник для складных дверей KINVARO F20 тип 3 силовой механизм В*****</t>
  </si>
  <si>
    <t>F152145239</t>
  </si>
  <si>
    <t>Подъемник для складных дверей KINVARO F20 тип 3 силовой механизм С*****</t>
  </si>
  <si>
    <t>F152145240</t>
  </si>
  <si>
    <t>Подъемник для складных дверей KINVARO F20 тип 4 силовой механизм В*****</t>
  </si>
  <si>
    <t>F152145241</t>
  </si>
  <si>
    <t>Подъемник для складных дверей KINVARO F20 тип 4 силовой механизм С*****</t>
  </si>
  <si>
    <t>F152145242201</t>
  </si>
  <si>
    <t>Подъемник для складных дверей KINVARO F20 тип 5 силовой механизм В*****</t>
  </si>
  <si>
    <t>F152145243</t>
  </si>
  <si>
    <t>Подъемник для складных дверей KINVARO F20 тип 5 силовой механизм С*****</t>
  </si>
  <si>
    <t>F152147578201</t>
  </si>
  <si>
    <t>Подъемник для складных дверей KINVARO F20 тип 6 силовой механизм B*****</t>
  </si>
  <si>
    <t>F152145245</t>
  </si>
  <si>
    <t>Подъемник для складных дверей KINVARO F20 тип 6 силовой механизм D*****</t>
  </si>
  <si>
    <t>F152145244201</t>
  </si>
  <si>
    <t>Подъемник для складных дверей KINVARO F20 тип 6 силовой механизм С*****</t>
  </si>
  <si>
    <t>F152145247</t>
  </si>
  <si>
    <t>Подъемник для складных дверей KINVARO F20 тип 7 силовой механизм D*****</t>
  </si>
  <si>
    <t>F152147711201</t>
  </si>
  <si>
    <t>Подъемник для складных дверей KINVARO F20 тип 7 силовой механизм В*****</t>
  </si>
  <si>
    <t>F152145246201</t>
  </si>
  <si>
    <t>Подъемник для складных дверей KINVARO F20 тип 7 силовой механизм С*****</t>
  </si>
  <si>
    <t>2. KINVARO L80</t>
  </si>
  <si>
    <t>F152145248201</t>
  </si>
  <si>
    <t>Вертикальный подъемник KINVARO L80 тип 1 силовой механизм А*****</t>
  </si>
  <si>
    <t>F152147441201</t>
  </si>
  <si>
    <t>Вертикальный подъемник KINVARO L80 тип 3 силовой механизм А*****</t>
  </si>
  <si>
    <t>F152145251201</t>
  </si>
  <si>
    <t>Вертикальный подъемник KINVARO L80 тип 3 силовой механизм В*****</t>
  </si>
  <si>
    <t>F152147442201</t>
  </si>
  <si>
    <t>Вертикальный подъемник KINVARO L80 тип 4 силовой механизм А*****</t>
  </si>
  <si>
    <t>F152147443201</t>
  </si>
  <si>
    <t>Вертикальный подъемник KINVARO L80 тип 5 силовой механизм А*****</t>
  </si>
  <si>
    <t>F152145253201</t>
  </si>
  <si>
    <t>Вертикальный подъемник KINVARO L80 тип 5 силовой механизм В*****</t>
  </si>
  <si>
    <t>F152145254201</t>
  </si>
  <si>
    <t>Вертикальный подъемник KINVARO L80 тип 5 силовой механизм С*****</t>
  </si>
  <si>
    <t>F152145276</t>
  </si>
  <si>
    <t>Заглушка для подъемника Kinvaro L-80 белая, левая*****</t>
  </si>
  <si>
    <t>F152145277</t>
  </si>
  <si>
    <t>Заглушка для подъемника Kinvaro L-80 белая, правая*****</t>
  </si>
  <si>
    <t>3. KINVARO S-35</t>
  </si>
  <si>
    <t>F152145270</t>
  </si>
  <si>
    <t>Заглушка для подъемника Kinvaro S-35 белая, левая*****</t>
  </si>
  <si>
    <t>F152145271</t>
  </si>
  <si>
    <t>Заглушка для подъемника Kinvaro S-35 белая, правая*****</t>
  </si>
  <si>
    <t>Заглушка для подъемника Kinvaro S-35 серая, левая*****</t>
  </si>
  <si>
    <t>Заглушка для подъемника Kinvaro S-35 серая, правая*****</t>
  </si>
  <si>
    <t>F152000258</t>
  </si>
  <si>
    <t>Подъемник для дверей с выносом KINVARO S-35 тип D*****</t>
  </si>
  <si>
    <t>F152000259</t>
  </si>
  <si>
    <t>Подъемник для дверей с выносом KINVARO S-35 тип E*****</t>
  </si>
  <si>
    <t>F152000255</t>
  </si>
  <si>
    <t>Подъемник для дверей с выносом KINVARO S-35 тип А*****</t>
  </si>
  <si>
    <t>F152000256</t>
  </si>
  <si>
    <t>Подъемник для дверей с выносом KINVARO S-35 тип В*****</t>
  </si>
  <si>
    <t>F152000257</t>
  </si>
  <si>
    <t>Подъемник для дверей с выносом KINVARO S-35 тип С*****</t>
  </si>
  <si>
    <t>4. KINVARO Т-65</t>
  </si>
  <si>
    <t>F151147638</t>
  </si>
  <si>
    <t>Заглушки для подъемника Kinvaro T-65 белые, левая и правая*****</t>
  </si>
  <si>
    <t>Заглушки для подъемника Kinvaro T-65 серые, левая и правая*****</t>
  </si>
  <si>
    <t>F151147680201</t>
  </si>
  <si>
    <t>Подъемник для откидных дверей KINVARO Т-65 под УЗКИЕ (Z1) AL  рамки *****</t>
  </si>
  <si>
    <t>F151147682201</t>
  </si>
  <si>
    <t>Подъемник для откидных дверей KINVARO Т-65*****</t>
  </si>
  <si>
    <t>5. KINVARO T-70 (до исчерпания остатков)</t>
  </si>
  <si>
    <t>F151147640</t>
  </si>
  <si>
    <t>Заглушки для подъемника Kinvaro T-70 белые, левая и правая*****</t>
  </si>
  <si>
    <t>F151147690</t>
  </si>
  <si>
    <t>Подъемник для откидных дверей KINVARO Т-70 под УЗКИЕ (Z1) AL  рамки*****</t>
  </si>
  <si>
    <t>F151147692</t>
  </si>
  <si>
    <t>Подъемник для откидных дверей KINVARO Т-70*****</t>
  </si>
  <si>
    <t>6. KINVARO T-71</t>
  </si>
  <si>
    <t>F151147696</t>
  </si>
  <si>
    <t>Подъемник для откидных дверей KINVARO Т-71*****</t>
  </si>
  <si>
    <t>7. KINVARO Т-75 (до исчерпания остатков)</t>
  </si>
  <si>
    <t>F151147642</t>
  </si>
  <si>
    <t>Заглушки для подъемника Kinvaro T-75 белые, левая и правая*****</t>
  </si>
  <si>
    <t>Заглушки для подъемника Kinvaro T-75 серые, левая и правая*****</t>
  </si>
  <si>
    <t>F151147704</t>
  </si>
  <si>
    <t>Подъемник для откидных дверей KINVARO Т-75 под УЗКИЕ (Z1) AL рамки*****</t>
  </si>
  <si>
    <t>F151147699</t>
  </si>
  <si>
    <t>Подъемник для откидных дверей KINVARO Т-75*****</t>
  </si>
  <si>
    <t>8. KINVARO T-76</t>
  </si>
  <si>
    <t>F151147706201</t>
  </si>
  <si>
    <t>Подъемник для откидных дверей KINVARO Т-76*****</t>
  </si>
  <si>
    <t>9. KINVARO Т-105</t>
  </si>
  <si>
    <t>F151145216513</t>
  </si>
  <si>
    <t>Подъемник коленчатый KINVARO Т-105 левый под УЗКИЕ (Z1) AL рамки*****</t>
  </si>
  <si>
    <t>F151145220</t>
  </si>
  <si>
    <t>Подъемник коленчатый KINVARO Т-105 левый*****</t>
  </si>
  <si>
    <t>F151145217513</t>
  </si>
  <si>
    <t>Подъемник коленчатый KINVARO Т-105 правый под УЗКИЕ (Z1) AL рамки*****</t>
  </si>
  <si>
    <t>F151145221</t>
  </si>
  <si>
    <t>Подъемник коленчатый KINVARO Т-105 правый*****</t>
  </si>
  <si>
    <t>Адаптер под УЗКИЕ (Z1) AL рамку для L-80 и S-35</t>
  </si>
  <si>
    <t>F152145055502</t>
  </si>
  <si>
    <t>Адаптер под УЗКИЕ (Z1) AL рамки для подъемника KINVARO S35 L80  ( выписывать 2 шт.для комплекта)****</t>
  </si>
  <si>
    <t>Адаптер под УЗКИЕ (Z1) AL рамку для T-71 и T76</t>
  </si>
  <si>
    <t>F151145226101</t>
  </si>
  <si>
    <t>Адаптер под УЗКИЕ (Z1) AL рамки для подъемника KINVARO Т-71*****</t>
  </si>
  <si>
    <t>Лифты</t>
  </si>
  <si>
    <t>Лифты GTV (eol) - можно под заказ</t>
  </si>
  <si>
    <t>PD-ELAN00-ML</t>
  </si>
  <si>
    <t>Подъемник газовый ELAN  лев. GTV PD-ELAN00-ML (eol)*****</t>
  </si>
  <si>
    <t>PD-ELAN00-MR</t>
  </si>
  <si>
    <t>Подъемник газовый ELAN прав. GTV PD-ELAN00-MR (eol)*****</t>
  </si>
  <si>
    <t>PD-ELAN00-HL</t>
  </si>
  <si>
    <t>Подъемник газовый ELAN усиленный лев. GTV PD-ELAN00-HL (eol)*****</t>
  </si>
  <si>
    <t>PD-ELAN00-HR</t>
  </si>
  <si>
    <t>Подъемник газовый ELAN усиленный прав. GTV PD-ELAN00-HR (eol)*****</t>
  </si>
  <si>
    <t>Лифты газовые</t>
  </si>
  <si>
    <t>MoveUp</t>
  </si>
  <si>
    <t>PD-G0100-N10</t>
  </si>
  <si>
    <t>100 N Лифт газовый MoveUp белый GTV PD-G0100-N10 *****</t>
  </si>
  <si>
    <t>PD-G0100-N20</t>
  </si>
  <si>
    <t>100 N Лифт газовый MoveUp черный GTV PD-G0100-N20 *****</t>
  </si>
  <si>
    <t>PD-G0120-N10</t>
  </si>
  <si>
    <t>120 N Лифт газовый MoveUp белый GTV PD-G0120-N10 *****</t>
  </si>
  <si>
    <t>PD-G0120-N20</t>
  </si>
  <si>
    <t>120 N Лифт газовый MoveUp черный GTV PD-G0120-N20 *****</t>
  </si>
  <si>
    <t>PD-G0050-N10</t>
  </si>
  <si>
    <t>50 N Лифт газовый MoveUp белый GTV PD-G0050-N10</t>
  </si>
  <si>
    <t>PD-G0050-N20</t>
  </si>
  <si>
    <t>50 N Лифт газовый MoveUp черный GTV PD-G0050-N20</t>
  </si>
  <si>
    <t>PD-G0060-N10</t>
  </si>
  <si>
    <t>60 N Лифт газовый MoveUp белый GTV PD-G0060-N10</t>
  </si>
  <si>
    <t>PD-G0060-N20</t>
  </si>
  <si>
    <t>60 N Лифт газовый MoveUp черный GTV PD-G0060-N20</t>
  </si>
  <si>
    <t>PD-G0080-N10</t>
  </si>
  <si>
    <t>80 N Лифт газовый MoveUp белый GTV PD-G0080-N10</t>
  </si>
  <si>
    <t>PD-G0080-N20</t>
  </si>
  <si>
    <t>80 N Лифт газовый MoveUp черный GTV PD-G0080-N20</t>
  </si>
  <si>
    <t>100 N Лифт газовый GTV *****</t>
  </si>
  <si>
    <t>PD-G0100-N02</t>
  </si>
  <si>
    <t>100 N Лифт газовый GTV PD-G0100-N02</t>
  </si>
  <si>
    <t>PD-IN100A-02</t>
  </si>
  <si>
    <t>100 N Лифт газовый INNOVO (крепление только для МДФ) GTV PD-IN100A-02 ***** (eol)</t>
  </si>
  <si>
    <t>PD-G0120-N02</t>
  </si>
  <si>
    <t>120 N Лифт газовый GTV PD-G0120-N02</t>
  </si>
  <si>
    <t>PD-IN120A-02</t>
  </si>
  <si>
    <t>120 N Лифт газовый INNOVO (крепление только для МДФ) GTV PD-IN120A-02 ***** (eol)</t>
  </si>
  <si>
    <t>PD-G0050-N02</t>
  </si>
  <si>
    <t>50 N Лифт газовый GTV PD-G0050-N02</t>
  </si>
  <si>
    <t>PD-IN050A-02</t>
  </si>
  <si>
    <t>50 N Лифт газовый INNOVO (крепление только для МДФ) GTV PD-IN050A-02 ***** (eol)</t>
  </si>
  <si>
    <t>PD-G0060-N02</t>
  </si>
  <si>
    <t>60 N Лифт газовый GTV PD-G0060-N02</t>
  </si>
  <si>
    <t>PD-IN060A-02</t>
  </si>
  <si>
    <t>60 N Лифт газовый INNOVO (крепление только для МДФ) GTV PD-IN060A-02 ***** (eol)</t>
  </si>
  <si>
    <t>80 N Лифт газовый GTV *****</t>
  </si>
  <si>
    <t>PD-G0080-N02</t>
  </si>
  <si>
    <t>80 N Лифт газовый GTV PD-G0080-N02</t>
  </si>
  <si>
    <t>PD-IN080A-02</t>
  </si>
  <si>
    <t>80 N Лифт газовый INNOVO (крепление только для МДФ) GTV PD-IN080A-02 ***** (eol)</t>
  </si>
  <si>
    <t xml:space="preserve">Крепление для алюм.рамок к Лифт газовый INNOVO GTV ***** </t>
  </si>
  <si>
    <t>Лифты газовые короткие</t>
  </si>
  <si>
    <t>PD-G60160-02</t>
  </si>
  <si>
    <t>60 N Лифт газовый L-160 GTV</t>
  </si>
  <si>
    <t>PD-G80160-02</t>
  </si>
  <si>
    <t>80N Лифт газовый L=160 GTV</t>
  </si>
  <si>
    <t>Лифты механические</t>
  </si>
  <si>
    <t>PD-GPD03-005</t>
  </si>
  <si>
    <t>Лифт механический Design аллюм. GTV PD-GPD03-05</t>
  </si>
  <si>
    <t>PD-GPD01-001</t>
  </si>
  <si>
    <t>Лифт механический Design хром PD-GPD01-01 GTV</t>
  </si>
  <si>
    <t>PD-PD000-001</t>
  </si>
  <si>
    <t>Лифт механический DS-04 GTV PD-PD000-001</t>
  </si>
  <si>
    <t>ZP-JUNIOR-00</t>
  </si>
  <si>
    <t>Лифт юниор GTV ZP-JUNIOR-00</t>
  </si>
  <si>
    <t>Нижние подъемники</t>
  </si>
  <si>
    <t>MR-SPG-B-L00</t>
  </si>
  <si>
    <t>Барный лифт механический (левый) GTV</t>
  </si>
  <si>
    <t>MR-SPG-B-P00</t>
  </si>
  <si>
    <t>Барный лифт механический (правый) GTV</t>
  </si>
  <si>
    <t xml:space="preserve">Барный лифт механический (правый/левый) </t>
  </si>
  <si>
    <t>PD-MDLIFT-P1-D</t>
  </si>
  <si>
    <t>Подъемник барный нижний MODERN LIFT (короткое плечо)</t>
  </si>
  <si>
    <t>PD-DL150-N02</t>
  </si>
  <si>
    <t>Подъемник газовый барный нижний 150 N "PRESTIGE" GTV PD-DL150-N02 ***** (eol)</t>
  </si>
  <si>
    <t>PD-ECGDL-150</t>
  </si>
  <si>
    <t>Подъемник масляный барный нижний 150 N GTV PD-ECGDL-150 *****</t>
  </si>
  <si>
    <t>PD-ECGDL-060</t>
  </si>
  <si>
    <t>Подъемник масляный барный нижний 60 N GTV PD-ECGDL-060</t>
  </si>
  <si>
    <t>PD-ECGDL-080</t>
  </si>
  <si>
    <t>Подъемник масляный барный нижний 80 N GTV PD-ECGDL-080</t>
  </si>
  <si>
    <t>Профиль для фасадов</t>
  </si>
  <si>
    <t>Профиль C</t>
  </si>
  <si>
    <t>PN-002-AA</t>
  </si>
  <si>
    <t>C-16 Профиль накладной PN-002 L-3m алюм</t>
  </si>
  <si>
    <t>WG02.0310.07.035</t>
  </si>
  <si>
    <t xml:space="preserve">C-18 Профиль накладной  L-3,5 m aluminium </t>
  </si>
  <si>
    <t>C-18 Профиль накладной  L-3,5 m aluminium (м)</t>
  </si>
  <si>
    <t>C-18 Профиль накладной L-6m алюминий</t>
  </si>
  <si>
    <t>AYPC.000.0111 A00-D6</t>
  </si>
  <si>
    <t>AYPC.000.0103 A00-D6</t>
  </si>
  <si>
    <t>C-18 Профиль накладной PN-001 L-3m aluminium</t>
  </si>
  <si>
    <t>C-18 Профиль накладной PN-001 L-3m шампань</t>
  </si>
  <si>
    <t>Профиль T</t>
  </si>
  <si>
    <t>T-18 Профиль накладной  L-6 m алюминий</t>
  </si>
  <si>
    <t>AYPC.000.0105 A00-D6</t>
  </si>
  <si>
    <t>T-18 Профиль накладной PW18-001 L-3,5m aluminium</t>
  </si>
  <si>
    <t>Профиль Z</t>
  </si>
  <si>
    <t>Аксессуары к Z-профилю</t>
  </si>
  <si>
    <t>PA-LACZWASKI</t>
  </si>
  <si>
    <t>Заглушка (угол) для профиля Z-1 GTV PA-LACZWASKI</t>
  </si>
  <si>
    <t>Заглушка (угол) для профиля Z-4 (РБ)</t>
  </si>
  <si>
    <t>Уголок к профилю Z-1 (с винтами)</t>
  </si>
  <si>
    <t>Уголок к профилю Z-4 (с винтами)</t>
  </si>
  <si>
    <t>Уплотнитель к Z профилю Г-образный (z1, z4, z9) серый</t>
  </si>
  <si>
    <t>Уплотнитель к Z профилю Г-образный (z1) прозрачный</t>
  </si>
  <si>
    <t>Уплотнитель к Z профилю Г-образный (z4,z8,z9) прозрачный</t>
  </si>
  <si>
    <t>Белый, черный глянец</t>
  </si>
  <si>
    <t>AYPC.000.0101 RAL9016</t>
  </si>
  <si>
    <t>Профиль для алюм. фасадов Z-1 белый глянец 6,0м</t>
  </si>
  <si>
    <t>AYPC.000.0101 RAL9005</t>
  </si>
  <si>
    <t>Профиль для алюм. фасадов Z-1 черный глянец 6,0м</t>
  </si>
  <si>
    <t>AYPC.000.0102 RAL9016</t>
  </si>
  <si>
    <t>Профиль для алюм. фасадов Z-4 белый глянец 6,0м</t>
  </si>
  <si>
    <t>AYPC.000.0102 RAL9005</t>
  </si>
  <si>
    <t>Профиль для алюм. фасадов Z-4 черный глянец 6,0м</t>
  </si>
  <si>
    <t>Коньяк</t>
  </si>
  <si>
    <t>AYPC.000.0101 A07-D6</t>
  </si>
  <si>
    <t>Профиль для алюм. фасадов Z-1(Тип 1) коньяк 6,0м</t>
  </si>
  <si>
    <t>AYPC.000.0111 A07-D6</t>
  </si>
  <si>
    <t>Профиль для алюм. фасадов Z-1(Тип 2) коньяк 6,0м</t>
  </si>
  <si>
    <t>AYPC.000.0115 A07-D6</t>
  </si>
  <si>
    <t>Профиль для алюм. фасадов Z-11 коньяк 6,0м</t>
  </si>
  <si>
    <t>AYPC.000.0102 A07-D6</t>
  </si>
  <si>
    <t>Профиль для алюм. фасадов Z-4 коньяк 6,0м</t>
  </si>
  <si>
    <t>Серебро (алюминий)</t>
  </si>
  <si>
    <t>PA-3731-35-50</t>
  </si>
  <si>
    <t>Профиль для алюм. фасадов Z-1 (алюм), L=3,5 GTV PA-3731-35-50</t>
  </si>
  <si>
    <t>AYPC.000.0101 A00-D6</t>
  </si>
  <si>
    <t>Профиль для алюм. фасадов Z-1 серебро (Тип 1) 6,0м</t>
  </si>
  <si>
    <t>Профиль для алюм. фасадов Z-1 серебро (Тип 2) 6,0м</t>
  </si>
  <si>
    <t>Профиль для алюм. фасадов Z-1 серебро 3,0м</t>
  </si>
  <si>
    <t>AYPC.000.0115 A00-D6</t>
  </si>
  <si>
    <t>Профиль для алюм. фасадов Z-11 серебро 6,0м</t>
  </si>
  <si>
    <t>AYPC.000.0110 A00-D6</t>
  </si>
  <si>
    <t>Профиль для алюм. фасадов Z-15 (тип 1) серебро 3,0м</t>
  </si>
  <si>
    <t>Профиль для алюм. фасадов Z-15 (тип 1) серебро 6,0м</t>
  </si>
  <si>
    <t>AYPC.000.0112 A00-D6</t>
  </si>
  <si>
    <t>Профиль для алюм. фасадов Z-15 (тип 2) серебро 6,0м</t>
  </si>
  <si>
    <t>AYPC.000.0113 A00-D6</t>
  </si>
  <si>
    <t>Профиль для алюм. фасадов Z-3 серебро 6,0м</t>
  </si>
  <si>
    <t>PA-3730-35-50</t>
  </si>
  <si>
    <t>Профиль для алюм. фасадов Z-4 (алюм), L=3,5 GTV PA-3730-35-50</t>
  </si>
  <si>
    <t>AYPC.000.0102 A00-D6</t>
  </si>
  <si>
    <t>Профиль для алюм. фасадов Z-4 серебро 3,0м</t>
  </si>
  <si>
    <t>Профиль для алюм. фасадов Z-4 серебро 6,0м</t>
  </si>
  <si>
    <t>Шампань</t>
  </si>
  <si>
    <t>AYPC.000.0101 A06-D6</t>
  </si>
  <si>
    <t>Профиль для алюм. фасадов Z-1(Тип 1) шампань 6,0м</t>
  </si>
  <si>
    <t>AYPC.000.0111 A06-D6</t>
  </si>
  <si>
    <t>Профиль для алюм. фасадов Z-1(Тип 2) шампань 6,0м</t>
  </si>
  <si>
    <t>AYPC.000.0115 A06-D6</t>
  </si>
  <si>
    <t>Профиль для алюм. фасадов Z-11 шампань 6,0м</t>
  </si>
  <si>
    <t>AYPC.000.0102 A06-D6</t>
  </si>
  <si>
    <t>Профиль для алюм. фасадов Z-4 шампань 6,0м</t>
  </si>
  <si>
    <t xml:space="preserve">Профиль для шкафов-купе и аксессуары </t>
  </si>
  <si>
    <t>Анодированный, система "Рамир"</t>
  </si>
  <si>
    <t>KR02 Бронза</t>
  </si>
  <si>
    <t>KR02 Направляющий Ш-образный профиль Бронза 1.5 м*****</t>
  </si>
  <si>
    <t>1.6</t>
  </si>
  <si>
    <t>KR02 Направляющий Ш-образный профиль Бронза 1.6 м*****</t>
  </si>
  <si>
    <t>KR02 Направляющий Ш-образный профиль Бронза 1.74 м*****</t>
  </si>
  <si>
    <t>KR02 Направляющий Ш-образный профиль Бронза 1.8 м*****</t>
  </si>
  <si>
    <t>1.9</t>
  </si>
  <si>
    <t>KR02 Направляющий Ш-образный профиль Бронза 1.9 м*****</t>
  </si>
  <si>
    <t>KR02 Направляющий Ш-образный профиль Бронза 2,3 м*****</t>
  </si>
  <si>
    <t>KR02 Направляющий Ш-образный профиль Бронза 2,6 м*****</t>
  </si>
  <si>
    <t>2.4</t>
  </si>
  <si>
    <t>KR02 Направляющий Ш-образный профиль Бронза 2.4 м*****</t>
  </si>
  <si>
    <t>2.7</t>
  </si>
  <si>
    <t>KR02 Направляющий Ш-образный профиль Бронза 2.7 м*****</t>
  </si>
  <si>
    <t>KR02 Направляющий Ш-образный профиль Бронза 2.85 м*****</t>
  </si>
  <si>
    <t>2.95</t>
  </si>
  <si>
    <t>KR02 Направляющий Ш-образный профиль Бронза 2.95 м*****</t>
  </si>
  <si>
    <t>KR02 Направляющий Ш-образный профиль Бронза 3,1 м*****</t>
  </si>
  <si>
    <t>KR02 Направляющий Ш-образный профиль Бронза 3,4 м*****</t>
  </si>
  <si>
    <t>3.2</t>
  </si>
  <si>
    <t>KR02 Направляющий Ш-образный профиль Бронза 3.2 м*****</t>
  </si>
  <si>
    <t>KR02 Направляющий Ш-образный профиль Бронза 3.9 м*****</t>
  </si>
  <si>
    <t>KR02 Направляющий Ш-образный профиль Бронза 4 м*****</t>
  </si>
  <si>
    <t>KR02 Направляющий Ш-образный профиль Бронза 4,2 м*****</t>
  </si>
  <si>
    <t>KR02 Направляющий Ш-образный профиль Бронза 5.9 м*****</t>
  </si>
  <si>
    <t>KR03 бронза</t>
  </si>
  <si>
    <t>KR03 Направляющий П-образный профиль бронза 1,85м*****</t>
  </si>
  <si>
    <t>KR03 Направляющий П-образный профиль бронза 2,65м*****</t>
  </si>
  <si>
    <t>KR03 Направляющий П-образный профиль бронза 2,95м*****</t>
  </si>
  <si>
    <t>KR05 бронза</t>
  </si>
  <si>
    <t>1.8</t>
  </si>
  <si>
    <t>KR05 Ходовой двойной профиль Бронза 1,8 м*****</t>
  </si>
  <si>
    <t>1.24</t>
  </si>
  <si>
    <t>KR05 Ходовой двойной профиль Бронза 1.24 м*****</t>
  </si>
  <si>
    <t>KR05 Ходовой двойной профиль Бронза 1.43 м</t>
  </si>
  <si>
    <t>KR05 Ходовой двойной профиль Бронза 1.54 м*****</t>
  </si>
  <si>
    <t>KR05 Ходовой двойной профиль Бронза 1.6 м*****</t>
  </si>
  <si>
    <t>1.74</t>
  </si>
  <si>
    <t>KR05 Ходовой двойной профиль Бронза 1.74 м*****</t>
  </si>
  <si>
    <t>KR05 Ходовой двойной профиль Бронза 1.9 м*****</t>
  </si>
  <si>
    <t>KR05 Ходовой двойной профиль Бронза 2,0 м*****</t>
  </si>
  <si>
    <t>KR05 Ходовой двойной профиль Бронза 2,3 м*****</t>
  </si>
  <si>
    <t>KR05 Ходовой двойной профиль Бронза 2,6 м*****</t>
  </si>
  <si>
    <t>2.85</t>
  </si>
  <si>
    <t>KR05 Ходовой двойной профиль Бронза 2,85 м*****</t>
  </si>
  <si>
    <t>KR05 Ходовой двойной профиль Бронза 2.4 м*****</t>
  </si>
  <si>
    <t>KR05 Ходовой двойной профиль Бронза 2.7 м*****</t>
  </si>
  <si>
    <t>KR05 Ходовой двойной профиль Бронза 2.95 м*****</t>
  </si>
  <si>
    <t>KR05 Ходовой двойной профиль Бронза 3,1м*****</t>
  </si>
  <si>
    <t>KR05 Ходовой двойной профиль Бронза 3,4 м*****</t>
  </si>
  <si>
    <t>KR05 Ходовой двойной профиль Бронза 3,9 м*****</t>
  </si>
  <si>
    <t>KR05 Ходовой двойной профиль Бронза 3.2 м*****</t>
  </si>
  <si>
    <t>KR05 Ходовой двойной профиль Бронза 4,2 м*****</t>
  </si>
  <si>
    <t>KR05 Ходовой двойной профиль Бронза 4м*****</t>
  </si>
  <si>
    <t>5.9</t>
  </si>
  <si>
    <t>KR05 Ходовой двойной профиль Бронза 5,9 м*****</t>
  </si>
  <si>
    <t>KR06 бронза</t>
  </si>
  <si>
    <t>1.4</t>
  </si>
  <si>
    <t>KR06 Ходовой одинарный профиль бронза 1,4м*****</t>
  </si>
  <si>
    <t>KR06 Ходовой одинарный профиль бронза 1,6 м*****</t>
  </si>
  <si>
    <t>KR06 Ходовой одинарный профиль бронза 2,9м*****</t>
  </si>
  <si>
    <t>KR06 Ходовой одинарный профиль бронза 4,1м*****</t>
  </si>
  <si>
    <t>KR06 Ходовой одинарный профиль бронза 5,9м*****</t>
  </si>
  <si>
    <t>KR07 бронза</t>
  </si>
  <si>
    <t>KR07 Горизонтальный нижний профиль Бронза 1,4 м*****</t>
  </si>
  <si>
    <t>KR07 Горизонтальный нижний профиль Бронза 1,8 м*****</t>
  </si>
  <si>
    <t>1.5</t>
  </si>
  <si>
    <t>KR07 Горизонтальный нижний профиль Бронза 1.5 м*****</t>
  </si>
  <si>
    <t>KR07 Горизонтальный нижний профиль Бронза 1.6 м*****</t>
  </si>
  <si>
    <t>KR07 Горизонтальный нижний профиль Бронза 1.74 м*****</t>
  </si>
  <si>
    <t>KR07 Горизонтальный нижний профиль Бронза 1.9 м*****</t>
  </si>
  <si>
    <t>KR07 Горизонтальный нижний профиль Бронза 2,3 м*****</t>
  </si>
  <si>
    <t>KR07 Горизонтальный нижний профиль Бронза 2,59 м*****</t>
  </si>
  <si>
    <t>KR07 Горизонтальный нижний профиль Бронза 2,6 м*****</t>
  </si>
  <si>
    <t>KR07 Горизонтальный нижний профиль Бронза 2,84 м*****</t>
  </si>
  <si>
    <t>KR07 Горизонтальный нижний профиль Бронза 2,85 м*****</t>
  </si>
  <si>
    <t>2.92</t>
  </si>
  <si>
    <t>KR07 Горизонтальный нижний профиль Бронза 2,92 м*****</t>
  </si>
  <si>
    <t>KR07 Горизонтальный нижний профиль Бронза 2.4 м*****</t>
  </si>
  <si>
    <t>KR07 Горизонтальный нижний профиль Бронза 2.7 м*****</t>
  </si>
  <si>
    <t>KR07 Горизонтальный нижний профиль Бронза 2.95 м*****</t>
  </si>
  <si>
    <t>3.1</t>
  </si>
  <si>
    <t>KR07 Горизонтальный нижний профиль Бронза 3,1 м*****</t>
  </si>
  <si>
    <t>KR07 Горизонтальный нижний профиль Бронза 3,4 м*****</t>
  </si>
  <si>
    <t>3.46</t>
  </si>
  <si>
    <t>KR07 Горизонтальный нижний профиль Бронза 3,46 м*****</t>
  </si>
  <si>
    <t>KR07 Горизонтальный нижний профиль Бронза 3,9 м*****</t>
  </si>
  <si>
    <t>KR07 Горизонтальный нижний профиль Бронза 3.2 м*****</t>
  </si>
  <si>
    <t>KR07 Горизонтальный нижний профиль Бронза 4 м*****</t>
  </si>
  <si>
    <t>KR07 Горизонтальный нижний профиль Бронза 4,2 м*****</t>
  </si>
  <si>
    <t>4.3</t>
  </si>
  <si>
    <t>KR07 Горизонтальный нижний профиль Бронза 4,3 м*****</t>
  </si>
  <si>
    <t>KR07 Горизонтальный нижний профиль Бронза 5,9 м*****</t>
  </si>
  <si>
    <t>KR08 бронза</t>
  </si>
  <si>
    <t>KR08 Горизонтальный верхний профиль Бронза 1,28м*****</t>
  </si>
  <si>
    <t>KR08 Горизонтальный верхний профиль Бронза 1,39м*****</t>
  </si>
  <si>
    <t>1.48</t>
  </si>
  <si>
    <t>KR08 Горизонтальный верхний профиль Бронза 1,48 м</t>
  </si>
  <si>
    <t>KR08 Горизонтальный верхний профиль Бронза 1,8 м*****</t>
  </si>
  <si>
    <t>KR08 Горизонтальный верхний профиль Бронза 1,81 м*****</t>
  </si>
  <si>
    <t>KR08 Горизонтальный верхний профиль Бронза 1.6 м*****</t>
  </si>
  <si>
    <t>KR08 Горизонтальный верхний профиль Бронза 1.9 м*****</t>
  </si>
  <si>
    <t>KR08 Горизонтальный верхний профиль Бронза 2,3 м*****</t>
  </si>
  <si>
    <t>KR08 Горизонтальный верхний профиль Бронза 2,6 м*****</t>
  </si>
  <si>
    <t>KR08 Горизонтальный верхний профиль Бронза 2,85 м*****</t>
  </si>
  <si>
    <t>KR08 Горизонтальный верхний профиль Бронза 2.4 м*****</t>
  </si>
  <si>
    <t>KR08 Горизонтальный верхний профиль Бронза 2.46 м*****</t>
  </si>
  <si>
    <t>KR08 Горизонтальный верхний профиль Бронза 2.7 м*****</t>
  </si>
  <si>
    <t>KR08 Горизонтальный верхний профиль Бронза 2.8 м*****</t>
  </si>
  <si>
    <t>KR08 Горизонтальный верхний профиль Бронза 2.95 м*****</t>
  </si>
  <si>
    <t>KR08 Горизонтальный верхний профиль Бронза 3,1 м*****</t>
  </si>
  <si>
    <t>KR08 Горизонтальный верхний профиль Бронза 3,4 м*****</t>
  </si>
  <si>
    <t>KR08 Горизонтальный верхний профиль Бронза 3,9 м*****</t>
  </si>
  <si>
    <t>KR08 Горизонтальный верхний профиль Бронза 3.2 м*****</t>
  </si>
  <si>
    <t>KR08 Горизонтальный верхний профиль Бронза 4 м*****</t>
  </si>
  <si>
    <t>KR08 Горизонтальный верхний профиль Бронза 4,2 м*****</t>
  </si>
  <si>
    <t>KR08 Горизонтальный верхний профиль Бронза 5,9 м*****</t>
  </si>
  <si>
    <t>KR09 бронза</t>
  </si>
  <si>
    <t>KR09 Горизонтальный межсекционный профиль Бронза 1,8 м*****</t>
  </si>
  <si>
    <t>KR09 Горизонтальный межсекционный профиль Бронза 1,81 м*****</t>
  </si>
  <si>
    <t>KR09 Горизонтальный межсекционный профиль Бронза 1.6 м*****</t>
  </si>
  <si>
    <t>KR09 Горизонтальный межсекционный профиль Бронза 1.9 м*****</t>
  </si>
  <si>
    <t>2.05</t>
  </si>
  <si>
    <t>KR09 Горизонтальный межсекционный профиль Бронза 2,05 м*****</t>
  </si>
  <si>
    <t>KR09 Горизонтальный межсекционный профиль Бронза 2,3 м*****</t>
  </si>
  <si>
    <t>KR09 Горизонтальный межсекционный профиль Бронза 2,37 м*****</t>
  </si>
  <si>
    <t>2.6</t>
  </si>
  <si>
    <t>KR09 Горизонтальный межсекционный профиль Бронза 2,6 м*****</t>
  </si>
  <si>
    <t>2.8</t>
  </si>
  <si>
    <t>KR09 Горизонтальный межсекционный профиль Бронза 2,8 м*****</t>
  </si>
  <si>
    <t>KR09 Горизонтальный межсекционный профиль Бронза 2.4 м*****</t>
  </si>
  <si>
    <t>KR09 Горизонтальный межсекционный профиль Бронза 2.7 м*****</t>
  </si>
  <si>
    <t>KR09 Горизонтальный межсекционный профиль Бронза 2.95 м*****</t>
  </si>
  <si>
    <t>KR09 Горизонтальный межсекционный профиль Бронза 3,1 м*****</t>
  </si>
  <si>
    <t>KR09 Горизонтальный межсекционный профиль Бронза 3,4 м*****</t>
  </si>
  <si>
    <t>KR09 Горизонтальный межсекционный профиль Бронза 3,9 м*****</t>
  </si>
  <si>
    <t>KR09 Горизонтальный межсекционный профиль Бронза 3.2 м*****</t>
  </si>
  <si>
    <t>KR09 Горизонтальный межсекционный профиль Бронза 4 м*****</t>
  </si>
  <si>
    <t>KR09 Горизонтальный межсекционный профиль Бронза 4,2 м*****</t>
  </si>
  <si>
    <t>KR09 Горизонтальный межсекционный профиль Бронза 5,9 м*****</t>
  </si>
  <si>
    <t>KR99 Межсекционный профиль бронза</t>
  </si>
  <si>
    <t>2.75</t>
  </si>
  <si>
    <t>KR99 Горизонтальный межсекционный профиль бронза 2,75м*****</t>
  </si>
  <si>
    <t>KR99 Горизонтальный межсекционный профиль бронза 2,95м*****</t>
  </si>
  <si>
    <t>KR99 Горизонтальный межсекционный профиль бронза 5,9м*****</t>
  </si>
  <si>
    <t>Вертикальный профиль-ручка KR01 бронза</t>
  </si>
  <si>
    <t>KR01 Вертикальный асимметричный профиль (ручка) Бронза 2,04 м*****</t>
  </si>
  <si>
    <t>KR01 Вертикальный асимметричный профиль (ручка) бронза 2,14м*****</t>
  </si>
  <si>
    <t>2.3</t>
  </si>
  <si>
    <t>KR01 Вертикальный асимметричный профиль (ручка) Бронза 2,3 м*****</t>
  </si>
  <si>
    <t>KR01 Вертикальный асимметричный профиль (ручка) Бронза 2,4 м</t>
  </si>
  <si>
    <t>KR01 Вертикальный асимметричный профиль (ручка) Бронза 2,75 м</t>
  </si>
  <si>
    <t>KR01 Вертикальный асимметричный профиль (ручка) Бронза 3,06 м*****</t>
  </si>
  <si>
    <t>KR01 Вертикальный асимметричный профиль (ручка) Бронза 3,07 м</t>
  </si>
  <si>
    <t>KR01 Вертикальный асимметричный профиль (ручка) Бронза 3,25 м*****</t>
  </si>
  <si>
    <t>KR01 Вертикальный асимметричный профиль (ручка) Бронза 3,32 м*****</t>
  </si>
  <si>
    <t>KR01 Вертикальный асимметричный профиль (ручка) бронза 4,8м*****</t>
  </si>
  <si>
    <t>KR01 Вертикальный асимметричный профиль (ручка) Бронза 5,5 м*****</t>
  </si>
  <si>
    <t>Вертикальный профиль-ручка KR100 бронза</t>
  </si>
  <si>
    <t>KR100 Вертикальный симетричный профиль (ручка) бронза 2,75м*****</t>
  </si>
  <si>
    <t>KR100 Вертикальный симетричный профиль (ручка) бронза 5,5м*****</t>
  </si>
  <si>
    <t>Вертикальный профиль-ручка KR200 бронза</t>
  </si>
  <si>
    <t>KR200 Вертикальный асимметричный профиль (ручка) Бронза 2,09 м*****</t>
  </si>
  <si>
    <t>KR200 Вертикальный асимметричный профиль (ручка) Бронза 2,2 м*****</t>
  </si>
  <si>
    <t>KR200 Вертикальный асимметричный профиль (ручка) Бронза 2,435 м*****</t>
  </si>
  <si>
    <t>KR200 Вертикальный асимметричный профиль (ручка) Бронза 2,44 м*****</t>
  </si>
  <si>
    <t>KR200 Вертикальный асимметричный профиль (ручка) Бронза 2,75 м*****</t>
  </si>
  <si>
    <t>KR200 Вертикальный асимметричный профиль (ручка) Бронза 2,94 м*****</t>
  </si>
  <si>
    <t>KR200 Вертикальный асимметричный профиль (ручка) Бронза 5,5 м*****</t>
  </si>
  <si>
    <t>Золото</t>
  </si>
  <si>
    <t>KR02 золото</t>
  </si>
  <si>
    <t>KR02 Направляющий Ш-образный профиль золото 1,5м</t>
  </si>
  <si>
    <t>KR02 Направляющий Ш-образный профиль золото 1,6м*****</t>
  </si>
  <si>
    <t>KR02 Направляющий Ш-образный профиль золото 1,9м*****</t>
  </si>
  <si>
    <t>KR02 Направляющий Ш-образный профиль золото 2,3м*****</t>
  </si>
  <si>
    <t>KR02 Направляющий Ш-образный профиль золото 2,6м*****</t>
  </si>
  <si>
    <t>KR02 Направляющий Ш-образный профиль золото 5,9м*****</t>
  </si>
  <si>
    <t>KR05 золото</t>
  </si>
  <si>
    <t>KR05 Ходовой двойной профиль золото 1,5м*****</t>
  </si>
  <si>
    <t>KR05 Ходовой двойной профиль золото 1,6м*****</t>
  </si>
  <si>
    <t>KR05 Ходовой двойной профиль золото 1,9м*****</t>
  </si>
  <si>
    <t>KR05 Ходовой двойной профиль золото 2,3м*****</t>
  </si>
  <si>
    <t>KR05 Ходовой двойной профиль золото 2,6м*****</t>
  </si>
  <si>
    <t>KR05 Ходовой двойной профиль золото 2,7м*****</t>
  </si>
  <si>
    <t>KR05 Ходовой двойной профиль золото 5,9м*****</t>
  </si>
  <si>
    <t>KR06 золото</t>
  </si>
  <si>
    <t>KR06 Ходовой одинарный профиль золото 5,9м*****</t>
  </si>
  <si>
    <t>KR07 золото</t>
  </si>
  <si>
    <t>KR07 Горизонтальный нижний профиль золото 1,5м</t>
  </si>
  <si>
    <t>KR07 Горизонтальный нижний профиль золото 1,6м*****</t>
  </si>
  <si>
    <t>KR07 Горизонтальный нижний профиль золото 1,9м*****</t>
  </si>
  <si>
    <t>KR07 Горизонтальный нижний профиль золото 2,3м*****</t>
  </si>
  <si>
    <t>KR07 Горизонтальный нижний профиль золото 2,4м*****</t>
  </si>
  <si>
    <t>KR07 Горизонтальный нижний профиль золото 2,6м*****</t>
  </si>
  <si>
    <t>KR07 Горизонтальный нижний профиль золото 3,2м*****</t>
  </si>
  <si>
    <t>KR07 Горизонтальный нижний профиль золото 4м*****</t>
  </si>
  <si>
    <t>KR07 Горизонтальный нижний профиль золото 5,9м*****</t>
  </si>
  <si>
    <t>KR08 золото</t>
  </si>
  <si>
    <t>KR08 Горизонтальный верхний профиль золото 1,56м*****</t>
  </si>
  <si>
    <t>KR08 Горизонтальный верхний профиль золото 1,5м</t>
  </si>
  <si>
    <t>KR08 Горизонтальный верхний профиль золото 1,6м*****</t>
  </si>
  <si>
    <t>KR08 Горизонтальный верхний профиль золото 1,9м*****</t>
  </si>
  <si>
    <t>KR08 Горизонтальный верхний профиль золото 2,3м*****</t>
  </si>
  <si>
    <t>KR08 Горизонтальный верхний профиль золото 2,4м*****</t>
  </si>
  <si>
    <t>KR08 Горизонтальный верхний профиль золото 2,6м*****</t>
  </si>
  <si>
    <t>KR08 Горизонтальный верхний профиль золото 2,95м*****</t>
  </si>
  <si>
    <t>KR08 Горизонтальный верхний профиль золото 3,4м*****</t>
  </si>
  <si>
    <t>KR08 Горизонтальный верхний профиль золото 4м*****</t>
  </si>
  <si>
    <t>KR08 Горизонтальный верхний профиль золото 5,9м*****</t>
  </si>
  <si>
    <t>KR09 золото</t>
  </si>
  <si>
    <t>KR09 Горизонтальный межсекционный профиль золото 1.6м*****</t>
  </si>
  <si>
    <t>KR09 Горизонтальный межсекционный профиль золото 1.9м*****</t>
  </si>
  <si>
    <t>KR09 Горизонтальный межсекционный профиль золото 2,3м*****</t>
  </si>
  <si>
    <t>KR09 Горизонтальный межсекционный профиль золото 2,6м*****</t>
  </si>
  <si>
    <t>KR09 Горизонтальный межсекционный профиль золото 2,85м*****</t>
  </si>
  <si>
    <t>KR09 Горизонтальный межсекционный профиль золото 2.95м*****</t>
  </si>
  <si>
    <t>KR09 Горизонтальный межсекционный профиль золото 3,9м*****</t>
  </si>
  <si>
    <t>KR09 Горизонтальный межсекционный профиль золото 5,9м*****</t>
  </si>
  <si>
    <t>KR99 Межсекционный профиль золото</t>
  </si>
  <si>
    <t>KR99 Горизонтальный межсекционный профиль без винта золото 2,95м*****</t>
  </si>
  <si>
    <t>KR99 Горизонтальный межсекционный профиль без винта золото 5,9м*****</t>
  </si>
  <si>
    <t>Вертикальный профиль-ручка KR01 Золото</t>
  </si>
  <si>
    <t>KR01 Вертикальный асимметричный профиль (ручка) золото 2,05м*****</t>
  </si>
  <si>
    <t>KR01 Вертикальный асимметричный профиль (ручка) золото 4,8м*****</t>
  </si>
  <si>
    <t>KR01 Вертикальный асимметричный профиль (ручка) золото 5,5м*****</t>
  </si>
  <si>
    <t>Вертикальный профиль-ручка KR100 Золото</t>
  </si>
  <si>
    <t>KR100 Вертикальный симетричный профиль (ручка) золото 5,5м*****</t>
  </si>
  <si>
    <t>Вертикальный профиль-ручка KR200 Золото</t>
  </si>
  <si>
    <t>KR200 Вертикальный асимметричный профиль (ручка) золото 2,68м*****</t>
  </si>
  <si>
    <t>KR200 Вертикальный асимметричный профиль (ручка) золото 5,5м*****</t>
  </si>
  <si>
    <t>KR02 хром</t>
  </si>
  <si>
    <t>KR02 Направляющий Ш-образный профиль хром 1,5м*****</t>
  </si>
  <si>
    <t>KR02 Направляющий Ш-образный профиль хром 1,8м*****</t>
  </si>
  <si>
    <t>KR02 Направляющий Ш-образный профиль хром 1,9м*****</t>
  </si>
  <si>
    <t>KR02 Направляющий Ш-образный профиль хром 2,0м*****</t>
  </si>
  <si>
    <t>KR02 Направляющий Ш-образный профиль хром 2,4м*****</t>
  </si>
  <si>
    <t>KR02 Направляющий Ш-образный профиль хром 2,65м*****</t>
  </si>
  <si>
    <t>KR02 Направляющий Ш-образный профиль хром 3,1м*****</t>
  </si>
  <si>
    <t>KR02 Направляющий Ш-образный профиль хром 3,2м*****</t>
  </si>
  <si>
    <t>KR02 Направляющий Ш-образный профиль хром 5,9м*****</t>
  </si>
  <si>
    <t>KR03 хром</t>
  </si>
  <si>
    <t>KR03 Направляющий П-образный профиль хром 2,7м*****</t>
  </si>
  <si>
    <t>KR05 хром</t>
  </si>
  <si>
    <t>KR05 Ходовой двойной профиль хром 1,1м*****</t>
  </si>
  <si>
    <t>1.3</t>
  </si>
  <si>
    <t>KR05 Ходовой двойной профиль хром 1,3м*****</t>
  </si>
  <si>
    <t>KR05 Ходовой двойной профиль хром 1,6м*****</t>
  </si>
  <si>
    <t>KR05 Ходовой двойной профиль хром 1,9м*****</t>
  </si>
  <si>
    <t>KR05 Ходовой двойной профиль хром 2,2м*****</t>
  </si>
  <si>
    <t>KR05 Ходовой двойной профиль хром 2,6м*****</t>
  </si>
  <si>
    <t>2.0</t>
  </si>
  <si>
    <t>KR05 Ходовой двойной профиль хром 2.0 м*****</t>
  </si>
  <si>
    <t>KR05 Ходовой двойной профиль хром 3,2м*****</t>
  </si>
  <si>
    <t>KR05 Ходовой двойной профиль хром 5,9м*****</t>
  </si>
  <si>
    <t>KR06 хром</t>
  </si>
  <si>
    <t>KR06 Ходовой одинарный профиль хром 5,9м*****</t>
  </si>
  <si>
    <t>KR07 хром</t>
  </si>
  <si>
    <t>KR07 Горизонтальный нижний профиль хром 1,05м*****</t>
  </si>
  <si>
    <t>KR07 Горизонтальный нижний профиль хром 1,5м*****</t>
  </si>
  <si>
    <t>KR07 Горизонтальный нижний профиль хром 1,6м*****</t>
  </si>
  <si>
    <t>KR07 Горизонтальный нижний профиль хром 1,9м*****</t>
  </si>
  <si>
    <t>KR07 Горизонтальный нижний профиль хром 2,3м*****</t>
  </si>
  <si>
    <t>KR07 Горизонтальный нижний профиль хром 2,4м*****</t>
  </si>
  <si>
    <t>KR07 Горизонтальный нижний профиль хром 2,62м*****</t>
  </si>
  <si>
    <t>KR07 Горизонтальный нижний профиль хром 2,6м*****</t>
  </si>
  <si>
    <t>KR07 Горизонтальный нижний профиль хром 2,7м*****</t>
  </si>
  <si>
    <t>2.93</t>
  </si>
  <si>
    <t>KR07 Горизонтальный нижний профиль хром 2,93м*****</t>
  </si>
  <si>
    <t>4.2</t>
  </si>
  <si>
    <t>KR07 Горизонтальный нижний профиль хром 4,2м*****</t>
  </si>
  <si>
    <t>4.4</t>
  </si>
  <si>
    <t>KR07 Горизонтальный нижний профиль хром 4,4м*****</t>
  </si>
  <si>
    <t>KR07 Горизонтальный нижний профиль хром 5,9м*****</t>
  </si>
  <si>
    <t>KR08 хром</t>
  </si>
  <si>
    <t>KR08 Горизонтальный верхний профиль хром 1,09м*****</t>
  </si>
  <si>
    <t>KR08 Горизонтальный верхний профиль хром 1,45м*****</t>
  </si>
  <si>
    <t>KR08 Горизонтальный верхний профиль хром 1,53м*****</t>
  </si>
  <si>
    <t>KR08 Горизонтальный верхний профиль хром 1,6м*****</t>
  </si>
  <si>
    <t>KR08 Горизонтальный верхний профиль хром 1,9м*****</t>
  </si>
  <si>
    <t>KR08 Горизонтальный верхний профиль хром 2,3м*****</t>
  </si>
  <si>
    <t>KR08 Горизонтальный верхний профиль хром 2,4м*****</t>
  </si>
  <si>
    <t>KR08 Горизонтальный верхний профиль хром 2,62м*****</t>
  </si>
  <si>
    <t>KR08 Горизонтальный верхний профиль хром 2,6м*****</t>
  </si>
  <si>
    <t>KR08 Горизонтальный верхний профиль хром 2,7м*****</t>
  </si>
  <si>
    <t>KR08 Горизонтальный верхний профиль хром 2,85м*****</t>
  </si>
  <si>
    <t>KR08 Горизонтальный верхний профиль хром 2,95м*****</t>
  </si>
  <si>
    <t>3.9</t>
  </si>
  <si>
    <t>KR08 Горизонтальный верхний профиль хром 3,9м*****</t>
  </si>
  <si>
    <t>KR08 Горизонтальный верхний профиль хром 4м*****</t>
  </si>
  <si>
    <t>KR08 Горизонтальный верхний профиль хром 5,9м*****</t>
  </si>
  <si>
    <t>KR09 хром</t>
  </si>
  <si>
    <t>KR09 Горизонтальный межсекционный профиль хром 1,6м*****</t>
  </si>
  <si>
    <t>KR09 Горизонтальный межсекционный профиль хром 1,7м*****</t>
  </si>
  <si>
    <t>KR09 Горизонтальный межсекционный профиль хром 1,8м*****</t>
  </si>
  <si>
    <t>KR09 Горизонтальный межсекционный профиль хром 1,9м*****</t>
  </si>
  <si>
    <t>KR09 Горизонтальный межсекционный профиль хром 2,03м*****</t>
  </si>
  <si>
    <t>KR09 Горизонтальный межсекционный профиль хром 2,3м*****</t>
  </si>
  <si>
    <t>KR09 Горизонтальный межсекционный профиль хром 2,4м*****</t>
  </si>
  <si>
    <t>KR09 Горизонтальный межсекционный профиль хром 2,6м*****</t>
  </si>
  <si>
    <t>KR09 Горизонтальный межсекционный профиль хром 2,85м*****</t>
  </si>
  <si>
    <t>KR09 Горизонтальный межсекционный профиль хром 2,95м*****</t>
  </si>
  <si>
    <t>KR09 Горизонтальный межсекционный профиль хром 3,2м*****</t>
  </si>
  <si>
    <t>KR09 Горизонтальный межсекционный профиль хром 3,4м*****</t>
  </si>
  <si>
    <t>KR09 Горизонтальный межсекционный профиль хром 4,2м*****</t>
  </si>
  <si>
    <t>KR09 Горизонтальный межсекционный профиль хром 4м*****</t>
  </si>
  <si>
    <t>KR09 Горизонтальный межсекционный профиль хром 5,9м*****</t>
  </si>
  <si>
    <t>KR99 Межсекционный профиль хром</t>
  </si>
  <si>
    <t>KR99 Горизонтальный межсекционный профиль без винта хром 2,4м*****</t>
  </si>
  <si>
    <t>KR99 Горизонтальный межсекционный профиль без винта хром 5,9м*****</t>
  </si>
  <si>
    <t>Вертикальный профиль-ручка KR01 хром</t>
  </si>
  <si>
    <t>KR01 Вертикальный асимметричный профиль (ручка) хром 1,51м*****</t>
  </si>
  <si>
    <t>KR01 Вертикальный асимметричный профиль (ручка) хром 2,04м*****</t>
  </si>
  <si>
    <t>KR01 Вертикальный асимметричный профиль (ручка) хром 2,0м*****</t>
  </si>
  <si>
    <t>KR01 Вертикальный асимметричный профиль (ручка) хром 2,37м*****</t>
  </si>
  <si>
    <t>KR01 Вертикальный асимметричный профиль (ручка) хром 2,45м*****</t>
  </si>
  <si>
    <t>KR01 Вертикальный асимметричный профиль (ручка) хром 2,65м*****</t>
  </si>
  <si>
    <t>KR01 Вертикальный асимметричный профиль (ручка) хром 2,75м*****</t>
  </si>
  <si>
    <t>KR01 Вертикальный асимметричный профиль (ручка) хром 2,8м*****</t>
  </si>
  <si>
    <t>KR01 Вертикальный асимметричный профиль (ручка) хром 2,95м*****</t>
  </si>
  <si>
    <t>2.33</t>
  </si>
  <si>
    <t>KR01 Вертикальный асимметричный профиль (ручка) хром 2.33м*****</t>
  </si>
  <si>
    <t>KR01 Вертикальный асимметричный профиль (ручка) хром 3,44м*****</t>
  </si>
  <si>
    <t>KR01 Вертикальный асимметричный профиль (ручка) хром 4,8м*****</t>
  </si>
  <si>
    <t>KR01 Вертикальный асимметричный профиль (ручка) хром 5,5м*****</t>
  </si>
  <si>
    <t>Вертикальный профиль-ручка KR100 хром</t>
  </si>
  <si>
    <t>KR100 Вертикальный симетричный профиль (ручка) хром 5,5м*****</t>
  </si>
  <si>
    <t>Вертикальный профиль-ручка KR200 хром</t>
  </si>
  <si>
    <t>KR200 Вертикальный асимметричный профиль (ручка) хром 2,3м*****</t>
  </si>
  <si>
    <t>KR200 Вертикальный асимметричный профиль (ручка) хром 3,2м*****</t>
  </si>
  <si>
    <t>KR200 Вертикальный асимметричный профиль (ручка) хром 5,25м*****</t>
  </si>
  <si>
    <t>KR200 Вертикальный асимметричный профиль (ручка) хром 5,5м*****</t>
  </si>
  <si>
    <t>KR02 шампань</t>
  </si>
  <si>
    <t>KR02 Направляющий Ш-образный профиль шампань 1,21м*****</t>
  </si>
  <si>
    <t>KR02 Направляющий Ш-образный профиль шампань 1,45м*****</t>
  </si>
  <si>
    <t>KR02 Направляющий Ш-образный профиль шампань 1,5м*****</t>
  </si>
  <si>
    <t>KR02 Направляющий Ш-образный профиль шампань 1,6м*****</t>
  </si>
  <si>
    <t>KR02 Направляющий Ш-образный профиль шампань 1,9м*****</t>
  </si>
  <si>
    <t>KR02 Направляющий Ш-образный профиль шампань 2,3м*****</t>
  </si>
  <si>
    <t>KR02 Направляющий Ш-образный профиль шампань 2,4м*****</t>
  </si>
  <si>
    <t>KR02 Направляющий Ш-образный профиль шампань 2,6м*****</t>
  </si>
  <si>
    <t>KR02 Направляющий Ш-образный профиль шампань 2,7м*****</t>
  </si>
  <si>
    <t>KR02 Направляющий Ш-образный профиль шампань 2,85м*****</t>
  </si>
  <si>
    <t>KR02 Направляющий Ш-образный профиль шампань 3,1м*****</t>
  </si>
  <si>
    <t>KR02 Направляющий Ш-образный профиль шампань 3,97м*****</t>
  </si>
  <si>
    <t>KR02 Направляющий Ш-образный профиль шампань 5,9м*****</t>
  </si>
  <si>
    <t>KR03 шампань</t>
  </si>
  <si>
    <t>KR03 Направляющий П-образный профиль шампань 2,7м*****</t>
  </si>
  <si>
    <t>KR03 Направляющий П-образный профиль шампань 5,9м*****</t>
  </si>
  <si>
    <t>KR05 шампань</t>
  </si>
  <si>
    <t>KR05 Ходовой двойной профиль шампань 1,34м*****</t>
  </si>
  <si>
    <t>KR05 Ходовой двойной профиль шампань 1,4м*****</t>
  </si>
  <si>
    <t>KR05 Ходовой двойной профиль шампань 1,6м*****</t>
  </si>
  <si>
    <t>KR05 Ходовой двойной профиль шампань 1,8м*****</t>
  </si>
  <si>
    <t>KR05 Ходовой двойной профиль шампань 1,9м*****</t>
  </si>
  <si>
    <t>KR05 Ходовой двойной профиль шампань 2,3м*****</t>
  </si>
  <si>
    <t>KR05 Ходовой двойной профиль шампань 2,65м*****</t>
  </si>
  <si>
    <t>KR05 Ходовой двойной профиль шампань 3,2м*****</t>
  </si>
  <si>
    <t>KR05 Ходовой двойной профиль шампань 5,9м*****</t>
  </si>
  <si>
    <t>KR06 шампань</t>
  </si>
  <si>
    <t>KR06 Ходовой одинарный профиль шампань 1,74м*****</t>
  </si>
  <si>
    <t>KR06 Ходовой одинарный профиль шампань 2,65м*****</t>
  </si>
  <si>
    <t>KR06 Ходовой одинарный профиль шампань 2,9м*****</t>
  </si>
  <si>
    <t>KR06 Ходовой одинарный профиль шампань 5,9м*****</t>
  </si>
  <si>
    <t>KR07 шампань</t>
  </si>
  <si>
    <t>KR07 Горизонтальный нижний профиль шампань 1,6м*****</t>
  </si>
  <si>
    <t>KR07 Горизонтальный нижний профиль шампань 1,9м*****</t>
  </si>
  <si>
    <t>KR07 Горизонтальный нижний профиль шампань 2,3м*****</t>
  </si>
  <si>
    <t>KR07 Горизонтальный нижний профиль шампань 2,6м*****</t>
  </si>
  <si>
    <t>KR07 Горизонтальный нижний профиль шампань 2,7м*****</t>
  </si>
  <si>
    <t>KR07 Горизонтальный нижний профиль шампань 2,85м*****</t>
  </si>
  <si>
    <t>KR07 Горизонтальный нижний профиль шампань 3,2м*****</t>
  </si>
  <si>
    <t>KR07 Горизонтальный нижний профиль шампань 3,9м*****</t>
  </si>
  <si>
    <t>KR07 Горизонтальный нижний профиль шампань 4,2м*****</t>
  </si>
  <si>
    <t>KR07 Горизонтальный нижний профиль шампань 5,9м*****</t>
  </si>
  <si>
    <t>KR08 шампань</t>
  </si>
  <si>
    <t>KR08 Горизонтальный верхний профиль шампань 1,6м*****</t>
  </si>
  <si>
    <t>KR08 Горизонтальный верхний профиль шампань 1,9м*****</t>
  </si>
  <si>
    <t>KR08 Горизонтальный верхний профиль шампань 2,3м*****</t>
  </si>
  <si>
    <t>KR08 Горизонтальный верхний профиль шампань 2,6м*****</t>
  </si>
  <si>
    <t>KR08 Горизонтальный верхний профиль шампань 2,85м*****</t>
  </si>
  <si>
    <t>KR08 Горизонтальный верхний профиль шампань 3,54м*****</t>
  </si>
  <si>
    <t>KR08 Горизонтальный верхний профиль шампань 5,9м*****</t>
  </si>
  <si>
    <t>KR09 шампань</t>
  </si>
  <si>
    <t>KR09 Горизонтальный межсекционный профиль шампань 1,5м*****</t>
  </si>
  <si>
    <t>KR09 Горизонтальный межсекционный профиль шампань 1,6м*****</t>
  </si>
  <si>
    <t>KR09 Горизонтальный межсекционный профиль шампань 1,8м*****</t>
  </si>
  <si>
    <t>KR09 Горизонтальный межсекционный профиль шампань 1,9м*****</t>
  </si>
  <si>
    <t>KR09 Горизонтальный межсекционный профиль шампань 2,3м*****</t>
  </si>
  <si>
    <t>KR09 Горизонтальный межсекционный профиль шампань 2,4м*****</t>
  </si>
  <si>
    <t>KR09 Горизонтальный межсекционный профиль шампань 2,6м*****</t>
  </si>
  <si>
    <t>KR09 Горизонтальный межсекционный профиль шампань 2,7м*****</t>
  </si>
  <si>
    <t>KR09 Горизонтальный межсекционный профиль шампань 3,1м*****</t>
  </si>
  <si>
    <t>KR09 Горизонтальный межсекционный профиль шампань 3,2м*****</t>
  </si>
  <si>
    <t>KR09 Горизонтальный межсекционный профиль шампань 3,4м*****</t>
  </si>
  <si>
    <t>KR09 Горизонтальный межсекционный профиль шампань 3,9м*****</t>
  </si>
  <si>
    <t>KR09 Горизонтальный межсекционный профиль шампань 5,9м*****</t>
  </si>
  <si>
    <t>KR99 Межсекционный профиль шампань</t>
  </si>
  <si>
    <t>KR99 Горизонтальный межсекционный профиль без винта шампань 1,75м*****</t>
  </si>
  <si>
    <t>KR99 Горизонтальный межсекционный профиль без винта шампань 2,43м*****</t>
  </si>
  <si>
    <t>KR99 Горизонтальный межсекционный профиль без винта шампань 2,55м*****</t>
  </si>
  <si>
    <t>KR99 Горизонтальный межсекционный профиль без винта шампань 2,6м*****</t>
  </si>
  <si>
    <t>KR99 Горизонтальный межсекционный профиль без винта шампань 2,7м*****</t>
  </si>
  <si>
    <t>KR99 Горизонтальный межсекционный профиль без винта шампань 2,9м*****</t>
  </si>
  <si>
    <t>KR99 Горизонтальный межсекционный профиль без винта шампань 3,2м*****</t>
  </si>
  <si>
    <t>KR99 Горизонтальный межсекционный профиль без винта шампань 5,5м*****</t>
  </si>
  <si>
    <t>KR99 Горизонтальный межсекционный профиль без винта шампань 5,9м*****</t>
  </si>
  <si>
    <t>Вертикальный профиль - ручка KR100 шампань</t>
  </si>
  <si>
    <t>KR100 Вертикальный симетричный профиль (ручка) шампань 2,58м*****</t>
  </si>
  <si>
    <t>KR100 Вертикальный симетричный профиль (ручка) шампань 5,5м*****</t>
  </si>
  <si>
    <t>Вертикальный профиль - ручка KR200 шампань</t>
  </si>
  <si>
    <t>2.44</t>
  </si>
  <si>
    <t>KR200 Вертикальный асимметричный профиль (ручка) шампань 2.44 м*****</t>
  </si>
  <si>
    <t>KR200 Вертикальный асимметричный профиль (ручка) шампань 5,08м*****</t>
  </si>
  <si>
    <t>KR200 Вертикальный асимметричный профиль (ручка) шампань 5,5м*****</t>
  </si>
  <si>
    <t>Вертикальный профиль-ручка KR01 Шампань</t>
  </si>
  <si>
    <t>KR01 Вертикальный асимметричный профиль (ручка) шампань 2,35м*****</t>
  </si>
  <si>
    <t>KR01 Вертикальный асимметричный профиль (ручка) шампань 2,45м*****</t>
  </si>
  <si>
    <t>KR01 Вертикальный асимметричный профиль (ручка) шампань 4,8м*****</t>
  </si>
  <si>
    <t>KR01 Вертикальный асимметричный профиль (ручка) шампань 5,5м*****</t>
  </si>
  <si>
    <t>В пленке ПВХ, система "Рамир"</t>
  </si>
  <si>
    <t>Бейлис глянец</t>
  </si>
  <si>
    <t>KR07 бейлис глянец</t>
  </si>
  <si>
    <t>KR07 Горизонтальный нижний профиль Бейлис глянец 1,35 м</t>
  </si>
  <si>
    <t>KR07 Горизонтальный нижний профиль Бейлис глянец 1,6 м</t>
  </si>
  <si>
    <t>KR07 Горизонтальный нижний профиль Бейлис глянец 1,9 м</t>
  </si>
  <si>
    <t>KR07 Горизонтальный нижний профиль Бейлис глянец 2,4 м</t>
  </si>
  <si>
    <t>KR07 Горизонтальный нижний профиль Бейлис глянец 2,7 м</t>
  </si>
  <si>
    <t>KR07 Горизонтальный нижний профиль Бейлис глянец 2,95 м</t>
  </si>
  <si>
    <t>KR07 Горизонтальный нижний профиль Бейлис глянец 3,2 м</t>
  </si>
  <si>
    <t>3.5</t>
  </si>
  <si>
    <t>KR07 Горизонтальный нижний профиль Бейлис глянец 3,5 м</t>
  </si>
  <si>
    <t>KR07 Горизонтальный нижний профиль Бейлис глянец 4 м</t>
  </si>
  <si>
    <t>KR07 Горизонтальный нижний профиль Бейлис глянец 4,3 м</t>
  </si>
  <si>
    <t>KR07 Горизонтальный нижний профиль Бейлис глянец 5,9 м</t>
  </si>
  <si>
    <t>KR08 бейлис глянец</t>
  </si>
  <si>
    <t>KR08 Горизонтальный верхний профиль Бейлис глянец 1,35м</t>
  </si>
  <si>
    <t>KR08 Горизонтальный верхний профиль Бейлис глянец 1,6м</t>
  </si>
  <si>
    <t>KR08 Горизонтальный верхний профиль Бейлис глянец 1,9м</t>
  </si>
  <si>
    <t>KR08 Горизонтальный верхний профиль Бейлис глянец 2,4м</t>
  </si>
  <si>
    <t>KR08 Горизонтальный верхний профиль Бейлис глянец 2,7 м</t>
  </si>
  <si>
    <t>KR08 Горизонтальный верхний профиль Бейлис глянец 2,95 м</t>
  </si>
  <si>
    <t>KR08 Горизонтальный верхний профиль Бейлис глянец 3,2 м</t>
  </si>
  <si>
    <t>KR08 Горизонтальный верхний профиль Бейлис глянец 4 м</t>
  </si>
  <si>
    <t>KR08 Горизонтальный верхний профиль Бейлис глянец 4,3 м</t>
  </si>
  <si>
    <t>KR08 Горизонтальный верхний профиль Бейлис глянец 5,9 м</t>
  </si>
  <si>
    <t>KR09 бейлис глянец</t>
  </si>
  <si>
    <t>KR09 Горизонтальный межсекционный профиль Бейлис глянец 1,35 м</t>
  </si>
  <si>
    <t>KR09 Горизонтальный межсекционный профиль Бейлис глянец 1.6 м</t>
  </si>
  <si>
    <t>KR09 Горизонтальный межсекционный профиль Бейлис глянец 1.9 м</t>
  </si>
  <si>
    <t>KR09 Горизонтальный межсекционный профиль Бейлис глянец 2.4 м</t>
  </si>
  <si>
    <t>KR09 Горизонтальный межсекционный профиль Бейлис глянец 2.7 м</t>
  </si>
  <si>
    <t>KR09 Горизонтальный межсекционный профиль Бейлис глянец 2.95 м</t>
  </si>
  <si>
    <t>KR09 Горизонтальный межсекционный профиль Бейлис глянец 3.2 м</t>
  </si>
  <si>
    <t>KR09 Горизонтальный межсекционный профиль Бейлис глянец 4 м</t>
  </si>
  <si>
    <t>KR09 Горизонтальный межсекционный профиль Бейлис глянец 4,3 м</t>
  </si>
  <si>
    <t>KR09 Горизонтальный межсекционный профиль Бейлис глянец 5,9 м</t>
  </si>
  <si>
    <t>Вертикальный профиль (ручка)</t>
  </si>
  <si>
    <t>KR200 Вертикальный асимметричный профиль (ручка) Бейлис глянец 2,24 м</t>
  </si>
  <si>
    <t>KR200 Вертикальный асимметричный профиль (ручка) Бейлис глянец 5,5 м</t>
  </si>
  <si>
    <t>рф</t>
  </si>
  <si>
    <t>KR300N Вертикальный симметричный профиль NEW Бейлис глянец 5,5 м</t>
  </si>
  <si>
    <t>Белая патина</t>
  </si>
  <si>
    <t>KR07 белая патина</t>
  </si>
  <si>
    <t>1.35</t>
  </si>
  <si>
    <t>KR07 Горизонтальный нижний профиль Белая патина 1,35 м</t>
  </si>
  <si>
    <t>KR07 Горизонтальный нижний профиль Белая патина 1,6 м</t>
  </si>
  <si>
    <t>KR07 Горизонтальный нижний профиль Белая патина 1,9 м</t>
  </si>
  <si>
    <t>KR07 Горизонтальный нижний профиль Белая патина 2,4 м</t>
  </si>
  <si>
    <t>KR07 Горизонтальный нижний профиль Белая патина 2,7 м</t>
  </si>
  <si>
    <t>KR07 Горизонтальный нижний профиль Белая патина 2,95 м</t>
  </si>
  <si>
    <t>KR07 Горизонтальный нижний профиль Белая патина 3,2 м</t>
  </si>
  <si>
    <t>KR07 Горизонтальный нижний профиль Белая патина 3,5 м</t>
  </si>
  <si>
    <t>4.0</t>
  </si>
  <si>
    <t>KR07 Горизонтальный нижний профиль Белая патина 4,0 м</t>
  </si>
  <si>
    <t>KR07 Горизонтальный нижний профиль Белая патина 4,3 м</t>
  </si>
  <si>
    <t>KR07 Горизонтальный нижний профиль Белая патина 5,9 м</t>
  </si>
  <si>
    <t>KR08 белая патина</t>
  </si>
  <si>
    <t>KR08 Горизонтальный верхний профиль Белая патина 1,35 м</t>
  </si>
  <si>
    <t>KR08 Горизонтальный верхний профиль Белая патина 1,6 м</t>
  </si>
  <si>
    <t>KR08 Горизонтальный верхний профиль Белая патина 1,9 м</t>
  </si>
  <si>
    <t>KR08 Горизонтальный верхний профиль Белая патина 2,4 м</t>
  </si>
  <si>
    <t>KR08 Горизонтальный верхний профиль Белая патина 2,7м</t>
  </si>
  <si>
    <t>KR08 Горизонтальный верхний профиль Белая патина 2,95 м</t>
  </si>
  <si>
    <t>KR08 Горизонтальный верхний профиль Белая патина 3,2 м</t>
  </si>
  <si>
    <t>KR08 Горизонтальный верхний профиль Белая патина 3,5 м</t>
  </si>
  <si>
    <t>KR08 Горизонтальный верхний профиль Белая патина 4,0 м</t>
  </si>
  <si>
    <t>KR08 Горизонтальный верхний профиль Белая патина 4,3 м</t>
  </si>
  <si>
    <t>KR08 Горизонтальный верхний профиль Белая патина 5,9 м</t>
  </si>
  <si>
    <t>KR09 белая патина</t>
  </si>
  <si>
    <t>KR09 Горизонтальный межсекционный профиль Белая патина 1,35м</t>
  </si>
  <si>
    <t>KR09 Горизонтальный межсекционный профиль Белая патина 1,6м</t>
  </si>
  <si>
    <t>KR09 Горизонтальный межсекционный профиль Белая патина 1,9 м</t>
  </si>
  <si>
    <t>KR09 Горизонтальный межсекционный профиль Белая патина 2,4 м</t>
  </si>
  <si>
    <t>KR09 Горизонтальный межсекционный профиль Белая патина 2,7 м</t>
  </si>
  <si>
    <t>KR09 Горизонтальный межсекционный профиль Белая патина 2,95 м</t>
  </si>
  <si>
    <t>KR09 Горизонтальный межсекционный профиль Белая патина 3,2 м</t>
  </si>
  <si>
    <t>KR09 Горизонтальный межсекционный профиль Белая патина 3,5 м</t>
  </si>
  <si>
    <t>KR09 Горизонтальный межсекционный профиль Белая патина 4 м</t>
  </si>
  <si>
    <t>KR09 Горизонтальный межсекционный профиль Белая патина 4,3 м</t>
  </si>
  <si>
    <t>KR09 Горизонтальный межсекционный профиль Белая патина 5,9 м</t>
  </si>
  <si>
    <t>KR200 Вертикальный асимметричный профиль (ручка) Белая патина 5,5 м</t>
  </si>
  <si>
    <t>KR300N Вертикальный симметричный профиль NEW Белая патина 5,5 м.</t>
  </si>
  <si>
    <t>Белый глянец</t>
  </si>
  <si>
    <t>KR07 белый глянец</t>
  </si>
  <si>
    <t>KR07 Горизонтальный нижний профиль Белый глянец 1,35 м</t>
  </si>
  <si>
    <t>KR07 Горизонтальный нижний профиль Белый глянец 1,6 м</t>
  </si>
  <si>
    <t>KR07 Горизонтальный нижний профиль Белый глянец 1,9 м</t>
  </si>
  <si>
    <t>KR07 Горизонтальный нижний профиль Белый глянец 2,4 м</t>
  </si>
  <si>
    <t>KR07 Горизонтальный нижний профиль Белый глянец 2,7 м</t>
  </si>
  <si>
    <t>KR07 Горизонтальный нижний профиль Белый глянец 2,95 м</t>
  </si>
  <si>
    <t>KR07 Горизонтальный нижний профиль Белый глянец 3,2 м</t>
  </si>
  <si>
    <t>KR07 Горизонтальный нижний профиль Белый глянец 3,5 м</t>
  </si>
  <si>
    <t>KR07 Горизонтальный нижний профиль Белый глянец 4 м</t>
  </si>
  <si>
    <t>KR07 Горизонтальный нижний профиль Белый глянец 4,3 м</t>
  </si>
  <si>
    <t>KR07 Горизонтальный нижний профиль Белый глянец 4,6 м</t>
  </si>
  <si>
    <t>KR07 Горизонтальный нижний профиль Белый глянец 5,9 м</t>
  </si>
  <si>
    <t>KR08 белый глянец</t>
  </si>
  <si>
    <t>KR08 Горизонтальный верхний профиль Белый глянец 1,35 м</t>
  </si>
  <si>
    <t>KR08 Горизонтальный верхний профиль Белый глянец 1,6 м</t>
  </si>
  <si>
    <t>KR08 Горизонтальный верхний профиль Белый глянец 1,9 м</t>
  </si>
  <si>
    <t>KR08 Горизонтальный верхний профиль Белый глянец 2,4 м</t>
  </si>
  <si>
    <t>KR08 Горизонтальный верхний профиль Белый глянец 2,7 м</t>
  </si>
  <si>
    <t>KR08 Горизонтальный верхний профиль Белый глянец 2,95 м</t>
  </si>
  <si>
    <t>KR08 Горизонтальный верхний профиль Белый глянец 3,2 м</t>
  </si>
  <si>
    <t>KR08 Горизонтальный верхний профиль Белый глянец 3,5 м</t>
  </si>
  <si>
    <t>KR08 Горизонтальный верхний профиль Белый глянец 4 м</t>
  </si>
  <si>
    <t>KR08 Горизонтальный верхний профиль Белый глянец 4,3 м</t>
  </si>
  <si>
    <t>KR08 Горизонтальный верхний профиль Белый глянец 5,9 м</t>
  </si>
  <si>
    <t>KR09 белый глянец</t>
  </si>
  <si>
    <t>KR09 Горизонтальный межсекционный профиль Белый глянец 1.35 м</t>
  </si>
  <si>
    <t>KR09 Горизонтальный межсекционный профиль Белый глянец 1.6 м</t>
  </si>
  <si>
    <t>KR09 Горизонтальный межсекционный профиль Белый глянец 1.9 м</t>
  </si>
  <si>
    <t>KR09 Горизонтальный межсекционный профиль Белый глянец 2.4 м</t>
  </si>
  <si>
    <t>KR09 Горизонтальный межсекционный профиль Белый глянец 2.7 м</t>
  </si>
  <si>
    <t>KR09 Горизонтальный межсекционный профиль Белый глянец 2.95 м</t>
  </si>
  <si>
    <t>3.0</t>
  </si>
  <si>
    <t>KR09 Горизонтальный межсекционный профиль Белый глянец 3,0 м</t>
  </si>
  <si>
    <t>KR09 Горизонтальный межсекционный профиль Белый глянец 3,5 м</t>
  </si>
  <si>
    <t>KR09 Горизонтальный межсекционный профиль Белый глянец 3.2 м</t>
  </si>
  <si>
    <t>KR09 Горизонтальный межсекционный профиль Белый глянец 4 м</t>
  </si>
  <si>
    <t>KR09 Горизонтальный межсекционный профиль Белый глянец 4,3 м</t>
  </si>
  <si>
    <t>KR09 Горизонтальный межсекционный профиль Белый глянец 5,9 м</t>
  </si>
  <si>
    <t>KR01 Вертикальный асимметричный профиль (ручка) Белый глянец 2,75 м</t>
  </si>
  <si>
    <t>KR01 Вертикальный асимметричный профиль (ручка) Белый глянец 5,5 м</t>
  </si>
  <si>
    <t>KR200 Вертикальный асимметричный профиль (ручка) Белый глянец 2,45 м</t>
  </si>
  <si>
    <t>KR200 Вертикальный асимметричный профиль (ручка) Белый глянец 2,75 м</t>
  </si>
  <si>
    <t>KR200 Вертикальный асимметричный профиль (ручка) Белый глянец 5,5 м</t>
  </si>
  <si>
    <t>Береза структура</t>
  </si>
  <si>
    <t>KR07 береза структур</t>
  </si>
  <si>
    <t>0.7</t>
  </si>
  <si>
    <t>KR07 Горизонтальный нижний профиль Береза структур.0,7 м</t>
  </si>
  <si>
    <t>KR07 Горизонтальный нижний профиль Береза структур.1,35 м</t>
  </si>
  <si>
    <t>KR07 Горизонтальный нижний профиль Береза структур.1,6 м</t>
  </si>
  <si>
    <t>KR07 Горизонтальный нижний профиль Береза структур.1,9 м</t>
  </si>
  <si>
    <t>KR07 Горизонтальный нижний профиль Береза структур.2,4 м</t>
  </si>
  <si>
    <t>KR07 Горизонтальный нижний профиль Береза структур.2,7 м</t>
  </si>
  <si>
    <t>KR07 Горизонтальный нижний профиль Береза структур.2,95 м</t>
  </si>
  <si>
    <t>KR07 Горизонтальный нижний профиль Береза структур.3,2м</t>
  </si>
  <si>
    <t>KR07 Горизонтальный нижний профиль Береза структур.4 м</t>
  </si>
  <si>
    <t>KR07 Горизонтальный нижний профиль Береза структур.4,3 м</t>
  </si>
  <si>
    <t>5.2</t>
  </si>
  <si>
    <t>KR07 Горизонтальный нижний профиль Береза структур.5,2 м</t>
  </si>
  <si>
    <t>5.3</t>
  </si>
  <si>
    <t>KR07 Горизонтальный нижний профиль Береза структур.5,3 м</t>
  </si>
  <si>
    <t>KR07 Горизонтальный нижний профиль Береза структур.5,9 м</t>
  </si>
  <si>
    <t>KR08 береза структур</t>
  </si>
  <si>
    <t>KR08 Горизонтальный верхний профиль Береза структур.0,7 м</t>
  </si>
  <si>
    <t>KR08 Горизонтальный верхний профиль Береза структур.1,35 м</t>
  </si>
  <si>
    <t>KR08 Горизонтальный верхний профиль Береза структур.1,6 м</t>
  </si>
  <si>
    <t>KR08 Горизонтальный верхний профиль Береза структур.1,9 м</t>
  </si>
  <si>
    <t>KR08 Горизонтальный верхний профиль Береза структур.2,4 м</t>
  </si>
  <si>
    <t>KR08 Горизонтальный верхний профиль Береза структур.2,7 м</t>
  </si>
  <si>
    <t>KR08 Горизонтальный верхний профиль Береза структур.2,95 м</t>
  </si>
  <si>
    <t>KR08 Горизонтальный верхний профиль Береза структур.3,2 м</t>
  </si>
  <si>
    <t>KR08 Горизонтальный верхний профиль Береза структур.4 м</t>
  </si>
  <si>
    <t>KR08 Горизонтальный верхний профиль Береза структур.4,3 м</t>
  </si>
  <si>
    <t>KR08 Горизонтальный верхний профиль Береза структур.5,2 м</t>
  </si>
  <si>
    <t>KR08 Горизонтальный верхний профиль Береза структур.5,9 м</t>
  </si>
  <si>
    <t>KR09 береза структур</t>
  </si>
  <si>
    <t>KR09 Горизонтальный межсекционный профиль Береза структур.1.35 м</t>
  </si>
  <si>
    <t>KR09 Горизонтальный межсекционный профиль Береза структур.1.6 м</t>
  </si>
  <si>
    <t>KR09 Горизонтальный межсекционный профиль Береза структур.1.9 м</t>
  </si>
  <si>
    <t>2.1</t>
  </si>
  <si>
    <t>KR09 Горизонтальный межсекционный профиль Береза структур.2,1 м</t>
  </si>
  <si>
    <t>2.9</t>
  </si>
  <si>
    <t>KR09 Горизонтальный межсекционный профиль Береза структур.2,9 м</t>
  </si>
  <si>
    <t>KR09 Горизонтальный межсекционный профиль Береза структур.2.4 м</t>
  </si>
  <si>
    <t>KR09 Горизонтальный межсекционный профиль Береза структур.2.7 м</t>
  </si>
  <si>
    <t>KR09 Горизонтальный межсекционный профиль Береза структур.2.95 м</t>
  </si>
  <si>
    <t>KR09 Горизонтальный межсекционный профиль Береза структур.3,5 м</t>
  </si>
  <si>
    <t>KR09 Горизонтальный межсекционный профиль Береза структур.3.2 м</t>
  </si>
  <si>
    <t>KR09 Горизонтальный межсекционный профиль Береза структур.4 м</t>
  </si>
  <si>
    <t>KR09 Горизонтальный межсекционный профиль Береза структур.4,3 м</t>
  </si>
  <si>
    <t>KR09 Горизонтальный межсекционный профиль Береза структур.5,9 м</t>
  </si>
  <si>
    <t>KR01 Вертикальный асимметричный профиль (ручка) Береза структур. 2,75 м</t>
  </si>
  <si>
    <t>KR01 Вертикальный асимметричный профиль (ручка) Береза структур. 5,5 м</t>
  </si>
  <si>
    <t xml:space="preserve">KR200 Вертикальный асимметричный профиль (ручка) Берёза структур.5,5 м	</t>
  </si>
  <si>
    <t>KR300N Вертикальный симметричный профиль NEW Береза структур.2,66 м.</t>
  </si>
  <si>
    <t>KR300N Вертикальный симметричный профиль NEW Береза структур.5,5 м.</t>
  </si>
  <si>
    <t xml:space="preserve">Бронза глянец </t>
  </si>
  <si>
    <t>KR07 бронза глянец</t>
  </si>
  <si>
    <t>KR07 Горизонтальный нижний профиль Бронза глянец 1,35 м</t>
  </si>
  <si>
    <t>KR07 Горизонтальный нижний профиль Бронза глянец 1,6 м</t>
  </si>
  <si>
    <t>KR07 Горизонтальный нижний профиль Бронза глянец 1,9 м</t>
  </si>
  <si>
    <t>KR07 Горизонтальный нижний профиль Бронза глянец 2,4 м</t>
  </si>
  <si>
    <t>KR07 Горизонтальный нижний профиль Бронза глянец 2,7 м</t>
  </si>
  <si>
    <t>KR07 Горизонтальный нижний профиль Бронза глянец 2,95 м</t>
  </si>
  <si>
    <t>KR07 Горизонтальный нижний профиль Бронза глянец 3,2 м</t>
  </si>
  <si>
    <t>KR07 Горизонтальный нижний профиль Бронза глянец 4 м</t>
  </si>
  <si>
    <t>KR07 Горизонтальный нижний профиль Бронза глянец 4,3 м</t>
  </si>
  <si>
    <t>KR07 Горизонтальный нижний профиль Бронза глянец 5,9 м</t>
  </si>
  <si>
    <t>KR08 бронза глянец</t>
  </si>
  <si>
    <t>KR08 Горизонтальный верхний профиль Бронза глянец 1,35 м</t>
  </si>
  <si>
    <t>KR08 Горизонтальный верхний профиль Бронза глянец 1,6 м</t>
  </si>
  <si>
    <t>KR08 Горизонтальный верхний профиль Бронза глянец 1,9 м</t>
  </si>
  <si>
    <t>KR08 Горизонтальный верхний профиль Бронза глянец 2,4 м</t>
  </si>
  <si>
    <t>KR08 Горизонтальный верхний профиль Бронза глянец 2,7 м</t>
  </si>
  <si>
    <t>KR08 Горизонтальный верхний профиль Бронза глянец 2,95 м</t>
  </si>
  <si>
    <t>KR08 Горизонтальный верхний профиль Бронза глянец 3,2 м</t>
  </si>
  <si>
    <t>KR08 Горизонтальный верхний профиль Бронза глянец 4 м</t>
  </si>
  <si>
    <t>KR08 Горизонтальный верхний профиль Бронза глянец 4,3 м</t>
  </si>
  <si>
    <t>KR08 Горизонтальный верхний профиль Бронза глянец 5,9 м</t>
  </si>
  <si>
    <t>KR09 бронза глянец</t>
  </si>
  <si>
    <t>KR09 Горизонтальный межсекционный профиль Бронза глянец 1.35 м</t>
  </si>
  <si>
    <t>KR09 Горизонтальный межсекционный профиль Бронза глянец 1.6 м</t>
  </si>
  <si>
    <t>KR09 Горизонтальный межсекционный профиль Бронза глянец 1.9 м</t>
  </si>
  <si>
    <t>KR09 Горизонтальный межсекционный профиль Бронза глянец 2.4 м</t>
  </si>
  <si>
    <t>KR09 Горизонтальный межсекционный профиль Бронза глянец 2.7 м</t>
  </si>
  <si>
    <t>KR09 Горизонтальный межсекционный профиль Бронза глянец 2.95 м</t>
  </si>
  <si>
    <t>KR09 Горизонтальный межсекционный профиль Бронза глянец 3.2 м</t>
  </si>
  <si>
    <t>KR09 Горизонтальный межсекционный профиль Бронза глянец 4 м</t>
  </si>
  <si>
    <t>KR09 Горизонтальный межсекционный профиль Бронза глянец 4,3 м</t>
  </si>
  <si>
    <t>KR09 Горизонтальный межсекционный профиль Бронза глянец 5,9 м</t>
  </si>
  <si>
    <t>KR01 Вертикальный асимметричный профиль (ручка) Бронза глянец 5,5 м</t>
  </si>
  <si>
    <t>KR200 Вертикальный асимметричный профиль (ручка) Бронза глянец 5,5 м</t>
  </si>
  <si>
    <t>Венге красный глянец</t>
  </si>
  <si>
    <t>KR07 венге красный глянец</t>
  </si>
  <si>
    <t>KR07 Горизонтальный нижний профиль Венге красный глянец 1,35м</t>
  </si>
  <si>
    <t>KR07 Горизонтальный нижний профиль Венге красный глянец 1,6м</t>
  </si>
  <si>
    <t>KR07 Горизонтальный нижний профиль Венге красный глянец 1,9 м</t>
  </si>
  <si>
    <t>KR07 Горизонтальный нижний профиль Венге красный глянец 2,4 м</t>
  </si>
  <si>
    <t>KR07 Горизонтальный нижний профиль Венге красный глянец 2,7 м</t>
  </si>
  <si>
    <t>KR07 Горизонтальный нижний профиль Венге красный глянец 2,95 м</t>
  </si>
  <si>
    <t>KR07 Горизонтальный нижний профиль Венге красный глянец 3,2 м</t>
  </si>
  <si>
    <t>KR07 Горизонтальный нижний профиль Венге красный глянец 4 м</t>
  </si>
  <si>
    <t>KR07 Горизонтальный нижний профиль Венге красный глянец 4,3 м</t>
  </si>
  <si>
    <t>KR07 Горизонтальный нижний профиль Венге красный глянец 5,9 м</t>
  </si>
  <si>
    <t>KR08 венге красный глянец</t>
  </si>
  <si>
    <t>KR08 Горизонтальный верхний профиль Венге красный глянец 1,35 м</t>
  </si>
  <si>
    <t>KR08 Горизонтальный верхний профиль Венге красный глянец 1,6 м</t>
  </si>
  <si>
    <t>KR08 Горизонтальный верхний профиль Венге красный глянец 1,9 м</t>
  </si>
  <si>
    <t>KR08 Горизонтальный верхний профиль Венге красный глянец 2,4 м</t>
  </si>
  <si>
    <t>KR08 Горизонтальный верхний профиль Венге красный глянец 2,7 м</t>
  </si>
  <si>
    <t>KR08 Горизонтальный верхний профиль Венге красный глянец 2,95 м</t>
  </si>
  <si>
    <t>KR08 Горизонтальный верхний профиль Венге красный глянец 3,2 м</t>
  </si>
  <si>
    <t>KR08 Горизонтальный верхний профиль Венге красный глянец 4 м</t>
  </si>
  <si>
    <t>KR08 Горизонтальный верхний профиль Венге красный глянец 4,3 м</t>
  </si>
  <si>
    <t>KR08 Горизонтальный верхний профиль Венге красный глянец 5,9 м</t>
  </si>
  <si>
    <t>KR09 венге красный глянец</t>
  </si>
  <si>
    <t>KR09 Горизонтальный межсекционный профиль Венге красный глянец 1.35 м</t>
  </si>
  <si>
    <t>KR09 Горизонтальный межсекционный профиль Венге красный глянец 1.6 м</t>
  </si>
  <si>
    <t>KR09 Горизонтальный межсекционный профиль Венге красный глянец 1.9 м</t>
  </si>
  <si>
    <t>KR09 Горизонтальный межсекционный профиль Венге красный глянец 2.4 м</t>
  </si>
  <si>
    <t>KR09 Горизонтальный межсекционный профиль Венге красный глянец 2.7 м</t>
  </si>
  <si>
    <t>KR09 Горизонтальный межсекционный профиль Венге красный глянец 2.95 м</t>
  </si>
  <si>
    <t>KR09 Горизонтальный межсекционный профиль Венге красный глянец 3.2 м</t>
  </si>
  <si>
    <t>KR09 Горизонтальный межсекционный профиль Венге красный глянец 4 м</t>
  </si>
  <si>
    <t>KR09 Горизонтальный межсекционный профиль Венге красный глянец 4,3 м</t>
  </si>
  <si>
    <t>KR09 Горизонтальный межсекционный профиль Венге красный глянец 5,9 м</t>
  </si>
  <si>
    <t>KR200 Вертикальный асимметричный профиль (ручка) Венге красный глянец 2,75 м</t>
  </si>
  <si>
    <t>KR200 Вертикальный асимметричный профиль (ручка) Венге красный глянец 5,5 м</t>
  </si>
  <si>
    <t>KR300N Вертикальный симметричный профиль NEW Венге красный Глянец 5,5 м</t>
  </si>
  <si>
    <t>Венге красный структура</t>
  </si>
  <si>
    <t>KR07 венге красный структур</t>
  </si>
  <si>
    <t>KR07 Горизонтальный нижний профиль Венге красный структур.1,35 м</t>
  </si>
  <si>
    <t>KR07 Горизонтальный нижний профиль Венге красный структур.1,6 м</t>
  </si>
  <si>
    <t>KR07 Горизонтальный нижний профиль Венге красный структур.1,9 м</t>
  </si>
  <si>
    <t>KR07 Горизонтальный нижний профиль Венге красный структур.2,4 м</t>
  </si>
  <si>
    <t>KR07 Горизонтальный нижний профиль Венге красный структур.2,7 м</t>
  </si>
  <si>
    <t>KR07 Горизонтальный нижний профиль Венге красный структур.2,95 м</t>
  </si>
  <si>
    <t>KR07 Горизонтальный нижний профиль Венге красный структур.3,2 м</t>
  </si>
  <si>
    <t>KR07 Горизонтальный нижний профиль Венге красный структур.3,5 м</t>
  </si>
  <si>
    <t>KR07 Горизонтальный нижний профиль Венге красный структур.4 м</t>
  </si>
  <si>
    <t>KR07 Горизонтальный нижний профиль Венге красный структур.4,3 м</t>
  </si>
  <si>
    <t>KR07 Горизонтальный нижний профиль Венге красный структур.5,9 м</t>
  </si>
  <si>
    <t>KR08 венге красный структур</t>
  </si>
  <si>
    <t>KR08 Горизонтальный верхний профиль Венге красный структур.1,35 м</t>
  </si>
  <si>
    <t>KR08 Горизонтальный верхний профиль Венге красный структур.1,6 м</t>
  </si>
  <si>
    <t>KR08 Горизонтальный верхний профиль Венге красный структур.1,9 м</t>
  </si>
  <si>
    <t>KR08 Горизонтальный верхний профиль Венге красный структур.2,4 м</t>
  </si>
  <si>
    <t>KR08 Горизонтальный верхний профиль Венге красный структур.2,7 м</t>
  </si>
  <si>
    <t>KR08 Горизонтальный верхний профиль Венге красный структур.2,95 м</t>
  </si>
  <si>
    <t>KR08 Горизонтальный верхний профиль Венге красный структур.3,2 м</t>
  </si>
  <si>
    <t>KR08 Горизонтальный верхний профиль Венге красный структур.3,5 м</t>
  </si>
  <si>
    <t>KR08 Горизонтальный верхний профиль Венге красный структур.4 м</t>
  </si>
  <si>
    <t>KR08 Горизонтальный верхний профиль Венге красный структур.4,3 м</t>
  </si>
  <si>
    <t>KR08 Горизонтальный верхний профиль Венге красный структур.5,9 м</t>
  </si>
  <si>
    <t>KR09 венге красный структур</t>
  </si>
  <si>
    <t>KR09 Горизонтальный межсекционный профиль Венге красный структур.1.35 м</t>
  </si>
  <si>
    <t>KR09 Горизонтальный межсекционный профиль Венге красный структур.1.6 м</t>
  </si>
  <si>
    <t>KR09 Горизонтальный межсекционный профиль Венге красный структур.1.9 м</t>
  </si>
  <si>
    <t>KR09 Горизонтальный межсекционный профиль Венге красный структур.2,1 м</t>
  </si>
  <si>
    <t>KR09 Горизонтальный межсекционный профиль Венге красный структур.2.4 м</t>
  </si>
  <si>
    <t>KR09 Горизонтальный межсекционный профиль Венге красный структур.2.7 м</t>
  </si>
  <si>
    <t>KR09 Горизонтальный межсекционный профиль Венге красный структур.2.95 м</t>
  </si>
  <si>
    <t>KR09 Горизонтальный межсекционный профиль Венге красный структур.3,5 м</t>
  </si>
  <si>
    <t>KR09 Горизонтальный межсекционный профиль Венге красный структур.3.2 м</t>
  </si>
  <si>
    <t>KR09 Горизонтальный межсекционный профиль Венге красный структур.4 м</t>
  </si>
  <si>
    <t>KR09 Горизонтальный межсекционный профиль Венге красный структур.4,3 м</t>
  </si>
  <si>
    <t>KR09 Горизонтальный межсекционный профиль Венге красный структур.5,9 м</t>
  </si>
  <si>
    <t>KR01 Вертикальный асимметричный профиль (ручка) Венге красный структур. 5,5 м</t>
  </si>
  <si>
    <t>KR200 Вертикальный асимметричный профиль (ручка) Венге красный структур.2,48 м</t>
  </si>
  <si>
    <t>KR200 Вертикальный асимметричный профиль (ручка) Венге красный структур.2,5 м</t>
  </si>
  <si>
    <t>KR200 Вертикальный асимметричный профиль (ручка) Венге красный структур.2,7 м</t>
  </si>
  <si>
    <t>KR200 Вертикальный асимметричный профиль (ручка) Венге красный структур.2,75 м</t>
  </si>
  <si>
    <t>KR200 Вертикальный асимметричный профиль (ручка) Венге красный структур.2,8 м</t>
  </si>
  <si>
    <t>KR200 Вертикальный асимметричный профиль (ручка) Венге красный структур.3 м</t>
  </si>
  <si>
    <t>KR200 Вертикальный асимметричный профиль (ручка) Венге красный структур.5,5 м</t>
  </si>
  <si>
    <t>KR300N Вертикальный симметричный профиль NEW Венге красный структур.5,5 м</t>
  </si>
  <si>
    <t>Венге патина глянец</t>
  </si>
  <si>
    <t>KR07 венге патина глянец</t>
  </si>
  <si>
    <t>KR07 Горизонтальный нижний профиль Венге патина глянец 1,35 м</t>
  </si>
  <si>
    <t>KR07 Горизонтальный нижний профиль Венге патина глянец 1,6 м</t>
  </si>
  <si>
    <t>KR07 Горизонтальный нижний профиль Венге патина глянец 1,9 м</t>
  </si>
  <si>
    <t>KR07 Горизонтальный нижний профиль Венге патина глянец 2,4 м</t>
  </si>
  <si>
    <t>KR07 Горизонтальный нижний профиль Венге патина глянец 2,7 м</t>
  </si>
  <si>
    <t>KR07 Горизонтальный нижний профиль Венге патина глянец 3,2 м</t>
  </si>
  <si>
    <t>KR07 Горизонтальный нижний профиль Венге патина глянец 4,3 м</t>
  </si>
  <si>
    <t>KR07 Горизонтальный нижний профиль Венге патина глянец 5,9 м</t>
  </si>
  <si>
    <t>KR08 венге патина глянец</t>
  </si>
  <si>
    <t>KR08 Горизонтальный верхний профиль Венге патина глянец 1,35 м</t>
  </si>
  <si>
    <t>KR08 Горизонтальный верхний профиль Венге патина глянец 1,6 м</t>
  </si>
  <si>
    <t>KR08 Горизонтальный верхний профиль Венге патина глянец 1,9 м</t>
  </si>
  <si>
    <t>KR08 Горизонтальный верхний профиль Венге патина глянец 2,4 м</t>
  </si>
  <si>
    <t>KR08 Горизонтальный верхний профиль Венге патина глянец 2,7 м</t>
  </si>
  <si>
    <t>KR08 Горизонтальный верхний профиль Венге патина глянец 3,2 м</t>
  </si>
  <si>
    <t>KR08 Горизонтальный верхний профиль Венге патина глянец 4,3 м</t>
  </si>
  <si>
    <t>KR08 Горизонтальный верхний профиль Венге патина глянец 5,9 м</t>
  </si>
  <si>
    <t>KR09 венге патина глянец</t>
  </si>
  <si>
    <t>KR09 Горизонтальный межсекционный профиль Венге патина глянец 1,35 м</t>
  </si>
  <si>
    <t>KR09 Горизонтальный межсекционный профиль Венге патина глянец 1,6 м</t>
  </si>
  <si>
    <t>KR09 Горизонтальный межсекционный профиль Венге патина глянец 1,9 м</t>
  </si>
  <si>
    <t>KR09 Горизонтальный межсекционный профиль Венге патина глянец 2,4 м</t>
  </si>
  <si>
    <t>KR09 Горизонтальный межсекционный профиль Венге патина глянец 2,7 м</t>
  </si>
  <si>
    <t>KR09 Горизонтальный межсекционный профиль Венге патина глянец 3,2 м</t>
  </si>
  <si>
    <t>KR09 Горизонтальный межсекционный профиль Венге патина глянец 4,3 м</t>
  </si>
  <si>
    <t>KR09 Горизонтальный межсекционный профиль Венге патина глянец 5,9 м</t>
  </si>
  <si>
    <t>KR200 Вертикальный асимметричный профиль (ручка) Венге патина глянец 5,5 м</t>
  </si>
  <si>
    <t>KR300N Вертикальный симметричный профиль NEW Венге патина глянец 5,5 м</t>
  </si>
  <si>
    <t>Венге патина структура</t>
  </si>
  <si>
    <t>KR07 венге патина структура</t>
  </si>
  <si>
    <t>KR07 Горизонтальный нижний профиль Венге патина структура 0,7 м</t>
  </si>
  <si>
    <t>KR07 Горизонтальный нижний профиль Венге патина структура 1,35 м</t>
  </si>
  <si>
    <t>KR07 Горизонтальный нижний профиль Венге патина структура 1,6 м</t>
  </si>
  <si>
    <t>KR07 Горизонтальный нижний профиль Венге патина структура 1,9 м</t>
  </si>
  <si>
    <t>KR07 Горизонтальный нижний профиль Венге патина структура 2,4 м</t>
  </si>
  <si>
    <t>KR07 Горизонтальный нижний профиль Венге патина структура 2,7 м</t>
  </si>
  <si>
    <t>KR07 Горизонтальный нижний профиль Венге патина структура 2,95 м</t>
  </si>
  <si>
    <t>KR07 Горизонтальный нижний профиль Венге патина структура 3,2 м</t>
  </si>
  <si>
    <t>KR07 Горизонтальный нижний профиль Венге патина структура 3,5 м</t>
  </si>
  <si>
    <t>KR07 Горизонтальный нижний профиль Венге патина структура 4,0 м</t>
  </si>
  <si>
    <t>KR07 Горизонтальный нижний профиль Венге патина структура 4,3 м</t>
  </si>
  <si>
    <t>KR07 Горизонтальный нижний профиль Венге патина структура 5,2 м</t>
  </si>
  <si>
    <t>KR07 Горизонтальный нижний профиль Венге патина структура 5,9 м</t>
  </si>
  <si>
    <t>KR08 венге патина структура</t>
  </si>
  <si>
    <t>KR08 Горизонтальный верхний профиль Венге патина структура .0,7 м</t>
  </si>
  <si>
    <t>KR08 Горизонтальный верхний профиль Венге патина структура.1,35 м</t>
  </si>
  <si>
    <t>KR08 Горизонтальный верхний профиль Венге патина структура.1,6 м</t>
  </si>
  <si>
    <t>KR08 Горизонтальный верхний профиль Венге патина структура.1,9 м</t>
  </si>
  <si>
    <t>KR08 Горизонтальный верхний профиль Венге патина структура.2,4 м</t>
  </si>
  <si>
    <t>KR08 Горизонтальный верхний профиль Венге патина структура.2,7 м</t>
  </si>
  <si>
    <t>KR08 Горизонтальный верхний профиль Венге патина структура.2,95м</t>
  </si>
  <si>
    <t>KR08 Горизонтальный верхний профиль Венге патина структура.3,2 м</t>
  </si>
  <si>
    <t>KR08 Горизонтальный верхний профиль Венге патина структура.3,5 м</t>
  </si>
  <si>
    <t>KR08 Горизонтальный верхний профиль Венге патина структура.4 м</t>
  </si>
  <si>
    <t>KR08 Горизонтальный верхний профиль Венге патина структура.4,3 м</t>
  </si>
  <si>
    <t>KR08 Горизонтальный верхний профиль Венге патина структура.5,2 м</t>
  </si>
  <si>
    <t>KR08 Горизонтальный верхний профиль Венге патина структура.5,9 м</t>
  </si>
  <si>
    <t>KR09 венге патина структура</t>
  </si>
  <si>
    <t>KR09 Горизонтальный межсекционный профиль Венге патина структура.1,35 м</t>
  </si>
  <si>
    <t>KR09 Горизонтальный межсекционный профиль Венге патина структура.1,6 м</t>
  </si>
  <si>
    <t>KR09 Горизонтальный межсекционный профиль Венге патина структура.1,9 м</t>
  </si>
  <si>
    <t>KR09 Горизонтальный межсекционный профиль Венге патина структура.2,4 м</t>
  </si>
  <si>
    <t>KR09 Горизонтальный межсекционный профиль Венге патина структура.2,7 м</t>
  </si>
  <si>
    <t>KR09 Горизонтальный межсекционный профиль Венге патина структура.2,95 м</t>
  </si>
  <si>
    <t>KR09 Горизонтальный межсекционный профиль Венге патина структура.3,2 м</t>
  </si>
  <si>
    <t>KR09 Горизонтальный межсекционный профиль Венге патина структура.3,5 м</t>
  </si>
  <si>
    <t>KR09 Горизонтальный межсекционный профиль Венге патина структура.4,0 м</t>
  </si>
  <si>
    <t>KR09 Горизонтальный межсекционный профиль Венге патина структура.4,3 м</t>
  </si>
  <si>
    <t>KR09 Горизонтальный межсекционный профиль Венге патина структура.5,9 м</t>
  </si>
  <si>
    <t>KR200 Вертикальный асимметричный профиль (ручка) Венге патина структура 2,75 м</t>
  </si>
  <si>
    <t>KR200 Вертикальный асимметричный профиль (ручка) Венге патина структура 5,5 м</t>
  </si>
  <si>
    <t>Венге темный</t>
  </si>
  <si>
    <t>KR07 Венге темный</t>
  </si>
  <si>
    <t>KR07 Горизонтальный нижний профиль Венге темный 0,2 м</t>
  </si>
  <si>
    <t>KR07 Горизонтальный нижний профиль Венге темный 1,35 м</t>
  </si>
  <si>
    <t>KR07 Горизонтальный нижний профиль Венге темный 1,5 м</t>
  </si>
  <si>
    <t>KR07 Горизонтальный нижний профиль Венге темный 1,6м</t>
  </si>
  <si>
    <t>KR07 Горизонтальный нижний профиль Венге темный 1,9м</t>
  </si>
  <si>
    <t>KR07 Горизонтальный нижний профиль Венге темный 2,2 м</t>
  </si>
  <si>
    <t>KR07 Горизонтальный нижний профиль Венге темный 2,4м</t>
  </si>
  <si>
    <t>KR07 Горизонтальный нижний профиль Венге темный 2,6 м</t>
  </si>
  <si>
    <t>KR07 Горизонтальный нижний профиль Венге темный 2,7м</t>
  </si>
  <si>
    <t>KR07 Горизонтальный нижний профиль Венге темный 2,95м</t>
  </si>
  <si>
    <t>KR07 Горизонтальный нижний профиль Венге темный 3,2м</t>
  </si>
  <si>
    <t>KR07 Горизонтальный нижний профиль Венге темный 3,5 м</t>
  </si>
  <si>
    <t>KR07 Горизонтальный нижний профиль Венге темный 4,1 м</t>
  </si>
  <si>
    <t>KR07 Горизонтальный нижний профиль Венге темный 4,3 м</t>
  </si>
  <si>
    <t>KR07 Горизонтальный нижний профиль Венге темный 4м</t>
  </si>
  <si>
    <t>KR07 Горизонтальный нижний профиль Венге темный 5,9 м</t>
  </si>
  <si>
    <t>KR08 венге темный</t>
  </si>
  <si>
    <t>KR08 Горизонтальный верхний профиль Венге темный 0,2 м</t>
  </si>
  <si>
    <t>KR08 Горизонтальный верхний профиль Венге темный 1,35 м</t>
  </si>
  <si>
    <t>KR08 Горизонтальный верхний профиль Венге темный 1,6 м</t>
  </si>
  <si>
    <t>KR08 Горизонтальный верхний профиль Венге темный 1,7 м</t>
  </si>
  <si>
    <t>KR08 Горизонтальный верхний профиль Венге темный 1,9 м</t>
  </si>
  <si>
    <t>KR08 Горизонтальный верхний профиль Венге темный 2,2 м</t>
  </si>
  <si>
    <t>KR08 Горизонтальный верхний профиль Венге темный 2,4 м</t>
  </si>
  <si>
    <t>KR08 Горизонтальный верхний профиль Венге темный 2,7 м</t>
  </si>
  <si>
    <t>KR08 Горизонтальный верхний профиль Венге темный 2,95м</t>
  </si>
  <si>
    <t>KR08 Горизонтальный верхний профиль Венге темный 3,2 м</t>
  </si>
  <si>
    <t>KR08 Горизонтальный верхний профиль Венге темный 3,5 м</t>
  </si>
  <si>
    <t>KR08 Горизонтальный верхний профиль Венге темный 4,1 м</t>
  </si>
  <si>
    <t>KR08 Горизонтальный верхний профиль Венге темный 4,3 м</t>
  </si>
  <si>
    <t>KR08 Горизонтальный верхний профиль Венге темный 4м</t>
  </si>
  <si>
    <t>KR08 Горизонтальный верхний профиль Венге темный 5,9 м</t>
  </si>
  <si>
    <t>KR09 венге темный</t>
  </si>
  <si>
    <t>KR09 Горизонтальный межсекционный профиль Венге темный 1.35 м</t>
  </si>
  <si>
    <t>KR09 Горизонтальный межсекционный профиль Венге темный 1.6 м</t>
  </si>
  <si>
    <t>KR09 Горизонтальный межсекционный профиль Венге темный 1.9 м</t>
  </si>
  <si>
    <t>KR09 Горизонтальный межсекционный профиль Венге темный 2,1 м</t>
  </si>
  <si>
    <t>KR09 Горизонтальный межсекционный профиль Венге темный 2,85 м</t>
  </si>
  <si>
    <t>KR09 Горизонтальный межсекционный профиль Венге темный 2.4 м</t>
  </si>
  <si>
    <t>KR09 Горизонтальный межсекционный профиль Венге темный 2.7 м</t>
  </si>
  <si>
    <t>KR09 Горизонтальный межсекционный профиль Венге темный 2.95 м</t>
  </si>
  <si>
    <t>KR09 Горизонтальный межсекционный профиль Венге темный 3,05 м</t>
  </si>
  <si>
    <t>KR09 Горизонтальный межсекционный профиль Венге темный 3,5 м</t>
  </si>
  <si>
    <t>KR09 Горизонтальный межсекционный профиль Венге темный 3.2 м</t>
  </si>
  <si>
    <t>KR09 Горизонтальный межсекционный профиль Венге темный 4 м</t>
  </si>
  <si>
    <t>KR09 Горизонтальный межсекционный профиль Венге темный 4,3 м</t>
  </si>
  <si>
    <t>KR09 Горизонтальный межсекционный профиль Венге темный 5,9 м</t>
  </si>
  <si>
    <t>KR01 Вертикальный асимметричный профиль (ручка) Венге тёмный структура 2,75 м</t>
  </si>
  <si>
    <t>KR01 Вертикальный асимметричный профиль (ручка) Венге тёмный структура 5,5 м</t>
  </si>
  <si>
    <t xml:space="preserve">KR200 Вертикальный асимметричный профиль (ручка) Венге темный 5,5 м	</t>
  </si>
  <si>
    <t>KR300N Вертикальный симметричный профиль NEW Венге темный 5,5 м</t>
  </si>
  <si>
    <t>Венге темный глянец</t>
  </si>
  <si>
    <t>KR07 венге темный глянец</t>
  </si>
  <si>
    <t>KR07 Горизонтальный нижний профиль Венге темный глянец 1,35м</t>
  </si>
  <si>
    <t>KR07 Горизонтальный нижний профиль Венге темный глянец 1,6 м</t>
  </si>
  <si>
    <t>KR07 Горизонтальный нижний профиль Венге темный глянец 1,9м</t>
  </si>
  <si>
    <t>KR07 Горизонтальный нижний профиль Венге темный глянец 2,4м</t>
  </si>
  <si>
    <t>KR07 Горизонтальный нижний профиль Венге темный глянец 2,7м</t>
  </si>
  <si>
    <t>KR07 Горизонтальный нижний профиль Венге темный глянец 2,95м</t>
  </si>
  <si>
    <t>KR07 Горизонтальный нижний профиль Венге темный глянец 3,2м</t>
  </si>
  <si>
    <t>KR07 Горизонтальный нижний профиль Венге темный глянец 4,3 м</t>
  </si>
  <si>
    <t>KR07 Горизонтальный нижний профиль Венге темный глянец 4м</t>
  </si>
  <si>
    <t>KR07 Горизонтальный нижний профиль Венге темный глянец 5,9 м</t>
  </si>
  <si>
    <t>KR08 венге темный глянец</t>
  </si>
  <si>
    <t>KR08 Горизонтальный верхний профиль Венге темный глянец 1,35м</t>
  </si>
  <si>
    <t>KR08 Горизонтальный верхний профиль Венге темный глянец 1,6 м</t>
  </si>
  <si>
    <t>KR08 Горизонтальный верхний профиль Венге темный глянец 1,9 м</t>
  </si>
  <si>
    <t>KR08 Горизонтальный верхний профиль Венге темный глянец 2,4м</t>
  </si>
  <si>
    <t>KR08 Горизонтальный верхний профиль Венге темный глянец 2,7м</t>
  </si>
  <si>
    <t>KR08 Горизонтальный верхний профиль Венге темный глянец 2,95м</t>
  </si>
  <si>
    <t>KR08 Горизонтальный верхний профиль Венге темный глянец 3,2м</t>
  </si>
  <si>
    <t>KR08 Горизонтальный верхний профиль Венге темный глянец 4,3 м</t>
  </si>
  <si>
    <t>KR08 Горизонтальный верхний профиль Венге темный глянец 4м</t>
  </si>
  <si>
    <t>KR08 Горизонтальный верхний профиль Венге темный глянец 5,9 м</t>
  </si>
  <si>
    <t>KR09 венге темный глянец</t>
  </si>
  <si>
    <t>KR09 Горизонтальный межсекционный профиль Венге темный глянец 1.6 м</t>
  </si>
  <si>
    <t>KR09 Горизонтальный межсекционный профиль Венге темный глянец 1.9 м</t>
  </si>
  <si>
    <t>KR09 Горизонтальный межсекционный профиль Венге темный глянец 2,9 м</t>
  </si>
  <si>
    <t>KR09 Горизонтальный межсекционный профиль Венге темный глянец 2.4 м</t>
  </si>
  <si>
    <t>KR09 Горизонтальный межсекционный профиль Венге темный глянец 2.7 м</t>
  </si>
  <si>
    <t>KR09 Горизонтальный межсекционный профиль Венге темный глянец 2.95 м</t>
  </si>
  <si>
    <t>KR09 Горизонтальный межсекционный профиль Венге темный глянец 3,5 м</t>
  </si>
  <si>
    <t>KR09 Горизонтальный межсекционный профиль Венге темный глянец 3.2 м</t>
  </si>
  <si>
    <t>KR09 Горизонтальный межсекционный профиль Венге темный глянец 4 м</t>
  </si>
  <si>
    <t>KR09 Горизонтальный межсекционный профиль Венге темный глянец 4,3 м</t>
  </si>
  <si>
    <t>KR09 Горизонтальный межсекционный профиль Венге темный глянец 5,9 м</t>
  </si>
  <si>
    <t>KR01 Вертикальный асимметричный профиль (ручка) Венге тёмный глянец 5,5 м</t>
  </si>
  <si>
    <t>KR200 Вертикальный асимметричный профиль (ручка) Венге темный глянец 2,6 м</t>
  </si>
  <si>
    <t>KR200 Вертикальный асимметричный профиль (ручка) Венге темный глянец 2,65 м</t>
  </si>
  <si>
    <t>KR200 Вертикальный асимметричный профиль (ручка) Венге темный глянец 2,75 м</t>
  </si>
  <si>
    <t>KR200 Вертикальный асимметричный профиль (ручка) Венге темный глянец 2,9 м</t>
  </si>
  <si>
    <t>KR200 Вертикальный асимметричный профиль (ручка) Венге темный глянец 5,5 м</t>
  </si>
  <si>
    <t>KR300N Вертикальный симметричный профиль NEW Венге темный глянец 5,5 м</t>
  </si>
  <si>
    <t>Венге темный седой</t>
  </si>
  <si>
    <t>KR07 Венге темный седой</t>
  </si>
  <si>
    <t>KR07 Горизонтальный нижний профиль Венге темный седой 1,35 м</t>
  </si>
  <si>
    <t>KR07 Горизонтальный нижний профиль Венге темный седой 1,6 м</t>
  </si>
  <si>
    <t>KR07 Горизонтальный нижний профиль Венге темный седой 2,4м</t>
  </si>
  <si>
    <t>KR07 Горизонтальный нижний профиль Венге темный седой 2.7м</t>
  </si>
  <si>
    <t>KR07 Горизонтальный нижний профиль Венге темный седой 4,0 м</t>
  </si>
  <si>
    <t>KR07 Горизонтальный нижний профиль Венге темный седой 5,9 м</t>
  </si>
  <si>
    <t>KR07 Горизонтальный нижний профиль Венге темный седой1,9 м</t>
  </si>
  <si>
    <t>KR08 Венге темный седой</t>
  </si>
  <si>
    <t>KR08 Горизонтальный верхний профиль Венге темный седой 1.35 м</t>
  </si>
  <si>
    <t>KR08 Горизонтальный верхний профиль Венге темный седой 1.6 м</t>
  </si>
  <si>
    <t>KR08 Горизонтальный верхний профиль Венге темный седой 1.9м</t>
  </si>
  <si>
    <t>KR08 Горизонтальный верхний профиль Венге темный седой 4,0 м</t>
  </si>
  <si>
    <t>KR08 Горизонтальный верхний профиль Венге темный седой 5,9 м</t>
  </si>
  <si>
    <t>KR08 Горизонтальный верхний профиль Венге темный седой2.4м</t>
  </si>
  <si>
    <t>KR08 Горизонтальный верхний профиль Венге темный седой2.7 м</t>
  </si>
  <si>
    <t>KR09 Венге темный седой</t>
  </si>
  <si>
    <t>KR09 Горизонтальный межсекционный профиль Венге темный седой 1.35 м</t>
  </si>
  <si>
    <t>KR09 Горизонтальный межсекционный профиль Венге темный седой 2.4м</t>
  </si>
  <si>
    <t>KR09 Горизонтальный межсекционный профиль Венге темный седой 2.7 м</t>
  </si>
  <si>
    <t>KR09 Горизонтальный межсекционный профиль Венге темный седой 4,3 м</t>
  </si>
  <si>
    <t>KR09 Горизонтальный межсекционный профиль Венге темный седой 5,9 м</t>
  </si>
  <si>
    <t>KR09 Горизонтальный межсекционный профиль Венге темный седой1.6м</t>
  </si>
  <si>
    <t>KR09 Горизонтальный межсекционный профиль Венге темный седой1.9м</t>
  </si>
  <si>
    <t>KR200 Вертикальный асимметричный профиль (ручка) Венге темный седой 5,5 м</t>
  </si>
  <si>
    <t>Виски зернистый</t>
  </si>
  <si>
    <t>KR07 виски зернистый</t>
  </si>
  <si>
    <t>KR07 Горизонтальный нижний профиль Виски зернистый 1,35 м</t>
  </si>
  <si>
    <t>KR07 Горизонтальный нижний профиль Виски зернистый 1,6 м</t>
  </si>
  <si>
    <t>KR07 Горизонтальный нижний профиль Виски зернистый 1,9 м</t>
  </si>
  <si>
    <t>KR07 Горизонтальный нижний профиль Виски зернистый 2,4м</t>
  </si>
  <si>
    <t>KR07 Горизонтальный нижний профиль Виски зернистый 2,7 м</t>
  </si>
  <si>
    <t>KR07 Горизонтальный нижний профиль Виски зернистый 2,95 м</t>
  </si>
  <si>
    <t>KR07 Горизонтальный нижний профиль Виски зернистый 3,2 м</t>
  </si>
  <si>
    <t>KR07 Горизонтальный нижний профиль Виски зернистый 4 м</t>
  </si>
  <si>
    <t>KR07 Горизонтальный нижний профиль Виски зернистый 4,3 м</t>
  </si>
  <si>
    <t>KR07 Горизонтальный нижний профиль Виски зернистый 5,9 м</t>
  </si>
  <si>
    <t>KR08 виски зернистый</t>
  </si>
  <si>
    <t>KR08 Горизонтальный верхний профиль Виски зернистый 1,35 м</t>
  </si>
  <si>
    <t>KR08 Горизонтальный верхний профиль Виски зернистый 1,6 м</t>
  </si>
  <si>
    <t>KR08 Горизонтальный верхний профиль Виски зернистый 1,9 м</t>
  </si>
  <si>
    <t>KR08 Горизонтальный верхний профиль Виски зернистый 2,4 м</t>
  </si>
  <si>
    <t>KR08 Горизонтальный верхний профиль Виски зернистый 2,7м</t>
  </si>
  <si>
    <t>KR08 Горизонтальный верхний профиль Виски зернистый 2,95 м</t>
  </si>
  <si>
    <t>KR08 Горизонтальный верхний профиль Виски зернистый 3,2 м</t>
  </si>
  <si>
    <t>KR08 Горизонтальный верхний профиль Виски зернистый 4 м</t>
  </si>
  <si>
    <t>KR08 Горизонтальный верхний профиль Виски зернистый 4,3 м</t>
  </si>
  <si>
    <t>KR08 Горизонтальный верхний профиль Виски зернистый 5,9 м</t>
  </si>
  <si>
    <t>KR09 виски зернистый</t>
  </si>
  <si>
    <t xml:space="preserve">KR09 Горизонтальный межсекционный профиль Виски зернистый 1.35 м	</t>
  </si>
  <si>
    <t xml:space="preserve">KR09 Горизонтальный межсекционный профиль Виски зернистый 1.6 м	</t>
  </si>
  <si>
    <t xml:space="preserve">KR09 Горизонтальный межсекционный профиль Виски зернистый 1.9 м	</t>
  </si>
  <si>
    <t xml:space="preserve">KR09 Горизонтальный межсекционный профиль Виски зернистый 2.4 м	</t>
  </si>
  <si>
    <t xml:space="preserve">KR09 Горизонтальный межсекционный профиль Виски зернистый 2.7 м	</t>
  </si>
  <si>
    <t xml:space="preserve">KR09 Горизонтальный межсекционный профиль Виски зернистый 2.95 м	</t>
  </si>
  <si>
    <t xml:space="preserve">KR09 Горизонтальный межсекционный профиль Виски зернистый 3,5 м	</t>
  </si>
  <si>
    <t xml:space="preserve">KR09 Горизонтальный межсекционный профиль Виски зернистый 3.2 м	</t>
  </si>
  <si>
    <t xml:space="preserve">KR09 Горизонтальный межсекционный профиль Виски зернистый 4 м	</t>
  </si>
  <si>
    <t xml:space="preserve">KR09 Горизонтальный межсекционный профиль Виски зернистый 4,3 м	</t>
  </si>
  <si>
    <t xml:space="preserve">KR09 Горизонтальный межсекционный профиль Виски зернистый 5,9 м	</t>
  </si>
  <si>
    <t>KR200 Вертикальный асимметричный профиль (ручка) Виски зернистый 2,75 м</t>
  </si>
  <si>
    <t>KR200 Вертикальный асимметричный профиль (ручка) Виски зернистый 5,5 м</t>
  </si>
  <si>
    <t>KR300N Вертикальный симметричный профиль NEW Виски зернистый 5,5 м.</t>
  </si>
  <si>
    <t xml:space="preserve">Вишня 304 глянец </t>
  </si>
  <si>
    <t>KR07 Вишня глянец</t>
  </si>
  <si>
    <t>KR07 Горизонтальный нижний профиль Вишня 304 глянец 1,35м</t>
  </si>
  <si>
    <t>KR07 Горизонтальный нижний профиль Вишня 304 глянец 1,6м</t>
  </si>
  <si>
    <t>KR07 Горизонтальный нижний профиль Вишня 304 глянец 1,9 м</t>
  </si>
  <si>
    <t>KR07 Горизонтальный нижний профиль Вишня 304 глянец 2,4 м</t>
  </si>
  <si>
    <t>KR07 Горизонтальный нижний профиль Вишня 304 глянец 2,7 м</t>
  </si>
  <si>
    <t>KR07 Горизонтальный нижний профиль Вишня 304 глянец 2,95 м</t>
  </si>
  <si>
    <t>KR07 Горизонтальный нижний профиль Вишня 304 глянец 3,2 м</t>
  </si>
  <si>
    <t>KR07 Горизонтальный нижний профиль Вишня 304 глянец 4 м</t>
  </si>
  <si>
    <t>KR07 Горизонтальный нижний профиль Вишня 304 глянец 4,3 м</t>
  </si>
  <si>
    <t>KR07 Горизонтальный нижний профиль Вишня 304 глянец 5,9 м</t>
  </si>
  <si>
    <t>KR08 Вишня глянец</t>
  </si>
  <si>
    <t>KR08 Горизонтальный верхний профиль Вишня 304 глянец 1,35 м</t>
  </si>
  <si>
    <t>KR08 Горизонтальный верхний профиль Вишня 304 глянец 1,6 м</t>
  </si>
  <si>
    <t>KR08 Горизонтальный верхний профиль Вишня 304 глянец 1,9 м</t>
  </si>
  <si>
    <t>KR08 Горизонтальный верхний профиль Вишня 304 глянец 2,4 м</t>
  </si>
  <si>
    <t>KR08 Горизонтальный верхний профиль Вишня 304 глянец 2,7 м</t>
  </si>
  <si>
    <t>KR08 Горизонтальный верхний профиль Вишня 304 глянец 2,95 м</t>
  </si>
  <si>
    <t>KR08 Горизонтальный верхний профиль Вишня 304 глянец 3,2 м</t>
  </si>
  <si>
    <t>KR08 Горизонтальный верхний профиль Вишня 304 глянец 4 м</t>
  </si>
  <si>
    <t>KR08 Горизонтальный верхний профиль Вишня 304 глянец 4,3 м</t>
  </si>
  <si>
    <t>KR08 Горизонтальный верхний профиль Вишня 304 глянец 5,9 м</t>
  </si>
  <si>
    <t>KR09 Вишня глянец</t>
  </si>
  <si>
    <t>KR09 Горизонтальный межсекционный профиль Вишня 304 глянец 1.35 м</t>
  </si>
  <si>
    <t>KR09 Горизонтальный межсекционный профиль Вишня 304 глянец 1.6 м</t>
  </si>
  <si>
    <t>KR09 Горизонтальный межсекционный профиль Вишня 304 глянец 1.9 м</t>
  </si>
  <si>
    <t>KR09 Горизонтальный межсекционный профиль Вишня 304 глянец 2.4 м</t>
  </si>
  <si>
    <t>KR09 Горизонтальный межсекционный профиль Вишня 304 глянец 2.7 м</t>
  </si>
  <si>
    <t>KR09 Горизонтальный межсекционный профиль Вишня 304 глянец 2.95 м</t>
  </si>
  <si>
    <t>KR09 Горизонтальный межсекционный профиль Вишня 304 глянец 3,5 м</t>
  </si>
  <si>
    <t>KR09 Горизонтальный межсекционный профиль Вишня 304 глянец 3.2 м</t>
  </si>
  <si>
    <t>KR09 Горизонтальный межсекционный профиль Вишня 304 глянец 4 м</t>
  </si>
  <si>
    <t>KR09 Горизонтальный межсекционный профиль Вишня 304 глянец 4,3 м</t>
  </si>
  <si>
    <t>KR09 Горизонтальный межсекционный профиль Вишня 304 глянец 5,9 м</t>
  </si>
  <si>
    <t>KR01 Вертикальный асимметричный профиль (ручка) Вишня 304 глянец 2,75м</t>
  </si>
  <si>
    <t>KR01 Вертикальный асимметричный профиль (ручка) Вишня 304 глянец 2,7м</t>
  </si>
  <si>
    <t>KR01 Вертикальный асимметричный профиль (ручка) Вишня 304 глянец 2,8м</t>
  </si>
  <si>
    <t>KR01 Вертикальный асимметричный профиль (ручка) Вишня 304 глянец 5,5м</t>
  </si>
  <si>
    <t>KR200 Вертикальный асимметричный профиль (ручка) Вишня 304 глянец 5,5 м</t>
  </si>
  <si>
    <t>KR300N Вертикальный симметричный профиль NEW Вишня 304 глянец 5,5 м</t>
  </si>
  <si>
    <t xml:space="preserve">Вишня 304 структура </t>
  </si>
  <si>
    <t>KR07 Вишня структур</t>
  </si>
  <si>
    <t>KR07 Горизонтальный нижний профиль Вишня 304 структур.1,35 м</t>
  </si>
  <si>
    <t>KR07 Горизонтальный нижний профиль Вишня 304 структур.1,6 м</t>
  </si>
  <si>
    <t>KR07 Горизонтальный нижний профиль Вишня 304 структур.1,9 м</t>
  </si>
  <si>
    <t>KR07 Горизонтальный нижний профиль Вишня 304 структур.2,4 м</t>
  </si>
  <si>
    <t>KR07 Горизонтальный нижний профиль Вишня 304 структур.2,7 м</t>
  </si>
  <si>
    <t>KR07 Горизонтальный нижний профиль Вишня 304 структур.2,95 м</t>
  </si>
  <si>
    <t>KR07 Горизонтальный нижний профиль Вишня 304 структур.3,2 м</t>
  </si>
  <si>
    <t>KR07 Горизонтальный нижний профиль Вишня 304 структур.3,5 м</t>
  </si>
  <si>
    <t>KR07 Горизонтальный нижний профиль Вишня 304 структур.4 м</t>
  </si>
  <si>
    <t>KR07 Горизонтальный нижний профиль Вишня 304 структур.4,3 м</t>
  </si>
  <si>
    <t>KR07 Горизонтальный нижний профиль Вишня 304 структур.5,9 м</t>
  </si>
  <si>
    <t>KR08 Вишня структур</t>
  </si>
  <si>
    <t>KR08 Горизонтальный верхний профиль Вишня 304 структур.1,35 м</t>
  </si>
  <si>
    <t>KR08 Горизонтальный верхний профиль Вишня 304 структур.1,6 м</t>
  </si>
  <si>
    <t>KR08 Горизонтальный верхний профиль Вишня 304 структур.1,9 м</t>
  </si>
  <si>
    <t>KR08 Горизонтальный верхний профиль Вишня 304 структур.2,4 м</t>
  </si>
  <si>
    <t>KR08 Горизонтальный верхний профиль Вишня 304 структур.2,7 м</t>
  </si>
  <si>
    <t>KR08 Горизонтальный верхний профиль Вишня 304 структур.2,95 м</t>
  </si>
  <si>
    <t>KR08 Горизонтальный верхний профиль Вишня 304 структур.3,2 м</t>
  </si>
  <si>
    <t>KR08 Горизонтальный верхний профиль Вишня 304 структур.3,5 м</t>
  </si>
  <si>
    <t>KR08 Горизонтальный верхний профиль Вишня 304 структур.4 м</t>
  </si>
  <si>
    <t>KR08 Горизонтальный верхний профиль Вишня 304 структур.4,3 м</t>
  </si>
  <si>
    <t>KR08 Горизонтальный верхний профиль Вишня 304 структур.5,9 м</t>
  </si>
  <si>
    <t>KR09 Вишня структур</t>
  </si>
  <si>
    <t>KR09 Горизонтальный межсекционный профиль Вишня 304 структур.1.35 м</t>
  </si>
  <si>
    <t>KR09 Горизонтальный межсекционный профиль Вишня 304 структур.1.6 м</t>
  </si>
  <si>
    <t>KR09 Горизонтальный межсекционный профиль Вишня 304 структур.1.9 м</t>
  </si>
  <si>
    <t>KR09 Горизонтальный межсекционный профиль Вишня 304 структур.2.4 м</t>
  </si>
  <si>
    <t>KR09 Горизонтальный межсекционный профиль Вишня 304 структур.2.7 м</t>
  </si>
  <si>
    <t>KR09 Горизонтальный межсекционный профиль Вишня 304 структур.2.95 м</t>
  </si>
  <si>
    <t>KR09 Горизонтальный межсекционный профиль Вишня 304 структур.3,5 м</t>
  </si>
  <si>
    <t>KR09 Горизонтальный межсекционный профиль Вишня 304 структур.3.2 м</t>
  </si>
  <si>
    <t>KR09 Горизонтальный межсекционный профиль Вишня 304 структур.4 м</t>
  </si>
  <si>
    <t>KR09 Горизонтальный межсекционный профиль Вишня 304 структур.4,3 м</t>
  </si>
  <si>
    <t>KR09 Горизонтальный межсекционный профиль Вишня 304 структур.5,9 м</t>
  </si>
  <si>
    <t>KR01 Вертикальный асимметричный профиль (ручка) Вишня 304 структур. 5,5 м</t>
  </si>
  <si>
    <t>KR200 Вертикальный асимметричный профиль (ручка) Вишня 304 структур.5,5 м</t>
  </si>
  <si>
    <t>KR300N Вертикальный симметричный профиль NEW Вишня 304 структур.5,5 м</t>
  </si>
  <si>
    <t>Графит зерно</t>
  </si>
  <si>
    <t>KR07 Графит зерно</t>
  </si>
  <si>
    <t>KR07 Горизонтальный нижний профиль графит зерно 1,35 м</t>
  </si>
  <si>
    <t>KR07 Горизонтальный нижний профиль графит зерно 1,6 м</t>
  </si>
  <si>
    <t>KR07 Горизонтальный нижний профиль графит зерно 1,9 м</t>
  </si>
  <si>
    <t>KR07 Горизонтальный нижний профиль графит зерно 2,4 м</t>
  </si>
  <si>
    <t>KR07 Горизонтальный нижний профиль графит зерно 2,7м</t>
  </si>
  <si>
    <t>KR07 Горизонтальный нижний профиль графит зерно 5,9 м</t>
  </si>
  <si>
    <t>KR07 Горизонтальный нижний профиль графит зерно3,2 м</t>
  </si>
  <si>
    <t>KR08 Графит зерно</t>
  </si>
  <si>
    <t>KR08 Горизонтальный верхний профиль графит зерно 1,35 м</t>
  </si>
  <si>
    <t>KR08 Горизонтальный верхний профиль графит зерно 1,6 м</t>
  </si>
  <si>
    <t>KR08 Горизонтальный верхний профиль графит зерно 1,9 м</t>
  </si>
  <si>
    <t>KR08 Горизонтальный верхний профиль графит зерно 2,4 м</t>
  </si>
  <si>
    <t>KR08 Горизонтальный верхний профиль графит зерно 2,7м</t>
  </si>
  <si>
    <t>KR08 Горизонтальный верхний профиль графит зерно 3,2м</t>
  </si>
  <si>
    <t>KR08 Горизонтальный верхний профиль графит зерно 5,9 м</t>
  </si>
  <si>
    <t>KR09 Графит зерно</t>
  </si>
  <si>
    <t>KR09 Горизонтальный межсекционный профиль графит зерно 1,35 м</t>
  </si>
  <si>
    <t>KR09 Горизонтальный межсекционный профиль графит зерно 5,9 м</t>
  </si>
  <si>
    <t>KR01 Вертикальный асимметричный профиль (ручка) графит зерно 5,5 м</t>
  </si>
  <si>
    <t>KR200 Вертикальный асимметричный профиль (ручка) графит зерно.5,5 м</t>
  </si>
  <si>
    <t xml:space="preserve">Дуб светлый глянец </t>
  </si>
  <si>
    <t>KR07 дуб светлый глянец</t>
  </si>
  <si>
    <t>KR07 Горизонтальный нижний профиль Дуб светлый глянец 1,35 м</t>
  </si>
  <si>
    <t>KR07 Горизонтальный нижний профиль Дуб светлый глянец 1,6 м</t>
  </si>
  <si>
    <t>KR07 Горизонтальный нижний профиль Дуб светлый глянец 1,9 м</t>
  </si>
  <si>
    <t>KR07 Горизонтальный нижний профиль Дуб светлый глянец 2,4 м</t>
  </si>
  <si>
    <t>KR07 Горизонтальный нижний профиль Дуб светлый глянец 2,7 м</t>
  </si>
  <si>
    <t>KR07 Горизонтальный нижний профиль Дуб светлый глянец 2,95 м</t>
  </si>
  <si>
    <t>KR07 Горизонтальный нижний профиль Дуб светлый глянец 3,2 м</t>
  </si>
  <si>
    <t>KR07 Горизонтальный нижний профиль Дуб светлый глянец 4 м</t>
  </si>
  <si>
    <t>KR07 Горизонтальный нижний профиль Дуб светлый глянец 4,3 м</t>
  </si>
  <si>
    <t>KR07 Горизонтальный нижний профиль Дуб светлый глянец 5,9 м</t>
  </si>
  <si>
    <t>KR08 дуб светлый глянец</t>
  </si>
  <si>
    <t>KR08 Горизонтальный верхний профиль Дуб светлый глянец 1,35 м</t>
  </si>
  <si>
    <t>KR08 Горизонтальный верхний профиль Дуб светлый глянец 1,6 м</t>
  </si>
  <si>
    <t>KR08 Горизонтальный верхний профиль Дуб светлый глянец 1,9 м</t>
  </si>
  <si>
    <t>KR08 Горизонтальный верхний профиль Дуб светлый глянец 2,4 м</t>
  </si>
  <si>
    <t>KR08 Горизонтальный верхний профиль Дуб светлый глянец 2,7 м</t>
  </si>
  <si>
    <t>KR08 Горизонтальный верхний профиль Дуб светлый глянец 2,95 м</t>
  </si>
  <si>
    <t>KR08 Горизонтальный верхний профиль Дуб светлый глянец 3,2 м</t>
  </si>
  <si>
    <t>KR08 Горизонтальный верхний профиль Дуб светлый глянец 4 м</t>
  </si>
  <si>
    <t>KR08 Горизонтальный верхний профиль Дуб светлый глянец 4,3 м</t>
  </si>
  <si>
    <t>KR08 Горизонтальный верхний профиль Дуб светлый глянец 5,9 м</t>
  </si>
  <si>
    <t>KR09 дуб светлый глянец</t>
  </si>
  <si>
    <t>KR09 Горизонтальный межсекционный профиль Дуб светлый глянец 1.35 м</t>
  </si>
  <si>
    <t>KR09 Горизонтальный межсекционный профиль Дуб светлый глянец 1.6 м</t>
  </si>
  <si>
    <t>KR09 Горизонтальный межсекционный профиль Дуб светлый глянец 1.9 м</t>
  </si>
  <si>
    <t>KR09 Горизонтальный межсекционный профиль Дуб светлый глянец 2.4 м</t>
  </si>
  <si>
    <t>KR09 Горизонтальный межсекционный профиль Дуб светлый глянец 2.7 м</t>
  </si>
  <si>
    <t>KR09 Горизонтальный межсекционный профиль Дуб светлый глянец 2.95 м</t>
  </si>
  <si>
    <t>KR09 Горизонтальный межсекционный профиль Дуб светлый глянец 3.2 м</t>
  </si>
  <si>
    <t>KR09 Горизонтальный межсекционный профиль Дуб светлый глянец 4 м</t>
  </si>
  <si>
    <t>KR09 Горизонтальный межсекционный профиль Дуб светлый глянец 4,3 м</t>
  </si>
  <si>
    <t>KR09 Горизонтальный межсекционный профиль Дуб светлый глянец 5,9 м</t>
  </si>
  <si>
    <t>KR01 Вертикальный асимметричный профиль (ручка) Дуб светлый глянец 5,5 м</t>
  </si>
  <si>
    <t>KR200 Вертикальный асимметричный профиль (ручка) Дуб светлый глянец 2,75 м</t>
  </si>
  <si>
    <t>KR200 Вертикальный асимметричный профиль (ручка) Дуб светлый глянец 5,5 м</t>
  </si>
  <si>
    <t xml:space="preserve">Дуб светлый структура </t>
  </si>
  <si>
    <t>KR07 дуб светлый структур</t>
  </si>
  <si>
    <t>KR07 Горизонтальный нижний профиль Дуб светлый структур.1,35м</t>
  </si>
  <si>
    <t>KR07 Горизонтальный нижний профиль Дуб светлый структур.1,6м</t>
  </si>
  <si>
    <t>KR07 Горизонтальный нижний профиль Дуб светлый структур.1,9м</t>
  </si>
  <si>
    <t>KR07 Горизонтальный нижний профиль Дуб светлый структур.2,4м</t>
  </si>
  <si>
    <t>KR07 Горизонтальный нижний профиль Дуб светлый структур.2,7 м</t>
  </si>
  <si>
    <t>KR07 Горизонтальный нижний профиль Дуб светлый структур.2,95 м</t>
  </si>
  <si>
    <t>KR07 Горизонтальный нижний профиль Дуб светлый структур.3,2 м</t>
  </si>
  <si>
    <t>KR07 Горизонтальный нижний профиль Дуб светлый структур.4 м</t>
  </si>
  <si>
    <t>KR07 Горизонтальный нижний профиль Дуб светлый структур.4,3 м</t>
  </si>
  <si>
    <t>KR07 Горизонтальный нижний профиль Дуб светлый структур.5,9 м</t>
  </si>
  <si>
    <t>KR08 дуб светлый структур</t>
  </si>
  <si>
    <t>KR08 Горизонтальный верхний профиль Дуб светлый структур.1,35 м</t>
  </si>
  <si>
    <t>KR08 Горизонтальный верхний профиль Дуб светлый структур.1,6 м</t>
  </si>
  <si>
    <t>KR08 Горизонтальный верхний профиль Дуб светлый структур.1,9 м</t>
  </si>
  <si>
    <t>KR08 Горизонтальный верхний профиль Дуб светлый структур.2,4 м</t>
  </si>
  <si>
    <t>KR08 Горизонтальный верхний профиль Дуб светлый структур.2,7 м</t>
  </si>
  <si>
    <t>KR08 Горизонтальный верхний профиль Дуб светлый структур.2,95 м</t>
  </si>
  <si>
    <t>KR08 Горизонтальный верхний профиль Дуб светлый структур.3,2 м</t>
  </si>
  <si>
    <t>KR08 Горизонтальный верхний профиль Дуб светлый структур.4 м</t>
  </si>
  <si>
    <t>KR08 Горизонтальный верхний профиль Дуб светлый структур.4,3 м</t>
  </si>
  <si>
    <t>KR08 Горизонтальный верхний профиль Дуб светлый структур.5,9 м</t>
  </si>
  <si>
    <t>KR09 дуб светлый структур</t>
  </si>
  <si>
    <t>KR09 Горизонтальный межсекционный профиль Дуб светлый структур.1.35 м</t>
  </si>
  <si>
    <t>KR09 Горизонтальный межсекционный профиль Дуб светлый структур.1.6 м</t>
  </si>
  <si>
    <t>KR09 Горизонтальный межсекционный профиль Дуб светлый структур.1.9 м</t>
  </si>
  <si>
    <t>KR09 Горизонтальный межсекционный профиль Дуб светлый структур.2.4 м</t>
  </si>
  <si>
    <t>KR09 Горизонтальный межсекционный профиль Дуб светлый структур.2.7 м</t>
  </si>
  <si>
    <t>KR09 Горизонтальный межсекционный профиль Дуб светлый структур.2.95 м</t>
  </si>
  <si>
    <t>KR09 Горизонтальный межсекционный профиль Дуб светлый структур.3.2 м</t>
  </si>
  <si>
    <t>KR09 Горизонтальный межсекционный профиль Дуб светлый структур.4 м</t>
  </si>
  <si>
    <t>KR09 Горизонтальный межсекционный профиль Дуб светлый структур.4,3 м</t>
  </si>
  <si>
    <t>KR09 Горизонтальный межсекционный профиль Дуб светлый структур.5,9 м</t>
  </si>
  <si>
    <t>KR01 Вертикальный асимметричный профиль (ручка) Дуб светлый структур. 2,75 м</t>
  </si>
  <si>
    <t>KR01 Вертикальный асимметричный профиль (ручка) Дуб светлый структур. 5,5 м</t>
  </si>
  <si>
    <t>KR200 Вертикальный асимметричный профиль (ручка) Дуб светлый структур.2,55 м</t>
  </si>
  <si>
    <t>KR200 Вертикальный асимметричный профиль (ручка) Дуб светлый структур.2,75 м</t>
  </si>
  <si>
    <t>KR200 Вертикальный асимметричный профиль (ручка) Дуб светлый структур.2,95 м</t>
  </si>
  <si>
    <t>KR200 Вертикальный асимметричный профиль (ручка) Дуб светлый структур.5,5 м</t>
  </si>
  <si>
    <t>KR300N Вертикальный симметричный профиль NEW Дуб светлый структур.5,5 м</t>
  </si>
  <si>
    <t>Дуб шато</t>
  </si>
  <si>
    <t>KR07 дуб шато</t>
  </si>
  <si>
    <t>KR07 Горизонтальный нижний профиль Дуб шато 1,35 м</t>
  </si>
  <si>
    <t>KR07 Горизонтальный нижний профиль Дуб шато 1,6 м</t>
  </si>
  <si>
    <t>KR07 Горизонтальный нижний профиль Дуб шато 1,9 м</t>
  </si>
  <si>
    <t>KR07 Горизонтальный нижний профиль Дуб шато 2,4 м</t>
  </si>
  <si>
    <t>KR07 Горизонтальный нижний профиль Дуб шато 2,5 м</t>
  </si>
  <si>
    <t>KR07 Горизонтальный нижний профиль Дуб шато 2,7 м</t>
  </si>
  <si>
    <t>KR07 Горизонтальный нижний профиль Дуб шато 2,95 м</t>
  </si>
  <si>
    <t>KR07 Горизонтальный нижний профиль Дуб шато 3,2 м</t>
  </si>
  <si>
    <t>KR07 Горизонтальный нижний профиль Дуб шато 3,4 м</t>
  </si>
  <si>
    <t>KR07 Горизонтальный нижний профиль Дуб шато 4 м</t>
  </si>
  <si>
    <t>KR07 Горизонтальный нижний профиль Дуб шато 4,3 м</t>
  </si>
  <si>
    <t>KR07 Горизонтальный нижний профиль Дуб шато 5,9 м</t>
  </si>
  <si>
    <t>KR08 дуб шато</t>
  </si>
  <si>
    <t>KR08 Горизонтальный верхний профиль Дуб шато 1,35 м</t>
  </si>
  <si>
    <t>KR08 Горизонтальный верхний профиль Дуб шато 1,6 м</t>
  </si>
  <si>
    <t>KR08 Горизонтальный верхний профиль Дуб шато 1,9 м</t>
  </si>
  <si>
    <t>KR08 Горизонтальный верхний профиль Дуб шато 2,4 м</t>
  </si>
  <si>
    <t>KR08 Горизонтальный верхний профиль Дуб шато 2,5 м</t>
  </si>
  <si>
    <t>KR08 Горизонтальный верхний профиль Дуб шато 2,7 м</t>
  </si>
  <si>
    <t>KR08 Горизонтальный верхний профиль Дуб шато 2,95 м</t>
  </si>
  <si>
    <t>KR08 Горизонтальный верхний профиль Дуб шато 3,2 м</t>
  </si>
  <si>
    <t>KR08 Горизонтальный верхний профиль Дуб шато 3,4 м</t>
  </si>
  <si>
    <t>KR08 Горизонтальный верхний профиль Дуб шато 4 м</t>
  </si>
  <si>
    <t>KR08 Горизонтальный верхний профиль Дуб шато 4,3 м</t>
  </si>
  <si>
    <t>KR08 Горизонтальный верхний профиль Дуб шато 5,9 м</t>
  </si>
  <si>
    <t>KR09 дуб шато</t>
  </si>
  <si>
    <t>KR09 Горизонтальный межсекционный профиль Дуб шато 1.35 м</t>
  </si>
  <si>
    <t>KR09 Горизонтальный межсекционный профиль Дуб шато 1.6 м</t>
  </si>
  <si>
    <t>KR09 Горизонтальный межсекционный профиль Дуб шато 1.9 м</t>
  </si>
  <si>
    <t>KR09 Горизонтальный межсекционный профиль Дуб шато 2,1 м</t>
  </si>
  <si>
    <t>KR09 Горизонтальный межсекционный профиль Дуб шато 2.4 м</t>
  </si>
  <si>
    <t>KR09 Горизонтальный межсекционный профиль Дуб шато 2.7 м</t>
  </si>
  <si>
    <t>KR09 Горизонтальный межсекционный профиль Дуб шато 2.95 м</t>
  </si>
  <si>
    <t>KR09 Горизонтальный межсекционный профиль Дуб шато 3.2 м</t>
  </si>
  <si>
    <t>KR09 Горизонтальный межсекционный профиль Дуб шато 4 м</t>
  </si>
  <si>
    <t>KR09 Горизонтальный межсекционный профиль Дуб шато 4,3 м</t>
  </si>
  <si>
    <t>KR09 Горизонтальный межсекционный профиль Дуб шато 5,9 м</t>
  </si>
  <si>
    <t>KR200 Вертикальный асимметричный профиль (ручка) Дуб шато 5,5 м</t>
  </si>
  <si>
    <t>KR300N Вертикальный симметричный профиль NEW Дуб шато 5,5 м</t>
  </si>
  <si>
    <t>Жемчуг зернистый</t>
  </si>
  <si>
    <t>KR07 жемчуг зернистый</t>
  </si>
  <si>
    <t>KR07 Горизонтальный нижний профиль Жемчуг зернистый 1,35 м</t>
  </si>
  <si>
    <t>KR07 Горизонтальный нижний профиль Жемчуг зернистый 1,6 м</t>
  </si>
  <si>
    <t>KR07 Горизонтальный нижний профиль Жемчуг зернистый 1,9 м</t>
  </si>
  <si>
    <t>KR07 Горизонтальный нижний профиль Жемчуг зернистый 2,4 м</t>
  </si>
  <si>
    <t>KR07 Горизонтальный нижний профиль Жемчуг зернистый 2.7 м</t>
  </si>
  <si>
    <t>KR07 Горизонтальный нижний профиль Жемчуг зернистый 2.95 м</t>
  </si>
  <si>
    <t>KR07 Горизонтальный нижний профиль Жемчуг зернистый 3.2 м</t>
  </si>
  <si>
    <t>KR07 Горизонтальный нижний профиль Жемчуг зернистый 4 м</t>
  </si>
  <si>
    <t>KR07 Горизонтальный нижний профиль Жемчуг зернистый 4,3 м</t>
  </si>
  <si>
    <t>KR07 Горизонтальный нижний профиль Жемчуг зернистый 5,9 м</t>
  </si>
  <si>
    <t>KR08 жемчуг зернистый</t>
  </si>
  <si>
    <t>KR08 Горизонтальный верхний профиль Жемчуг зернистый 1,35 м</t>
  </si>
  <si>
    <t>KR08 Горизонтальный верхний профиль Жемчуг зернистый 1,6 м</t>
  </si>
  <si>
    <t>KR08 Горизонтальный верхний профиль Жемчуг зернистый 1,9 м</t>
  </si>
  <si>
    <t>KR08 Горизонтальный верхний профиль Жемчуг зернистый 2,4 м</t>
  </si>
  <si>
    <t>KR08 Горизонтальный верхний профиль Жемчуг зернистый 2.7 м</t>
  </si>
  <si>
    <t>KR08 Горизонтальный верхний профиль Жемчуг зернистый 2.95 м</t>
  </si>
  <si>
    <t>KR08 Горизонтальный верхний профиль Жемчуг зернистый 3.2 м</t>
  </si>
  <si>
    <t>KR08 Горизонтальный верхний профиль Жемчуг зернистый 4 м</t>
  </si>
  <si>
    <t>KR08 Горизонтальный верхний профиль Жемчуг зернистый 4,3 м</t>
  </si>
  <si>
    <t>KR08 Горизонтальный верхний профиль Жемчуг зернистый 5,9 м</t>
  </si>
  <si>
    <t>KR09 жемчуг зернистый</t>
  </si>
  <si>
    <t xml:space="preserve">KR09 Горизонтальный межсекционный профиль Жемчуг зернистый 1,35 м	</t>
  </si>
  <si>
    <t xml:space="preserve">KR09 Горизонтальный межсекционный профиль Жемчуг зернистый 1,4 м	</t>
  </si>
  <si>
    <t xml:space="preserve">KR09 Горизонтальный межсекционный профиль Жемчуг зернистый 1,5 м	</t>
  </si>
  <si>
    <t xml:space="preserve">KR09 Горизонтальный межсекционный профиль Жемчуг зернистый 1.6 м	</t>
  </si>
  <si>
    <t xml:space="preserve">KR09 Горизонтальный межсекционный профиль Жемчуг зернистый 1.9 м	</t>
  </si>
  <si>
    <t xml:space="preserve">KR09 Горизонтальный межсекционный профиль Жемчуг зернистый 2.4 м	</t>
  </si>
  <si>
    <t xml:space="preserve">KR09 Горизонтальный межсекционный профиль Жемчуг зернистый 2.7 м	</t>
  </si>
  <si>
    <t xml:space="preserve">KR09 Горизонтальный межсекционный профиль Жемчуг зернистый 2.95 м	</t>
  </si>
  <si>
    <t xml:space="preserve">KR09 Горизонтальный межсекционный профиль Жемчуг зернистый 3.2 м	</t>
  </si>
  <si>
    <t xml:space="preserve">KR09 Горизонтальный межсекционный профиль Жемчуг зернистый 4 м	</t>
  </si>
  <si>
    <t xml:space="preserve">KR09 Горизонтальный межсекционный профиль Жемчуг зернистый 4,3 м	</t>
  </si>
  <si>
    <t xml:space="preserve">KR09 Горизонтальный межсекционный профиль Жемчуг зернистый 5,9 м	</t>
  </si>
  <si>
    <t>KR200 Вертикальный асимметричный профиль (ручка) Жемчуг зернистый 2,75 м</t>
  </si>
  <si>
    <t>KR200 Вертикальный асимметричный профиль (ручка) Жемчуг зернистый 5,5 м</t>
  </si>
  <si>
    <t>KR300N Вертикальный симметричный профиль NEW Жемчуг зернистый 5,5 м.</t>
  </si>
  <si>
    <t xml:space="preserve">Золото глянец </t>
  </si>
  <si>
    <t>KR07 золото глянец</t>
  </si>
  <si>
    <t>KR07 Горизонтальный нижний профиль Золото глянец 1,35 м</t>
  </si>
  <si>
    <t>KR07 Горизонтальный нижний профиль Золото глянец 1,6 м</t>
  </si>
  <si>
    <t>KR07 Горизонтальный нижний профиль Золото глянец 1,9 м</t>
  </si>
  <si>
    <t>KR07 Горизонтальный нижний профиль Золото глянец 2,4м</t>
  </si>
  <si>
    <t>KR07 Горизонтальный нижний профиль Золото глянец 2,7м</t>
  </si>
  <si>
    <t>KR07 Горизонтальный нижний профиль Золото глянец 2,95м</t>
  </si>
  <si>
    <t>KR07 Горизонтальный нижний профиль Золото глянец 3,2м</t>
  </si>
  <si>
    <t>KR07 Горизонтальный нижний профиль Золото глянец 4,3 м</t>
  </si>
  <si>
    <t>KR07 Горизонтальный нижний профиль Золото глянец 4м</t>
  </si>
  <si>
    <t>KR07 Горизонтальный нижний профиль Золото глянец 5,9 м</t>
  </si>
  <si>
    <t>KR08 золото глянец</t>
  </si>
  <si>
    <t>KR08 Горизонтальный верхний профиль Золото глянец 1,35 м</t>
  </si>
  <si>
    <t>KR08 Горизонтальный верхний профиль Золото глянец 1,6 м</t>
  </si>
  <si>
    <t>KR08 Горизонтальный верхний профиль Золото глянец 1,9 м</t>
  </si>
  <si>
    <t>KR08 Горизонтальный верхний профиль Золото глянец 2,4м</t>
  </si>
  <si>
    <t>KR08 Горизонтальный верхний профиль Золото глянец 2,7м</t>
  </si>
  <si>
    <t>KR08 Горизонтальный верхний профиль Золото глянец 2,95м</t>
  </si>
  <si>
    <t>KR08 Горизонтальный верхний профиль Золото глянец 3,2м</t>
  </si>
  <si>
    <t>KR08 Горизонтальный верхний профиль Золото глянец 4,3 м</t>
  </si>
  <si>
    <t>KR08 Горизонтальный верхний профиль Золото глянец 4м</t>
  </si>
  <si>
    <t>KR08 Горизонтальный верхний профиль Золото глянец 5,9 м</t>
  </si>
  <si>
    <t>KR09 золото глянец</t>
  </si>
  <si>
    <t>KR09 Горизонтальный межсекционный профиль Золото глянец 1.35 м</t>
  </si>
  <si>
    <t>KR09 Горизонтальный межсекционный профиль Золото глянец 1.6 м</t>
  </si>
  <si>
    <t>KR09 Горизонтальный межсекционный профиль Золото глянец 1.9 м</t>
  </si>
  <si>
    <t>KR09 Горизонтальный межсекционный профиль Золото глянец 2,1 м</t>
  </si>
  <si>
    <t>KR09 Горизонтальный межсекционный профиль Золото глянец 2.4 м</t>
  </si>
  <si>
    <t>KR09 Горизонтальный межсекционный профиль Золото глянец 2.7 м</t>
  </si>
  <si>
    <t>KR09 Горизонтальный межсекционный профиль Золото глянец 2.95 м</t>
  </si>
  <si>
    <t>KR09 Горизонтальный межсекционный профиль Золото глянец 3.2 м</t>
  </si>
  <si>
    <t>KR09 Горизонтальный межсекционный профиль Золото глянец 4 м</t>
  </si>
  <si>
    <t>KR09 Горизонтальный межсекционный профиль Золото глянец 4,3 м</t>
  </si>
  <si>
    <t>KR09 Горизонтальный межсекционный профиль Золото глянец 5,9 м</t>
  </si>
  <si>
    <t>KR01 Вертикальный асимметричный профиль (ручка) Золото глянец 5,5 м</t>
  </si>
  <si>
    <t>KR200 Вертикальный асимметричный профиль (ручка) Золото глянец 5,5 м</t>
  </si>
  <si>
    <t>Коричневая патина</t>
  </si>
  <si>
    <t>KR07 коричневая патина</t>
  </si>
  <si>
    <t>0.6</t>
  </si>
  <si>
    <t>KR07 Горизонтальный нижний профиль Коричневая патина 0,6 м</t>
  </si>
  <si>
    <t>KR07 Горизонтальный нижний профиль Коричневая патина 1,6 м</t>
  </si>
  <si>
    <t>KR07 Горизонтальный нижний профиль Коричневая патина 1,9 м</t>
  </si>
  <si>
    <t>KR07 Горизонтальный нижний профиль Коричневая патина 1.35 м</t>
  </si>
  <si>
    <t>KR07 Горизонтальный нижний профиль Коричневая патина 2,4 м</t>
  </si>
  <si>
    <t>KR07 Горизонтальный нижний профиль Коричневая патина 2,7 м</t>
  </si>
  <si>
    <t>KR07 Горизонтальный нижний профиль Коричневая патина 2,95 м</t>
  </si>
  <si>
    <t>KR07 Горизонтальный нижний профиль Коричневая патина 3,2 м</t>
  </si>
  <si>
    <t>KR07 Горизонтальный нижний профиль Коричневая патина 3,5 м</t>
  </si>
  <si>
    <t>KR07 Горизонтальный нижний профиль Коричневая патина 4 м</t>
  </si>
  <si>
    <t>KR07 Горизонтальный нижний профиль Коричневая патина 4,3 м</t>
  </si>
  <si>
    <t>KR07 Горизонтальный нижний профиль Коричневая патина 5,3 м</t>
  </si>
  <si>
    <t>KR07 Горизонтальный нижний профиль Коричневая патина 5,9 м</t>
  </si>
  <si>
    <t>KR08 коричневая патина</t>
  </si>
  <si>
    <t>KR08 Горизонтальный верхний профиль Коричневая патина 0,6 м</t>
  </si>
  <si>
    <t>KR08 Горизонтальный верхний профиль Коричневая патина 1,35 м</t>
  </si>
  <si>
    <t>KR08 Горизонтальный верхний профиль Коричневая патина 1,6 м</t>
  </si>
  <si>
    <t>KR08 Горизонтальный верхний профиль Коричневая патина 1,9 м</t>
  </si>
  <si>
    <t>KR08 Горизонтальный верхний профиль Коричневая патина 2,4 м</t>
  </si>
  <si>
    <t>KR08 Горизонтальный верхний профиль Коричневая патина 2,7 м</t>
  </si>
  <si>
    <t>KR08 Горизонтальный верхний профиль Коричневая патина 2,95 м</t>
  </si>
  <si>
    <t>KR08 Горизонтальный верхний профиль Коричневая патина 3,2 м</t>
  </si>
  <si>
    <t>KR08 Горизонтальный верхний профиль Коричневая патина 3,5 м</t>
  </si>
  <si>
    <t>KR08 Горизонтальный верхний профиль Коричневая патина 4 м</t>
  </si>
  <si>
    <t>KR08 Горизонтальный верхний профиль Коричневая патина 4,3 м</t>
  </si>
  <si>
    <t>KR08 Горизонтальный верхний профиль Коричневая патина 5,3 м</t>
  </si>
  <si>
    <t>KR08 Горизонтальный верхний профиль Коричневая патина 5,9 м</t>
  </si>
  <si>
    <t>KR09 коричневая патина</t>
  </si>
  <si>
    <t>KR09 Горизонтальный межсекционный профиль Коричневая патина 1,35 м</t>
  </si>
  <si>
    <t>KR09 Горизонтальный межсекционный профиль Коричневая патина 1,6 м</t>
  </si>
  <si>
    <t>KR09 Горизонтальный межсекционный профиль Коричневая патина 1,9 м</t>
  </si>
  <si>
    <t>KR09 Горизонтальный межсекционный профиль Коричневая патина 2,4 м</t>
  </si>
  <si>
    <t>KR09 Горизонтальный межсекционный профиль Коричневая патина 2,7 м</t>
  </si>
  <si>
    <t>KR09 Горизонтальный межсекционный профиль Коричневая патина 2,95 м</t>
  </si>
  <si>
    <t>KR09 Горизонтальный межсекционный профиль Коричневая патина 3,2 м</t>
  </si>
  <si>
    <t>KR09 Горизонтальный межсекционный профиль Коричневая патина 3,5 м</t>
  </si>
  <si>
    <t>KR09 Горизонтальный межсекционный профиль Коричневая патина 4 м</t>
  </si>
  <si>
    <t>KR09 Горизонтальный межсекционный профиль Коричневая патина 4,3 м</t>
  </si>
  <si>
    <t>KR09 Горизонтальный межсекционный профиль Коричневая патина 5,9 м</t>
  </si>
  <si>
    <t>KR200 Вертикальный асимметричный профиль (ручка) Коричневая патина 5,5 м</t>
  </si>
  <si>
    <t>KR300N Вертикальный симметричный профиль NEW Коричневая патина 5,5 м.</t>
  </si>
  <si>
    <t>Крок жемчуг</t>
  </si>
  <si>
    <t>KR07 крок жемчуг</t>
  </si>
  <si>
    <t>KR07 Горизонтальный нижний профиль Крок жемчуг 0,7 м</t>
  </si>
  <si>
    <t>KR07 Горизонтальный нижний профиль Крок жемчуг 1,35 м</t>
  </si>
  <si>
    <t>KR07 Горизонтальный нижний профиль Крок жемчуг 1,6 м</t>
  </si>
  <si>
    <t>KR07 Горизонтальный нижний профиль Крок жемчуг 1,9 м</t>
  </si>
  <si>
    <t>KR07 Горизонтальный нижний профиль Крок жемчуг 2,4 м</t>
  </si>
  <si>
    <t>KR07 Горизонтальный нижний профиль Крок жемчуг 2,7 м</t>
  </si>
  <si>
    <t>KR07 Горизонтальный нижний профиль Крок жемчуг 2,95 м</t>
  </si>
  <si>
    <t>KR07 Горизонтальный нижний профиль Крок жемчуг 3,2 м</t>
  </si>
  <si>
    <t>KR07 Горизонтальный нижний профиль Крок жемчуг 4 м</t>
  </si>
  <si>
    <t>KR07 Горизонтальный нижний профиль Крок жемчуг 4,3 м</t>
  </si>
  <si>
    <t>KR07 Горизонтальный нижний профиль Крок жемчуг 5,2 м</t>
  </si>
  <si>
    <t>KR07 Горизонтальный нижний профиль Крок жемчуг 5,9 м</t>
  </si>
  <si>
    <t>KR08 крок жемчуг</t>
  </si>
  <si>
    <t>KR08 Горизонтальный верхний профиль Крок жемчуг 0,7 м</t>
  </si>
  <si>
    <t>KR08 Горизонтальный верхний профиль Крок жемчуг 1,35 м</t>
  </si>
  <si>
    <t>KR08 Горизонтальный верхний профиль Крок жемчуг 1,6 м</t>
  </si>
  <si>
    <t>KR08 Горизонтальный верхний профиль Крок жемчуг 1,9 м</t>
  </si>
  <si>
    <t>KR08 Горизонтальный верхний профиль Крок жемчуг 2,4 м</t>
  </si>
  <si>
    <t>KR08 Горизонтальный верхний профиль Крок жемчуг 2,7 м</t>
  </si>
  <si>
    <t>KR08 Горизонтальный верхний профиль Крок жемчуг 2,95 м</t>
  </si>
  <si>
    <t>KR08 Горизонтальный верхний профиль Крок жемчуг 3,2 м</t>
  </si>
  <si>
    <t>3.4</t>
  </si>
  <si>
    <t>KR08 Горизонтальный верхний профиль Крок жемчуг 3,4 м</t>
  </si>
  <si>
    <t>KR08 Горизонтальный верхний профиль Крок жемчуг 4 м</t>
  </si>
  <si>
    <t>KR08 Горизонтальный верхний профиль Крок жемчуг 4,3 м</t>
  </si>
  <si>
    <t>KR08 Горизонтальный верхний профиль Крок жемчуг 5,2 м</t>
  </si>
  <si>
    <t>KR08 Горизонтальный верхний профиль Крок жемчуг 5,9 м</t>
  </si>
  <si>
    <t>KR09 крок жемчуг</t>
  </si>
  <si>
    <t xml:space="preserve">KR09 Горизонтальный межсекционный профиль Крок жемчуг 1,35 м	</t>
  </si>
  <si>
    <t xml:space="preserve">KR09 Горизонтальный межсекционный профиль Крок жемчуг 1,6 м	</t>
  </si>
  <si>
    <t xml:space="preserve">KR09 Горизонтальный межсекционный профиль Крок жемчуг 1,9 м	</t>
  </si>
  <si>
    <t xml:space="preserve">KR09 Горизонтальный межсекционный профиль Крок жемчуг 2,4 м	</t>
  </si>
  <si>
    <t xml:space="preserve">KR09 Горизонтальный межсекционный профиль Крок жемчуг 2,7 м	</t>
  </si>
  <si>
    <t xml:space="preserve">KR09 Горизонтальный межсекционный профиль Крок жемчуг 2,95 м	</t>
  </si>
  <si>
    <t xml:space="preserve">KR09 Горизонтальный межсекционный профиль Крок жемчуг 3,2 м	</t>
  </si>
  <si>
    <t xml:space="preserve">KR09 Горизонтальный межсекционный профиль Крок жемчуг 4,0 м	</t>
  </si>
  <si>
    <t xml:space="preserve">KR09 Горизонтальный межсекционный профиль Крок жемчуг 4,3 м	</t>
  </si>
  <si>
    <t xml:space="preserve">KR09 Горизонтальный межсекционный профиль Крок жемчуг 5,9 м	</t>
  </si>
  <si>
    <t>KR200 Вертикальный асимметричный профиль (ручка) Крок жемчуг 2,75 м</t>
  </si>
  <si>
    <t>KR200 Вертикальный асимметричный профиль (ручка) Крок жемчуг 5,5 м</t>
  </si>
  <si>
    <t>KR300N Вертикальный симметричный профиль NEW Крок жемчуг 2,32 м.</t>
  </si>
  <si>
    <t>KR300N Вертикальный симметричный профиль NEW Крок жемчуг 2,75 м.</t>
  </si>
  <si>
    <t>KR300N Вертикальный симметричный профиль NEW Крок жемчуг 5,5 м.</t>
  </si>
  <si>
    <t>Крок золото</t>
  </si>
  <si>
    <t>KR07 крок золото</t>
  </si>
  <si>
    <t>KR07 Горизонтальный нижний профиль Крок золото 1,35 м</t>
  </si>
  <si>
    <t>KR07 Горизонтальный нижний профиль Крок золото 1,6 м</t>
  </si>
  <si>
    <t>KR07 Горизонтальный нижний профиль Крок золото 1,9 м</t>
  </si>
  <si>
    <t>KR07 Горизонтальный нижний профиль Крок золото 2,4 м</t>
  </si>
  <si>
    <t>KR07 Горизонтальный нижний профиль Крок золото 2,7 м</t>
  </si>
  <si>
    <t>KR07 Горизонтальный нижний профиль Крок золото 3,2 м</t>
  </si>
  <si>
    <t>KR07 Горизонтальный нижний профиль Крок золото 4,3 м</t>
  </si>
  <si>
    <t>KR07 Горизонтальный нижний профиль Крок золото 5,9 м</t>
  </si>
  <si>
    <t>KR08 крок золото</t>
  </si>
  <si>
    <t>KR08 Горизонтальный верхний профиль Крок золото 1,35 м</t>
  </si>
  <si>
    <t>KR08 Горизонтальный верхний профиль Крок золото 1,6 м</t>
  </si>
  <si>
    <t>KR08 Горизонтальный верхний профиль Крок золото 1,9 м</t>
  </si>
  <si>
    <t>KR08 Горизонтальный верхний профиль Крок золото 2,4 м</t>
  </si>
  <si>
    <t>KR08 Горизонтальный верхний профиль Крок золото 2,7 м</t>
  </si>
  <si>
    <t>KR08 Горизонтальный верхний профиль Крок золото 3,2 м</t>
  </si>
  <si>
    <t>KR08 Горизонтальный верхний профиль Крок золото 4,3 м</t>
  </si>
  <si>
    <t>KR08 Горизонтальный верхний профиль Крок золото 5,9 м</t>
  </si>
  <si>
    <t>KR09 крок золото</t>
  </si>
  <si>
    <t xml:space="preserve">KR09 Горизонтальный межсекционный профиль Крок золото 1,35 м	</t>
  </si>
  <si>
    <t xml:space="preserve">KR09 Горизонтальный межсекционный профиль Крок золото 1,6 м	</t>
  </si>
  <si>
    <t xml:space="preserve">KR09 Горизонтальный межсекционный профиль Крок золото 1,9 м	</t>
  </si>
  <si>
    <t xml:space="preserve">KR09 Горизонтальный межсекционный профиль Крок золото 2,4 м	</t>
  </si>
  <si>
    <t xml:space="preserve">KR09 Горизонтальный межсекционный профиль Крок золото 2,7 м	</t>
  </si>
  <si>
    <t xml:space="preserve">KR09 Горизонтальный межсекционный профиль Крок золото 3,2 м	</t>
  </si>
  <si>
    <t xml:space="preserve">KR09 Горизонтальный межсекционный профиль Крок золото 4,3 м	</t>
  </si>
  <si>
    <t xml:space="preserve">KR09 Горизонтальный межсекционный профиль Крок золото 5,9 м	</t>
  </si>
  <si>
    <t>KR200 Вертикальный асимметричный профиль (ручка) Крок золото 5,5 м</t>
  </si>
  <si>
    <t>Крок шоколад</t>
  </si>
  <si>
    <t>KR07 крок шоколад</t>
  </si>
  <si>
    <t>KR07 Горизонтальный нижний профиль Крок шоколад 0,7 м</t>
  </si>
  <si>
    <t>KR07 Горизонтальный нижний профиль Крок шоколад 1,35 м</t>
  </si>
  <si>
    <t>KR07 Горизонтальный нижний профиль Крок шоколад 1,6 м</t>
  </si>
  <si>
    <t>KR07 Горизонтальный нижний профиль Крок шоколад 1,9 м</t>
  </si>
  <si>
    <t>2.39</t>
  </si>
  <si>
    <t>KR07 Горизонтальный нижний профиль Крок шоколад 2,39 м</t>
  </si>
  <si>
    <t>KR07 Горизонтальный нижний профиль Крок шоколад 2,4 м</t>
  </si>
  <si>
    <t>KR07 Горизонтальный нижний профиль Крок шоколад 2,7 м</t>
  </si>
  <si>
    <t>KR07 Горизонтальный нижний профиль Крок шоколад 2,95 м</t>
  </si>
  <si>
    <t>KR07 Горизонтальный нижний профиль Крок шоколад 3,2 м</t>
  </si>
  <si>
    <t>KR07 Горизонтальный нижний профиль Крок шоколад 4 м</t>
  </si>
  <si>
    <t>KR07 Горизонтальный нижний профиль Крок шоколад 4,3 м</t>
  </si>
  <si>
    <t>KR07 Горизонтальный нижний профиль Крок шоколад 5,2 м</t>
  </si>
  <si>
    <t>KR07 Горизонтальный нижний профиль Крок шоколад 5,9 м</t>
  </si>
  <si>
    <t>KR08 крок шоколад</t>
  </si>
  <si>
    <t>KR08 Горизонтальный верхний профиль Крок шоколад 0,7 м</t>
  </si>
  <si>
    <t>KR08 Горизонтальный верхний профиль Крок шоколад 1,35 м</t>
  </si>
  <si>
    <t>KR08 Горизонтальный верхний профиль Крок шоколад 1,6 м</t>
  </si>
  <si>
    <t>KR08 Горизонтальный верхний профиль Крок шоколад 1,9 м</t>
  </si>
  <si>
    <t>KR08 Горизонтальный верхний профиль Крок шоколад 2,39 м</t>
  </si>
  <si>
    <t>KR08 Горизонтальный верхний профиль Крок шоколад 2,4 м</t>
  </si>
  <si>
    <t>KR08 Горизонтальный верхний профиль Крок шоколад 2,7 м</t>
  </si>
  <si>
    <t>KR08 Горизонтальный верхний профиль Крок шоколад 2,95 м</t>
  </si>
  <si>
    <t>KR08 Горизонтальный верхний профиль Крок шоколад 3,2 м</t>
  </si>
  <si>
    <t>KR08 Горизонтальный верхний профиль Крок шоколад 4 м</t>
  </si>
  <si>
    <t>KR08 Горизонтальный верхний профиль Крок шоколад 4,3 м</t>
  </si>
  <si>
    <t>KR08 Горизонтальный верхний профиль Крок шоколад 5,2 м</t>
  </si>
  <si>
    <t>KR08 Горизонтальный верхний профиль Крок шоколад 5,9 м</t>
  </si>
  <si>
    <t>KR09 крок шоколад</t>
  </si>
  <si>
    <t xml:space="preserve">KR09 Горизонтальный межсекционный профиль Крок шоколад 1,35м	</t>
  </si>
  <si>
    <t xml:space="preserve">KR09 Горизонтальный межсекционный профиль Крок шоколад 1,6м	</t>
  </si>
  <si>
    <t xml:space="preserve">KR09 Горизонтальный межсекционный профиль Крок шоколад 1,9 м	</t>
  </si>
  <si>
    <t xml:space="preserve">KR09 Горизонтальный межсекционный профиль Крок шоколад 2,1 м	</t>
  </si>
  <si>
    <t>2.35</t>
  </si>
  <si>
    <t xml:space="preserve">KR09 Горизонтальный межсекционный профиль Крок шоколад 2,35 м	</t>
  </si>
  <si>
    <t xml:space="preserve">KR09 Горизонтальный межсекционный профиль Крок шоколад 2,4 м	</t>
  </si>
  <si>
    <t xml:space="preserve">KR09 Горизонтальный межсекционный профиль Крок шоколад 2,7 м	</t>
  </si>
  <si>
    <t xml:space="preserve">KR09 Горизонтальный межсекционный профиль Крок шоколад 2,95 м	</t>
  </si>
  <si>
    <t xml:space="preserve">KR09 Горизонтальный межсекционный профиль Крок шоколад 3,2 м	</t>
  </si>
  <si>
    <t>3.6</t>
  </si>
  <si>
    <t xml:space="preserve">KR09 Горизонтальный межсекционный профиль Крок шоколад 3,6 м	</t>
  </si>
  <si>
    <t xml:space="preserve">KR09 Горизонтальный межсекционный профиль Крок шоколад 4 м	</t>
  </si>
  <si>
    <t xml:space="preserve">KR09 Горизонтальный межсекционный профиль Крок шоколад 4,3 м	</t>
  </si>
  <si>
    <t xml:space="preserve">KR09 Горизонтальный межсекционный профиль Крок шоколад 5,9 м	</t>
  </si>
  <si>
    <t>KR200 Вертикальный асимметричный профиль (ручка) Крок шоколад 2,3 м</t>
  </si>
  <si>
    <t>KR200 Вертикальный асимметричный профиль (ручка) Крок шоколад 5,5 м</t>
  </si>
  <si>
    <t>KR300N Вертикальный симметричный профиль NEW Крок шоколад 5,5 м.</t>
  </si>
  <si>
    <t xml:space="preserve">Мирт глянец </t>
  </si>
  <si>
    <t>KR07 Мирт глянец</t>
  </si>
  <si>
    <t>KR07 Горизонтальный нижний профиль Мирт глянец 1,35 м</t>
  </si>
  <si>
    <t>KR07 Горизонтальный нижний профиль Мирт глянец 1,6 м</t>
  </si>
  <si>
    <t>KR07 Горизонтальный нижний профиль Мирт глянец 1,9 м</t>
  </si>
  <si>
    <t>KR07 Горизонтальный нижний профиль Мирт глянец 2,4 м</t>
  </si>
  <si>
    <t>KR07 Горизонтальный нижний профиль Мирт глянец 2,7 м</t>
  </si>
  <si>
    <t>KR07 Горизонтальный нижний профиль Мирт глянец 2,95 м</t>
  </si>
  <si>
    <t>KR07 Горизонтальный нижний профиль Мирт глянец 3,2 м</t>
  </si>
  <si>
    <t>KR07 Горизонтальный нижний профиль Мирт глянец 3,5 м</t>
  </si>
  <si>
    <t>KR07 Горизонтальный нижний профиль Мирт глянец 4 м</t>
  </si>
  <si>
    <t>KR07 Горизонтальный нижний профиль Мирт глянец 4,3 м</t>
  </si>
  <si>
    <t>KR07 Горизонтальный нижний профиль Мирт глянец 5,9 м</t>
  </si>
  <si>
    <t>KR08 мирт глянец</t>
  </si>
  <si>
    <t>KR08 Горизонтальный верхний профиль Мирт глянец 1,35 м</t>
  </si>
  <si>
    <t>KR08 Горизонтальный верхний профиль Мирт глянец 1,6м</t>
  </si>
  <si>
    <t>KR08 Горизонтальный верхний профиль Мирт глянец 1,9м</t>
  </si>
  <si>
    <t>KR08 Горизонтальный верхний профиль Мирт глянец 2,4м</t>
  </si>
  <si>
    <t>KR08 Горизонтальный верхний профиль Мирт глянец 2,7 м</t>
  </si>
  <si>
    <t>KR08 Горизонтальный верхний профиль Мирт глянец 2,95 м</t>
  </si>
  <si>
    <t>KR08 Горизонтальный верхний профиль Мирт глянец 3,2 м</t>
  </si>
  <si>
    <t>KR08 Горизонтальный верхний профиль Мирт глянец 3.5 м</t>
  </si>
  <si>
    <t>KR08 Горизонтальный верхний профиль Мирт глянец 4 м</t>
  </si>
  <si>
    <t>KR08 Горизонтальный верхний профиль Мирт глянец 4,3 м</t>
  </si>
  <si>
    <t>KR08 Горизонтальный верхний профиль Мирт глянец 5,9 м</t>
  </si>
  <si>
    <t>KR09 Мирт глянец</t>
  </si>
  <si>
    <t>KR09 Горизонтальный межсекционный профиль Мирт глянец 1,35 м</t>
  </si>
  <si>
    <t>KR09 Горизонтальный межсекционный профиль Мирт глянец 1,6 м</t>
  </si>
  <si>
    <t>KR09 Горизонтальный межсекционный профиль Мирт глянец 1,9 м</t>
  </si>
  <si>
    <t>KR09 Горизонтальный межсекционный профиль Мирт глянец 2,4 м</t>
  </si>
  <si>
    <t>KR09 Горизонтальный межсекционный профиль Мирт глянец 2,7 м</t>
  </si>
  <si>
    <t>KR09 Горизонтальный межсекционный профиль Мирт глянец 2,95 м</t>
  </si>
  <si>
    <t>KR09 Горизонтальный межсекционный профиль Мирт глянец 3,2 м</t>
  </si>
  <si>
    <t>KR09 Горизонтальный межсекционный профиль Мирт глянец 3,5 м</t>
  </si>
  <si>
    <t>KR09 Горизонтальный межсекционный профиль Мирт глянец 4 м</t>
  </si>
  <si>
    <t>KR09 Горизонтальный межсекционный профиль Мирт глянец 4,3 м</t>
  </si>
  <si>
    <t>KR09 Горизонтальный межсекционный профиль Мирт глянец 5,9 м</t>
  </si>
  <si>
    <t>KR01 Вертикальный асимметричный профиль (ручка) Мирт глянец 5,5 м*****</t>
  </si>
  <si>
    <t>KR200 Вертикальный асимметричный профиль (ручка) Мирт глянец 2,75 м*****</t>
  </si>
  <si>
    <t>KR200 Вертикальный асимметричный профиль (ручка) Мирт глянец 4,8 м*****</t>
  </si>
  <si>
    <t>KR200 Вертикальный асимметричный профиль (ручка) Мирт глянец 5,5 м*****</t>
  </si>
  <si>
    <t xml:space="preserve">Ром глянец </t>
  </si>
  <si>
    <t>KR07 ром глянец</t>
  </si>
  <si>
    <t>KR07 Горизонтальный нижний профиль Ром глянец 1,35 м</t>
  </si>
  <si>
    <t>KR07 Горизонтальный нижний профиль Ром глянец 1,6 м</t>
  </si>
  <si>
    <t>KR07 Горизонтальный нижний профиль Ром глянец 1,9 м</t>
  </si>
  <si>
    <t>KR07 Горизонтальный нижний профиль Ром глянец 2,4 м</t>
  </si>
  <si>
    <t>KR07 Горизонтальный нижний профиль Ром глянец 2,7 м</t>
  </si>
  <si>
    <t>KR07 Горизонтальный нижний профиль Ром глянец 2,95 м</t>
  </si>
  <si>
    <t>KR07 Горизонтальный нижний профиль Ром глянец 3,2 м</t>
  </si>
  <si>
    <t>KR07 Горизонтальный нижний профиль Ром глянец 3,5 м</t>
  </si>
  <si>
    <t>KR07 Горизонтальный нижний профиль Ром глянец 4 м</t>
  </si>
  <si>
    <t>KR07 Горизонтальный нижний профиль Ром глянец 4,3 м</t>
  </si>
  <si>
    <t>KR07 Горизонтальный нижний профиль Ром глянец 5,9 м</t>
  </si>
  <si>
    <t>KR08 ром глянец</t>
  </si>
  <si>
    <t>KR08 Горизонтальный верхний профиль Ром глянец 1,35 м</t>
  </si>
  <si>
    <t>KR08 Горизонтальный верхний профиль Ром глянец 1,6 м</t>
  </si>
  <si>
    <t>KR08 Горизонтальный верхний профиль Ром глянец 1,9 м</t>
  </si>
  <si>
    <t>KR08 Горизонтальный верхний профиль Ром глянец 2,4 м</t>
  </si>
  <si>
    <t>KR08 Горизонтальный верхний профиль Ром глянец 2,7м</t>
  </si>
  <si>
    <t>KR08 Горизонтальный верхний профиль Ром глянец 2,95 м</t>
  </si>
  <si>
    <t>KR08 Горизонтальный верхний профиль Ром глянец 3,2 м</t>
  </si>
  <si>
    <t>KR08 Горизонтальный верхний профиль Ром глянец 3,5 м</t>
  </si>
  <si>
    <t>KR08 Горизонтальный верхний профиль Ром глянец 4 м</t>
  </si>
  <si>
    <t>KR08 Горизонтальный верхний профиль Ром глянец 4,3 м</t>
  </si>
  <si>
    <t>KR08 Горизонтальный верхний профиль Ром глянец 5,9 м</t>
  </si>
  <si>
    <t>KR09 ром глянец</t>
  </si>
  <si>
    <t>KR09 Горизонтальный межсекционный профиль Ром глянец 1,35 м</t>
  </si>
  <si>
    <t>KR09 Горизонтальный межсекционный профиль Ром глянец 1,6м</t>
  </si>
  <si>
    <t>KR09 Горизонтальный межсекционный профиль Ром глянец 1,9 м</t>
  </si>
  <si>
    <t>KR09 Горизонтальный межсекционный профиль Ром глянец 2,4 м</t>
  </si>
  <si>
    <t>KR09 Горизонтальный межсекционный профиль Ром глянец 2,7 м</t>
  </si>
  <si>
    <t>KR09 Горизонтальный межсекционный профиль Ром глянец 2,95 м</t>
  </si>
  <si>
    <t>KR09 Горизонтальный межсекционный профиль Ром глянец 3,2 м</t>
  </si>
  <si>
    <t>KR09 Горизонтальный межсекционный профиль Ром глянец 4 м</t>
  </si>
  <si>
    <t>KR09 Горизонтальный межсекционный профиль Ром глянец 4,3 м</t>
  </si>
  <si>
    <t>KR09 Горизонтальный межсекционный профиль Ром глянец 5,9 м</t>
  </si>
  <si>
    <t>KR200 Вертикальный асимметричный профиль (ручка) Ром глянец 2,75 м</t>
  </si>
  <si>
    <t>KR200 Вертикальный асимметричный профиль (ручка) Ром глянец 5,5 м</t>
  </si>
  <si>
    <t>KR300N Вертикальный симметричный профиль NEW Ром глянец 2,75 м</t>
  </si>
  <si>
    <t>KR300N Вертикальный симметричный профиль NEW Ром глянец 5,5 м</t>
  </si>
  <si>
    <t>Ром зернистый</t>
  </si>
  <si>
    <t>KR07 ром зернистый</t>
  </si>
  <si>
    <t>KR07 Горизонтальный нижний профиль Ром зернистый 1,35 м</t>
  </si>
  <si>
    <t>KR07 Горизонтальный нижний профиль Ром зернистый 1,6 м</t>
  </si>
  <si>
    <t>KR07 Горизонтальный нижний профиль Ром зернистый 1,9 м</t>
  </si>
  <si>
    <t>KR07 Горизонтальный нижний профиль Ром зернистый 2,4 м</t>
  </si>
  <si>
    <t>KR07 Горизонтальный нижний профиль Ром зернистый 2,7 м</t>
  </si>
  <si>
    <t>KR07 Горизонтальный нижний профиль Ром зернистый 2.95 м</t>
  </si>
  <si>
    <t>KR07 Горизонтальный нижний профиль Ром зернистый 3,2 м</t>
  </si>
  <si>
    <t>KR07 Горизонтальный нижний профиль Ром зернистый 3,5 м</t>
  </si>
  <si>
    <t>KR07 Горизонтальный нижний профиль Ром зернистый 4 м</t>
  </si>
  <si>
    <t>KR07 Горизонтальный нижний профиль Ром зернистый 4,3 м</t>
  </si>
  <si>
    <t>KR07 Горизонтальный нижний профиль Ром зернистый 5,9 м</t>
  </si>
  <si>
    <t>KR08 ром зернистый</t>
  </si>
  <si>
    <t>KR08 Горизонтальный верхний профиль Ром зернистый 1,35 м</t>
  </si>
  <si>
    <t>KR08 Горизонтальный верхний профиль Ром зернистый 1,6 м</t>
  </si>
  <si>
    <t>KR08 Горизонтальный верхний профиль Ром зернистый 1,9 м</t>
  </si>
  <si>
    <t>KR08 Горизонтальный верхний профиль Ром зернистый 2,4 м</t>
  </si>
  <si>
    <t>KR08 Горизонтальный верхний профиль Ром зернистый 2,7 м</t>
  </si>
  <si>
    <t>KR08 Горизонтальный верхний профиль Ром зернистый 2.95 м</t>
  </si>
  <si>
    <t>KR08 Горизонтальный верхний профиль Ром зернистый 3,2 м</t>
  </si>
  <si>
    <t>KR08 Горизонтальный верхний профиль Ром зернистый 3,5 м</t>
  </si>
  <si>
    <t>KR08 Горизонтальный верхний профиль Ром зернистый 4 м</t>
  </si>
  <si>
    <t>KR08 Горизонтальный верхний профиль Ром зернистый 4,3 м</t>
  </si>
  <si>
    <t>KR08 Горизонтальный верхний профиль Ром зернистый 5,9 м</t>
  </si>
  <si>
    <t>KR09 ром зернистый</t>
  </si>
  <si>
    <t>KR09 Горизонтальный межсекционный профиль Ром зернистый 1,35 м</t>
  </si>
  <si>
    <t>KR09 Горизонтальный межсекционный профиль Ром зернистый 1,6 м</t>
  </si>
  <si>
    <t>KR09 Горизонтальный межсекционный профиль Ром зернистый 1,9 м</t>
  </si>
  <si>
    <t>KR09 Горизонтальный межсекционный профиль Ром зернистый 2,4 м</t>
  </si>
  <si>
    <t>KR09 Горизонтальный межсекционный профиль Ром зернистый 2,7 м</t>
  </si>
  <si>
    <t>KR09 Горизонтальный межсекционный профиль Ром зернистый 2,95 м</t>
  </si>
  <si>
    <t>KR09 Горизонтальный межсекционный профиль Ром зернистый 3,2 м</t>
  </si>
  <si>
    <t>KR09 Горизонтальный межсекционный профиль Ром зернистый 4 м</t>
  </si>
  <si>
    <t>KR09 Горизонтальный межсекционный профиль Ром зернистый 4,3 м</t>
  </si>
  <si>
    <t>KR09 Горизонтальный межсекционный профиль Ром зернистый 5,9 м</t>
  </si>
  <si>
    <t>KR200 Вертикальный асимметричный профиль (ручка) Ром зернистый 2,75 м</t>
  </si>
  <si>
    <t>KR200 Вертикальный асимметричный профиль (ручка) Ром зернистый 5,5 м</t>
  </si>
  <si>
    <t>KR300N Вертикальный симметричный профиль NEW Ром зернистый 2,55 м</t>
  </si>
  <si>
    <t>KR300N Вертикальный симметричный профиль NEW Ром зернистый 2,75 м</t>
  </si>
  <si>
    <t>KR300N Вертикальный симметричный профиль NEW Ром зернистый 2,95 м</t>
  </si>
  <si>
    <t>KR300N Вертикальный симметричный профиль NEW Ром зернистый 5,5 м</t>
  </si>
  <si>
    <t xml:space="preserve">Терракот зернистый </t>
  </si>
  <si>
    <t>KR07 терракот зернистый</t>
  </si>
  <si>
    <t>KR07 Горизонтальный нижний профиль Терракот зернистый 1,35 м</t>
  </si>
  <si>
    <t>KR07 Горизонтальный нижний профиль Терракот зернистый 1,6м</t>
  </si>
  <si>
    <t>KR07 Горизонтальный нижний профиль Терракот зернистый 1,9м</t>
  </si>
  <si>
    <t>KR07 Горизонтальный нижний профиль Терракот зернистый 2,4м</t>
  </si>
  <si>
    <t>KR07 Горизонтальный нижний профиль Терракот зернистый 2,7м</t>
  </si>
  <si>
    <t>KR07 Горизонтальный нижний профиль Терракот зернистый 2,95м</t>
  </si>
  <si>
    <t>KR07 Горизонтальный нижний профиль Терракот зернистый 3,2м</t>
  </si>
  <si>
    <t>KR07 Горизонтальный нижний профиль Терракот зернистый 3,5м</t>
  </si>
  <si>
    <t>KR07 Горизонтальный нижний профиль Терракот зернистый 4,3м</t>
  </si>
  <si>
    <t>KR07 Горизонтальный нижний профиль Терракот зернистый 4м</t>
  </si>
  <si>
    <t>KR07 Горизонтальный нижний профиль Терракот зернистый 5,9м</t>
  </si>
  <si>
    <t>KR08 терракот зернистый</t>
  </si>
  <si>
    <t>KR08 Горизонтальный верхний профиль Терракот зернистый 1,35 м</t>
  </si>
  <si>
    <t>KR08 Горизонтальный верхний профиль Терракот зернистый 1,6м</t>
  </si>
  <si>
    <t>KR08 Горизонтальный верхний профиль Терракот зернистый 1,9м</t>
  </si>
  <si>
    <t>KR08 Горизонтальный верхний профиль Терракот зернистый 2,4м</t>
  </si>
  <si>
    <t>KR08 Горизонтальный верхний профиль Терракот зернистый 2,7м</t>
  </si>
  <si>
    <t>KR08 Горизонтальный верхний профиль Терракот зернистый 2,95м</t>
  </si>
  <si>
    <t>KR08 Горизонтальный верхний профиль Терракот зернистый 3,2м</t>
  </si>
  <si>
    <t>KR08 Горизонтальный верхний профиль Терракот зернистый 3,5м</t>
  </si>
  <si>
    <t>KR08 Горизонтальный верхний профиль Терракот зернистый 4,3м</t>
  </si>
  <si>
    <t>KR08 Горизонтальный верхний профиль Терракот зернистый 4м</t>
  </si>
  <si>
    <t>KR08 Горизонтальный верхний профиль Терракот зернистый 5,9м</t>
  </si>
  <si>
    <t>KR09 терракот зернистый</t>
  </si>
  <si>
    <t>KR09 Горизонтальный межсекционный профиль Терракот зернистый 1,35 м</t>
  </si>
  <si>
    <t>KR09 Горизонтальный межсекционный профиль Терракот зернистый 1,6м</t>
  </si>
  <si>
    <t>KR09 Горизонтальный межсекционный профиль Терракот зернистый 1,9м</t>
  </si>
  <si>
    <t>KR09 Горизонтальный межсекционный профиль Терракот зернистый 2,1м</t>
  </si>
  <si>
    <t>KR09 Горизонтальный межсекционный профиль Терракот зернистый 2,4м</t>
  </si>
  <si>
    <t>KR09 Горизонтальный межсекционный профиль Терракот зернистый 2,7м</t>
  </si>
  <si>
    <t>KR09 Горизонтальный межсекционный профиль Терракот зернистый 2,95м</t>
  </si>
  <si>
    <t>KR09 Горизонтальный межсекционный профиль Терракот зернистый 3,2м</t>
  </si>
  <si>
    <t>KR09 Горизонтальный межсекционный профиль Терракот зернистый 4,3м</t>
  </si>
  <si>
    <t>KR09 Горизонтальный межсекционный профиль Терракот зернистый 4м</t>
  </si>
  <si>
    <t>KR09 Горизонтальный межсекционный профиль Терракот зернистый 5,9м</t>
  </si>
  <si>
    <t>KR01 Вертикальный асимметричный профиль (ручка) Терракот зернистый 5,5 м</t>
  </si>
  <si>
    <t>Хром глянец</t>
  </si>
  <si>
    <t>KR07 хром глянец</t>
  </si>
  <si>
    <t>KR07 Горизонтальный нижний профиль Хром глянец 1,35 м</t>
  </si>
  <si>
    <t>KR07 Горизонтальный нижний профиль Хром глянец 1,6 м</t>
  </si>
  <si>
    <t>KR07 Горизонтальный нижний профиль Хром глянец 1,9м</t>
  </si>
  <si>
    <t>KR07 Горизонтальный нижний профиль Хром глянец 2,4м</t>
  </si>
  <si>
    <t>KR07 Горизонтальный нижний профиль Хром глянец 2,7м</t>
  </si>
  <si>
    <t>KR07 Горизонтальный нижний профиль Хром глянец 2,95м</t>
  </si>
  <si>
    <t>KR07 Горизонтальный нижний профиль Хром глянец 3,2м</t>
  </si>
  <si>
    <t>KR07 Горизонтальный нижний профиль Хром глянец 3,5 м</t>
  </si>
  <si>
    <t>KR07 Горизонтальный нижний профиль Хром глянец 4,3 м</t>
  </si>
  <si>
    <t>KR07 Горизонтальный нижний профиль Хром глянец 4м</t>
  </si>
  <si>
    <t>KR07 Горизонтальный нижний профиль Хром глянец 5,9 м</t>
  </si>
  <si>
    <t>KR08 хром глянец</t>
  </si>
  <si>
    <t>KR08 Горизонтальный верхний профиль Хром глянец 1,35 м</t>
  </si>
  <si>
    <t>KR08 Горизонтальный верхний профиль Хром глянец 1,6 м</t>
  </si>
  <si>
    <t>KR08 Горизонтальный верхний профиль Хром глянец 1,9 м</t>
  </si>
  <si>
    <t>KR08 Горизонтальный верхний профиль Хром глянец 2,1 м</t>
  </si>
  <si>
    <t>KR08 Горизонтальный верхний профиль Хром глянец 2,4 м</t>
  </si>
  <si>
    <t>KR08 Горизонтальный верхний профиль Хром глянец 2,7 м</t>
  </si>
  <si>
    <t>KR08 Горизонтальный верхний профиль Хром глянец 2,95м</t>
  </si>
  <si>
    <t>KR08 Горизонтальный верхний профиль Хром глянец 3,2 м</t>
  </si>
  <si>
    <t>KR08 Горизонтальный верхний профиль Хром глянец 3,5 м</t>
  </si>
  <si>
    <t>KR08 Горизонтальный верхний профиль Хром глянец 4,3 м</t>
  </si>
  <si>
    <t>KR08 Горизонтальный верхний профиль Хром глянец 4м</t>
  </si>
  <si>
    <t>KR08 Горизонтальный верхний профиль Хром глянец 5,9 м</t>
  </si>
  <si>
    <t>KR09 хром глянец</t>
  </si>
  <si>
    <t>KR09 Горизонтальный межсекционный профиль Хром глянец 1,35 м</t>
  </si>
  <si>
    <t>KR09 Горизонтальный межсекционный профиль Хром глянец 1,6 м</t>
  </si>
  <si>
    <t>KR09 Горизонтальный межсекционный профиль Хром глянец 1,9 м</t>
  </si>
  <si>
    <t>KR09 Горизонтальный межсекционный профиль Хром глянец 2,4 м</t>
  </si>
  <si>
    <t>KR09 Горизонтальный межсекционный профиль Хром глянец 2,7 м</t>
  </si>
  <si>
    <t>KR09 Горизонтальный межсекционный профиль Хром глянец 2,95 м</t>
  </si>
  <si>
    <t>KR09 Горизонтальный межсекционный профиль Хром глянец 3,2 м</t>
  </si>
  <si>
    <t>KR09 Горизонтальный межсекционный профиль Хром глянец 3,5 м</t>
  </si>
  <si>
    <t>KR09 Горизонтальный межсекционный профиль Хром глянец 4 м</t>
  </si>
  <si>
    <t>KR09 Горизонтальный межсекционный профиль Хром глянец 4,3 м</t>
  </si>
  <si>
    <t>KR09 Горизонтальный межсекционный профиль Хром глянец 5,9 м</t>
  </si>
  <si>
    <t>KR200 Вертикальный асимметричный профиль (ручка) Хром глянец 2,75 м</t>
  </si>
  <si>
    <t>KR200 Вертикальный асимметричный профиль (ручка) Хром глянец 5,5 м</t>
  </si>
  <si>
    <t>KR300N Вертикальный симметричный профиль NEW Хром глянец 2,55 м.</t>
  </si>
  <si>
    <t>KR300N Вертикальный симметричный профиль NEW Хром глянец 2,75 м.</t>
  </si>
  <si>
    <t>KR300N Вертикальный симметричный профиль NEW Хром глянец 2,95 м.</t>
  </si>
  <si>
    <t>KR300N Вертикальный симметричный профиль NEW Хром глянец 5,5 м.</t>
  </si>
  <si>
    <t>Черная патина</t>
  </si>
  <si>
    <t>KR07 черная патина</t>
  </si>
  <si>
    <t>KR07 Горизонтальный нижний профиль Черная патина 1,35 м</t>
  </si>
  <si>
    <t>KR07 Горизонтальный нижний профиль Черная патина 1,6 м</t>
  </si>
  <si>
    <t>KR07 Горизонтальный нижний профиль Черная патина 1,9 м</t>
  </si>
  <si>
    <t>KR07 Горизонтальный нижний профиль Черная патина 2,4 м</t>
  </si>
  <si>
    <t>KR07 Горизонтальный нижний профиль Черная патина 2,7 м</t>
  </si>
  <si>
    <t>KR07 Горизонтальный нижний профиль Черная патина 2,95 м</t>
  </si>
  <si>
    <t>KR07 Горизонтальный нижний профиль Черная патина 3,2 м</t>
  </si>
  <si>
    <t>KR07 Горизонтальный нижний профиль Черная патина 3,5 м</t>
  </si>
  <si>
    <t>KR07 Горизонтальный нижний профиль Черная патина 4 м</t>
  </si>
  <si>
    <t>KR07 Горизонтальный нижний профиль Черная патина 4,3 м</t>
  </si>
  <si>
    <t>KR07 Горизонтальный нижний профиль Черная патина 5,9 м</t>
  </si>
  <si>
    <t>KR08 черная патина</t>
  </si>
  <si>
    <t>KR08 Горизонтальный верхний профиль Черная патина 1,35 м</t>
  </si>
  <si>
    <t>KR08 Горизонтальный верхний профиль Черная патина 1,6 м</t>
  </si>
  <si>
    <t>KR08 Горизонтальный верхний профиль Черная патина 1,9 м</t>
  </si>
  <si>
    <t>KR08 Горизонтальный верхний профиль Черная патина 2,4 м</t>
  </si>
  <si>
    <t>KR08 Горизонтальный верхний профиль Черная патина 2,7 м</t>
  </si>
  <si>
    <t>KR08 Горизонтальный верхний профиль Черная патина 2,95 м</t>
  </si>
  <si>
    <t>KR08 Горизонтальный верхний профиль Черная патина 3,2 м</t>
  </si>
  <si>
    <t>KR08 Горизонтальный верхний профиль Черная патина 3,5 м</t>
  </si>
  <si>
    <t>KR08 Горизонтальный верхний профиль Черная патина 4 м</t>
  </si>
  <si>
    <t>KR08 Горизонтальный верхний профиль Черная патина 4,3 м</t>
  </si>
  <si>
    <t>KR08 Горизонтальный верхний профиль Черная патина 5,9 м</t>
  </si>
  <si>
    <t>KR09 черная патина</t>
  </si>
  <si>
    <t>KR09 Горизонтальный межсекционный профиль Черная патина 1,35 м</t>
  </si>
  <si>
    <t>KR09 Горизонтальный межсекционный профиль Черная патина 1,6 м</t>
  </si>
  <si>
    <t>KR09 Горизонтальный межсекционный профиль Черная патина 1,9 м</t>
  </si>
  <si>
    <t>KR09 Горизонтальный межсекционный профиль Черная патина 2,1 м</t>
  </si>
  <si>
    <t>KR09 Горизонтальный межсекционный профиль Черная патина 2,4 м</t>
  </si>
  <si>
    <t>KR09 Горизонтальный межсекционный профиль Черная патина 2,7 м</t>
  </si>
  <si>
    <t>KR09 Горизонтальный межсекционный профиль Черная патина 2,95 м</t>
  </si>
  <si>
    <t>KR09 Горизонтальный межсекционный профиль Черная патина 3,2 м</t>
  </si>
  <si>
    <t>KR09 Горизонтальный межсекционный профиль Черная патина 3,5 м</t>
  </si>
  <si>
    <t>KR09 Горизонтальный межсекционный профиль Черная патина 4 м</t>
  </si>
  <si>
    <t>KR09 Горизонтальный межсекционный профиль Черная патина 4,3 м</t>
  </si>
  <si>
    <t>KR09 Горизонтальный межсекционный профиль Черная патина 5,9 м</t>
  </si>
  <si>
    <t>KR200 Вертикальный асимметричный профиль (ручка) Черная патина 5,5 м</t>
  </si>
  <si>
    <t>KR300N Вертикальный симметричный профиль NEW Черная патина 5,5 м.</t>
  </si>
  <si>
    <t xml:space="preserve">Шампань глянец </t>
  </si>
  <si>
    <t>KR07 шампань глянец</t>
  </si>
  <si>
    <t>KR07 Горизонтальный нижний профиль Шампань глянец 1,35 м</t>
  </si>
  <si>
    <t>KR07 Горизонтальный нижний профиль Шампань глянец 1,6м</t>
  </si>
  <si>
    <t>KR07 Горизонтальный нижний профиль Шампань глянец 1,9м</t>
  </si>
  <si>
    <t>KR07 Горизонтальный нижний профиль Шампань глянец 2,4м</t>
  </si>
  <si>
    <t>KR07 Горизонтальный нижний профиль Шампань глянец 2,7м</t>
  </si>
  <si>
    <t>KR07 Горизонтальный нижний профиль Шампань глянец 2,95м</t>
  </si>
  <si>
    <t>KR07 Горизонтальный нижний профиль Шампань глянец 3,2м</t>
  </si>
  <si>
    <t>KR07 Горизонтальный нижний профиль Шампань глянец 4,3 м</t>
  </si>
  <si>
    <t>KR07 Горизонтальный нижний профиль Шампань глянец 4м</t>
  </si>
  <si>
    <t>KR07 Горизонтальный нижний профиль Шампань глянец 5,9 м</t>
  </si>
  <si>
    <t>KR08 шампань глянец</t>
  </si>
  <si>
    <t>KR08 Горизонтальный верхний профиль Шампань глянец 1,35 м</t>
  </si>
  <si>
    <t>KR08 Горизонтальный верхний профиль Шампань глянец 1,6м</t>
  </si>
  <si>
    <t>KR08 Горизонтальный верхний профиль Шампань глянец 1,9м</t>
  </si>
  <si>
    <t>KR08 Горизонтальный верхний профиль Шампань глянец 2,4м</t>
  </si>
  <si>
    <t>KR08 Горизонтальный верхний профиль Шампань глянец 2,7м</t>
  </si>
  <si>
    <t>KR08 Горизонтальный верхний профиль Шампань глянец 2,95м</t>
  </si>
  <si>
    <t>KR08 Горизонтальный верхний профиль Шампань глянец 3,2м</t>
  </si>
  <si>
    <t>KR08 Горизонтальный верхний профиль Шампань глянец 4,3 м</t>
  </si>
  <si>
    <t>KR08 Горизонтальный верхний профиль Шампань глянец 4м</t>
  </si>
  <si>
    <t>KR08 Горизонтальный верхний профиль Шампань глянец 5,9 м</t>
  </si>
  <si>
    <t>KR09 шампань глянец</t>
  </si>
  <si>
    <t>KR09 Горизонтальный межсекционный профиль Шампань глянец 1,6 м</t>
  </si>
  <si>
    <t>KR09 Горизонтальный межсекционный профиль Шампань глянец 1,9 м</t>
  </si>
  <si>
    <t>KR09 Горизонтальный межсекционный профиль Шампань глянец 2,4 м</t>
  </si>
  <si>
    <t>KR09 Горизонтальный межсекционный профиль Шампань глянец 2,7 м</t>
  </si>
  <si>
    <t>KR09 Горизонтальный межсекционный профиль Шампань глянец 2,95 м</t>
  </si>
  <si>
    <t>KR09 Горизонтальный межсекционный профиль Шампань глянец 2.3 м</t>
  </si>
  <si>
    <t>KR09 Горизонтальный межсекционный профиль Шампань глянец 3,2 м</t>
  </si>
  <si>
    <t>KR09 Горизонтальный межсекционный профиль Шампань глянец 4 м</t>
  </si>
  <si>
    <t>KR09 Горизонтальный межсекционный профиль Шампань глянец 4,3 м</t>
  </si>
  <si>
    <t>KR09 Горизонтальный межсекционный профиль Шампань глянец 5,9 м</t>
  </si>
  <si>
    <t>KR01 Вертикальный асимметричный профиль (ручка) Шампань глянец 2,5 м</t>
  </si>
  <si>
    <t>KR01 Вертикальный асимметричный профиль (ручка) Шампань глянец 2,75 м</t>
  </si>
  <si>
    <t>KR01 Вертикальный асимметричный профиль (ручка) Шампань глянец 5,5 м</t>
  </si>
  <si>
    <t>В пленке ПВХ, система "Риал"</t>
  </si>
  <si>
    <t>RP03 венге тёмный глянец</t>
  </si>
  <si>
    <t>RP03 Профиль задней двери ДСП+стекло венге тёмный глянец новый 2,3</t>
  </si>
  <si>
    <t>RP03 Профиль задней двери ДСП+стекло венге тёмный глянец новый 2,6</t>
  </si>
  <si>
    <t>RP03 Профиль задней двери ДСП+стекло венге тёмный глянец новый 4,9</t>
  </si>
  <si>
    <t>RP03 хром глянец</t>
  </si>
  <si>
    <t>RP03 Профиль задней двери ДСП+стекло хром глянец 4,9</t>
  </si>
  <si>
    <t>RP04 Венге тёмный глянец</t>
  </si>
  <si>
    <t>RP04 Профиль задней двери ДСП Венге тёмный глянец новый 4,9</t>
  </si>
  <si>
    <t>RP04 хром глянец</t>
  </si>
  <si>
    <t>RP04 Профиль задней двери ДСП Хром глянец 4,9</t>
  </si>
  <si>
    <t>RP05 и КМ01 Венге тёмный глянец</t>
  </si>
  <si>
    <t>RP05 Ходовой профиль Венге темный глянец новый 0,9</t>
  </si>
  <si>
    <t>1.2</t>
  </si>
  <si>
    <t>RP05 Ходовой профиль Венге темный глянец новый 1.2</t>
  </si>
  <si>
    <t>1.98</t>
  </si>
  <si>
    <t>RP05 Ходовой профиль Венге темный глянец новый 1.98</t>
  </si>
  <si>
    <t>2.5</t>
  </si>
  <si>
    <t>RP05 Ходовой профиль Венге темный глянец новый 2.5</t>
  </si>
  <si>
    <t>2.58</t>
  </si>
  <si>
    <t>RP05 Ходовой профиль Венге темный глянец новый 2.58</t>
  </si>
  <si>
    <t>RP05 Ходовой профиль Венге темный глянец новый 3.1</t>
  </si>
  <si>
    <t>RP05 Ходовой профиль Венге темный глянец новый 4,0</t>
  </si>
  <si>
    <t>RP05 Ходовой профиль Венге темный глянец новый 4,9</t>
  </si>
  <si>
    <t>KM01</t>
  </si>
  <si>
    <t>КМ01 Ходовой профиль Венге темный глянец 5,0м</t>
  </si>
  <si>
    <t>RP05 и КМ01 хром глянец</t>
  </si>
  <si>
    <t>RP05 Ходовой профиль Хром глянец 4,9</t>
  </si>
  <si>
    <t>1.2  KM01</t>
  </si>
  <si>
    <t>КМ01 Ходовой профиль Хром матовый 1,2м</t>
  </si>
  <si>
    <t>1.9  KM01</t>
  </si>
  <si>
    <t>КМ01 Ходовой профиль Хром матовый 1,9м</t>
  </si>
  <si>
    <t>КМ01 Ходовой профиль Хром матовый 5,0м</t>
  </si>
  <si>
    <t>RP06 Венге тёмный глянец</t>
  </si>
  <si>
    <t>RP06 Добор малый Венге темный глянец 2.3</t>
  </si>
  <si>
    <t>RP06 Добор малый Венге темный глянец 2.4</t>
  </si>
  <si>
    <t>2.48</t>
  </si>
  <si>
    <t>RP06 Добор малый Венге темный глянец 2.48</t>
  </si>
  <si>
    <t>RP06 Добор малый Венге темный глянец 2.5</t>
  </si>
  <si>
    <t>RP06 Добор малый Венге темный глянец 2.6</t>
  </si>
  <si>
    <t>RP06 Добор малый Венге темный глянец 2.8</t>
  </si>
  <si>
    <t>RP06 Добор малый Венге темный глянец 2.85</t>
  </si>
  <si>
    <t>RP06 Добор малый Венге темный глянец 4,9</t>
  </si>
  <si>
    <t>RP06 хром глянец</t>
  </si>
  <si>
    <t>RP06 Добор малый Хром глянец 4,9</t>
  </si>
  <si>
    <t>RP07 Венге тёмный глянец</t>
  </si>
  <si>
    <t>RP07 Добор большой Венге темный глянец 1.9</t>
  </si>
  <si>
    <t>RP07 Добор большой Венге темный глянец 2,9</t>
  </si>
  <si>
    <t>RP07 Добор большой Венге темный глянец 2.3</t>
  </si>
  <si>
    <t>RP07 Добор большой Венге темный глянец 4,9</t>
  </si>
  <si>
    <t>RP07 хром глянец</t>
  </si>
  <si>
    <t>RP07 Добор большой Хром глянец 4,9</t>
  </si>
  <si>
    <t>RP09 Хром глянец</t>
  </si>
  <si>
    <t>RP09 Профиль разделительный ДСП+ДСП Хром глянец 4,9</t>
  </si>
  <si>
    <t>RР10 Ш-образный направляющий профиль</t>
  </si>
  <si>
    <t>RР 10 New Ш-образный  профиль пластмассовый 3,5 м</t>
  </si>
  <si>
    <t>RР 10 New Ш-образный  профиль пластмассовый 3,8 м</t>
  </si>
  <si>
    <t>RР 10 New Ш-образный  профиль пластмассовый 4,9 м</t>
  </si>
  <si>
    <t>RР 10 New Ш-образный  профиль пластмассовый 5,0 м</t>
  </si>
  <si>
    <t>RР10 Ш-образный направляющий профиль 1 м</t>
  </si>
  <si>
    <t>RР10 Ш-образный направляющий профиль 1,2 м</t>
  </si>
  <si>
    <t>RР10 Ш-образный направляющий профиль 1,6м</t>
  </si>
  <si>
    <t>RР10 Ш-образный направляющий профиль 2,2 м</t>
  </si>
  <si>
    <t>RР10 Ш-образный направляющий профиль 2,59м</t>
  </si>
  <si>
    <t>RР10 Ш-образный направляющий профиль 2,79 м</t>
  </si>
  <si>
    <t>RР10 Ш-образный направляющий профиль 3,3м</t>
  </si>
  <si>
    <t>RР10 Ш-образный направляющий профиль 4 м</t>
  </si>
  <si>
    <t>RР10 Ш-образный направляющий профиль 5,0м</t>
  </si>
  <si>
    <t>В пленке ПВХ, система "Универсал"</t>
  </si>
  <si>
    <t>KU14 белый глянец</t>
  </si>
  <si>
    <t>KU14 Нижний горизонтальный профиль Белый глянец 1,6 м</t>
  </si>
  <si>
    <t>KU14 Нижний горизонтальный профиль Белый глянец 1,9 м</t>
  </si>
  <si>
    <t>KU14 Нижний горизонтальный профиль Белый глянец 2,4 м</t>
  </si>
  <si>
    <t>KU14 Нижний горизонтальный профиль Белый глянец 2,7 м</t>
  </si>
  <si>
    <t>KU14 Нижний горизонтальный профиль Белый глянец 2,95 м</t>
  </si>
  <si>
    <t>KU14 Нижний горизонтальный профиль Белый глянец 3,2 м</t>
  </si>
  <si>
    <t>KU14 Нижний горизонтальный профиль Белый глянец 4,0 м</t>
  </si>
  <si>
    <t>KU14 Нижний горизонтальный профиль Белый глянец 4,3 м</t>
  </si>
  <si>
    <t>KU14 Нижний горизонтальный профиль Белый глянец 5,9 м</t>
  </si>
  <si>
    <t>KU14 берёза структура</t>
  </si>
  <si>
    <t>KU14 Нижний горизонтальный профиль Берёза структура 5,9 м</t>
  </si>
  <si>
    <t>KU14 венге темный</t>
  </si>
  <si>
    <t>KU14 Нижний горизонтальный профиль Венге темный 1.6 м</t>
  </si>
  <si>
    <t>KU14 Нижний горизонтальный профиль Венге темный 1.9 м</t>
  </si>
  <si>
    <t>KU14 Нижний горизонтальный профиль Венге темный 2.4м</t>
  </si>
  <si>
    <t>KU14 Нижний горизонтальный профиль Венге темный 2.7м</t>
  </si>
  <si>
    <t>KU14 Нижний горизонтальный профиль Венге темный 2.95м</t>
  </si>
  <si>
    <t>KU14 Нижний горизонтальный профиль Венге темный 3.2м</t>
  </si>
  <si>
    <t>KU14 Нижний горизонтальный профиль Венге темный 4,3 м</t>
  </si>
  <si>
    <t>KU14 Нижний горизонтальный профиль Венге темный 4м</t>
  </si>
  <si>
    <t>KU14 Нижний горизонтальный профиль Венге темный 5,9 м</t>
  </si>
  <si>
    <t>KU14 венге темный глянец</t>
  </si>
  <si>
    <t>KU14 Нижний горизонтальный профиль Венге темный глянец 1,6 м</t>
  </si>
  <si>
    <t>KU14 Нижний горизонтальный профиль Венге темный глянец 1,9 м</t>
  </si>
  <si>
    <t>KU14 Нижний горизонтальный профиль Венге темный глянец 2,4 м</t>
  </si>
  <si>
    <t>KU14 Нижний горизонтальный профиль Венге темный глянец 2,7 м</t>
  </si>
  <si>
    <t>KU14 Нижний горизонтальный профиль Венге темный глянец 2,95 м</t>
  </si>
  <si>
    <t>KU14 Нижний горизонтальный профиль Венге темный глянец 3,2 м</t>
  </si>
  <si>
    <t>KU14 Нижний горизонтальный профиль Венге темный глянец 4 м</t>
  </si>
  <si>
    <t>KU14 Нижний горизонтальный профиль Венге темный глянец 4,3 м</t>
  </si>
  <si>
    <t>KU14 Нижний горизонтальный профиль Венге темный глянец 5,9 м</t>
  </si>
  <si>
    <t>KU14 венге темный седой</t>
  </si>
  <si>
    <t>KU14 Нижний горизонтальный профиль венге темный седой 5,9 м</t>
  </si>
  <si>
    <t>KU14 дуб светлый структура</t>
  </si>
  <si>
    <t>KU14 Нижний горизонтальный профиль Дуб светлый структур.1,6м</t>
  </si>
  <si>
    <t>KU14 Нижний горизонтальный профиль Дуб светлый структур.1,9м</t>
  </si>
  <si>
    <t>KU14 Нижний горизонтальный профиль Дуб светлый структур.2,4м</t>
  </si>
  <si>
    <t>KU14 Нижний горизонтальный профиль Дуб светлый структур.2,7 м</t>
  </si>
  <si>
    <t>KU14 Нижний горизонтальный профиль Дуб светлый структур.3,2 м</t>
  </si>
  <si>
    <t>KU14 Нижний горизонтальный профиль Дуб светлый структур.4,0 м</t>
  </si>
  <si>
    <t>KU14 Нижний горизонтальный профиль Дуб светлый структур.4,3 м</t>
  </si>
  <si>
    <t>KU14 Нижний горизонтальный профиль Дуб светлый структур.5,9 м</t>
  </si>
  <si>
    <t>KU14 хром глянец</t>
  </si>
  <si>
    <t>KU14 Нижний горизонтальный профиль Хром глянец 1,4 м</t>
  </si>
  <si>
    <t>KU14 Нижний горизонтальный профиль Хром глянец 1.6м</t>
  </si>
  <si>
    <t>KU14 Нижний горизонтальный профиль Хром глянец 1.9м</t>
  </si>
  <si>
    <t>KU14 Нижний горизонтальный профиль Хром глянец 2.4м</t>
  </si>
  <si>
    <t>KU14 Нижний горизонтальный профиль Хром глянец 2.7м</t>
  </si>
  <si>
    <t>KU14 Нижний горизонтальный профиль Хром глянец 2.95м</t>
  </si>
  <si>
    <t>KU14 Нижний горизонтальный профиль Хром глянец 3.2м</t>
  </si>
  <si>
    <t>KU14 Нижний горизонтальный профиль Хром глянец 4,3 м</t>
  </si>
  <si>
    <t>KU14 Нижний горизонтальный профиль Хром глянец 4м</t>
  </si>
  <si>
    <t>KU14 Нижний горизонтальный профиль Хром глянец 5,9 м</t>
  </si>
  <si>
    <t>Вертикальный профиль KU101</t>
  </si>
  <si>
    <t>KU101 Вертикальный асимметричный профиль Белый глянец 5,5 м</t>
  </si>
  <si>
    <t>KU101 Вертикальный асимметричный профиль Хром глянец 5,5 м</t>
  </si>
  <si>
    <t>Вертикальный профиль KU11</t>
  </si>
  <si>
    <t>KU11 Вертикальный асимметричный профиль (ручка) Белый глянец 5,5 м</t>
  </si>
  <si>
    <t>KU11 Вертикальный асимметричный профиль (ручка) Береза структур. 4.8 м</t>
  </si>
  <si>
    <t>KU11 Вертикальный асимметричный профиль (ручка) Венге темный 4,8 м</t>
  </si>
  <si>
    <t>KU11 Вертикальный асимметричный профиль (ручка) Венге темный 5,5 м</t>
  </si>
  <si>
    <t>KU11 Вертикальный асимметричный профиль (ручка) Венге темный седой 4.4 м</t>
  </si>
  <si>
    <t>KU11 Вертикальный асимметричный профиль (ручка) Дуб светлый структур.5,5 м</t>
  </si>
  <si>
    <t>KU11 Вертикальный асимметричный профиль (ручка) Хром глянец 5,5 м</t>
  </si>
  <si>
    <t>Лента уплотнительная щеточная (ворс)</t>
  </si>
  <si>
    <t>2ф Ворс 4Р белый 7х6  (250м) моноколор (уплотнитель щеточный)</t>
  </si>
  <si>
    <t>2ф Ворс 4Р золото 7х6  (250м)  (уплотнитель щеточный)</t>
  </si>
  <si>
    <t>Ворс (уплотнитель щеточный) д/купе (250м) Schlegel 6.9*6 3Р</t>
  </si>
  <si>
    <t>Ворс (уплотнитель щеточный) д/купе (275м) Schlegel 6,9*6 4Р</t>
  </si>
  <si>
    <t>Ворс (уплотнитель щеточный) д/купе (325м) Schlegel 6,9*6 3Р без клея*****</t>
  </si>
  <si>
    <t>Ворс 3Р белый 7х6  (250м) моноколор (уплотнитель щеточный)</t>
  </si>
  <si>
    <t>Ворс 3Р белый 7х6 (250м) ( уплотнитель щеточный), м</t>
  </si>
  <si>
    <t>Ворс 3Р бронза 7х6  (250м)  (уплотнитель щеточный)</t>
  </si>
  <si>
    <t>Ворс 3Р бронза 7х6  (250м)  (уплотнитель щеточный), м</t>
  </si>
  <si>
    <t>Ворс 3Р золото 7х6  (250м)  (уплотнитель щеточный)</t>
  </si>
  <si>
    <t>Ворс 3Р золото 7х6  (400м)  (уплотнитель щеточный)</t>
  </si>
  <si>
    <t>Ворс 3Р золото 7х6  (уплотнитель щеточный), м</t>
  </si>
  <si>
    <t>Ворс 3Р коричневый 7х6  (250м)  (уплотнитель щеточный)</t>
  </si>
  <si>
    <t>Ворс 3Р коричневый 7х6  (250м)  (уплотнитель щеточный), м</t>
  </si>
  <si>
    <t>Ворс 3Р серый 7х6  (250м) (уплотнитель щеточный)</t>
  </si>
  <si>
    <t>Ворс 3Р серый 7х6  (250м) (уплотнитель щеточный), м</t>
  </si>
  <si>
    <t>Ворс 3Р черный 7х6  (250м)  (уплотнитель щеточный)</t>
  </si>
  <si>
    <t>Ворс 3Р черный 7х6  (250м)  (уплотнитель щеточный), м</t>
  </si>
  <si>
    <t>М 3Р BG светло-коричневый 7х6 лента уплотнительная щеточная, м</t>
  </si>
  <si>
    <t>М 4Р SW светло-серый 7x6 лента уплотнительная щеточная,м</t>
  </si>
  <si>
    <t>М-МС 4Р BG светло-коричневый 7х6 (275м) моноколор лента уплотнительная щеточная</t>
  </si>
  <si>
    <t>М-МС 4Р BG светло-коричневый 7х6 моноколор лента уплотнительная щеточная,м</t>
  </si>
  <si>
    <t>М-МС 4Р BW коричневый 7х6 моноколор лента уплотнительная щеточная,м</t>
  </si>
  <si>
    <t>М-МС 4Р черный 7х6 (275м) моноколор лента уплотнительная щеточная,м</t>
  </si>
  <si>
    <t>МДФ панели</t>
  </si>
  <si>
    <t>МДФ панель 2,8*0,156 Белая патина (полоса)</t>
  </si>
  <si>
    <t>МДФ панель 2,8*0,156 Белая патина (сучок)</t>
  </si>
  <si>
    <t>МДФ панель 2,8*0,156 Венге красный глянец</t>
  </si>
  <si>
    <t>МДФ панель 2,8*0,156 Венге патина глянец (полоса)</t>
  </si>
  <si>
    <t>МДФ панель 2,8*0,156 Венге патина глянец (сучок)</t>
  </si>
  <si>
    <t>МДФ панель 2,8*0,156 Жемчуг зерно</t>
  </si>
  <si>
    <t>МДФ панель 2,8*0,156 Коричневая патина (полоса)</t>
  </si>
  <si>
    <t>МДФ панель 2,8*0,156 Коричневая патина (сучок)</t>
  </si>
  <si>
    <t>МДФ панель 2,8*0,156 Крок жемчуг</t>
  </si>
  <si>
    <t>МДФ панель 2,8*0,156 Крок шоколад</t>
  </si>
  <si>
    <t>МДФ панель 2,8*0,156 Ром зерно</t>
  </si>
  <si>
    <t>МДФ панель 2,8*0,156 Черная патина (полоса)</t>
  </si>
  <si>
    <t>МДФ панель 2,8*0,156 Черная патина (сучок)</t>
  </si>
  <si>
    <t>Направляющие к "Рамир" и "Универсал"</t>
  </si>
  <si>
    <t xml:space="preserve">Бейлис глянец </t>
  </si>
  <si>
    <t>KR02 бейлис глянец</t>
  </si>
  <si>
    <t>KR02 Направляющий Ш-образный профиль бейлис глянец 1,6м</t>
  </si>
  <si>
    <t>KR02 Направляющий Ш-образный профиль бейлис глянец 1,9м</t>
  </si>
  <si>
    <t>KR02 Направляющий Ш-образный профиль бейлис глянец 2,4м</t>
  </si>
  <si>
    <t>KR02 Направляющий Ш-образный профиль бейлис глянец 2,7м</t>
  </si>
  <si>
    <t>KR02 Направляющий Ш-образный профиль бейлис глянец 2,95м</t>
  </si>
  <si>
    <t>KR02 Направляющий Ш-образный профиль бейлис глянец 3,2м</t>
  </si>
  <si>
    <t>KR02 Направляющий Ш-образный профиль бейлис глянец 3,5м</t>
  </si>
  <si>
    <t>KR02 Направляющий Ш-образный профиль бейлис глянец 4,3м</t>
  </si>
  <si>
    <t>KR02 Направляющий Ш-образный профиль бейлис глянец 4м</t>
  </si>
  <si>
    <t>KR02 Направляющий Ш-образный профиль бейлис глянец 5,9м</t>
  </si>
  <si>
    <t>KR02 Направляющий Ш-образный профиль бейлис глянец1,35м</t>
  </si>
  <si>
    <t>KR05 бейлис глянец</t>
  </si>
  <si>
    <t>KR05 Ходовой двойной профиль бейлис  глянец 1,35м</t>
  </si>
  <si>
    <t>KR05 Ходовой двойной профиль бейлис  глянец 1,6м</t>
  </si>
  <si>
    <t>KR05 Ходовой двойной профиль бейлис  глянец 1,9м</t>
  </si>
  <si>
    <t>KR05 Ходовой двойной профиль бейлис  глянец 2,4м</t>
  </si>
  <si>
    <t>KR05 Ходовой двойной профиль бейлис  глянец 2,7м</t>
  </si>
  <si>
    <t>KR05 Ходовой двойной профиль бейлис  глянец 2,95м</t>
  </si>
  <si>
    <t>KR05 Ходовой двойной профиль бейлис  глянец 3,2м</t>
  </si>
  <si>
    <t>KR05 Ходовой двойной профиль бейлис  глянец 3,5м</t>
  </si>
  <si>
    <t>KR05 Ходовой двойной профиль бейлис  глянец 4,3м</t>
  </si>
  <si>
    <t>KR05 Ходовой двойной профиль бейлис  глянец 4м</t>
  </si>
  <si>
    <t>KR05 Ходовой двойной профиль бейлис  глянец 5,9м</t>
  </si>
  <si>
    <t>KR02 белая патина</t>
  </si>
  <si>
    <t>KR02 ВП Направляющий Ш-образный профиль белая патина 1,6м</t>
  </si>
  <si>
    <t>KR02 ВП Направляющий Ш-образный профиль белая патина 1,9м</t>
  </si>
  <si>
    <t>KR02 ВП Направляющий Ш-образный профиль белая патина 2,4м</t>
  </si>
  <si>
    <t>KR02 ВП Направляющий Ш-образный профиль белая патина 2,7м</t>
  </si>
  <si>
    <t>KR02 ВП Направляющий Ш-образный профиль белая патина 2,95м</t>
  </si>
  <si>
    <t>KR02 ВП Направляющий Ш-образный профиль белая патина 3,2м</t>
  </si>
  <si>
    <t>KR02 ВП Направляющий Ш-образный профиль белая патина 3,5м</t>
  </si>
  <si>
    <t>KR02 ВП Направляющий Ш-образный профиль белая патина 4,0м</t>
  </si>
  <si>
    <t>KR02 ВП Направляющий Ш-образный профиль белая патина 4,3м</t>
  </si>
  <si>
    <t>KR02 ВП Направляющий Ш-образный профиль белая патина 5,9м</t>
  </si>
  <si>
    <t>KR05 белая патина</t>
  </si>
  <si>
    <t>KR05 Ходовой двойной профиль белая патина 1,6м</t>
  </si>
  <si>
    <t>KR05 Ходовой двойной профиль белая патина 1,9м</t>
  </si>
  <si>
    <t>KR05 Ходовой двойной профиль белая патина 2,4м</t>
  </si>
  <si>
    <t>KR05 Ходовой двойной профиль белая патина 2,7м</t>
  </si>
  <si>
    <t>KR05 Ходовой двойной профиль белая патина 2,95м</t>
  </si>
  <si>
    <t>KR05 Ходовой двойной профиль белая патина 3,2м</t>
  </si>
  <si>
    <t>KR05 Ходовой двойной профиль белая патина 3,5м</t>
  </si>
  <si>
    <t>KR05 Ходовой двойной профиль белая патина 4,0м</t>
  </si>
  <si>
    <t>KR05 Ходовой двойной профиль белая патина 4,3м</t>
  </si>
  <si>
    <t>KR05 Ходовой двойной профиль белая патина 5,9м</t>
  </si>
  <si>
    <t>KR02 белый глянец</t>
  </si>
  <si>
    <t>KR02 ВП Направляющий Ш-образный профиль белый глянец 1,6м</t>
  </si>
  <si>
    <t>KR02 ВП Направляющий Ш-образный профиль белый глянец 1,9м</t>
  </si>
  <si>
    <t>KR02 ВП Направляющий Ш-образный профиль белый глянец 2,4м</t>
  </si>
  <si>
    <t>KR02 ВП Направляющий Ш-образный профиль белый глянец 2,7м</t>
  </si>
  <si>
    <t>KR02 ВП Направляющий Ш-образный профиль белый глянец 2,95м</t>
  </si>
  <si>
    <t>KR02 ВП Направляющий Ш-образный профиль белый глянец 3,2м</t>
  </si>
  <si>
    <t>KR02 ВП Направляющий Ш-образный профиль белый глянец 3,5м</t>
  </si>
  <si>
    <t>KR02 ВП Направляющий Ш-образный профиль белый глянец 4,3м</t>
  </si>
  <si>
    <t>KR02 ВП Направляющий Ш-образный профиль белый глянец 4м</t>
  </si>
  <si>
    <t>KR02 ВП Направляющий Ш-образный профиль белый глянец 5,9м</t>
  </si>
  <si>
    <t>KR05 белый глянец</t>
  </si>
  <si>
    <t>KR05 Ходовой двойной профиль белый глянец 1,6м</t>
  </si>
  <si>
    <t>KR05 Ходовой двойной профиль белый глянец 1,9м</t>
  </si>
  <si>
    <t>KR05 Ходовой двойной профиль белый глянец 2,4м</t>
  </si>
  <si>
    <t>KR05 Ходовой двойной профиль белый глянец 2,7м</t>
  </si>
  <si>
    <t>KR05 Ходовой двойной профиль белый глянец 2,95м</t>
  </si>
  <si>
    <t>KR05 Ходовой двойной профиль белый глянец 3,2м</t>
  </si>
  <si>
    <t>KR05 Ходовой двойной профиль белый глянец 3,5м</t>
  </si>
  <si>
    <t>KR05 Ходовой двойной профиль белый глянец 4,3м</t>
  </si>
  <si>
    <t>KR05 Ходовой двойной профиль белый глянец 4,6м</t>
  </si>
  <si>
    <t>KR05 Ходовой двойной профиль белый глянец 4м</t>
  </si>
  <si>
    <t>KR05 Ходовой двойной профиль белый глянец 5,9м</t>
  </si>
  <si>
    <t>Береза структур.</t>
  </si>
  <si>
    <t>KR02 береза структур</t>
  </si>
  <si>
    <t>KR02 Направляющий Ш-образный профиль береза структур. 1,6м</t>
  </si>
  <si>
    <t>KR02 Направляющий Ш-образный профиль береза структур. 1,9м</t>
  </si>
  <si>
    <t>KR02 Направляющий Ш-образный профиль береза структур. 2,4м</t>
  </si>
  <si>
    <t>KR02 Направляющий Ш-образный профиль береза структур. 2,7м</t>
  </si>
  <si>
    <t>KR02 Направляющий Ш-образный профиль береза структур. 2,95м</t>
  </si>
  <si>
    <t>KR02 Направляющий Ш-образный профиль береза структур. 3,2м</t>
  </si>
  <si>
    <t>KR02 Направляющий Ш-образный профиль береза структур. 3,5м</t>
  </si>
  <si>
    <t>KR02 Направляющий Ш-образный профиль береза структур. 4,3м</t>
  </si>
  <si>
    <t>KR02 Направляющий Ш-образный профиль береза структур. 4м</t>
  </si>
  <si>
    <t>KR02 Направляющий Ш-образный профиль береза структур. 5,9м</t>
  </si>
  <si>
    <t>KR05 береза структур</t>
  </si>
  <si>
    <t>KR05 Ходовой двойной профиль береза  структур. 1,6м</t>
  </si>
  <si>
    <t>KR05 Ходовой двойной профиль береза  структур. 1,9м</t>
  </si>
  <si>
    <t>KR05 Ходовой двойной профиль береза  структур. 2,4м</t>
  </si>
  <si>
    <t>KR05 Ходовой двойной профиль береза  структур. 2,7м</t>
  </si>
  <si>
    <t>KR05 Ходовой двойной профиль береза  структур. 2,95м</t>
  </si>
  <si>
    <t>KR05 Ходовой двойной профиль береза  структур. 2,9м</t>
  </si>
  <si>
    <t>KR05 Ходовой двойной профиль береза  структур. 3,2м</t>
  </si>
  <si>
    <t>KR05 Ходовой двойной профиль береза  структур. 3,5м</t>
  </si>
  <si>
    <t>KR05 Ходовой двойной профиль береза  структур. 4,3м</t>
  </si>
  <si>
    <t>KR05 Ходовой двойной профиль береза  структур. 4м</t>
  </si>
  <si>
    <t>KR05 Ходовой двойной профиль береза  структур. 5,9м</t>
  </si>
  <si>
    <t>KR02 бронза глянец</t>
  </si>
  <si>
    <t>KR02 ВП Направляющий Ш-образный профиль Бронза глянец 1,6 м</t>
  </si>
  <si>
    <t>KR02 ВП Направляющий Ш-образный профиль Бронза глянец 1,9 м</t>
  </si>
  <si>
    <t>KR02 ВП Направляющий Ш-образный профиль Бронза глянец 2,4 м</t>
  </si>
  <si>
    <t>KR02 ВП Направляющий Ш-образный профиль Бронза глянец 2,7 м</t>
  </si>
  <si>
    <t>KR02 ВП Направляющий Ш-образный профиль Бронза глянец 2,95 м</t>
  </si>
  <si>
    <t>KR02 ВП Направляющий Ш-образный профиль Бронза глянец 3,2 м</t>
  </si>
  <si>
    <t>KR02 ВП Направляющий Ш-образный профиль Бронза глянец 3,5 м</t>
  </si>
  <si>
    <t>KR02 ВП Направляющий Ш-образный профиль Бронза глянец 4 м</t>
  </si>
  <si>
    <t>KR02 ВП Направляющий Ш-образный профиль Бронза глянец 4,3 м</t>
  </si>
  <si>
    <t>KR02 ВП Направляющий Ш-образный профиль Бронза глянец 5,9 м</t>
  </si>
  <si>
    <t>KR05 бронза глянец</t>
  </si>
  <si>
    <t>KR05 Ходовой двойной профиль Бронза глянец 1,6 м</t>
  </si>
  <si>
    <t>KR05 Ходовой двойной профиль Бронза глянец 1,9 м</t>
  </si>
  <si>
    <t>KR05 Ходовой двойной профиль Бронза глянец 2,4 м</t>
  </si>
  <si>
    <t>KR05 Ходовой двойной профиль Бронза глянец 2,7 м</t>
  </si>
  <si>
    <t>KR05 Ходовой двойной профиль Бронза глянец 2,9 м</t>
  </si>
  <si>
    <t>KR05 Ходовой двойной профиль Бронза глянец 2,95 м</t>
  </si>
  <si>
    <t>KR05 Ходовой двойной профиль Бронза глянец 3,2 м</t>
  </si>
  <si>
    <t>KR05 Ходовой двойной профиль Бронза глянец 3,5 м</t>
  </si>
  <si>
    <t>KR05 Ходовой двойной профиль Бронза глянец 4 м</t>
  </si>
  <si>
    <t>KR05 Ходовой двойной профиль Бронза глянец 4,3 м</t>
  </si>
  <si>
    <t>KR05 Ходовой двойной профиль Бронза глянец 5,9 м</t>
  </si>
  <si>
    <t>KR02 венге красный глянец</t>
  </si>
  <si>
    <t>KR02 ВП Направляющий Ш-образный профиль венге  красный  глянец 1,6м</t>
  </si>
  <si>
    <t>KR02 ВП Направляющий Ш-образный профиль венге  красный  глянец 1,9м</t>
  </si>
  <si>
    <t>KR02 ВП Направляющий Ш-образный профиль венге  красный  глянец 2,39м</t>
  </si>
  <si>
    <t>KR02 ВП Направляющий Ш-образный профиль венге  красный  глянец 2,4м</t>
  </si>
  <si>
    <t>KR02 ВП Направляющий Ш-образный профиль венге  красный  глянец 2,7м</t>
  </si>
  <si>
    <t>KR02 ВП Направляющий Ш-образный профиль венге  красный  глянец 2,95м</t>
  </si>
  <si>
    <t>KR02 ВП Направляющий Ш-образный профиль венге  красный  глянец 3,2м</t>
  </si>
  <si>
    <t>KR02 ВП Направляющий Ш-образный профиль венге  красный  глянец 3,5м</t>
  </si>
  <si>
    <t>KR02 ВП Направляющий Ш-образный профиль венге  красный  глянец 4,3м</t>
  </si>
  <si>
    <t>KR02 ВП Направляющий Ш-образный профиль венге  красный  глянец 4м</t>
  </si>
  <si>
    <t>KR02 ВП Направляющий Ш-образный профиль венге  красный  глянец 5,9м</t>
  </si>
  <si>
    <t>KR05 венге красный глянец</t>
  </si>
  <si>
    <t>KR05 Ходовой двойной профиль венге красный глянец 1,6 м</t>
  </si>
  <si>
    <t>KR05 Ходовой двойной профиль венге красный глянец 1,9 м</t>
  </si>
  <si>
    <t>KR05 Ходовой двойной профиль венге красный глянец 2,3 м</t>
  </si>
  <si>
    <t>KR05 Ходовой двойной профиль венге красный глянец 2,4 м</t>
  </si>
  <si>
    <t>KR05 Ходовой двойной профиль венге красный глянец 2,7 м</t>
  </si>
  <si>
    <t>KR05 Ходовой двойной профиль венге красный глянец 2,95 м</t>
  </si>
  <si>
    <t>KR05 Ходовой двойной профиль венге красный глянец 3,2 м</t>
  </si>
  <si>
    <t>KR05 Ходовой двойной профиль венге красный глянец 3,5 м</t>
  </si>
  <si>
    <t>KR05 Ходовой двойной профиль венге красный глянец 4 м</t>
  </si>
  <si>
    <t>KR05 Ходовой двойной профиль венге красный глянец 4,3 м</t>
  </si>
  <si>
    <t>KR05 Ходовой двойной профиль венге красный глянец 5,9 м</t>
  </si>
  <si>
    <t>Венге красный структур</t>
  </si>
  <si>
    <t>KR02 венге красный структур</t>
  </si>
  <si>
    <t>KR02 ВП Направляющий Ш-образный профиль венге  красный  структур.1,6м</t>
  </si>
  <si>
    <t>KR02 ВП Направляющий Ш-образный профиль венге  красный  структур.1,9м</t>
  </si>
  <si>
    <t>KR02 ВП Направляющий Ш-образный профиль венге  красный  структур.2,1м</t>
  </si>
  <si>
    <t>KR02 ВП Направляющий Ш-образный профиль венге  красный  структур.2,27м</t>
  </si>
  <si>
    <t>KR02 ВП Направляющий Ш-образный профиль венге  красный  структур.2,4м</t>
  </si>
  <si>
    <t>2.69</t>
  </si>
  <si>
    <t>KR02 ВП Направляющий Ш-образный профиль венге  красный  структур.2,69м</t>
  </si>
  <si>
    <t>KR02 ВП Направляющий Ш-образный профиль венге  красный  структур.2,7м</t>
  </si>
  <si>
    <t>KR02 ВП Направляющий Ш-образный профиль венге  красный  структур.2,95м</t>
  </si>
  <si>
    <t>KR02 ВП Направляющий Ш-образный профиль венге  красный  структур.3,2м</t>
  </si>
  <si>
    <t>KR02 ВП Направляющий Ш-образный профиль венге  красный  структур.3,5м</t>
  </si>
  <si>
    <t>KR02 ВП Направляющий Ш-образный профиль венге  красный  структур.4,3м</t>
  </si>
  <si>
    <t>KR02 ВП Направляющий Ш-образный профиль венге  красный  структур.4м</t>
  </si>
  <si>
    <t>KR02 ВП Направляющий Ш-образный профиль венге  красный  структур.5,9м</t>
  </si>
  <si>
    <t>KR05 венге красный структур</t>
  </si>
  <si>
    <t>KR05 Ходовой двойной профиль венге красный структур. 1,6 м</t>
  </si>
  <si>
    <t>KR05 Ходовой двойной профиль венге красный структур. 1,9 м</t>
  </si>
  <si>
    <t>KR05 Ходовой двойной профиль венге красный структур. 2,4 м</t>
  </si>
  <si>
    <t>KR05 Ходовой двойной профиль венге красный структур. 2,6 м</t>
  </si>
  <si>
    <t>KR05 Ходовой двойной профиль венге красный структур. 2,7 м</t>
  </si>
  <si>
    <t>KR05 Ходовой двойной профиль венге красный структур. 2,95 м</t>
  </si>
  <si>
    <t>KR05 Ходовой двойной профиль венге красный структур. 3,2 м</t>
  </si>
  <si>
    <t>KR05 Ходовой двойной профиль венге красный структур. 3,5 м</t>
  </si>
  <si>
    <t>KR05 Ходовой двойной профиль венге красный структур. 4 м</t>
  </si>
  <si>
    <t>KR05 Ходовой двойной профиль венге красный структур. 4,2 м</t>
  </si>
  <si>
    <t>KR05 Ходовой двойной профиль венге красный структур. 4,3 м</t>
  </si>
  <si>
    <t>KR05 Ходовой двойной профиль венге красный структур. 5,9 м</t>
  </si>
  <si>
    <t>KR02 венге патина глянец</t>
  </si>
  <si>
    <t>KR02 ВП Направляющий Ш-образный профиль Венге патина глянец. 1,6 м</t>
  </si>
  <si>
    <t>KR02 ВП Направляющий Ш-образный профиль Венге патина глянец. 1,9 м</t>
  </si>
  <si>
    <t>KR02 ВП Направляющий Ш-образный профиль Венге патина глянец. 2,4 м</t>
  </si>
  <si>
    <t>KR02 ВП Направляющий Ш-образный профиль Венге патина глянец. 2,7 м</t>
  </si>
  <si>
    <t>KR02 ВП Направляющий Ш-образный профиль Венге патина глянец. 3,2 м</t>
  </si>
  <si>
    <t>KR02 ВП Направляющий Ш-образный профиль Венге патина глянец. 4,3 м</t>
  </si>
  <si>
    <t>KR02 ВП Направляющий Ш-образный профиль Венге патина глянец. 5,9 м</t>
  </si>
  <si>
    <t>KR05 венге патина глянец</t>
  </si>
  <si>
    <t>KR05 Ходовой двойной профиль Венге патина глянец.1,6 м</t>
  </si>
  <si>
    <t>KR05 Ходовой двойной профиль Венге патина глянец.1,9 м</t>
  </si>
  <si>
    <t>KR05 Ходовой двойной профиль Венге патина глянец.2,4 м</t>
  </si>
  <si>
    <t>KR05 Ходовой двойной профиль Венге патина глянец.2,7 м</t>
  </si>
  <si>
    <t>KR05 Ходовой двойной профиль Венге патина глянец.3,2 м</t>
  </si>
  <si>
    <t>KR05 Ходовой двойной профиль Венге патина глянец.4,3 м</t>
  </si>
  <si>
    <t>KR05 Ходовой двойной профиль Венге патина глянец.5,9 м</t>
  </si>
  <si>
    <t>KR02 венге патина структура</t>
  </si>
  <si>
    <t>KR02 ВП Направляющий Ш-образный профиль Венге патина структура. 1,6 м</t>
  </si>
  <si>
    <t>KR02 ВП Направляющий Ш-образный профиль Венге патина структура. 1,9 м</t>
  </si>
  <si>
    <t>KR02 ВП Направляющий Ш-образный профиль Венге патина структура. 2,4 м</t>
  </si>
  <si>
    <t>KR02 ВП Направляющий Ш-образный профиль Венге патина структура. 2,7 м</t>
  </si>
  <si>
    <t>KR02 ВП Направляющий Ш-образный профиль Венге патина структура. 2,95 м</t>
  </si>
  <si>
    <t>KR02 ВП Направляющий Ш-образный профиль Венге патина структура. 3,2 м</t>
  </si>
  <si>
    <t>KR02 ВП Направляющий Ш-образный профиль Венге патина структура. 3,5 м</t>
  </si>
  <si>
    <t>KR02 ВП Направляющий Ш-образный профиль Венге патина структура. 4,0 м</t>
  </si>
  <si>
    <t>KR02 ВП Направляющий Ш-образный профиль Венге патина структура. 4,3 м</t>
  </si>
  <si>
    <t>KR02 ВП Направляющий Ш-образный профиль Венге патина структура. 5,9 м</t>
  </si>
  <si>
    <t>KR05 венге патина структура</t>
  </si>
  <si>
    <t>KR05 Ходовой двойной профиль Венге патина структура .2,7 м</t>
  </si>
  <si>
    <t>KR05 Ходовой двойной профиль Венге патина структура.1,6 м</t>
  </si>
  <si>
    <t>KR05 Ходовой двойной профиль Венге патина структура.1,9 м</t>
  </si>
  <si>
    <t>KR05 Ходовой двойной профиль Венге патина структура.2,4 м</t>
  </si>
  <si>
    <t>KR05 Ходовой двойной профиль Венге патина структура.2,95 м</t>
  </si>
  <si>
    <t>KR05 Ходовой двойной профиль Венге патина структура.3,2 м</t>
  </si>
  <si>
    <t>KR05 Ходовой двойной профиль Венге патина структура.3,5 м</t>
  </si>
  <si>
    <t>KR05 Ходовой двойной профиль Венге патина структура.4,0 м</t>
  </si>
  <si>
    <t>KR05 Ходовой двойной профиль Венге патина структура.4,3 м</t>
  </si>
  <si>
    <t>KR05 Ходовой двойной профиль Венге патина структура.5,9 м</t>
  </si>
  <si>
    <t>KR02 венге темный</t>
  </si>
  <si>
    <t>KR02 ВП Направляющий Ш-образный профиль венге темный 0,2м</t>
  </si>
  <si>
    <t>KR02 ВП Направляющий Ш-образный профиль венге темный 1,6м</t>
  </si>
  <si>
    <t>KR02 ВП Направляющий Ш-образный профиль венге темный 1,83м</t>
  </si>
  <si>
    <t>KR02 ВП Направляющий Ш-образный профиль венге темный 1,85м</t>
  </si>
  <si>
    <t>KR02 ВП Направляющий Ш-образный профиль венге темный 1,9м</t>
  </si>
  <si>
    <t>KR02 ВП Направляющий Ш-образный профиль венге темный 2,4м</t>
  </si>
  <si>
    <t>KR02 ВП Направляющий Ш-образный профиль венге темный 2,7м</t>
  </si>
  <si>
    <t>KR02 ВП Направляющий Ш-образный профиль венге темный 2,95м</t>
  </si>
  <si>
    <t>KR02 ВП Направляющий Ш-образный профиль венге темный 2,9м</t>
  </si>
  <si>
    <t>KR02 ВП Направляющий Ш-образный профиль венге темный 3,2м</t>
  </si>
  <si>
    <t>KR02 ВП Направляющий Ш-образный профиль венге темный 3,5м</t>
  </si>
  <si>
    <t>KR02 ВП Направляющий Ш-образный профиль венге темный 3,95м</t>
  </si>
  <si>
    <t>KR02 ВП Направляющий Ш-образный профиль венге темный 4,1 м</t>
  </si>
  <si>
    <t>KR02 ВП Направляющий Ш-образный профиль венге темный 4,3м</t>
  </si>
  <si>
    <t>KR02 ВП Направляющий Ш-образный профиль венге темный 4м</t>
  </si>
  <si>
    <t>KR02 ВП Направляющий Ш-образный профиль венге темный 5,9м</t>
  </si>
  <si>
    <t>KR05 венге темный</t>
  </si>
  <si>
    <t>KR05 Ходовой двойной профиль венге тёмный 0,2 м</t>
  </si>
  <si>
    <t>KR05 Ходовой двойной профиль венге тёмный 1,6 м</t>
  </si>
  <si>
    <t>KR05 Ходовой двойной профиль венге тёмный 1,9 м</t>
  </si>
  <si>
    <t>KR05 Ходовой двойной профиль венге тёмный 2,4 м</t>
  </si>
  <si>
    <t>KR05 Ходовой двойной профиль венге тёмный 2,7 м</t>
  </si>
  <si>
    <t>KR05 Ходовой двойной профиль венге тёмный 2,9 м</t>
  </si>
  <si>
    <t>KR05 Ходовой двойной профиль венге тёмный 2,95 м</t>
  </si>
  <si>
    <t>KR05 Ходовой двойной профиль венге тёмный 3,2 м</t>
  </si>
  <si>
    <t>KR05 Ходовой двойной профиль венге тёмный 3,5 м</t>
  </si>
  <si>
    <t>3.95</t>
  </si>
  <si>
    <t>KR05 Ходовой двойной профиль венге тёмный 3,95м</t>
  </si>
  <si>
    <t>KR05 Ходовой двойной профиль венге тёмный 4,1 м</t>
  </si>
  <si>
    <t>KR05 Ходовой двойной профиль венге тёмный 4,3 м</t>
  </si>
  <si>
    <t>KR05 Ходовой двойной профиль венге тёмный 4м</t>
  </si>
  <si>
    <t>KR05 Ходовой двойной профиль венге тёмный 5,9 м</t>
  </si>
  <si>
    <t>KR02 венге темный глянец</t>
  </si>
  <si>
    <t>KR02 ВП Направляющий Ш-образный профиль венге темный Глянец  1,35м</t>
  </si>
  <si>
    <t>KR02 ВП Направляющий Ш-образный профиль венге темный Глянец  1,6м</t>
  </si>
  <si>
    <t>KR02 ВП Направляющий Ш-образный профиль венге темный Глянец  1,9м</t>
  </si>
  <si>
    <t>KR02 ВП Направляющий Ш-образный профиль венге темный Глянец  2,4м</t>
  </si>
  <si>
    <t>KR02 ВП Направляющий Ш-образный профиль венге темный Глянец  2,7м</t>
  </si>
  <si>
    <t>KR02 ВП Направляющий Ш-образный профиль венге темный Глянец  2,95м</t>
  </si>
  <si>
    <t>KR02 ВП Направляющий Ш-образный профиль венге темный Глянец  3,2м</t>
  </si>
  <si>
    <t>KR02 ВП Направляющий Ш-образный профиль венге темный Глянец  3,5м</t>
  </si>
  <si>
    <t>KR02 ВП Направляющий Ш-образный профиль венге темный Глянец  4,3м</t>
  </si>
  <si>
    <t>KR02 ВП Направляющий Ш-образный профиль венге темный Глянец  4м</t>
  </si>
  <si>
    <t>KR02 ВП Направляющий Ш-образный профиль венге темный Глянец  5,9м</t>
  </si>
  <si>
    <t>KR05 венге темный глянец</t>
  </si>
  <si>
    <t>KR05 Ходовой двойной профиль венге тёмный  Глянец 1,35м</t>
  </si>
  <si>
    <t>KR05 Ходовой двойной профиль венге тёмный  Глянец 1,6 м</t>
  </si>
  <si>
    <t>KR05 Ходовой двойной профиль венге тёмный  Глянец 1,9м</t>
  </si>
  <si>
    <t>KR05 Ходовой двойной профиль венге тёмный  Глянец 2,4м</t>
  </si>
  <si>
    <t>KR05 Ходовой двойной профиль венге тёмный  Глянец 2,7м</t>
  </si>
  <si>
    <t>KR05 Ходовой двойной профиль венге тёмный  Глянец 2,95м</t>
  </si>
  <si>
    <t>KR05 Ходовой двойной профиль венге тёмный  Глянец 3,2м</t>
  </si>
  <si>
    <t>KR05 Ходовой двойной профиль венге тёмный  Глянец 3,5 м</t>
  </si>
  <si>
    <t>KR05 Ходовой двойной профиль венге тёмный  Глянец 4,3м</t>
  </si>
  <si>
    <t>KR05 Ходовой двойной профиль венге тёмный  Глянец 4м</t>
  </si>
  <si>
    <t>KR05 Ходовой двойной профиль венге тёмный  Глянец 5,9 м</t>
  </si>
  <si>
    <t>KR02 Венге темный седой</t>
  </si>
  <si>
    <t>KR02 ВП Направляющий Ш-образный профиль Венге темный седой 1.9 м</t>
  </si>
  <si>
    <t>KR02 ВП Направляющий Ш-образный профиль Венге темный седой 2.4 м</t>
  </si>
  <si>
    <t>KR02 ВП Направляющий Ш-образный профиль Венге темный седой 2.7м</t>
  </si>
  <si>
    <t>KR02 ВП Направляющий Ш-образный профиль Венге темный седой 5,9 м</t>
  </si>
  <si>
    <t>KR02 ВП Направляющий Ш-образный профиль Венге темный седой1.6 м</t>
  </si>
  <si>
    <t>KR05 Венге темный седой</t>
  </si>
  <si>
    <t>KR05 Ходовой двойной профиль Венге темный седой 1.6 м</t>
  </si>
  <si>
    <t>KR05 Ходовой двойной профиль Венге темный седой 1.9 м</t>
  </si>
  <si>
    <t>KR05 Ходовой двойной профиль Венге темный седой 2.4 м</t>
  </si>
  <si>
    <t>KR05 Ходовой двойной профиль Венге темный седой 2.7 м</t>
  </si>
  <si>
    <t>KR05 Ходовой двойной профиль Венге темный седой 4,0 м</t>
  </si>
  <si>
    <t>KR05 Ходовой двойной профиль Венге темный седой 5,9 м</t>
  </si>
  <si>
    <t>KR02 виски зернистый</t>
  </si>
  <si>
    <t>KR02 ВП Направляющий Ш-образный профиль Виски зернистый 1,6 м</t>
  </si>
  <si>
    <t>KR02 ВП Направляющий Ш-образный профиль Виски зернистый 1,9 м</t>
  </si>
  <si>
    <t>KR02 ВП Направляющий Ш-образный профиль Виски зернистый 2,4м</t>
  </si>
  <si>
    <t>KR02 ВП Направляющий Ш-образный профиль Виски зернистый 2,7м</t>
  </si>
  <si>
    <t>KR02 ВП Направляющий Ш-образный профиль Виски зернистый 2,95м</t>
  </si>
  <si>
    <t>KR02 ВП Направляющий Ш-образный профиль Виски зернистый 3,2м</t>
  </si>
  <si>
    <t>KR02 ВП Направляющий Ш-образный профиль Виски зернистый 3,5 м</t>
  </si>
  <si>
    <t>KR02 ВП Направляющий Ш-образный профиль Виски зернистый 4 м</t>
  </si>
  <si>
    <t>KR02 ВП Направляющий Ш-образный профиль Виски зернистый 4,3 м</t>
  </si>
  <si>
    <t>KR02 ВП Направляющий Ш-образный профиль Виски зернистый 5,9 м</t>
  </si>
  <si>
    <t>KR05 виски зернистый</t>
  </si>
  <si>
    <t>KR05 Ходовой двойной профиль Виски зернистый 1,6 м</t>
  </si>
  <si>
    <t>KR05 Ходовой двойной профиль Виски зернистый 1,9 м</t>
  </si>
  <si>
    <t>KR05 Ходовой двойной профиль Виски зернистый 2,4 м</t>
  </si>
  <si>
    <t>KR05 Ходовой двойной профиль Виски зернистый 2,7 м</t>
  </si>
  <si>
    <t>KR05 Ходовой двойной профиль Виски зернистый 2,95 м</t>
  </si>
  <si>
    <t>KR05 Ходовой двойной профиль Виски зернистый 3,2 м</t>
  </si>
  <si>
    <t>KR05 Ходовой двойной профиль Виски зернистый 3,5м</t>
  </si>
  <si>
    <t>KR05 Ходовой двойной профиль Виски зернистый 4 м</t>
  </si>
  <si>
    <t>KR05 Ходовой двойной профиль Виски зернистый 4,3 м</t>
  </si>
  <si>
    <t>KR05 Ходовой двойной профиль Виски зернистый 5,9 м</t>
  </si>
  <si>
    <t>KR02 вишня 304 глянец</t>
  </si>
  <si>
    <t>KR02 ВП Направляющий Ш-образный профиль вишня 304 Глянец 1,6м</t>
  </si>
  <si>
    <t>KR02 ВП Направляющий Ш-образный профиль вишня 304 Глянец 1,9м</t>
  </si>
  <si>
    <t>KR02 ВП Направляющий Ш-образный профиль вишня 304 Глянец 2,4м</t>
  </si>
  <si>
    <t>KR02 ВП Направляющий Ш-образный профиль вишня 304 Глянец 2,7м</t>
  </si>
  <si>
    <t>KR02 ВП Направляющий Ш-образный профиль вишня 304 Глянец 2,95м</t>
  </si>
  <si>
    <t>KR02 ВП Направляющий Ш-образный профиль вишня 304 Глянец 3,2м</t>
  </si>
  <si>
    <t>KR02 ВП Направляющий Ш-образный профиль вишня 304 Глянец 3,5м</t>
  </si>
  <si>
    <t>KR02 ВП Направляющий Ш-образный профиль вишня 304 Глянец 4,3м</t>
  </si>
  <si>
    <t>KR02 ВП Направляющий Ш-образный профиль вишня 304 Глянец 4м</t>
  </si>
  <si>
    <t>KR02 ВП Направляющий Ш-образный профиль вишня 304 Глянец 5,9м</t>
  </si>
  <si>
    <t>KR05 вишня 304 глянец</t>
  </si>
  <si>
    <t>KR05 Ходовой двойной профиль вишня 304 глянец 1,6 м</t>
  </si>
  <si>
    <t>KR05 Ходовой двойной профиль вишня 304 глянец 1,9 м</t>
  </si>
  <si>
    <t>KR05 Ходовой двойной профиль вишня 304 глянец 2,4 м</t>
  </si>
  <si>
    <t>KR05 Ходовой двойной профиль вишня 304 глянец 2,7 м</t>
  </si>
  <si>
    <t>KR05 Ходовой двойной профиль вишня 304 глянец 2,95 м</t>
  </si>
  <si>
    <t>KR05 Ходовой двойной профиль вишня 304 глянец 3,2 м</t>
  </si>
  <si>
    <t>KR05 Ходовой двойной профиль вишня 304 глянец 3,5 м</t>
  </si>
  <si>
    <t>KR05 Ходовой двойной профиль вишня 304 глянец 4,0 м</t>
  </si>
  <si>
    <t>KR05 Ходовой двойной профиль вишня 304 глянец 4,3 м</t>
  </si>
  <si>
    <t>KR05 Ходовой двойной профиль вишня 304 глянец 5,9 м</t>
  </si>
  <si>
    <t xml:space="preserve">Вишня 304 структур </t>
  </si>
  <si>
    <t>KR02 вишня 304 структурная</t>
  </si>
  <si>
    <t>KR02 ВП Направляющий Ш-образный профиль вишня 304 структурная  1,6м</t>
  </si>
  <si>
    <t>KR02 ВП Направляющий Ш-образный профиль вишня 304 структурная  1,9м</t>
  </si>
  <si>
    <t>KR02 ВП Направляющий Ш-образный профиль вишня 304 структурная  2,1м</t>
  </si>
  <si>
    <t>KR02 ВП Направляющий Ш-образный профиль вишня 304 структурная  2,4м</t>
  </si>
  <si>
    <t>KR02 ВП Направляющий Ш-образный профиль вишня 304 структурная  2,7м</t>
  </si>
  <si>
    <t>KR02 ВП Направляющий Ш-образный профиль вишня 304 структурная  2,95м</t>
  </si>
  <si>
    <t>KR02 ВП Направляющий Ш-образный профиль вишня 304 структурная  3,2м</t>
  </si>
  <si>
    <t>KR02 ВП Направляющий Ш-образный профиль вишня 304 структурная  3,5м</t>
  </si>
  <si>
    <t>KR02 ВП Направляющий Ш-образный профиль вишня 304 структурная  4,3м</t>
  </si>
  <si>
    <t>KR02 ВП Направляющий Ш-образный профиль вишня 304 структурная  4м</t>
  </si>
  <si>
    <t>KR02 ВП Направляющий Ш-образный профиль вишня 304 структурная  5,9м</t>
  </si>
  <si>
    <t>KR05 вишня 304 структура</t>
  </si>
  <si>
    <t>KR05 Ходовой двойной профиль вишня 304  структур. 1,6м</t>
  </si>
  <si>
    <t>KR05 Ходовой двойной профиль вишня 304  структур. 1,9 м</t>
  </si>
  <si>
    <t>KR05 Ходовой двойной профиль вишня 304  структур. 2,4 м</t>
  </si>
  <si>
    <t>KR05 Ходовой двойной профиль вишня 304  структур. 2,7 м</t>
  </si>
  <si>
    <t>KR05 Ходовой двойной профиль вишня 304  структур. 2,95 м</t>
  </si>
  <si>
    <t>KR05 Ходовой двойной профиль вишня 304  структур. 3,2 м</t>
  </si>
  <si>
    <t>KR05 Ходовой двойной профиль вишня 304  структур. 3,5 м</t>
  </si>
  <si>
    <t>KR05 Ходовой двойной профиль вишня 304  структур. 4 м</t>
  </si>
  <si>
    <t>KR05 Ходовой двойной профиль вишня 304  структур. 4,3 м</t>
  </si>
  <si>
    <t>KR05 Ходовой двойной профиль вишня 304  структур. 5,9 м</t>
  </si>
  <si>
    <t>KR02 Графит зерно</t>
  </si>
  <si>
    <t>KR02 Направляющий Ш-образный профиль графит зерно 1,6 м</t>
  </si>
  <si>
    <t>KR02 Направляющий Ш-образный профиль графит зерно 1,9 м</t>
  </si>
  <si>
    <t>KR02 Направляющий Ш-образный профиль графит зерно 2,4 м</t>
  </si>
  <si>
    <t>KR02 Направляющий Ш-образный профиль графит зерно 3,2 м</t>
  </si>
  <si>
    <t>KR02 Направляющий Ш-образный профиль графит зерно 5,9 м</t>
  </si>
  <si>
    <t>KR02 Направляющий Ш-образный профиль графит зерно2,7 м</t>
  </si>
  <si>
    <t>KR05 Графит зерно</t>
  </si>
  <si>
    <t>KR05 Ходовой двойной профиль графит зерно 1,6 м</t>
  </si>
  <si>
    <t>KR05 Ходовой двойной профиль графит зерно 1,9 м</t>
  </si>
  <si>
    <t>KR05 Ходовой двойной профиль графит зерно 2,4 м</t>
  </si>
  <si>
    <t>KR05 Ходовой двойной профиль графит зерно 2,7 м</t>
  </si>
  <si>
    <t>KR05 Ходовой двойной профиль графит зерно 5,9 м</t>
  </si>
  <si>
    <t>KR05 Ходовой двойной профиль графит зерно3,2 м</t>
  </si>
  <si>
    <t>KR02 дуб светлый глянец</t>
  </si>
  <si>
    <t>KR02 Направляющий Ш-образный профиль дуб светлый Глянец /1,6м</t>
  </si>
  <si>
    <t>KR02 Направляющий Ш-образный профиль дуб светлый Глянец /1,9м</t>
  </si>
  <si>
    <t>KR02 Направляющий Ш-образный профиль дуб светлый Глянец /2,4м</t>
  </si>
  <si>
    <t>KR02 Направляющий Ш-образный профиль дуб светлый Глянец /2,7м</t>
  </si>
  <si>
    <t>KR02 Направляющий Ш-образный профиль дуб светлый Глянец /2,95м</t>
  </si>
  <si>
    <t>KR02 Направляющий Ш-образный профиль дуб светлый Глянец /3,1м</t>
  </si>
  <si>
    <t>3.21</t>
  </si>
  <si>
    <t>KR02 Направляющий Ш-образный профиль дуб светлый Глянец /3,21м</t>
  </si>
  <si>
    <t>KR02 Направляющий Ш-образный профиль дуб светлый Глянец /3,2м</t>
  </si>
  <si>
    <t>KR02 Направляющий Ш-образный профиль дуб светлый Глянец /3,5м</t>
  </si>
  <si>
    <t>KR02 Направляющий Ш-образный профиль дуб светлый Глянец /4,3м</t>
  </si>
  <si>
    <t>KR02 Направляющий Ш-образный профиль дуб светлый Глянец /4м</t>
  </si>
  <si>
    <t>KR02 Направляющий Ш-образный профиль дуб светлый Глянец /5,9м</t>
  </si>
  <si>
    <t>KR05 дуб светлый глянец</t>
  </si>
  <si>
    <t>KR05 Ходовой двойной профиль дуб светлый Глянец 1,6м</t>
  </si>
  <si>
    <t>KR05 Ходовой двойной профиль дуб светлый Глянец 1,9м</t>
  </si>
  <si>
    <t>KR05 Ходовой двойной профиль дуб светлый Глянец 2,4м</t>
  </si>
  <si>
    <t>KR05 Ходовой двойной профиль дуб светлый Глянец 2,7м</t>
  </si>
  <si>
    <t>KR05 Ходовой двойной профиль дуб светлый Глянец 2,95м</t>
  </si>
  <si>
    <t>KR05 Ходовой двойной профиль дуб светлый Глянец 3,2м</t>
  </si>
  <si>
    <t>KR05 Ходовой двойной профиль дуб светлый Глянец 3,5м</t>
  </si>
  <si>
    <t>KR05 Ходовой двойной профиль дуб светлый Глянец 4,3м</t>
  </si>
  <si>
    <t>KR05 Ходовой двойной профиль дуб светлый Глянец 4м</t>
  </si>
  <si>
    <t>KR05 Ходовой двойной профиль дуб светлый Глянец 5,9м</t>
  </si>
  <si>
    <t xml:space="preserve">Дуб светлый структур </t>
  </si>
  <si>
    <t>KR02 дуб светлый структура</t>
  </si>
  <si>
    <t>KR02 Направляющий Ш-образный профиль дуб светлый Структур./1,6м</t>
  </si>
  <si>
    <t>KR02 Направляющий Ш-образный профиль дуб светлый Структур./1,9м</t>
  </si>
  <si>
    <t>KR02 Направляющий Ш-образный профиль дуб светлый Структур./2,4м</t>
  </si>
  <si>
    <t>KR02 Направляющий Ш-образный профиль дуб светлый Структур./2,7м</t>
  </si>
  <si>
    <t>KR02 Направляющий Ш-образный профиль дуб светлый Структур./2,95м</t>
  </si>
  <si>
    <t>KR02 Направляющий Ш-образный профиль дуб светлый Структур./3,2м</t>
  </si>
  <si>
    <t>KR02 Направляющий Ш-образный профиль дуб светлый Структур./4,3м</t>
  </si>
  <si>
    <t>KR02 Направляющий Ш-образный профиль дуб светлый Структур./4м</t>
  </si>
  <si>
    <t>KR02 Направляющий Ш-образный профиль дуб светлый Структур./5,9м</t>
  </si>
  <si>
    <t>KR05 дуб светлый структура</t>
  </si>
  <si>
    <t>KR05 Ходовой двойной профиль дуб светлый Структур. 1,6м</t>
  </si>
  <si>
    <t>KR05 Ходовой двойной профиль дуб светлый Структур. 1,9м</t>
  </si>
  <si>
    <t>KR05 Ходовой двойной профиль дуб светлый Структур. 2,4м</t>
  </si>
  <si>
    <t>KR05 Ходовой двойной профиль дуб светлый Структур. 2,7м</t>
  </si>
  <si>
    <t>KR05 Ходовой двойной профиль дуб светлый Структур. 2,95м</t>
  </si>
  <si>
    <t>KR05 Ходовой двойной профиль дуб светлый Структур. 3,2м</t>
  </si>
  <si>
    <t>KR05 Ходовой двойной профиль дуб светлый Структур. 3,5м</t>
  </si>
  <si>
    <t>KR05 Ходовой двойной профиль дуб светлый Структур. 4,3м</t>
  </si>
  <si>
    <t>KR05 Ходовой двойной профиль дуб светлый Структур. 4м</t>
  </si>
  <si>
    <t>KR05 Ходовой двойной профиль дуб светлый Структур. 5,9м</t>
  </si>
  <si>
    <t>KR02 дуб шато</t>
  </si>
  <si>
    <t>KR02 ВП Направляющий Ш-образный профиль дуб шато 1,6м</t>
  </si>
  <si>
    <t>KR02 ВП Направляющий Ш-образный профиль дуб шато 1,9м</t>
  </si>
  <si>
    <t>KR02 ВП Направляющий Ш-образный профиль дуб шато 2,4м</t>
  </si>
  <si>
    <t>KR02 ВП Направляющий Ш-образный профиль дуб шато 2,7м</t>
  </si>
  <si>
    <t>KR02 ВП Направляющий Ш-образный профиль дуб шато 2,95м</t>
  </si>
  <si>
    <t>KR02 ВП Направляющий Ш-образный профиль дуб шато 3,2м</t>
  </si>
  <si>
    <t>KR02 ВП Направляющий Ш-образный профиль дуб шато 3,5м</t>
  </si>
  <si>
    <t>KR02 ВП Направляющий Ш-образный профиль дуб шато 4,3м</t>
  </si>
  <si>
    <t>KR02 ВП Направляющий Ш-образный профиль дуб шато 4м</t>
  </si>
  <si>
    <t>KR02 ВП Направляющий Ш-образный профиль дуб шато 5,9м</t>
  </si>
  <si>
    <t>KR05 дуб шато</t>
  </si>
  <si>
    <t>KR05 Ходовой двойной профиль дуб шато  1,6м</t>
  </si>
  <si>
    <t>KR05 Ходовой двойной профиль дуб шато  1,9м</t>
  </si>
  <si>
    <t>KR05 Ходовой двойной профиль дуб шато  2,4м</t>
  </si>
  <si>
    <t>KR05 Ходовой двойной профиль дуб шато  2,7м</t>
  </si>
  <si>
    <t>KR05 Ходовой двойной профиль дуб шато  2,95м</t>
  </si>
  <si>
    <t>KR05 Ходовой двойной профиль дуб шато  3,2м</t>
  </si>
  <si>
    <t>KR05 Ходовой двойной профиль дуб шато  3,5м</t>
  </si>
  <si>
    <t>KR05 Ходовой двойной профиль дуб шато  4,3м</t>
  </si>
  <si>
    <t>KR05 Ходовой двойной профиль дуб шато  4м</t>
  </si>
  <si>
    <t>KR05 Ходовой двойной профиль дуб шато  5,9м</t>
  </si>
  <si>
    <t>KR02 жемчуг зернистый</t>
  </si>
  <si>
    <t>KR02 ВП Направляющий Ш-образный профиль Жемчуг зернистый 1.6 м</t>
  </si>
  <si>
    <t>KR02 ВП Направляющий Ш-образный профиль Жемчуг зернистый 1.9 м</t>
  </si>
  <si>
    <t>KR02 ВП Направляющий Ш-образный профиль Жемчуг зернистый 2.4 м</t>
  </si>
  <si>
    <t>KR02 ВП Направляющий Ш-образный профиль Жемчуг зернистый 2.7 м</t>
  </si>
  <si>
    <t>KR02 ВП Направляющий Ш-образный профиль Жемчуг зернистый 2.95 м</t>
  </si>
  <si>
    <t>KR02 ВП Направляющий Ш-образный профиль Жемчуг зернистый 3,5 м</t>
  </si>
  <si>
    <t>KR02 ВП Направляющий Ш-образный профиль Жемчуг зернистый 3.2 м</t>
  </si>
  <si>
    <t>KR02 ВП Направляющий Ш-образный профиль Жемчуг зернистый 4 м</t>
  </si>
  <si>
    <t>KR02 ВП Направляющий Ш-образный профиль Жемчуг зернистый 4,3 м</t>
  </si>
  <si>
    <t>KR02 ВП Направляющий Ш-образный профиль Жемчуг зернистый 5,9 м</t>
  </si>
  <si>
    <t>KR05 жемчуг зернистый</t>
  </si>
  <si>
    <t>KR05 Ходовой двойной профиль Жемчуг зернистый 1.6 м</t>
  </si>
  <si>
    <t>KR05 Ходовой двойной профиль Жемчуг зернистый 1.9 м</t>
  </si>
  <si>
    <t>KR05 Ходовой двойной профиль Жемчуг зернистый 2,9 м</t>
  </si>
  <si>
    <t>KR05 Ходовой двойной профиль Жемчуг зернистый 2.4 м</t>
  </si>
  <si>
    <t>KR05 Ходовой двойной профиль Жемчуг зернистый 2.7 м</t>
  </si>
  <si>
    <t>KR05 Ходовой двойной профиль Жемчуг зернистый 2.95 м</t>
  </si>
  <si>
    <t>KR05 Ходовой двойной профиль Жемчуг зернистый 3,5 м</t>
  </si>
  <si>
    <t>KR05 Ходовой двойной профиль Жемчуг зернистый 3.2 м</t>
  </si>
  <si>
    <t>KR05 Ходовой двойной профиль Жемчуг зернистый 4 м</t>
  </si>
  <si>
    <t>KR05 Ходовой двойной профиль Жемчуг зернистый 4,3 м</t>
  </si>
  <si>
    <t>KR05 Ходовой двойной профиль Жемчуг зернистый 5,9 м</t>
  </si>
  <si>
    <t>KR02 золото глянец</t>
  </si>
  <si>
    <t>KR02 Направляющий Ш-образный профиль Золото глянец 1,6 м</t>
  </si>
  <si>
    <t>KR02 Направляющий Ш-образный профиль Золото глянец 1,9 м</t>
  </si>
  <si>
    <t>KR02 Направляющий Ш-образный профиль Золото глянец 2,4м</t>
  </si>
  <si>
    <t>KR02 Направляющий Ш-образный профиль Золото глянец 2,7 м</t>
  </si>
  <si>
    <t>KR02 Направляющий Ш-образный профиль Золото глянец 2,95 м</t>
  </si>
  <si>
    <t>KR02 Направляющий Ш-образный профиль Золото глянец 3,2 м</t>
  </si>
  <si>
    <t>KR02 Направляющий Ш-образный профиль Золото глянец 3,5 м</t>
  </si>
  <si>
    <t>KR02 Направляющий Ш-образный профиль Золото глянец 4 м</t>
  </si>
  <si>
    <t>KR02 Направляющий Ш-образный профиль Золото глянец 4,3 м</t>
  </si>
  <si>
    <t>KR02 Направляющий Ш-образный профиль Золото глянец 5,9 м</t>
  </si>
  <si>
    <t>KR05 золото глянец</t>
  </si>
  <si>
    <t>KR05 Ходовой двойной профиль Золото глянец 1,6 м</t>
  </si>
  <si>
    <t>KR05 Ходовой двойной профиль Золото глянец 1,9 м</t>
  </si>
  <si>
    <t>KR05 Ходовой двойной профиль Золото глянец 2,4 м</t>
  </si>
  <si>
    <t>KR05 Ходовой двойной профиль Золото глянец 2,7 м</t>
  </si>
  <si>
    <t>KR05 Ходовой двойной профиль Золото глянец 2,95 м</t>
  </si>
  <si>
    <t>KR05 Ходовой двойной профиль Золото глянец 3,2 м</t>
  </si>
  <si>
    <t>KR05 Ходовой двойной профиль Золото глянец 3,5 м</t>
  </si>
  <si>
    <t>KR05 Ходовой двойной профиль Золото глянец 4 м</t>
  </si>
  <si>
    <t>KR05 Ходовой двойной профиль Золото глянец 4,3 м</t>
  </si>
  <si>
    <t>KR05 Ходовой двойной профиль Золото глянец 5,9 м</t>
  </si>
  <si>
    <t>KR02 Коричневая патина</t>
  </si>
  <si>
    <t>KR02 ВП Направляющий Ш-образный профиль коричневая патина 1,6м</t>
  </si>
  <si>
    <t>KR02 ВП Направляющий Ш-образный профиль коричневая патина 1,9м</t>
  </si>
  <si>
    <t>KR02 ВП Направляющий Ш-образный профиль коричневая патина 2,4м</t>
  </si>
  <si>
    <t>KR02 ВП Направляющий Ш-образный профиль коричневая патина 2,7м</t>
  </si>
  <si>
    <t>KR02 ВП Направляющий Ш-образный профиль коричневая патина 2,95м</t>
  </si>
  <si>
    <t>KR02 ВП Направляющий Ш-образный профиль коричневая патина 3,2м</t>
  </si>
  <si>
    <t>KR02 ВП Направляющий Ш-образный профиль коричневая патина 3,5м</t>
  </si>
  <si>
    <t>KR02 ВП Направляющий Ш-образный профиль коричневая патина 4,0м</t>
  </si>
  <si>
    <t>KR02 ВП Направляющий Ш-образный профиль коричневая патина 4,3м</t>
  </si>
  <si>
    <t>KR02 ВП Направляющий Ш-образный профиль коричневая патина 5,9м</t>
  </si>
  <si>
    <t>KR05 коричневая патина</t>
  </si>
  <si>
    <t>KR05 Ходовой двойной профиль коричневая патина 1,6м</t>
  </si>
  <si>
    <t>KR05 Ходовой двойной профиль коричневая патина 1,9м</t>
  </si>
  <si>
    <t>KR05 Ходовой двойной профиль коричневая патина 2,4м</t>
  </si>
  <si>
    <t>KR05 Ходовой двойной профиль коричневая патина 2,7м</t>
  </si>
  <si>
    <t>KR05 Ходовой двойной профиль коричневая патина 2,95м</t>
  </si>
  <si>
    <t>KR05 Ходовой двойной профиль коричневая патина 3,2м</t>
  </si>
  <si>
    <t>KR05 Ходовой двойной профиль коричневая патина 3,5м</t>
  </si>
  <si>
    <t>KR05 Ходовой двойной профиль коричневая патина 4,0м</t>
  </si>
  <si>
    <t>KR05 Ходовой двойной профиль коричневая патина 4,3м</t>
  </si>
  <si>
    <t>KR05 Ходовой двойной профиль коричневая патина 5,9м</t>
  </si>
  <si>
    <t>KR02 крок жемчуг</t>
  </si>
  <si>
    <t>KR02 ВП Направляющий Ш-образный профиль Крок жемчуг 1,59м</t>
  </si>
  <si>
    <t>KR02 ВП Направляющий Ш-образный профиль Крок жемчуг 1,6м</t>
  </si>
  <si>
    <t>KR02 ВП Направляющий Ш-образный профиль Крок жемчуг 1,9м</t>
  </si>
  <si>
    <t>KR02 ВП Направляющий Ш-образный профиль Крок жемчуг 2,4м</t>
  </si>
  <si>
    <t>KR02 ВП Направляющий Ш-образный профиль Крок жемчуг 2,7м</t>
  </si>
  <si>
    <t>KR02 ВП Направляющий Ш-образный профиль Крок жемчуг 2,95м</t>
  </si>
  <si>
    <t>KR02 ВП Направляющий Ш-образный профиль Крок жемчуг 3,2м</t>
  </si>
  <si>
    <t>KR02 ВП Направляющий Ш-образный профиль Крок жемчуг 3,5м</t>
  </si>
  <si>
    <t>KR02 ВП Направляющий Ш-образный профиль Крок жемчуг 4,3м</t>
  </si>
  <si>
    <t>KR02 ВП Направляющий Ш-образный профиль Крок жемчуг 4м</t>
  </si>
  <si>
    <t>KR02 ВП Направляющий Ш-образный профиль Крок жемчуг 5,9м</t>
  </si>
  <si>
    <t>KR05 крок жемчуг</t>
  </si>
  <si>
    <t>KR05 Ходовой двойной профиль Крок жемчуг 1,6 м</t>
  </si>
  <si>
    <t>KR05 Ходовой двойной профиль Крок жемчуг 1,9м</t>
  </si>
  <si>
    <t>KR05 Ходовой двойной профиль Крок жемчуг 2,4 м</t>
  </si>
  <si>
    <t>KR05 Ходовой двойной профиль Крок жемчуг 2,7 м</t>
  </si>
  <si>
    <t>KR05 Ходовой двойной профиль Крок жемчуг 2,95 м</t>
  </si>
  <si>
    <t>KR05 Ходовой двойной профиль Крок жемчуг 3,2 м</t>
  </si>
  <si>
    <t>KR05 Ходовой двойной профиль Крок жемчуг 4 м</t>
  </si>
  <si>
    <t>KR05 Ходовой двойной профиль Крок жемчуг 4,3 м</t>
  </si>
  <si>
    <t>KR05 Ходовой двойной профиль Крок жемчуг 5,9 м</t>
  </si>
  <si>
    <t>KR02 крок золото</t>
  </si>
  <si>
    <t>KR02 ВП Направляющий Ш-образный профиль Крок золото 1,6м</t>
  </si>
  <si>
    <t>KR02 ВП Направляющий Ш-образный профиль Крок золото 1,9м</t>
  </si>
  <si>
    <t>KR02 ВП Направляющий Ш-образный профиль Крок золото 2,4м</t>
  </si>
  <si>
    <t>KR02 ВП Направляющий Ш-образный профиль Крок золото 2,7м</t>
  </si>
  <si>
    <t>KR02 ВП Направляющий Ш-образный профиль Крок золото 3,2м</t>
  </si>
  <si>
    <t>KR02 ВП Направляющий Ш-образный профиль Крок золото 4,3м</t>
  </si>
  <si>
    <t>KR02 ВП Направляющий Ш-образный профиль Крок золото 5,9м</t>
  </si>
  <si>
    <t>KR05 крок золото</t>
  </si>
  <si>
    <t>KR05 Ходовой двойной профиль Крок золото 1,6 м</t>
  </si>
  <si>
    <t>KR05 Ходовой двойной профиль Крок золото 1,9 м</t>
  </si>
  <si>
    <t>KR05 Ходовой двойной профиль Крок золото 2,4 м</t>
  </si>
  <si>
    <t>KR05 Ходовой двойной профиль Крок золото 2,7 м</t>
  </si>
  <si>
    <t>KR05 Ходовой двойной профиль Крок золото 3,2 м</t>
  </si>
  <si>
    <t>KR05 Ходовой двойной профиль Крок золото 4,3 м</t>
  </si>
  <si>
    <t>KR05 Ходовой двойной профиль Крок золото 5,9 м</t>
  </si>
  <si>
    <t>KR02 крок шоколад</t>
  </si>
  <si>
    <t>KR02 ВП Направляющий Ш-образный профиль Крок шоколад 1,6м</t>
  </si>
  <si>
    <t>KR02 ВП Направляющий Ш-образный профиль Крок шоколад 1,9м</t>
  </si>
  <si>
    <t>KR02 ВП Направляющий Ш-образный профиль Крок шоколад 2,4м</t>
  </si>
  <si>
    <t>KR02 ВП Направляющий Ш-образный профиль Крок шоколад 2,7м</t>
  </si>
  <si>
    <t>KR02 ВП Направляющий Ш-образный профиль Крок шоколад 2,95м</t>
  </si>
  <si>
    <t>KR02 ВП Направляющий Ш-образный профиль Крок шоколад 3,2м</t>
  </si>
  <si>
    <t>KR02 ВП Направляющий Ш-образный профиль Крок шоколад 3,5м</t>
  </si>
  <si>
    <t>KR02 ВП Направляющий Ш-образный профиль Крок шоколад 4,3м</t>
  </si>
  <si>
    <t>KR02 ВП Направляющий Ш-образный профиль Крок шоколад 4м</t>
  </si>
  <si>
    <t>KR02 ВП Направляющий Ш-образный профиль Крок шоколад 5,9м</t>
  </si>
  <si>
    <t>KR05 крок шоколад</t>
  </si>
  <si>
    <t>KR05 Ходовой двойной профиль Крок шоколад 1,6 м</t>
  </si>
  <si>
    <t>KR05 Ходовой двойной профиль Крок шоколад 1,9 м</t>
  </si>
  <si>
    <t>KR05 Ходовой двойной профиль Крок шоколад 2,4 м</t>
  </si>
  <si>
    <t>KR05 Ходовой двойной профиль Крок шоколад 2,7 м</t>
  </si>
  <si>
    <t>KR05 Ходовой двойной профиль Крок шоколад 2,95 м</t>
  </si>
  <si>
    <t>KR05 Ходовой двойной профиль Крок шоколад 3,2 м</t>
  </si>
  <si>
    <t>KR05 Ходовой двойной профиль Крок шоколад 4 м</t>
  </si>
  <si>
    <t>KR05 Ходовой двойной профиль Крок шоколад 4,3 м</t>
  </si>
  <si>
    <t>KR05 Ходовой двойной профиль Крок шоколад 5,9 м</t>
  </si>
  <si>
    <t>KR02 мирт глянец</t>
  </si>
  <si>
    <t>KR02 ВП Направляющий Ш-образный профиль Мирт глянец 1,6 м</t>
  </si>
  <si>
    <t>KR02 ВП Направляющий Ш-образный профиль Мирт глянец 1,9 м</t>
  </si>
  <si>
    <t>KR02 ВП Направляющий Ш-образный профиль Мирт глянец 2,4 м</t>
  </si>
  <si>
    <t>KR02 ВП Направляющий Ш-образный профиль Мирт глянец 2,7 м</t>
  </si>
  <si>
    <t>KR02 ВП Направляющий Ш-образный профиль Мирт глянец 2,95 м</t>
  </si>
  <si>
    <t>KR02 ВП Направляющий Ш-образный профиль Мирт глянец 3,2 м</t>
  </si>
  <si>
    <t>KR02 ВП Направляющий Ш-образный профиль Мирт глянец 3,5 м</t>
  </si>
  <si>
    <t>KR02 ВП Направляющий Ш-образный профиль Мирт глянец 4 м</t>
  </si>
  <si>
    <t>KR02 ВП Направляющий Ш-образный профиль Мирт глянец 4,3 м</t>
  </si>
  <si>
    <t>KR02 ВП Направляющий Ш-образный профиль Мирт глянец 5,9 м</t>
  </si>
  <si>
    <t>KR05 мирт глянец</t>
  </si>
  <si>
    <t>KR05 Ходовой двойной профиль Мирт глянец 1,6 м</t>
  </si>
  <si>
    <t>KR05 Ходовой двойной профиль Мирт глянец 1,9 м</t>
  </si>
  <si>
    <t>KR05 Ходовой двойной профиль Мирт глянец 2,4 м</t>
  </si>
  <si>
    <t>KR05 Ходовой двойной профиль Мирт глянец 2,7 м</t>
  </si>
  <si>
    <t>KR05 Ходовой двойной профиль Мирт глянец 2,95 м</t>
  </si>
  <si>
    <t>KR05 Ходовой двойной профиль Мирт глянец 3,2 м</t>
  </si>
  <si>
    <t>KR05 Ходовой двойной профиль Мирт глянец 3,5 м</t>
  </si>
  <si>
    <t>KR05 Ходовой двойной профиль Мирт глянец 4,3 м</t>
  </si>
  <si>
    <t>KR05 Ходовой двойной профиль Мирт глянец 4м</t>
  </si>
  <si>
    <t>KR05 Ходовой двойной профиль Мирт глянец 5,9 м</t>
  </si>
  <si>
    <t>KR02 ром глянец</t>
  </si>
  <si>
    <t>KR02 ВП Направляющий Ш-образный профиль Ром глянец 1,6 м</t>
  </si>
  <si>
    <t>KR02 ВП Направляющий Ш-образный профиль Ром глянец 1,9 м</t>
  </si>
  <si>
    <t>KR02 ВП Направляющий Ш-образный профиль Ром глянец 2,4 м</t>
  </si>
  <si>
    <t>KR02 ВП Направляющий Ш-образный профиль Ром глянец 2,7 м</t>
  </si>
  <si>
    <t>KR02 ВП Направляющий Ш-образный профиль Ром глянец 2,95 м</t>
  </si>
  <si>
    <t>KR02 ВП Направляющий Ш-образный профиль Ром глянец 3,2 м</t>
  </si>
  <si>
    <t xml:space="preserve">KR02 ВП Направляющий Ш-образный профиль Ром глянец 3,5 </t>
  </si>
  <si>
    <t>KR02 ВП Направляющий Ш-образный профиль Ром глянец 4 м</t>
  </si>
  <si>
    <t xml:space="preserve">KR02 ВП Направляющий Ш-образный профиль Ром глянец 4,3 </t>
  </si>
  <si>
    <t xml:space="preserve">KR02 ВП Направляющий Ш-образный профиль Ром глянец 5,9 </t>
  </si>
  <si>
    <t>KR05 ром глянец</t>
  </si>
  <si>
    <t>KR05 Ходовой двойной профиль Ром глянец 1,6 м</t>
  </si>
  <si>
    <t>KR05 Ходовой двойной профиль Ром глянец 1,9 м</t>
  </si>
  <si>
    <t>KR05 Ходовой двойной профиль Ром глянец 2,4 м</t>
  </si>
  <si>
    <t>KR05 Ходовой двойной профиль Ром глянец 2,7 м</t>
  </si>
  <si>
    <t>KR05 Ходовой двойной профиль Ром глянец 2,95 м</t>
  </si>
  <si>
    <t>KR05 Ходовой двойной профиль Ром глянец 3,2 м</t>
  </si>
  <si>
    <t>KR05 Ходовой двойной профиль Ром глянец 3,5 м</t>
  </si>
  <si>
    <t>KR05 Ходовой двойной профиль Ром глянец 4 м</t>
  </si>
  <si>
    <t>KR05 Ходовой двойной профиль Ром глянец 4,3 м</t>
  </si>
  <si>
    <t>KR05 Ходовой двойной профиль Ром глянец 5,9 м</t>
  </si>
  <si>
    <t>KR02 ром зернистый</t>
  </si>
  <si>
    <t>KR02 ВП Направляющий Ш-образный профиль Ром зернистый  1,6м</t>
  </si>
  <si>
    <t>KR02 ВП Направляющий Ш-образный профиль Ром зернистый  1,9м</t>
  </si>
  <si>
    <t>KR02 ВП Направляющий Ш-образный профиль Ром зернистый  2,4м</t>
  </si>
  <si>
    <t>KR02 ВП Направляющий Ш-образный профиль Ром зернистый  2,7м</t>
  </si>
  <si>
    <t>KR02 ВП Направляющий Ш-образный профиль Ром зернистый  2,95м</t>
  </si>
  <si>
    <t>KR02 ВП Направляющий Ш-образный профиль Ром зернистый  3,2м</t>
  </si>
  <si>
    <t>KR02 ВП Направляющий Ш-образный профиль Ром зернистый  3,5м</t>
  </si>
  <si>
    <t>KR02 ВП Направляющий Ш-образный профиль Ром зернистый  4,3м</t>
  </si>
  <si>
    <t>KR02 ВП Направляющий Ш-образный профиль Ром зернистый  4м</t>
  </si>
  <si>
    <t>KR02 ВП Направляющий Ш-образный профиль Ром зернистый  5,9м</t>
  </si>
  <si>
    <t>KR05 ром зернистый</t>
  </si>
  <si>
    <t>KR05 Ходовой двойной профиль ром зернистый  1,6м</t>
  </si>
  <si>
    <t>KR05 Ходовой двойной профиль ром зернистый  1,9м</t>
  </si>
  <si>
    <t>KR05 Ходовой двойной профиль ром зернистый  2,4м</t>
  </si>
  <si>
    <t>KR05 Ходовой двойной профиль ром зернистый  2,7м</t>
  </si>
  <si>
    <t>KR05 Ходовой двойной профиль ром зернистый  2,95м</t>
  </si>
  <si>
    <t>KR05 Ходовой двойной профиль ром зернистый  3,2м</t>
  </si>
  <si>
    <t>KR05 Ходовой двойной профиль ром зернистый  3,5м</t>
  </si>
  <si>
    <t>KR05 Ходовой двойной профиль ром зернистый  4,3м</t>
  </si>
  <si>
    <t>KR05 Ходовой двойной профиль ром зернистый  4м</t>
  </si>
  <si>
    <t>KR05 Ходовой двойной профиль ром зернистый  5,9м</t>
  </si>
  <si>
    <t>KR02 терракот зернистый</t>
  </si>
  <si>
    <t>KR02 ВП Направляющий Ш-образный профиль Терракот зернистый 1,6 м</t>
  </si>
  <si>
    <t>KR02 ВП Направляющий Ш-образный профиль Терракот зернистый 1,9 м</t>
  </si>
  <si>
    <t>KR02 ВП Направляющий Ш-образный профиль Терракот зернистый 2,4 м</t>
  </si>
  <si>
    <t>KR02 ВП Направляющий Ш-образный профиль Терракот зернистый 2,7 м</t>
  </si>
  <si>
    <t>KR02 ВП Направляющий Ш-образный профиль Терракот зернистый 2,95 м</t>
  </si>
  <si>
    <t>KR02 ВП Направляющий Ш-образный профиль Терракот зернистый 3,2 м</t>
  </si>
  <si>
    <t>KR02 ВП Направляющий Ш-образный профиль Терракот зернистый 3,5 м</t>
  </si>
  <si>
    <t>KR02 ВП Направляющий Ш-образный профиль Терракот зернистый 4 м</t>
  </si>
  <si>
    <t>KR02 ВП Направляющий Ш-образный профиль Терракот зернистый 4,3 м</t>
  </si>
  <si>
    <t>KR02 ВП Направляющий Ш-образный профиль Терракот зернистый 5,9 м</t>
  </si>
  <si>
    <t>KR05 терракот зернистый</t>
  </si>
  <si>
    <t>KR05 Ходовой двойной профиль Терракот зернистый 1,6 м</t>
  </si>
  <si>
    <t>KR05 Ходовой двойной профиль Терракот зернистый 1,9 м</t>
  </si>
  <si>
    <t>KR05 Ходовой двойной профиль Терракот зернистый 2,4 м</t>
  </si>
  <si>
    <t>KR05 Ходовой двойной профиль Терракот зернистый 2,7 м</t>
  </si>
  <si>
    <t>KR05 Ходовой двойной профиль Терракот зернистый 2,95 м</t>
  </si>
  <si>
    <t>KR05 Ходовой двойной профиль Терракот зернистый 3,2 м</t>
  </si>
  <si>
    <t>KR05 Ходовой двойной профиль Терракот зернистый 4 м</t>
  </si>
  <si>
    <t>KR05 Ходовой двойной профиль Терракот зернистый 4,3 м</t>
  </si>
  <si>
    <t>KR05 Ходовой двойной профиль Терракот зернистый 5,9 м</t>
  </si>
  <si>
    <t>KR02 хром глянец</t>
  </si>
  <si>
    <t>KR02 Направляющий Ш-образный профиль Хром глянец 1,6 м</t>
  </si>
  <si>
    <t>KR02 Направляющий Ш-образный профиль Хром глянец 1,89 м</t>
  </si>
  <si>
    <t>KR02 Направляющий Ш-образный профиль Хром глянец 1,9 м</t>
  </si>
  <si>
    <t>KR02 Направляющий Ш-образный профиль Хром глянец 2,4 м</t>
  </si>
  <si>
    <t>KR02 Направляющий Ш-образный профиль Хром глянец 2,7м</t>
  </si>
  <si>
    <t>KR02 Направляющий Ш-образный профиль Хром глянец 2,95 м</t>
  </si>
  <si>
    <t>KR02 Направляющий Ш-образный профиль Хром глянец 3,2 м</t>
  </si>
  <si>
    <t>KR02 Направляющий Ш-образный профиль Хром глянец 3,5м</t>
  </si>
  <si>
    <t>KR02 Направляющий Ш-образный профиль Хром глянец 4 м</t>
  </si>
  <si>
    <t>KR02 Направляющий Ш-образный профиль Хром глянец 4,3 м</t>
  </si>
  <si>
    <t>KR02 Направляющий Ш-образный профиль Хром глянец 5,9 м</t>
  </si>
  <si>
    <t>KR05 хром глянец</t>
  </si>
  <si>
    <t>KR05 Ходовой двойной профиль Хром глянец 1,6 м</t>
  </si>
  <si>
    <t>1.89</t>
  </si>
  <si>
    <t>KR05 Ходовой двойной профиль Хром глянец 1,89 м</t>
  </si>
  <si>
    <t>KR05 Ходовой двойной профиль Хром глянец 1,9 м</t>
  </si>
  <si>
    <t>KR05 Ходовой двойной профиль Хром глянец 2,4м</t>
  </si>
  <si>
    <t>KR05 Ходовой двойной профиль Хром глянец 2,7 м</t>
  </si>
  <si>
    <t>KR05 Ходовой двойной профиль Хром глянец 2,95 м</t>
  </si>
  <si>
    <t>KR05 Ходовой двойной профиль Хром глянец 3,2 м</t>
  </si>
  <si>
    <t>KR05 Ходовой двойной профиль Хром глянец 3,5 м</t>
  </si>
  <si>
    <t>KR05 Ходовой двойной профиль Хром глянец 4 м</t>
  </si>
  <si>
    <t>KR05 Ходовой двойной профиль Хром глянец 4,3 м</t>
  </si>
  <si>
    <t>KR05 Ходовой двойной профиль Хром глянец 5,3 м</t>
  </si>
  <si>
    <t>5.5</t>
  </si>
  <si>
    <t>KR05 Ходовой двойной профиль Хром глянец 5,5 м</t>
  </si>
  <si>
    <t>5.8</t>
  </si>
  <si>
    <t>KR05 Ходовой двойной профиль Хром глянец 5,8 м</t>
  </si>
  <si>
    <t>KR05 Ходовой двойной профиль Хром глянец 5,9 м</t>
  </si>
  <si>
    <t>KR02 Черная патина</t>
  </si>
  <si>
    <t>KR02 ВП Направляющий Ш-образный профиль черная патина 1,6м</t>
  </si>
  <si>
    <t>KR02 ВП Направляющий Ш-образный профиль черная патина 1,9м</t>
  </si>
  <si>
    <t>KR02 ВП Направляющий Ш-образный профиль черная патина 2,4м</t>
  </si>
  <si>
    <t>KR02 ВП Направляющий Ш-образный профиль черная патина 2,7м</t>
  </si>
  <si>
    <t>KR02 ВП Направляющий Ш-образный профиль черная патина 2,95м</t>
  </si>
  <si>
    <t>KR02 ВП Направляющий Ш-образный профиль черная патина 3,2м</t>
  </si>
  <si>
    <t>KR02 ВП Направляющий Ш-образный профиль черная патина 3,5м</t>
  </si>
  <si>
    <t>KR02 ВП Направляющий Ш-образный профиль черная патина 4,0м</t>
  </si>
  <si>
    <t>KR02 ВП Направляющий Ш-образный профиль черная патина 4,3м</t>
  </si>
  <si>
    <t>KR02 ВП Направляющий Ш-образный профиль черная патина 5,9м</t>
  </si>
  <si>
    <t>KR05 черная патина</t>
  </si>
  <si>
    <t>KR05 Ходовой двойной профиль черная патина 1,6м</t>
  </si>
  <si>
    <t>KR05 Ходовой двойной профиль черная патина 1,9м</t>
  </si>
  <si>
    <t>KR05 Ходовой двойной профиль черная патина 2,4м</t>
  </si>
  <si>
    <t>KR05 Ходовой двойной профиль черная патина 2,7м</t>
  </si>
  <si>
    <t>KR05 Ходовой двойной профиль черная патина 2,95м</t>
  </si>
  <si>
    <t>KR05 Ходовой двойной профиль черная патина 3,2м</t>
  </si>
  <si>
    <t>KR05 Ходовой двойной профиль черная патина 3,5м</t>
  </si>
  <si>
    <t>KR05 Ходовой двойной профиль черная патина 4,0м</t>
  </si>
  <si>
    <t>KR05 Ходовой двойной профиль черная патина 4,3м</t>
  </si>
  <si>
    <t>KR05 Ходовой двойной профиль черная патина 5,9м</t>
  </si>
  <si>
    <t>Шампань глянец</t>
  </si>
  <si>
    <t>KR02 шампань глянец</t>
  </si>
  <si>
    <t>KR02 ВП Направляющий Ш-образный профиль Шампань глянец 1,35 м</t>
  </si>
  <si>
    <t>KR02 ВП Направляющий Ш-образный профиль Шампань глянец 1,6 м</t>
  </si>
  <si>
    <t>KR02 ВП Направляющий Ш-образный профиль Шампань глянец 1,9 м</t>
  </si>
  <si>
    <t>KR02 ВП Направляющий Ш-образный профиль Шампань глянец 2,4 м</t>
  </si>
  <si>
    <t>KR02 ВП Направляющий Ш-образный профиль Шампань глянец 2,7 м</t>
  </si>
  <si>
    <t>KR02 ВП Направляющий Ш-образный профиль Шампань глянец 2,95 м</t>
  </si>
  <si>
    <t>KR02 ВП Направляющий Ш-образный профиль Шампань глянец 3,2 м</t>
  </si>
  <si>
    <t>KR02 ВП Направляющий Ш-образный профиль Шампань глянец 3,5 м</t>
  </si>
  <si>
    <t>KR02 ВП Направляющий Ш-образный профиль Шампань глянец 4 м</t>
  </si>
  <si>
    <t>KR02 ВП Направляющий Ш-образный профиль Шампань глянец 4,3 м</t>
  </si>
  <si>
    <t>KR02 ВП Направляющий Ш-образный профиль Шампань глянец 5,9 м</t>
  </si>
  <si>
    <t>KR05 шампань глянец</t>
  </si>
  <si>
    <t>KR05 Ходовой двойной профиль Шампань глянец 1,35 м</t>
  </si>
  <si>
    <t>KR05 Ходовой двойной профиль Шампань глянец 1,6 м</t>
  </si>
  <si>
    <t>KR05 Ходовой двойной профиль Шампань глянец 1,9 м</t>
  </si>
  <si>
    <t>KR05 Ходовой двойной профиль Шампань глянец 2,4 м</t>
  </si>
  <si>
    <t>KR05 Ходовой двойной профиль Шампань глянец 2,7 м</t>
  </si>
  <si>
    <t>KR05 Ходовой двойной профиль Шампань глянец 2,95 м</t>
  </si>
  <si>
    <t>KR05 Ходовой двойной профиль Шампань глянец 3,2 м</t>
  </si>
  <si>
    <t>KR05 Ходовой двойной профиль Шампань глянец 4 м</t>
  </si>
  <si>
    <t>KR05 Ходовой двойной профиль Шампань глянец 4,3 м</t>
  </si>
  <si>
    <t>KR05 Ходовой двойной профиль Шампань глянец 5,9 м</t>
  </si>
  <si>
    <t xml:space="preserve">Пивотный механизм и профиль </t>
  </si>
  <si>
    <t>KR04 Пивотный профиль бронза 1,2м*****</t>
  </si>
  <si>
    <t>KR04 Пивотный профиль бронза 1,46м*****</t>
  </si>
  <si>
    <t>KR04 Пивотный профиль бронза 2,9м*****</t>
  </si>
  <si>
    <t>KR04 Пивотный профиль бронза 3,68м*****</t>
  </si>
  <si>
    <t>KR04 Пивотный профиль бронза 4,7м*****</t>
  </si>
  <si>
    <t>KR04 Пивотный профиль хром 1,2м*****</t>
  </si>
  <si>
    <t>KR04 Пивотный профиль хром 2,9м*****</t>
  </si>
  <si>
    <t>KR04 Пивотный профиль хром 4,7м*****</t>
  </si>
  <si>
    <t>KR16 Пивотный механизм*****</t>
  </si>
  <si>
    <t>Профили к "Риал" и "Универсал"</t>
  </si>
  <si>
    <t>RP01  венге темный глянец</t>
  </si>
  <si>
    <t>RP01 Профиль-ручка ДСП+стекло венге темный глянец 1,9 м</t>
  </si>
  <si>
    <t>RP01 Профиль-ручка ДСП+стекло венге темный глянец 2,39 м</t>
  </si>
  <si>
    <t>RP01 Профиль-ручка ДСП+стекло венге темный глянец 2,45 м</t>
  </si>
  <si>
    <t>RP01 Профиль-ручка ДСП+стекло венге темный глянец 2,93 м</t>
  </si>
  <si>
    <t>RP01 Профиль-ручка ДСП+стекло венге темный глянец 4,6 м</t>
  </si>
  <si>
    <t>RP01 Профиль-ручка ДСП+стекло венге темный глянец 4,9 м</t>
  </si>
  <si>
    <t>RP01 Хром глянец</t>
  </si>
  <si>
    <t>RP01 Профиль-ручка ДСП+стекло Хром глянец 2,45</t>
  </si>
  <si>
    <t>RP01 Профиль-ручка ДСП+стекло Хром глянец 4,9</t>
  </si>
  <si>
    <t>RP02  венге темный глянец</t>
  </si>
  <si>
    <t>RP02 Профиль ручка ДСП Венге темный глянец 1,98</t>
  </si>
  <si>
    <t>RP02 Профиль ручка ДСП Венге темный глянец 2,4</t>
  </si>
  <si>
    <t>RP02 Профиль ручка ДСП Венге темный глянец 2,45</t>
  </si>
  <si>
    <t>RP02 Профиль ручка ДСП Венге темный глянец 2,48</t>
  </si>
  <si>
    <t>RP02 Профиль ручка ДСП Венге темный глянец 2,8</t>
  </si>
  <si>
    <t>RP02 Профиль ручка ДСП Венге темный глянец 4,9</t>
  </si>
  <si>
    <t>RP02 Хром глянец</t>
  </si>
  <si>
    <t>RP02 Профиль ручка ДСП Хром глянец 2,3</t>
  </si>
  <si>
    <t>RP02 Профиль ручка ДСП Хром глянец 2,6</t>
  </si>
  <si>
    <t>RP02 Профиль ручка ДСП Хром глянец 4,9</t>
  </si>
  <si>
    <t>RP08 Белый глянец</t>
  </si>
  <si>
    <t>RP08 Профиль разделительный Белый глянец 5,9</t>
  </si>
  <si>
    <t>RP08 Берёза структура</t>
  </si>
  <si>
    <t>RP08 Профиль разделительный Берёза структур 4.9</t>
  </si>
  <si>
    <t>RP08 Венге темный</t>
  </si>
  <si>
    <t>RP08 Профиль разделительный Венге темный 2,2</t>
  </si>
  <si>
    <t>RP08 Профиль разделительный Венге темный 3,65</t>
  </si>
  <si>
    <t>RP08 Профиль разделительный Венге темный 4,9</t>
  </si>
  <si>
    <t>RP08 Профиль разделительный Венге темный 5,9</t>
  </si>
  <si>
    <t>RP08 Венге темный глянец</t>
  </si>
  <si>
    <t>RP08 Профиль разделительный Венге темный глянец 2.1</t>
  </si>
  <si>
    <t>RP08 Профиль разделительный Венге темный глянец 2.7</t>
  </si>
  <si>
    <t>RP08 Профиль разделительный Венге темный глянец 4,9</t>
  </si>
  <si>
    <t>RP08 Профиль разделительный Венге темный глянец 5,9</t>
  </si>
  <si>
    <t>RP08 Венге темный седой</t>
  </si>
  <si>
    <t>RP08 Профиль разделительный венге темный седой 4,9</t>
  </si>
  <si>
    <t>RP08 Дуб светлый структур</t>
  </si>
  <si>
    <t>RP08 Профиль разделительный Дуб светлый структур.1.4</t>
  </si>
  <si>
    <t>RP08 Профиль разделительный Дуб светлый структур.2.0</t>
  </si>
  <si>
    <t>RP08 Профиль разделительный Дуб светлый структур.2.3</t>
  </si>
  <si>
    <t>RP08 Профиль разделительный Дуб светлый структур.4,9</t>
  </si>
  <si>
    <t>RP08 Профиль разделительный Дуб светлый структур.5,9</t>
  </si>
  <si>
    <t>RP08 Хром глянец</t>
  </si>
  <si>
    <t>1.85</t>
  </si>
  <si>
    <t>RP08 Профиль разделительный Хром глянец 1.85</t>
  </si>
  <si>
    <t>RP08 Профиль разделительный Хром глянец 1.98</t>
  </si>
  <si>
    <t>2.2</t>
  </si>
  <si>
    <t>RP08 Профиль разделительный Хром глянец 2.2</t>
  </si>
  <si>
    <t>RP08 Профиль разделительный Хром глянец 2.9</t>
  </si>
  <si>
    <t>RP08 Профиль разделительный Хром глянец 4,9</t>
  </si>
  <si>
    <t>RP08 Профиль разделительный Хром глянец 5,9</t>
  </si>
  <si>
    <t>RP13 Белый глянец</t>
  </si>
  <si>
    <t>RP13 Профиль разделительный ДСП+ДСП Белый глянец 4,9</t>
  </si>
  <si>
    <t>RP13 Профиль разделительный ДСП+ДСП Белый глянец 5,9</t>
  </si>
  <si>
    <t>RP13 Берёза структура</t>
  </si>
  <si>
    <t>RP13 Профиль разделительный ДСП+ДСП Берёза структура 4,9</t>
  </si>
  <si>
    <t>RP13 Венге темный</t>
  </si>
  <si>
    <t>RP13 Профиль разделительный ДСП+ДСП Венге темный 1.4</t>
  </si>
  <si>
    <t>RP13 Профиль разделительный ДСП+ДСП Венге темный 4,9</t>
  </si>
  <si>
    <t>RP13 Профиль разделительный ДСП+ДСП Венге темный 5,9</t>
  </si>
  <si>
    <t>RP13 Венге тёмный глянец</t>
  </si>
  <si>
    <t>RP13 Профиль разделительный ДСП+ДСП Венге темный глянец 1,2</t>
  </si>
  <si>
    <t>RP13 Профиль разделительный ДСП+ДСП Венге темный глянец 1,4</t>
  </si>
  <si>
    <t>RP13 Профиль разделительный ДСП+ДСП Венге темный глянец 3,1</t>
  </si>
  <si>
    <t>RP13 Профиль разделительный ДСП+ДСП Венге темный глянец 4,9</t>
  </si>
  <si>
    <t>RP13 Профиль разделительный ДСП+ДСП Венге темный глянец 5,9</t>
  </si>
  <si>
    <t>RP13 Венге темный седой</t>
  </si>
  <si>
    <t>RP13 Профиль разделительный ДСП+ДСП венге темный седой 4,9</t>
  </si>
  <si>
    <t>RP13 Дуб светлый структур</t>
  </si>
  <si>
    <t>RP13 Профиль разделительный ДСП+ДСП Дуб светлый структур.4,9</t>
  </si>
  <si>
    <t>RP13 Профиль разделительный ДСП+ДСП Дуб светлый структур.5,9</t>
  </si>
  <si>
    <t>RP13 хром глянец</t>
  </si>
  <si>
    <t>RP13 Профиль разделительный ДСП+ДСП Хром глянец 1,1</t>
  </si>
  <si>
    <t>RP13 Профиль разделительный ДСП+ДСП Хром глянец 1,6</t>
  </si>
  <si>
    <t>RP13 Профиль разделительный ДСП+ДСП Хром глянец 4,9</t>
  </si>
  <si>
    <t>RР11</t>
  </si>
  <si>
    <t>RР11 Вставка под стекло с силиконом 2,5м</t>
  </si>
  <si>
    <t>RР11 Вставка под стекло с силиконом 2,8м</t>
  </si>
  <si>
    <t>RР11 Вставка под стекло с силиконом 4,8м</t>
  </si>
  <si>
    <t>Профиль анодированный АлюминТехно</t>
  </si>
  <si>
    <t>верхний профиль</t>
  </si>
  <si>
    <t>AYPC.000.0006 RAL9016</t>
  </si>
  <si>
    <t>RAL9016 Горизонтальный верхний профиль белый глянец 2,0м</t>
  </si>
  <si>
    <t>RAL9016 Горизонтальный верхний профиль белый глянец 4,0м</t>
  </si>
  <si>
    <t>RAL9016 Горизонтальный верхний профиль белый глянец 6,0м</t>
  </si>
  <si>
    <t>Двойной профиль</t>
  </si>
  <si>
    <t>AYPC.000.0008 RAL9016</t>
  </si>
  <si>
    <t>RAL9016 Ходовой двойной профиль белый глянец 2,0м</t>
  </si>
  <si>
    <t>RAL9016 Ходовой двойной профиль белый глянец 4,0м</t>
  </si>
  <si>
    <t>RAL9016 Ходовой двойной профиль белый глянец 6,0м</t>
  </si>
  <si>
    <t>межсекционный профиль</t>
  </si>
  <si>
    <t>AYPC.000.0019 RAL9016</t>
  </si>
  <si>
    <t>RAL9016 Горизонтальный межсекционный профиль белый глянец 2,0м</t>
  </si>
  <si>
    <t>RAL9016 Горизонтальный межсекционный профиль белый глянец 4,0м</t>
  </si>
  <si>
    <t>RAL9016 Горизонтальный межсекционный профиль белый глянец 6,0м</t>
  </si>
  <si>
    <t>AYPC.000.0009 RAL9016</t>
  </si>
  <si>
    <t>RAL9016 Горизонтальный межсекционный профиль эконом белый глянец 6,0м</t>
  </si>
  <si>
    <t>AYPC.000.0025 RAL9016</t>
  </si>
  <si>
    <t>RAL9016 Разделитель-наклейка межсекционный белый глянец 6,0м</t>
  </si>
  <si>
    <t>нижний профиль</t>
  </si>
  <si>
    <t>AYPC.000.0003 RAL9016</t>
  </si>
  <si>
    <t>RAL9016 Горизонтальный нижний профиль белый глянец 2,0м</t>
  </si>
  <si>
    <t>RAL9016 Горизонтальный нижний профиль белый глянец 4,0м</t>
  </si>
  <si>
    <t>RAL9016 Горизонтальный нижний профиль белый глянец 6,0м</t>
  </si>
  <si>
    <t>профиль вертикальный  (ручка)</t>
  </si>
  <si>
    <t>AYPC.000.0011 RAL9016</t>
  </si>
  <si>
    <t>RAL9016 Вертикальный Н-профиль (ручка) белый глянец 5,3 м</t>
  </si>
  <si>
    <t>AYPC.000.0010 RAL9016</t>
  </si>
  <si>
    <t>RAL9016 Вертикальный открытый профиль (ручка) Модус белый глянец 5,3м</t>
  </si>
  <si>
    <t>AYPC.000.0004 RAL9016</t>
  </si>
  <si>
    <t>RAL9016 Вертикальный профиль (ручка) закрытый  белый глянец  5,3м</t>
  </si>
  <si>
    <t>AYPC.000.0005 RAL9016</t>
  </si>
  <si>
    <t>RAL9016 Вертикальный профиль (ручка) открытый белый глянец 5,3м</t>
  </si>
  <si>
    <t>Ш-образный профиль</t>
  </si>
  <si>
    <t>AYPC.000.0007 RAL9016</t>
  </si>
  <si>
    <t>RAL9016 Направляющий Ш-обазный профиль белый глянец 2,0м</t>
  </si>
  <si>
    <t>RAL9016 Направляющий Ш-обазный профиль белый глянец 4,0м</t>
  </si>
  <si>
    <t>RAL9016 Направляющий Ш-обазный профиль белый глянец 6,0м</t>
  </si>
  <si>
    <t>AYPC.000.0006 A07-D6</t>
  </si>
  <si>
    <t>A07-D6 Горизонтальный верхний профиль коньяк 2,0м</t>
  </si>
  <si>
    <t>A07-D6 Горизонтальный верхний профиль коньяк 2,6м</t>
  </si>
  <si>
    <t>A07-D6 Горизонтальный верхний профиль коньяк 3,4м</t>
  </si>
  <si>
    <t>A07-D6 Горизонтальный верхний профиль коньяк 4,0м</t>
  </si>
  <si>
    <t>A07-D6 Горизонтальный верхний профиль коньяк 6,0м</t>
  </si>
  <si>
    <t>двойной профиль</t>
  </si>
  <si>
    <t>AYPC.000.0008 A07-D6</t>
  </si>
  <si>
    <t>A07-D6 Ходовой двойной профиль коньяк 2,0м</t>
  </si>
  <si>
    <t>A07-D6 Ходовой двойной профиль коньяк 3,4м</t>
  </si>
  <si>
    <t>A07-D6 Ходовой двойной профиль коньяк 4,0м</t>
  </si>
  <si>
    <t>A07-D6 Ходовой двойной профиль коньяк 6,0м</t>
  </si>
  <si>
    <t>A07-D6 Ходовой двойной профиль коньяк2,6м</t>
  </si>
  <si>
    <t>AYPC.000.0019 A07-D6</t>
  </si>
  <si>
    <t>A07-D6 Горизонтальный межсекционный профиль коньяк 2,0м</t>
  </si>
  <si>
    <t>A07-D6 Горизонтальный межсекционный профиль коньяк 2,6м</t>
  </si>
  <si>
    <t>A07-D6 Горизонтальный межсекционный профиль коньяк 3,4м</t>
  </si>
  <si>
    <t>A07-D6 Горизонтальный межсекционный профиль коньяк 4,0м</t>
  </si>
  <si>
    <t>A07-D6 Горизонтальный межсекционный профиль коньяк 6,0м</t>
  </si>
  <si>
    <t>AYPC.000.0009 A07-D6</t>
  </si>
  <si>
    <t>A07-D6 Горизонтальный межсекционный профиль коньяк эконом 6,0м</t>
  </si>
  <si>
    <t>AYPC.000.0025, А07-Е6</t>
  </si>
  <si>
    <t>А07-Е6 Разделитель-наклейка межсекционный коньяк 6,0м</t>
  </si>
  <si>
    <t>AYPC.000.0003 A07-D6</t>
  </si>
  <si>
    <t>A07-D6 Горизонтальный нижний профиль коньяк 2,0м</t>
  </si>
  <si>
    <t>A07-D6 Горизонтальный нижний профиль коньяк 2,6м</t>
  </si>
  <si>
    <t>A07-D6 Горизонтальный нижний профиль коньяк 3,4м</t>
  </si>
  <si>
    <t>A07-D6 Горизонтальный нижний профиль коньяк 4,0м</t>
  </si>
  <si>
    <t>A07-D6 Горизонтальный нижний профиль коньяк 6,0м</t>
  </si>
  <si>
    <t>профиль вертикальный (ручка)</t>
  </si>
  <si>
    <t>AYPC.000.0011 A07-D6</t>
  </si>
  <si>
    <t>A07-D6 Вертикальный Н-профиль (ручка) коньяк 5,3 м</t>
  </si>
  <si>
    <t>AYPC.000.0010 A07-D6</t>
  </si>
  <si>
    <t>A07-D6 Вертикальный открытый профиль (ручка) Модус коньяк 2,65м</t>
  </si>
  <si>
    <t>A07-D6 Вертикальный открытый профиль (ручка) Модус коньяк 5,3м</t>
  </si>
  <si>
    <t>AYPC.000.0004 A07-D6</t>
  </si>
  <si>
    <t>A07-D6 Вертикальный профиль (ручка) закрытый коньяк 2,65м</t>
  </si>
  <si>
    <t>A07-D6 Вертикальный профиль (ручка) закрытый коньяк 5,3м</t>
  </si>
  <si>
    <t>AYPC.000.0005 A07-D6</t>
  </si>
  <si>
    <t>A07-D6 Вертикальный профиль (ручка) открытый коньяк 2,65м</t>
  </si>
  <si>
    <t>A07-D6 Вертикальный профиль (ручка) открытый коньяк 5,3м</t>
  </si>
  <si>
    <t>AYPC.000.0007 A07-D6</t>
  </si>
  <si>
    <t>A07-D6 Направляющий Ш-обазный профиль коньяк 2,0м</t>
  </si>
  <si>
    <t>A07-D6 Направляющий Ш-обазный профиль коньяк 2,6м</t>
  </si>
  <si>
    <t>A07-D6 Направляющий Ш-обазный профиль коньяк 3,4м</t>
  </si>
  <si>
    <t>A07-D6 Направляющий Ш-обазный профиль коньяк 4,0м</t>
  </si>
  <si>
    <t>A07-D6 Направляющий Ш-обазный профиль коньяк 6,0м</t>
  </si>
  <si>
    <t>Светлое золото</t>
  </si>
  <si>
    <t>AYPC.000.0006 A20-D6</t>
  </si>
  <si>
    <t>A20-D6 Горизонтальный верхний профиль светлое золото 2,0м</t>
  </si>
  <si>
    <t>A20-D6 Горизонтальный верхний профиль светлое золото 3,0м</t>
  </si>
  <si>
    <t>A20-D6 Горизонтальный верхний профиль светлое золото 4,0м</t>
  </si>
  <si>
    <t>A20-D6 Горизонтальный верхний профиль светлое золото 6,0м</t>
  </si>
  <si>
    <t>AYPC.000.0008 A20-D6</t>
  </si>
  <si>
    <t>A20-D6 Ходовой двойной профиль светлое золото 2,0м</t>
  </si>
  <si>
    <t>A20-D6 Ходовой двойной профиль светлое золото 4,0м</t>
  </si>
  <si>
    <t>A20-D6 Ходовой двойной профиль светлое золото 6,0м</t>
  </si>
  <si>
    <t>AYPC.000.0019 A20-D6</t>
  </si>
  <si>
    <t>A20-D6 Горизонтальный межсекционный профиль светлое золото 1,3м</t>
  </si>
  <si>
    <t>A20-D6 Горизонтальный межсекционный профиль светлое золото 2,0м</t>
  </si>
  <si>
    <t>A20-D6 Горизонтальный межсекционный профиль светлое золото 3,3м</t>
  </si>
  <si>
    <t>A20-D6 Горизонтальный межсекционный профиль светлое золото 4,0м</t>
  </si>
  <si>
    <t>A20-D6 Горизонтальный межсекционный профиль светлое золото 6,0м</t>
  </si>
  <si>
    <t>AYPC.000.0009 A20-D6</t>
  </si>
  <si>
    <t>A20-D6 Горизонтальный межсекционный профиль эконом светлое золото 6,0м</t>
  </si>
  <si>
    <t>AYPC.000.0025 A20-Е6</t>
  </si>
  <si>
    <t>А20-Е6 Разделитель-наклейка межсекционный светлое золото 3,0м</t>
  </si>
  <si>
    <t>А20-Е6 Разделитель-наклейка межсекционный светлое золото 6,0м</t>
  </si>
  <si>
    <t>AYPC.000.0003 A20-D6</t>
  </si>
  <si>
    <t>A20-D6 Горизонтальный нижний профиль светлое золото 2,0м</t>
  </si>
  <si>
    <t>A20-D6 Горизонтальный нижний профиль светлое золото 4,0м</t>
  </si>
  <si>
    <t>A20-D6 Горизонтальный нижний профиль светлое золото 6,0м</t>
  </si>
  <si>
    <t>профиль (ручка)</t>
  </si>
  <si>
    <t>AYPC.000.0011 A20-D6</t>
  </si>
  <si>
    <t>A00-D6 Вертикальный Н-профиль (ручка) светлое золото 5,3 м</t>
  </si>
  <si>
    <t>AYPC.000.0010 A20-D6</t>
  </si>
  <si>
    <t>A07-D6 Вертикальный открытый профиль (ручка) Модус светлое золото 5,3м</t>
  </si>
  <si>
    <t>AYPC.000.0004 A20-D6</t>
  </si>
  <si>
    <t>A20-D6 Вертикальный профиль (ручка) закрытый светлое золото 5,3м</t>
  </si>
  <si>
    <t>AYPC.000.0005 A20-D6</t>
  </si>
  <si>
    <t>A20-D6 Вертикальный профиль (ручка) открытый светлое золото 5,3м</t>
  </si>
  <si>
    <t>AYPC.000.0007 A20-D6</t>
  </si>
  <si>
    <t>A20-D6 Направляющий Ш-обазный профиль светлое золото 2,0м</t>
  </si>
  <si>
    <t>A20-D6 Направляющий Ш-обазный профиль светлое золото 4,0м</t>
  </si>
  <si>
    <t>A20-D6 Направляющий Ш-обазный профиль светлое золото 6,0м</t>
  </si>
  <si>
    <t>AYPC.000.0006 A00-D6</t>
  </si>
  <si>
    <t>A00-D6 Горизонтальный верхний профиль серебро 2,0м</t>
  </si>
  <si>
    <t>A00-D6 Горизонтальный верхний профиль серебро 2,65м</t>
  </si>
  <si>
    <t>A00-D6 Горизонтальный верхний профиль серебро 3,0м</t>
  </si>
  <si>
    <t>A00-D6 Горизонтальный верхний профиль серебро 3,36м</t>
  </si>
  <si>
    <t>A00-D6 Горизонтальный верхний профиль серебро 4,0м</t>
  </si>
  <si>
    <t>A00-D6 Горизонтальный верхний профиль серебро 6,0м</t>
  </si>
  <si>
    <t>AYPC.000.0008 A00-D6</t>
  </si>
  <si>
    <t>A00-D6 Ходовой двойной профиль серебро 2,0м</t>
  </si>
  <si>
    <t>A00-D6 Ходовой двойной профиль серебро 2,4м</t>
  </si>
  <si>
    <t>A00-D6 Ходовой двойной профиль серебро 3,0м</t>
  </si>
  <si>
    <t>A00-D6 Ходовой двойной профиль серебро 3,3м</t>
  </si>
  <si>
    <t>A00-D6 Ходовой двойной профиль серебро 4,0м</t>
  </si>
  <si>
    <t>A00-D6 Ходовой двойной профиль серебро 6,0м</t>
  </si>
  <si>
    <t>AYPC.000.0019 A00-D6</t>
  </si>
  <si>
    <t>A00-D6 Горизонтальный межсекционный профиль серебро 2,0м</t>
  </si>
  <si>
    <t>A00-D6 Горизонтальный межсекционный профиль серебро 3,0м</t>
  </si>
  <si>
    <t>A00-D6 Горизонтальный межсекционный профиль серебро 4,0м</t>
  </si>
  <si>
    <t>A00-D6 Горизонтальный межсекционный профиль серебро 6,0м</t>
  </si>
  <si>
    <t>AYPC.000.0009 A00-D6</t>
  </si>
  <si>
    <t>A00-D6 Горизонтальный межсекционный профиль серебро эконом 6,0м</t>
  </si>
  <si>
    <t>AYPC.000.0025 A00-Е6</t>
  </si>
  <si>
    <t>A00-Е6 Разделитель-наклейка межсекционный серебро 6,0м</t>
  </si>
  <si>
    <t>AYPC.000.0003 A00-D6</t>
  </si>
  <si>
    <t>A00-D6 Горизонтальный нижний профиль серебро 2,0м</t>
  </si>
  <si>
    <t>A00-D6 Горизонтальный нижний профиль серебро 2,65м</t>
  </si>
  <si>
    <t>A00-D6 Горизонтальный нижний профиль серебро 3,0м</t>
  </si>
  <si>
    <t>A00-D6 Горизонтальный нижний профиль серебро 4,0м</t>
  </si>
  <si>
    <t>A00-D6 Горизонтальный нижний профиль серебро 6,0м</t>
  </si>
  <si>
    <t>AYPC.000.0011 A00-D6</t>
  </si>
  <si>
    <t>A00-D6 Вертикальный Н-профиль (ручка) серебро 5,3 м</t>
  </si>
  <si>
    <t>AYPC.000.0010 A00-D6</t>
  </si>
  <si>
    <t>A00-D6 Вертикальный открытый профиль (ручка) Модус серебро 5,3м</t>
  </si>
  <si>
    <t>AYPC.000.0004 A00-D6</t>
  </si>
  <si>
    <t xml:space="preserve">A00-D6 Вертикальный профиль (ручка) закрытый серебро 2,27м </t>
  </si>
  <si>
    <t xml:space="preserve">A00-D6 Вертикальный профиль (ручка) закрытый серебро 2м </t>
  </si>
  <si>
    <t xml:space="preserve">A00-D6 Вертикальный профиль (ручка) закрытый серебро 3м </t>
  </si>
  <si>
    <t xml:space="preserve">A00-D6 Вертикальный профиль (ручка) закрытый серебро 5,3м </t>
  </si>
  <si>
    <t>AYPC.000.0005 A00-D6</t>
  </si>
  <si>
    <t>A00-D6 Вертикальный профиль (ручка) открытый серебро 2,3м</t>
  </si>
  <si>
    <t>A00-D6 Вертикальный профиль (ручка) открытый серебро 2,61м</t>
  </si>
  <si>
    <t>A00-D6 Вертикальный профиль (ручка) открытый серебро 2,65м</t>
  </si>
  <si>
    <t>A00-D6 Вертикальный профиль (ручка) открытый серебро 5,3м</t>
  </si>
  <si>
    <t>AYPC.000.0007 A00-D6</t>
  </si>
  <si>
    <t>A00-D6 Направляющий Ш-обазный профиль серебро 1,5м</t>
  </si>
  <si>
    <t>A00-D6 Направляющий Ш-обазный профиль серебро 2,0м</t>
  </si>
  <si>
    <t>A00-D6 Направляющий Ш-обазный профиль серебро 3,0м</t>
  </si>
  <si>
    <t>A00-D6 Направляющий Ш-обазный профиль серебро 4,0м</t>
  </si>
  <si>
    <t>A00-D6 Направляющий Ш-обазный профиль серебро 6,0м</t>
  </si>
  <si>
    <t>Черный глянец</t>
  </si>
  <si>
    <t>AYPC.000.0006 RAL9005</t>
  </si>
  <si>
    <t>RAL9005 Горизонтальный верхний профиль черный глянец 2,0м</t>
  </si>
  <si>
    <t>RAL9005 Горизонтальный верхний профиль черный глянец 4,0м</t>
  </si>
  <si>
    <t>RAL9005 Горизонтальный верхний профиль черный глянец 6,0м</t>
  </si>
  <si>
    <t>AYPC.000.0008 RAL9005</t>
  </si>
  <si>
    <t>RAL9005  Ходовой двойной профиль черный глянец 2,0м</t>
  </si>
  <si>
    <t>RAL9005  Ходовой двойной профиль черный глянец 4,0м</t>
  </si>
  <si>
    <t>RAL9005  Ходовой двойной профиль черный глянец 6,0м</t>
  </si>
  <si>
    <t>AYPC.000.0019 RAL9005</t>
  </si>
  <si>
    <t>RAL9005 Горизонтальный межсекционный профиль черный глянец 2,0м</t>
  </si>
  <si>
    <t>RAL9005 Горизонтальный межсекционный профиль черный глянец 4,0 м</t>
  </si>
  <si>
    <t>RAL9005 Горизонтальный межсекционный профиль черный глянец 6,0 м</t>
  </si>
  <si>
    <t>AYPC.000.0025 RAL9005</t>
  </si>
  <si>
    <t>RAL9005 Разделитель-наклейка межсекционный  черный глянец 6,0м</t>
  </si>
  <si>
    <t>AYPC.000.0003 RAL9005</t>
  </si>
  <si>
    <t>RAL9005 Горизонтальный нижний профиль черный глянец 2,0м</t>
  </si>
  <si>
    <t>RAL9005 Горизонтальный нижний профиль черный глянец 4,0м</t>
  </si>
  <si>
    <t>RAL9005 Горизонтальный нижний профиль черный глянец 6,0м</t>
  </si>
  <si>
    <t>Профиль вертикальный (ручка)</t>
  </si>
  <si>
    <t>AYPC.000.0011 RAL9005</t>
  </si>
  <si>
    <t>RAL9005 Вертикальный Н-профиль (ручка) черный глянец 5,3 м</t>
  </si>
  <si>
    <t>AYPC.000.0010 RAL9005</t>
  </si>
  <si>
    <t>RAL9005 Вертикальный открытый профиль (ручка) Модус черный глянец 5,3м</t>
  </si>
  <si>
    <t>AYPC.000.0004 RAL9005</t>
  </si>
  <si>
    <t>RAL9005 Вертикальный профиль (ручка) закрытый  черный глянец 5,3м</t>
  </si>
  <si>
    <t>AYPC.000.0005 RAL9005</t>
  </si>
  <si>
    <t>RAL9005 Вертикальный профиль (ручка) открытый черный глянец 5,3м</t>
  </si>
  <si>
    <t>Ш-обазный профиль</t>
  </si>
  <si>
    <t>AYPC.000.0007 RAL9005</t>
  </si>
  <si>
    <t>RAL9005 Направляющий Ш-обазный профиль  черный глянец 2,0м</t>
  </si>
  <si>
    <t>RAL9005 Направляющий Ш-обазный профиль  черный глянец 4,0м</t>
  </si>
  <si>
    <t>RAL9005 Направляющий Ш-обазный профиль  черный глянец 6,0м</t>
  </si>
  <si>
    <t>AYPC.000.0006 A06-D6</t>
  </si>
  <si>
    <t>A06-D6 Горизонтальный верхний профиль шампань 2,0м</t>
  </si>
  <si>
    <t>A06-D6 Горизонтальный верхний профиль шампань 2,8м</t>
  </si>
  <si>
    <t>A06-D6 Горизонтальный верхний профиль шампань 3,0м</t>
  </si>
  <si>
    <t>A06-D6 Горизонтальный верхний профиль шампань 3,2м</t>
  </si>
  <si>
    <t>A06-D6 Горизонтальный верхний профиль шампань 4,0м</t>
  </si>
  <si>
    <t>A06-D6 Горизонтальный верхний профиль шампань 5,8м</t>
  </si>
  <si>
    <t>A06-D6 Горизонтальный верхний профиль шампань 6,0м</t>
  </si>
  <si>
    <t>AYPC.000.0008 A06-D6</t>
  </si>
  <si>
    <t>A06-D6 Ходовой двойной профиль шампань 2,0м</t>
  </si>
  <si>
    <t>A06-D6 Ходовой двойной профиль шампань 2,6м</t>
  </si>
  <si>
    <t>A06-D6 Ходовой двойной профиль шампань 2,8м</t>
  </si>
  <si>
    <t>A06-D6 Ходовой двойной профиль шампань 3,0м</t>
  </si>
  <si>
    <t>A06-D6 Ходовой двойной профиль шампань 3,4м</t>
  </si>
  <si>
    <t>A06-D6 Ходовой двойной профиль шампань 4,0м</t>
  </si>
  <si>
    <t>A06-D6 Ходовой двойной профиль шампань 5,8м</t>
  </si>
  <si>
    <t>A06-D6 Ходовой двойной профиль шампань 6,0м</t>
  </si>
  <si>
    <t>AYPC.000.0019 A06-D6</t>
  </si>
  <si>
    <t>A06-D6 Горизонтальный межсекционный профиль шампань 2,0м</t>
  </si>
  <si>
    <t>A06-D6 Горизонтальный межсекционный профиль шампань 2,6м</t>
  </si>
  <si>
    <t>A06-D6 Горизонтальный межсекционный профиль шампань 3,0м</t>
  </si>
  <si>
    <t>A06-D6 Горизонтальный межсекционный профиль шампань 4,0м</t>
  </si>
  <si>
    <t>A06-D6 Горизонтальный межсекционный профиль шампань 6,0м</t>
  </si>
  <si>
    <t>AYPC.000.0009 A06-D6</t>
  </si>
  <si>
    <t>A06-D6 Горизонтальный межсекционный профиль шампань эконом 5,8м</t>
  </si>
  <si>
    <t>A06-D6 Горизонтальный межсекционный профиль шампань эконом 6,0м</t>
  </si>
  <si>
    <t>A06-D6 Горизонтальный межсекционный профиль шампань3,25м</t>
  </si>
  <si>
    <t>AYPC.000.0025 A06-Е6</t>
  </si>
  <si>
    <t>A06-Е6 Разделитель-наклейка межсекционный шампань 6,0м</t>
  </si>
  <si>
    <t>AYPC.000.0003 A06-D6</t>
  </si>
  <si>
    <t>A06-D6 Горизонтальный нижний профиль шампань 1,8м</t>
  </si>
  <si>
    <t>A06-D6 Горизонтальный нижний профиль шампань 2,0м</t>
  </si>
  <si>
    <t>A06-D6 Горизонтальный нижний профиль шампань 2,8м</t>
  </si>
  <si>
    <t>A06-D6 Горизонтальный нижний профиль шампань 3,0м</t>
  </si>
  <si>
    <t>A06-D6 Горизонтальный нижний профиль шампань 4,0м</t>
  </si>
  <si>
    <t>A06-D6 Горизонтальный нижний профиль шампань 5,8м</t>
  </si>
  <si>
    <t>A06-D6 Горизонтальный нижний профиль шампань 6,0м</t>
  </si>
  <si>
    <t>AYPC.000.0011 A06-D6</t>
  </si>
  <si>
    <t>A06-D6 Вертикальный Н-профиль (ручка) шампань 5,3 м</t>
  </si>
  <si>
    <t>AYPC.000.0010 A06-D6</t>
  </si>
  <si>
    <t>A06-D6 Вертикальный открытый профиль (ручка) Модус шампань 5,3м</t>
  </si>
  <si>
    <t>AYPC.000.0004 A06-D6</t>
  </si>
  <si>
    <t>A06-D6 Вертикальный профиль (ручка) закрытый шампань 2,2м</t>
  </si>
  <si>
    <t>A06-D6 Вертикальный профиль (ручка) закрытый шампань 2,65м</t>
  </si>
  <si>
    <t>A06-D6 Вертикальный профиль (ручка) закрытый шампань 5,3м</t>
  </si>
  <si>
    <t>AYPC.000.0005 A06-D6</t>
  </si>
  <si>
    <t>A06-D6 Вертикальный профиль (ручка) шампань открытый 1,6м</t>
  </si>
  <si>
    <t>A06-D6 Вертикальный профиль (ручка) шампань открытый 3,7м</t>
  </si>
  <si>
    <t>A06-D6 Вертикальный профиль (ручка) шампань открытый 5,3м</t>
  </si>
  <si>
    <t>AYPC.000.0007 A06-D6</t>
  </si>
  <si>
    <t>A06-D6 Направляющий Ш-обазный профиль шампань 2,0м</t>
  </si>
  <si>
    <t>A06-D6 Направляющий Ш-обазный профиль шампань 2,66м</t>
  </si>
  <si>
    <t>A06-D6 Направляющий Ш-обазный профиль шампань 2,6м</t>
  </si>
  <si>
    <t>A06-D6 Направляющий Ш-обазный профиль шампань 2,8м</t>
  </si>
  <si>
    <t>A06-D6 Направляющий Ш-обазный профиль шампань 3,0м</t>
  </si>
  <si>
    <t>A06-D6 Направляющий Ш-обазный профиль шампань 3,2м</t>
  </si>
  <si>
    <t>A06-D6 Направляющий Ш-обазный профиль шампань 4,0м</t>
  </si>
  <si>
    <t>A06-D6 Направляющий Ш-обазный профиль шампань 5,8м</t>
  </si>
  <si>
    <t>A06-D6 Направляющий Ш-обазный профиль шампань 6,0м</t>
  </si>
  <si>
    <t>A06-D6 Направляющий Ш-обазный профиль шампань3,4м</t>
  </si>
  <si>
    <t>RP12 NEW комплект роликов RIAL для 2-х дв.шкафа</t>
  </si>
  <si>
    <t>RP12 NEW комплект роликов RIAL для 3-х дв.шкафа</t>
  </si>
  <si>
    <t>RP12 комплект роликов RIAL для 2-х дв.шкафа</t>
  </si>
  <si>
    <t>RР12 комплект роликов RIAL для 3-х дв.шкафа</t>
  </si>
  <si>
    <t>S1406 Комплект роликов 2верхн+2нижн Универсал</t>
  </si>
  <si>
    <t>КR010В/КR011В Комплект симметр.роликов 2 верх+2 ниж. Рамир</t>
  </si>
  <si>
    <t>КR10В/КR11В Комплект ассимметр.роликов 2 верх+2 ниж. Рамир</t>
  </si>
  <si>
    <t>Комплект асимметр. роликов 2 верх+2 низ</t>
  </si>
  <si>
    <t>Комплект симметр. роликов 2 верх+2 низ</t>
  </si>
  <si>
    <t>Кронштейн для крепления роликов Универсал</t>
  </si>
  <si>
    <t>Система Топ-Лайн</t>
  </si>
  <si>
    <t>СТ 147 Винт М5*10</t>
  </si>
  <si>
    <t>СТ 147 Муфта М5*10</t>
  </si>
  <si>
    <t>КН16</t>
  </si>
  <si>
    <t>СТ 147 Направляющая деталь (2шт на 1 дверь)</t>
  </si>
  <si>
    <t>КН04</t>
  </si>
  <si>
    <t>СТ 147 Направляющий профиль L 1600</t>
  </si>
  <si>
    <t>СТ 147 Направляющий профиль L 3200</t>
  </si>
  <si>
    <t>КН06</t>
  </si>
  <si>
    <t>СТ 147/148 Винт М4*14 (2шт на 1 дверь)</t>
  </si>
  <si>
    <t>КН07</t>
  </si>
  <si>
    <t>СТ 147/148 Стопор с амортизатором (1шт на 2 двери, 2шт на 3 двери)</t>
  </si>
  <si>
    <t>КН08</t>
  </si>
  <si>
    <t>СТ 147/148 Фиксатор левый</t>
  </si>
  <si>
    <t>КН09</t>
  </si>
  <si>
    <t>СТ 147/148 Фиксатор правый</t>
  </si>
  <si>
    <t>КН10</t>
  </si>
  <si>
    <t>СТ 147/148 Фиксатор средний</t>
  </si>
  <si>
    <t>КН05</t>
  </si>
  <si>
    <t>СТ 147/148 Ходовой ролик (2шт на 1 дверь)</t>
  </si>
  <si>
    <t>КН03</t>
  </si>
  <si>
    <t>СТ 148 Направл Ш-образный профиль L 1514</t>
  </si>
  <si>
    <t>СТ 148 Направл Ш-образный профиль L 1994</t>
  </si>
  <si>
    <t>СТ 148 Направл Ш-образный профиль L 3194</t>
  </si>
  <si>
    <t>КН02</t>
  </si>
  <si>
    <t xml:space="preserve">СТ 148 Одинарный ходовой профиль L 1514 </t>
  </si>
  <si>
    <t xml:space="preserve">СТ 148 Одинарный ходовой профиль L 1994 </t>
  </si>
  <si>
    <t>КН15</t>
  </si>
  <si>
    <t>СТ 148 Уголок задней двери (2шт на 1 дверь)</t>
  </si>
  <si>
    <t>КН14</t>
  </si>
  <si>
    <t>СТ 148 Уголок передней двери (2шт на 1 дверь)</t>
  </si>
  <si>
    <t>КН01</t>
  </si>
  <si>
    <t>СТ 148 Ходовой профиль L 1034</t>
  </si>
  <si>
    <t>СТ 148 Ходовой профиль L 1434</t>
  </si>
  <si>
    <t>СТ 148 Ходовой профиль L 1514</t>
  </si>
  <si>
    <t>СТ 148 Ходовой профиль L 1754</t>
  </si>
  <si>
    <t>СТ 148 Ходовой профиль L 1994</t>
  </si>
  <si>
    <t>СТ 148 Ходовой профиль L 3194</t>
  </si>
  <si>
    <t>КН11</t>
  </si>
  <si>
    <t>Стяжка для крепления ходового профиля М4х15</t>
  </si>
  <si>
    <t>Стопор, доводчик</t>
  </si>
  <si>
    <t>2ф Стопор сенатор (100 шт.)</t>
  </si>
  <si>
    <t>Доводчик RIAL комплект 2шт</t>
  </si>
  <si>
    <t>A-SOFT-30</t>
  </si>
  <si>
    <t>Доводчик для дверей в шкаф-купе до 30 кг (2шт в компл) GTV</t>
  </si>
  <si>
    <t>A-SOFT-50</t>
  </si>
  <si>
    <t>Доводчик для дверей в шкаф-купе до 50 кг (2шт в компл) GTV</t>
  </si>
  <si>
    <t>КR14 Стопор металлический</t>
  </si>
  <si>
    <t>Стопор сенатор (100 шт.)</t>
  </si>
  <si>
    <t>Уплотнитель</t>
  </si>
  <si>
    <t>2ф Уплотнитель П-образный универсальный (10/4 - 4,8) (100м) в м</t>
  </si>
  <si>
    <t>Уплотнитель П-образный универсальный (10/4 - 4,8) (100м) в м</t>
  </si>
  <si>
    <t>Уплотнитель раум универсальный (10/4 - 4,8) (100м) в м (елка)</t>
  </si>
  <si>
    <t>Фолия  для оклейки зеркал - противосколочная</t>
  </si>
  <si>
    <t>2ф Пленка защитная (фолия  для зеркал 200*100)</t>
  </si>
  <si>
    <t>2ф Пленка защитная (фолия  для зеркал 300*100)</t>
  </si>
  <si>
    <t>2ф Пленка защитная (фолия  для зеркал 400*100)</t>
  </si>
  <si>
    <t>2ф Пленка защитная (фолия  для зеркал 500*100)</t>
  </si>
  <si>
    <t>2ф Пленка защитная (фолия  для зеркал 600*100)</t>
  </si>
  <si>
    <t>Пленка защитная (фолия  для зеркал 200*100)</t>
  </si>
  <si>
    <t>Пленка защитная (фолия  для зеркал 300*100)</t>
  </si>
  <si>
    <t>Пленка защитная (фолия  для зеркал 400*100)</t>
  </si>
  <si>
    <t>Пленка защитная (фолия  для зеркал 400*100) ПРОЗРАЧНАЯ</t>
  </si>
  <si>
    <t>Пленка защитная (фолия  для зеркал 500*100)</t>
  </si>
  <si>
    <t>Пленка защитная (фолия  для зеркал 600*100)</t>
  </si>
  <si>
    <t xml:space="preserve">Пленка защитная (фолия  для зеркал 750*100) </t>
  </si>
  <si>
    <t>Разное/Сопутствующие товары</t>
  </si>
  <si>
    <t>Войлочные и силиконовые подкладки</t>
  </si>
  <si>
    <t>подкладка войлочная самокл 10*165/45*60/95*145</t>
  </si>
  <si>
    <t>Самоклеющая подкладка войлочная 10x165 чёрная*****</t>
  </si>
  <si>
    <t>Самоклеющая подкладка войлочная 45x60 белая*****</t>
  </si>
  <si>
    <t>Самоклеющая подкладка войлочная 45x60 коричневая*****</t>
  </si>
  <si>
    <t>Самоклеющая подкладка войлочная 45x60 серая*****</t>
  </si>
  <si>
    <t>Самоклеющая подкладка войлочная пробка 95x145 натуральная*****</t>
  </si>
  <si>
    <t>подкладка войлочная самоклеющаяся "лист"</t>
  </si>
  <si>
    <t>Самоклеющая подкладка войлочная 100x165 серая</t>
  </si>
  <si>
    <t>Самоклеющая подкладка войлочная 120x260 белая*****</t>
  </si>
  <si>
    <t>Самоклеющая подкладка войлочная 120x260 коричневая</t>
  </si>
  <si>
    <t>Самоклеющая подкладка войлочная 120x260 серая</t>
  </si>
  <si>
    <t>Самоклеющая подкладка войлочная 95x145 белая*****</t>
  </si>
  <si>
    <t>Самоклеющая подкладка войлочная 95x145 коричневая</t>
  </si>
  <si>
    <t>Самоклеющая подкладка войлочная 95x145 серая</t>
  </si>
  <si>
    <t>Самоклеющая подкладка войлочная A4 белая*****</t>
  </si>
  <si>
    <t>Самоклеющая подкладка войлочная A4 коричневая</t>
  </si>
  <si>
    <t>Самоклеющая подкладка войлочная A4 серая</t>
  </si>
  <si>
    <t>подкладка войлочная самоклеющаяся квадрат</t>
  </si>
  <si>
    <t>Самоклеющая подкладка войлочная 20x20 коричневая россыпью (20 шт в пакете)</t>
  </si>
  <si>
    <t>Самоклеющая подкладка войлочная 25x25 белая*****</t>
  </si>
  <si>
    <t>Самоклеющая подкладка войлочная 25x25 коричневая</t>
  </si>
  <si>
    <t>Самоклеющая подкладка войлочная 25x25 серая</t>
  </si>
  <si>
    <t>Самоклеющая подкладка войлочная 25x25 серая квадра Н</t>
  </si>
  <si>
    <t>Самоклеющая подкладка войлочная 27x27 белая*****</t>
  </si>
  <si>
    <t>Самоклеющая подкладка войлочная 27x27 коричневая</t>
  </si>
  <si>
    <t>Самоклеющая подкладка войлочная 27x27 серая</t>
  </si>
  <si>
    <t>Самоклеющая подкладка войлочная 40x40 белая*****</t>
  </si>
  <si>
    <t>Самоклеющая подкладка войлочная 40x40 коричневая</t>
  </si>
  <si>
    <t>Самоклеющая подкладка войлочная 40x40 коричневая квадрат</t>
  </si>
  <si>
    <t>Самоклеющая подкладка войлочная 40x40 серая</t>
  </si>
  <si>
    <t>Самоклеющая подкладка войлочная 40x40 серая Н</t>
  </si>
  <si>
    <t>Самоклеющая подкладка противоскользящая 25x25 чёрная</t>
  </si>
  <si>
    <t>Самоклеющая подкладка противоскользящая 30x30 чёрная</t>
  </si>
  <si>
    <t>подкладка войлочная самоклеющаяся круг</t>
  </si>
  <si>
    <t>Самоклеющая подкладка войлочная Ø 12 (50шт/лист)</t>
  </si>
  <si>
    <t>Самоклеющая подкладка войлочная Ø 12 (50шт/лист) черная</t>
  </si>
  <si>
    <t>Самоклеющая подкладка войлочная Ø 20 коричневая (20 шт )</t>
  </si>
  <si>
    <t>Самоклеющая подкладка войлочная Ø 25 белая*****</t>
  </si>
  <si>
    <t>Самоклеющая подкладка войлочная Ø 25 коричневая</t>
  </si>
  <si>
    <t>Самоклеющая подкладка войлочная Ø 25 серая (№15)</t>
  </si>
  <si>
    <t>Самоклеющая подкладка войлочная Ø 25 серая (№15) Н</t>
  </si>
  <si>
    <t>Самоклеющая подкладка войлочная Ø 25 серая (№24) (eol)</t>
  </si>
  <si>
    <t>Самоклеющая подкладка войлочная Ø 28 белая*****</t>
  </si>
  <si>
    <t>Самоклеющая подкладка войлочная Ø 28 коричневая</t>
  </si>
  <si>
    <t>Самоклеющая подкладка войлочная Ø 28 серая</t>
  </si>
  <si>
    <t>Самоклеющая подкладка войлочная Ø 28 серая Н</t>
  </si>
  <si>
    <t>Самоклеющая подкладка войлочная Ø 40 белая*****</t>
  </si>
  <si>
    <t>Самоклеющая подкладка войлочная Ø 40 коричневая</t>
  </si>
  <si>
    <t>Самоклеющая подкладка войлочная Ø 40 серая</t>
  </si>
  <si>
    <t>Самоклеющая подкладка войлочная Ø 40 серая Н</t>
  </si>
  <si>
    <t>Самоклеющая подкладка войлочная Ø 50 белая*****</t>
  </si>
  <si>
    <t>Самоклеющая подкладка войлочная Ø 50 коричневая</t>
  </si>
  <si>
    <t>Самоклеющая подкладка войлочная Ø 50 серая</t>
  </si>
  <si>
    <t>Самоклеющая подкладка войлочная Ø 70 белая*****</t>
  </si>
  <si>
    <t>Самоклеющая подкладка войлочная Ø 70 коричневая</t>
  </si>
  <si>
    <t>Самоклеющая подкладка войлочная Ø 70 коричневая Н</t>
  </si>
  <si>
    <t>Самоклеющая подкладка войлочная Ø 70 серая</t>
  </si>
  <si>
    <t>Самоклеющая подкладка противоскользящая Ø 25 чёрная</t>
  </si>
  <si>
    <t>Самоклеющая подкладка противоскользящая Ø 30 чёрная</t>
  </si>
  <si>
    <t>подкладка войлочная самоклеющаяся овал</t>
  </si>
  <si>
    <t>подкладка силиконовая самоклеющаяся</t>
  </si>
  <si>
    <t>Самоклеющая подкладка силиконовая D-19 (8шт/лист)</t>
  </si>
  <si>
    <t>Самоклеющая подкладка войлочная 20x44 белая*****</t>
  </si>
  <si>
    <t>Самоклеющая подкладка войлочная 20x44 коричневая</t>
  </si>
  <si>
    <t>Самоклеющая подкладка войлочная 20x44 серая</t>
  </si>
  <si>
    <t>Молдинг</t>
  </si>
  <si>
    <t>LO-00-00-001</t>
  </si>
  <si>
    <t>Молдинг chrom L-2000 L0-00-00-01 GTV</t>
  </si>
  <si>
    <t>171P.1205F3000.00.00</t>
  </si>
  <si>
    <t>Молдинг chrom L-3000 Термопласт (в упак.250шт) *****</t>
  </si>
  <si>
    <t>LO-00-00-003</t>
  </si>
  <si>
    <t>Молдинг zl L-2000 L0-00-00-03 GTV</t>
  </si>
  <si>
    <t>LO-P0-00-010</t>
  </si>
  <si>
    <t>Молдинг zl с белым кантом L-2000 LO-P0-00-010 GTV</t>
  </si>
  <si>
    <t>LO-00-00-005</t>
  </si>
  <si>
    <t xml:space="preserve">Молдинг аллюминий GTV L-2000 L0-00-00-05 </t>
  </si>
  <si>
    <t>171P.0820F3000.00.00</t>
  </si>
  <si>
    <t>Молдинг алюминий L-3000 Термопласт (в упак.250шт)</t>
  </si>
  <si>
    <t>Отбойники силиконовые</t>
  </si>
  <si>
    <t>F071044351147</t>
  </si>
  <si>
    <t>Отбойник врезной d-5 Grass</t>
  </si>
  <si>
    <t>TH02.5333.05.081</t>
  </si>
  <si>
    <t>Отбойник пластиковый 10*1.5 (50 шт)</t>
  </si>
  <si>
    <t>AMR-BP-1003</t>
  </si>
  <si>
    <t>Отбойник пластиковый 10*3 (100шт) GTV</t>
  </si>
  <si>
    <t>AMR-BP-0715</t>
  </si>
  <si>
    <t>Отбойник пластиковый 7*1.5 (100шт) - GTV</t>
  </si>
  <si>
    <t>TH02.5331.05.081</t>
  </si>
  <si>
    <t>Отбойник пластиковый 7*1.5 (50шт)REJS</t>
  </si>
  <si>
    <t>Противоскользящее покрытие</t>
  </si>
  <si>
    <t>MA-MATA-0-00</t>
  </si>
  <si>
    <t>Противоскользящее покрытие для ящиков 473x1500 мм - GTV</t>
  </si>
  <si>
    <t>Решетки вентиляционные</t>
  </si>
  <si>
    <t>KK-W80800-D0</t>
  </si>
  <si>
    <t xml:space="preserve">Решетка вентиляционная большая GTV KK-W80800-D0 </t>
  </si>
  <si>
    <t>KK-W80800-D1</t>
  </si>
  <si>
    <t xml:space="preserve">Решетка вентиляционная большая белая GTV KK-W80800-D1 </t>
  </si>
  <si>
    <t>KK-W60800-M0</t>
  </si>
  <si>
    <t xml:space="preserve">Решетка вентиляционная малая GTV KK-W60800-M0 </t>
  </si>
  <si>
    <t>KK-W60800-M1</t>
  </si>
  <si>
    <t xml:space="preserve">Решетка вентиляционная малая белая GTV KK-W60800-M1 </t>
  </si>
  <si>
    <t>Скотч</t>
  </si>
  <si>
    <t>395063-08-50-19</t>
  </si>
  <si>
    <t>Лента самоклеящаяся двухсторонняя ПЭ, рул</t>
  </si>
  <si>
    <t>395063-08-50-12</t>
  </si>
  <si>
    <t>396062-00-50-19</t>
  </si>
  <si>
    <t>Лента самоклеящаяся двухсторонняя, рул</t>
  </si>
  <si>
    <t>396062-00-50-12</t>
  </si>
  <si>
    <t>Стретч-пленка</t>
  </si>
  <si>
    <t>1507-53/2-170</t>
  </si>
  <si>
    <t>Стретч-пленка 17 мкм*500мм*300м</t>
  </si>
  <si>
    <t>Уплотнитель гибкий"Антисиликон" (4,2 м.п.)Thermoplast</t>
  </si>
  <si>
    <t>632G.9010K4200.00.00</t>
  </si>
  <si>
    <t>уплотнитель гибкий алюминий</t>
  </si>
  <si>
    <t>632G.3001K4200.00.00</t>
  </si>
  <si>
    <t>уплотнитель гибкий белый</t>
  </si>
  <si>
    <t>632G.7006K4200.00.00</t>
  </si>
  <si>
    <t>уплотнитель гибкий коричневый</t>
  </si>
  <si>
    <t>632G.8033K4200.00.00</t>
  </si>
  <si>
    <t>уплотнитель гибкий крем</t>
  </si>
  <si>
    <t>632G.7041K4200.00.00</t>
  </si>
  <si>
    <t>уплотнитель гибкий молочный</t>
  </si>
  <si>
    <t>632G.0000K4200.00.00</t>
  </si>
  <si>
    <t>уплотнитель гибкий прозрачный</t>
  </si>
  <si>
    <t>632G.9009K4200.00.00</t>
  </si>
  <si>
    <t>уплотнитель гибкий серый</t>
  </si>
  <si>
    <t>632G.9007K4200.00.00</t>
  </si>
  <si>
    <t>уплотнитель гибкий черный</t>
  </si>
  <si>
    <t>Ручки</t>
  </si>
  <si>
    <t>Ручка 711/160 инокс</t>
  </si>
  <si>
    <t>Ручка 711/192 инокс</t>
  </si>
  <si>
    <t>Ручка 711/224 инокс</t>
  </si>
  <si>
    <t>Ручка 711/320 инокс</t>
  </si>
  <si>
    <t>Ручка 711/352 инокс</t>
  </si>
  <si>
    <t>Ручка 711/384 инокс</t>
  </si>
  <si>
    <t>Ручка 711/416 инокс</t>
  </si>
  <si>
    <t>Ручка 711/448 инокс</t>
  </si>
  <si>
    <t>Ручка 711/608 инокс</t>
  </si>
  <si>
    <t>Ручка 711/704 инокс</t>
  </si>
  <si>
    <t>Cтарое золото</t>
  </si>
  <si>
    <t>Ручки Amix</t>
  </si>
  <si>
    <t>UR011-96/AE</t>
  </si>
  <si>
    <t>ручка UR011-96/AE старое золото</t>
  </si>
  <si>
    <t>UR018-96/AE</t>
  </si>
  <si>
    <t>ручка UR018-96/AE старое золото</t>
  </si>
  <si>
    <t>UR019-96/AE</t>
  </si>
  <si>
    <t>ручка UR019-96/AE старое золото</t>
  </si>
  <si>
    <t>UR022-96/AE</t>
  </si>
  <si>
    <t>ручка UR022-96/AE старое золото</t>
  </si>
  <si>
    <t>UR024-96/AE</t>
  </si>
  <si>
    <t>ручка UR024-96/AE старое золото*****</t>
  </si>
  <si>
    <t>UR046-64/AE</t>
  </si>
  <si>
    <t>ручка UR046-64/AE старое золото</t>
  </si>
  <si>
    <t>UR049-96/AE</t>
  </si>
  <si>
    <t>ручка UR049-96/AE старое золото</t>
  </si>
  <si>
    <t>UR055-96/AE</t>
  </si>
  <si>
    <t>ручка UR055-96/AE старое золото</t>
  </si>
  <si>
    <t>UR062-96/AE</t>
  </si>
  <si>
    <t>ручка UR062-96/AE старое золото</t>
  </si>
  <si>
    <t>UR067-128/AE</t>
  </si>
  <si>
    <t>ручка UR067-128/AE старое золото</t>
  </si>
  <si>
    <t>GR015/AE</t>
  </si>
  <si>
    <t>ручка-кнопка GR015/AE старое золото</t>
  </si>
  <si>
    <t>GR019/AE</t>
  </si>
  <si>
    <t>ручка-кнопка GR019/AE старое золото*****</t>
  </si>
  <si>
    <t>GR048/AE</t>
  </si>
  <si>
    <t>ручка-кнопка GR048/AE старое золото</t>
  </si>
  <si>
    <t>Ручки C</t>
  </si>
  <si>
    <t>504 (eol)</t>
  </si>
  <si>
    <t>UP-SP0728-BK</t>
  </si>
  <si>
    <t xml:space="preserve">Ручка C504 золотой колос GTV K   UP015 (C131) (eol) ***** </t>
  </si>
  <si>
    <t xml:space="preserve">Ручка C504 золотой колос GTV K старое серебро (eol) ***** </t>
  </si>
  <si>
    <t>UP-SP0728-BX</t>
  </si>
  <si>
    <t xml:space="preserve">Ручка C504 золотой орнамент GTV  X  UP015 (CGF) БЕЛАЯ (eol) ***** </t>
  </si>
  <si>
    <t>Ручка C504 золотой орнамент X  UP015 (CGF) БОЛЬШАЯ МОЛОЧНАЯ (eol) ***** GTV</t>
  </si>
  <si>
    <t>UP015-96/AE/C133</t>
  </si>
  <si>
    <t xml:space="preserve">Ручка C504 коричневый цветок GTV  B  UP015 (С133) (eol) ***** </t>
  </si>
  <si>
    <t>UP015-96/FE/CD</t>
  </si>
  <si>
    <t xml:space="preserve">Ручка C504 песок GTV  P  UP015 (CD) (eol) ***** </t>
  </si>
  <si>
    <t>UP015-96/AE/C01</t>
  </si>
  <si>
    <t xml:space="preserve">Ручка C504 розовый цветок GTV R   UP015 (С01) (eol) ***** </t>
  </si>
  <si>
    <t>UP-WP0728-P0</t>
  </si>
  <si>
    <t xml:space="preserve">Ручка С514  без рисунка   O  GTV UP-WP0728-P0 </t>
  </si>
  <si>
    <t>UP-WP0728-PK</t>
  </si>
  <si>
    <t>Ручка С514 золотой колос K GTV UP-WP0728-PK</t>
  </si>
  <si>
    <t>UP-WP0728-PB</t>
  </si>
  <si>
    <t>Ручка С514 корич.цветок  B GTV LB1947/2</t>
  </si>
  <si>
    <t>UP-WP0728-PR</t>
  </si>
  <si>
    <t>Ручка С514 розовый цветок R GTV LB1947/1</t>
  </si>
  <si>
    <t>UP-WP0728-PX</t>
  </si>
  <si>
    <t>Ручка С514 старое золото орнамент золотой  X  GTV LB1947/3</t>
  </si>
  <si>
    <t>806 (eol)</t>
  </si>
  <si>
    <t>GP-0728-J4-S</t>
  </si>
  <si>
    <t xml:space="preserve">Ручка C806 (трещины старое золото) GTV GP-0728-J4-S (eol) ***** </t>
  </si>
  <si>
    <t>Ручка C806 AE CRACKLE  MLK4 (трещины)  S (eol) ***** GTV</t>
  </si>
  <si>
    <t>Ручка C806 золотой колос старое серебро  K (eol) ***** GTV</t>
  </si>
  <si>
    <t>Ручка C806 орнамент золотой старое золото Белая  K (eol) ***** GTV</t>
  </si>
  <si>
    <t>Ручка C806 орнамент золотой старое золото Молочная  K (eol) ***** GTV</t>
  </si>
  <si>
    <t>GP-0728-J4-R</t>
  </si>
  <si>
    <t>Ручка C806 розовый цветок  R  LB1948/1 (eol) - GTV</t>
  </si>
  <si>
    <t>Ручки GTV</t>
  </si>
  <si>
    <t>UZ-AZ коллекция AZTEKA</t>
  </si>
  <si>
    <t>UZ-AZ-012-04</t>
  </si>
  <si>
    <t>Ручка UZ-AZ-012-04 GTV</t>
  </si>
  <si>
    <t>UZ-AZ-128-04</t>
  </si>
  <si>
    <t>Ручка UZ-AZ-128-04 GTV</t>
  </si>
  <si>
    <t>UZ-AZ-160-04</t>
  </si>
  <si>
    <t>Ручка UZ-AZ-160-04 GTV</t>
  </si>
  <si>
    <t>старое золото GTV</t>
  </si>
  <si>
    <t>KT-WP1147-04</t>
  </si>
  <si>
    <t xml:space="preserve">Ручка KT-WP1147-04 старое золото GTV </t>
  </si>
  <si>
    <t>UZ-10-096-N04</t>
  </si>
  <si>
    <t xml:space="preserve">Ручка UZ-10-096-N04 GTV </t>
  </si>
  <si>
    <t>UZ-12-096-04</t>
  </si>
  <si>
    <t xml:space="preserve">Ручка UZ-12-096-04 старое золото GTV </t>
  </si>
  <si>
    <t>UZ-L01239-S4</t>
  </si>
  <si>
    <t xml:space="preserve">Ручка UZ-L01239-S4 GTV </t>
  </si>
  <si>
    <t>UZ-WP1146-04</t>
  </si>
  <si>
    <t xml:space="preserve">Ручка UZ-WP1146-04 старое золото GTV </t>
  </si>
  <si>
    <t>Ручка NR деревянная</t>
  </si>
  <si>
    <t xml:space="preserve">NR-5 Ручка деревянная бук светлый </t>
  </si>
  <si>
    <t>NR-5 Ручка деревянная бук темный</t>
  </si>
  <si>
    <t>NR-5 Ручка деревянная вишня</t>
  </si>
  <si>
    <t xml:space="preserve">NR-5 Ручка деревянная ольха </t>
  </si>
  <si>
    <t>NR-5 Ручка деревянная орех темный</t>
  </si>
  <si>
    <t xml:space="preserve">NR-5 Ручка деревянная сосна </t>
  </si>
  <si>
    <t>Ручка UN</t>
  </si>
  <si>
    <t>UN 06 (GTV UZ-13)</t>
  </si>
  <si>
    <t>Ручка UN0603/096 gold AMIX</t>
  </si>
  <si>
    <t>Ручка UN0603/096 gold LB</t>
  </si>
  <si>
    <t>UZ-13-096-03</t>
  </si>
  <si>
    <t>Ручка UN0603/096 zl GTV</t>
  </si>
  <si>
    <t>U-004-96-G4-1</t>
  </si>
  <si>
    <t>Ручка UN0604/096 chrom DECORIS</t>
  </si>
  <si>
    <t>UZ-13-096-01</t>
  </si>
  <si>
    <t xml:space="preserve">Ручка UN0604/096 chrom GTV </t>
  </si>
  <si>
    <t>Ручка UN0604/096 chrom LB</t>
  </si>
  <si>
    <t>Ручка UN0606/096 sateen AMIX</t>
  </si>
  <si>
    <t>U-004-96-G6-1</t>
  </si>
  <si>
    <t>Ручка UN0606/096 sateen DECORIS</t>
  </si>
  <si>
    <t>UZ-13-096-02</t>
  </si>
  <si>
    <t xml:space="preserve">Ручка UN0606/096 sateen GTV	 </t>
  </si>
  <si>
    <t>Ручка UN0606/096 sateen LB</t>
  </si>
  <si>
    <t>U-004-96-G8-1</t>
  </si>
  <si>
    <t>Ручка UN0608/096 chrom mat DECORIS</t>
  </si>
  <si>
    <t>UZ-13-096-05</t>
  </si>
  <si>
    <t>Ручка UN0608/096 chrom mat GTV</t>
  </si>
  <si>
    <t>Ручка UN0608/096 chrom mat. AMIX</t>
  </si>
  <si>
    <t>UZ-IN13096-05</t>
  </si>
  <si>
    <t>Ручка UN0608/096 chrom mat. Innovo (UZ-13) (eol) ***** GTV</t>
  </si>
  <si>
    <t>Ручка UN0608/096 chrom mat. LB</t>
  </si>
  <si>
    <t xml:space="preserve">UN 17 </t>
  </si>
  <si>
    <t>Ручка UN1704/128 chrom AMIX</t>
  </si>
  <si>
    <t>Ручка UN1706/128 сатин AMIX</t>
  </si>
  <si>
    <t xml:space="preserve">UN 43 </t>
  </si>
  <si>
    <t>Ручка UN4303/096 zl LB</t>
  </si>
  <si>
    <t>Ручка UN4303/128 zl LB</t>
  </si>
  <si>
    <t>A009-96/C</t>
  </si>
  <si>
    <t>Ручка UN4304/096 chrom Amix A009</t>
  </si>
  <si>
    <t>Ручка UN4304/096 chrom LB</t>
  </si>
  <si>
    <t>Ручка UN4304/128 chrom Amix (eol)</t>
  </si>
  <si>
    <t>Ручка UN4304/128 chrom LB</t>
  </si>
  <si>
    <t>Ручка UN4306/096 sateen Amix</t>
  </si>
  <si>
    <t>Ручка UN4306/096 sateen LB</t>
  </si>
  <si>
    <t>A009-128/S</t>
  </si>
  <si>
    <t>Ручка UN4306/128 sateen Amix</t>
  </si>
  <si>
    <t>Ручка UN4306/128 sateen LB</t>
  </si>
  <si>
    <t>UN 83 (GTV UZ-04)</t>
  </si>
  <si>
    <t>Ручка UN8303/096 zl AMIX</t>
  </si>
  <si>
    <t>UZ-04-096-03</t>
  </si>
  <si>
    <t>Ручка UN8303/096 zl GTV</t>
  </si>
  <si>
    <t>UZ-IN4096-03</t>
  </si>
  <si>
    <t xml:space="preserve">Ручка UN8303/096 zl Innovo (UZ-04) (eol) GTV  </t>
  </si>
  <si>
    <t>Ручка UN8303/096 zl LB</t>
  </si>
  <si>
    <t>Ручка UN8303/128 zl  LB</t>
  </si>
  <si>
    <t>A032-128/M</t>
  </si>
  <si>
    <t>Ручка UN8303/128 zl Amix</t>
  </si>
  <si>
    <t>UZ-04-128-03</t>
  </si>
  <si>
    <t>Ручка UN8303/128 zl GTV</t>
  </si>
  <si>
    <t>UZ-IN4128-03</t>
  </si>
  <si>
    <t xml:space="preserve">Ручка UN8303/128 zl Innovo (UZ-04) GTV  (eol) **** </t>
  </si>
  <si>
    <t>Ручка UN8304/096 chrom AMIX</t>
  </si>
  <si>
    <t>UZ-04-096-01</t>
  </si>
  <si>
    <t xml:space="preserve">Ручка UN8304/096 chrom GTV </t>
  </si>
  <si>
    <t>UZ-IN4096-01</t>
  </si>
  <si>
    <t xml:space="preserve">Ручка UN8304/096 chrom Innovo (UZ-04) GTV  (eol) </t>
  </si>
  <si>
    <t>Ручка UN8304/096 chrom LB</t>
  </si>
  <si>
    <t>A032-128/C</t>
  </si>
  <si>
    <t>Ручка UN8304/128 chrom Amix</t>
  </si>
  <si>
    <t>UZ-04-128-01</t>
  </si>
  <si>
    <t>Ручка UN8304/128 chrom GTV (UZ-04-128-01)</t>
  </si>
  <si>
    <t>Ручка UN8304/128 chrom LB</t>
  </si>
  <si>
    <t>Ручка UN8306/096 sateen AMIX</t>
  </si>
  <si>
    <t>UZ-04-096-02</t>
  </si>
  <si>
    <t>Ручка UN8306/096 sateen GTV</t>
  </si>
  <si>
    <t>UZ-IN4096-02</t>
  </si>
  <si>
    <t xml:space="preserve">Ручка UN8306/096 sateen Innovo (UZ-04) GTV  (eol) </t>
  </si>
  <si>
    <t>Ручка UN8306/096 sateen LB</t>
  </si>
  <si>
    <t>Ручка UN8306/128 sateen AMIX</t>
  </si>
  <si>
    <t>UZ-04-128-02</t>
  </si>
  <si>
    <t xml:space="preserve">Ручка UN8306/128 sateen GTV </t>
  </si>
  <si>
    <t>Ручка UN8306/128 sateen LB</t>
  </si>
  <si>
    <t>UZ-IN4096-05</t>
  </si>
  <si>
    <t xml:space="preserve">Ручка UN8308/096 INNOVO мат.хром (eol) GTV  </t>
  </si>
  <si>
    <t>A032-96/MC</t>
  </si>
  <si>
    <t>Ручка UN8308/096 хром мат AMIX</t>
  </si>
  <si>
    <t>UZ-04-096-05</t>
  </si>
  <si>
    <t xml:space="preserve">Ручка UN8308/096 хром мат GTV </t>
  </si>
  <si>
    <t>Ручка UN8308/096 хром мат LB *****</t>
  </si>
  <si>
    <t>UZ-IN4128-05</t>
  </si>
  <si>
    <t xml:space="preserve">Ручка UN8308/128 INNOVO мат.хром GTV  (eol) ***** </t>
  </si>
  <si>
    <t>UZ-04-128-05</t>
  </si>
  <si>
    <t>Ручка UN8308/128 хром мат GTV</t>
  </si>
  <si>
    <t>Ручка UN8308/128 хром мат LB</t>
  </si>
  <si>
    <t>UN 87 (GTV UZ-14)</t>
  </si>
  <si>
    <t>UZ-14-096-03</t>
  </si>
  <si>
    <t>Ручка UN8703/096 zl GTV</t>
  </si>
  <si>
    <t>UZ-IN14096-03</t>
  </si>
  <si>
    <t xml:space="preserve">Ручка UN8703/096 zl INNOVO GTV  (eol) ***** </t>
  </si>
  <si>
    <t>UZ-14-128-03</t>
  </si>
  <si>
    <t xml:space="preserve">Ручка UN8703/128 zl GTV </t>
  </si>
  <si>
    <t>UZ-IN14128-03</t>
  </si>
  <si>
    <t xml:space="preserve">Ручка UN8703/128 zl Innovo GTV  (eol) ***** </t>
  </si>
  <si>
    <t>A004-96/C</t>
  </si>
  <si>
    <t>Ручка UN8704/096 chrom AMIX</t>
  </si>
  <si>
    <t>UZ-14-096-01</t>
  </si>
  <si>
    <t>Ручка UN8704/096 chrom GTV -</t>
  </si>
  <si>
    <t>UZ-IN14096-01</t>
  </si>
  <si>
    <t xml:space="preserve">Ручка UN8704/096 chrom Innovo (UZ-14) GTV  (eol) ***** </t>
  </si>
  <si>
    <t>Ручка UN8704/096 chrom LB</t>
  </si>
  <si>
    <t>A004-128/C</t>
  </si>
  <si>
    <t>Ручка UN8704/128 chrom AMIX</t>
  </si>
  <si>
    <t>UZ-14-128-01</t>
  </si>
  <si>
    <t>Ручка UN8704/128 chrom GTV</t>
  </si>
  <si>
    <t>Ручка UN8704/128 chrom LB</t>
  </si>
  <si>
    <t>UZ-14-096-02</t>
  </si>
  <si>
    <t xml:space="preserve">Ручка UN8706/096 sateen GTV </t>
  </si>
  <si>
    <t>UZ-IN14096-02</t>
  </si>
  <si>
    <t>Ручка UN8706/096 sateen Innovo (UZ-14) GTV  (eol) *****</t>
  </si>
  <si>
    <t>Ручка UN8706/096 sateen LB</t>
  </si>
  <si>
    <t>A004-128/S</t>
  </si>
  <si>
    <t>Ручка UN8706/128 sateen AMIX</t>
  </si>
  <si>
    <t>UZ-14-128-02</t>
  </si>
  <si>
    <t xml:space="preserve">Ручка UN8706/128 sateen GTV </t>
  </si>
  <si>
    <t>UZ-IN14128-02</t>
  </si>
  <si>
    <t xml:space="preserve">Ручка UN8706/128 sateen Innovo (UZ-14) GTV (eol) ***** </t>
  </si>
  <si>
    <t>Ручка UN8706/128 sateen LB</t>
  </si>
  <si>
    <t>Ручка UN8706/128 sateen LB**</t>
  </si>
  <si>
    <t>UZ-14-096-05</t>
  </si>
  <si>
    <t xml:space="preserve">Ручка UN8708/096 chrom mat GTV </t>
  </si>
  <si>
    <t>UZ-IN14096-05</t>
  </si>
  <si>
    <t>Ручка UN8708/096 хром мат Innovo (UZ-14) GTV (eol) *****</t>
  </si>
  <si>
    <t>Ручка UN8708/096 хром мат LB</t>
  </si>
  <si>
    <t>UZ-14-128-05</t>
  </si>
  <si>
    <t xml:space="preserve">Ручка UN8708/128 chrom mat GTV </t>
  </si>
  <si>
    <t>UZ-IN14128-05</t>
  </si>
  <si>
    <t xml:space="preserve">Ручка UN8708/128 chrom mat Innovo  GTV  (UZ-14) (eol) ***** </t>
  </si>
  <si>
    <t>Ручка UN8708/128 chrom mat LB</t>
  </si>
  <si>
    <t>UN 88 (GTV UZ-05)</t>
  </si>
  <si>
    <t>Ручка UN8803/096 zl AMIX</t>
  </si>
  <si>
    <t>UZ-05-096-03</t>
  </si>
  <si>
    <t xml:space="preserve">Ручка UN8803/096 zl GTV (UZ-05) </t>
  </si>
  <si>
    <t>UZ-IN05096-03</t>
  </si>
  <si>
    <t xml:space="preserve">Ручка UN8803/096 zl INNOVO GTV (UZ-IN5096)  (eol) </t>
  </si>
  <si>
    <t>Ручка UN8803/096 zl LB</t>
  </si>
  <si>
    <t>Ручка UN8803/128 zl AMIX</t>
  </si>
  <si>
    <t>UZ-05-128-03</t>
  </si>
  <si>
    <t>Ручка UN8803/128 zl GTV</t>
  </si>
  <si>
    <t>UZ-IN5128-03</t>
  </si>
  <si>
    <t xml:space="preserve">Ручка UN8803/128 zl INNOVO GTV  (eol) </t>
  </si>
  <si>
    <t>Ручка UN8803/128 zl LB</t>
  </si>
  <si>
    <t>Ручка UN8804/096 chrom AMIX</t>
  </si>
  <si>
    <t>UZ-05-096-01</t>
  </si>
  <si>
    <t>Ручка UN8804/096 chrom GTV(UZ-05-096-01)</t>
  </si>
  <si>
    <t>UZ-IN05096-01</t>
  </si>
  <si>
    <t>Ручка UN8804/096 chrom INNOVO GTV  (UZ-IN5096) *****</t>
  </si>
  <si>
    <t>Ручка UN8804/096 chrom LB</t>
  </si>
  <si>
    <t>Ручка UN8804/128 chrom AMIX</t>
  </si>
  <si>
    <t>UZ-05-128-01</t>
  </si>
  <si>
    <t xml:space="preserve">Ручка UN8804/128 chrom GTV (UZ-05) </t>
  </si>
  <si>
    <t>Ручка UN8804/128 chrom LB</t>
  </si>
  <si>
    <t>Ручка UN8806/096 sateen AMIX</t>
  </si>
  <si>
    <t>UZ-05-096-02</t>
  </si>
  <si>
    <t xml:space="preserve">Ручка UN8806/096 sateen GTV	 </t>
  </si>
  <si>
    <t>UZ-IN05096-02</t>
  </si>
  <si>
    <t xml:space="preserve">Ручка UN8806/096 sateen INNOVO GTV  (UZ-IN5096) (eol) </t>
  </si>
  <si>
    <t>Ручка UN8806/096 sateen LB</t>
  </si>
  <si>
    <t>Ручка UN8806/128 sateen AMIX</t>
  </si>
  <si>
    <t>UZ-05-128-02</t>
  </si>
  <si>
    <t xml:space="preserve">Ручка UN8806/128 sateen GTV (UZ-05) </t>
  </si>
  <si>
    <t>Ручка UN8806/128 sateen LB</t>
  </si>
  <si>
    <t>Ручка UN8806/128 sateen LB**</t>
  </si>
  <si>
    <t>Ручка UN8808/096  хром.мат LB</t>
  </si>
  <si>
    <t>UZ-05-096-05</t>
  </si>
  <si>
    <t>Ручка UN8808/096 chrom mat GTV</t>
  </si>
  <si>
    <t>Ручка UN8808/096 хром.мат AMIX</t>
  </si>
  <si>
    <t>UZ-IN05096-05</t>
  </si>
  <si>
    <t>Ручка UN8808/096 хром.мат INNOVO  GTV  (UZ-IN5096) (eol)</t>
  </si>
  <si>
    <t>UZ-05-128-05</t>
  </si>
  <si>
    <t>Ручка UN8808/128  хром.мат GTV (UZ-05)</t>
  </si>
  <si>
    <t>Ручка UN8808/128  хром.мат LB</t>
  </si>
  <si>
    <t>UN 90 (GTV UZ-Z10)</t>
  </si>
  <si>
    <t>UZ-Z10096-03</t>
  </si>
  <si>
    <t>Ручка UN9003/096 zl  GTV (UZ-Z10)*****</t>
  </si>
  <si>
    <t>Ручка UN9003/096 zl AMIX (поменьше)*****</t>
  </si>
  <si>
    <t>Ручка UN9003/096 zl LB*****</t>
  </si>
  <si>
    <t>Ручка UN9003/128 zl AMIX (поменьше)*****</t>
  </si>
  <si>
    <t>UZ-Z10128-03</t>
  </si>
  <si>
    <t xml:space="preserve">Ручка UN9003/128 zl GTV (UZ-Z10)***** </t>
  </si>
  <si>
    <t>Ручка UN9003/128 zl LB*****</t>
  </si>
  <si>
    <t>Ручка UN9004/096 chrom AMIX (поменьше)</t>
  </si>
  <si>
    <t>UZ-Z10096-01</t>
  </si>
  <si>
    <t xml:space="preserve">Ручка UN9004/096 chrom GTV (UZ-Z10) </t>
  </si>
  <si>
    <t>Ручка UN9004/096 chrom LB</t>
  </si>
  <si>
    <t>UZ-Z10128-01</t>
  </si>
  <si>
    <t xml:space="preserve">Ручка UN9004/128 chrom  GTV (UZ-Z10) </t>
  </si>
  <si>
    <t>Ручка UN9004/128 chrom AMIX (поменьше)</t>
  </si>
  <si>
    <t>Ручка UN9004/128 chrom LB</t>
  </si>
  <si>
    <t>Ручка UN9006/096 sateen AMIX (поменьше)</t>
  </si>
  <si>
    <t>UZ-Z10096-02</t>
  </si>
  <si>
    <t xml:space="preserve">Ручка UN9006/096 sateen GTV (UZ-Z10)  </t>
  </si>
  <si>
    <t>Ручка UN9006/096 sateen LB</t>
  </si>
  <si>
    <t>Ручка UN9006/128 sateen AMIX (поменьше)</t>
  </si>
  <si>
    <t>UZ-Z10128-02</t>
  </si>
  <si>
    <t xml:space="preserve">Ручка UN9006/128 sateen GTV (UZ-Z10) </t>
  </si>
  <si>
    <t>Ручка UN9006/128 sateen LB</t>
  </si>
  <si>
    <t>Ручка UN9008/096 chrom mat. AMIX (поменьше) *****</t>
  </si>
  <si>
    <t>UZ-Z10096-05</t>
  </si>
  <si>
    <t xml:space="preserve">Ручка UN9008/096 chrom mat. GTV </t>
  </si>
  <si>
    <t>Ручка UN9008/096 chrom mat. LB</t>
  </si>
  <si>
    <t>Ручка UN9008/128 chrom mat. AMIX (поменьше)</t>
  </si>
  <si>
    <t>UZ-Z10128-05</t>
  </si>
  <si>
    <t>Ручка UN9008/128 chrom mat. GTV (UZ-Z10)</t>
  </si>
  <si>
    <t>Ручка UN9008/128 chrom mat. LB</t>
  </si>
  <si>
    <t>Ручка UP</t>
  </si>
  <si>
    <t>UP 38</t>
  </si>
  <si>
    <t>Ручка UP3803/128 zl  LB*****</t>
  </si>
  <si>
    <t>Ручка UP3803/128 zl AMIX*****</t>
  </si>
  <si>
    <t>Ручка UP3804/128 chrom AMIX</t>
  </si>
  <si>
    <t>Ручка UP3804/128 chrom LB</t>
  </si>
  <si>
    <t>Ручка UP3806/128 sateen AMIX*****</t>
  </si>
  <si>
    <t>Ручка UP3806/128 sateen LB</t>
  </si>
  <si>
    <t>Ручка UP3808/128 хром мат LB</t>
  </si>
  <si>
    <t>UP 81 (GTV UZ-06-128)</t>
  </si>
  <si>
    <t>Ручка UP8103/128 zl AMIX</t>
  </si>
  <si>
    <t>UZ-06-128-03</t>
  </si>
  <si>
    <t>Ручка UP8103/128 zl GTV (UZ-06)</t>
  </si>
  <si>
    <t>UZ-IN7128-03</t>
  </si>
  <si>
    <t xml:space="preserve">Ручка UP8103/128 zl INNOVO GTV (UZ-IN7128) (eol) ***** </t>
  </si>
  <si>
    <t>Ручка UP8104/128 chrom AMIX</t>
  </si>
  <si>
    <t>U-002-128-G4-1</t>
  </si>
  <si>
    <t>Ручка UP8104/128 chrom DECORIS</t>
  </si>
  <si>
    <t>UZ-06-128-01</t>
  </si>
  <si>
    <t>Ручка UP8104/128 chrom GTV</t>
  </si>
  <si>
    <t>Ручка UP8104/128 chrom LB</t>
  </si>
  <si>
    <t>Ручка UP8106/128 sateen AMIX</t>
  </si>
  <si>
    <t>U-002-128-G6-1</t>
  </si>
  <si>
    <t>Ручка UP8106/128 sateen DECORIS</t>
  </si>
  <si>
    <t>UZ-06-128-02</t>
  </si>
  <si>
    <t>Ручка UP8106/128 sateen GTV</t>
  </si>
  <si>
    <t>UZ-IN7128-02</t>
  </si>
  <si>
    <t xml:space="preserve">Ручка UP8106/128 sateen INNOVO GTV (UZ-IN7128) (eol) ***** </t>
  </si>
  <si>
    <t>Ручка UP8106/128 sateen LB</t>
  </si>
  <si>
    <t>U-002-128-G8-1</t>
  </si>
  <si>
    <t>Ручка UP8108/128 chrom mat DECORIS</t>
  </si>
  <si>
    <t>UZ-06-128-05</t>
  </si>
  <si>
    <t xml:space="preserve">Ручка UP8108/128 chrom mat GTV </t>
  </si>
  <si>
    <t>Ручка UP8108/128 chrom mat. AMIX</t>
  </si>
  <si>
    <t>UZ-IN7128-05</t>
  </si>
  <si>
    <t xml:space="preserve">Ручка UP8108/128 chrom mat. INNOVO GTV (UZ-IN7128) (eol) </t>
  </si>
  <si>
    <t>Ручка UP8108/128 chrom mat. LB</t>
  </si>
  <si>
    <t>UP 82 (GTV UZ-07-096)</t>
  </si>
  <si>
    <t>Ручка UP8203/096 zl AMIX</t>
  </si>
  <si>
    <t>UZ-07-096-03</t>
  </si>
  <si>
    <t xml:space="preserve">Ручка UP8203/096 zl GTV (UZ-07) </t>
  </si>
  <si>
    <t>UZ-IN7096-03</t>
  </si>
  <si>
    <t xml:space="preserve">Ручка UP8203/096 zl INNOVO (UZ-IN7096) GTV (eol) ***** </t>
  </si>
  <si>
    <t>Ручка UP8204/096 chrom AMIX</t>
  </si>
  <si>
    <t>UZ-07-096-01</t>
  </si>
  <si>
    <t xml:space="preserve">Ручка UP8204/096 chrom GTV </t>
  </si>
  <si>
    <t>Ручка UP8204/096 chrom LB</t>
  </si>
  <si>
    <t>Ручка UP8206/096 sateen AMIX</t>
  </si>
  <si>
    <t>UZ-07-096-02</t>
  </si>
  <si>
    <t xml:space="preserve">Ручка UP8206/096 sateen GTV </t>
  </si>
  <si>
    <t>UZ-IN7096-02</t>
  </si>
  <si>
    <t>Ручка UP8206/096 sateen INNOVO (UZ-IN7096)</t>
  </si>
  <si>
    <t>Ручка UP8206/096 sateen LB</t>
  </si>
  <si>
    <t>UZ-07-096-05</t>
  </si>
  <si>
    <t>Ручка UP8208/096 chrom mat GTV</t>
  </si>
  <si>
    <t>Ручка UP8208/096 chrom mat. LB</t>
  </si>
  <si>
    <t>Ручка UP8208/096 chrom mat.Amix</t>
  </si>
  <si>
    <t>UP 83</t>
  </si>
  <si>
    <t>Ручка UP8304/64 chrom AMIX</t>
  </si>
  <si>
    <t>Ручка UP8306/64 sateen AMIX</t>
  </si>
  <si>
    <t>Ручка US</t>
  </si>
  <si>
    <t>US 05</t>
  </si>
  <si>
    <t>Ручка US0503/096 zl LB</t>
  </si>
  <si>
    <t>A035-96/C</t>
  </si>
  <si>
    <t>Ручка US0504/096 chrom AMIX</t>
  </si>
  <si>
    <t>Ручка US0504/096 chrom LB</t>
  </si>
  <si>
    <t>Ручка US0506/096 sateen LB</t>
  </si>
  <si>
    <t>Ручка US0508/096 хром мат AMIX</t>
  </si>
  <si>
    <t>US 26 (GTV UZ-01)</t>
  </si>
  <si>
    <t>UZ-01-096-03</t>
  </si>
  <si>
    <t xml:space="preserve">Ручка US2603/096 zl GTV (UZ-01) </t>
  </si>
  <si>
    <t>UZ-IN1096-03</t>
  </si>
  <si>
    <t xml:space="preserve">Ручка US2603/096 zl INNOVO GTV (тонкая) (eol) ***** </t>
  </si>
  <si>
    <t>Ручка US2603/096 zl LB</t>
  </si>
  <si>
    <t>UZ-IN1128-03</t>
  </si>
  <si>
    <t>Ручка US2603/128 zl  INNOVO GTV (тонкая) (eol) *****</t>
  </si>
  <si>
    <t>UZ-01-128-03</t>
  </si>
  <si>
    <t>Ручка US2603/128 золото GTV</t>
  </si>
  <si>
    <t>Ручка US2603/128 золото LB</t>
  </si>
  <si>
    <t>Ручка US2604/096 chrom AMIX</t>
  </si>
  <si>
    <t>U-001-96-G4-1</t>
  </si>
  <si>
    <t>Ручка US2604/096 chrom DECORIS</t>
  </si>
  <si>
    <t>UZ-01-096-01</t>
  </si>
  <si>
    <t xml:space="preserve">Ручка US2604/096 chrom GTV </t>
  </si>
  <si>
    <t>UZ-IN1096-01A</t>
  </si>
  <si>
    <t xml:space="preserve">Ручка US2604/096 chrom INNOVO GTV (тонкая) (eol) </t>
  </si>
  <si>
    <t>Ручка US2604/096 chrom LB</t>
  </si>
  <si>
    <t>A008-128/C</t>
  </si>
  <si>
    <t>Ручка US2604/128 chrom Amix</t>
  </si>
  <si>
    <t>UZ-01-128-01</t>
  </si>
  <si>
    <t xml:space="preserve">Ручка US2604/128 chrom GTV </t>
  </si>
  <si>
    <t>UZ-IN1128-01A</t>
  </si>
  <si>
    <t>Ручка US2604/128 chrom INNOVO GTV  (тонкая) (eol)</t>
  </si>
  <si>
    <t>Ручка US2604/128 chrom LB</t>
  </si>
  <si>
    <t>A008-96/S</t>
  </si>
  <si>
    <t>Ручка US2606/096 sateen Amix</t>
  </si>
  <si>
    <t>U-001-96-G6-1</t>
  </si>
  <si>
    <t>Ручка US2606/096 sateen DECORIS</t>
  </si>
  <si>
    <t>UZ-01-096-02</t>
  </si>
  <si>
    <t xml:space="preserve">Ручка US2606/096 sateen GTV </t>
  </si>
  <si>
    <t>UZ-IN1096-02</t>
  </si>
  <si>
    <t xml:space="preserve">Ручка US2606/096 sateen INNOVO GTV (тонкая) (eol) ***** </t>
  </si>
  <si>
    <t>Ручка US2606/096 sateen LB</t>
  </si>
  <si>
    <t>Ручка US2606/128 sateen AMIX</t>
  </si>
  <si>
    <t>UZ-01-128-02</t>
  </si>
  <si>
    <t xml:space="preserve">Ручка US2606/128 sateen GTV </t>
  </si>
  <si>
    <t>UZ-IN1128-02</t>
  </si>
  <si>
    <t>Ручка US2606/128 sateen INNOVO GTV (тонкая) (eol)</t>
  </si>
  <si>
    <t>Ручка US2606/128 sateen LB</t>
  </si>
  <si>
    <t>U-001-96-G8-1</t>
  </si>
  <si>
    <t>Ручка US2608/096 chrom mat DECORIS</t>
  </si>
  <si>
    <t>UZ-01-096-05</t>
  </si>
  <si>
    <t xml:space="preserve">Ручка US2608/096 chrom mat GTV </t>
  </si>
  <si>
    <t>UZ-IN1096-05</t>
  </si>
  <si>
    <t xml:space="preserve">Ручка US2608/096 chrom mat INNOVO GTV  (тонкая) (eol) ***** </t>
  </si>
  <si>
    <t>UZ-01-128-05</t>
  </si>
  <si>
    <t xml:space="preserve">Ручка US2608/128 chrom mat GTV </t>
  </si>
  <si>
    <t>A008-128/MC</t>
  </si>
  <si>
    <t>Ручка US2608/128 хром мат. Amix</t>
  </si>
  <si>
    <t>Ручка US2608/128 хром мат. LB</t>
  </si>
  <si>
    <t xml:space="preserve">Ручки  RE </t>
  </si>
  <si>
    <t>Ручка RE1004-096/156 хром</t>
  </si>
  <si>
    <t>Ручка RE1004-096/156 хром D-10 (eol) ***** ++</t>
  </si>
  <si>
    <t>RS-156096-01</t>
  </si>
  <si>
    <t>Ручка RE1004-096/156 хром GTV (стойки отдельно)</t>
  </si>
  <si>
    <t xml:space="preserve">Ручка RE1004-096/156 хром GTV (стойки отдельно)***** </t>
  </si>
  <si>
    <t>RI-156096-01</t>
  </si>
  <si>
    <t xml:space="preserve">Ручка RE1004-096/156 хром INNOVO GTV </t>
  </si>
  <si>
    <t>Ручка RE1004-128/188 хром</t>
  </si>
  <si>
    <t>Ручка RE1004-128/188 хром D-10 (eol) *****</t>
  </si>
  <si>
    <t>RS-188128-01</t>
  </si>
  <si>
    <t xml:space="preserve">Ручка RE1004-128/188 хром GTV (стойки отдельно) </t>
  </si>
  <si>
    <t>TI01.6306.01.001</t>
  </si>
  <si>
    <t>Ручка RE1004-128/188 хром REJS(стойки отдельно) *****</t>
  </si>
  <si>
    <t>Ручка RE1004-160/220 хром</t>
  </si>
  <si>
    <t>A100/160/C</t>
  </si>
  <si>
    <t>Ручка RE1004-160/220 хром AMIX (стойки отдельно) *****</t>
  </si>
  <si>
    <t>Ручка RE1004-192/272 хром</t>
  </si>
  <si>
    <t>A100/192/C</t>
  </si>
  <si>
    <t>Ручка RE1004-192/272 хром AMIX (стойки отдельно) *****</t>
  </si>
  <si>
    <t>Ручка RE1004-192/272 хром D-10 (eol) ***** ++</t>
  </si>
  <si>
    <t>TI01.6308.01.001</t>
  </si>
  <si>
    <t>Ручка RE1004-192/272 хром REJS (стойки отдельно) *****</t>
  </si>
  <si>
    <t>Ручка RE1004-224/304 хром</t>
  </si>
  <si>
    <t>Ручка RE1004-224/304 хром D-10 (eol) ***** ++</t>
  </si>
  <si>
    <t>RI-304224-01</t>
  </si>
  <si>
    <t>Ручка RE1004-224/304 хром INNOVO *****</t>
  </si>
  <si>
    <t>Ручка RE1004-256/356 хром</t>
  </si>
  <si>
    <t>Ручка RE1004-256/356 хром AMIX</t>
  </si>
  <si>
    <t>Ручка RE1004-256/356 хром D-10 (eol) ***** ++</t>
  </si>
  <si>
    <t xml:space="preserve"> RI-356256-01</t>
  </si>
  <si>
    <t xml:space="preserve">Ручка RE1004-256/356 хром INNOVO GTV </t>
  </si>
  <si>
    <t>Ручка RE1004-256/356 хром KVT (стойки отдельно)</t>
  </si>
  <si>
    <t>Ручка RE1004-288/368 хром ***** ++</t>
  </si>
  <si>
    <t>Ручка RE1004-288/368 хром D-10 (eol) ***** ++</t>
  </si>
  <si>
    <t>Ручка RE1004-320/400 хром</t>
  </si>
  <si>
    <t>A100/320/C</t>
  </si>
  <si>
    <t>Ручка RE1004-320/400 хром AMIX (стойки отдельно) *****</t>
  </si>
  <si>
    <t>Ручка RE1004-352/430 хром</t>
  </si>
  <si>
    <t>Ручка RE1004-352/430 хром D-10 (eol) ***** ++</t>
  </si>
  <si>
    <t>Ручка RE1004-384/464 хром</t>
  </si>
  <si>
    <t>Ручка RE1004-384/464 хром AMIX (стойки отдельно) *****</t>
  </si>
  <si>
    <t>Ручка RE1004-416/496 хром</t>
  </si>
  <si>
    <t>Ручка RE1004-448/528 хром</t>
  </si>
  <si>
    <t>Ручка RE1004-448/528 хром D-10 (eol) ***** ++</t>
  </si>
  <si>
    <t>Ручка RE1004-480/560 хром</t>
  </si>
  <si>
    <t>Ручка RE1004-512/592 хром</t>
  </si>
  <si>
    <t>Ручка RE1004-608/688 хром</t>
  </si>
  <si>
    <t>Ручка RE1004-704/784 хром</t>
  </si>
  <si>
    <t>Ручка RE1004-704/784 хром D-10 (eol) *****</t>
  </si>
  <si>
    <t>RS-704784-01</t>
  </si>
  <si>
    <t>Ручка RE1004-704/784 хром GTV (стойки отдельно)</t>
  </si>
  <si>
    <t>Ручка RE1006-096/156 сатин</t>
  </si>
  <si>
    <t>Ручка RE1006-096/156 сатин D-10 (eol) *****</t>
  </si>
  <si>
    <t>Ручка RE1006-128/188 сатин</t>
  </si>
  <si>
    <t>Ручка RE1006-128/188 сатин GTV (стойки отдельно)</t>
  </si>
  <si>
    <t>TI01.6306.01.005</t>
  </si>
  <si>
    <t>Ручка RE1006-128/188 сатин REJS(стойки отдельно) TI01.9806.01.005 *****</t>
  </si>
  <si>
    <t>Ручка RE1006-160/220 сатин</t>
  </si>
  <si>
    <t>Ручка RE1006-160/220 сатин AMIX (стойки отдельно)</t>
  </si>
  <si>
    <t>RS-220160-02</t>
  </si>
  <si>
    <t>Ручка RE1006-160/220 сатин GTV (стойки отдельно)</t>
  </si>
  <si>
    <t>RI-220160-02</t>
  </si>
  <si>
    <t xml:space="preserve">Ручка RE1006-160/220 сатин INNOVO GTV (стойки отдельно) </t>
  </si>
  <si>
    <t>Ручка RE1006-160/220 сатин KVT (стойки отдельно)</t>
  </si>
  <si>
    <t xml:space="preserve">Ручка RE1006-192/250 сатин </t>
  </si>
  <si>
    <t xml:space="preserve">Ручка RE1006-192/272 сатин </t>
  </si>
  <si>
    <t>Ручка RE1006-192/272 сатин  D-10 (eol) ***** ++</t>
  </si>
  <si>
    <t>Ручка RE1006-192/272 сатин Amix***** (стойки отдельно)</t>
  </si>
  <si>
    <t>RS-272192-02</t>
  </si>
  <si>
    <t>Ручка RE1006-192/272 сатин GTV (стойки отдельно)</t>
  </si>
  <si>
    <t>RI-272192-02</t>
  </si>
  <si>
    <t xml:space="preserve">Ручка RE1006-192/272 сатин INNOVO GTV </t>
  </si>
  <si>
    <t>Ручка RE1006-192/272 сатин KVT (стойки отдельно)</t>
  </si>
  <si>
    <t>Ручка RE1006-224/304 сатин</t>
  </si>
  <si>
    <t>Ручка RE1006-224/304 сатин AMIX***** (стойки отдельно)</t>
  </si>
  <si>
    <t>Ручка RE1006-224/304 сатин D-10 ***** ++</t>
  </si>
  <si>
    <t>RI-304224-02</t>
  </si>
  <si>
    <t>Ручка RE1006-224/304 сатин INNOVO (стойки отдельно)</t>
  </si>
  <si>
    <t>RS-336256-02</t>
  </si>
  <si>
    <t>Ручка RE1006-256/336 сатин GTV (стойки отдельно)</t>
  </si>
  <si>
    <t>Ручка RE1006-256/356 сатин</t>
  </si>
  <si>
    <t>Ручка RE1006-256/356 сатин AMIX***** (стойки отдельно)</t>
  </si>
  <si>
    <t>Ручка RE1006-256/356 сатин D-10 ***** ++</t>
  </si>
  <si>
    <t>Ручка RE1006-256/356 сатин KVT (стойки отдельно)</t>
  </si>
  <si>
    <t>Ручка RE1006-288/368 сатин ***** ++</t>
  </si>
  <si>
    <t>Ручка RE1006-288/368 сатин D-10 ***** ++</t>
  </si>
  <si>
    <t>Ручка RE1006-320/400 сатин</t>
  </si>
  <si>
    <t>A100/320/S</t>
  </si>
  <si>
    <t>Ручка RE1006-320/400 сатин Amix</t>
  </si>
  <si>
    <t>Ручка RE1006-320/400 сатин D-10 *****</t>
  </si>
  <si>
    <t>RS-400320-02</t>
  </si>
  <si>
    <t>Ручка RE1006-320/400 сатин INNOVO GTV (стойки отдельно)</t>
  </si>
  <si>
    <t>Ручка RE1006-320/400 сатин KVT (стойки отдельно)</t>
  </si>
  <si>
    <t>Ручка RE1006-352/430 сатин ***** ++</t>
  </si>
  <si>
    <t>Ручка RE1006-352/430 сатин D-10 ***** ++</t>
  </si>
  <si>
    <t>Ручка RE1006-384/464 сатин ***** ++</t>
  </si>
  <si>
    <t>Ручка RE1006-416/496 сатин</t>
  </si>
  <si>
    <t>Ручка RE1006-448/528 сатин</t>
  </si>
  <si>
    <t>Ручка RE1006-448/528 сатин D-10 ***** ++</t>
  </si>
  <si>
    <t>Ручка RE1006-480/560 сатин</t>
  </si>
  <si>
    <t>Ручка RE1006-512/592 сатин</t>
  </si>
  <si>
    <t>Ручка RE1006-608/688 сатин</t>
  </si>
  <si>
    <t>Ручка RE1006-704/784 сатин</t>
  </si>
  <si>
    <t>Ручка RE1006-704/784 сатин D-10 ***** ++</t>
  </si>
  <si>
    <t>Ручка RE1008-096/156 хром матовый</t>
  </si>
  <si>
    <t>RS-156096-05</t>
  </si>
  <si>
    <t>Ручка RE1008-096/156 хром матовый GTV (стойки отдельно)</t>
  </si>
  <si>
    <t>TI01.6305.01.004</t>
  </si>
  <si>
    <t>Ручка RE1008-096/156 хром матовый REJS(стойки отдельно)</t>
  </si>
  <si>
    <t>RS-188128-05</t>
  </si>
  <si>
    <t xml:space="preserve">Ручка RE1008-128/188  хром матовый GTV (стойки отдельно) </t>
  </si>
  <si>
    <t>Ручка RE1008-128/188 хром матовый</t>
  </si>
  <si>
    <t>A100/128/MC</t>
  </si>
  <si>
    <t>Ручка RE1008-128/188 хром матовый AMIX (стойки отдельно)</t>
  </si>
  <si>
    <t>TI01.6306.01.004</t>
  </si>
  <si>
    <t>Ручка RE1008-128/188 хром матовый REJS (стойки отдельно)</t>
  </si>
  <si>
    <t>Ручка RE1008-160/220 хром матовый</t>
  </si>
  <si>
    <t>Ручка RE1008-160/220 хром матовый AMIX (стойки отдельно) *****</t>
  </si>
  <si>
    <t>RS-220160-05</t>
  </si>
  <si>
    <t>Ручка RE1008-160/220 хром матовый GTV (стойки отдельно)</t>
  </si>
  <si>
    <t>Ручка RE1008-192/272 хром матовый</t>
  </si>
  <si>
    <t>A100/192/MC</t>
  </si>
  <si>
    <t>Ручка RE1008-192/272 хром матовый AMIX (стойки отдельно) *****</t>
  </si>
  <si>
    <t>Ручка RE1008-192/272 хром матовый D-10 ***** ++</t>
  </si>
  <si>
    <t>Ручка RE1008-224/304 хром матовый</t>
  </si>
  <si>
    <t>Ручка RE1008-224/304 хром матовый Amix (стойки отдельно) *****</t>
  </si>
  <si>
    <t>Ручка RE1008-224/304 хром матовый D-10 ***** ++</t>
  </si>
  <si>
    <t>Ручка RE1008-256/356 хром матовый</t>
  </si>
  <si>
    <t>Ручка RE1008-256/356 хром матовый D-10 ***** ++</t>
  </si>
  <si>
    <t>Ручка RE1008-288/368 хром матовый ***** ++</t>
  </si>
  <si>
    <t>Ручка RE1008-288/368 хром матовый D-10 ***** ++</t>
  </si>
  <si>
    <t>Ручка RE1008-320/400 хром матовый</t>
  </si>
  <si>
    <t>Ручка RE1008-320/400 хром матовый Amix***** (стойки отдельно)</t>
  </si>
  <si>
    <t>Ручка RE1008-320/400 хром матовый D-10 ***** ++</t>
  </si>
  <si>
    <t>RS-400320-05</t>
  </si>
  <si>
    <t>Ручка RE1008-320/400 хром матовый GTV</t>
  </si>
  <si>
    <t>Ручка RE1008-352/432 хром матовый</t>
  </si>
  <si>
    <t>Ручка RE1008-384/464 хром матовый ***** ++</t>
  </si>
  <si>
    <t>Ручка RE1008-416/496 хром матовый</t>
  </si>
  <si>
    <t>Ручка RE1008-448/528 хром матовый</t>
  </si>
  <si>
    <t>Ручка RE1008-448/528 хром матовый D-10 ***** ++</t>
  </si>
  <si>
    <t>Ручка RE1008-480/560 хром матовый ***** ++</t>
  </si>
  <si>
    <t>Ручка RE1008-512/592 хром матовый</t>
  </si>
  <si>
    <t>Ручка RE1008-608/688 хром матовый</t>
  </si>
  <si>
    <t>Ручка RE1008-704/784 хром матовый</t>
  </si>
  <si>
    <t>Ручка RE1008-704/784 хром матовый D-10 ***** ++</t>
  </si>
  <si>
    <t xml:space="preserve">Ручки AL </t>
  </si>
  <si>
    <t>Ручка AL002 096 (eol) *****</t>
  </si>
  <si>
    <t>Ручка AL002 128</t>
  </si>
  <si>
    <t>Ручка AL002 160</t>
  </si>
  <si>
    <t>Ручка AL002 192</t>
  </si>
  <si>
    <t>Ручка AL002 224</t>
  </si>
  <si>
    <t>Ручка AL002 256</t>
  </si>
  <si>
    <t>Ручка AL002 288 (eol) *****</t>
  </si>
  <si>
    <t>Ручка AL002 320</t>
  </si>
  <si>
    <t>WI01.5666.07.035</t>
  </si>
  <si>
    <t>Ручка AR33 (AL 002) 128/144 алюминий (стойки отдельно)</t>
  </si>
  <si>
    <t>WI01.5667.07.035</t>
  </si>
  <si>
    <t>Ручка AR33 (AL 002) 160/176 алюминий (стойки отдельно)</t>
  </si>
  <si>
    <t>WI01.5668.07.035</t>
  </si>
  <si>
    <t>Ручка AR33 (AL 002) 192/208 алюминий (стойки отдельно)</t>
  </si>
  <si>
    <t>WI01.5669.07.035</t>
  </si>
  <si>
    <t>Ручка AR33 (AL 002) 224/240 алюминий (стойки отдельно)</t>
  </si>
  <si>
    <t>WI01.5670.07.035</t>
  </si>
  <si>
    <t>Ручка AR33 (AL 002) 256/272 алюминий (стойки отдельно)</t>
  </si>
  <si>
    <t>WI01.5672.07.035</t>
  </si>
  <si>
    <t>Ручка AR33 (AL 002) 320/336 алюминий (стойки отдельно)</t>
  </si>
  <si>
    <t>Ручка AL1045 128</t>
  </si>
  <si>
    <t>Ручка AL1069 128</t>
  </si>
  <si>
    <t>Ручка AL1069 128 inox (eol)*****</t>
  </si>
  <si>
    <t>Ручка AL1069 160</t>
  </si>
  <si>
    <t>Ручка AL1069 160 инокс (eol) *****</t>
  </si>
  <si>
    <t>Ручка AL1347 160 (eol) ***** ++</t>
  </si>
  <si>
    <t>Ручка  AL1399S 32 (50 шт.) (eol) ***** ++</t>
  </si>
  <si>
    <t>Ручка AL1399 256</t>
  </si>
  <si>
    <t>1504 (до исчерпания остатков)</t>
  </si>
  <si>
    <t>Ручка 1504 064 AL (60 шт.) (eol) ***** ++</t>
  </si>
  <si>
    <t>Ручка 1504 160 AL (30 шт.) (eol) ***** ++</t>
  </si>
  <si>
    <t>Ручка 1504 192 (eol) ***** ++</t>
  </si>
  <si>
    <t>Ручка 1504 224 AL (40 шт.) (eol) ***** ++</t>
  </si>
  <si>
    <t>Ручка 1504 256 AL (45 шт.) (eol) ***** ++</t>
  </si>
  <si>
    <t>Ручка 1504 288 AL (eol) ***** ++</t>
  </si>
  <si>
    <t>Ручка 1504 320 AL (eol) ***** ++</t>
  </si>
  <si>
    <t>Ручка AL1504 032 (eol) ***** ++</t>
  </si>
  <si>
    <t>Ручка AL1504 096 (eol) ***** ++</t>
  </si>
  <si>
    <t>Ручка AL1504 128 (30 шт.) (eol) *****</t>
  </si>
  <si>
    <t>Ручка AL1505 160 (20 шт.)</t>
  </si>
  <si>
    <t>Ручка AL1508 160 *****</t>
  </si>
  <si>
    <t>Ручка AL3151 128 (eol) ***** ++</t>
  </si>
  <si>
    <t>3301 ( (до исчерпания остатков)</t>
  </si>
  <si>
    <t>Ручка  AL3301 160 со вставкой (40 шт.) (eol) ***** ++</t>
  </si>
  <si>
    <t>Ручка AL3301 032 (eol) ***** ++</t>
  </si>
  <si>
    <t>Ручка AL3301 064 (eol) ***** ++</t>
  </si>
  <si>
    <t>Ручка AL3301 096 (60 шт.) (eol) ***** ++</t>
  </si>
  <si>
    <t>Ручка AL3301 128  (30 шт.) (eol) *****++</t>
  </si>
  <si>
    <t>Ручка AL3301 160 (55 шт.) (eol) ***** ++</t>
  </si>
  <si>
    <t>Ручка AL3301 192  со вставкой (eol) ***** ++</t>
  </si>
  <si>
    <t>Ручка AL3301 192 (eol) *****</t>
  </si>
  <si>
    <t>Ручка AL3301 224 (45 шт.) (eol) ***** ++</t>
  </si>
  <si>
    <t>Ручка AL3301 256 (33 шт.) (eol) ***** ++</t>
  </si>
  <si>
    <t>Ручка AL3301 256 со вставкой (33 шт.) (eol) ***** ++</t>
  </si>
  <si>
    <t>Ручка AL3301 288 (33 шт.) (eol) ***** ++</t>
  </si>
  <si>
    <t>Ручка AL3301 320 (eol) *****</t>
  </si>
  <si>
    <t>Ручка AL3301 320 со вставкой (eol) ***** ++</t>
  </si>
  <si>
    <t>UA-AA-07-096</t>
  </si>
  <si>
    <t>Ручка UA-AA-07-096 (eol) *****</t>
  </si>
  <si>
    <t>UA-AA-07-128</t>
  </si>
  <si>
    <t>Ручка UA-AA-07-128 (eol) *****</t>
  </si>
  <si>
    <t>3302 (096, 224-320 до исчерпания остатков)</t>
  </si>
  <si>
    <t>Ручка AL3302 096 (eol) ***** ++</t>
  </si>
  <si>
    <t>Ручка AL3302 128 (eol) *****</t>
  </si>
  <si>
    <t>Ручка AL3302 128 со вставкой (eol)***** ++</t>
  </si>
  <si>
    <t>Ручка AL3302 160 (eol) *****</t>
  </si>
  <si>
    <t>Ручка AL3302 160 со вставкой (eol)***** ++</t>
  </si>
  <si>
    <t>Ручка AL3302 192 (eol) *****</t>
  </si>
  <si>
    <t>Ручка AL3302 192 со вставкой (45 шт.)(eol) ***** ++</t>
  </si>
  <si>
    <t>Ручка AL3302 224 (eol) *****</t>
  </si>
  <si>
    <t>Ручка AL3302 256 (eol) *****</t>
  </si>
  <si>
    <t>Ручка AL3302 256 со вставкой (eol) ***** ++</t>
  </si>
  <si>
    <t>Ручка AL3302 288 (eol) ***** ++</t>
  </si>
  <si>
    <t>Ручка AL3302 320 со вставкой (eol) ***** ++</t>
  </si>
  <si>
    <t>3303(до исчерпания остатков)</t>
  </si>
  <si>
    <t>Ручка 3303 128 AL со вставкой (20 шт.) (eol) *****</t>
  </si>
  <si>
    <t>Ручка 3303 256 AL со вставкой (20 шт.) (eol) ***** ++</t>
  </si>
  <si>
    <t>Ручка AL3303 160 (eol)*****</t>
  </si>
  <si>
    <t>Ручка AL3303 192 со вставкой (eol) ***** ++</t>
  </si>
  <si>
    <t>Ручка AL3303 256 (eol) ***** ++</t>
  </si>
  <si>
    <t>Ручка AL3303 320 (eol) ***** ++</t>
  </si>
  <si>
    <t>Ручка AL3303 320 со вставкой (eol) ***** ++</t>
  </si>
  <si>
    <t>Ручка AL3306 128</t>
  </si>
  <si>
    <t>Ручка AL3306 128 со вставкой (eol) *****</t>
  </si>
  <si>
    <t>Ручка AL3306 160</t>
  </si>
  <si>
    <t>Ручка AL3306 160 со вставкой (eol) *****</t>
  </si>
  <si>
    <t>Ручка AL3306 192</t>
  </si>
  <si>
    <t>Ручка AL3306 192 со вставкой (eol) *****</t>
  </si>
  <si>
    <t>Ручка AL3306 256</t>
  </si>
  <si>
    <t>Ручка AL3306 256 со вставкой (eol) *****</t>
  </si>
  <si>
    <t>Ручка AL3306 320</t>
  </si>
  <si>
    <t>Ручка AL3306 320 со вставкой (eol) *****</t>
  </si>
  <si>
    <t>Ручка AL3308 128</t>
  </si>
  <si>
    <t>Ручка AL3308 128 со вставкой (eol) *****</t>
  </si>
  <si>
    <t>Ручка AL3308 160</t>
  </si>
  <si>
    <t>Ручка AL3308 160 со вставкой (eol) *****</t>
  </si>
  <si>
    <t>Ручка AL3309 128</t>
  </si>
  <si>
    <t>Ручка AL3309 128 со вставкой (eol) *****</t>
  </si>
  <si>
    <t>Ручка AL3309 160</t>
  </si>
  <si>
    <t>Ручка AL3309 160 со вставкой (eol) *****</t>
  </si>
  <si>
    <t>Ручка AL3309 192</t>
  </si>
  <si>
    <t>Ручка AL3309 192 со вставкой (eol) *****</t>
  </si>
  <si>
    <t xml:space="preserve">Ручка AL3309 256 </t>
  </si>
  <si>
    <t>Ручка AL3309 256 со вставкой (eol) ***** ++</t>
  </si>
  <si>
    <t>Ручка AL3309 320</t>
  </si>
  <si>
    <t>Ручка AL3309 320 со вставкой (eol) *****</t>
  </si>
  <si>
    <t>Ручка AL3317 096 HW (eol) *****</t>
  </si>
  <si>
    <t>Ручка AL3317 128 HW (eol) *****</t>
  </si>
  <si>
    <t>Ручка AL3317 160 HW (eol)*****</t>
  </si>
  <si>
    <t>Ручка AL3317 192 HW (eol) *****</t>
  </si>
  <si>
    <t>Ручка AL3317 224 HW (eol) *****</t>
  </si>
  <si>
    <t>Ручка AL3317 256 HW (eol) *****</t>
  </si>
  <si>
    <t>Ручка AL3317 320 (eol) ***** ++</t>
  </si>
  <si>
    <t>Ручка AL3318 096 (eol) *****</t>
  </si>
  <si>
    <t>Ручка AL3318 128 (eol) *****</t>
  </si>
  <si>
    <t>Ручка AL3318 160 (eol) *****</t>
  </si>
  <si>
    <t>Ручка AL3318 192 (eol) *****</t>
  </si>
  <si>
    <t>Ручка AL3318 224 (eol) *****</t>
  </si>
  <si>
    <t>Ручка AL3318 320 (eol) *****</t>
  </si>
  <si>
    <t xml:space="preserve">Ручка AL3320 128 </t>
  </si>
  <si>
    <t>Ручка AL3320 160</t>
  </si>
  <si>
    <t>Ручка AL3320 192</t>
  </si>
  <si>
    <t xml:space="preserve">Ручка AL3320 256 </t>
  </si>
  <si>
    <t>Ручка AL3320 320</t>
  </si>
  <si>
    <t>Ручка AL6670 128</t>
  </si>
  <si>
    <t>Ручка AL6670 160</t>
  </si>
  <si>
    <t>Ручка AL6670 192</t>
  </si>
  <si>
    <t>Ручки Citterio line</t>
  </si>
  <si>
    <t>374B10 4F</t>
  </si>
  <si>
    <t>Ручка  врезная 374B10-128/160 хром</t>
  </si>
  <si>
    <t>374B114F</t>
  </si>
  <si>
    <t>Ручка  врезная 374B11-128/160 никель cатин</t>
  </si>
  <si>
    <t xml:space="preserve">374C10 </t>
  </si>
  <si>
    <t>Ручка  врезная 374C10/032 хром</t>
  </si>
  <si>
    <t>374C11</t>
  </si>
  <si>
    <t>Ручка  врезная 374C11/032 никель cатин</t>
  </si>
  <si>
    <t>1018 09/B</t>
  </si>
  <si>
    <t>Ручка 101809/B/128 cтарое cеребро c голубым</t>
  </si>
  <si>
    <t>1018 23/O</t>
  </si>
  <si>
    <t>Ручка 101823/O/128 мат. бронза c золотом</t>
  </si>
  <si>
    <t>1021 10</t>
  </si>
  <si>
    <t xml:space="preserve">Ручка 102110/096 хром </t>
  </si>
  <si>
    <t>1021 17</t>
  </si>
  <si>
    <t>Ручка 102117/096 золото 24К</t>
  </si>
  <si>
    <t>1025B09</t>
  </si>
  <si>
    <t>Ручка 1025B09/128 cтарое cеребро</t>
  </si>
  <si>
    <t>1025B23</t>
  </si>
  <si>
    <t>Ручка 1025B23/128 мат бронза</t>
  </si>
  <si>
    <t>1025C09</t>
  </si>
  <si>
    <t>Ручка 1025C09/096 cтарое cеребро</t>
  </si>
  <si>
    <t>1025C23</t>
  </si>
  <si>
    <t>Ручка 1025C23/096 мат бронза</t>
  </si>
  <si>
    <t>1026B09</t>
  </si>
  <si>
    <t>Ручка 1026B09/128 cтарое cеребро</t>
  </si>
  <si>
    <t>1026B23</t>
  </si>
  <si>
    <t>Ручка 1026B23/128 мат. бронза</t>
  </si>
  <si>
    <t>1026C09</t>
  </si>
  <si>
    <t>Ручка 1026C09/096 старое серебро</t>
  </si>
  <si>
    <t>1026C23</t>
  </si>
  <si>
    <t>Ручка 1026C23/096 мат.бронза</t>
  </si>
  <si>
    <t>1027C10</t>
  </si>
  <si>
    <t>Ручка 1027C10/096 c криcталлами Swarovski хром</t>
  </si>
  <si>
    <t>1027C17</t>
  </si>
  <si>
    <t>Ручка 1027C17/096 c криcталлами Swarovski золото</t>
  </si>
  <si>
    <t xml:space="preserve">1029B09 </t>
  </si>
  <si>
    <t>Ручка 1029B09/128 cтарое cеребро</t>
  </si>
  <si>
    <t>1029B23</t>
  </si>
  <si>
    <t>Ручка 1029B23/128 мат.бронза</t>
  </si>
  <si>
    <t>1029C09</t>
  </si>
  <si>
    <t>Ручка 1029C09/096 cтарое cеребро</t>
  </si>
  <si>
    <t>1029C23</t>
  </si>
  <si>
    <t>Ручка 1029C23/096 мат.бронза</t>
  </si>
  <si>
    <t>2041B10</t>
  </si>
  <si>
    <t xml:space="preserve">Ручка 2041B10/032 80*80 квадрат хром </t>
  </si>
  <si>
    <t>316 10 4F</t>
  </si>
  <si>
    <t>Ручка 31610-096/128 хром</t>
  </si>
  <si>
    <t>316 11 4F</t>
  </si>
  <si>
    <t>Ручка 31611-096/128 никель cатин</t>
  </si>
  <si>
    <t>322A10</t>
  </si>
  <si>
    <t>Ручка 322A10/160 хром</t>
  </si>
  <si>
    <t>322A11</t>
  </si>
  <si>
    <t>Ручка 322A11/160 никель cатин</t>
  </si>
  <si>
    <t>322B10</t>
  </si>
  <si>
    <t>Ручка 322B10/128 хром</t>
  </si>
  <si>
    <t>322B11</t>
  </si>
  <si>
    <t>Ручка 322B11/128 никель cатин</t>
  </si>
  <si>
    <t>330 10 4F</t>
  </si>
  <si>
    <t>Ручка 33010-160/192 хром</t>
  </si>
  <si>
    <t>330 11 4F</t>
  </si>
  <si>
    <t>Ручка 33011-160/192 никель cатин</t>
  </si>
  <si>
    <t>336 10</t>
  </si>
  <si>
    <t>Ручка 33610/32 квадрат хром</t>
  </si>
  <si>
    <t>336 11</t>
  </si>
  <si>
    <t>Ручка 33611/32 квадрат никель cатин</t>
  </si>
  <si>
    <t>345 10</t>
  </si>
  <si>
    <t>Ручка 34510/96 хром</t>
  </si>
  <si>
    <t>345 11</t>
  </si>
  <si>
    <t>Ручка 34511/096 никель cатин</t>
  </si>
  <si>
    <t>348A10</t>
  </si>
  <si>
    <t>Ручка 348A10/160 хром</t>
  </si>
  <si>
    <t>348A11</t>
  </si>
  <si>
    <t xml:space="preserve">Ручка 348А11/160 никель cатин </t>
  </si>
  <si>
    <t>351A10</t>
  </si>
  <si>
    <t>Ручка 351A10/160 хром</t>
  </si>
  <si>
    <t>351A11</t>
  </si>
  <si>
    <t>Ручка 351A11/160 никель cатин</t>
  </si>
  <si>
    <t>352APECA</t>
  </si>
  <si>
    <t>Ручка 352APECA 80*80 кофейный цвет 19</t>
  </si>
  <si>
    <t>352APENA</t>
  </si>
  <si>
    <t>Ручка 352APENA 80*80 натуральный цвет 06</t>
  </si>
  <si>
    <t>361A10</t>
  </si>
  <si>
    <t>Ручка 361A10/064 квадрат хром</t>
  </si>
  <si>
    <t>364 10/BI 160</t>
  </si>
  <si>
    <t>Ручка 36410/BI/160 cтекло/хром</t>
  </si>
  <si>
    <t>364 10/BI 320</t>
  </si>
  <si>
    <t>Ручка 36410/BI/320 cтекло/хром</t>
  </si>
  <si>
    <t>364 10/BI 480</t>
  </si>
  <si>
    <t>Ручка 36410/BI/480 cтекло/хром</t>
  </si>
  <si>
    <t>365B09</t>
  </si>
  <si>
    <t>Ручка 365B09-096/128 cтарое cеребро</t>
  </si>
  <si>
    <t>365B23</t>
  </si>
  <si>
    <t>Ручка 365B23-096/128 мат.бронза</t>
  </si>
  <si>
    <t>369B10</t>
  </si>
  <si>
    <t>Ручка 369B10/160 хром</t>
  </si>
  <si>
    <t>369C10</t>
  </si>
  <si>
    <t>Ручка 369C10/128 хром</t>
  </si>
  <si>
    <t>393C10</t>
  </si>
  <si>
    <t>Ручка 393C10/128 хром</t>
  </si>
  <si>
    <t>393C17</t>
  </si>
  <si>
    <t>Ручка 393C17/128 золото 24К</t>
  </si>
  <si>
    <t xml:space="preserve">363B10 </t>
  </si>
  <si>
    <t>Ручка врезная 363B10-160*170 хром</t>
  </si>
  <si>
    <t>363C10</t>
  </si>
  <si>
    <t>Ручка врезная 363C10/073 хром</t>
  </si>
  <si>
    <t>2046 23</t>
  </si>
  <si>
    <t>Ручка-кнопка  204623/16 мат.бронза</t>
  </si>
  <si>
    <t>2028 09/B</t>
  </si>
  <si>
    <t>Ручка-кнопка 202809/B cтарое cеребро c голубым</t>
  </si>
  <si>
    <t>2028 23/O</t>
  </si>
  <si>
    <t>Ручка-кнопка 202823/O мат. бронза c золотом</t>
  </si>
  <si>
    <t>2046 09</t>
  </si>
  <si>
    <t>Ручка-кнопка 204609/16 cтарое cеребро</t>
  </si>
  <si>
    <t>2048C10</t>
  </si>
  <si>
    <t>Ручка-кнопка 2048C10 50*50 хром</t>
  </si>
  <si>
    <t>2048C17</t>
  </si>
  <si>
    <t>Ручка-кнопка 2048C17 50*50 золото 24К</t>
  </si>
  <si>
    <t>2052A10</t>
  </si>
  <si>
    <t>Ручка-кнопка 2052A10 диам.80 хром</t>
  </si>
  <si>
    <t>2052A11</t>
  </si>
  <si>
    <t>Ручка-кнопка 2052A11 диам.80 никель cатин</t>
  </si>
  <si>
    <t>S8105 05 K</t>
  </si>
  <si>
    <t xml:space="preserve">Ручка-кнопка S810505 c криcталлами Swarovski мат. cеребро </t>
  </si>
  <si>
    <t>S8105 09 К</t>
  </si>
  <si>
    <t>Ручка-кнопка S810509 c криcталлами Swarovski cтарое cеребро</t>
  </si>
  <si>
    <t>S8105 10</t>
  </si>
  <si>
    <t>Ручка-кнопка S810510 хром</t>
  </si>
  <si>
    <t>Glamour Design коллекция</t>
  </si>
  <si>
    <t>UZ-COMO</t>
  </si>
  <si>
    <t>UZ-COMO096-01</t>
  </si>
  <si>
    <t>Ручка UZ-COMO096-01 GTV</t>
  </si>
  <si>
    <t>UZ-COMO128-01</t>
  </si>
  <si>
    <t>Ручка UZ-COMO128-01 GTV</t>
  </si>
  <si>
    <t>UZ-COMO160-01</t>
  </si>
  <si>
    <t>Ручка UZ-COMO160-01 GTV</t>
  </si>
  <si>
    <t>UZ-LUCCA</t>
  </si>
  <si>
    <t>UZ-LUCCA096-01</t>
  </si>
  <si>
    <t>Ручка UZ-LUCCA096-01 GTV</t>
  </si>
  <si>
    <t>UZ-LUCCA128-01</t>
  </si>
  <si>
    <t>Ручка UZ-LUCCA128-01 GTV</t>
  </si>
  <si>
    <t>UZ-LUCCA160-01</t>
  </si>
  <si>
    <t>Ручка UZ-LUCCA160-01 GTV</t>
  </si>
  <si>
    <t>UZ-LUCCA192-01</t>
  </si>
  <si>
    <t>Ручка UZ-LUCCA192-01 GTV</t>
  </si>
  <si>
    <t>UZ-LUCCA224-01</t>
  </si>
  <si>
    <t>Ручка UZ-LUCCA224-01 GTV</t>
  </si>
  <si>
    <t>UZ-SIENA</t>
  </si>
  <si>
    <t>UZ-SIENNA096-01</t>
  </si>
  <si>
    <t>Ручка UZ-SIENNA096-01 GTV</t>
  </si>
  <si>
    <t>UZ-SIENNA128-01</t>
  </si>
  <si>
    <t>Ручка UZ-SIENNA128-01 GTV</t>
  </si>
  <si>
    <t>UZ-SIENNA160-01</t>
  </si>
  <si>
    <t>Ручка UZ-SIENNA160-01 GTV</t>
  </si>
  <si>
    <t>спец предложение UZ-02С коллекция Glamour Design</t>
  </si>
  <si>
    <t>UZ-02C064-01</t>
  </si>
  <si>
    <t>Ручка UZ-02C064-01  (eol) - GTV *****</t>
  </si>
  <si>
    <t>UZ-02C096-01</t>
  </si>
  <si>
    <t>Ручка UZ-02C096-01 GTV</t>
  </si>
  <si>
    <t>UZ-02CF27-01</t>
  </si>
  <si>
    <t>Ручка UZ-02CF27-01 GTV</t>
  </si>
  <si>
    <t>спец предложение UZ-71С GZ-71C коллекция Glamour Design</t>
  </si>
  <si>
    <t>GZ-71C024-01</t>
  </si>
  <si>
    <t>Ручка GZ-71C024-01 хром GTV</t>
  </si>
  <si>
    <t>UZ-71C064-01</t>
  </si>
  <si>
    <t>Ручка UZ-71C064-01 хром (eol) GTV *****</t>
  </si>
  <si>
    <t>UZ-71C096-01</t>
  </si>
  <si>
    <t>Ручка UZ-71C096-01 хром GTV</t>
  </si>
  <si>
    <t>спец предложение UZ-CRO UZ-CRA коллекция Glamour Design</t>
  </si>
  <si>
    <t>UZ-CR0333-A1</t>
  </si>
  <si>
    <t xml:space="preserve">Ручка UZ-CR0333-A1 хром GTV (eol)***** </t>
  </si>
  <si>
    <t>UZ-CR0333-B1</t>
  </si>
  <si>
    <t xml:space="preserve">Ручка UZ-CR0333-B1 хром GTV (eol)***** </t>
  </si>
  <si>
    <t>UZ-CR0333-C1</t>
  </si>
  <si>
    <t>Ручка UZ-CR0333-C1 хром GTV (eol)*****</t>
  </si>
  <si>
    <t>UZ-CRA064-C1</t>
  </si>
  <si>
    <t>Ручка UZ-CRA064-C1 хром GTV (eol)*****</t>
  </si>
  <si>
    <t>UZ-CRA096-B1</t>
  </si>
  <si>
    <t>Ручка UZ-CRA096-B1 хром GTV (eol)*****</t>
  </si>
  <si>
    <t>UZ-CRA128-A1</t>
  </si>
  <si>
    <t>Ручка UZ-CRA128-A1 хром GTV (eol)*****</t>
  </si>
  <si>
    <t>спец предложение UZ-CRA14 коллекция Glamour Design</t>
  </si>
  <si>
    <t>UZ-CRA14-128</t>
  </si>
  <si>
    <t>Ручка UZ-CRA14-128 GTV</t>
  </si>
  <si>
    <t>UZ-CRA14-192</t>
  </si>
  <si>
    <t>Ручка UZ-CRA14-192 GTV</t>
  </si>
  <si>
    <t>UZ-CRA14-320</t>
  </si>
  <si>
    <t>Ручка UZ-CRA14-320 GTV</t>
  </si>
  <si>
    <t>спец предложение UZ-CRPE/F коллекция Glamour Design</t>
  </si>
  <si>
    <t>GZ-CRPE28-01</t>
  </si>
  <si>
    <t>Ручка GZ-CRPE28-01 GTV (eol)*****</t>
  </si>
  <si>
    <t>GZ-CRPF21-01</t>
  </si>
  <si>
    <t>Ручка GZ-CRPF21-01 GTV (eol)*****</t>
  </si>
  <si>
    <t>GZ</t>
  </si>
  <si>
    <t>ALM</t>
  </si>
  <si>
    <t>GZ-ALM032-01</t>
  </si>
  <si>
    <t>Ручка GZ-ALM032-01 GTV</t>
  </si>
  <si>
    <t>спец предложение CAD</t>
  </si>
  <si>
    <t>GZ-CAD032-01</t>
  </si>
  <si>
    <t>Ручка GZ-CAD032-01 GTV</t>
  </si>
  <si>
    <t>GZ-CAD032-05</t>
  </si>
  <si>
    <t>Ручка GZ-CAD032-05 GTV (eol)*****</t>
  </si>
  <si>
    <t>GZ-CAD032-06</t>
  </si>
  <si>
    <t>Ручка GZ-CAD032-06  GTV (eol)*****</t>
  </si>
  <si>
    <t>UA</t>
  </si>
  <si>
    <t>00 (DO)-314 (до исчерпания остатков)</t>
  </si>
  <si>
    <t>UA-00-314032</t>
  </si>
  <si>
    <t>Ручка UA-00-314032  GTV (eol) *****</t>
  </si>
  <si>
    <t>UA-00-314064</t>
  </si>
  <si>
    <t>Ручка UA-00-314064  GTV (eol) *****</t>
  </si>
  <si>
    <t>UA-00-314096</t>
  </si>
  <si>
    <t>Ручка UA-00-314096 GTV</t>
  </si>
  <si>
    <t>00-337</t>
  </si>
  <si>
    <t>UA-00-337096</t>
  </si>
  <si>
    <t>Ручка UA-00-337096 GTV</t>
  </si>
  <si>
    <t>UA-00-337128</t>
  </si>
  <si>
    <t>Ручка UA-00-337128 GTV</t>
  </si>
  <si>
    <t>UA-00-337160</t>
  </si>
  <si>
    <t>Ручка UA-00-337160 GTV</t>
  </si>
  <si>
    <t>UA-00-337192</t>
  </si>
  <si>
    <t>Ручка UA-00-337192 GTV</t>
  </si>
  <si>
    <t>UA-00-337224</t>
  </si>
  <si>
    <t>Ручка UA-00-337224 GTV</t>
  </si>
  <si>
    <t>UA-00-337256</t>
  </si>
  <si>
    <t>Ручка UA-00-337256 GTV</t>
  </si>
  <si>
    <t>UA-00-337320</t>
  </si>
  <si>
    <t>Ручка UA-00-337320 GTV</t>
  </si>
  <si>
    <t>00-340 (096 посадка до исчерания остатков)</t>
  </si>
  <si>
    <t>UA-00-340096</t>
  </si>
  <si>
    <t>Ручка UA-00-340096 (алюминий) GTV  (eol) *****</t>
  </si>
  <si>
    <t>UA-00-340128</t>
  </si>
  <si>
    <t>Ручка UA-00-340128 (алюминий) GTV</t>
  </si>
  <si>
    <t>UA-00-340160</t>
  </si>
  <si>
    <t>Ручка UA-00-340160 (алюминий) GTV</t>
  </si>
  <si>
    <t>UA-00-340192</t>
  </si>
  <si>
    <t>Ручка UA-00-340192 (алюминий) GTV</t>
  </si>
  <si>
    <t>UA-00-340224</t>
  </si>
  <si>
    <t>Ручка UA-00-340224 (алюминий) GTV</t>
  </si>
  <si>
    <t>UA-00-340256</t>
  </si>
  <si>
    <t>Ручка UA-00-340256 (алюминий) GTV</t>
  </si>
  <si>
    <t>UA-00-340320</t>
  </si>
  <si>
    <t>Ручка UA-00-340320 (алюминий) GTV</t>
  </si>
  <si>
    <t>00-341 (до исчерпания остатков)</t>
  </si>
  <si>
    <t>UA-00-341096</t>
  </si>
  <si>
    <t>Ручка UA-00-341096-05  GTV (eol)*****</t>
  </si>
  <si>
    <t>00-347 (096 посадка до исчерпания остатков)</t>
  </si>
  <si>
    <t>UA-00-347096</t>
  </si>
  <si>
    <t>Ручка UA-00-347096 (алюминий) GTV (eol) *****</t>
  </si>
  <si>
    <t>UA-00-347128</t>
  </si>
  <si>
    <t>Ручка UA-00-347128 GTV</t>
  </si>
  <si>
    <t>UA-00-347160</t>
  </si>
  <si>
    <t>Ручка UA-00-347160  GTV</t>
  </si>
  <si>
    <t>UA-00-347192</t>
  </si>
  <si>
    <t>Ручка UA-00-347192 (алюминий) GTV</t>
  </si>
  <si>
    <t>UA-00-347224</t>
  </si>
  <si>
    <t>Ручка UA-00-347224 GTV</t>
  </si>
  <si>
    <t>UA-00-347256</t>
  </si>
  <si>
    <t>Ручка UA-00-347256 GTV</t>
  </si>
  <si>
    <t>UA-00-347320</t>
  </si>
  <si>
    <t>Ручка UA-00-347320 GTV</t>
  </si>
  <si>
    <t>315 (096 посадка до исчерпания остатков)</t>
  </si>
  <si>
    <t>UA-00-315096</t>
  </si>
  <si>
    <t>Ручка UA-00-315096  GTV (eol) *****</t>
  </si>
  <si>
    <t>UA-00-315160</t>
  </si>
  <si>
    <t>Ручка UA-00-315160 GTV</t>
  </si>
  <si>
    <t>UA-00-315192</t>
  </si>
  <si>
    <t>Ручка UA-00-315192 GTV *****</t>
  </si>
  <si>
    <t>UA-00-315224</t>
  </si>
  <si>
    <t>Ручка UA-00-315224 GTV *****</t>
  </si>
  <si>
    <t>316 (до исчерпания остатков)</t>
  </si>
  <si>
    <t>UA-00-316064</t>
  </si>
  <si>
    <t>Ручка UA-00-316064 (eol) GTV *****</t>
  </si>
  <si>
    <t>326/1</t>
  </si>
  <si>
    <t>UA-00-326096</t>
  </si>
  <si>
    <t>Ручка UA-00-326096 алюминий GTV</t>
  </si>
  <si>
    <t>UA-00-326128</t>
  </si>
  <si>
    <t>Ручка UA-00-326128 алюминий GTV</t>
  </si>
  <si>
    <t>UA-00-326160</t>
  </si>
  <si>
    <t>Ручка UA-00-326160 алюминий GTV</t>
  </si>
  <si>
    <t>UA-01-326096</t>
  </si>
  <si>
    <t>Ручка UA-01-326096 алюминий+хром GTV</t>
  </si>
  <si>
    <t>UA-01-326128</t>
  </si>
  <si>
    <t>Ручка UA-01-326128 алюминий+хром GTV</t>
  </si>
  <si>
    <t>UA-01-326160</t>
  </si>
  <si>
    <t>Ручка UA-01-326160 алюминий+хром GTV</t>
  </si>
  <si>
    <t>UA-00-338128</t>
  </si>
  <si>
    <t>Ручка UA-00-338128 GTV</t>
  </si>
  <si>
    <t>UA-00-338160</t>
  </si>
  <si>
    <t>Ручка UA-00-338160 GTV</t>
  </si>
  <si>
    <t>358 (до исчерпания остатков)</t>
  </si>
  <si>
    <t>UA-00-358128</t>
  </si>
  <si>
    <t>Ручка UA-00-358128 (алюминий)  GTV (eol) *****</t>
  </si>
  <si>
    <t>UA-00-358160</t>
  </si>
  <si>
    <t>Ручка UA-00-358160 GTV (eol) *****</t>
  </si>
  <si>
    <t>387 (до исчерпания остатков)</t>
  </si>
  <si>
    <t>UA-00-387256</t>
  </si>
  <si>
    <t>Ручка UA-00-387256 GTV (eol) *****</t>
  </si>
  <si>
    <t>UA-00-387320</t>
  </si>
  <si>
    <t>Ручка UA-00-387320 GTV (eol) *****</t>
  </si>
  <si>
    <t>72H (до исчерпания остатков)</t>
  </si>
  <si>
    <t>UA-72H032-01</t>
  </si>
  <si>
    <t>Ручка UA-72H032-01 (chrom) GTV (eol) *****</t>
  </si>
  <si>
    <t>UA-72H096-01</t>
  </si>
  <si>
    <t>Ручка UA-72H096-01 (chrom) GTV (eol) *****</t>
  </si>
  <si>
    <t>UA-72H128-01</t>
  </si>
  <si>
    <t>Ручка UA-72H128-01 (chrom) GTV (eol) *****</t>
  </si>
  <si>
    <t>UA-72H160-01</t>
  </si>
  <si>
    <t>Ручка UA-72H160-01 (chrom) GTV (eol) *****</t>
  </si>
  <si>
    <t>UA-72H256-01</t>
  </si>
  <si>
    <t>Ручка UA-72H256-01 (chrom) GTV (eol) *****</t>
  </si>
  <si>
    <t xml:space="preserve">A18 inox спец предложение </t>
  </si>
  <si>
    <t>UA-A18128-06MJ</t>
  </si>
  <si>
    <t>Ручка UA-A18128-06 инокс MJ  HW GTV</t>
  </si>
  <si>
    <t>UA-A18160-06MJ</t>
  </si>
  <si>
    <t>Ручка UA-A18160-06 MJ  HW GTV</t>
  </si>
  <si>
    <t>UA-A18192-06MJ</t>
  </si>
  <si>
    <t>Ручка UA-A18192-06MJ (инокс) GTV</t>
  </si>
  <si>
    <t>UA-A18224-06MJ</t>
  </si>
  <si>
    <t>Ручка UA-A18224-06 (инокс) MJ  HW GTV</t>
  </si>
  <si>
    <t>UA-A18256-06</t>
  </si>
  <si>
    <t>Ручка UA-A18256-06 (инокс) GTV (eol) HW *****</t>
  </si>
  <si>
    <t>UA-A18256-06MJ</t>
  </si>
  <si>
    <t>Ручка UA-A18256-06MJ  HW GTV</t>
  </si>
  <si>
    <t>UA-A18320-06MJ</t>
  </si>
  <si>
    <t>Ручка UA-A18320-06MJ  HW GTV</t>
  </si>
  <si>
    <t>UA-A18400-06MJ</t>
  </si>
  <si>
    <t>Ручка UA-A18400-06 (инокс) MJ  HW GTV *****</t>
  </si>
  <si>
    <t>UA-A18416-06</t>
  </si>
  <si>
    <t>Ручка UA-A18416-06 (инокс) GTV (eol) HW*****</t>
  </si>
  <si>
    <t>UA-A18480-06MJ</t>
  </si>
  <si>
    <t>Ручка UA-A18480-06 (инокс) MJ  HW GTV *****</t>
  </si>
  <si>
    <t>A18 алюминий</t>
  </si>
  <si>
    <t>UA-18-128146</t>
  </si>
  <si>
    <t>Ручка UA-18-128146 (алюминий) GTV</t>
  </si>
  <si>
    <t>UA-18-160178</t>
  </si>
  <si>
    <t>Ручка UA-18-160178 (алюминий) GTV</t>
  </si>
  <si>
    <t>UA-18-192210</t>
  </si>
  <si>
    <t>Ручка UA-18-192210 (алюминий) GTV</t>
  </si>
  <si>
    <t>UA-18-224242</t>
  </si>
  <si>
    <t>Ручка UA-18-224242 алюминий GTV</t>
  </si>
  <si>
    <t>UA-18-256274</t>
  </si>
  <si>
    <t>Ручка UA-18-256274 алюминий GTV</t>
  </si>
  <si>
    <t>UA-18-320338</t>
  </si>
  <si>
    <t>Ручка UA-18-320338 алюминий GTV</t>
  </si>
  <si>
    <t>UA-18-400418</t>
  </si>
  <si>
    <t>Ручка UA-18-400418 GTV *****</t>
  </si>
  <si>
    <t>UA-18-416434</t>
  </si>
  <si>
    <t>Ручка UA-18-416434 GTV *****</t>
  </si>
  <si>
    <t>UA-18-480498</t>
  </si>
  <si>
    <t>Ручка UA-18-480498 GTV *****</t>
  </si>
  <si>
    <t>A18 хром</t>
  </si>
  <si>
    <t>UA-A18128-01</t>
  </si>
  <si>
    <t>Ручка UA-A18128-01 (хром) HW GTV</t>
  </si>
  <si>
    <t>UA-A18160-01</t>
  </si>
  <si>
    <t>Ручка UA-A18160-01 HW GTV</t>
  </si>
  <si>
    <t>UA-A18192-01</t>
  </si>
  <si>
    <t>Ручка UA-A18192-01 (хром) HW GTV</t>
  </si>
  <si>
    <t>UA-A18224-01</t>
  </si>
  <si>
    <t>Ручка UA-A18224-01 (хром) HW GTV</t>
  </si>
  <si>
    <t>UA-A18256-01</t>
  </si>
  <si>
    <t>Ручка UA-A18256-01 HW GTV</t>
  </si>
  <si>
    <t>UA-A18320-01</t>
  </si>
  <si>
    <t>Ручка UA-A18320-01 HW GTV</t>
  </si>
  <si>
    <t>UA-A18400-01</t>
  </si>
  <si>
    <t>Ручка UA-A18400-01  HW GTV *****</t>
  </si>
  <si>
    <t>UA-A18416-01</t>
  </si>
  <si>
    <t>Ручка UA-A18416-01 (хром) HW GTV *****</t>
  </si>
  <si>
    <t>UA-A18480-01</t>
  </si>
  <si>
    <t>Ручка UA-A18480-01 (хром) HW GTV *****</t>
  </si>
  <si>
    <t>A19 (до исчерпания остатков)</t>
  </si>
  <si>
    <t>UA-A19096-06</t>
  </si>
  <si>
    <t>Ручка UA-A19096-06 GTV (eol) *****</t>
  </si>
  <si>
    <t>AA-04 (096 посадка до исчерпания остатков)</t>
  </si>
  <si>
    <t>UA-AA-04-096</t>
  </si>
  <si>
    <t>Ручка UA-AA-04-096-05 GTV (eol) *****</t>
  </si>
  <si>
    <t>UA-AA-04-128</t>
  </si>
  <si>
    <t>Ручка UA-AA-04-128-05 GTV *****</t>
  </si>
  <si>
    <t>UA-AA-04-160</t>
  </si>
  <si>
    <t>Ручка UA-AA-04-160-05 GTV *****</t>
  </si>
  <si>
    <t>UA-AA-04-192</t>
  </si>
  <si>
    <t>Ручка UA-AA-04-192-05 GTV *****</t>
  </si>
  <si>
    <t>UA-AA-04-224</t>
  </si>
  <si>
    <t>Ручка UA-AA-04-224-05 GTV *****</t>
  </si>
  <si>
    <t>UA-AA-04-256</t>
  </si>
  <si>
    <t>Ручка UA-AA-04-256-05 GTV *****</t>
  </si>
  <si>
    <t>UA-AA-04-288</t>
  </si>
  <si>
    <t>Ручка UA-AA-04-288-05 GTV *****</t>
  </si>
  <si>
    <t>UA-AA-04-320</t>
  </si>
  <si>
    <t>Ручка UA-AA-04-320-05 GTV *****</t>
  </si>
  <si>
    <t>AA-114</t>
  </si>
  <si>
    <t>UA-AA-114-02</t>
  </si>
  <si>
    <t>Ручка UA-AA-114-02 GTV</t>
  </si>
  <si>
    <t>UA-AA-114-05</t>
  </si>
  <si>
    <t>Ручка UA-AA-114-05 GTV</t>
  </si>
  <si>
    <t>ARS</t>
  </si>
  <si>
    <t>UA-ARS096-20</t>
  </si>
  <si>
    <t>Ручка алюминивая UA-ARS096-20 GTV *****</t>
  </si>
  <si>
    <t>UA-ARS128-20</t>
  </si>
  <si>
    <t>Ручка алюминивая UA-ARS128-20 GTV</t>
  </si>
  <si>
    <t>UA-ARS160-20</t>
  </si>
  <si>
    <t>Ручка алюминивая UA-ARS160-20 GTV</t>
  </si>
  <si>
    <t>UA-ARS192-20</t>
  </si>
  <si>
    <t>Ручка алюминивая UA-ARS192-20 GTV</t>
  </si>
  <si>
    <t>UA-ARS224-20</t>
  </si>
  <si>
    <t>Ручка алюминивая UA-ARS224-20 GTV</t>
  </si>
  <si>
    <t>UA-ARS256-20</t>
  </si>
  <si>
    <t>Ручка алюминивая UA-ARS256-20 GTV</t>
  </si>
  <si>
    <t>UA-ARS320-20</t>
  </si>
  <si>
    <t>Ручка алюминивая UA-ARS320-20 GTV</t>
  </si>
  <si>
    <t>UA-ARSG30-20</t>
  </si>
  <si>
    <t>Ручка алюминивая UA-ARSG30-20 GTV</t>
  </si>
  <si>
    <t>BO-311</t>
  </si>
  <si>
    <t>UA-B0-311096</t>
  </si>
  <si>
    <t>Ручка UA-B0-311096 (алюминий) GTV *****</t>
  </si>
  <si>
    <t>UA-B0-311128</t>
  </si>
  <si>
    <t>Ручка UA-B0-311128 (алюминий) GTV</t>
  </si>
  <si>
    <t>UA-B0-311160</t>
  </si>
  <si>
    <t>Ручка UA-B0-311160 GTV</t>
  </si>
  <si>
    <t>UA-B0-311192</t>
  </si>
  <si>
    <t>Ручка UA-B0-311192 (алюминий) GTV</t>
  </si>
  <si>
    <t>UA-B0-311224</t>
  </si>
  <si>
    <t>Ручка UA-B0-311224 (алюминий) GTV</t>
  </si>
  <si>
    <t>UA-B0-311256</t>
  </si>
  <si>
    <t>Ручка UA-B0-311256 GTV</t>
  </si>
  <si>
    <t>UA-B0-311288</t>
  </si>
  <si>
    <t>Ручка UA-B0-311288 (алюминий) GTV *****</t>
  </si>
  <si>
    <t>UA-B0-311320</t>
  </si>
  <si>
    <t>Ручка UA-B0-311320 (алюминий) GTV</t>
  </si>
  <si>
    <t>UA-B0-311480</t>
  </si>
  <si>
    <t>Ручка UA-B0-311480 GTV *****</t>
  </si>
  <si>
    <t>BO-337</t>
  </si>
  <si>
    <t>UA-B0-337128</t>
  </si>
  <si>
    <t>Ручка UA-B0-337128 GTV</t>
  </si>
  <si>
    <t>UA-B0-337160</t>
  </si>
  <si>
    <t>Ручка UA-B0-337160 (алюминий) GTV</t>
  </si>
  <si>
    <t>UA-B0-337192</t>
  </si>
  <si>
    <t>Ручка UA-B0-337192 (алюминий) GTV</t>
  </si>
  <si>
    <t>UA-B0-337224</t>
  </si>
  <si>
    <t>Ручка UA-B0-337224 (алюминий) GTV</t>
  </si>
  <si>
    <t>UA-B0-337256</t>
  </si>
  <si>
    <t>Ручка UA-B0-337256 (алюминий) GTV</t>
  </si>
  <si>
    <t>UA-B0-337320</t>
  </si>
  <si>
    <t>Ручка UA-B0-337320 (алюминий) GTV</t>
  </si>
  <si>
    <t>UA-B0-337416</t>
  </si>
  <si>
    <t>Ручка UA-B0-337416 (алюминий) GTV *****</t>
  </si>
  <si>
    <t>UA-B0-337480</t>
  </si>
  <si>
    <t>Ручка UA-B0-337480 (алюминий) GTV *****</t>
  </si>
  <si>
    <t>LUNA</t>
  </si>
  <si>
    <t>UA-LUNA20160-AL</t>
  </si>
  <si>
    <t>Ручка UA-LUNA20160-AL хром/алюминий GTV *****</t>
  </si>
  <si>
    <t>UA-LUNA20160-SN</t>
  </si>
  <si>
    <t>Ручка UA-LUNA20160-SN хром/сатин GTV *****</t>
  </si>
  <si>
    <t>UA-LUNA20192-AL</t>
  </si>
  <si>
    <t>Ручка UA-LUNA20192-AL хром/алюминий GTV *****</t>
  </si>
  <si>
    <t>UA-LUNA20192-SN</t>
  </si>
  <si>
    <t>Ручка UA-LUNA20192-SN хром/сатин GTV *****</t>
  </si>
  <si>
    <t>UA-LUNA20256-AL</t>
  </si>
  <si>
    <t>Ручка UA-LUNA20256-AL хром/алюминий GTV *****</t>
  </si>
  <si>
    <t>UA-LUNA20256-SN</t>
  </si>
  <si>
    <t>Ручка UA-LUNA20256-SN хром/сатин GTV *****</t>
  </si>
  <si>
    <t>UA-LUNA20320-AL</t>
  </si>
  <si>
    <t>Ручка UA-LUNA20320-AL хром/алюминий GTV *****</t>
  </si>
  <si>
    <t>UA-LUNA20320-SN</t>
  </si>
  <si>
    <t>Ручка UA-LUNA20320-SN хром/сатин GTV *****</t>
  </si>
  <si>
    <t>UA-LUNA27160-AL</t>
  </si>
  <si>
    <t>Ручка UA-LUNA27160-AL хром/алюминий GTV *****</t>
  </si>
  <si>
    <t>UA-LUNA27160-SN</t>
  </si>
  <si>
    <t>Ручка UA-LUNA27160-SN хром/сатин GTV *****</t>
  </si>
  <si>
    <t>UA-LUNA27192-AL</t>
  </si>
  <si>
    <t>Ручка UA-LUNA27192-AL хром/алюминий GTV *****</t>
  </si>
  <si>
    <t>UA-LUNA27192-SN</t>
  </si>
  <si>
    <t>Ручка UA-LUNA27192-SN хром/сатин GTV *****</t>
  </si>
  <si>
    <t>UA-LUNA27256-AL</t>
  </si>
  <si>
    <t>Ручка UA-LUNA27256-AL хром/алюминий GTV *****</t>
  </si>
  <si>
    <t>UA-LUNA27256-SN</t>
  </si>
  <si>
    <t>Ручка UA-LUNA27256-SN хром/сатин GTV *****</t>
  </si>
  <si>
    <t>UA-LUNA27320-AL</t>
  </si>
  <si>
    <t>Ручка UA-LUNA27320-AL хром/алюминий GTV *****</t>
  </si>
  <si>
    <t>UA-LUNA27320-SN</t>
  </si>
  <si>
    <t>Ручка UA-LUNA27320-SN хром/сатин GTV *****</t>
  </si>
  <si>
    <t>UA-DOPPIO</t>
  </si>
  <si>
    <t>UA-DOPPIO192-01</t>
  </si>
  <si>
    <t>Ручка UA-DOPPIO192-01 GTV</t>
  </si>
  <si>
    <t>UA-DOPPIO416-01</t>
  </si>
  <si>
    <t>Ручка UA-DOPPIO416-01 GTV</t>
  </si>
  <si>
    <t>А0-330 (до исчерпания остатков)</t>
  </si>
  <si>
    <t>UA-A0-330096</t>
  </si>
  <si>
    <t>Ручка UA-A0-330096-05 GTV (eol) *****</t>
  </si>
  <si>
    <t>UA-A0-330192</t>
  </si>
  <si>
    <t>Ручка UA-A0-330192-05 GTV (eol) *****</t>
  </si>
  <si>
    <t>UA-A0-330224</t>
  </si>
  <si>
    <t>Ручка UA-A0-330224-05 GTV (eol) *****</t>
  </si>
  <si>
    <t>А3 (до исчерпания остатков)</t>
  </si>
  <si>
    <t>UA-A3-064096</t>
  </si>
  <si>
    <t>Ручка UA-A3-064096 алюминий GTV (eol) *****</t>
  </si>
  <si>
    <t>UA-A3-096-06</t>
  </si>
  <si>
    <t>Ручка UA-A3-096-06 инокс GTV (eol) *****</t>
  </si>
  <si>
    <t>UA-A3-096128</t>
  </si>
  <si>
    <t>Ручка UA-A3-096128 алюминий GTV (eol) *****</t>
  </si>
  <si>
    <t>UA-A3-160-06</t>
  </si>
  <si>
    <t>Ручка UA-A3-160-06 инокс GTV (eol) *****</t>
  </si>
  <si>
    <t>UA-A3-192-06</t>
  </si>
  <si>
    <t>Ручка UA-A3-192-06 инокс GTV (eol) *****</t>
  </si>
  <si>
    <t>UA-A3-192224</t>
  </si>
  <si>
    <t>Ручка UA-A3-192224 алюминий GTV (eol) *****</t>
  </si>
  <si>
    <t>UA-A3-224-06MJ</t>
  </si>
  <si>
    <t>Ручка UA-A3-224-06 инокс GTV (eol) *****</t>
  </si>
  <si>
    <t>UA-A3-224256</t>
  </si>
  <si>
    <t>Ручка UA-A3-224256 алюминий GTV (eol) *****</t>
  </si>
  <si>
    <t>UA-A3-256-06</t>
  </si>
  <si>
    <t>Ручка UA-A3-256-06 инокс GTV (eol) *****</t>
  </si>
  <si>
    <t>UA-A3-256288</t>
  </si>
  <si>
    <t>Ручка UA-A3-256288 алюминий GTV (eol) *****</t>
  </si>
  <si>
    <t>UA-A3-288320</t>
  </si>
  <si>
    <t>Ручка UA-A3-288320 алюминий GTV (eol) *****</t>
  </si>
  <si>
    <t>UA-A3-480-06</t>
  </si>
  <si>
    <t>Ручка UA-A3-480-06 GTV (eol) *****</t>
  </si>
  <si>
    <t>UA-A3-480512</t>
  </si>
  <si>
    <t>Ручка UA-A3-480512 алюминий GTV (eol)</t>
  </si>
  <si>
    <t>Ручка UA-00-322/192-05  GTV *****</t>
  </si>
  <si>
    <t>спец предложение 00-356 (до исчерпания остатков)</t>
  </si>
  <si>
    <t>UA-00-356090</t>
  </si>
  <si>
    <t>Ручка UA-00-356090 GTV (eol) *****</t>
  </si>
  <si>
    <t>UA-00-356120</t>
  </si>
  <si>
    <t>Ручка UA-00-356120 GTV (eol) *****</t>
  </si>
  <si>
    <t>UA-00-356150</t>
  </si>
  <si>
    <t>Ручка UA-00-356150 GTV (eol) *****</t>
  </si>
  <si>
    <t>спец предложение 313 (до исчерпания остатков)</t>
  </si>
  <si>
    <t>UA-00-313096</t>
  </si>
  <si>
    <t>Ручка UA-00-313096 GTV (eol) *****</t>
  </si>
  <si>
    <t>UA-00-313128</t>
  </si>
  <si>
    <t>Ручка UA-00-313128 GTV (eol) *****</t>
  </si>
  <si>
    <t>UA-00-313160</t>
  </si>
  <si>
    <t>Ручка UA-00-313160 GTV (eol)</t>
  </si>
  <si>
    <t>UA-00-313224</t>
  </si>
  <si>
    <t>Ручка UA-00-313224 GTV (eol) *****</t>
  </si>
  <si>
    <t>UA-00-313256</t>
  </si>
  <si>
    <t>Ручка UA-00-313256 GTV (eol)</t>
  </si>
  <si>
    <t>спец предложение 326/2</t>
  </si>
  <si>
    <t>UA-326096-01</t>
  </si>
  <si>
    <t>Ручка UA-326096-01 хром GTV</t>
  </si>
  <si>
    <t>UA--326096-06MJ</t>
  </si>
  <si>
    <t>Ручка UA-326096-06 MJ инокс GTV</t>
  </si>
  <si>
    <t>UA-326128-01</t>
  </si>
  <si>
    <t>Ручка UA-326128-01 хром GTV</t>
  </si>
  <si>
    <t>UA--326128-06MJ</t>
  </si>
  <si>
    <t>Ручка UA-326128-06 MJ GTV</t>
  </si>
  <si>
    <t>UA-326160-01</t>
  </si>
  <si>
    <t>Ручка UA-326160-01 хром GTV</t>
  </si>
  <si>
    <t>UA--326160-06MJ</t>
  </si>
  <si>
    <t>Ручка UA-326160-06 инокс MJ GTV</t>
  </si>
  <si>
    <t>UA--326192-06MJ</t>
  </si>
  <si>
    <t>Ручка UA-326192-06 инокс MJ GTV</t>
  </si>
  <si>
    <t>спец предложение 385 (до исчерпания остатков)</t>
  </si>
  <si>
    <t>UA-00-385096</t>
  </si>
  <si>
    <t>Ручка UA-00-385096 (алюминий) GTV (eol)  *****</t>
  </si>
  <si>
    <t>UA-00-385128</t>
  </si>
  <si>
    <t>Ручка UA-00-385128 (алюминий) GTV (eol)  *****</t>
  </si>
  <si>
    <t>UA-00-385160</t>
  </si>
  <si>
    <t>Ручка UA-00-385160 (алюминий) GTV (eol)  *****</t>
  </si>
  <si>
    <t>UA-00-385224</t>
  </si>
  <si>
    <t>Ручка UA-00-385224 (алюминий) GTV (eol)  *****</t>
  </si>
  <si>
    <t>UA-00-385256</t>
  </si>
  <si>
    <t>Ручка UA-00-385256 (алюминий) GTV (eol)  *****</t>
  </si>
  <si>
    <t>спец предложение 709 (до исчерпания остатков)</t>
  </si>
  <si>
    <t>UA-709016-01</t>
  </si>
  <si>
    <t>Ручка UA-709016-01 GTV (eol)*****</t>
  </si>
  <si>
    <t>UA-709016-06</t>
  </si>
  <si>
    <t>Ручка UA-709016-06 GTV (eol)*****</t>
  </si>
  <si>
    <t>UA-709160-06</t>
  </si>
  <si>
    <t>Ручка UA-709160-06 GTV (eol)*****</t>
  </si>
  <si>
    <t>UA-709256-01</t>
  </si>
  <si>
    <t>Ручка UA-709256-01 GTV (eol)*****</t>
  </si>
  <si>
    <t>спец предложение A4 (до исчерпания остатков)</t>
  </si>
  <si>
    <t>UA-A4-096-06</t>
  </si>
  <si>
    <t>Ручка UA-A4-096-06 GTV (eol) HW *****</t>
  </si>
  <si>
    <t>UA-A4-128-01</t>
  </si>
  <si>
    <t>Ручка UA-A4-128-01 GTV (eol) HW*****</t>
  </si>
  <si>
    <t>UA-A4-128-06MJ</t>
  </si>
  <si>
    <t>Ручка UA-A4-128-06MJ инокс GTV (eol) HW*****</t>
  </si>
  <si>
    <t>UA-A4-160-01</t>
  </si>
  <si>
    <t>Ручка UA-A4-160-01 GTV (eol) HW *****</t>
  </si>
  <si>
    <t>UA-A4-160-06MJ</t>
  </si>
  <si>
    <t>Ручка UA-A4-160-06MJ GTV (eol) HW *****</t>
  </si>
  <si>
    <t>UA-A4-192-01</t>
  </si>
  <si>
    <t>Ручка UA-A4-192-01 GTV (eol) HW *****</t>
  </si>
  <si>
    <t>UA-A4-192-06</t>
  </si>
  <si>
    <t>Ручка UA-A4-192-06 GTV (eol) HW*****</t>
  </si>
  <si>
    <t>UA-A4-192-06MJ</t>
  </si>
  <si>
    <t>Ручка UA-A4-192-06MJ GTV (eol) HW*****</t>
  </si>
  <si>
    <t>UA-A4-224-01</t>
  </si>
  <si>
    <t>Ручка UA-A4-224-01 GTV (eol) HW *****</t>
  </si>
  <si>
    <t>UA-A4-224-06</t>
  </si>
  <si>
    <t>Ручка UA-A4-224-06 GTV (eol) HW *****</t>
  </si>
  <si>
    <t>UA-A4-256-01</t>
  </si>
  <si>
    <t>Ручка UA-A4-256-01 GTV (eol) HW*****</t>
  </si>
  <si>
    <t>UA-A4-256-06</t>
  </si>
  <si>
    <t>Ручка UA-A4-256-06 GTV (eol) HW *****</t>
  </si>
  <si>
    <t>UA-A4-288-06</t>
  </si>
  <si>
    <t>Ручка UA-A4-288-06 GTV (eol) *****</t>
  </si>
  <si>
    <t>UA-A4-320-01</t>
  </si>
  <si>
    <t>Ручка UA-A4-320-01 GTV (eol) HW *****</t>
  </si>
  <si>
    <t>UA-A4-320-06MJ</t>
  </si>
  <si>
    <t>Ручка UA-A4-320-06MJ GTV (eol) HW *****</t>
  </si>
  <si>
    <t>спец предложение B311</t>
  </si>
  <si>
    <t>UA-B311096-06</t>
  </si>
  <si>
    <t>Ручка UA-B311096-06 (инокс) GTV HW*****</t>
  </si>
  <si>
    <t>UA-B31109606MJ</t>
  </si>
  <si>
    <t>Ручка UA-B31109606 MJ GTV HW *****</t>
  </si>
  <si>
    <t>UA-B31112801</t>
  </si>
  <si>
    <t>Ручка UA-B311128-01 GTV HW*****</t>
  </si>
  <si>
    <t>UA-B31112806MJ</t>
  </si>
  <si>
    <t>Ручка UA-B31112806 MJ (инокс) GTV HW *****</t>
  </si>
  <si>
    <t>UA-B31116001</t>
  </si>
  <si>
    <t>Ручка UA-B311160-01 GTV HW*****</t>
  </si>
  <si>
    <t>UA-B31116006MJ</t>
  </si>
  <si>
    <t>Ручка UA-B31116006MJ GTV HW*****</t>
  </si>
  <si>
    <t>UA-B31119201</t>
  </si>
  <si>
    <t>Ручка UA-B311192-01 GTV HW*****</t>
  </si>
  <si>
    <t>UA-B31119206MJ</t>
  </si>
  <si>
    <t>Ручка UA-B31119206 MJ (инокс) GTV HW*****</t>
  </si>
  <si>
    <t>UA-B31122401</t>
  </si>
  <si>
    <t>Ручка UA-B311224-01 GTV HW*****</t>
  </si>
  <si>
    <t>UA-B31122406MJ</t>
  </si>
  <si>
    <t>Ручка UA-B31122406 MJ GTV (инокс) HW*****</t>
  </si>
  <si>
    <t>UA-B31125601</t>
  </si>
  <si>
    <t>Ручка UA-B311256-01 GTV HW*****</t>
  </si>
  <si>
    <t>UA-B31125606MJ</t>
  </si>
  <si>
    <t>Ручка UA-B31125606 MJ (инокс) GTV HW*****</t>
  </si>
  <si>
    <t>UA-B31132001</t>
  </si>
  <si>
    <t>Ручка UA-B311320-01 GTV HW*****</t>
  </si>
  <si>
    <t>UA-B31132006MJ</t>
  </si>
  <si>
    <t>Ручка UA-B31132006 MJ (инокс) GTV HW*****</t>
  </si>
  <si>
    <t>UA-B31148006</t>
  </si>
  <si>
    <t>Ручка UA-B31148006 (eol) GTV HW*****</t>
  </si>
  <si>
    <t>спец предложение B337</t>
  </si>
  <si>
    <t>UA-B33709601</t>
  </si>
  <si>
    <t>Ручка UA-B33709601 GTV (eol)*****</t>
  </si>
  <si>
    <t>UA-B33709606</t>
  </si>
  <si>
    <t>Ручка UA-B33709606 GTV (eol)*****</t>
  </si>
  <si>
    <t>UA-B33712801</t>
  </si>
  <si>
    <t>Ручка UA-B33712801 GTV</t>
  </si>
  <si>
    <t>UA-B33712806MJ</t>
  </si>
  <si>
    <t>Ручка UA-B33712806 MJ инокс GTV</t>
  </si>
  <si>
    <t>UA-B33716001</t>
  </si>
  <si>
    <t>Ручка UA-B33716001 GTV</t>
  </si>
  <si>
    <t>UA-B33716006MJ</t>
  </si>
  <si>
    <t>Ручка UA-B33716006 MJ инокс GTV</t>
  </si>
  <si>
    <t>UA-B33719201</t>
  </si>
  <si>
    <t>Ручка UA-B33719201 GTV</t>
  </si>
  <si>
    <t>UA-B33719206MJ</t>
  </si>
  <si>
    <t>Ручка UA-B33719206 MJ GTV</t>
  </si>
  <si>
    <t>UA-B33722401</t>
  </si>
  <si>
    <t>Ручка UA-B33722401 GTV *****</t>
  </si>
  <si>
    <t>UA-B33722406MJ</t>
  </si>
  <si>
    <t>Ручка UA-B33722406 МJ инокс GTV *****</t>
  </si>
  <si>
    <t>UA-B33725601</t>
  </si>
  <si>
    <t>Ручка UA-B33725601 GTV</t>
  </si>
  <si>
    <t>Ручка UA-B33725606 GTV (eol)*****</t>
  </si>
  <si>
    <t>UA-B33725606MJ</t>
  </si>
  <si>
    <t>Ручка UA-B33725606 MJ инокс GTV</t>
  </si>
  <si>
    <t>UA-B33732001</t>
  </si>
  <si>
    <t>Ручка UA-B33732001 GTV</t>
  </si>
  <si>
    <t>UA-B33732006MJ</t>
  </si>
  <si>
    <t>Ручка UA-B33732006 MJ GTV</t>
  </si>
  <si>
    <t>UA-B33741601</t>
  </si>
  <si>
    <t>Ручка UA-B33741601 GTV (eol)*****</t>
  </si>
  <si>
    <t>Ручка UA-B33741606 GTV (eol) *****</t>
  </si>
  <si>
    <t>UA-B33741606MJ</t>
  </si>
  <si>
    <t>Ручка UA-B33741606 MJ инокс GTV *****</t>
  </si>
  <si>
    <t>UA-B33748001</t>
  </si>
  <si>
    <t>Ручка UA-B33748001 GTV *****</t>
  </si>
  <si>
    <t>UA-B33748006MJ</t>
  </si>
  <si>
    <t>Ручка UA-B33748006 MJ инокс GTV *****</t>
  </si>
  <si>
    <t>UM</t>
  </si>
  <si>
    <t>UM-KID-A-001</t>
  </si>
  <si>
    <t>Ручка UM-KID-A-001 (Рыбка) GTV</t>
  </si>
  <si>
    <t>UM-KID-B-001</t>
  </si>
  <si>
    <t>Ручка UM-KID-B-001(Улитка) GTV</t>
  </si>
  <si>
    <t>UM-KID-C-001</t>
  </si>
  <si>
    <t>Ручка UM-KID-C-001 (Ромашка) GTV</t>
  </si>
  <si>
    <t>UM-KID-D-001</t>
  </si>
  <si>
    <t>Ручка UM-KID-D-001 (Машина) GTV</t>
  </si>
  <si>
    <t>UM-KID-E-001</t>
  </si>
  <si>
    <t>Ручка UM-KID-E-001 (Мяч) GTV</t>
  </si>
  <si>
    <t>UM-KID-F-001</t>
  </si>
  <si>
    <t>Ручка UM-KID-F-001 (Квадратики) GTV</t>
  </si>
  <si>
    <t>UM-KID-G-001</t>
  </si>
  <si>
    <t>Ручка UM-KID-G-001(Ромашка син) GTV</t>
  </si>
  <si>
    <t>UM-KID-H-001</t>
  </si>
  <si>
    <t>Ручка UM-KID-H-001 (Звезда) (eol)</t>
  </si>
  <si>
    <t>UM-KID-I-001</t>
  </si>
  <si>
    <t>Ручка UM-KID-I-001 (Кот) GTV</t>
  </si>
  <si>
    <t>UM-KID-I-002</t>
  </si>
  <si>
    <t>Ручка UM-KID-I-002 тигренок GTV</t>
  </si>
  <si>
    <t>UM-KID-J-001</t>
  </si>
  <si>
    <t>Ручка UM-KID-J-001 (Лягушка) (eol) GTV</t>
  </si>
  <si>
    <t>UM-KID-K-001</t>
  </si>
  <si>
    <t>Ручка UM-KID-K-001 (Тюльпан) GTV (eol)*****</t>
  </si>
  <si>
    <t>UM-KID-L-001</t>
  </si>
  <si>
    <t>Ручка UM-KID-L-001 ( е) (eol)</t>
  </si>
  <si>
    <t>UM-KID-O-001</t>
  </si>
  <si>
    <t>Ручка UM-KID-O-001 курица GTV *****</t>
  </si>
  <si>
    <t>UM-KID-P-001</t>
  </si>
  <si>
    <t>Ручка UM-KID-P-001 слоненок GTV</t>
  </si>
  <si>
    <t>UM-KID-Q-001</t>
  </si>
  <si>
    <t>Ручка UM-KID-Q-001 крокодильчик GTV</t>
  </si>
  <si>
    <t>UM-KID-R-001</t>
  </si>
  <si>
    <t>Ручка UM-KID-R-001 цыпленок (eol) GTV</t>
  </si>
  <si>
    <t>UM-KID-S-001</t>
  </si>
  <si>
    <t>Ручка UM-KID-S-001 бегемот GTV</t>
  </si>
  <si>
    <t>UM-KID-T-001</t>
  </si>
  <si>
    <t>Ручка UM-KID-T-001 коровка GTV</t>
  </si>
  <si>
    <t>UM-KID-U-001</t>
  </si>
  <si>
    <t>Ручка UM-KID-U-001 панда GTV</t>
  </si>
  <si>
    <t>UM-KID-W-001</t>
  </si>
  <si>
    <t>Ручка UM-KID-W-001 лошадка GTV</t>
  </si>
  <si>
    <t>UM-KID-X-001</t>
  </si>
  <si>
    <t>Ручка UM-KID-X-001 кролик GTV</t>
  </si>
  <si>
    <t>UM-KID-Y-001</t>
  </si>
  <si>
    <t>Ручка UM-KID-Y-001 пингвин GTV</t>
  </si>
  <si>
    <t>UM-KID-Z-001</t>
  </si>
  <si>
    <t>Ручка UM-KID-Z-001 собачка GTV</t>
  </si>
  <si>
    <t>UMM-WPG-KOL</t>
  </si>
  <si>
    <t>Ручка UMM-WPG-KOL (Ракушка) GTV (eol)*****</t>
  </si>
  <si>
    <t>UMM-WPI-KOL</t>
  </si>
  <si>
    <t>Ручка UMM-WPI-KOL (Краб) GTV (eol)*****</t>
  </si>
  <si>
    <t>US</t>
  </si>
  <si>
    <t>SKA (до исчерпания остатков)</t>
  </si>
  <si>
    <t>US-SKA096-06</t>
  </si>
  <si>
    <t>Ручка US-SKA096-06 GTV (eol) *****</t>
  </si>
  <si>
    <t>US-SKA128-06</t>
  </si>
  <si>
    <t>Ручка US-SKA128-06 GTV (eol) *****</t>
  </si>
  <si>
    <t>US-SKA352-06</t>
  </si>
  <si>
    <t>Ручка US-SKA352-06 GTV (eol) *****</t>
  </si>
  <si>
    <t>US-SKA560-06</t>
  </si>
  <si>
    <t>Ручка US-SKA560-06 GTV (eol) *****</t>
  </si>
  <si>
    <t>SKN (до исчерпания остатков)</t>
  </si>
  <si>
    <t>US-SKN224-06</t>
  </si>
  <si>
    <t>Ручка US-SKN224-06 (шлифованная сталь) GTV (eol) *****</t>
  </si>
  <si>
    <t>SKO (416 посадки до исчерпания остатков)</t>
  </si>
  <si>
    <t>US-SK0160-06</t>
  </si>
  <si>
    <t>Ручка US-SK0160-06 инокс GTV HW*****</t>
  </si>
  <si>
    <t>US-SK0192-06</t>
  </si>
  <si>
    <t>Ручка US-SK0192-06 инокс  GTV HW*****</t>
  </si>
  <si>
    <t>US-SK0224-06</t>
  </si>
  <si>
    <t>Ручка US-SK0224-06 GTV HW*****</t>
  </si>
  <si>
    <t>US-SK0256-06</t>
  </si>
  <si>
    <t>Ручка US-SK0256-06 инокс GTV HW*****</t>
  </si>
  <si>
    <t>US-SK0320-06</t>
  </si>
  <si>
    <t>Ручка US-SK0320-06 GTV HW*****</t>
  </si>
  <si>
    <t>US-SK0384-06</t>
  </si>
  <si>
    <t>Ручка US-SK0384-06 GTV HW*****</t>
  </si>
  <si>
    <t>US-SK0416-06</t>
  </si>
  <si>
    <t>Ручка US-SK0416-06 GTV (eol) HW*****</t>
  </si>
  <si>
    <t>US-SK0448-06</t>
  </si>
  <si>
    <t>Ручка US-SK0448-06 GTV HW*****</t>
  </si>
  <si>
    <t>US-SK0480-06</t>
  </si>
  <si>
    <t>Ручка US-SK0480-06 GTV HW*****</t>
  </si>
  <si>
    <t>US-SK0576-06</t>
  </si>
  <si>
    <t>Ручка US-SK0576-06 GTV HW*****</t>
  </si>
  <si>
    <t>US-SK0672-06</t>
  </si>
  <si>
    <t>Ручка US-SK0672-06 GTV HW*****</t>
  </si>
  <si>
    <t>US-SK0800-06</t>
  </si>
  <si>
    <t>Ручка US-SK0800-06 GTV HW *****</t>
  </si>
  <si>
    <t>U4 (до исчерпания остатков)</t>
  </si>
  <si>
    <t>US-U4-064-01</t>
  </si>
  <si>
    <t>Ручка US-U4-064-01 GTV (eol) *****</t>
  </si>
  <si>
    <t>US-U4-160-01</t>
  </si>
  <si>
    <t>Ручка US-U4-160-01(eol) GTV *****</t>
  </si>
  <si>
    <t>US-U4-160-06</t>
  </si>
  <si>
    <t>Ручка US-U4-160-06 GTV (eol) *****</t>
  </si>
  <si>
    <t>US-U4-192-06</t>
  </si>
  <si>
    <t>Ручка US-U4-192-06 GTV (eol) *****</t>
  </si>
  <si>
    <t>US-U4-320-01</t>
  </si>
  <si>
    <t>Ручка US-U4-320-01 GTV (eol) *****</t>
  </si>
  <si>
    <t>US-U4-320-06</t>
  </si>
  <si>
    <t>Ручка US-U4-320-06 GTV (eol) *****</t>
  </si>
  <si>
    <t>UZ</t>
  </si>
  <si>
    <t>ASTI</t>
  </si>
  <si>
    <t>UZ-ASTI192/224-01</t>
  </si>
  <si>
    <t>Ручка UZ-ASTI192/224-01 GTV</t>
  </si>
  <si>
    <t>UZ-19 (до исчерпания остатков)</t>
  </si>
  <si>
    <t xml:space="preserve"> UZ-19-032-05</t>
  </si>
  <si>
    <t>Ручка UZ-19-032-05 GTV (eol)</t>
  </si>
  <si>
    <t>UZ-334</t>
  </si>
  <si>
    <t>UZ-334128-06</t>
  </si>
  <si>
    <t>Ручка UZ-334128-06 инокс -GTV</t>
  </si>
  <si>
    <t>UZ-334160-06</t>
  </si>
  <si>
    <t>Ручка UZ-334160-06 инокс - GTV</t>
  </si>
  <si>
    <t>UZ-334192-06</t>
  </si>
  <si>
    <t>Ручка UZ-334192-06 инокс - GTV</t>
  </si>
  <si>
    <t>UZ-334256-06</t>
  </si>
  <si>
    <t>Ручка UZ-334256-06 инокс - GTV</t>
  </si>
  <si>
    <t>UZ-335</t>
  </si>
  <si>
    <t>UZ-335128-06</t>
  </si>
  <si>
    <t>Ручка UZ-335128-06 -GTV</t>
  </si>
  <si>
    <t>UZ-335160-06</t>
  </si>
  <si>
    <t>Ручка UZ-335160-06 GTV</t>
  </si>
  <si>
    <t>UZ-335192-06</t>
  </si>
  <si>
    <t>Ручка UZ-335192-06 -GTV</t>
  </si>
  <si>
    <t>UZ-335256-06</t>
  </si>
  <si>
    <t>Ручка UZ-335256-06 GTV</t>
  </si>
  <si>
    <t>UZ-336</t>
  </si>
  <si>
    <t>UZ-336128-06</t>
  </si>
  <si>
    <t>Ручка UZ-336128-06 GTV</t>
  </si>
  <si>
    <t>UZ-336160-06</t>
  </si>
  <si>
    <t>Ручка UZ-336160-06 инокс - GTV</t>
  </si>
  <si>
    <t>UZ-336192-06</t>
  </si>
  <si>
    <t>Ручка UZ-336192-06 -GTV</t>
  </si>
  <si>
    <t>UZ-336256-06</t>
  </si>
  <si>
    <t>Ручка UZ-336256-06 инокс -GTV</t>
  </si>
  <si>
    <t>UZ-336320-06</t>
  </si>
  <si>
    <t>Ручка UZ-336320-06 -GTV</t>
  </si>
  <si>
    <t>UZ-336416-06</t>
  </si>
  <si>
    <t>Ручка UZ-336416-06 инокс -GTV</t>
  </si>
  <si>
    <t>UZ-336480-06</t>
  </si>
  <si>
    <t>Ручка UZ-336480-06 GTV</t>
  </si>
  <si>
    <t>UZ-40</t>
  </si>
  <si>
    <t>UZ-40-032-01</t>
  </si>
  <si>
    <t>Ручка UZ-40-032-01 (40 x 40 mm) хром GTV</t>
  </si>
  <si>
    <t>UZ-40-032-02</t>
  </si>
  <si>
    <t>Ручка UZ-40-032-02 (40 x 40 mm) satin GTV</t>
  </si>
  <si>
    <t>UZ-40-032-05</t>
  </si>
  <si>
    <t>Ручка UZ-40-032-05 (40 x 40 mm ) allum GTV</t>
  </si>
  <si>
    <t>UZ-40-032-06</t>
  </si>
  <si>
    <t>Ручка UZ-40-032-06 - GTV</t>
  </si>
  <si>
    <t>UZ-55</t>
  </si>
  <si>
    <t>UZ-55-025-01</t>
  </si>
  <si>
    <t>Ручка  UZ-55-025-01 (25 x 25 mm )хром - GTV</t>
  </si>
  <si>
    <t>UZ-55-025-05</t>
  </si>
  <si>
    <t>Ручка  UZ-55-025-05 (25 x 25 mm) алюминий - GTV</t>
  </si>
  <si>
    <t>UZ-60</t>
  </si>
  <si>
    <t>UZ-60-032-01</t>
  </si>
  <si>
    <t>Ручка UZ-60-032-01 (60*60 хром) - GTV</t>
  </si>
  <si>
    <t>UZ-60-032-02</t>
  </si>
  <si>
    <t>Ручка UZ-60-032-02 (60*60 сатин) -GTV</t>
  </si>
  <si>
    <t>UZ-60-032-05</t>
  </si>
  <si>
    <t>Ручка UZ-60-032-05 (60*60 алюминий) - GTV</t>
  </si>
  <si>
    <t>UZ-60-032-06</t>
  </si>
  <si>
    <t>Ручка UZ-60-032-06 (60*60 инокс) -GTV</t>
  </si>
  <si>
    <t>UZ-605 (eol)</t>
  </si>
  <si>
    <t>UZ-605032-01</t>
  </si>
  <si>
    <t>Ручка UZ-605032-01 GTV (eol)*****</t>
  </si>
  <si>
    <t>UZ-605032-05</t>
  </si>
  <si>
    <t>Ручка UZ-605032-05 GTV (eol)*****</t>
  </si>
  <si>
    <t>UZ-605032-06</t>
  </si>
  <si>
    <t>Ручка UZ-605032-06 GTV (eol)*****</t>
  </si>
  <si>
    <t>UZ-682</t>
  </si>
  <si>
    <t>UZ-682128-06</t>
  </si>
  <si>
    <t>Ручка UZ-682128-06 инокс -GTV</t>
  </si>
  <si>
    <t>UZ-682160-06</t>
  </si>
  <si>
    <t>Ручка UZ-682160-06 инокс -GTV</t>
  </si>
  <si>
    <t>UZ-682192-06</t>
  </si>
  <si>
    <t>Ручка UZ-682192-06 инокс -GTV</t>
  </si>
  <si>
    <t>UZ-682224-06</t>
  </si>
  <si>
    <t>Ручка UZ-682224-06 инокс-GTV</t>
  </si>
  <si>
    <t>UZ-682256-06</t>
  </si>
  <si>
    <t>Ручка UZ-682256-06 инокс -GTV</t>
  </si>
  <si>
    <t>UZ-682320-06</t>
  </si>
  <si>
    <t>Ручка UZ-682320-06 инокс GTV</t>
  </si>
  <si>
    <t>UZ-682416-06</t>
  </si>
  <si>
    <t>Ручка UZ-682416-06 инокс - -GTV</t>
  </si>
  <si>
    <t>UZ-682480-06</t>
  </si>
  <si>
    <t>Ручка UZ-682480-06 инокс -GTV</t>
  </si>
  <si>
    <t>UZ-804 (инокс до исчерпания остатков)</t>
  </si>
  <si>
    <t>UZ-804064-01</t>
  </si>
  <si>
    <t>Ручка UZ-804064-01 chrom GTV *****</t>
  </si>
  <si>
    <t>UZ-804064-06</t>
  </si>
  <si>
    <t>Ручка UZ-804064-06 инокс GTV (eol) *****</t>
  </si>
  <si>
    <t>UZ-814</t>
  </si>
  <si>
    <t>UZ-814128-01</t>
  </si>
  <si>
    <t>Ручка UZ-814128-01 GTV</t>
  </si>
  <si>
    <t>UZ-814128-05</t>
  </si>
  <si>
    <t>Ручка UZ-814128-05- GTV</t>
  </si>
  <si>
    <t>UZ-814128-06</t>
  </si>
  <si>
    <t>Ручка UZ-814128-06 инокс -GTV</t>
  </si>
  <si>
    <t>UZ-814256-01</t>
  </si>
  <si>
    <t>Ручка UZ-814256-01-GTV</t>
  </si>
  <si>
    <t>UZ-814256-05</t>
  </si>
  <si>
    <t>Ручка UZ-814256-05-GTV</t>
  </si>
  <si>
    <t>UZ-814256-06</t>
  </si>
  <si>
    <t>Ручка UZ-814256-06 инокс - -GTV</t>
  </si>
  <si>
    <t>UZ-818 (до исчерпания остатков)</t>
  </si>
  <si>
    <t>UZ-818096-01</t>
  </si>
  <si>
    <t>Ручка UZ-818096-01 GTV (eol) *****</t>
  </si>
  <si>
    <t>UZ-818096-02</t>
  </si>
  <si>
    <t>Ручка UZ-818096-02 сатин GTV (eol) *****</t>
  </si>
  <si>
    <t>UZ-818096-05</t>
  </si>
  <si>
    <t>Ручка UZ-818096-05 алюминий GTV (eol) *****</t>
  </si>
  <si>
    <t>UZ-818096-06</t>
  </si>
  <si>
    <t>Ручка UZ-818096-06 инокс GTV (eol) *****</t>
  </si>
  <si>
    <t>UZ-818128-01</t>
  </si>
  <si>
    <t>Ручка UZ-818128-01 хром GTV (eol) *****</t>
  </si>
  <si>
    <t>UZ-818128-02</t>
  </si>
  <si>
    <t>Ручка UZ-818128-02 сатин GTV (eol) *****</t>
  </si>
  <si>
    <t>UZ-818128-06</t>
  </si>
  <si>
    <t>Ручка UZ-818128-06 инокс GTV (eol) *****</t>
  </si>
  <si>
    <t>UZ-818160-02</t>
  </si>
  <si>
    <t>Ручка UZ-818160-02 сатин GTV (eol) *****</t>
  </si>
  <si>
    <t>UZ-818320-02</t>
  </si>
  <si>
    <t>Ручка UZ-818320-02 сатин GTV (eol) *****</t>
  </si>
  <si>
    <t>UZ-818320-05</t>
  </si>
  <si>
    <t>Ручка UZ-818320-05 алюминий GTV (eol) *****</t>
  </si>
  <si>
    <t>UZ-818320-06</t>
  </si>
  <si>
    <t>Ручка UZ-818320-06 инокс GTV (eol) *****</t>
  </si>
  <si>
    <t>UZ-870 (до исчерпания остатков)</t>
  </si>
  <si>
    <t>UZ-870032-01</t>
  </si>
  <si>
    <t>Ручка UZ-870032-01 chrom  GTV (eol) *****</t>
  </si>
  <si>
    <t>UZ-870032-06</t>
  </si>
  <si>
    <t>Ручка UZ-870032-06 инокс GTV (eol) *****</t>
  </si>
  <si>
    <t>UZ-870128-05</t>
  </si>
  <si>
    <t>Ручка UZ-870128-05 GTV (eol) *****</t>
  </si>
  <si>
    <t>UZ-883</t>
  </si>
  <si>
    <t>UZ-883016-01</t>
  </si>
  <si>
    <t>Ручка UZ-883016-01 GTV</t>
  </si>
  <si>
    <t>UZ-883016-02</t>
  </si>
  <si>
    <t>Ручка UZ-883016-02 GTV</t>
  </si>
  <si>
    <t>UZ-883016-05</t>
  </si>
  <si>
    <t>Ручка UZ-883016-05 GTV</t>
  </si>
  <si>
    <t>UZ-883016-06</t>
  </si>
  <si>
    <t>Ручка UZ-883016-06 инокс GTV</t>
  </si>
  <si>
    <t>UZ-888 коллекция мозайковых ручек UZ-888160-E3 - до исчерпания</t>
  </si>
  <si>
    <t>UZ-888000-B1</t>
  </si>
  <si>
    <t>Ручка UZ-888000-B1 хром GTV *****</t>
  </si>
  <si>
    <t>UZ-888000-B3</t>
  </si>
  <si>
    <t>Ручка UZ-888000-B3 золото GTV (eol)*****</t>
  </si>
  <si>
    <t>UZ-888032-C1</t>
  </si>
  <si>
    <t>Ручка UZ-888032-C1 GTV</t>
  </si>
  <si>
    <t>UZ-888096-A1</t>
  </si>
  <si>
    <t>Ручка UZ-888096-A1 хром GTV (eol)*****</t>
  </si>
  <si>
    <t>UZ-888096-A3</t>
  </si>
  <si>
    <t>Ручка UZ-888096-A3 золото GTV (eol)*****</t>
  </si>
  <si>
    <t>UZ-888096-E4</t>
  </si>
  <si>
    <t>Ручка UZ-888096-E4 старое золото GTV *****</t>
  </si>
  <si>
    <t>UZ-888128-E1</t>
  </si>
  <si>
    <t>Ручка UZ-888128-E1 хром GTV</t>
  </si>
  <si>
    <t>UZ-888128-E3</t>
  </si>
  <si>
    <t>Ручка UZ-888128-E3 золото GTV (eol)*****</t>
  </si>
  <si>
    <t>UZ-888128-E4</t>
  </si>
  <si>
    <t>Ручка UZ-888128-E4 GTV</t>
  </si>
  <si>
    <t>UZ-888160-E1</t>
  </si>
  <si>
    <t>Ручка UZ-888160-E1 хром GTV *****</t>
  </si>
  <si>
    <t>UZ-888160-E3</t>
  </si>
  <si>
    <t>Ручка UZ-888160-E3 золото (eol)*****</t>
  </si>
  <si>
    <t>UZ-92</t>
  </si>
  <si>
    <t>UZ-92-128-01</t>
  </si>
  <si>
    <t>Ручка UZ-92-128-01 хром GTV HW*****</t>
  </si>
  <si>
    <t>UZ-92-128-02</t>
  </si>
  <si>
    <t>Ручка UZ-92-128-02 сатина GTV (eol) HW</t>
  </si>
  <si>
    <t>UZ-92-128-05</t>
  </si>
  <si>
    <t>Ручка UZ-92-128-05 GTV (eol) HW*****</t>
  </si>
  <si>
    <t>UZ-92-128-06</t>
  </si>
  <si>
    <t>Ручка UZ-92-128-06 GTV (eol) HW*****</t>
  </si>
  <si>
    <t>UZ-92-160-01</t>
  </si>
  <si>
    <t>Ручка UZ-92-160-01 хром GTV HW******</t>
  </si>
  <si>
    <t>UZ-92-160-02</t>
  </si>
  <si>
    <t>Ручка UZ-92-160-02 сатина GTV (eol) HW*****</t>
  </si>
  <si>
    <t>UZ-92-160-05</t>
  </si>
  <si>
    <t>Ручка UZ-92-160-05 GTV (eol) HW*****</t>
  </si>
  <si>
    <t>UZ-92-160-06</t>
  </si>
  <si>
    <t>Ручка UZ-92-160-06 GTV (eol) HW*****</t>
  </si>
  <si>
    <t>UZ-BAGIO</t>
  </si>
  <si>
    <t>UZ-BAGIO-160-01</t>
  </si>
  <si>
    <t>Ручка UZ-BAGIO-160-01 хром GTV</t>
  </si>
  <si>
    <t>UZ-BAGIO-160-05</t>
  </si>
  <si>
    <t>Ручка UZ-BAGIO-160-05 матовый инокс -GTV</t>
  </si>
  <si>
    <t>UZ-BAGIO-160-06</t>
  </si>
  <si>
    <t>Ручка UZ-BAGIO-160-06 инокс - GTV</t>
  </si>
  <si>
    <t>UZ-BELLA</t>
  </si>
  <si>
    <t>UZ-BELLA160-09</t>
  </si>
  <si>
    <t>Ручка UZ-BELLA160-09 GTV</t>
  </si>
  <si>
    <t>UZ-E6 врезная</t>
  </si>
  <si>
    <t>UZ-E6-096-01</t>
  </si>
  <si>
    <t>Ручка UZ-E6-096-01 GTV</t>
  </si>
  <si>
    <t>UZ-E6-096-06</t>
  </si>
  <si>
    <t>Ручка UZ-E6-096-06 GTV</t>
  </si>
  <si>
    <t xml:space="preserve">UZ-E82 (под ЗАКАЗ) </t>
  </si>
  <si>
    <t>UZ-E82096-01</t>
  </si>
  <si>
    <t>Ручка UZ-E82096-01 GTV HW *****</t>
  </si>
  <si>
    <t>UZ-E82096-02</t>
  </si>
  <si>
    <t>Ручка UZ-E82096-02 GTV HW *****</t>
  </si>
  <si>
    <t>UZ-E82096-05</t>
  </si>
  <si>
    <t>Ручка UZ-E82096-05 GTV HW *****</t>
  </si>
  <si>
    <t>UZ-E82096-06</t>
  </si>
  <si>
    <t>Ручка UZ-E82096-06 GTV HW *****</t>
  </si>
  <si>
    <t>UZ-E82128-01</t>
  </si>
  <si>
    <t>Ручка UZ-E82128-01 GTV HW *****</t>
  </si>
  <si>
    <t>UZ-E82128-05</t>
  </si>
  <si>
    <t>Ручка UZ-E82128-05 GTV HW *****</t>
  </si>
  <si>
    <t>UZ-E82128-06</t>
  </si>
  <si>
    <t xml:space="preserve">Ручка UZ-E82128-06 HW ***** </t>
  </si>
  <si>
    <t>UZ-E82160-01</t>
  </si>
  <si>
    <t>Ручка UZ-E82160-01 GTV HW *****</t>
  </si>
  <si>
    <t>UZ-E82160-05</t>
  </si>
  <si>
    <t>Ручка UZ-E82160-05 GTV HW *****</t>
  </si>
  <si>
    <t>UZ-E82160-06</t>
  </si>
  <si>
    <t>Ручка UZ-E82160-06 GTV HW *****</t>
  </si>
  <si>
    <t>UZ-G1</t>
  </si>
  <si>
    <t>UZ-G1-128-01</t>
  </si>
  <si>
    <t>Ручка UZ-G1-128-01 GTV</t>
  </si>
  <si>
    <t>UZ-G1-128-06</t>
  </si>
  <si>
    <t>Ручка UZ-G1-128-06 GTV</t>
  </si>
  <si>
    <t>UZ-G1-160-01</t>
  </si>
  <si>
    <t>Ручка UZ-G1-160-01GTV</t>
  </si>
  <si>
    <t>UZ-G1-160-06</t>
  </si>
  <si>
    <t>Ручка UZ-G1-160-06  GTV</t>
  </si>
  <si>
    <t>UZ-G1-192-01</t>
  </si>
  <si>
    <t>Ручка UZ-G1-192-01 GTV</t>
  </si>
  <si>
    <t>UZ-G1-192-06</t>
  </si>
  <si>
    <t>Ручка UZ-G1-192-06 GTV</t>
  </si>
  <si>
    <t>UZ-G1-256-01</t>
  </si>
  <si>
    <t>Ручка UZ-G1-256-01  GTV</t>
  </si>
  <si>
    <t>UZ-G1-256-06</t>
  </si>
  <si>
    <t>Ручка UZ-G1-256-06 GTV</t>
  </si>
  <si>
    <t>UZ-G1-320-01</t>
  </si>
  <si>
    <t>Ручка UZ-G1-320-01 GTV</t>
  </si>
  <si>
    <t>UZ-G1-320-05</t>
  </si>
  <si>
    <t>Ручка UZ-G1-320-05 GTV *****</t>
  </si>
  <si>
    <t>UZ-G1-320-06</t>
  </si>
  <si>
    <t>Ручка UZ-G1-320-06  -GTV</t>
  </si>
  <si>
    <t>UZ-G1-416-01</t>
  </si>
  <si>
    <t>Ручка UZ-G1-416-01 GTV *****</t>
  </si>
  <si>
    <t>UZ-G1-416-06</t>
  </si>
  <si>
    <t>Ручка UZ-G1-416-06 - GTV</t>
  </si>
  <si>
    <t>UZ-G2</t>
  </si>
  <si>
    <t>UZ-G2-160-01</t>
  </si>
  <si>
    <t>Ручка UZ-G2-160-01 - GTV</t>
  </si>
  <si>
    <t>UZ-G2-160-06</t>
  </si>
  <si>
    <t>Ручка UZ-G2-160-06 - GTV</t>
  </si>
  <si>
    <t>UZ-G2-224-01</t>
  </si>
  <si>
    <t>Ручка UZ-G2-224-01 GTV</t>
  </si>
  <si>
    <t>UZ-G2-224-06</t>
  </si>
  <si>
    <t>Ручка UZ-G2-224-06 GTV</t>
  </si>
  <si>
    <t>UZ-MONZA</t>
  </si>
  <si>
    <t>UZ-MONZA16-06</t>
  </si>
  <si>
    <t>Ручка UZ-MONZA16-06 инокс GTV</t>
  </si>
  <si>
    <t>UZ-MONZA16-10</t>
  </si>
  <si>
    <t>Ручка UZ-MONZA16-10 белая GTV</t>
  </si>
  <si>
    <t>UZ-MONZA16-20</t>
  </si>
  <si>
    <t>Ручка UZ-MONZA16-20 черная GTV</t>
  </si>
  <si>
    <t>UZ-MONZA160-06</t>
  </si>
  <si>
    <t>Ручка UZ-MONZA160-06 инокс -GTV</t>
  </si>
  <si>
    <t>UZ-MONZA160-10</t>
  </si>
  <si>
    <t>Ручка UZ-MONZA160-10 белая	-GTV</t>
  </si>
  <si>
    <t>UZ-MONZA160-20</t>
  </si>
  <si>
    <t>Ручка UZ-MONZA160-20 черная GTV</t>
  </si>
  <si>
    <t>UZ-MONZA256-06</t>
  </si>
  <si>
    <t>Ручка UZ-MONZA256-06 инокс GTV</t>
  </si>
  <si>
    <t>UZ-MONZA256-10</t>
  </si>
  <si>
    <t>Ручка UZ-MONZA256-10 белая GTV</t>
  </si>
  <si>
    <t>UZ-MONZA256-20</t>
  </si>
  <si>
    <t>Ручка UZ-MONZA256-20 черная  GTV</t>
  </si>
  <si>
    <t>UZ-MONZA384-06</t>
  </si>
  <si>
    <t>Ручка UZ-MONZA384-06 инокс GTV</t>
  </si>
  <si>
    <t>UZ-MONZA384-10</t>
  </si>
  <si>
    <t>Ручка UZ-MONZA384-10 белая GTV</t>
  </si>
  <si>
    <t>UZ-MONZA384-20</t>
  </si>
  <si>
    <t>Ручка UZ-MONZA384-20 черная GTV</t>
  </si>
  <si>
    <t>UZ-PRATO</t>
  </si>
  <si>
    <t>UZ-PRATO-160-01</t>
  </si>
  <si>
    <t>Ручка UZ-PRATO-160-01 хром - GTV</t>
  </si>
  <si>
    <t>UZ-PRATO-160-05</t>
  </si>
  <si>
    <t>Ручка UZ-PRATO-160-05 матовый инокс GTV</t>
  </si>
  <si>
    <t>UZ-PRATO-160-06</t>
  </si>
  <si>
    <t>Ручка UZ-PRATO-160-06 инокс - GTV</t>
  </si>
  <si>
    <t>UZ-PRATO-320-01</t>
  </si>
  <si>
    <t>Ручка UZ-PRATO-320-01 хром - GTV</t>
  </si>
  <si>
    <t>UZ-PRATO-320-05</t>
  </si>
  <si>
    <t>Ручка UZ-PRATO-320-05 матовый инокс - GTV</t>
  </si>
  <si>
    <t>UZ-PRATO-320-06</t>
  </si>
  <si>
    <t>Ручка UZ-PRATO-320-06 инокс - GTV</t>
  </si>
  <si>
    <t xml:space="preserve">UZ-R132 врезная </t>
  </si>
  <si>
    <t>UZ-R132-A1-01</t>
  </si>
  <si>
    <t>Ручка UZ-R132-A1-01 GTV HW*****</t>
  </si>
  <si>
    <t>UZ-R132-A1-02</t>
  </si>
  <si>
    <t>Ручка UZ-R132-A1-02 GTV HW*****</t>
  </si>
  <si>
    <t>UZ-R132-A1-05</t>
  </si>
  <si>
    <t>Ручка UZ-R132-A1-05 GTV HW*****</t>
  </si>
  <si>
    <t>UZ-R132-A1-06</t>
  </si>
  <si>
    <t>Ручка UZ-R132-A1-06 GTV HW*****</t>
  </si>
  <si>
    <t>UZ-S50 врезная</t>
  </si>
  <si>
    <t>UZ-S50-A1-01</t>
  </si>
  <si>
    <t>Ручка UZ-S50-A1-01 GTV HW *****</t>
  </si>
  <si>
    <t>UZ-S50-A1-02</t>
  </si>
  <si>
    <t>Ручка UZ-S50-A1-02 GTV HW*****</t>
  </si>
  <si>
    <t>UZ-S50-A1-05</t>
  </si>
  <si>
    <t>Ручка UZ-S50-A1-05 GTV HW*****</t>
  </si>
  <si>
    <t>UZ-S50-A1-06</t>
  </si>
  <si>
    <t>Ручка UZ-S50-A1-06 GTV HW*****</t>
  </si>
  <si>
    <t>UZ-SOLANA</t>
  </si>
  <si>
    <t>UZ-SOLANA192-01</t>
  </si>
  <si>
    <t>Ручка UZ-SOLANA192-01 хром -GTV</t>
  </si>
  <si>
    <t>UZ-SOLANA192-09</t>
  </si>
  <si>
    <t>Ручка UZ-SOLANA192-09 брашированная латунь -GTV</t>
  </si>
  <si>
    <t>UZ-SOLANA192-11</t>
  </si>
  <si>
    <t>Ручка UZ-SOLANA192-11 матовый инокс -GTV</t>
  </si>
  <si>
    <t>UZ-SOLANA320-01</t>
  </si>
  <si>
    <t>Ручка UZ-SOLANA320-01 хром - GTV</t>
  </si>
  <si>
    <t>UZ-SOLANA320-09</t>
  </si>
  <si>
    <t>Ручка UZ-SOLANA320-09 брашированная латунь - GTV</t>
  </si>
  <si>
    <t>UZ-SOLANA320-11</t>
  </si>
  <si>
    <t>Ручка UZ-SOLANA320-11 матовый инокс - GTV</t>
  </si>
  <si>
    <t>UZ-STP (к крючку 2409)</t>
  </si>
  <si>
    <t>UZ-STP-BH-05</t>
  </si>
  <si>
    <t>Ручка UZ-STP-BH-05 (одна коллекция с крючком 2409) без винтов***** -GTV</t>
  </si>
  <si>
    <t>UZ-VER и ORI и ALM</t>
  </si>
  <si>
    <t>UZ-ALM160-01</t>
  </si>
  <si>
    <t xml:space="preserve">Ручка UZ-ALM160-01 GTV хром ***** </t>
  </si>
  <si>
    <t>UZ-ORI160-01</t>
  </si>
  <si>
    <t>Ручка UZ-ORI160-01 GTV хром *****</t>
  </si>
  <si>
    <t>UZ-ORI160-08</t>
  </si>
  <si>
    <t>Ручка UZ-ORI160-08 GTV</t>
  </si>
  <si>
    <t>UZ-VER160-01</t>
  </si>
  <si>
    <t>Ручка UZ-VER160-01 хром GTV</t>
  </si>
  <si>
    <t>UZ-VER160-08</t>
  </si>
  <si>
    <t>Ручка UZ-VER160-08 GTV</t>
  </si>
  <si>
    <t>Врезные круглые (золото до исчерпания остатков)</t>
  </si>
  <si>
    <t>UZ-00B224-01</t>
  </si>
  <si>
    <t>Ручка врезная круглая UZ-00B224-01 хром GTV</t>
  </si>
  <si>
    <t>UZ-00B224-02</t>
  </si>
  <si>
    <t>Ручка врезная круглая UZ-00B224-02 сатин GTV *****</t>
  </si>
  <si>
    <t>UZ-00B224-03</t>
  </si>
  <si>
    <t>Ручка врезная круглая UZ-00B224-03 золото GTV (eol)*****</t>
  </si>
  <si>
    <t>UZ-00B224-05</t>
  </si>
  <si>
    <t xml:space="preserve">Ручка врезная круглая UZ-00B224-05 GTV ***** </t>
  </si>
  <si>
    <t>Врезные прямоугольные</t>
  </si>
  <si>
    <t>UZ-00B226-01</t>
  </si>
  <si>
    <t>Ручка врезная прямоугольная UZ-00B226-01 хром GTV</t>
  </si>
  <si>
    <t>UZ-00B226-02</t>
  </si>
  <si>
    <t>Ручка врезная прямоугольная UZ-00B226-02 сатин GTV *****</t>
  </si>
  <si>
    <t>UZ-00B226-05</t>
  </si>
  <si>
    <t>Ручка врезная прямоугольная UZ-00B226-05 аллюм GTV</t>
  </si>
  <si>
    <t>Ручки-кнопки стеклянные</t>
  </si>
  <si>
    <t>UZ-R48-A1-05</t>
  </si>
  <si>
    <t>Ручка UZ-R48-A1-05 GTV</t>
  </si>
  <si>
    <t>UZ-S48-A1-05</t>
  </si>
  <si>
    <t>Ручка UZ-S48-A1-05 GTV</t>
  </si>
  <si>
    <t>UZ-S59-A1-05</t>
  </si>
  <si>
    <t>Ручка UZ-S59-A1-05 GTV</t>
  </si>
  <si>
    <t>UZ-G1CBXA-01</t>
  </si>
  <si>
    <t>Ручка стеклянная "КУБ" UZ-G1CBXA-01 GTV</t>
  </si>
  <si>
    <t>спец предложение UZ-133</t>
  </si>
  <si>
    <t>UZ-133128-01</t>
  </si>
  <si>
    <t>Ручка UZ-133128-01 GTV *****</t>
  </si>
  <si>
    <t>UZ-133128-02</t>
  </si>
  <si>
    <t>Ручка UZ-133128-02 GTV</t>
  </si>
  <si>
    <t>UZ-133128-05</t>
  </si>
  <si>
    <t>Ручка UZ-133128-05 GTV</t>
  </si>
  <si>
    <t>спец предложение UZ-79F</t>
  </si>
  <si>
    <t>UZ-79F160-01</t>
  </si>
  <si>
    <t>Ручка UZ-79F160-01 хром GTV</t>
  </si>
  <si>
    <t>UZ-79F160-06</t>
  </si>
  <si>
    <t>Ручка UZ-79F160-06 инокс GTV</t>
  </si>
  <si>
    <t>UZ-79F192-01</t>
  </si>
  <si>
    <t>Ручка UZ-79F192-01 GTV</t>
  </si>
  <si>
    <t>UZ-79F192-06</t>
  </si>
  <si>
    <t>Ручка UZ-79F192-06 GTV</t>
  </si>
  <si>
    <t>спец предложение UZ-819</t>
  </si>
  <si>
    <t>UZ-819096-01</t>
  </si>
  <si>
    <t>Ручка UZ-819096-01 хром GTV</t>
  </si>
  <si>
    <t>UZ-819096-02</t>
  </si>
  <si>
    <t>Ручка UZ-819096-02 сатин GTV</t>
  </si>
  <si>
    <t>UZ-819096-05</t>
  </si>
  <si>
    <t>Ручка UZ-819096-05 алюминий GTV</t>
  </si>
  <si>
    <t>UZ-819096-06</t>
  </si>
  <si>
    <t>Ручка UZ-819096-06 инокс GTV</t>
  </si>
  <si>
    <t>UZ-819128-01</t>
  </si>
  <si>
    <t>Ручка UZ-819128-01 хром GTV</t>
  </si>
  <si>
    <t>UZ-819128-02</t>
  </si>
  <si>
    <t>Ручка UZ-819128-02 сатин GTV</t>
  </si>
  <si>
    <t>UZ-819128-05</t>
  </si>
  <si>
    <t>Ручка UZ-819128-05 алюминий GTV</t>
  </si>
  <si>
    <t>UZ-819128-06</t>
  </si>
  <si>
    <t>Ручка UZ-819128-06 инокс GTV</t>
  </si>
  <si>
    <t>UZ-819128-10</t>
  </si>
  <si>
    <t>Ручка UZ-819128-10 белая GTV</t>
  </si>
  <si>
    <t>UZ-819128-20</t>
  </si>
  <si>
    <t>Ручка UZ-819128-20 черная GTV</t>
  </si>
  <si>
    <t>UZ-819160-01</t>
  </si>
  <si>
    <t>Ручка UZ-819160-01 хром GTV</t>
  </si>
  <si>
    <t>UZ-819160-02</t>
  </si>
  <si>
    <t>Ручка UZ-819160-02 сатин GTV</t>
  </si>
  <si>
    <t>UZ-819160-05</t>
  </si>
  <si>
    <t>Ручка UZ-819160-05 алюминий GTV</t>
  </si>
  <si>
    <t>UZ-819160-06</t>
  </si>
  <si>
    <t>Ручка UZ-819160-06 инокс GTV</t>
  </si>
  <si>
    <t>UZ-819160-10</t>
  </si>
  <si>
    <t>Ручка UZ-819160-10 белая GTV</t>
  </si>
  <si>
    <t>UZ-819160-20</t>
  </si>
  <si>
    <t>Ручка UZ-819160-20 черная GTV</t>
  </si>
  <si>
    <t>UZ-819192-01</t>
  </si>
  <si>
    <t>Ручка UZ-819192-01 хром GTV</t>
  </si>
  <si>
    <t>UZ-819192-02</t>
  </si>
  <si>
    <t>Ручка UZ-819192-02 сатин GTV</t>
  </si>
  <si>
    <t>UZ-819192-05</t>
  </si>
  <si>
    <t>Ручка UZ-819192-05 алюминий GTV</t>
  </si>
  <si>
    <t>UZ-819192-06</t>
  </si>
  <si>
    <t>Ручка UZ-819192-06 инокс GTV</t>
  </si>
  <si>
    <t>UZ-819192-10</t>
  </si>
  <si>
    <t>Ручка UZ-819192-10 белая GTV</t>
  </si>
  <si>
    <t>UZ-819192-20</t>
  </si>
  <si>
    <t>Ручка UZ-819192-20 черная GTV</t>
  </si>
  <si>
    <t>UZ-819256-01</t>
  </si>
  <si>
    <t>Ручка UZ-819256-01 хром GTV</t>
  </si>
  <si>
    <t>UZ-819256-02</t>
  </si>
  <si>
    <t>Ручка UZ-819256-02 сатин GTV</t>
  </si>
  <si>
    <t>UZ-819256-05</t>
  </si>
  <si>
    <t>Ручка UZ-819256-05 алюминий GTV</t>
  </si>
  <si>
    <t>UZ-819256-06</t>
  </si>
  <si>
    <t>Ручка UZ-819256-06 инокс GTV</t>
  </si>
  <si>
    <t>UZ-819320-01</t>
  </si>
  <si>
    <t>Ручка UZ-819320-01 хром GTV</t>
  </si>
  <si>
    <t>UZ-819320-02</t>
  </si>
  <si>
    <t>Ручка UZ-819320-02 сатин GTV</t>
  </si>
  <si>
    <t>UZ-819320-05</t>
  </si>
  <si>
    <t>Ручка UZ-819320-05 алюминий GTV</t>
  </si>
  <si>
    <t>UZ-819320-06</t>
  </si>
  <si>
    <t>Ручка UZ-819320-06 инокс GTV</t>
  </si>
  <si>
    <t>UZ-819320-10</t>
  </si>
  <si>
    <t>Ручка UZ-819320-10 белая GTV</t>
  </si>
  <si>
    <t>UZ-819320-20</t>
  </si>
  <si>
    <t>Ручка UZ-819320-20 черная GTV</t>
  </si>
  <si>
    <t>спец предложение UZ-CAD (160-06, 320-05,06 до исчерпания остатков)</t>
  </si>
  <si>
    <t>UZ-CAD064-01</t>
  </si>
  <si>
    <t>Ручка UZ-CAD064-01 хром GTV (eol)*****</t>
  </si>
  <si>
    <t>UZ-CAD064-05</t>
  </si>
  <si>
    <t>Ручка UZ-CAD064-05 аллюминий GTV (eol)*****</t>
  </si>
  <si>
    <t>UZ-CAD064-06</t>
  </si>
  <si>
    <t>Ручка UZ-CAD064-06 инокс  GTV (eol)*****</t>
  </si>
  <si>
    <t>UZ-CAD160-01</t>
  </si>
  <si>
    <t>Ручка UZ-CAD160-01 GTV</t>
  </si>
  <si>
    <t>UZ-CAD160-05</t>
  </si>
  <si>
    <t>Ручка UZ-CAD160-05 GTV</t>
  </si>
  <si>
    <t>UZ-CAD160-06</t>
  </si>
  <si>
    <t>Ручка UZ-CAD160-06 инокс GTV (eol)*****</t>
  </si>
  <si>
    <t>UZ-CAD320-01</t>
  </si>
  <si>
    <t>Ручка UZ-CAD320-01 GTV</t>
  </si>
  <si>
    <t>UZ-CAD320-05</t>
  </si>
  <si>
    <t>Ручка UZ-CAD320-05 GTV (eol)*****</t>
  </si>
  <si>
    <t>UZ-CAD320-06</t>
  </si>
  <si>
    <t>Ручка UZ-CAD320-06 инокс GTV (eol)*****</t>
  </si>
  <si>
    <t>спец предложение UZ-S1</t>
  </si>
  <si>
    <t>C-2951.G2</t>
  </si>
  <si>
    <t>Ручка UZ-S1-032-01 GTV (HOUSE 32 хром Nomet)*****</t>
  </si>
  <si>
    <t>UZ-S1-160-02</t>
  </si>
  <si>
    <t>Ручка UZ-S1-160-02 GTV (eol)*****</t>
  </si>
  <si>
    <t>UZ-S1-256-01</t>
  </si>
  <si>
    <t>Ручка UZ-S1-256-01 GTV (eol)*****</t>
  </si>
  <si>
    <t>UZ-S1-256-02</t>
  </si>
  <si>
    <t>Ручка UZ-S1-256-02 GTV (eol)*****</t>
  </si>
  <si>
    <t>UZ-S1-256-06</t>
  </si>
  <si>
    <t>Ручка UZ-S1-256-06 GTV (eol)*****</t>
  </si>
  <si>
    <t>UZ-S1-320-01</t>
  </si>
  <si>
    <t>Ручка UZ-S1-320-01 GTV (eol)*****</t>
  </si>
  <si>
    <t>UZ-S1-320-02</t>
  </si>
  <si>
    <t>Ручка UZ-S1-320-02 GTV (eol)*****</t>
  </si>
  <si>
    <t>UZ-S1-320-06</t>
  </si>
  <si>
    <t>Ручка UZ-S1-320-06 GTV (eol)*****</t>
  </si>
  <si>
    <t>спец предложение UZ-T1 "TWIN"</t>
  </si>
  <si>
    <t>UZ-T1-160-10</t>
  </si>
  <si>
    <t>Ручка UZ-T1-160-10 хром-белая GTV</t>
  </si>
  <si>
    <t>UZ-T1-160-20</t>
  </si>
  <si>
    <t>Ручка UZ-T1-160-20 хром-черная GTV</t>
  </si>
  <si>
    <t>UZ-T1-224-10</t>
  </si>
  <si>
    <t>Ручка UZ-T1-224-10 хром-белая GTV</t>
  </si>
  <si>
    <t>UZ-T1-224-20</t>
  </si>
  <si>
    <t>Ручка UZ-T1-224-20 хром-черная GTV</t>
  </si>
  <si>
    <t>спец предложение UZ-TH</t>
  </si>
  <si>
    <t>UZ-TH096128-01</t>
  </si>
  <si>
    <t>Ручка UZ-TH096128-01 GTV *****</t>
  </si>
  <si>
    <t>UZ-TH096128-02</t>
  </si>
  <si>
    <t>Ручка UZ-TH096128-02 GTV *****</t>
  </si>
  <si>
    <t>UZ-TH096128-05</t>
  </si>
  <si>
    <t>Ручка UZ-TH096128-05 GTV *****</t>
  </si>
  <si>
    <t>UZ-TH096128-06</t>
  </si>
  <si>
    <t>Ручка UZ-TH096128-06 GTV</t>
  </si>
  <si>
    <t>UZ-TH160192-01</t>
  </si>
  <si>
    <t>Ручка UZ-TH160192-01 GTV</t>
  </si>
  <si>
    <t>UZ-TH160192-02</t>
  </si>
  <si>
    <t>Ручка UZ-TH160192-02 GTV</t>
  </si>
  <si>
    <t>UZ-TH160192-05</t>
  </si>
  <si>
    <t>Ручка UZ-TH160192-05 GTV</t>
  </si>
  <si>
    <t>UZ-TH160192-06</t>
  </si>
  <si>
    <t>Ручка UZ-TH160192-06 GTV</t>
  </si>
  <si>
    <t>UZ-TH288320-01</t>
  </si>
  <si>
    <t>Ручка UZ-TH288320-01 GTV</t>
  </si>
  <si>
    <t>UZ-TH288320-02</t>
  </si>
  <si>
    <t>Ручка UZ-TH288320-02 GTV</t>
  </si>
  <si>
    <t>UZ-TH288320-05</t>
  </si>
  <si>
    <t>Ручка UZ-TH288320-05 GTV</t>
  </si>
  <si>
    <t>UZ-TH288320-06</t>
  </si>
  <si>
    <t>Ручка UZ-TH288320-06 GTV</t>
  </si>
  <si>
    <t>Акриловые ручки</t>
  </si>
  <si>
    <t>UZ акрил.ручка</t>
  </si>
  <si>
    <t>UZ-ACRYL-Z111160</t>
  </si>
  <si>
    <t>Ручка акриловая UZ-ACRYL-Z111160 GTV</t>
  </si>
  <si>
    <t>спец предложение Акриловые ручки OLIVA, UZ - O</t>
  </si>
  <si>
    <t>UZ-O160PR-01</t>
  </si>
  <si>
    <t>Ручка UZ-O160PR-01 GTV</t>
  </si>
  <si>
    <t>UZ-O192PR-01</t>
  </si>
  <si>
    <t>Ручка UZ-O192PR-01 GTV</t>
  </si>
  <si>
    <t>UZ-O256PR-01</t>
  </si>
  <si>
    <t>Ручка UZ-O256PR-01 GTV</t>
  </si>
  <si>
    <t>спец предложение Crystal Palace Коллекция</t>
  </si>
  <si>
    <t>прозрачные (CRPD и CRPC до исчерпания остатков)</t>
  </si>
  <si>
    <t>GZ-CRPA20-01</t>
  </si>
  <si>
    <t>Ручка GZ-CRPA20-01 хром GTV *****</t>
  </si>
  <si>
    <t>GZ-CRPA20-03</t>
  </si>
  <si>
    <t>Ручка GZ-CRPA20-03 золото GTV *****</t>
  </si>
  <si>
    <t>GZ-CRPA25-01</t>
  </si>
  <si>
    <t>Ручка GZ-CRPA25-01 хром GTV *****</t>
  </si>
  <si>
    <t>GZ-CRPA25-03</t>
  </si>
  <si>
    <t>Ручка GZ-CRPA25-03 золото GTV *****</t>
  </si>
  <si>
    <t>GZ-CRPA30-01</t>
  </si>
  <si>
    <t>Ручка GZ-CRPA30-01 хром GTV *****</t>
  </si>
  <si>
    <t>GZ-CRPA30-03</t>
  </si>
  <si>
    <t>Ручка GZ-CRPA30-03 золото GTV *****</t>
  </si>
  <si>
    <t>GZ-CRPA40-01</t>
  </si>
  <si>
    <t>Ручка GZ-CRPA40-01 хром GTV *****</t>
  </si>
  <si>
    <t>GZ-CRPA40-03</t>
  </si>
  <si>
    <t>Ручка GZ-CRPA40-03 золото GTV *****</t>
  </si>
  <si>
    <t>GZ-CRPB20-01</t>
  </si>
  <si>
    <t>Ручка GZ-CRPB20-01 хром GTV *****</t>
  </si>
  <si>
    <t>GZ-CRPB20-03</t>
  </si>
  <si>
    <t>Ручка GZ-CRPB20-03 золото GTV *****</t>
  </si>
  <si>
    <t>GZ-CRPB25-01</t>
  </si>
  <si>
    <t>Ручка GZ-CRPB25-01 хром GTV</t>
  </si>
  <si>
    <t>GZ-CRPB25-03</t>
  </si>
  <si>
    <t>Ручка GZ-CRPB25-03 золото  GTV</t>
  </si>
  <si>
    <t>GZ-CRPB30-01</t>
  </si>
  <si>
    <t>Ручка GZ-CRPB30-01 хром GTV *****</t>
  </si>
  <si>
    <t>GZ-CRPB30-03</t>
  </si>
  <si>
    <t>Ручка GZ-CRPB30-03 золото GTV *****</t>
  </si>
  <si>
    <t>GZ-CRPB40-01</t>
  </si>
  <si>
    <t>Ручка GZ-CRPB40-01 хром GTV *****</t>
  </si>
  <si>
    <t>GZ-CRPB40-03</t>
  </si>
  <si>
    <t>Ручка GZ-CRPB40-03 золото GTV *****</t>
  </si>
  <si>
    <t>GZ-CRPD25-01</t>
  </si>
  <si>
    <t>Ручка GZ-CRPD25-01 хром GTV (eol)*****</t>
  </si>
  <si>
    <t>GZ-CRPD25-03</t>
  </si>
  <si>
    <t>Ручка GZ-CRPD25-03 золото GTV (eol)*****</t>
  </si>
  <si>
    <t>GZ-CRPD30-01</t>
  </si>
  <si>
    <t>Ручка GZ-CRPD30-01 хром GTV (eol)*****</t>
  </si>
  <si>
    <t>GZ-CRPD30-03</t>
  </si>
  <si>
    <t>Ручка GZ-CRPD30-03 золото GTV (eol)*****</t>
  </si>
  <si>
    <t>GZ-CRPD35-01</t>
  </si>
  <si>
    <t>Ручка GZ-CRPD35-01 хром GTV (eol)*****</t>
  </si>
  <si>
    <t>GZ-CRPD35-03</t>
  </si>
  <si>
    <t>Ручка GZ-CRPD35-03 золото GTV (eol)*****</t>
  </si>
  <si>
    <t>GZ-CRPD46-01</t>
  </si>
  <si>
    <t>Ручка GZ-CRPD46-01 хром GTV (eol) *****</t>
  </si>
  <si>
    <t>GZ-CRPD46-03</t>
  </si>
  <si>
    <t>Ручка GZ-CRPD46-03 золото GTV (eol)*****</t>
  </si>
  <si>
    <t>черные</t>
  </si>
  <si>
    <t>GZ-CRPA25-A1</t>
  </si>
  <si>
    <t>Ручка GZ-CRPA25-A1 GTV (eol)*****</t>
  </si>
  <si>
    <t>GZ-CRPA30-A1</t>
  </si>
  <si>
    <t>Ручка GZ-CRPA30-A1 GTV (eol)*****</t>
  </si>
  <si>
    <t>GZ-CRPB20-A1</t>
  </si>
  <si>
    <t>Ручка GZ-CRPB20-A1 GTV (eol)*****</t>
  </si>
  <si>
    <t>GZ-CRPB25-A1</t>
  </si>
  <si>
    <t>Ручка GZ-CRPB25-A1 GTV (eol)*****</t>
  </si>
  <si>
    <t>GZ-CRPC30-A1</t>
  </si>
  <si>
    <t>Ручка GZ-CRPC30-A1 GTV (eol)*****</t>
  </si>
  <si>
    <t>GZ-CRPC40-A1</t>
  </si>
  <si>
    <t>Ручка GZ-CRPC40-A1 GTV (eol)*****</t>
  </si>
  <si>
    <t>GZ-CRPD25-A1</t>
  </si>
  <si>
    <t>Ручка GZ-CRPD25-A1 GTV (eol)*****</t>
  </si>
  <si>
    <t>GZ-CRPD30-A1</t>
  </si>
  <si>
    <t>Ручка GZ-CRPD30-A1 GTV (eol)*****</t>
  </si>
  <si>
    <t>GZ-CRPD35-A1</t>
  </si>
  <si>
    <t>Ручка GZ-CRPD35-A1 GTV (eol)*****</t>
  </si>
  <si>
    <t>GZ-CRPD46-A1</t>
  </si>
  <si>
    <t>Ручка GZ-CRPD46-A1 GTV (eol)*****</t>
  </si>
  <si>
    <t>спец предложение Ручки-Светильники GTV</t>
  </si>
  <si>
    <t>UZ-LD-A01-01</t>
  </si>
  <si>
    <t>Ручка кнопка-светильник UZ-LD-A01-01 хром+пластик, теплый белый, 0,2W GTV (eol)*****</t>
  </si>
  <si>
    <t>UZ-LD-D02-01</t>
  </si>
  <si>
    <t>Ручка кнопка-светильник UZ-LD-D02-01, хром+пластик, теплый белый, 0,2W GTV (eol)*****</t>
  </si>
  <si>
    <t>UZ-LD-B01-01</t>
  </si>
  <si>
    <t>Ручка-светильник UZ-LD-B01-01  хром+пластик, теплый белый, 0,24W, L-32 GTV (eol)*****</t>
  </si>
  <si>
    <t>UZ-LD-B02-01</t>
  </si>
  <si>
    <t>Ручка-светильник UZ-LD-B02-01 хром+пластик, теплый белый, 0,42W, L-64 GTV (eol)*****</t>
  </si>
  <si>
    <t>UZ-LD-C01-01</t>
  </si>
  <si>
    <t>Ручка-светильник UZ-LD-C01-01 хром+стекло, теплый белый, 0,36 W, L-128 GTV (eol)*****</t>
  </si>
  <si>
    <t>UZ-LD-D01-01</t>
  </si>
  <si>
    <t>Ручка-светильник UZ-LD-D01-01, хром+пластик, теплый белый, 0,3W, L-96 GTV (eol)*****</t>
  </si>
  <si>
    <t>спец предложение Стеклянные ручки ROSES, UZ - R</t>
  </si>
  <si>
    <t>UZ-R160BI-01</t>
  </si>
  <si>
    <t>Ручка UZ-R160BI-01 GTV</t>
  </si>
  <si>
    <t>UZ-R160PR-01</t>
  </si>
  <si>
    <t>Ручка UZ-R160PR-01 GTV</t>
  </si>
  <si>
    <t>UZ-R256BI-01</t>
  </si>
  <si>
    <t>Ручка UZ-R256BI-01 GTV</t>
  </si>
  <si>
    <t>UZ-R256PR-01</t>
  </si>
  <si>
    <t>Ручка UZ-R256PR-01 GTV</t>
  </si>
  <si>
    <t>UZ-ROS160-20</t>
  </si>
  <si>
    <t>Ручка UZ-ROS160-20 GTV</t>
  </si>
  <si>
    <t>UZ-ROS256-20</t>
  </si>
  <si>
    <t>Ручка UZ-ROS256-20 GTV</t>
  </si>
  <si>
    <t>Ручки NOMET</t>
  </si>
  <si>
    <t>AKSIS</t>
  </si>
  <si>
    <t>C-5039P-128.X0-G2</t>
  </si>
  <si>
    <t>Ручка AKSIS стекло - хром 128 C-5039P-128.X0-G2</t>
  </si>
  <si>
    <t>C-5039P-160.X0-G2</t>
  </si>
  <si>
    <t>Ручка AKSIS стекло - хром 160 C-5039P-160.X0-G2</t>
  </si>
  <si>
    <t>C-5039P-192.X0-G2</t>
  </si>
  <si>
    <t>Ручка AKSIS стекло - хром 192 C-5039P-192.X0-G2</t>
  </si>
  <si>
    <t>ALTARE</t>
  </si>
  <si>
    <t>C-5193.G49</t>
  </si>
  <si>
    <t>Ручка ALTARE старое серебро 096 C-5193.G49</t>
  </si>
  <si>
    <t>C-5195.G49</t>
  </si>
  <si>
    <t>Ручка ALTARE старое серебро 160 C-5195.G49</t>
  </si>
  <si>
    <t>C-5193.G2</t>
  </si>
  <si>
    <t>Ручка ALTARE хром 096 C-5193.G2</t>
  </si>
  <si>
    <t>C-5195.G2</t>
  </si>
  <si>
    <t>Ручка ALTARE хром 160 C-5195.G2</t>
  </si>
  <si>
    <t>A-1532.G2</t>
  </si>
  <si>
    <t>Ручка-кнопка ALTARE  хром A-1532.G2</t>
  </si>
  <si>
    <t>A-1532.G49</t>
  </si>
  <si>
    <t>Ручка-кнопка ALTARE старое серебро A-1532.G49</t>
  </si>
  <si>
    <t>ALTERNATIVE</t>
  </si>
  <si>
    <t>C-3274.G5</t>
  </si>
  <si>
    <t>Ручка ALTERNATIVE 128 сатин C-3274.G5</t>
  </si>
  <si>
    <t>C-3274.G8</t>
  </si>
  <si>
    <t>Ручка ALTERNATIVE 128 сталь шлифованная C-3274.G8</t>
  </si>
  <si>
    <t>C-3274.G2</t>
  </si>
  <si>
    <t>Ручка ALTERNATIVE 128 хром C-3274.G2</t>
  </si>
  <si>
    <t>C-3274.G6</t>
  </si>
  <si>
    <t>Ручка ALTERNATIVE 128 хром мат C-3274.G6</t>
  </si>
  <si>
    <t>C-3278.G5</t>
  </si>
  <si>
    <t>Ручка ALTERNATIVE 256 сатин C-3278.G5</t>
  </si>
  <si>
    <t>C-3278.G8</t>
  </si>
  <si>
    <t>Ручка ALTERNATIVE 256 сталь шлифованная C-3278.G8</t>
  </si>
  <si>
    <t>C-3278.G2</t>
  </si>
  <si>
    <t>Ручка ALTERNATIVE 256 хром C-3278.G2</t>
  </si>
  <si>
    <t>C-3278.G6</t>
  </si>
  <si>
    <t>Ручка ALTERNATIVE 256 хром мат C-3278.G6</t>
  </si>
  <si>
    <t>ARS NOVA</t>
  </si>
  <si>
    <t>A-1455.P1-G2</t>
  </si>
  <si>
    <t>Ручка-кнопка ARS NOVA белый - хром A-1455.P1-G2</t>
  </si>
  <si>
    <t>A-1455.H2-G2</t>
  </si>
  <si>
    <t>Ручка-кнопка ARS NOVA декор 2 - хром A-1455.H2-G2</t>
  </si>
  <si>
    <t>A-1455.H3-G2</t>
  </si>
  <si>
    <t>Ручка-кнопка ARS NOVA декор 3 - хром A-1455.H3-G2</t>
  </si>
  <si>
    <t>A-1455.G5-G2</t>
  </si>
  <si>
    <t>Ручка-кнопка ARS NOVA сатин - хром A-1455.G5-G2</t>
  </si>
  <si>
    <t>A-1455.G8-G2</t>
  </si>
  <si>
    <t>Ручка-кнопка ARS NOVA сталь шлифованная - хром A-1455.G8-G2</t>
  </si>
  <si>
    <t>A-1455.G4-G2</t>
  </si>
  <si>
    <t>Ручка-кнопка ARS NOVA старое золото - хром A-1455.G4-G2</t>
  </si>
  <si>
    <t>A-1455.G6-G2</t>
  </si>
  <si>
    <t>Ручка-кнопка ARS NOVA хром мат - хром A-1455.G6-G2</t>
  </si>
  <si>
    <t>A-1455.P2-G2</t>
  </si>
  <si>
    <t>Ручка-кнопка ARS NOVA черный - хром A-1455.P2-G2</t>
  </si>
  <si>
    <t>BIG BEAT</t>
  </si>
  <si>
    <t>A-1465.P1-G2</t>
  </si>
  <si>
    <t>Ручка-кнопка BIG BEAT белый - хром A-1465.P1-G2</t>
  </si>
  <si>
    <t>A-1465.H2-G2</t>
  </si>
  <si>
    <t>Ручка-кнопка BIG BEAT декор 2 - хром A-1465.H2-G2</t>
  </si>
  <si>
    <t>A-1465.H3-G2</t>
  </si>
  <si>
    <t>Ручка-кнопка BIG BEAT декор 3 - хром A-1465.H3-G2</t>
  </si>
  <si>
    <t>A-1465.G5-G2</t>
  </si>
  <si>
    <t>Ручка-кнопка BIG BEAT сатин - хром A-1465.G5-G2</t>
  </si>
  <si>
    <t>A-1465.G8-G2</t>
  </si>
  <si>
    <t>Ручка-кнопка BIG BEAT сталь шлифованная - хром A-1465.G8-G2</t>
  </si>
  <si>
    <t>A-1465.G4-G2</t>
  </si>
  <si>
    <t>Ручка-кнопка BIG BEAT старое золото - хром A-1465.G4-G2</t>
  </si>
  <si>
    <t>A-1465.G6-G2</t>
  </si>
  <si>
    <t>Ручка-кнопка BIG BEAT хром мат - хром A-1465.G6-G2</t>
  </si>
  <si>
    <t>A-1465.P2-G2</t>
  </si>
  <si>
    <t>Ручка-кнопка BIG BEAT черный - хром A-1465.P2-G2</t>
  </si>
  <si>
    <t>CALYPSO</t>
  </si>
  <si>
    <t>A-1405-3.T38</t>
  </si>
  <si>
    <t>Вкладыш пластиковый в ручку CALYPSO белый A-1405-3.T38</t>
  </si>
  <si>
    <t>A-1405-3.T39</t>
  </si>
  <si>
    <t>Вкладыш пластиковый в ручку CALYPSO красный A-1405-3.T39</t>
  </si>
  <si>
    <t>A-1405-3.T37</t>
  </si>
  <si>
    <t>Вкладыш пластиковый в ручку CALYPSO небесный A-1405-3.T37</t>
  </si>
  <si>
    <t>A-1405-3.T40</t>
  </si>
  <si>
    <t>Вкладыш пластиковый в ручку CALYPSO оранжевый A-1405-3.T40</t>
  </si>
  <si>
    <t>A-1405-3.T10</t>
  </si>
  <si>
    <t>Вкладыш пластиковый в ручку CALYPSO черный A-1405-3.T10</t>
  </si>
  <si>
    <t>A-1405-1/2.G5</t>
  </si>
  <si>
    <t>Ручка-кнопка CALYPSO сатин A-1405-1/2.G5</t>
  </si>
  <si>
    <t>A-1405-1/2.G2</t>
  </si>
  <si>
    <t>Ручка-кнопка CALYPSO хром A-1405-1/2.G2</t>
  </si>
  <si>
    <t>A-1405-1/2.G6</t>
  </si>
  <si>
    <t>Ручка-кнопка CALYPSO хром мат A-1405-1/2.G6</t>
  </si>
  <si>
    <t>COSTA</t>
  </si>
  <si>
    <t>C-4789A-94.A1</t>
  </si>
  <si>
    <t>Ручка COSTA L=094 серебро 064 C-4789A-94.A1</t>
  </si>
  <si>
    <t>C-4789A-94.A11</t>
  </si>
  <si>
    <t>Ручка COSTA L=094 сталь шлифованная 064 C-4789A-94.A11</t>
  </si>
  <si>
    <t>C-4789A-94.G2</t>
  </si>
  <si>
    <t>Ручка COSTA L=094 хром 064 C-4789A-94.G2</t>
  </si>
  <si>
    <t>C-4789A-126.A1</t>
  </si>
  <si>
    <t>Ручка COSTA L=126 серебро 096 C-4789A-126.A1</t>
  </si>
  <si>
    <t>C-4789A-126.A11</t>
  </si>
  <si>
    <t>Ручка COSTA L=126 сталь шлифованная мат 096 C-4789A-126.A11</t>
  </si>
  <si>
    <t>C-4789A-126.G2</t>
  </si>
  <si>
    <t>Ручка COSTA L=126 хром 096 C-4789A-126.G2</t>
  </si>
  <si>
    <t>C-4789A-158.A1</t>
  </si>
  <si>
    <t>Ручка COSTA L=158 серебро 128 C-4789A-158.A1</t>
  </si>
  <si>
    <t>C-4789A-158.A11</t>
  </si>
  <si>
    <t>Ручка COSTA L=158 сталь шлифованная мат  128 C-4789A-158.A11</t>
  </si>
  <si>
    <t>C-4789A-158.G2</t>
  </si>
  <si>
    <t>Ручка COSTA L=158 хром 128 C-4789A-158.G2</t>
  </si>
  <si>
    <t>C-4789A-190.A1</t>
  </si>
  <si>
    <t>Ручка COSTA L=190 серебро 160 C-4789A-190.A1</t>
  </si>
  <si>
    <t>C-4789A-190.A11</t>
  </si>
  <si>
    <t>Ручка COSTA L=190 сталь шлифованная 160 C-4789A-190.A11</t>
  </si>
  <si>
    <t>C-4789A-190.G2</t>
  </si>
  <si>
    <t>Ручка COSTA L=190 хром 160 C-4789A-190.G2</t>
  </si>
  <si>
    <t>C-4789A-222.A1</t>
  </si>
  <si>
    <t>Ручка COSTA L=222 серебро 192 C-4789A-222.A1</t>
  </si>
  <si>
    <t>C-4789A-222.A11</t>
  </si>
  <si>
    <t>Ручка COSTA L=222 сталь шлифованная мат 192 C-4789A-222.A11</t>
  </si>
  <si>
    <t>C-4789A-222.G2</t>
  </si>
  <si>
    <t>Ручка COSTA L=222 хром 192 C-4789A-222.G2</t>
  </si>
  <si>
    <t>C-4789A-286.A1</t>
  </si>
  <si>
    <t>Ручка COSTA L=286 серебро 256 C-4789A-286.A1</t>
  </si>
  <si>
    <t>C-4789A-286.A11</t>
  </si>
  <si>
    <t>Ручка COSTA L=286 сталь шлифованная мат 256 C-4789A-286.A11</t>
  </si>
  <si>
    <t>C-4789A-286.G2</t>
  </si>
  <si>
    <t>Ручка COSTA L=286 хром 256 C-4789A-286.G2</t>
  </si>
  <si>
    <t>C-4789A-350.A1</t>
  </si>
  <si>
    <t>Ручка COSTA L=350 серебро 320 C-4789A-350.A1</t>
  </si>
  <si>
    <t>C-4789A-350.A11</t>
  </si>
  <si>
    <t>Ручка COSTA L=350 сталь шлифованная мат 320 C-4789A-350.A11</t>
  </si>
  <si>
    <t>C-4789A-350.G2</t>
  </si>
  <si>
    <t>Ручка COSTA L=350 хром 320 C-4789A-350.G2</t>
  </si>
  <si>
    <t>ENCATO</t>
  </si>
  <si>
    <t>C-4409-128.A1-G2</t>
  </si>
  <si>
    <t>Ручка ENCATO 128 алюминий - хром C-4409-128.A1-G2</t>
  </si>
  <si>
    <t>C-4409-128.P60-G2</t>
  </si>
  <si>
    <t>Ручка ENCATO 128 белый глянец - хром C-4409-128.P60-G2</t>
  </si>
  <si>
    <t>C-4409-128.A11-G2</t>
  </si>
  <si>
    <t>Ручка ENCATO 128 сталь шлифованная -хром C-4409-128.A11-G2</t>
  </si>
  <si>
    <t>C-4409-128.G2-G2</t>
  </si>
  <si>
    <t>Ручка ENCATO 128 хром - хром C-4409-128.G2-G2</t>
  </si>
  <si>
    <t>C-4409-128.P59-G2</t>
  </si>
  <si>
    <t>Ручка ENCATO 128 черный глянец - хром C-4409-128.P59-G2</t>
  </si>
  <si>
    <t>C-4409-160.A1-G2</t>
  </si>
  <si>
    <t>Ручка ENCATO 160 алюминий - хром C-4409-160.A1-G2</t>
  </si>
  <si>
    <t>C-4409-160.P60-G2</t>
  </si>
  <si>
    <t>Ручка ENCATO 160 белый глянец - хром C-4409-160.P60-G2</t>
  </si>
  <si>
    <t>C-4409-160.A11-G2</t>
  </si>
  <si>
    <t>Ручка ENCATO 160 сталь шлифованная - хром C-4409-160.A11-G2</t>
  </si>
  <si>
    <t>C-4409-160.G2-G2</t>
  </si>
  <si>
    <t>Ручка ENCATO 160 хром - хром C-4409-160.G2-G2</t>
  </si>
  <si>
    <t>C-4409-160.P59-G2</t>
  </si>
  <si>
    <t>Ручка ENCATO 160 черный глянец - хром C-4409-160.P59-G2</t>
  </si>
  <si>
    <t>C-4409-192.A1-G2</t>
  </si>
  <si>
    <t>Ручка ENCATO 192 алюминий - хром C-4409-192.A1-G2</t>
  </si>
  <si>
    <t>C-4409-192.P60-G2</t>
  </si>
  <si>
    <t>Ручка ENCATO 192 белый глянец - хром C-4409-192.P60-G2</t>
  </si>
  <si>
    <t>C-4409-192.A11-G2</t>
  </si>
  <si>
    <t>Ручка ENCATO 192 сталь шлифованная - хром C-4409-192.A11-G2</t>
  </si>
  <si>
    <t>C-4409-192.G2-G2</t>
  </si>
  <si>
    <t>Ручка ENCATO 192 хром - хром C-4409-192.G2-G2</t>
  </si>
  <si>
    <t>C-4409-192.P59-G2</t>
  </si>
  <si>
    <t>Ручка ENCATO 192 черный глянец - хром C-4409-192.P59-G2</t>
  </si>
  <si>
    <t>C-4409-256.A1-G2</t>
  </si>
  <si>
    <t>Ручка ENCATO 256 алюминий - хром C-4409-256.A1-G2</t>
  </si>
  <si>
    <t>C-4409-256.P60-G2</t>
  </si>
  <si>
    <t>Ручка ENCATO 256 белый глянец - хром C-4409-256.P60-G2</t>
  </si>
  <si>
    <t>C-4409-256.H2-G2</t>
  </si>
  <si>
    <t>Ручка ENCATO 256 декор 2- хром C-4409-256.H2-G2</t>
  </si>
  <si>
    <t>C-4409-256.A11-G2</t>
  </si>
  <si>
    <t>Ручка ENCATO 256 сталь шлифованная - хром C-4409-256.A11-G2</t>
  </si>
  <si>
    <t>C-4409-256.G2-G2</t>
  </si>
  <si>
    <t>Ручка ENCATO 256 хром - хром C-4409-256.G2-G2</t>
  </si>
  <si>
    <t>C-4409-256.P59-G2</t>
  </si>
  <si>
    <t>Ручка ENCATO 256 черный глянец - хром C-4409-256.P59-G2</t>
  </si>
  <si>
    <t>C-4409-320.A1-G2</t>
  </si>
  <si>
    <t>Ручка ENCATO 320 алюминий - хром C-4409-320.A1-G2</t>
  </si>
  <si>
    <t>C-4409-320.P60-G2</t>
  </si>
  <si>
    <t>Ручка ENCATO 320 белый глянец - хром C-4409-320.P60-G2</t>
  </si>
  <si>
    <t>C-4409-320.H2-G2</t>
  </si>
  <si>
    <t>Ручка ENCATO 320 декор 2- хром C-4409-320.H2-G2</t>
  </si>
  <si>
    <t>C-4409-320.A11-G2</t>
  </si>
  <si>
    <t>Ручка ENCATO 320 сталь шлифованная - хром C-4409-320.A11-G2</t>
  </si>
  <si>
    <t>C-4409-320.G2-G2</t>
  </si>
  <si>
    <t>Ручка ENCATO 320 хром - хром C-4409-320.G2-G2</t>
  </si>
  <si>
    <t>C-4409-320.P59-G2</t>
  </si>
  <si>
    <t>Ручка ENCATO 320 черный глянец - хром C-4409-320.P59-G2</t>
  </si>
  <si>
    <t>ENEL</t>
  </si>
  <si>
    <t>C-4474.G5</t>
  </si>
  <si>
    <t>Ручка ENEL 128 сатин C-4474.G5</t>
  </si>
  <si>
    <t>C-4474.G8</t>
  </si>
  <si>
    <t>Ручка ENEL 128 сталь шлифованная C-4474.G8</t>
  </si>
  <si>
    <t>C-4474.G2</t>
  </si>
  <si>
    <t>Ручка ENEL 128 хром C-4474.G2</t>
  </si>
  <si>
    <t>C-4474.G6</t>
  </si>
  <si>
    <t>Ручка ENEL 128 хром мат C-4474.G6</t>
  </si>
  <si>
    <t>C-4475.G5</t>
  </si>
  <si>
    <t>Ручка ENEL 160 сатин C-4475.G5</t>
  </si>
  <si>
    <t>C-4475.G8</t>
  </si>
  <si>
    <t>Ручка ENEL 160 сталь шлифованная C-4475.G8</t>
  </si>
  <si>
    <t>C-4475.G2</t>
  </si>
  <si>
    <t>Ручка ENEL 160 хром C-4475.G2</t>
  </si>
  <si>
    <t>C-4475.G6</t>
  </si>
  <si>
    <t>Ручка ENEL 160 хром мат C-4475.G6</t>
  </si>
  <si>
    <t>C-4476.G5</t>
  </si>
  <si>
    <t>Ручка ENEL 192 сатин C-4476.G5</t>
  </si>
  <si>
    <t>C-4476.G8</t>
  </si>
  <si>
    <t>Ручка ENEL 192 сталь шлифованная C-4476.G8</t>
  </si>
  <si>
    <t>C-4476.G2</t>
  </si>
  <si>
    <t>Ручка ENEL 192 хром C-4476.G2</t>
  </si>
  <si>
    <t>C-4476.G6</t>
  </si>
  <si>
    <t>Ручка ENEL 192 хром мат C-4476.G6</t>
  </si>
  <si>
    <t>C-4478.G5</t>
  </si>
  <si>
    <t>Ручка ENEL 256 сатин C-4478.G5</t>
  </si>
  <si>
    <t>C-4478.G8</t>
  </si>
  <si>
    <t>Ручка ENEL 256 сталь шлифованная C-4478.G8</t>
  </si>
  <si>
    <t>C-4478.G2</t>
  </si>
  <si>
    <t>Ручка ENEL 256 хром C-4478.G2</t>
  </si>
  <si>
    <t>C-4478.G6</t>
  </si>
  <si>
    <t>Ручка ENEL 256 хром мат C-4478.G6</t>
  </si>
  <si>
    <t>FIBBIA</t>
  </si>
  <si>
    <t>C-3824.G5</t>
  </si>
  <si>
    <t>Ручка FIBBIA 128 сатин C-3824.G5</t>
  </si>
  <si>
    <t>C-3824.G8</t>
  </si>
  <si>
    <t>Ручка FIBBIA 128 сталь шлифованная C-3824.G8</t>
  </si>
  <si>
    <t>C-3824.G2</t>
  </si>
  <si>
    <t>Ручка FIBBIA 128 хром C-3824.G2</t>
  </si>
  <si>
    <t>C-3825.G5</t>
  </si>
  <si>
    <t>Ручка FIBBIA 160 сатин C-3825.G5</t>
  </si>
  <si>
    <t>C-3825.G8</t>
  </si>
  <si>
    <t>Ручка FIBBIA 160 сталь шлифованная C-3825.G8</t>
  </si>
  <si>
    <t>C-3825.G2</t>
  </si>
  <si>
    <t>Ручка FIBBIA 160 хром C-3825.G2</t>
  </si>
  <si>
    <t>C-3826.G5</t>
  </si>
  <si>
    <t>Ручка FIBBIA 192 сатин C-3826.G5</t>
  </si>
  <si>
    <t>C-3826.G8</t>
  </si>
  <si>
    <t>Ручка FIBBIA 192 сталь шлифованная C-3826.G8</t>
  </si>
  <si>
    <t>C-3826.G2</t>
  </si>
  <si>
    <t>Ручка FIBBIA 192 хром C-3826.G2</t>
  </si>
  <si>
    <t>C-3827.G5</t>
  </si>
  <si>
    <t>Ручка FIBBIA 224 сатин C-3827.G5</t>
  </si>
  <si>
    <t>C-3827.G8</t>
  </si>
  <si>
    <t>Ручка FIBBIA 224 сталь шлифованная C-3827.G8</t>
  </si>
  <si>
    <t>C-3827.G2</t>
  </si>
  <si>
    <t>Ручка FIBBIA 224 хром C-3827.G2</t>
  </si>
  <si>
    <t>C-3828.G5</t>
  </si>
  <si>
    <t>Ручка FIBBIA 256 сатин C-3828.G5</t>
  </si>
  <si>
    <t>C-3828.G8</t>
  </si>
  <si>
    <t>Ручка FIBBIA 256 сталь шлифованная C-3828.G8</t>
  </si>
  <si>
    <t>C-3828.G2</t>
  </si>
  <si>
    <t>Ручка FIBBIA 256 хром C-3828.G2</t>
  </si>
  <si>
    <t>C-3829-320A.G5</t>
  </si>
  <si>
    <t>Ручка FIBBIA 320 сатин C-3829-320A.G5</t>
  </si>
  <si>
    <t>C-3829-320A.G8</t>
  </si>
  <si>
    <t>Ручка FIBBIA 320 сталь шлифованная C-3829-320A.G8</t>
  </si>
  <si>
    <t>C-3829-320A.G2</t>
  </si>
  <si>
    <t>Ручка FIBBIA 320 хром C-3829-320A.G2</t>
  </si>
  <si>
    <t>FRESCO</t>
  </si>
  <si>
    <t>C-4469-128.A1-G2</t>
  </si>
  <si>
    <t>Ручка FRESCO 128 алюминий - хром C-4469-128.A1-G2</t>
  </si>
  <si>
    <t>C-4469-128.P60-G2</t>
  </si>
  <si>
    <t>Ручка FRESCO 128 белый глянец - хром C-4469-128.P60-G2</t>
  </si>
  <si>
    <t>C-4469-128.A11-G2</t>
  </si>
  <si>
    <t>Ручка FRESCO 128 сталь шлифованная - хром C-4469-128.A11-G2</t>
  </si>
  <si>
    <t>C-4469-128.G2-G2</t>
  </si>
  <si>
    <t>Ручка FRESCO 128 хром- хром C-4469-128.G2-G2</t>
  </si>
  <si>
    <t>C-4469-128.P59-G2</t>
  </si>
  <si>
    <t>Ручка FRESCO 128 черный глянец - хром C-4469-128.P59-G2</t>
  </si>
  <si>
    <t>C-4469-160.A1-G2</t>
  </si>
  <si>
    <t>Ручка FRESCO 160 алюминий - хром C-4469-160.A1-G2</t>
  </si>
  <si>
    <t>C-4469-160.P60-G2</t>
  </si>
  <si>
    <t>Ручка FRESCO 160 белый глянец - хром C-4469-160.P60-G2</t>
  </si>
  <si>
    <t>C-4469-160.A11-G2</t>
  </si>
  <si>
    <t>Ручка FRESCO 160 сталь шлифованная - хром C-4469-160.A11-G2</t>
  </si>
  <si>
    <t>C-4469-160.G2-G2</t>
  </si>
  <si>
    <t>Ручка FRESCO 160 хром- хром C-4469-160.G2-G2</t>
  </si>
  <si>
    <t>C-4469-160.P59-G2</t>
  </si>
  <si>
    <t>Ручка FRESCO 160 черный глянец - хром C-4469-160.P59-G2</t>
  </si>
  <si>
    <t>C-4469-192.A1-G2</t>
  </si>
  <si>
    <t>Ручка FRESCO 192 алюминий - хром C-4469-192.A1-G2</t>
  </si>
  <si>
    <t>C-4469-192.P60-G2</t>
  </si>
  <si>
    <t>Ручка FRESCO 192 белый глянец - хром C-4469-192.P60-G2</t>
  </si>
  <si>
    <t>C-4469-192.A11-G2</t>
  </si>
  <si>
    <t>Ручка FRESCO 192 сталь шлифованная - хром C-4469-192.A11-G2</t>
  </si>
  <si>
    <t>C-4469-192.G2-G2</t>
  </si>
  <si>
    <t>Ручка FRESCO 192 хром- хром C-4469-192.G2-G2</t>
  </si>
  <si>
    <t>C-4469-192.P59-G2</t>
  </si>
  <si>
    <t>Ручка FRESCO 192 черный глянец - хром C-4469-192.P59-G2</t>
  </si>
  <si>
    <t>C-4469-256.A1-G2</t>
  </si>
  <si>
    <t>Ручка FRESCO 256 алюминий - хром C-4469-256.A1-G2</t>
  </si>
  <si>
    <t>C-4469-256.P60-G2</t>
  </si>
  <si>
    <t>Ручка FRESCO 256 белый глянец - хром C-4469-256.P60-G2</t>
  </si>
  <si>
    <t>C-4469-256.A11-G2</t>
  </si>
  <si>
    <t>Ручка FRESCO 256 сталь шлифованная - хром C-4469-256.A11-G2</t>
  </si>
  <si>
    <t>C-4469-256.G2-G2</t>
  </si>
  <si>
    <t>Ручка FRESCO 256 хром - хром C-4469-256.G2-G2</t>
  </si>
  <si>
    <t>C-4469-256.P59-G2</t>
  </si>
  <si>
    <t>Ручка FRESCO 256 черный глянец - хром C-4469-256.P59-G2</t>
  </si>
  <si>
    <t>C-4469-320.A1-G2</t>
  </si>
  <si>
    <t>Ручка FRESCO 320 алюминий - хром C-4469-320.A1-G2</t>
  </si>
  <si>
    <t>C-4469-320.P60-G2</t>
  </si>
  <si>
    <t>Ручка FRESCO 320 белый глянец - хром C-4469-320.P60-G2</t>
  </si>
  <si>
    <t>C-4469-320.A11-G2</t>
  </si>
  <si>
    <t>Ручка FRESCO 320 сталь шлифованная - хром C-4469-320.A11-G2</t>
  </si>
  <si>
    <t>C-4469-320.G2-G2</t>
  </si>
  <si>
    <t>Ручка FRESCO 320 хром - хром C-4469-320.G2-G2</t>
  </si>
  <si>
    <t>C-4469-320.P59-G2</t>
  </si>
  <si>
    <t>Ручка FRESCO 320 черный глянец - хром C-4469-320.P59-G2</t>
  </si>
  <si>
    <t>FROTTO</t>
  </si>
  <si>
    <t>C-3839Z-128.P60</t>
  </si>
  <si>
    <t>Ручка FROTTO 128 белый глянец C-3839Z-128.P60</t>
  </si>
  <si>
    <t>C-3839Z-128.G5</t>
  </si>
  <si>
    <t>Ручка FROTTO 128 сатин C-3839Z-128.G5</t>
  </si>
  <si>
    <t>C-3839Z-128.G8</t>
  </si>
  <si>
    <t>Ручка FROTTO 128 сталь шлифованная C-3839Z-128.G8</t>
  </si>
  <si>
    <t>C-3839Z-128.G2</t>
  </si>
  <si>
    <t>Ручка FROTTO 128 хром  C-3839Z-128.G2</t>
  </si>
  <si>
    <t>C-3839Z-128.G6</t>
  </si>
  <si>
    <t>Ручка FROTTO 128 хром мат C-3839Z-128.G6</t>
  </si>
  <si>
    <t>C-3839Z-128.P59</t>
  </si>
  <si>
    <t>Ручка FROTTO 128 черный глянец C-3839Z-128.P59</t>
  </si>
  <si>
    <t>C-3839Z-160.P60</t>
  </si>
  <si>
    <t>Ручка FROTTO 160 белый глянец C-3839Z-160.P60</t>
  </si>
  <si>
    <t>C-3839Z-160.G5</t>
  </si>
  <si>
    <t>Ручка FROTTO 160 сатин C-3839Z-160.G5</t>
  </si>
  <si>
    <t>C-3839Z-160.G8</t>
  </si>
  <si>
    <t>Ручка FROTTO 160 сталь шлифованная C-3839Z-160.G8</t>
  </si>
  <si>
    <t>C-3839Z-160.G2</t>
  </si>
  <si>
    <t>Ручка FROTTO 160 хром C-3839Z-160.G2</t>
  </si>
  <si>
    <t>C-3839Z-160.G6</t>
  </si>
  <si>
    <t>Ручка FROTTO 160 хром мат C-3839Z-160.G6</t>
  </si>
  <si>
    <t>C-3839Z-160.P59</t>
  </si>
  <si>
    <t>Ручка FROTTO 160 черный глянец C-3839Z-160.P59</t>
  </si>
  <si>
    <t>C-3839Z-192.P60</t>
  </si>
  <si>
    <t>Ручка FROTTO 192 белый глянец C-3839Z-192.P60</t>
  </si>
  <si>
    <t>C-3839Z-192.G5</t>
  </si>
  <si>
    <t>Ручка FROTTO 192 сатин C-3839Z-192.G5</t>
  </si>
  <si>
    <t>C-3839Z-192.G8</t>
  </si>
  <si>
    <t>Ручка FROTTO 192 сталь шлифованная C-3839Z-192.G8</t>
  </si>
  <si>
    <t>C-3839Z-192.G2</t>
  </si>
  <si>
    <t>Ручка FROTTO 192 хром C-3839Z-192.G2</t>
  </si>
  <si>
    <t>C-3839Z-192.G6</t>
  </si>
  <si>
    <t>Ручка FROTTO 192 хром мат C-3839Z-192.G6</t>
  </si>
  <si>
    <t>C-3839Z-192.P59</t>
  </si>
  <si>
    <t>Ручка FROTTO 192 черный глянец C-3839Z-192.P59</t>
  </si>
  <si>
    <t>C-3839Z-224.P60</t>
  </si>
  <si>
    <t>Ручка FROTTO 224 белый глянец C-3839Z-224.P60</t>
  </si>
  <si>
    <t>C-3839Z-224.G5</t>
  </si>
  <si>
    <t>Ручка FROTTO 224 сатин C-3839Z-224.G5</t>
  </si>
  <si>
    <t>C-3839Z-224.G8</t>
  </si>
  <si>
    <t>Ручка FROTTO 224 сталь шлифованная C-3839Z-224.G8</t>
  </si>
  <si>
    <t>C-3839Z-224.G2</t>
  </si>
  <si>
    <t>Ручка FROTTO 224 хром C-3839Z-224.G2</t>
  </si>
  <si>
    <t>C-3839Z-224.G6</t>
  </si>
  <si>
    <t>Ручка FROTTO 224 хром мат C-3839Z-224.G6</t>
  </si>
  <si>
    <t>C-3839Z-224.P59</t>
  </si>
  <si>
    <t>Ручка FROTTO 224 черный глянец C-3839Z-224.P59</t>
  </si>
  <si>
    <t>C-3839Z-320.P60</t>
  </si>
  <si>
    <t>Ручка FROTTO 320 белый глянец C-3839Z-320.P60</t>
  </si>
  <si>
    <t>C-3839Z-320.G5</t>
  </si>
  <si>
    <t>Ручка FROTTO 320 сатин C-3839Z-320.G5</t>
  </si>
  <si>
    <t>C-3839Z-320.G8</t>
  </si>
  <si>
    <t>Ручка FROTTO 320 сталь шлифованная C-3839Z-320.G8</t>
  </si>
  <si>
    <t>C-3839Z-320.G2</t>
  </si>
  <si>
    <t>Ручка FROTTO 320 хром C-3839Z-320.G2</t>
  </si>
  <si>
    <t>C-3839Z-320.G6</t>
  </si>
  <si>
    <t>Ручка FROTTO 320 хром мат C-3839Z-320.G6</t>
  </si>
  <si>
    <t>C-3839Z-320.P59</t>
  </si>
  <si>
    <t>Ручка FROTTO 320 черный глянец C-3839Z-320.P59</t>
  </si>
  <si>
    <t>GOLDEN GATE</t>
  </si>
  <si>
    <t>C-3475.G8</t>
  </si>
  <si>
    <t>Ручка GOLDEN GATE 160 сталь шлифованная C-3475.G8</t>
  </si>
  <si>
    <t>C-3475.G2</t>
  </si>
  <si>
    <t>Ручка GOLDEN GATE 160 хром C-3475.G2</t>
  </si>
  <si>
    <t>C-3479-320.G8</t>
  </si>
  <si>
    <t>Ручка GOLDEN GATE 320 сталь шлифованная C-3479-320.G8</t>
  </si>
  <si>
    <t>C-3479-320.G2</t>
  </si>
  <si>
    <t>Ручка GOLDEN GATE 320 хром C-3479-320.G2</t>
  </si>
  <si>
    <t>GRIME</t>
  </si>
  <si>
    <t>A-1425-3.T38</t>
  </si>
  <si>
    <t>Вкладыш пластиковый в ручку GRIME белый A-1425-3.T38</t>
  </si>
  <si>
    <t>A-1425-3.T39</t>
  </si>
  <si>
    <t>Вкладыш пластиковый в ручку GRIME красный A-1425-3.T39</t>
  </si>
  <si>
    <t>A-1425-3.T37</t>
  </si>
  <si>
    <t>Вкладыш пластиковый в ручку GRIME небесный A-1425-3.T37</t>
  </si>
  <si>
    <t>A-1425-3.T40</t>
  </si>
  <si>
    <t>Вкладыш пластиковый в ручку GRIME оранжевый A-1425-3.T40</t>
  </si>
  <si>
    <t>A-1425-3.T10</t>
  </si>
  <si>
    <t>Вкладыш пластиковый в ручку GRIME черный A-1425-3.T10</t>
  </si>
  <si>
    <t>A-1425-1/2.G5</t>
  </si>
  <si>
    <t>Ручка-кнопка GRIME сатин A-1425-1/2.G5</t>
  </si>
  <si>
    <t>A-1425-1/2.G2</t>
  </si>
  <si>
    <t>Ручка-кнопка GRIME хром A-1425-1/2.G2</t>
  </si>
  <si>
    <t>A-1425-1/2.G6</t>
  </si>
  <si>
    <t>Ручка-кнопка GRIME хром мат A-1425-1/2.G6</t>
  </si>
  <si>
    <t>HIGHWAY</t>
  </si>
  <si>
    <t>C-3590-1096.A1</t>
  </si>
  <si>
    <t>Ручка L=1096 HIGHWAY серебро C-3590-1096.A1</t>
  </si>
  <si>
    <t>C-3590-1096.A11</t>
  </si>
  <si>
    <t>Ручка L=1096 HIGHWAY сталь шлифованная мат C-3590-1096.A11</t>
  </si>
  <si>
    <t>C-3590-1096.G2</t>
  </si>
  <si>
    <t>Ручка L=1096 HIGHWAY хром C-3590-1096.G2</t>
  </si>
  <si>
    <t>C-3590-146.A1</t>
  </si>
  <si>
    <t>Ручка L=146 HIGHWAY серебро C-3590-146.A1</t>
  </si>
  <si>
    <t>C-3590-146.A11</t>
  </si>
  <si>
    <t>Ручка L=146 HIGHWAY сталь шлифованная мат C-3590-146.A11</t>
  </si>
  <si>
    <t>C-3590-146.G2</t>
  </si>
  <si>
    <t>Ручка L=146 HIGHWAY хром C-3590-146.G2</t>
  </si>
  <si>
    <t>C-3590-196.A1</t>
  </si>
  <si>
    <t>Ручка L=196 HIGHWAY серебро C-3590-196.A1</t>
  </si>
  <si>
    <t>C-3590-196.A11</t>
  </si>
  <si>
    <t>Ручка L=196 HIGHWAY сталь шлифованная мат C-3590-196.A11</t>
  </si>
  <si>
    <t>C-3590-196.G2</t>
  </si>
  <si>
    <t>Ручка L=196 HIGHWAY хром C-3590-196.G2</t>
  </si>
  <si>
    <t>C-3590-246.A1</t>
  </si>
  <si>
    <t>Ручка L=246 HIGHWAY серебро C-3590-246.A1</t>
  </si>
  <si>
    <t>C-3590-246.A11</t>
  </si>
  <si>
    <t>Ручка L=246 HIGHWAY сталь шлифованная мат  C-3590-246.A11</t>
  </si>
  <si>
    <t>C-3590-246.G2</t>
  </si>
  <si>
    <t>Ручка L=246 HIGHWAY хром C-3590-246.G2</t>
  </si>
  <si>
    <t>C-3590-296.A1</t>
  </si>
  <si>
    <t>Ручка L=296 HIGHWAY серебро C-3590-296.A1</t>
  </si>
  <si>
    <t>C-3590-296.A11</t>
  </si>
  <si>
    <t>Ручка L=296 HIGHWAY сталь шлифованная мат C-3590-296.A11</t>
  </si>
  <si>
    <t>C-3590-296.G2</t>
  </si>
  <si>
    <t>Ручка L=296 HIGHWAY хром C-3590-296.G2</t>
  </si>
  <si>
    <t>C-3590-346.A1</t>
  </si>
  <si>
    <t>Ручка L=346 HIGHWAY серебро C-3590-346.A1</t>
  </si>
  <si>
    <t>C-3590-346.A11</t>
  </si>
  <si>
    <t>Ручка L=346 HIGHWAY сталь шлифованная мат C-3590-346.A11</t>
  </si>
  <si>
    <t>C-3590-346.G2</t>
  </si>
  <si>
    <t>Ручка L=346 HIGHWAY хром C-3590-346.G2</t>
  </si>
  <si>
    <t>C-3590-396.A1</t>
  </si>
  <si>
    <t>Ручка L=396 HIGHWAY серебро C-3590-396.A1</t>
  </si>
  <si>
    <t>C-3590-396.A11</t>
  </si>
  <si>
    <t>Ручка L=396 HIGHWAY сталь шлифованная мат C-3590-396.A11</t>
  </si>
  <si>
    <t>C-3590-396.G2</t>
  </si>
  <si>
    <t>Ручка L=396 HIGHWAY хром C-3590-396.G2</t>
  </si>
  <si>
    <t>C-3590-446.A1</t>
  </si>
  <si>
    <t>Ручка L=446 HIGHWAY серебро C-3590-446.A1</t>
  </si>
  <si>
    <t>C-3590-446.A11</t>
  </si>
  <si>
    <t>Ручка L=446 HIGHWAY сталь шлифованная мат C-3590-446.A11</t>
  </si>
  <si>
    <t>C-3590-446.G2</t>
  </si>
  <si>
    <t>Ручка L=446 HIGHWAY хром C-3590-446.G2</t>
  </si>
  <si>
    <t>C-3590-496.A1</t>
  </si>
  <si>
    <t>Ручка L=496 HIGHWAY серебро C-3590-496.A1</t>
  </si>
  <si>
    <t>C-3590-496.A11</t>
  </si>
  <si>
    <t>Ручка L=496 HIGHWAY сталь шлифованная мат C-3590-496.A11</t>
  </si>
  <si>
    <t>C-3590-496.G2</t>
  </si>
  <si>
    <t>Ручка L=496 HIGHWAY хром C-3590-496.G2</t>
  </si>
  <si>
    <t>C-3590-596.A1</t>
  </si>
  <si>
    <t>Ручка L=596 HIGHWAY серебро C-3590-596.A1</t>
  </si>
  <si>
    <t>C-3590-596.A11</t>
  </si>
  <si>
    <t>Ручка L=596 HIGHWAY сталь шлифованная мат C-3590-596.A11</t>
  </si>
  <si>
    <t>C-3590-596.G2</t>
  </si>
  <si>
    <t>Ручка L=596 HIGHWAY хром C-3590-596.G2</t>
  </si>
  <si>
    <t>C-3590-696.A1</t>
  </si>
  <si>
    <t>Ручка L=696 HIGHWAY серебро C-3590-696.A1</t>
  </si>
  <si>
    <t>C-3590-696.A11</t>
  </si>
  <si>
    <t>Ручка L=696 HIGHWAY сталь шлифованная мат C-3590-696.A11</t>
  </si>
  <si>
    <t>C-3590-696.G2</t>
  </si>
  <si>
    <t>Ручка L=696 HIGHWAY хром C-3590-696.G2</t>
  </si>
  <si>
    <t>C-3590-796.A1</t>
  </si>
  <si>
    <t>Ручка L=796 HIGHWAY серебро C-3590-796.A1</t>
  </si>
  <si>
    <t>C-3590-796.A11</t>
  </si>
  <si>
    <t>Ручка L=796 HIGHWAY сталь шлифованная мат  C-3590-796.A11</t>
  </si>
  <si>
    <t>C-3590-796.G2</t>
  </si>
  <si>
    <t>Ручка L=796 HIGHWAY хром C-3590-796.G2</t>
  </si>
  <si>
    <t>C-3590-896.A1</t>
  </si>
  <si>
    <t>Ручка L=896 HIGHWAY серебро C-3590-896.A1</t>
  </si>
  <si>
    <t>C-3590-896.A11</t>
  </si>
  <si>
    <t>Ручка L=896 HIGHWAY сталь шлифованная мат C-3590-896.A11</t>
  </si>
  <si>
    <t>C-3590-896.G2</t>
  </si>
  <si>
    <t>Ручка L=896 HIGHWAY хром C-3590-896.G2</t>
  </si>
  <si>
    <t>C-3590-996.A1</t>
  </si>
  <si>
    <t>Ручка L=996 HIGHWAY серебро C-3590-996.A1</t>
  </si>
  <si>
    <t>C-3590-996.A11</t>
  </si>
  <si>
    <t>Ручка L=996 HIGHWAY сталь шлифованная мат C-3590-996.A11</t>
  </si>
  <si>
    <t>C-3590-996.G2</t>
  </si>
  <si>
    <t>Ручка L=996 HIGHWAY хром C-3590-996.G2</t>
  </si>
  <si>
    <t>LAVICE</t>
  </si>
  <si>
    <t>C-3809-128.A1-G6</t>
  </si>
  <si>
    <t>Ручка LAVICE 128 алюминий - хром мат C-3809-128.A1-G6</t>
  </si>
  <si>
    <t>C-3809-128.G2-G2</t>
  </si>
  <si>
    <t>Ручка LAVICE 128 хром - хром C-3809-128.G2-G2</t>
  </si>
  <si>
    <t>C-3809-160.A1-G6</t>
  </si>
  <si>
    <t>Ручка LAVICE 160 алюминий - хром мат C-3809-160.A1-G6</t>
  </si>
  <si>
    <t>C-3809-160.G2-G2</t>
  </si>
  <si>
    <t>Ручка LAVICE 160 хром - хром C-3809-160.G2-G2</t>
  </si>
  <si>
    <t>C-3809-192.A1-G6</t>
  </si>
  <si>
    <t>Ручка LAVICE 192 алюминий - хром мат C-3809-192.A1-G6</t>
  </si>
  <si>
    <t>C-3809-192.G2-G2</t>
  </si>
  <si>
    <t>Ручка LAVICE 192 хром- хром C-3809-192.G2-G2</t>
  </si>
  <si>
    <t>C-3809-224.A1-G6</t>
  </si>
  <si>
    <t>Ручка LAVICE 224 алюминий - хром мат C-3809-224.A1-G6</t>
  </si>
  <si>
    <t>C-3809-224.G2-G2</t>
  </si>
  <si>
    <t>Ручка LAVICE 224 хром- хром C-3809-224.G2-G2</t>
  </si>
  <si>
    <t>C-3809-256.A1-G6</t>
  </si>
  <si>
    <t>Ручка LAVICE 256 алюминий - хром матовый C-3809-256.A1-G6</t>
  </si>
  <si>
    <t>C-3809-256.G2-G2</t>
  </si>
  <si>
    <t>Ручка LAVICE 256 хром- хром C-3809-256.G2-G2</t>
  </si>
  <si>
    <t>C-3809-320.A1-G6</t>
  </si>
  <si>
    <t>Ручка LAVICE 320 алюминий - хром матовый C-3809-320.A1-G6</t>
  </si>
  <si>
    <t>C-3809-320.G2-G2</t>
  </si>
  <si>
    <t>Ручка LAVICE 320 хром- хром C-3809-320.G2-G2</t>
  </si>
  <si>
    <t>LIBRETTO</t>
  </si>
  <si>
    <t>C-5183.G4</t>
  </si>
  <si>
    <t>Ручка 096 LIBRETTO старое золото C-5183.G4</t>
  </si>
  <si>
    <t>C-5184.G4</t>
  </si>
  <si>
    <t>Ручка 128 LIBRETTO старое золото C-5184.G4</t>
  </si>
  <si>
    <t>C-5185.G4</t>
  </si>
  <si>
    <t>Ручка 160 LIBRETTO старое золото C-5185.G4</t>
  </si>
  <si>
    <t>C-5183.G49</t>
  </si>
  <si>
    <t>Ручка LIBRETTO 096 старое серебро C-5183.G49</t>
  </si>
  <si>
    <t>C-5184.G49</t>
  </si>
  <si>
    <t>Ручка LIBRETTO 128 старое серебро C-5184.G49</t>
  </si>
  <si>
    <t>C-5185.G49</t>
  </si>
  <si>
    <t>Ручка LIBRETTO 160 старое серебро C-5185.G49</t>
  </si>
  <si>
    <t>Z-5421.G4</t>
  </si>
  <si>
    <t xml:space="preserve">Ручка-крючок Z-5421.G4 старое золото </t>
  </si>
  <si>
    <t>Z-5421.G49</t>
  </si>
  <si>
    <t>Ручка-крючок Z-5421.G49 старое серебро</t>
  </si>
  <si>
    <t>LIBRO</t>
  </si>
  <si>
    <t>C-5053.G5</t>
  </si>
  <si>
    <t>Ручка LIBRO 096 сатин C-5053.G5</t>
  </si>
  <si>
    <t>C-5053.G8</t>
  </si>
  <si>
    <t>Ручка LIBRO 096 сталь шлифованная C-5053.G8</t>
  </si>
  <si>
    <t>C-5053.G2</t>
  </si>
  <si>
    <t>Ручка LIBRO 096 хром C-5053.G2</t>
  </si>
  <si>
    <t>C-5053.G6</t>
  </si>
  <si>
    <t>Ручка LIBRO 096 хром мат C-5053.G6</t>
  </si>
  <si>
    <t>C-5055.G5</t>
  </si>
  <si>
    <t>Ручка LIBRO 160 сатин C-5055.G5</t>
  </si>
  <si>
    <t>C-5055.G8</t>
  </si>
  <si>
    <t>Ручка LIBRO 160 сталь шлифованная C-5055.G8</t>
  </si>
  <si>
    <t>C-5055.G2</t>
  </si>
  <si>
    <t>Ручка LIBRO 160 хром C-5055.G2</t>
  </si>
  <si>
    <t>C-5055.G6</t>
  </si>
  <si>
    <t>Ручка LIBRO 160 хром мат C-5055.G6</t>
  </si>
  <si>
    <t>NOAK</t>
  </si>
  <si>
    <t>C-4484.G8</t>
  </si>
  <si>
    <t>Ручка NOAK 128 сталь шлифованная C-4484.G8</t>
  </si>
  <si>
    <t>C-4484.G2</t>
  </si>
  <si>
    <t>Ручка NOAK 128 хром C-4484.G2</t>
  </si>
  <si>
    <t>C-4484.G6</t>
  </si>
  <si>
    <t>Ручка NOAK 128 хром мат C-4484.G6</t>
  </si>
  <si>
    <t>C-4485.G8</t>
  </si>
  <si>
    <t>Ручка NOAK 160 сталь шлифованная C-4485.G8</t>
  </si>
  <si>
    <t>C-4485.G2</t>
  </si>
  <si>
    <t>Ручка NOAK 160 хром C-4485.G2</t>
  </si>
  <si>
    <t>C-4485.G6</t>
  </si>
  <si>
    <t>Ручка NOAK 160 хром мат C-4485.G6</t>
  </si>
  <si>
    <t>C-4486.G8</t>
  </si>
  <si>
    <t>Ручка NOAK 192 сталь шлифованная C-4486.G8</t>
  </si>
  <si>
    <t>C-4486.G2</t>
  </si>
  <si>
    <t>Ручка NOAK 192 хром C-4486.G2</t>
  </si>
  <si>
    <t>C-4486.G6</t>
  </si>
  <si>
    <t>Ручка NOAK 192 хром мат C-4486.G6</t>
  </si>
  <si>
    <t>C-4489-320.G8</t>
  </si>
  <si>
    <t>Ручка NOAK 320 сталь шлифованная C-4489-320.G8</t>
  </si>
  <si>
    <t>C-4489-320.G2</t>
  </si>
  <si>
    <t>Ручка NOAK 320 хром C-4489-320.G2</t>
  </si>
  <si>
    <t>C-4489-320.G6</t>
  </si>
  <si>
    <t>Ручка NOAK 320 хром мат C-4489-320.G6</t>
  </si>
  <si>
    <t>PERO</t>
  </si>
  <si>
    <t>C-5149-160.P60-G2</t>
  </si>
  <si>
    <t>Ручка PERO 160 белый глянец-хром C-5149-160.P60-G2</t>
  </si>
  <si>
    <t>C-5149-160.P59-G2</t>
  </si>
  <si>
    <t>Ручка PERO 160 черный глянец-хром C-5149-160.P59-G2</t>
  </si>
  <si>
    <t>C-5149-256.P60-G2</t>
  </si>
  <si>
    <t>Ручка PERO 256 белый глянец-хром C-5149-256.P60-G2</t>
  </si>
  <si>
    <t>C-5149-256.P59-G2</t>
  </si>
  <si>
    <t>Ручка PERO 256 черный глянец-хром C-5149-256.P59-G2</t>
  </si>
  <si>
    <t>C-5149-320.P60-G2</t>
  </si>
  <si>
    <t>Ручка PERO 320 белый глянец-хром C-5149-320.P60-G2</t>
  </si>
  <si>
    <t>C-5149-320.P59-G2</t>
  </si>
  <si>
    <t>Ручка PERO 320 черный глянец-хром C-5149-320.P59-G2</t>
  </si>
  <si>
    <t>PIANO</t>
  </si>
  <si>
    <t>C-3504.G5</t>
  </si>
  <si>
    <t>Ручка PIANO 128 сатин C-3504.G5</t>
  </si>
  <si>
    <t>C-3504.G8</t>
  </si>
  <si>
    <t>Ручка PIANO 128 сталь шлифованная C-3504.G8</t>
  </si>
  <si>
    <t>C-3504.G2</t>
  </si>
  <si>
    <t>Ручка PIANO 128 хром C-3504.G2</t>
  </si>
  <si>
    <t>C-3504.G6</t>
  </si>
  <si>
    <t>Ручка PIANO 128 хром мат C-3504.G6</t>
  </si>
  <si>
    <t>C-3505.G5</t>
  </si>
  <si>
    <t>Ручка PIANO 160 сатин C-3505.G5</t>
  </si>
  <si>
    <t>C-3505.G8</t>
  </si>
  <si>
    <t>Ручка PIANO 160 сталь шлифованная C-3505.G8</t>
  </si>
  <si>
    <t>C-3505.G2</t>
  </si>
  <si>
    <t>Ручка PIANO 160 хром C-3505.G2</t>
  </si>
  <si>
    <t>C-3505.G6</t>
  </si>
  <si>
    <t>Ручка PIANO 160 хром мат C-3505.G6</t>
  </si>
  <si>
    <t>C-3506.G5</t>
  </si>
  <si>
    <t>Ручка PIANO 192 сатин C-3506.G5</t>
  </si>
  <si>
    <t>C-3506.G8</t>
  </si>
  <si>
    <t>Ручка PIANO 192 сталь шлифованная C-3506.G8</t>
  </si>
  <si>
    <t>C-3506.G2</t>
  </si>
  <si>
    <t>Ручка PIANO 192 хром C-3506.G2</t>
  </si>
  <si>
    <t>C-3506.G6</t>
  </si>
  <si>
    <t>Ручка PIANO 192 хром мат C-3506.G6</t>
  </si>
  <si>
    <t>PRESTIGE</t>
  </si>
  <si>
    <t>C-4429-96.A1-G2</t>
  </si>
  <si>
    <t>Ручка PRESTIGE 096 алюминий - хром C-4429-96.A1-G2</t>
  </si>
  <si>
    <t>C-4429-96.P60-G2</t>
  </si>
  <si>
    <t>Ручка PRESTIGE 096 белый глянец - хром  C-4429-96.P60-G2</t>
  </si>
  <si>
    <t>C-4429-96.A11-G2</t>
  </si>
  <si>
    <t>Ручка PRESTIGE 096 сталь шлифованная -хром C-4429-96.A11-G2</t>
  </si>
  <si>
    <t>C-4429-96.G2-G2</t>
  </si>
  <si>
    <t>Ручка PRESTIGE 096 хром- хром C-4429-96.G2-G2</t>
  </si>
  <si>
    <t>C-4429-96.P59-G2</t>
  </si>
  <si>
    <t>Ручка PRESTIGE 096 черный глянец - хром C-4429-96.P59-G2</t>
  </si>
  <si>
    <t>C-4429-128.A1-G2</t>
  </si>
  <si>
    <t>Ручка PRESTIGE 128 алюминий - хром C-4429-128.A1-G2</t>
  </si>
  <si>
    <t>C-4429-128.P60-G2</t>
  </si>
  <si>
    <t>Ручка PRESTIGE 128 белый глянец - хром C-4429-128.P60-G2</t>
  </si>
  <si>
    <t>C-4429-128.A11-G2</t>
  </si>
  <si>
    <t>Ручка PRESTIGE 128 сталь шлифованная - хром C-4429-128.A11-G2</t>
  </si>
  <si>
    <t xml:space="preserve"> C-4429-128.G2-G2</t>
  </si>
  <si>
    <t>Ручка PRESTIGE 128 хром- хром C-4429-128.G2-G2</t>
  </si>
  <si>
    <t>C-4429-128.P59-G2</t>
  </si>
  <si>
    <t>Ручка PRESTIGE 128 черный глянец - хром C-4429-128.P59-G2</t>
  </si>
  <si>
    <t>C-4429-160.A1-G2</t>
  </si>
  <si>
    <t>Ручка PRESTIGE 160 алюминий - хром C-4429-160.A1-G2</t>
  </si>
  <si>
    <t>C-4429-160.P60-G2</t>
  </si>
  <si>
    <t>Ручка PRESTIGE 160 белый глянец - хром C-4429-160.P60-G2</t>
  </si>
  <si>
    <t>C-4429-160.A11-G2</t>
  </si>
  <si>
    <t>Ручка PRESTIGE 160 сталь шлифованная - хром C-4429-160.A11-G2</t>
  </si>
  <si>
    <t>C-4429-160.G2-G2</t>
  </si>
  <si>
    <t>Ручка PRESTIGE 160 хром - хром C-4429-160.G2-G2</t>
  </si>
  <si>
    <t>C-4429-160.P59-G2</t>
  </si>
  <si>
    <t>Ручка PRESTIGE 160 черный глянец - хром C-4429-160.P59-G2</t>
  </si>
  <si>
    <t>C-4429-192.A1-G2</t>
  </si>
  <si>
    <t>Ручка PRESTIGE 192 алюминий - хром C-4429-192.A1-G2</t>
  </si>
  <si>
    <t>C-4429-192.P60-G2</t>
  </si>
  <si>
    <t>Ручка PRESTIGE 192 белый глянец - хром C-4429-192.P60-G2</t>
  </si>
  <si>
    <t>C-4429-192.A11-G2</t>
  </si>
  <si>
    <t>Ручка PRESTIGE 192 сталь шлифованная - хром C-4429-192.A11-G2</t>
  </si>
  <si>
    <t>C-4429-192.G2-G2</t>
  </si>
  <si>
    <t>Ручка PRESTIGE 192 хром - хром C-4429-192.G2-G2</t>
  </si>
  <si>
    <t>C-4429-192.P59-G2</t>
  </si>
  <si>
    <t>Ручка PRESTIGE 192 черный глянец - хром C-4429-192.P59-G2</t>
  </si>
  <si>
    <t>C-4429-256.A1-G2</t>
  </si>
  <si>
    <t>Ручка PRESTIGE 256 алюминий - хром C-4429-256.A1-G2</t>
  </si>
  <si>
    <t>C-4429-256.P60-G2</t>
  </si>
  <si>
    <t>Ручка PRESTIGE 256 белый глянец - хром C-4429-256.P60-G2</t>
  </si>
  <si>
    <t>C-4429-256.A11-G2</t>
  </si>
  <si>
    <t>Ручка PRESTIGE 256 сталь шлифованная - хром C-4429-256.A11-G2</t>
  </si>
  <si>
    <t>C-4429-256.G2-G2</t>
  </si>
  <si>
    <t>Ручка PRESTIGE 256 хром - хром C-4429-256.G2-G2</t>
  </si>
  <si>
    <t>C-4429-256.P59-G2</t>
  </si>
  <si>
    <t>Ручка PRESTIGE 256 черный глянец - хром C-4429-256.P59-G2</t>
  </si>
  <si>
    <t>C-4429-320.A1-G2</t>
  </si>
  <si>
    <t>Ручка PRESTIGE 320 алюминий - хром C-4429-320.A1-G2</t>
  </si>
  <si>
    <t>C-4429-320.P60-G2</t>
  </si>
  <si>
    <t>Ручка PRESTIGE 320 белый глянец - хром C-4429-320.P60-G2</t>
  </si>
  <si>
    <t>C-4429-320.A11-G2</t>
  </si>
  <si>
    <t>Ручка PRESTIGE 320 сталь шлифованная - хром C-4429-320.A11-G2</t>
  </si>
  <si>
    <t>C-4429-320.G2-G2</t>
  </si>
  <si>
    <t>Ручка PRESTIGE 320 хром - хром C-4429-320.G2-G2</t>
  </si>
  <si>
    <t>C-4429-320.P59-G2</t>
  </si>
  <si>
    <t>Ручка PRESTIGE 320 черный глянец - хром C-4429-320.P59-G2</t>
  </si>
  <si>
    <t>PRONUS</t>
  </si>
  <si>
    <t>C-4089Z-96.G2</t>
  </si>
  <si>
    <t>Ручка PRONUS 096 хром C-4089Z-96.G2</t>
  </si>
  <si>
    <t>C-4089Z-128.G2</t>
  </si>
  <si>
    <t>Ручка PRONUS 128 хром C-4089Z-128.G2</t>
  </si>
  <si>
    <t>C-4089Z-160.G2</t>
  </si>
  <si>
    <t>Ручка PRONUS 160 хром C-4089Z-160.G2</t>
  </si>
  <si>
    <t>C-4089Z-192.G2</t>
  </si>
  <si>
    <t>Ручка PRONUS 192 хром C-4089Z-192.G2</t>
  </si>
  <si>
    <t>C-4089Z-320.G2</t>
  </si>
  <si>
    <t>Ручка PRONUS 320 хром C-4089Z-320.G2</t>
  </si>
  <si>
    <t>RUSTICO</t>
  </si>
  <si>
    <t>C-3814.G8</t>
  </si>
  <si>
    <t>Ручка RUSTICO 128 сталь шлифованная C-3814.G8</t>
  </si>
  <si>
    <t>C-3814.G2</t>
  </si>
  <si>
    <t>Ручка RUSTICO 128 хром C-3814.G2</t>
  </si>
  <si>
    <t>C-3815.G8</t>
  </si>
  <si>
    <t>Ручка RUSTICO 160 сталь шлифованная C-3815.G8</t>
  </si>
  <si>
    <t>C-3815.G2</t>
  </si>
  <si>
    <t>Ручка RUSTICO 160 хром C-3815.G2</t>
  </si>
  <si>
    <t>C-3816.G8</t>
  </si>
  <si>
    <t>Ручка RUSTICO 192 сталь шлифованная C-3816.G8</t>
  </si>
  <si>
    <t>C-3816.G2</t>
  </si>
  <si>
    <t>Ручка RUSTICO 192 хром C-3816.G2</t>
  </si>
  <si>
    <t>C-3818.G8</t>
  </si>
  <si>
    <t>Ручка RUSTICO 256 сталь шлифованная C-3818.G8</t>
  </si>
  <si>
    <t>C-3818.G2</t>
  </si>
  <si>
    <t>Ручка RUSTICO 256 хром C-3818.G2</t>
  </si>
  <si>
    <t>C-3819-320.G8</t>
  </si>
  <si>
    <t>Ручка RUSTICO 320 сталь шлифованная C-3819-320.G8</t>
  </si>
  <si>
    <t>C-3819-320.G2</t>
  </si>
  <si>
    <t>Ручка RUSTICO 320 хром C-3819-320.G2</t>
  </si>
  <si>
    <t>SOLEA</t>
  </si>
  <si>
    <t>C-4132.G2</t>
  </si>
  <si>
    <t>Ручка SOLEA 064 хром C-4132.G2</t>
  </si>
  <si>
    <t>C-4132.G6</t>
  </si>
  <si>
    <t>Ручка SOLEA 064 хром мат C-4132.G6</t>
  </si>
  <si>
    <t>C-4134.G2</t>
  </si>
  <si>
    <t>Ручка SOLEA 128 хром C-4134.G2</t>
  </si>
  <si>
    <t>C-4134.G6</t>
  </si>
  <si>
    <t>Ручка SOLEA 128 хром мат C-4134.G6</t>
  </si>
  <si>
    <t>SONGO</t>
  </si>
  <si>
    <t>C-3484.P60</t>
  </si>
  <si>
    <t>Ручка SONGO 128 белый C-3484.P60</t>
  </si>
  <si>
    <t>C-3484.G8</t>
  </si>
  <si>
    <t>Ручка SONGO 128 сталь шлифованная C-3484.G8</t>
  </si>
  <si>
    <t>C-3484.G2</t>
  </si>
  <si>
    <t>Ручка SONGO 128 хром C-3484.G2</t>
  </si>
  <si>
    <t>C-3484.P59</t>
  </si>
  <si>
    <t>Ручка SONGO 128 черный C-3484.P59</t>
  </si>
  <si>
    <t>C-3485.P60</t>
  </si>
  <si>
    <t>Ручка SONGO 160 белый C-3485.P60</t>
  </si>
  <si>
    <t>C-3485.G8</t>
  </si>
  <si>
    <t>Ручка SONGO 160 сталь шлифованная C-3485.G8</t>
  </si>
  <si>
    <t>C-3485.G2</t>
  </si>
  <si>
    <t>Ручка SONGO 160 хром C-3485.G2</t>
  </si>
  <si>
    <t>C-3485.P59</t>
  </si>
  <si>
    <t>Ручка SONGO 160 черный C-3485.P59</t>
  </si>
  <si>
    <t>C-3486.P60</t>
  </si>
  <si>
    <t>Ручка SONGO 192 белый C-3486.P60</t>
  </si>
  <si>
    <t>C-3486.G8</t>
  </si>
  <si>
    <t>Ручка SONGO 192 сталь шлифованная C-3486.G8</t>
  </si>
  <si>
    <t>C-3486.G2</t>
  </si>
  <si>
    <t>Ручка SONGO 192 хром C-3486.G2</t>
  </si>
  <si>
    <t>C-3486.P59</t>
  </si>
  <si>
    <t>Ручка SONGO 192 черный C-3486.P59</t>
  </si>
  <si>
    <t>C-3488.P60</t>
  </si>
  <si>
    <t>Ручка SONGO 256 белый C-3488.P60</t>
  </si>
  <si>
    <t>C-3488.G8</t>
  </si>
  <si>
    <t>Ручка SONGO 256 сталь шлифованная C-3488.G8</t>
  </si>
  <si>
    <t>C-3488.G2</t>
  </si>
  <si>
    <t>Ручка SONGO 256 хром C-3488.G2</t>
  </si>
  <si>
    <t>C-3488.P59</t>
  </si>
  <si>
    <t xml:space="preserve">Ручка SONGO 256 черный C-3488.P59 </t>
  </si>
  <si>
    <t>C-3489-320.P60</t>
  </si>
  <si>
    <t>Ручка SONGO 320 белый C-3489-320.P60</t>
  </si>
  <si>
    <t>C-3489-320.G8</t>
  </si>
  <si>
    <t>Ручка SONGO 320 сталь шлифованная C-3489-320.G8</t>
  </si>
  <si>
    <t>C-3489-320.G2</t>
  </si>
  <si>
    <t>Ручка SONGO 320 хром C-3489-320.G2</t>
  </si>
  <si>
    <t>C-3489-320.P59</t>
  </si>
  <si>
    <t>Ручка SONGO 320 черный C-3489-320.P59</t>
  </si>
  <si>
    <t>STRADA</t>
  </si>
  <si>
    <t>C-5121.P60</t>
  </si>
  <si>
    <t>Ручка STRADA 032 белый глянец C-5121.P60</t>
  </si>
  <si>
    <t>C-5121.G5</t>
  </si>
  <si>
    <t>Ручка STRADA 032 сатин C-5121.G5</t>
  </si>
  <si>
    <t>C-5121.G2</t>
  </si>
  <si>
    <t>Ручка STRADA 032 хром C-5121.G2</t>
  </si>
  <si>
    <t>C-5121.G6</t>
  </si>
  <si>
    <t>Ручка STRADA 032 хром мат C-5121.G6</t>
  </si>
  <si>
    <t>C-5121.P59</t>
  </si>
  <si>
    <t>Ручка STRADA 032 черный глянец C-5121.P59</t>
  </si>
  <si>
    <t>C-5124.P60</t>
  </si>
  <si>
    <t>Ручка STRADA 128 белый глянец C-5124.P60</t>
  </si>
  <si>
    <t>C-5124.G5</t>
  </si>
  <si>
    <t>Ручка STRADA 128 сатин C-5124.G5</t>
  </si>
  <si>
    <t>C-5124.G2</t>
  </si>
  <si>
    <t>Ручка STRADA 128 хром C-5124.G2</t>
  </si>
  <si>
    <t>C-5124.G6</t>
  </si>
  <si>
    <t>Ручка STRADA 128 хром мат C-5124.G6</t>
  </si>
  <si>
    <t>C-5124.P59</t>
  </si>
  <si>
    <t>Ручка STRADA 128 черный глянец C-5124.P59</t>
  </si>
  <si>
    <t>TERRA</t>
  </si>
  <si>
    <t>C-5000A-126.A1</t>
  </si>
  <si>
    <t>Ручка TERRA L=126 серебро C-5000A-126.A1</t>
  </si>
  <si>
    <t>C-5000A-126.A11</t>
  </si>
  <si>
    <t>Ручка TERRA L=126 сталь шлифованная мат C-5000A-126.A11</t>
  </si>
  <si>
    <t>C-5000A-158.A1</t>
  </si>
  <si>
    <t>Ручка TERRA L=158 серебро C-5000A-158.A1</t>
  </si>
  <si>
    <t>C-5000A-158.A11</t>
  </si>
  <si>
    <t>Ручка TERRA L=158 сталь шлифованная мат C-5000A-158.A11</t>
  </si>
  <si>
    <t>C-5000A-190.A1</t>
  </si>
  <si>
    <t>Ручка TERRA L=190 серебро C-5000A-190.A1</t>
  </si>
  <si>
    <t>C-5000A-190.A11</t>
  </si>
  <si>
    <t>Ручка TERRA L=190 сталь шлифованная мат C-5000A-190.A11</t>
  </si>
  <si>
    <t>C-5000A-222.A1</t>
  </si>
  <si>
    <t>Ручка TERRA L=222 серебро C-5000A-222.A1</t>
  </si>
  <si>
    <t>C-5000A-222.A11</t>
  </si>
  <si>
    <t>Ручка TERRA L=222 сталь шлифованная мат C-5000A-222.A11</t>
  </si>
  <si>
    <t>C-5000A-286.A1</t>
  </si>
  <si>
    <t>Ручка TERRA L=286 серебро C-5000A-286.A1</t>
  </si>
  <si>
    <t>C-5000A-286.A11</t>
  </si>
  <si>
    <t>Ручка TERRA L=286 сталь шлифованная мат C-5000A-286.A11</t>
  </si>
  <si>
    <t>C-5000A-350.A1</t>
  </si>
  <si>
    <t>Ручка TERRA L=350 серебро C-5000A-350.A1</t>
  </si>
  <si>
    <t>C-5000A-350.A11</t>
  </si>
  <si>
    <t>Ручка TERRA L=350 сталь шлифованная мат C-5000A-350.A11</t>
  </si>
  <si>
    <t>C-5000A-94.A1</t>
  </si>
  <si>
    <t>Ручка TERRA L=94 серебро C-5000A-94.A1</t>
  </si>
  <si>
    <t>C-5000A-94.A11</t>
  </si>
  <si>
    <t>Ручка TERRA L=94 сталь шлифованная мат C-5000A-94.A11</t>
  </si>
  <si>
    <t>TESORO</t>
  </si>
  <si>
    <t>C-5159-192/325.G2-P1</t>
  </si>
  <si>
    <t>Ручка TESORO хром-белый C-5159-192/325.G2-P1</t>
  </si>
  <si>
    <t>C-5169-192/325.G2-P1</t>
  </si>
  <si>
    <t>Ручка TESORO хром-белый C-5169-192/325.G2-P1</t>
  </si>
  <si>
    <t>C-5159-192/325.G2-P2</t>
  </si>
  <si>
    <t>Ручка TESORO хром-черный C-5159-192/325.G2-P2</t>
  </si>
  <si>
    <t>C-5169-192/325.G2-P2</t>
  </si>
  <si>
    <t>Ручка TESORO хром-черный C-5169-192/325.G2-P2</t>
  </si>
  <si>
    <t>TRIP-HOP</t>
  </si>
  <si>
    <t>A-1415-3.T38</t>
  </si>
  <si>
    <t>Вкладыш пластиковый в ручку TRIP-HOP белый A-1415-3.T38</t>
  </si>
  <si>
    <t>A-1415-3.T39</t>
  </si>
  <si>
    <t>Вкладыш пластиковый в ручку TRIP-HOP красный A-1415-3.T39</t>
  </si>
  <si>
    <t>A-1415-3.T37</t>
  </si>
  <si>
    <t>Вкладыш пластиковый в ручку TRIP-HOP небесный A-1415-3.T37</t>
  </si>
  <si>
    <t>A-1415-3.T40</t>
  </si>
  <si>
    <t>Вкладыш пластиковый в ручку TRIP-HOP оранжевый A-1415-3.T40</t>
  </si>
  <si>
    <t>A-1415-3.T10</t>
  </si>
  <si>
    <t>Вкладыш пластиковый в ручку TRIP-HOP черный A-1415-3.T10</t>
  </si>
  <si>
    <t>A-1415-1/2.G2</t>
  </si>
  <si>
    <t>Ручка-кнопка TRIP HOP хром A-1415-1/2.G2</t>
  </si>
  <si>
    <t>A-1415-1/2.G5</t>
  </si>
  <si>
    <t>Ручка-кнопка TRIP-HOP сатин A-1415-1/2.G5</t>
  </si>
  <si>
    <t>A-1415-1/2.G6</t>
  </si>
  <si>
    <t>Ручка-кнопка TRIP-HOP хром мат A-1415-1/2.G6</t>
  </si>
  <si>
    <t>VERA</t>
  </si>
  <si>
    <t>C-4909A-94.A1</t>
  </si>
  <si>
    <t>Ручка VERA L=094 серебро 064 C-4909A-94.A1</t>
  </si>
  <si>
    <t>C-4909A-94.A11</t>
  </si>
  <si>
    <t>Ручка VERA L=094 сталь шлифованная мат 064 C-4909A-94.A11</t>
  </si>
  <si>
    <t>C-4909A-94.G2</t>
  </si>
  <si>
    <t>Ручка VERA L=094 хром 064 C-4909A-94.G2</t>
  </si>
  <si>
    <t>C-4909A-126.A1</t>
  </si>
  <si>
    <t>Ручка VERA L=126 серебро 096 C-4909A-126.A1</t>
  </si>
  <si>
    <t>C-4909A-126.A11</t>
  </si>
  <si>
    <t>Ручка VERA L=126 сталь шлифованная мат 096 C-4909A-126.A11</t>
  </si>
  <si>
    <t>C-4909A-126.G2</t>
  </si>
  <si>
    <t>Ручка VERA L=126 хром 096 C-4909A-126.G2</t>
  </si>
  <si>
    <t>C-4909A-158.A1</t>
  </si>
  <si>
    <t>Ручка VERA L=158 серебро 128 C-4909A-158.A1</t>
  </si>
  <si>
    <t>C-4909A-158.A11</t>
  </si>
  <si>
    <t>Ручка VERA L=158 сталь шлифованная мат 128 C-4909A-158.A11</t>
  </si>
  <si>
    <t>C-4909A-158.G2</t>
  </si>
  <si>
    <t>Ручка VERA L=158 хром 128 C-4909A-158.G2</t>
  </si>
  <si>
    <t>C-4909A-190.G2</t>
  </si>
  <si>
    <t>Ручка VERA L=190  хром 160 C-4909A-190.G2</t>
  </si>
  <si>
    <t>C-4909A-190.A1</t>
  </si>
  <si>
    <t>Ручка VERA L=190 серебро 160 C-4909A-190.A1</t>
  </si>
  <si>
    <t>C-4909A-190.A11</t>
  </si>
  <si>
    <t>Ручка VERA L=190 сталь шлифованная мат 160 C-4909A-190.A11</t>
  </si>
  <si>
    <t>C-4909A-222.A1</t>
  </si>
  <si>
    <t>Ручка VERA L=222 серебро 192 C-4909A-222.A1</t>
  </si>
  <si>
    <t>C-4909A-222.A11</t>
  </si>
  <si>
    <t>Ручка VERA L=222 сталь шлифованная мат 192 C-4909A-222.A11</t>
  </si>
  <si>
    <t>C-4909A-222.G2</t>
  </si>
  <si>
    <t>Ручка VERA L=222 хром 192 C-4909A-222.G2</t>
  </si>
  <si>
    <t>C-4909A-286.A1</t>
  </si>
  <si>
    <t>Ручка VERA L=286 серебро 256 C-4909A-286.A1</t>
  </si>
  <si>
    <t>C-4909A-286.A11</t>
  </si>
  <si>
    <t>Ручка VERA L=286 сталь шлифованная мат 256 C-4909A-286.A11</t>
  </si>
  <si>
    <t>C-4909A-286.G2</t>
  </si>
  <si>
    <t>Ручка VERA L=286 хром 256 C-4909A-286.G2</t>
  </si>
  <si>
    <t>C-4909A-350.A1</t>
  </si>
  <si>
    <t>Ручка VERA L=350 серебро 320 C-4909A-350.A1</t>
  </si>
  <si>
    <t>C-4909A-350.A11</t>
  </si>
  <si>
    <t>Ручка VERA L=350 сталь шлифованная мат 320 C-4909A-350.A11</t>
  </si>
  <si>
    <t>C-4909A-350.G2</t>
  </si>
  <si>
    <t>Ручка VERA L=350 хром 320 C-4909A-350.G2</t>
  </si>
  <si>
    <t>VERNE</t>
  </si>
  <si>
    <t>C-5074.G2</t>
  </si>
  <si>
    <t>Ручка VERNE  128 хром C-5074.G2</t>
  </si>
  <si>
    <t>C-5074.G5</t>
  </si>
  <si>
    <t>Ручка VERNE 128 сатин C-5074.G5</t>
  </si>
  <si>
    <t>C-5074.G8</t>
  </si>
  <si>
    <t>Ручка VERNE 128 сталь шлифованная C-5074.G8</t>
  </si>
  <si>
    <t>C-5074.G6</t>
  </si>
  <si>
    <t>Ручка VERNE 128 хром мат C-5074.G6</t>
  </si>
  <si>
    <t>C-5075.G2</t>
  </si>
  <si>
    <t>Ручка VERNE 160  хром C-5075.G2</t>
  </si>
  <si>
    <t>C-5075.G5</t>
  </si>
  <si>
    <t>Ручка VERNE 160 сатин C-5075.G5</t>
  </si>
  <si>
    <t>C-5075.G8</t>
  </si>
  <si>
    <t>Ручка VERNE 160 сталь шлифованная C-5075.G8</t>
  </si>
  <si>
    <t>C-5075.G6</t>
  </si>
  <si>
    <t>Ручка VERNE 160 хром мат C-5075.G6</t>
  </si>
  <si>
    <t>VIGOR</t>
  </si>
  <si>
    <t>C-4189-128.A1-G2</t>
  </si>
  <si>
    <t>Ручка VIGOR 128 алюминий - хром C-4189-128.A1-G2</t>
  </si>
  <si>
    <t>C-4189-128.P60-G2</t>
  </si>
  <si>
    <t>Ручка VIGOR 128 белый глянец - хром C-4189-128.P60-G2</t>
  </si>
  <si>
    <t>C-4189-128.A11-G2</t>
  </si>
  <si>
    <t>Ручка VIGOR 128 сталь шлифованная - хром C-4189-128.A11-G2</t>
  </si>
  <si>
    <t>C-4189-128.G2-G2</t>
  </si>
  <si>
    <t>Ручка VIGOR 128 хром - хром C-4189-128.G2-G2</t>
  </si>
  <si>
    <t>C-4189-128.P59-G2</t>
  </si>
  <si>
    <t>Ручка VIGOR 128 черный глянец - хром C-4189-128.P59-G2</t>
  </si>
  <si>
    <t>C-4189-160.A1-G2</t>
  </si>
  <si>
    <t>Ручка VIGOR 160 алюминий - хром C-4189-160.A1-G2</t>
  </si>
  <si>
    <t>C-4189-160.P60-G2</t>
  </si>
  <si>
    <t>Ручка VIGOR 160 белый глянец - хром C-4189-160.P60-G2</t>
  </si>
  <si>
    <t>C-4189-160.A11-G2</t>
  </si>
  <si>
    <t>Ручка VIGOR 160 сталь шлифованная - хром C-4189-160.A11-G2</t>
  </si>
  <si>
    <t>C-4189-160.G2-G2</t>
  </si>
  <si>
    <t>Ручка VIGOR 160 хром - хром C-4189-160.G2-G2</t>
  </si>
  <si>
    <t>C-4189-160.P59-G2</t>
  </si>
  <si>
    <t>Ручка VIGOR 160 черный глянец - хром C-4189-160.P59-G2</t>
  </si>
  <si>
    <t>C-4189-192.A1-G2</t>
  </si>
  <si>
    <t>Ручка VIGOR 192 алюминий - хром C-4189-192.A1-G2</t>
  </si>
  <si>
    <t>C-4189-192.P60-G2</t>
  </si>
  <si>
    <t>Ручка VIGOR 192 белый глянец - хром C-4189-192.P60-G2</t>
  </si>
  <si>
    <t>C-4189-192.A11-G2</t>
  </si>
  <si>
    <t>Ручка VIGOR 192 сталь шлифованная - хром C-4189-192.A11-G2</t>
  </si>
  <si>
    <t>C-4189-192.G2-G2</t>
  </si>
  <si>
    <t>Ручка VIGOR 192 хром - хром C-4189-192.G2-G2</t>
  </si>
  <si>
    <t>C-4189-192.P59-G2</t>
  </si>
  <si>
    <t>Ручка VIGOR 192 черный глянец - хром C-4189-192.P59-G2</t>
  </si>
  <si>
    <t>C-4189-256.A1-G2</t>
  </si>
  <si>
    <t>Ручка VIGOR 256 алюминий - хром C-4189-256.A1-G2</t>
  </si>
  <si>
    <t>C-4189-256.P60-G2</t>
  </si>
  <si>
    <t>Ручка VIGOR 256 белый глянец - хром C-4189-256.P60-G2</t>
  </si>
  <si>
    <t>C-4189-256.H3-G2</t>
  </si>
  <si>
    <t>Ручка VIGOR 256 декор 3 - хром C-4189-256.H3-G2</t>
  </si>
  <si>
    <t>C-4189-256.A11-G2</t>
  </si>
  <si>
    <t>Ручка VIGOR 256 сталь шлифованная - хром C-4189-256.A11-G2</t>
  </si>
  <si>
    <t>C-4189-256.G2-G2</t>
  </si>
  <si>
    <t>Ручка VIGOR 256 хром - хром C-4189-256.G2-G2</t>
  </si>
  <si>
    <t>C-4189-256.P59-G2</t>
  </si>
  <si>
    <t>Ручка VIGOR 256 черный глянец - хром C-4189-256.P59-G2</t>
  </si>
  <si>
    <t>C-4189-320.A1-G2</t>
  </si>
  <si>
    <t>Ручка VIGOR 320 алюминий - хром C-4189-320.A1-G2</t>
  </si>
  <si>
    <t>C-4189-320.P60-G2</t>
  </si>
  <si>
    <t>Ручка VIGOR 320 белый глянец - хром C-4189-320.P60-G2</t>
  </si>
  <si>
    <t>C-4189-320.H3-G2</t>
  </si>
  <si>
    <t>Ручка VIGOR 320 декор 3 - хром C-4189-320.H3-G2</t>
  </si>
  <si>
    <t>C-4189-320.A11-G2</t>
  </si>
  <si>
    <t>Ручка VIGOR 320 сталь шлифованная - хром C-4189-320.A11-G2</t>
  </si>
  <si>
    <t>C-4189-320.G2-G2</t>
  </si>
  <si>
    <t>Ручка VIGOR 320 хром - хром C-4189-320.G2-G2</t>
  </si>
  <si>
    <t>C-4189-320.P59-G2</t>
  </si>
  <si>
    <t>Ручка VIGOR 320 черный глянец - хром C-4189-320.P59-G2</t>
  </si>
  <si>
    <t>Новые ручки</t>
  </si>
  <si>
    <t>E-370.G4</t>
  </si>
  <si>
    <t>Ключевина (декоративная плаcтина для замочной скважины) LEDA старое золото E-370.G4</t>
  </si>
  <si>
    <t>Z-5426.G2</t>
  </si>
  <si>
    <t>Крючок ARTO хром Z-5426.G2</t>
  </si>
  <si>
    <t>Z-5426.G6</t>
  </si>
  <si>
    <t>Крючок ARTO хром мат Z-5426.G6</t>
  </si>
  <si>
    <t>Z-5412.G2</t>
  </si>
  <si>
    <t>Крючок Louisiana хром Z-5412.G2</t>
  </si>
  <si>
    <t>Z-5412.G6</t>
  </si>
  <si>
    <t>Крючок Louisiana хром мат Z-5412.G6</t>
  </si>
  <si>
    <t>Z-5415.T10-G2</t>
  </si>
  <si>
    <t>Крючок SALIX черный-хром Z-5415.T10-G2</t>
  </si>
  <si>
    <t>C-3711.G2</t>
  </si>
  <si>
    <t>Ручка 90x90 ALTRO 032 хром C-3711.G2</t>
  </si>
  <si>
    <t>C-3444.T1-G2</t>
  </si>
  <si>
    <t>Ручка ANSA 128  белый-хром C-3444.T1-G2</t>
  </si>
  <si>
    <t>C-3444.T10-G2</t>
  </si>
  <si>
    <t>Ручка ANSA 128 черный-хром C-3444.T10-G2</t>
  </si>
  <si>
    <t>C-5305.G49</t>
  </si>
  <si>
    <t>Ручка ARMADO 160 старое серебро C-5305.G49</t>
  </si>
  <si>
    <t>C-1003.G4</t>
  </si>
  <si>
    <t>Ручка BACHUS 096 старое золото C-1003.G4</t>
  </si>
  <si>
    <t>A-995A.G6</t>
  </si>
  <si>
    <t>Ручка CARTAGENA хром A-1552.G3</t>
  </si>
  <si>
    <t>Ручка CARTAGENA хром мат A-995A.G6</t>
  </si>
  <si>
    <t>C-1553.G4</t>
  </si>
  <si>
    <t>Ручка CERBER 096 старое золото C-1553.G4</t>
  </si>
  <si>
    <t>C-1553.G49</t>
  </si>
  <si>
    <t>Ручка CERBER 096 старое серебро C-1553.G49</t>
  </si>
  <si>
    <t>A-025.G4</t>
  </si>
  <si>
    <t>Ручка DEMETER старое золото A-025.G4</t>
  </si>
  <si>
    <t>C-4409-128.DF3-G2</t>
  </si>
  <si>
    <t>Ручка ENCATO 128  дуб-хром C-4409-128.DF3-G2</t>
  </si>
  <si>
    <t>C-4409-128.DF3-G5</t>
  </si>
  <si>
    <t>Ручка ENCATO 128 дуб-сатин C-4409-128.DF3-G5</t>
  </si>
  <si>
    <t>C-4409-160.DF3-G2</t>
  </si>
  <si>
    <t>Ручка ENCATO 160  дуб-хром C-4409-160.DF3-G2</t>
  </si>
  <si>
    <t>C-4409-160.DF3-G5</t>
  </si>
  <si>
    <t>Ручка ENCATO 160 дуб-сатин C-4409-160.DF3-G5</t>
  </si>
  <si>
    <t>C-4409-192.DF3-G2</t>
  </si>
  <si>
    <t>Ручка ENCATO 192  дуб-хром C-4409-192.DF3-G2</t>
  </si>
  <si>
    <t>C-4409-192.DF3-G5</t>
  </si>
  <si>
    <t>Ручка ENCATO 192 дуб-сатин C-4409-192.DF3-G5</t>
  </si>
  <si>
    <t>C-4409-320.DF3-G2</t>
  </si>
  <si>
    <t>Ручка ENCATO 320  дуб-хром C-4409-320.DF3-G2</t>
  </si>
  <si>
    <t>C-094ST.P60-G2</t>
  </si>
  <si>
    <t>Ручка GALIUM 128 белый глянец - хром C-094ST.P60-G2</t>
  </si>
  <si>
    <t>C-094ST.G8-G2</t>
  </si>
  <si>
    <t>Ручка GALIUM 128 сталь шлифованная-хром C-094ST.G8-G2</t>
  </si>
  <si>
    <t>C-094ST.G2-G2</t>
  </si>
  <si>
    <t>Ручка GALIUM 128 хром-хром C-094ST.G2-G2</t>
  </si>
  <si>
    <t>C-095ST.P60-G2</t>
  </si>
  <si>
    <t>Ручка GALIUM 160 белый глянец - хром C-095ST.P60-G2</t>
  </si>
  <si>
    <t>C-095ST.G8-G2</t>
  </si>
  <si>
    <t>Ручка GALIUM 160 сталь шлифованная-хром C-095ST.G8-G2</t>
  </si>
  <si>
    <t>C-096ST.P60-G2</t>
  </si>
  <si>
    <t>Ручка GALIUM 192 белый глянец - хром C-096ST.P60-G2</t>
  </si>
  <si>
    <t>C-099-320ST.P60-G2</t>
  </si>
  <si>
    <t>Ручка GALIUM 320 белый глянец-хром C-099-320ST.P60-G2</t>
  </si>
  <si>
    <t>C-099-320ST.G2-G2</t>
  </si>
  <si>
    <t>Ручка GALIUM 320 хром-хром C-099-320ST.G2-G2</t>
  </si>
  <si>
    <t>A-013.G4</t>
  </si>
  <si>
    <t>Ручка HESTIA старое золото A-013.G4</t>
  </si>
  <si>
    <t>B-070.G4</t>
  </si>
  <si>
    <t>Ручка HINO старое золото B-070.G4</t>
  </si>
  <si>
    <t>A-1014.G4</t>
  </si>
  <si>
    <t>Ручка IKAR старое золото A-1014.G4</t>
  </si>
  <si>
    <t>A-1014.G49</t>
  </si>
  <si>
    <t>Ручка IKAR старое серебро. A-1014.G49</t>
  </si>
  <si>
    <t>C-293.G4</t>
  </si>
  <si>
    <t>Ручка KRONOS 096 старое золото C-293.G4</t>
  </si>
  <si>
    <t>D-062.G4</t>
  </si>
  <si>
    <t>Ручка LEDA 64 старое золото D-062.G4</t>
  </si>
  <si>
    <t>B-100.G4</t>
  </si>
  <si>
    <t>Ручка LEDA старое золото B-100.G4</t>
  </si>
  <si>
    <t>B-090.G4</t>
  </si>
  <si>
    <t>Ручка MARS старое золото B-090.G4</t>
  </si>
  <si>
    <t>C-1983.G4</t>
  </si>
  <si>
    <t>Ручка NYJA 096 старое золото C-1983.G4</t>
  </si>
  <si>
    <t>A-1272.G5</t>
  </si>
  <si>
    <t>Ручка REGGAE сатин A-1272.G5</t>
  </si>
  <si>
    <t>A-1272.G2</t>
  </si>
  <si>
    <t>Ручка REGGAE хром A-1272.G2</t>
  </si>
  <si>
    <t>A-1272.G6</t>
  </si>
  <si>
    <t>Ручка REGGAE хром мат A-1272.G6</t>
  </si>
  <si>
    <t>C-3631.T1-G2</t>
  </si>
  <si>
    <t>Ручка SALIX 032 белый-хром C-3631.T1-G2</t>
  </si>
  <si>
    <t>C-3631.T10-G2</t>
  </si>
  <si>
    <t>Ручка SALIX 032 черный-хром C-3631.T10-G2</t>
  </si>
  <si>
    <t>C-3633.T10-G2</t>
  </si>
  <si>
    <t>Ручка SALIX 096 черный-хром C-3633.T10-G2</t>
  </si>
  <si>
    <t>C-3634.T1-G2</t>
  </si>
  <si>
    <t>Ручка SALIX 128  белый-хром C-3634.T1-G2</t>
  </si>
  <si>
    <t>C-3635.T1-G2</t>
  </si>
  <si>
    <t>Ручка SALIX 160 белый-хром C-3635.T1-G2</t>
  </si>
  <si>
    <t>C-3635.T10-G2</t>
  </si>
  <si>
    <t>Ручка SALIX 160 черный-хром C-3635.T10-G2</t>
  </si>
  <si>
    <t>C-3636.T1-G2</t>
  </si>
  <si>
    <t>Ручка SALIX 192  белый-хром C-3636.T1-G2</t>
  </si>
  <si>
    <t>C-3636.T10-G2</t>
  </si>
  <si>
    <t>Ручка SALIX 192 черный-хром C-3636.T10-G2</t>
  </si>
  <si>
    <t>C-3633.T1-G2</t>
  </si>
  <si>
    <t>Ручка SALIX 96  белый-хром C-3633.T1-G2</t>
  </si>
  <si>
    <t>B-150.G4</t>
  </si>
  <si>
    <t>Ручка SOHO старое золото B-150.G4</t>
  </si>
  <si>
    <t>C-5265.G49</t>
  </si>
  <si>
    <t>Ручка TAVOLO 160 старое серебро C-5265.G49</t>
  </si>
  <si>
    <t>C-5265.G2</t>
  </si>
  <si>
    <t>Ручка TAVOLO 160 хром C-5265.G2</t>
  </si>
  <si>
    <t>A-1552.G2</t>
  </si>
  <si>
    <t>Ручка TAVOLO хром A-1552.G2</t>
  </si>
  <si>
    <t>C-5455.P60-P59</t>
  </si>
  <si>
    <t>Ручка TWIX 160  белый глянец-черный глянец C-5455.P60-P59</t>
  </si>
  <si>
    <t>C-5455.G2-P59</t>
  </si>
  <si>
    <t>Ручка TWIX 160  хром-черный глянец C-5455.G2-P59</t>
  </si>
  <si>
    <t>C-5455-1.P59</t>
  </si>
  <si>
    <t>Ручка TWIX 160  черный глянец C-5455-1.P59</t>
  </si>
  <si>
    <t>C-5455.P59-P60</t>
  </si>
  <si>
    <t>Ручка TWIX 160 черный глянец-белый глянец C-5455.P59-P60</t>
  </si>
  <si>
    <t>C-5455.P59-G2</t>
  </si>
  <si>
    <t>Ручка TWIX 160 черный глянец-хром C-5455.P59-G2</t>
  </si>
  <si>
    <t>C-5459-320.P60-P59</t>
  </si>
  <si>
    <t>Ручка TWIX 320 белый глянец-черный глянец C-5459-320.P60-P59</t>
  </si>
  <si>
    <t>C-5459-320.G2-P59</t>
  </si>
  <si>
    <t>Ручка TWIX 320 хром-черный глянец C-5459-320.G2-P59</t>
  </si>
  <si>
    <t>C-5459-320.P59-P60</t>
  </si>
  <si>
    <t>Ручка TWIX 320 черный глянец-белый глянец C-5459-320.P59-P60</t>
  </si>
  <si>
    <t>C-5459-320.P59-G2</t>
  </si>
  <si>
    <t>Ручка TWIX 320 черный глянец-хром C-5459-320.P59-G2</t>
  </si>
  <si>
    <t>C-4189-128.DF3-G2</t>
  </si>
  <si>
    <t>Ручка VIGOR 128 дуб-хром C-4189-128.DF3-G2</t>
  </si>
  <si>
    <t>C-4189-160.DF3-G2</t>
  </si>
  <si>
    <t>Ручка VIGOR 160  дуб-хром C-4189-160.DF3-G2</t>
  </si>
  <si>
    <t>C-4189-160.DF3-G5</t>
  </si>
  <si>
    <t>Ручка VIGOR 160 дуб-сатин C-4189-160.DF3-G5</t>
  </si>
  <si>
    <t>C-4189-192.DF3-G2</t>
  </si>
  <si>
    <t>Ручка VIGOR 192  дуб-хром C-4189-192.DF3-G2</t>
  </si>
  <si>
    <t>C-4189-192.DF3-G5</t>
  </si>
  <si>
    <t>Ручка VIGOR 192 дуб-сатин C-4189-192.DF3-G5</t>
  </si>
  <si>
    <t>C-4189-320.DF3-G2</t>
  </si>
  <si>
    <t>Ручка VIGOR 320  дуб-хром C-4189-320.DF3-G2</t>
  </si>
  <si>
    <t>C-4189-320.DF3-G5</t>
  </si>
  <si>
    <t>Ручка VIGOR 320 дуб-сатин C-4189-320.DF3-G5</t>
  </si>
  <si>
    <t>B-160.G4</t>
  </si>
  <si>
    <t>Ручка VINELLA старое золото B-160.G4</t>
  </si>
  <si>
    <t>C-2943.G4</t>
  </si>
  <si>
    <t>Ручка ZEUS 096 старое золото C-2943.G4</t>
  </si>
  <si>
    <t>C-2943.G49</t>
  </si>
  <si>
    <t>Ручка ZEUS 096 старое серебро C-2943.G49</t>
  </si>
  <si>
    <t>E-460.G4</t>
  </si>
  <si>
    <t>Часть ручки DEMETER старое золото E-460.G4</t>
  </si>
  <si>
    <t>E-450.G4</t>
  </si>
  <si>
    <t>Часть ручки HESTIA старое золото E-450.G4</t>
  </si>
  <si>
    <t>Ручки другие</t>
  </si>
  <si>
    <t>A020</t>
  </si>
  <si>
    <t>Ручка A020-160/C</t>
  </si>
  <si>
    <t>Ручка F146-160 (L1971/160) хром KVT</t>
  </si>
  <si>
    <t>Ручка F146-160 (L1971/160) хром LB</t>
  </si>
  <si>
    <t>HD504</t>
  </si>
  <si>
    <t>Ручка HD504 128</t>
  </si>
  <si>
    <t>UR 1005</t>
  </si>
  <si>
    <t>Ручка UR 1005/96 золото*****</t>
  </si>
  <si>
    <t xml:space="preserve">Ручки пластиковые врезные </t>
  </si>
  <si>
    <t>Ручка врезная круглая пластиковая  аллюминий</t>
  </si>
  <si>
    <t>Ручка врезная круглая пластиковая  белая</t>
  </si>
  <si>
    <t>Ручка врезная круглая пластиковая  бук</t>
  </si>
  <si>
    <t>Ручка врезная круглая пластиковая  бук бавария</t>
  </si>
  <si>
    <t>Ручка врезная круглая пластиковая  бук темный</t>
  </si>
  <si>
    <t>Ручка врезная круглая пластиковая  кальвадос</t>
  </si>
  <si>
    <t>Ручка врезная круглая пластиковая  клен</t>
  </si>
  <si>
    <t>Ручка врезная круглая пластиковая  орех</t>
  </si>
  <si>
    <t>Ручка врезная круглая пластиковая  орех темный</t>
  </si>
  <si>
    <t>Ручка врезная круглая пластиковая  пепел</t>
  </si>
  <si>
    <t>Ручка врезная круглая пластиковая  сатин темный</t>
  </si>
  <si>
    <t>Ручка врезная круглая пластиковая  хром</t>
  </si>
  <si>
    <t>Ручка врезная круглая пластиковая беж.темный</t>
  </si>
  <si>
    <t>Ручка врезная круглая пластиковая черная</t>
  </si>
  <si>
    <t>Ручки-кнопки</t>
  </si>
  <si>
    <t>G025</t>
  </si>
  <si>
    <t>Ручка G 025 (GP-09) сатин</t>
  </si>
  <si>
    <t>Ручка G 025 (GP-09) хром мат</t>
  </si>
  <si>
    <t>Ручка G 025 (GP-0903) золото</t>
  </si>
  <si>
    <t>Ручка G 025 (GP-0904) хром</t>
  </si>
  <si>
    <t>GP-0904</t>
  </si>
  <si>
    <t>Ручка G 025 (GP-0904) хром (eol)</t>
  </si>
  <si>
    <t>GTV -  ZH 011 (Amix - G027) ребристая</t>
  </si>
  <si>
    <t>GZ-ZH-011-01A</t>
  </si>
  <si>
    <t>Ручка G 027 хром (A 053)</t>
  </si>
  <si>
    <t>GZ-ZH-011-05A</t>
  </si>
  <si>
    <t>Ручка G 027 хром.мат (A 053)</t>
  </si>
  <si>
    <t>GTV - WP 1153 (Amix - G016)</t>
  </si>
  <si>
    <t>GZ-WP1153-05</t>
  </si>
  <si>
    <t>Ручка-кнопка G 016 алюминий (GG11)</t>
  </si>
  <si>
    <t>GZ-WP1153-06</t>
  </si>
  <si>
    <t>Ручка-кнопка G 016 инокс (GG11)</t>
  </si>
  <si>
    <t>GZ-WP1153-02</t>
  </si>
  <si>
    <t>Ручка-кнопка G 016 сатин (GG11)</t>
  </si>
  <si>
    <t>GZ-WP1153-01</t>
  </si>
  <si>
    <t>Ручка-кнопка G 016 хром (GG11)</t>
  </si>
  <si>
    <t>GTV - WP 1155 (Amix - G026)</t>
  </si>
  <si>
    <t>GZ-WP1155-05</t>
  </si>
  <si>
    <t>Ручка G 026 алюминий (GN34)</t>
  </si>
  <si>
    <t>GZ-WP1155-02</t>
  </si>
  <si>
    <t>Ручка G 026 сатин (GN34)</t>
  </si>
  <si>
    <t>GZ-WP1155-01</t>
  </si>
  <si>
    <t>Ручка G 026 хром (GN34) GTV</t>
  </si>
  <si>
    <t>Ручки-профили</t>
  </si>
  <si>
    <t>PA-0243-35-50</t>
  </si>
  <si>
    <t xml:space="preserve">Ручка-профиль алюм L-образный, L=3,5 GTV PA-0243-35-50 </t>
  </si>
  <si>
    <t>PA-0242-35-50</t>
  </si>
  <si>
    <t>Ручка-профиль алюм С-образный, L=3,5 GTV PA-0242-35-50</t>
  </si>
  <si>
    <t>Ручки-профили Shueco</t>
  </si>
  <si>
    <t>Алюм.профиль</t>
  </si>
  <si>
    <t>Вертикальный</t>
  </si>
  <si>
    <t>901009.61</t>
  </si>
  <si>
    <t>Алюм. вертикальный профиль L-формы, L-5000 мм, алюминий</t>
  </si>
  <si>
    <t>801009.70</t>
  </si>
  <si>
    <t>Алюм. вертикальный профиль L-формы, L-5000 мм, белый</t>
  </si>
  <si>
    <t>801009.79</t>
  </si>
  <si>
    <t>Алюм. вертикальный профиль L-формы, L-5000 мм, черный</t>
  </si>
  <si>
    <t>801010.79</t>
  </si>
  <si>
    <t>Алюм. вертикальный профиль С-формы, L-1800 мм, черный</t>
  </si>
  <si>
    <t>Алюм. вертикальный профиль С-формы, L-2500 мм, черный</t>
  </si>
  <si>
    <t>901010.61</t>
  </si>
  <si>
    <t>Алюм. вертикальный профиль С-формы, L-5000 мм, алюминий</t>
  </si>
  <si>
    <t>801010.70</t>
  </si>
  <si>
    <t>Алюм. вертикальный профиль С-формы, L-5000 мм, белый</t>
  </si>
  <si>
    <t>Горизонтальный</t>
  </si>
  <si>
    <t>901014.61</t>
  </si>
  <si>
    <t>Алюм. горизонт. профиль L-формы, L-5000 мм, алюминий</t>
  </si>
  <si>
    <t>801014.70</t>
  </si>
  <si>
    <t>Алюм. горизонт. профиль L-формы, L-5000 мм, белый</t>
  </si>
  <si>
    <t>801014.79</t>
  </si>
  <si>
    <t>Алюм. горизонт. профиль L-формы, L-5000 мм, черный</t>
  </si>
  <si>
    <t>901013.61</t>
  </si>
  <si>
    <t>Алюм. горизонт. профиль С-формы, L-5000 мм, алюминий</t>
  </si>
  <si>
    <t>801013.70</t>
  </si>
  <si>
    <t>Алюм. горизонт. профиль С-формы, L-5000 мм, белый</t>
  </si>
  <si>
    <t>801013.79</t>
  </si>
  <si>
    <t>Алюм. горизонт. профиль С-формы, L-5000 мм, черный</t>
  </si>
  <si>
    <t>Крепежи</t>
  </si>
  <si>
    <t>566447.06</t>
  </si>
  <si>
    <t>Заглушка левая к горизонтальному L-профилю, алюминий</t>
  </si>
  <si>
    <t>566447.61</t>
  </si>
  <si>
    <t>Заглушка левая к горизонтальному L-профилю, белый</t>
  </si>
  <si>
    <t>566447.69</t>
  </si>
  <si>
    <t>Заглушка левая к горизонтальному L-профилю, черный</t>
  </si>
  <si>
    <t>566447.05</t>
  </si>
  <si>
    <t>Заглушка правая к горизонтальному L-профилю, алюминий</t>
  </si>
  <si>
    <t>566447.60</t>
  </si>
  <si>
    <t>Заглушка правая к горизонтальному L-профилю, белый</t>
  </si>
  <si>
    <t>566447.68</t>
  </si>
  <si>
    <t>Заглушка правая к горизонтальному L-профилю, черный</t>
  </si>
  <si>
    <t>566477.02</t>
  </si>
  <si>
    <t>Заглушка универсальная к горизонтальному C-профилю, алюминий</t>
  </si>
  <si>
    <t>566477.60</t>
  </si>
  <si>
    <t>Заглушка универсальная к горизонтальному C-профилю, белый</t>
  </si>
  <si>
    <t>566477.69</t>
  </si>
  <si>
    <t>Заглушка универсальная к горизонтальному C-профилю, черный</t>
  </si>
  <si>
    <t>Крепежная скоба дистанционная с распорным винтом под 1 шуруп</t>
  </si>
  <si>
    <t>551544.30</t>
  </si>
  <si>
    <t>Крепежная скоба с распорным винтом под 2 шурупа</t>
  </si>
  <si>
    <t>550512.01</t>
  </si>
  <si>
    <t>Крепежный уголок без распорного винта  под 2 шурупа</t>
  </si>
  <si>
    <t>550402.01</t>
  </si>
  <si>
    <t>Крепежный уголок для L-профиля под 2 шурупа (монтаж к верху)</t>
  </si>
  <si>
    <t>566527.01</t>
  </si>
  <si>
    <t>Угол внешний для горизонтального C-профиля, алюминий</t>
  </si>
  <si>
    <t>566527.60</t>
  </si>
  <si>
    <t>Угол внешний для горизонтального C-профиля, белый</t>
  </si>
  <si>
    <t>566527.69</t>
  </si>
  <si>
    <t>Угол внешний для горизонтального C-профиля, черный</t>
  </si>
  <si>
    <t>566517.01</t>
  </si>
  <si>
    <t>Угол внешний для горизонтального L-профиля, алюминий</t>
  </si>
  <si>
    <t>566517.69</t>
  </si>
  <si>
    <t>Угол внешний для горизонтального L-профиля, черный</t>
  </si>
  <si>
    <t>566517.60</t>
  </si>
  <si>
    <t>Угол внещний для горизонтального L-профиля, белый</t>
  </si>
  <si>
    <t>566597.01</t>
  </si>
  <si>
    <t>Угол внутренний для горизонтального C-профиля, алюминий</t>
  </si>
  <si>
    <t>566597.60</t>
  </si>
  <si>
    <t>Угол внутренний для горизонтального C-профиля, белый</t>
  </si>
  <si>
    <t>566597.69</t>
  </si>
  <si>
    <t>Угол внутренний для горизонтального C-профиля, черный</t>
  </si>
  <si>
    <t>566587.01</t>
  </si>
  <si>
    <t>Угол внутренний для горизонтального L-профиля, алюминий</t>
  </si>
  <si>
    <t>566587.60</t>
  </si>
  <si>
    <t>Угол внутренний для горизонтального L-профиля, белый</t>
  </si>
  <si>
    <t>566587.69</t>
  </si>
  <si>
    <t>Угол внутренний для горизонтального L-профиля, черный</t>
  </si>
  <si>
    <t xml:space="preserve">Уголок для соеденения двух профилей под 135* </t>
  </si>
  <si>
    <t>Ручной инструмент</t>
  </si>
  <si>
    <t>Биты и держатели бит</t>
  </si>
  <si>
    <t>HT1S359</t>
  </si>
  <si>
    <t>Бит HEX3 и HEX4, 25 мм, сталь  S2, slim GTV</t>
  </si>
  <si>
    <t>HT1S308</t>
  </si>
  <si>
    <t>Бит PH2  25 mm, сталь S2, 10 шт., пластиковая коробка GTV</t>
  </si>
  <si>
    <t>HT1S309</t>
  </si>
  <si>
    <t>Бит PZ2  25 mm, сталь S2, 10 шт., пластиковая коробка GTV</t>
  </si>
  <si>
    <t>HT1S395</t>
  </si>
  <si>
    <t>Бит PZ2 50 мм, сталь S2, Slim 2 шт. GTV</t>
  </si>
  <si>
    <t>HT1S438</t>
  </si>
  <si>
    <t>Магнитный держатель битов для шуруповертов 1/4, 60мм GTV</t>
  </si>
  <si>
    <t>HT1S400</t>
  </si>
  <si>
    <t>Набор бит 32шт., сталь  S2 GTV</t>
  </si>
  <si>
    <t>Диски отрезные</t>
  </si>
  <si>
    <t>HT6D606</t>
  </si>
  <si>
    <t>Диск корундовый для резки нержавеющей стали 125 мм, толщина 1,0 мм GTV</t>
  </si>
  <si>
    <t>HT6D621</t>
  </si>
  <si>
    <t>Диск отрезной по бетону 115 мм, толщина 1,6 мм GTV</t>
  </si>
  <si>
    <t>HT6D622</t>
  </si>
  <si>
    <t>Диск отрезной по бетону 125 мм, толщина 1,6 мм GTV</t>
  </si>
  <si>
    <t>HT6D601</t>
  </si>
  <si>
    <t>Диск отрезной по металлу 115 мм, толщина 1,0 мм GTV</t>
  </si>
  <si>
    <t>HT6D602</t>
  </si>
  <si>
    <t>Диск отрезной по металлу 125 мм, толщина 1,0 мм GTV</t>
  </si>
  <si>
    <t>HT6D644</t>
  </si>
  <si>
    <t>Диск отрезной универсальный , по металлу, по бетону, по керамике 125 мм, PCV GTV</t>
  </si>
  <si>
    <t>Ключи шестигранные / наборы</t>
  </si>
  <si>
    <t>HT1W814</t>
  </si>
  <si>
    <t>Ключи шестигранные  TORX CrV, 9 шт. GTV</t>
  </si>
  <si>
    <t>HT1W802</t>
  </si>
  <si>
    <t>Ключи Шестигранные Crv , 9 шт. GTV</t>
  </si>
  <si>
    <t>HT1W804</t>
  </si>
  <si>
    <t>Ключи Шестигранные Crv, 9 шт. GTV</t>
  </si>
  <si>
    <t>HT1S410</t>
  </si>
  <si>
    <t>Набор инструмента 46 шт., сталь CrV GTV</t>
  </si>
  <si>
    <t>Молотки</t>
  </si>
  <si>
    <t>HT3B091</t>
  </si>
  <si>
    <t>Молоток безинерционный с рукояткой из стекловолокна 680 гр GTV</t>
  </si>
  <si>
    <t>HT3B048</t>
  </si>
  <si>
    <t>Молоток монтажный с рукояткой из стекловолокна GTV</t>
  </si>
  <si>
    <t>HT3B031</t>
  </si>
  <si>
    <t>Молоток плотницкий монолитный, 600 гр GTV</t>
  </si>
  <si>
    <t>HT3B052</t>
  </si>
  <si>
    <t>Молоток резиновый с рукояткой из стекловолокна 680 гр GTV</t>
  </si>
  <si>
    <t>HT3B023</t>
  </si>
  <si>
    <t>Молоток слесарский 300 гр., с ручкой из стекловололокна GTV</t>
  </si>
  <si>
    <t>HT3B025</t>
  </si>
  <si>
    <t>Молоток слесарский 500 гр., с ручкой из стекловолокна GTV</t>
  </si>
  <si>
    <t>HT3B028</t>
  </si>
  <si>
    <t>Молоток слесарский 800 гр., с ручкой из стекловолокна GTV</t>
  </si>
  <si>
    <t>HT3B035</t>
  </si>
  <si>
    <t>Молоток столярный 450 гр., монолитный GTV</t>
  </si>
  <si>
    <t>HT3B044</t>
  </si>
  <si>
    <t>Резиновый молоток, черно-белый 450 гр. с деревянной ручкой GTV</t>
  </si>
  <si>
    <t>Ножи</t>
  </si>
  <si>
    <t>HT4C620</t>
  </si>
  <si>
    <t>Нож с выдв. трапециевидным лезвием (без блокировки лезвия)  GTV</t>
  </si>
  <si>
    <t>HT4C604</t>
  </si>
  <si>
    <t>Нож с отламывающимся сегментами 18 мм GTV</t>
  </si>
  <si>
    <t>HT4C603-D</t>
  </si>
  <si>
    <t>Нож с сегментированными лезвиями GTV</t>
  </si>
  <si>
    <t>HT4C622</t>
  </si>
  <si>
    <t>Нож со сменным трапециевидным лезвием GTV</t>
  </si>
  <si>
    <t>Ножовки</t>
  </si>
  <si>
    <t>HT3S274-D</t>
  </si>
  <si>
    <t>Мини-ножовка GTV</t>
  </si>
  <si>
    <t>HT3S270</t>
  </si>
  <si>
    <t>Ножовка  300 мм, алюминевая рама GTV</t>
  </si>
  <si>
    <t>HT3S277</t>
  </si>
  <si>
    <t>Ножовка универсальная (в комплекте полотна по дереву и металлу) GTV</t>
  </si>
  <si>
    <t>Органайзеры</t>
  </si>
  <si>
    <t>HT7G064</t>
  </si>
  <si>
    <t>Кейс для инструментов 22'' GTV</t>
  </si>
  <si>
    <t>HT7G022</t>
  </si>
  <si>
    <t>Органайзер 12'' GTV</t>
  </si>
  <si>
    <t>Отвертки</t>
  </si>
  <si>
    <t>HT1S996</t>
  </si>
  <si>
    <t>Набор отверток 1000V, сталь S2, 6 шт. GTV</t>
  </si>
  <si>
    <t>HT1S098</t>
  </si>
  <si>
    <t>Набор отверток, 18 шт. GTV</t>
  </si>
  <si>
    <t>HT1S094</t>
  </si>
  <si>
    <t>Набор отверток, сталь S2, 4 шт. GTV</t>
  </si>
  <si>
    <t>HT1S270</t>
  </si>
  <si>
    <t>Набор прецизионных отверток GTV</t>
  </si>
  <si>
    <t>HT1S029</t>
  </si>
  <si>
    <t>Отвертка PH2 , 100 мм, сталь S2 GTV</t>
  </si>
  <si>
    <t>HT1S042</t>
  </si>
  <si>
    <t>Отвертка PZ2 , 100 мм, сталь S2 GTV</t>
  </si>
  <si>
    <t>HT1S008</t>
  </si>
  <si>
    <t>Отвёртка с прямым шлицем 5x100 мм, сталь S2 GTV</t>
  </si>
  <si>
    <t>Пассатижи / Плоскогубцы / Бокорезы</t>
  </si>
  <si>
    <t>HT1P180</t>
  </si>
  <si>
    <t>Автоматические клещи для удаления изоляции GTV</t>
  </si>
  <si>
    <t>HT1P010</t>
  </si>
  <si>
    <t>Бокорезы 160 мм GTV</t>
  </si>
  <si>
    <t>HT1P012</t>
  </si>
  <si>
    <t>Бокорезы 180 мм GTV</t>
  </si>
  <si>
    <t>HT1P052</t>
  </si>
  <si>
    <t>Бокорезы для точной механики 115 мм GTV</t>
  </si>
  <si>
    <t>HT1P020</t>
  </si>
  <si>
    <t>Длинногубцы изогнутые 200 мм GTV</t>
  </si>
  <si>
    <t>HT1P016</t>
  </si>
  <si>
    <t>Длинногубцы прямые 160 мм GTV</t>
  </si>
  <si>
    <t>HT1P058</t>
  </si>
  <si>
    <t>Кусачки торцевые для точной механики 115 мм GTV</t>
  </si>
  <si>
    <t>HT1P006</t>
  </si>
  <si>
    <t>Пассатижи универсальные 160 мм GTV</t>
  </si>
  <si>
    <t>HT1P008</t>
  </si>
  <si>
    <t>Пассатижи универсальные 180 мм GTV</t>
  </si>
  <si>
    <t>HT1P050</t>
  </si>
  <si>
    <t>Пассатижи универсальные для точной механики 125 мм GTV</t>
  </si>
  <si>
    <t>HT1P026</t>
  </si>
  <si>
    <t>Плоскогубцы 160 мм GTV</t>
  </si>
  <si>
    <t>HT1P054</t>
  </si>
  <si>
    <t>Плоскогубцы удлиненные прямые для точной механики 130 мм GTV</t>
  </si>
  <si>
    <t>Пильные полотна / Лезвия / Клеевые стержни</t>
  </si>
  <si>
    <t>HT2C130</t>
  </si>
  <si>
    <t>Клеевые стержни , 11,2 мм, 200 мм, 1 кг, белый GTV (eol)</t>
  </si>
  <si>
    <t>Клеевые стержни , 11,2 мм, 200 мм, 1 кг, белый GTV, шт (eol)</t>
  </si>
  <si>
    <t>HT2C136</t>
  </si>
  <si>
    <t>Клеевые стержни 6 шт., 11,2 мм, 100 мм, белый GTV (eol)</t>
  </si>
  <si>
    <t>HT4C667</t>
  </si>
  <si>
    <t>Лезвие трапециевидное GTV</t>
  </si>
  <si>
    <t>HT4C662</t>
  </si>
  <si>
    <t>Лезвия сменные отламывающиеся 18 мм GTV</t>
  </si>
  <si>
    <t>HT4C661</t>
  </si>
  <si>
    <t>Лезвия сменные отламывающиеся 9 мм GTV</t>
  </si>
  <si>
    <t>HT6D690</t>
  </si>
  <si>
    <t>Набор пильных полотен для электролобзиков GTV</t>
  </si>
  <si>
    <t>HT6D654</t>
  </si>
  <si>
    <t>Пильное полотно для электролобзиков, Т-образный хвостовик 110мм, для быстрой резки GTV</t>
  </si>
  <si>
    <t>HT6D650</t>
  </si>
  <si>
    <t>Пильное полотно для электролобзиков, Т-образный хвостовик 75мм, для быстрой резки GTV</t>
  </si>
  <si>
    <t>HT6D660</t>
  </si>
  <si>
    <t>Пильное полотно для электролобзиков, Т-образный хвостовик 75мм, для чистовой резки GTV</t>
  </si>
  <si>
    <t>HT3S280</t>
  </si>
  <si>
    <t>Полотно для ножовки по металлу 24TPI, 12,5 mm, HSS, Bi-metal 300 мм, 2 шт GTV</t>
  </si>
  <si>
    <t>Разное</t>
  </si>
  <si>
    <t>HT3B700</t>
  </si>
  <si>
    <t>Долото 17 мм, длина 300 мм GTV</t>
  </si>
  <si>
    <t>HT1S980</t>
  </si>
  <si>
    <t>Измеритель напряжения 250V GTV</t>
  </si>
  <si>
    <t>HT4M320</t>
  </si>
  <si>
    <t>Лазерный дальномер GTV</t>
  </si>
  <si>
    <t>HT4R422</t>
  </si>
  <si>
    <t>Пистолет для монтажной пены GTV</t>
  </si>
  <si>
    <t>HT4R402</t>
  </si>
  <si>
    <t>Пистолет для туб GTV</t>
  </si>
  <si>
    <t>HT2C108</t>
  </si>
  <si>
    <t>Пистолет клеевой 78W, 11,2 мм GTV</t>
  </si>
  <si>
    <t>HT1P612</t>
  </si>
  <si>
    <t>Труборез GTV</t>
  </si>
  <si>
    <t>HT4M203</t>
  </si>
  <si>
    <t>Угольник столярный GTV</t>
  </si>
  <si>
    <t>HT4M274</t>
  </si>
  <si>
    <t>Штангенциркуль с цифровым табло GTV</t>
  </si>
  <si>
    <t>HT4M270</t>
  </si>
  <si>
    <t>Штангециркуль GTV</t>
  </si>
  <si>
    <t>Рулетки</t>
  </si>
  <si>
    <t>HT4M413-D</t>
  </si>
  <si>
    <t>Рулетка 3м х 16мм GTV</t>
  </si>
  <si>
    <t>HT4M423</t>
  </si>
  <si>
    <t>Рулетка 3м х 16мм, MID, PTFE GTV</t>
  </si>
  <si>
    <t>HT4M415</t>
  </si>
  <si>
    <t>Рулетка 5 м х 19мм GTV</t>
  </si>
  <si>
    <t>HT4M425</t>
  </si>
  <si>
    <t>Рулетка 5 м х 19мм, MID, PTFE GTV</t>
  </si>
  <si>
    <t>Сверла</t>
  </si>
  <si>
    <t>HT6D334</t>
  </si>
  <si>
    <t>Конические сверла, 4,5 мм GTV</t>
  </si>
  <si>
    <t>HT6D335</t>
  </si>
  <si>
    <t>Конические сверла, 5 мм GTV</t>
  </si>
  <si>
    <t>HT6D330</t>
  </si>
  <si>
    <t>Сверла двухступенчатые GTV</t>
  </si>
  <si>
    <t>HT6D180</t>
  </si>
  <si>
    <t>Сверла по металлу с шестигранным хвостовиком 1/4'', набор 4.5.6.8.10 мм, сталь HSS GTV</t>
  </si>
  <si>
    <t>HT6D336</t>
  </si>
  <si>
    <t>Сверла фрезерные GTV</t>
  </si>
  <si>
    <t>HT6D345</t>
  </si>
  <si>
    <t>Сверло по дереву с шестигранным хвостовиком 1/4″ 5,0 мм, L-60 мм, сталь HSS GTV</t>
  </si>
  <si>
    <t>HT6D348</t>
  </si>
  <si>
    <t>Сверло по дереву с шестигранным хвостовиком 1/4″ 8,0 мм, L-60 мм, сталь HSS GTV</t>
  </si>
  <si>
    <t>HT6D505</t>
  </si>
  <si>
    <t>Сверло под конфирмат 5,0 мм, 90 мм сталь HSS GTV</t>
  </si>
  <si>
    <t>Степлер и скобы</t>
  </si>
  <si>
    <t>HT2C054</t>
  </si>
  <si>
    <t>Скобы для степлера тип J, 10 мм, 11,3 мм, 1000 шт GTV</t>
  </si>
  <si>
    <t>HT2C056</t>
  </si>
  <si>
    <t>Скобы для степлера тип J, 12 мм, 11,3 мм, 1000 шт GTV</t>
  </si>
  <si>
    <t>HT2C050</t>
  </si>
  <si>
    <t>Скобы для степлера тип J, 6 мм, 11,3 мм, 1000 шт GTV</t>
  </si>
  <si>
    <t>HT2C052</t>
  </si>
  <si>
    <t>Скобы для степлера тип J, 8 мм, 11,3 мм, 1000 шт GTV</t>
  </si>
  <si>
    <t>HT2C002</t>
  </si>
  <si>
    <t>Степлер 6-14 мм, тип J GTV</t>
  </si>
  <si>
    <t>Стубцины и зажимы</t>
  </si>
  <si>
    <t>HT3B944</t>
  </si>
  <si>
    <t>Зажим пружинный 110 мм, 2 шт. GTV</t>
  </si>
  <si>
    <t>HT3B946</t>
  </si>
  <si>
    <t>Зажим пружинный 165 мм GTV</t>
  </si>
  <si>
    <t>HT3B952</t>
  </si>
  <si>
    <t>Струбцина с трещоткой 150 мм GTV</t>
  </si>
  <si>
    <t>HT3B950</t>
  </si>
  <si>
    <t>Струбцина с трещоткой, 100 мм GTV</t>
  </si>
  <si>
    <t>HT3B954</t>
  </si>
  <si>
    <t xml:space="preserve">Струбцина с трещоткой, 200 мм GTV </t>
  </si>
  <si>
    <t>HT3B902</t>
  </si>
  <si>
    <t>Струбцина столярная 150x50 мм GTV</t>
  </si>
  <si>
    <t>HT3B904</t>
  </si>
  <si>
    <t>Струбцина столярная 250x50 мм GTV</t>
  </si>
  <si>
    <t>HT3B908</t>
  </si>
  <si>
    <t>Струбцина столярная 300x120 мм GTV</t>
  </si>
  <si>
    <t>HT3B906</t>
  </si>
  <si>
    <t>Струбцина столярная 300x80 мм GTV</t>
  </si>
  <si>
    <t>HT3B933</t>
  </si>
  <si>
    <t>Струбцина столярная быстрозажимная 300 x 60 мм GTV</t>
  </si>
  <si>
    <t>Уровни</t>
  </si>
  <si>
    <t>HT4M010</t>
  </si>
  <si>
    <t>Строительный уровень 100 см GTV</t>
  </si>
  <si>
    <t>HT4M012</t>
  </si>
  <si>
    <t>Строительный уровень 120 см GTV</t>
  </si>
  <si>
    <t>HT4M001-D</t>
  </si>
  <si>
    <t>Строительный уровень 20 см (inner box) GTV</t>
  </si>
  <si>
    <t>HT4M020</t>
  </si>
  <si>
    <t>Строительный уровень 200 см GTV</t>
  </si>
  <si>
    <t>HT4M040</t>
  </si>
  <si>
    <t>Строительный уровень 22 см Torpedo GTV</t>
  </si>
  <si>
    <t>HT4M006</t>
  </si>
  <si>
    <t>Строительный уровень 60 см GTV</t>
  </si>
  <si>
    <t>HT4M008</t>
  </si>
  <si>
    <t>Строительный уровень 80 см GTV</t>
  </si>
  <si>
    <t>Фрезы</t>
  </si>
  <si>
    <t>HT6D310</t>
  </si>
  <si>
    <t>Фреза для глухих отверстий 15 мм GTV</t>
  </si>
  <si>
    <t>HT6D311</t>
  </si>
  <si>
    <t>Фреза для глухих отверстий 18 мм GTV</t>
  </si>
  <si>
    <t>HT6D312</t>
  </si>
  <si>
    <t>Фреза для глухих отверстий 20 мм GTV</t>
  </si>
  <si>
    <t>HT6D314</t>
  </si>
  <si>
    <t>Фреза для глухих отверстий 25 мм GTV</t>
  </si>
  <si>
    <t>HT6D316</t>
  </si>
  <si>
    <t>Фреза для глухих отверстий 26 мм GTV</t>
  </si>
  <si>
    <t>HT6D318</t>
  </si>
  <si>
    <t>Фреза для глухих отверстий 32 мм GTV</t>
  </si>
  <si>
    <t>HT6D320</t>
  </si>
  <si>
    <t>Фреза для глухих отверстий 35 мм GTV</t>
  </si>
  <si>
    <t>Светильники</t>
  </si>
  <si>
    <t>Галогеновые светильники</t>
  </si>
  <si>
    <t>Комплектующие к галоген.светильникам</t>
  </si>
  <si>
    <t>TE-105000-30</t>
  </si>
  <si>
    <t>Трансформатор te-105 TE-105000-30 GTV</t>
  </si>
  <si>
    <t>TE-500000-30</t>
  </si>
  <si>
    <t>Трансформатор te-50 TE-500000-30 GTV</t>
  </si>
  <si>
    <t>TE-600000-30</t>
  </si>
  <si>
    <t>Трансформатор te-60 TE-600000-30 GTV</t>
  </si>
  <si>
    <t>Светильники галогеновые (OPT20 до исчерпания остатков)</t>
  </si>
  <si>
    <t>OM-OPW000-40</t>
  </si>
  <si>
    <t>Галогеновый светильник OPW  хром GTV OM-OPW000-40</t>
  </si>
  <si>
    <t>OM-OPW000-53</t>
  </si>
  <si>
    <t>Галогеновый светильник OPW алюминий GTV OM-OPW000-53</t>
  </si>
  <si>
    <t>OM-OPW000-60</t>
  </si>
  <si>
    <t>Галогеновый светильник OPW золото GTV OM-OPW000-60</t>
  </si>
  <si>
    <t>OM-WH9000-40</t>
  </si>
  <si>
    <t>Галогеновый светильник дуга WH-90 хром GTV OM-WH9000-40</t>
  </si>
  <si>
    <t>OM-OPT200-53</t>
  </si>
  <si>
    <t>Галогеновый светильник треугольный OPT-20  алюминий GTV OM-OPT200-53</t>
  </si>
  <si>
    <t>OM-OPT200-40</t>
  </si>
  <si>
    <t>Галогеновый светильник треугольный OPT-20  хром GTV OM-OPT200-40</t>
  </si>
  <si>
    <t>OM-OPT20S-53</t>
  </si>
  <si>
    <t>Галогеновый светильник треугольный OPT-20S  алюминий GTV OM-OPT20S-53</t>
  </si>
  <si>
    <t>OM-OPT20S-40</t>
  </si>
  <si>
    <t>Галогеновый светильник треугольный OPT-20S  хром GTV OM-OPT20S-40</t>
  </si>
  <si>
    <t>OM-OPT20S-60</t>
  </si>
  <si>
    <t>Галогеновый светильник треугольный OPT-20S золото GTV OM-OPT20S-60</t>
  </si>
  <si>
    <t>Комплектующие к светильникам</t>
  </si>
  <si>
    <t>AE-WLLAN1-10</t>
  </si>
  <si>
    <t xml:space="preserve">Выключатель AE-WLLAN1-10 с цепочкой, хром	</t>
  </si>
  <si>
    <t>AE-WLLAN1-20</t>
  </si>
  <si>
    <t>Выключатель AE-WLLAN1-20 с цепочкой, черный</t>
  </si>
  <si>
    <t>AE-WLLAN1-90</t>
  </si>
  <si>
    <t>Выключатель AE-WLLAN1-90 с цепочкой, золотой</t>
  </si>
  <si>
    <t>AE-WBEZDC-10S</t>
  </si>
  <si>
    <t>Датчик движения (безконтактный) GTV AE-WBEZDC-10</t>
  </si>
  <si>
    <t>AE-WBEZDC-N10</t>
  </si>
  <si>
    <t>Датчик движения (безконтактный) GTV AE-WBEZDC-10 (eol)</t>
  </si>
  <si>
    <t>AE-WBEZDB-N10</t>
  </si>
  <si>
    <t>Датчик движения (контактный) GTV AE-WBEZDB-10</t>
  </si>
  <si>
    <t>LZ-100MM00-00</t>
  </si>
  <si>
    <t>Зажим LZ-100MM00-00 GTV</t>
  </si>
  <si>
    <t>LZ-160MM00-00</t>
  </si>
  <si>
    <t>Зажим LZ-160MM00-00 GTV</t>
  </si>
  <si>
    <t>LZ-250MM00-00</t>
  </si>
  <si>
    <t>Зажим LZ-250MM00-00 GTV</t>
  </si>
  <si>
    <t>LZ-25MM00-00</t>
  </si>
  <si>
    <t>Зажим LZ-25MM00-00 GTV</t>
  </si>
  <si>
    <t>LZ-40MM00-00</t>
  </si>
  <si>
    <t>Зажим LZ-40MM00-00 GTV</t>
  </si>
  <si>
    <t>LZ-60MM00-00</t>
  </si>
  <si>
    <t>Зажим LZ-60MM00-00 GTV</t>
  </si>
  <si>
    <t>AE-WBCUNI-10DIM</t>
  </si>
  <si>
    <t>Сенсорный выключатель  черный с диммером GTV (трехпозиционный)</t>
  </si>
  <si>
    <t>AE-WPDRW-00</t>
  </si>
  <si>
    <t xml:space="preserve">Сенсорный выключатель белый контактный  GTV  </t>
  </si>
  <si>
    <t>AE-WBBUNI-10DIM</t>
  </si>
  <si>
    <t>Сенсорный выключатель белый с диммером GTV (трехпозиционный)</t>
  </si>
  <si>
    <t>AE-WLPR-60</t>
  </si>
  <si>
    <t>Сенсорный выключатель для ленты LED</t>
  </si>
  <si>
    <t>AE-WBEZD-NB</t>
  </si>
  <si>
    <t xml:space="preserve">Сенсорный выключатель с регулируемой яркостью GTV </t>
  </si>
  <si>
    <t>Комплекты</t>
  </si>
  <si>
    <t>комплекты галогеновых светильников 2шт</t>
  </si>
  <si>
    <t>OM-ZH2200-60</t>
  </si>
  <si>
    <t>Светильник GTV 2 zloto OM-ZH2200-60</t>
  </si>
  <si>
    <t>OM-ZH2200-53</t>
  </si>
  <si>
    <t>Светильник GTV 2 алюмин. OM-ZH2200-53</t>
  </si>
  <si>
    <t>OM-ZH2200-52</t>
  </si>
  <si>
    <t>Светильник GTV 2 сатин OM-ZH2200-52</t>
  </si>
  <si>
    <t>OM-ZH2200-40</t>
  </si>
  <si>
    <t>Светильник GTV 2 хром OM-ZH2200-40</t>
  </si>
  <si>
    <t>комплекты галогеновых светильников 3шт</t>
  </si>
  <si>
    <t>OM-ZH3200-53</t>
  </si>
  <si>
    <t>Светильник GTV 3 алюмин. OM-ZH3200-53</t>
  </si>
  <si>
    <t>OM-ZH3200-60</t>
  </si>
  <si>
    <t>Светильник GTV 3 золото OM-ZH3200-60</t>
  </si>
  <si>
    <t>ОМ-ZN3200-51</t>
  </si>
  <si>
    <t>Светильник GTV 3 инокс OM-ZH3200-51</t>
  </si>
  <si>
    <t>OM-ZH3200-52</t>
  </si>
  <si>
    <t>Светильник GTV 3 сатин OM-ZH3200-52</t>
  </si>
  <si>
    <t>OM-ZH3200-40</t>
  </si>
  <si>
    <t>Светильник GTV 3 хром OM-ZH3200-40</t>
  </si>
  <si>
    <t>комплекты галогеновых светильников 4шт</t>
  </si>
  <si>
    <t>OM-ZH4200-51</t>
  </si>
  <si>
    <t>Светильник GTV 4 inox OM-ZH4200-51</t>
  </si>
  <si>
    <t>OM-ZH4200-53</t>
  </si>
  <si>
    <t>Светильник GTV 4 алюминий OM-ZH4200-53</t>
  </si>
  <si>
    <t>OM-ZH4200-60</t>
  </si>
  <si>
    <t>Светильник GTV 4 золото OM-ZH4200-60</t>
  </si>
  <si>
    <t>OM-ZH4200-52</t>
  </si>
  <si>
    <t>Светильник GTV 4 сатин OM-ZH4200-52</t>
  </si>
  <si>
    <t>OM-ZH4200-40</t>
  </si>
  <si>
    <t>Светильник GTV 4 хром OM-ZH4200-40</t>
  </si>
  <si>
    <t>комплекты галогеновых светильников 5шт</t>
  </si>
  <si>
    <t>OM-ZH5200-53</t>
  </si>
  <si>
    <t>Светильник GTV 5 алюминий OM-ZH5200-53</t>
  </si>
  <si>
    <t>OM-ZH5200-60</t>
  </si>
  <si>
    <t>Светильник GTV 5 золото OM-ZH5200-60</t>
  </si>
  <si>
    <t>OM-ZH5200-51</t>
  </si>
  <si>
    <t>Светильник GTV 5 инокс OM-ZH5200-51</t>
  </si>
  <si>
    <t>OM-ZH5200-52</t>
  </si>
  <si>
    <t>Светильник GTV 5 сатин OM-ZH5200-52</t>
  </si>
  <si>
    <t>OM-ZH5200-40</t>
  </si>
  <si>
    <t xml:space="preserve">Светильник GTV 5 хром OM-ZH5200-40 </t>
  </si>
  <si>
    <t>Люминесцентные светильники (на 220) (до исчерпания остатков)</t>
  </si>
  <si>
    <t>OM-OPD130-00</t>
  </si>
  <si>
    <t>Люминесцентный светильник OPD-13  белый GTV OM-OPD130-00 (eol)</t>
  </si>
  <si>
    <t>OM-OPD130-50</t>
  </si>
  <si>
    <t>Люминесцентный светильник OPD-13 серебряный GTV OM-OPD130-50 (eol)</t>
  </si>
  <si>
    <t>OM-OPD800-00</t>
  </si>
  <si>
    <t>Люминесцентный светильник OPD-8 белый GTV OM-OPD800-00 (eol)</t>
  </si>
  <si>
    <t>OM-OPD800-50</t>
  </si>
  <si>
    <t>Люминесцентный светильник OPD-8 серебряный GTV OM-OPD800-50 (eol)</t>
  </si>
  <si>
    <t>Светодиодные светильники и ленты</t>
  </si>
  <si>
    <t>диодные панели</t>
  </si>
  <si>
    <t>LD-LL27ZB-00</t>
  </si>
  <si>
    <t>Диодная панель 27 диодов, 12V, 6400K GTV LD-LL27ZB-00</t>
  </si>
  <si>
    <t>LD-LL27CB-00</t>
  </si>
  <si>
    <t>Диодная панель 27 диодов, теплый белый 12V, 6400K GTV LD-LL27CB-00</t>
  </si>
  <si>
    <t>клипсы</t>
  </si>
  <si>
    <t>LD-3SKL-NB</t>
  </si>
  <si>
    <t>Клипса металлическая осветительная к стеклянным полкам DC 12V,  3 SMD LED синий GTV</t>
  </si>
  <si>
    <t>LD-3SKL-CB</t>
  </si>
  <si>
    <t>Клипса металлическая осветительная к стеклянным полкам DC 12V,  3 SMD LED тепл. белый GTV</t>
  </si>
  <si>
    <t>LD-3SKL-ZB</t>
  </si>
  <si>
    <t>Клипса металлическая осветительная к стеклянным полкам DC 12V,  3 SMD LED хол. белый GTV</t>
  </si>
  <si>
    <t>LD-2KL3NB-40</t>
  </si>
  <si>
    <t>Комплект светодиодных клипс к полкам (2шт) синий  GTV LD-2KL3NB-40 (eol)</t>
  </si>
  <si>
    <t>LD-2KL3ZB-40</t>
  </si>
  <si>
    <t>Комплект светодиодных клипс к полкам (2шт) хол. белый GTV LD-2KL3ZB-40 (eol)</t>
  </si>
  <si>
    <t>LD-KL2DNB-40</t>
  </si>
  <si>
    <t>Светодиодная  клипса к стеклянным полкам, пластик GTV LD-KL2DNB-40</t>
  </si>
  <si>
    <t>LD-KL3MNB-40</t>
  </si>
  <si>
    <t>Светодиодная клипса к полкам 0,24W синяя GTV LD-KL3MNB-40</t>
  </si>
  <si>
    <t>LD-KL3MCB-40</t>
  </si>
  <si>
    <t>Светодиодная клипса к полкам 0,24W тепл бел GTV LD-KL3MCB-40</t>
  </si>
  <si>
    <t>LD-KL3MZB-40</t>
  </si>
  <si>
    <t>Светодиодная клипса к полкам 0,24W хол бел GTV LD-KL3MZB-40 (eol)</t>
  </si>
  <si>
    <t>LD-KLPNB-00</t>
  </si>
  <si>
    <t>Светодиодная клипса к полкам пластиковая 0,24W синяя GTV LD-3KPC-NB/LD-KLPNB-00 *****</t>
  </si>
  <si>
    <t>LD-KLPCB-00</t>
  </si>
  <si>
    <t>Светодиодная клипса к полкам пластиковая 0,24W теплый белый GTV LD-3KPC-CB/LD-KLPCB-00 *****</t>
  </si>
  <si>
    <t>Ленты и профили к ним</t>
  </si>
  <si>
    <t>Комплекты LED RGB</t>
  </si>
  <si>
    <t>LD-ZL2RGB-00</t>
  </si>
  <si>
    <t>Комплект светодиодных светильников LED RGB   L-2m (лента) GTV LD-ZL2RGB-00</t>
  </si>
  <si>
    <t>LD-ZL5RGB-00</t>
  </si>
  <si>
    <t>Комплект светодиодных светильников LED RGB   L-5m (лента) GTV LD-ZL5RGB-00</t>
  </si>
  <si>
    <t>Ленты на 300 диодов</t>
  </si>
  <si>
    <t>LD-3528-300-65-CB</t>
  </si>
  <si>
    <t>Лента led Flash 3528 dc12v 24W теплый белый, водостойкая (300 диодов,8мм, длина 5м)</t>
  </si>
  <si>
    <t>LD-3528-300-20-CB</t>
  </si>
  <si>
    <t>Лента led Flash 3528 dc12v 24W теплый белый,без силикона (300 диодов,8мм, длина 5м)</t>
  </si>
  <si>
    <t>LD-3528-300-65-ZB</t>
  </si>
  <si>
    <t>Лента led Flash 3528 dc12v 24W холодный белый, водостойкая (300 диодов,8мм, длина 5м)</t>
  </si>
  <si>
    <t>LD-3528-300-20-ZB</t>
  </si>
  <si>
    <t>Лента led Flash 3528 dc12v 24W холодный белый,без силикона (300 диодов,8мм, длина 5м)</t>
  </si>
  <si>
    <t>LD-5050-300-65-CB</t>
  </si>
  <si>
    <t>Лента led Flash 5050 dc12v 72W теплый белый, водостойкая (300 диодов, 10мм, длина 5м)</t>
  </si>
  <si>
    <t>LD-5050-300-20-CB</t>
  </si>
  <si>
    <t>Лента led Flash 5050 dc12v 72W теплый белый,без силикона (300 диодов, 10мм, длина 5м) GTV</t>
  </si>
  <si>
    <t>LD-5050-300-20-ZB</t>
  </si>
  <si>
    <t>Лента led Flash 5050 dc12v 72W холодный белый, без силикона (300 диодов, 10мм, длина 5м) GTV</t>
  </si>
  <si>
    <t>LD-5050-300-65-ZB</t>
  </si>
  <si>
    <t>Лента led Flash 5050 dc12v 72W холодный белый, водостойкая (300 диодов, 10мм, длина 5м) GTV</t>
  </si>
  <si>
    <t>LD-TLWOZY-00</t>
  </si>
  <si>
    <t>Лента led smd 3528 dc12v 24W жёлтый водостойкий (300 диодов) GTV LD-TLWOZY-00*****</t>
  </si>
  <si>
    <t>LD-TLWZIE-00</t>
  </si>
  <si>
    <t xml:space="preserve">Лента led smd 3528 dc12v 24W зелёный водостойкий (300 диодов) GTV LD-TLWZIE-00***** </t>
  </si>
  <si>
    <t>LD-TLWOCZ-00</t>
  </si>
  <si>
    <t>Лента led smd 3528 dc12v 24W красный водостойкий (300 диодов) GTV LD-TLW0CZ-00*****</t>
  </si>
  <si>
    <t>LD-TLWNIE-00</t>
  </si>
  <si>
    <t>Лента led smd 3528 dc12v 24W синий водостойкий (300 диодов) GTV LD-TLWNIE-00*****</t>
  </si>
  <si>
    <t>LD-TL00CB-00</t>
  </si>
  <si>
    <t>Лента led smd 3528 dc12v 24W тёплый белый (300 диодов) GTV LD-TL00CB-00</t>
  </si>
  <si>
    <t>LDEC-TLOCB-60</t>
  </si>
  <si>
    <t>Лента led smd 3528 dc12v 24W тёплый белый (300 диодов) GTV LDEC-TLOCB-60</t>
  </si>
  <si>
    <t>LD-TLW0CB-00</t>
  </si>
  <si>
    <t>Лента led smd 3528 dc12v 24W тёплый белый водостойкая (300 диодов) GTV LD-TLW0CB-00*****</t>
  </si>
  <si>
    <t>LDEC-TLWCB-60</t>
  </si>
  <si>
    <t>Лента led smd 3528 dc12v 24W теплый белый водостойкий (300 диодов) 8мм GTV LDEC-TLWCB-60</t>
  </si>
  <si>
    <t>LDEC-TLOZB-60</t>
  </si>
  <si>
    <t xml:space="preserve">Лента led smd 3528 dc12v 24W холодный белый (300 диодов) 8мм GTV LDEC-TLOZB-60 </t>
  </si>
  <si>
    <t>LD-TL00ZB-00</t>
  </si>
  <si>
    <t>Лента led smd 3528 dc12v 24W холодный белый (300 диодов) GTV LD-TL00ZB-00</t>
  </si>
  <si>
    <t>LDEC-TLWZB-60</t>
  </si>
  <si>
    <t>Лента led smd 3528 dc12v 24W холодный белый водостойкая (300 диодов) 8мм GTV LDEC-TLWZB-60</t>
  </si>
  <si>
    <t>LD-TLW0ZB-00</t>
  </si>
  <si>
    <t>Лента led smd 3528 dc12v 24W холодный белый водостойкая (300 диодов) GTV LD-TLW0ZB-00*****</t>
  </si>
  <si>
    <t>LD-BTLWZB-00</t>
  </si>
  <si>
    <t>Лента led smd 3528 dc12v 24W холодный белый, водостойкая (основа - белая) (300 диодов)***** GTV</t>
  </si>
  <si>
    <t>Ленты на 600 диодов</t>
  </si>
  <si>
    <t>LD-3528-600-20-CB</t>
  </si>
  <si>
    <t>Лента led Flash 3528 dc12v 48W тепл белый, без силикона (600 диодов, 8мм, длина 5м) GTV</t>
  </si>
  <si>
    <t>LD-3528-600-65-CB</t>
  </si>
  <si>
    <t>Лента led Flash 3528 dc12v 48W тепл белый, водостойкая (600 диодов, 8мм, длина 5м)</t>
  </si>
  <si>
    <t>LD-3528-600-20-ZB</t>
  </si>
  <si>
    <t>Лента led Flash 3528 dc12v 48W хол белый, без силикона (600 диодов, 8мм, длина 5м) GTV</t>
  </si>
  <si>
    <t>LD-3528-600-65-ZB</t>
  </si>
  <si>
    <t>Лента led Flash 3528 dc12v 48W хол белый, водостойкая (600 диодов, 8мм, длина 5м)</t>
  </si>
  <si>
    <t>LD-TLWOZY-60</t>
  </si>
  <si>
    <t xml:space="preserve">Лента led smd 3528 dc12v 24W жёлтый водостойкий (600 диодов) GTV LD-TLWOZY-60***** </t>
  </si>
  <si>
    <t>LD-TLWNIE-60</t>
  </si>
  <si>
    <t>Лента led smd 3528 dc12v 24W синий водостойкий (600 диодов) GTV LD-TLWNIE-60*****</t>
  </si>
  <si>
    <t>LD-TLWOCB-00</t>
  </si>
  <si>
    <t>Лента led smd 3528 dc12v 24W теплый белый водостойкий (600 диодов) GTV LD-TLWOCB-00*****</t>
  </si>
  <si>
    <t>LD-TLWOZB-60</t>
  </si>
  <si>
    <t>Лента led smd 3528 dc12v 24W холодный белый водостойкий (600 диодов) GTV LD-TLWOZB-60</t>
  </si>
  <si>
    <t>LD-TLWOCZ-60</t>
  </si>
  <si>
    <t xml:space="preserve">Лента led smd 3528 dc12v 48W красный водостойкий (600 диодов) GTV LD-TLWOCZ-60***** </t>
  </si>
  <si>
    <t>LD-TLWZIE-60</t>
  </si>
  <si>
    <t>Лента led smd rgb 3528 dc12v 24W зелёный водостойкий (600 диодов) GTV LD-TLWZIE-60*****</t>
  </si>
  <si>
    <t>Профиль для светодиодных лент</t>
  </si>
  <si>
    <t>Профиль врезной</t>
  </si>
  <si>
    <t xml:space="preserve"> PA-GLAXWPKT-AL</t>
  </si>
  <si>
    <t>Алюм профиль для лент , 2 м, врезной (наклон под углом) GTV PA-GLAXWPKT-AL</t>
  </si>
  <si>
    <t>Алюм профиль для лент PL, 2 м, 14/18Х6, врезной, молоч крышка</t>
  </si>
  <si>
    <t>Алюм профиль для лент PL, 2 м, 14/18Х6, врезной, прозрач крышка</t>
  </si>
  <si>
    <t>PA-GLAX-AL</t>
  </si>
  <si>
    <t>Алюм профиль с фланцем для лент,2 м, 22Х6, GTV PA-GLAX-AL</t>
  </si>
  <si>
    <t>Заглушка для алюм профиля PL (врезного)</t>
  </si>
  <si>
    <t>PA- ZASGLAX-00</t>
  </si>
  <si>
    <t>Заглушка для алюм профиля серебро GTV PA-ZASGLAX-00</t>
  </si>
  <si>
    <t>PA-OSMLGLAX-00</t>
  </si>
  <si>
    <t>Крышка для алюм профиля пластик, 2 м, молочная, GTV PA-OSMLGLAX-00</t>
  </si>
  <si>
    <t>PA-OSTRGLAX-00</t>
  </si>
  <si>
    <t>Крышка для алюм профиля пластик, 2 м, прозрачная, GTV PA-OSTRGLAX-00</t>
  </si>
  <si>
    <t>Пластик профиль врезной PL, 2 м, 12X10, молочный*****</t>
  </si>
  <si>
    <t>Пластик профиль врезной PL, 2 м, 12X10, прозрачный*****</t>
  </si>
  <si>
    <t>PW-PC31209-00</t>
  </si>
  <si>
    <t>Пластик профиль врезной, 2 м, толщ 12 мм, GTV PW-PC31209-00</t>
  </si>
  <si>
    <t>PW-PC61209-00</t>
  </si>
  <si>
    <t>Пластик профиль врезной, 2 м, толщ 12 мм, GTV PW-PC61209-00</t>
  </si>
  <si>
    <t>Профиль накладной</t>
  </si>
  <si>
    <t>PA-GLAXWN-AL</t>
  </si>
  <si>
    <t>Алюм профиль для лент , 2 м, накладной GTV PA-GLAXWN-AL</t>
  </si>
  <si>
    <t>Алюм профиль для лент PL, 2 м, 14Х6, накладной, молоч крышка</t>
  </si>
  <si>
    <t>Алюм профиль для лент PL, 2 м, 14Х6, накладной, прозрач крышка</t>
  </si>
  <si>
    <t>PA-GLAXNK-AL</t>
  </si>
  <si>
    <t>Алюм профиль для лент накладной,2 м, GTV PA-GLAXNK-AL</t>
  </si>
  <si>
    <t>PA-GLAXKT-AL</t>
  </si>
  <si>
    <t>Алюм. профиль накладной угловой для светод. лент, 2м</t>
  </si>
  <si>
    <t>Заглушка для алюм профиля PL (накладного)</t>
  </si>
  <si>
    <t>PA-ZASGLAXNK-00</t>
  </si>
  <si>
    <t>Заглушка для алюм профиля накладного , GTV PA-ZASGLAXNK-00</t>
  </si>
  <si>
    <t>PA-ZASGLAXKT-00</t>
  </si>
  <si>
    <t>Заглушка для алюм профиля углового ,2 м, PA-ZASGLAXKT-00</t>
  </si>
  <si>
    <t>Крепление для алюм профиля PL (накладного)</t>
  </si>
  <si>
    <t>LA-POTR-00</t>
  </si>
  <si>
    <t>Крышка для алюм профиля пластик, 2 м, прозрачная, GTV PA-OSTR-00 (eol)</t>
  </si>
  <si>
    <t>Соединители для лент</t>
  </si>
  <si>
    <t>LD-ZTL10M-02</t>
  </si>
  <si>
    <t>Соединитель внутренний к светодиодным лентам 10мм (600 диодов) GTV LD-ZTL10M-02</t>
  </si>
  <si>
    <t>LD-ZTL8MM-02</t>
  </si>
  <si>
    <t>Соединитель внутренний к светодиодным лентам 8мм (300 диодов) GTV LD-ZTL8MM-02</t>
  </si>
  <si>
    <t>LZ-AKMP12-00</t>
  </si>
  <si>
    <t>Соединитель для освещения GTV LZ-AKMP12-00 *****</t>
  </si>
  <si>
    <t>LZ-AKD612-00</t>
  </si>
  <si>
    <t>Соединитель для освещения-дистрибьютор,dc12v,белый GTV LZ-AKD612-00 *****</t>
  </si>
  <si>
    <t>LZ-AKKA12-00</t>
  </si>
  <si>
    <t>Соединитель для освещения-кабель GTV LZ-AKKA12-00</t>
  </si>
  <si>
    <t>LD-ZTL100-02</t>
  </si>
  <si>
    <t>Соединитель для светодиодных лент 10 мм (600 диодов) кабели питания GTV LD-ZTL100-02</t>
  </si>
  <si>
    <t>LD-ZTL82M-02</t>
  </si>
  <si>
    <t>Соединитель для светодиодных лент 8 мм (300 диодов) кабели питания GTV LD-ZTL82M-02</t>
  </si>
  <si>
    <t>Соединитель для светодиодных лент внешний GTV LD-ZTL100-02</t>
  </si>
  <si>
    <t>LD-ZTLM10-50</t>
  </si>
  <si>
    <t>Соединитель для светодиодных лент монтажный 8 и 10 мм GTV LD-ZTLM10-50</t>
  </si>
  <si>
    <t>LD-ZTK10M-02</t>
  </si>
  <si>
    <t>Соединитель угловой к диодным лентам 10мм (600 диодов) GTV LD-ZTK10M-02</t>
  </si>
  <si>
    <t>LD-ZTK8MM-02</t>
  </si>
  <si>
    <t>Соединитель угловый к диодным лентам 8мм (300 диодов) GTV LD-ZTK8MM-02</t>
  </si>
  <si>
    <t>светильники CALDERON</t>
  </si>
  <si>
    <t>LD-NKW9ZB-53</t>
  </si>
  <si>
    <t>Светодиодный светильник CALDERON 1,8W холодный белый,алюминий GTV LD-NKW9ZB-53</t>
  </si>
  <si>
    <t>LD-NKW9ZB-40</t>
  </si>
  <si>
    <t>Светодиодный светильник CALDERON 1,8W холодный белый,хром GTV LD-NKW9ZB-40</t>
  </si>
  <si>
    <t>светильники FRAGA</t>
  </si>
  <si>
    <t>LD-OP408C-53</t>
  </si>
  <si>
    <t>Светодиодный светильник FRAGA 4*0,8W, холодный белый, L-600 GTV LD-OP408C-53</t>
  </si>
  <si>
    <t>LD-OP608C-53</t>
  </si>
  <si>
    <t>Светодиодный светильник FRAGA 6*0,8W, холодный белый, L-900 GTV LD-OP608C-53</t>
  </si>
  <si>
    <t>светильники GTV Alvaro</t>
  </si>
  <si>
    <t>LD-AL24NE-53</t>
  </si>
  <si>
    <t xml:space="preserve">Светильник GTV Alvaro алюминий, нейтральный белый </t>
  </si>
  <si>
    <t>LD-AL24CB-53</t>
  </si>
  <si>
    <t xml:space="preserve">Светильник GTV Alvaro алюминий, теплый белый </t>
  </si>
  <si>
    <t>LD-AL24ZB-53</t>
  </si>
  <si>
    <t>Светильник GTV Alvaro алюминий, холодный белый</t>
  </si>
  <si>
    <t>светильники LUGO</t>
  </si>
  <si>
    <t>LD-LUG319-53</t>
  </si>
  <si>
    <t>Комплект светодиодных светильников LUGO алюминий 6400k хол.бел. GTV LD-LUG319-53</t>
  </si>
  <si>
    <t>LD-LUG319-52</t>
  </si>
  <si>
    <t>Комплект светодиодных светильников LUGO сатин 6400k хол.бел. GTV LD-LUG319-52</t>
  </si>
  <si>
    <t>LD-LCG319-40</t>
  </si>
  <si>
    <t>Комплект светодиодных светильников LUGO хром 3000k теп.бел. GTV LD-LCG319-40</t>
  </si>
  <si>
    <t>LD-LUG319-40</t>
  </si>
  <si>
    <t>Комплект светодиодных светильников LUGO хром 6400k хол.бел. GTV LD-LUG319-40</t>
  </si>
  <si>
    <t>LD-LUG119-53</t>
  </si>
  <si>
    <t>Светодиодный светильник LUGO 1,8W алюминий, хол.бел. GTV LD-LUG119-53</t>
  </si>
  <si>
    <t>LD-LUG119-52</t>
  </si>
  <si>
    <t>Светодиодный светильник LUGO 1,8W сатин, хол.бел. GTV LD-LUG119-52</t>
  </si>
  <si>
    <t>LD-LUG119-40</t>
  </si>
  <si>
    <t>Светодиодный светильник LUGO 1,8W хром хол.бел. GTV LD-LUG119-40</t>
  </si>
  <si>
    <t>светильники PALLEDA</t>
  </si>
  <si>
    <t>LD-P1530K-40</t>
  </si>
  <si>
    <t>Светодиодный светильник PALLEDA 1,5W теплый белый,хром GTV LD-P1530K-40</t>
  </si>
  <si>
    <t>LD-P1560K-53</t>
  </si>
  <si>
    <t>Светодиодный светильник PALLEDA 1,5W холодный белый,алюминий GTV LD-P1560K-53</t>
  </si>
  <si>
    <t>LD-P1564K-40</t>
  </si>
  <si>
    <t>Светодиодный светильник PALLEDA 1,5W холодный белый,хром GTV LD-P1564K-40</t>
  </si>
  <si>
    <t>светильники PARLA</t>
  </si>
  <si>
    <t>LD-SZ308B-53</t>
  </si>
  <si>
    <t>Светодиодный светильник PARLA 3*0,8W, холодный белый, алюминий GTV LD-SZ308B-53</t>
  </si>
  <si>
    <t>LD-SZ408B-53</t>
  </si>
  <si>
    <t>Светодиодный светильник PARLA 4*0,8W, холодный белый, алюминий GTV LD-SZ408B-53</t>
  </si>
  <si>
    <t>светильники ROTA</t>
  </si>
  <si>
    <t>LD-OP456C-53</t>
  </si>
  <si>
    <t>Светодиодный светильник ROTA 3*0,9W, холодный белый, алюминий GTV LD-OP456C-53</t>
  </si>
  <si>
    <t>LD-OP609C-53</t>
  </si>
  <si>
    <t>Светодиодный светильник ROTA 4*0,9W, холодный белый, алюминий GTV LD-OP609C-53</t>
  </si>
  <si>
    <t>светильники SANTIAGO (AC 220 V)</t>
  </si>
  <si>
    <t>LD-OK45CB-51</t>
  </si>
  <si>
    <t>Светодиодный светильник SANTIAGO (на 220), теплый белый, шлиф сталь GTV LD-OK45CB-51</t>
  </si>
  <si>
    <t>LD-OK45ZB-51</t>
  </si>
  <si>
    <t>Светодиодный светильник SANTIAGO (на 220), холодный белый, шлиф сталь GTV LD-OK45ZB-51</t>
  </si>
  <si>
    <t>светильники VINCENTE</t>
  </si>
  <si>
    <t>LD-KW09ZB-53</t>
  </si>
  <si>
    <t>Светодиодный светильник VINCENTE 1,8W холодный белый,алюминий GTV LD-KW09ZB-53</t>
  </si>
  <si>
    <t>LD-KW09ZB-40</t>
  </si>
  <si>
    <t>Светодиодный светильник VINCENTE 1,8W холодный белый,хром GTV LD-KW09ZB-40</t>
  </si>
  <si>
    <t>светильники подключение к АС 220 V</t>
  </si>
  <si>
    <t>LD-OBP27CB-53</t>
  </si>
  <si>
    <t>Светодиодный светильник (3шт в комплекте) BARRI PLUS (на 220) теплый белый, алл. GTV LD-OBP</t>
  </si>
  <si>
    <t>LD-OBP27ZB-53</t>
  </si>
  <si>
    <t>Светодиодный светильник (3шт в комплекте) BARRI PLUS (на 220) холодный белый,алюминий GTV LD-OB</t>
  </si>
  <si>
    <t>LD-KWP27ZB-53</t>
  </si>
  <si>
    <t>Светодиодный светильник (3шт в комплекте) MARBELLA (на 220) холодный белый,ал. GTV LD-KWP27ZB-53</t>
  </si>
  <si>
    <t>светильники разные (oviedo, palermo, pilas, ronda, victoria, torino)</t>
  </si>
  <si>
    <t>LD-WL2457-53</t>
  </si>
  <si>
    <t>Светодиодный светильник OVIEDO 1,2W холодный белый,алюминий GTV LD-WL24575-53</t>
  </si>
  <si>
    <t>LD-PN1236-40</t>
  </si>
  <si>
    <t>Светодиодный светильник PALERMO PN 3,6W теплый белый,хром GTV LD-PN1236-40</t>
  </si>
  <si>
    <t>LD-OW115B-53</t>
  </si>
  <si>
    <t>Светодиодный светильник PILAS 0,9W, холодный белый, алюминий GTV LD-OW115B-53</t>
  </si>
  <si>
    <t>LD-OP015C-53</t>
  </si>
  <si>
    <t>Светодиодный светильник RONDA 0,9W, холодный белый, алюминий GTV LD-OP015C-53</t>
  </si>
  <si>
    <t>LD-TROZ64-53</t>
  </si>
  <si>
    <t>Светодиодный светильник TORINO врезной круглый 1W, холодный белый,алюминий GTV LD-TROZ64-53</t>
  </si>
  <si>
    <t>LD-ONO150-53</t>
  </si>
  <si>
    <t>Светодиодный светильник VICTORIA 0,9W, холодный белый, алюминий GTV LD-ONO150-53</t>
  </si>
  <si>
    <t>трансформаторы и кабель к лентам и светодиод.светильникам</t>
  </si>
  <si>
    <t>LD-WZA06W-30</t>
  </si>
  <si>
    <t>LD-WZA06W-30 трансформаторы LED водостойкие 6W GTV</t>
  </si>
  <si>
    <t>LD-WZA20W-NW</t>
  </si>
  <si>
    <t>LD-WZA20W-NW трансформаторы LED водостойкие 20W GTV</t>
  </si>
  <si>
    <t>LD-WZA36W-30</t>
  </si>
  <si>
    <t>LD-WZA36W-30 трансформаторы LED водостойкие 36W GTV</t>
  </si>
  <si>
    <t>LD-WZA60W-30</t>
  </si>
  <si>
    <t>LD-WZA60W-30 трансформаторы LED водостойкие 60W GTV</t>
  </si>
  <si>
    <t>LD-ZAS12W-30</t>
  </si>
  <si>
    <t>LD-ZAS12W-30 трансформаторы LED 12W GTV</t>
  </si>
  <si>
    <t>LD-ZAS15W-30</t>
  </si>
  <si>
    <t>LD-ZAS15W-30 трансформаторы LED 15W GTV</t>
  </si>
  <si>
    <t>LD-ZAS30W-30</t>
  </si>
  <si>
    <t>LD-ZAS30W-30 трансформаторы LED 30W GTV</t>
  </si>
  <si>
    <t>LD-ZAS350-NW</t>
  </si>
  <si>
    <t>LD-ZAS350-NW трансформаторы LED 350W GTV</t>
  </si>
  <si>
    <t>LD-ZAS50W-30</t>
  </si>
  <si>
    <t>LD-ZAS50W-30 трансформаторы LED 50W GTV</t>
  </si>
  <si>
    <t>LD-ZASL6W-30</t>
  </si>
  <si>
    <t>LD-ZAS6W-30 трансформатор LED 6W GTV</t>
  </si>
  <si>
    <t>LD-ZAS75W-30</t>
  </si>
  <si>
    <t>LD-ZAS75W-30 трансформаторы LED 75W GTV</t>
  </si>
  <si>
    <t>LZ-AKZ612-10</t>
  </si>
  <si>
    <t>Дистрибьютор (разветвитель) на 6 гнезд мини AMP</t>
  </si>
  <si>
    <t>LD-KABE2M-00</t>
  </si>
  <si>
    <t>Кабель L-2000 с выключателем GTV LD-KABE2M-00</t>
  </si>
  <si>
    <t>LZ-KAPR2M-10</t>
  </si>
  <si>
    <t>Кабель соединительный L-2000 GTV LZ-KAPR2M-10</t>
  </si>
  <si>
    <t>LD-DIMLED-10</t>
  </si>
  <si>
    <t>Контролер освещения (диммер) GTV LD-DIMLED-10</t>
  </si>
  <si>
    <t>LD-ZSKL15-01</t>
  </si>
  <si>
    <t>Трансформатор LED с кабелем 1,5W черный на 3 гнезда GTV LD-ZSKL15-01</t>
  </si>
  <si>
    <t>LD-ZSKL15-00</t>
  </si>
  <si>
    <t xml:space="preserve">Трансформатор LED с кабелем 1,5W черный на 6 гнезд GTV LD-ZSKL15-00 </t>
  </si>
  <si>
    <t>LD-ZWND12-10</t>
  </si>
  <si>
    <t>Трансформатор LED с кабелем 12W черный GTV LD-ZWND12W-10</t>
  </si>
  <si>
    <t>LD-ZSP350-6W</t>
  </si>
  <si>
    <t>Трансформатор LED с кабелем 6W белый GTV LD-ZSP350-6W (для Torino, Vera)</t>
  </si>
  <si>
    <t>LD-ZWND6W-10</t>
  </si>
  <si>
    <t>Трансформатор LED с кабелем 6W черный GTV LD-ZWND6W-10</t>
  </si>
  <si>
    <t>Системы выдвижения</t>
  </si>
  <si>
    <t>DWD-XP системы выдвижения</t>
  </si>
  <si>
    <t>DWD-XP 300</t>
  </si>
  <si>
    <t>F090077343</t>
  </si>
  <si>
    <t>Боковые панели DWD XP H95, NL-300 (алюметаллик) с заглушками ( Л F090116153211+П F090116154211)</t>
  </si>
  <si>
    <t>F090077344201</t>
  </si>
  <si>
    <t>Боковые панели DWD XP H95, NL-300 (белые) с заглушками</t>
  </si>
  <si>
    <t>F091077407</t>
  </si>
  <si>
    <t>Направляющие NL-300 полн.выдвиж.DWD XP с Soft-close, 40 кг (Л F091100448211+П F091100449211)</t>
  </si>
  <si>
    <t>DWD-XP 350</t>
  </si>
  <si>
    <t>F090075286</t>
  </si>
  <si>
    <t>Боковые панели DWD XP H95, NL-350,  (белые)</t>
  </si>
  <si>
    <t>F090075230</t>
  </si>
  <si>
    <t>Боковые панели DWD XP H95, NL-350, (алюметаллик) ( Л F090075231+П F090075232)</t>
  </si>
  <si>
    <t>F090075288</t>
  </si>
  <si>
    <t>Боковые панели DWD XP H95, NL-350, (нерж сталь)*****</t>
  </si>
  <si>
    <t>F092075875</t>
  </si>
  <si>
    <t>Круглый рейлинг для привинчивания, NL-350, (алюметаллик)</t>
  </si>
  <si>
    <t>F092075876</t>
  </si>
  <si>
    <t>Круглый рейлинг для привинчивания, NL-350, (белый)</t>
  </si>
  <si>
    <t>F091075474</t>
  </si>
  <si>
    <t>Направляющие NL-350 полн.выдвиж.DWD XP с Soft-close, 40 кг (Л F091075481+П F091075482)</t>
  </si>
  <si>
    <t>DWD-XP 400</t>
  </si>
  <si>
    <t>F090075290211</t>
  </si>
  <si>
    <t>Боковые панели DWD XP H95, NL-400,  (белые)</t>
  </si>
  <si>
    <t>F090075239</t>
  </si>
  <si>
    <t>Боковые панели DWD XP H95, NL-400, (алюметаллик) ( Л F090075240+П F090075241)</t>
  </si>
  <si>
    <t>F090075292</t>
  </si>
  <si>
    <t>Боковые панели DWD XP H95, NL-400, (нерж сталь)*****</t>
  </si>
  <si>
    <t>F092078012</t>
  </si>
  <si>
    <t>Комплект продольных рейлингов NL-400 для внутреннего выдвижного ящика Н182 (алюметалик)</t>
  </si>
  <si>
    <t>F092078015</t>
  </si>
  <si>
    <t>Комплект продольных рейлингов NL-400 для внутреннего выдвижного ящика Н182 (белый)</t>
  </si>
  <si>
    <t>F092075879</t>
  </si>
  <si>
    <t>Круглый рейлинг для привинчивания, NL-400 (белый)</t>
  </si>
  <si>
    <t>F092075877</t>
  </si>
  <si>
    <t>Круглый рейлинг для привинчивания, NL-400 (никель)*****</t>
  </si>
  <si>
    <t>F092075878</t>
  </si>
  <si>
    <t>Круглый рейлинг для привинчивания, NL-400, (алюметаллик)</t>
  </si>
  <si>
    <t>F091075466</t>
  </si>
  <si>
    <t>Направляющие NL-400 DWD XP полного выдвиж. c Tipmatic Plus 40 кг</t>
  </si>
  <si>
    <t>F091075475</t>
  </si>
  <si>
    <t>Направляющие NL-400 полн.выдвиж.DWD XP с Soft-close, 40 кг (Л F091075483+П F091075484)</t>
  </si>
  <si>
    <t>DWD-XP 450</t>
  </si>
  <si>
    <t>F090075294211</t>
  </si>
  <si>
    <t>Боковые панели DWD XP H95, NL-450,  (белый)</t>
  </si>
  <si>
    <t>F090075248</t>
  </si>
  <si>
    <t>Боковые панели DWD XP H95, NL-450, (алюметаллик) ( Л F090075250+П F090075249)</t>
  </si>
  <si>
    <t>F090075296</t>
  </si>
  <si>
    <t>Боковые панели DWD XP H95, NL-450, (нерж сталь)*****</t>
  </si>
  <si>
    <t>F092078013</t>
  </si>
  <si>
    <t>Комплект продольных рейлингов NL-450 для внутреннего выдвижного ящика Н182 (алюметалик)</t>
  </si>
  <si>
    <t>F092078016</t>
  </si>
  <si>
    <t>Комплект продольных рейлингов NL-450 для внутреннего выдвижного ящика Н182 (белый)</t>
  </si>
  <si>
    <t>F092075882</t>
  </si>
  <si>
    <t>Круглый рейлинг для привинчивания, NL-450 (белый)</t>
  </si>
  <si>
    <t>F092075880</t>
  </si>
  <si>
    <t>Круглый рейлинг для привинчивания, NL-450 (никель)</t>
  </si>
  <si>
    <t>F092075881513</t>
  </si>
  <si>
    <t>Круглый рейлинг для привинчивания, NL-450, (алюметаллик)</t>
  </si>
  <si>
    <t>F091075467</t>
  </si>
  <si>
    <t>Направляющие DWD XP NL-450  полного выдв. с системой Tipmatic Plus, 40 кг</t>
  </si>
  <si>
    <t>F091075476</t>
  </si>
  <si>
    <t>Направляющие NL-450 полн.выдвиж.DWD XP с Soft-close, 40 кг (Л F091075485+П F091075486)</t>
  </si>
  <si>
    <t>DWD-XP 500</t>
  </si>
  <si>
    <t>F090075257</t>
  </si>
  <si>
    <t>Боковые панели DWD XP H95, NL-500,  (алюметаллик) ( Л F090075258+П F090075259)</t>
  </si>
  <si>
    <t>F090075298</t>
  </si>
  <si>
    <t>Боковые панели DWD XP H95, NL-500, (белый)</t>
  </si>
  <si>
    <t>F090075300</t>
  </si>
  <si>
    <t>Боковые панели DWD XP H95, NL-500, (нерж сталь)*****</t>
  </si>
  <si>
    <t>F092082446</t>
  </si>
  <si>
    <t>Комплект продольных рейлингов NL-500 для внутреннего выдвижного ящика Н182 (алюметалик)</t>
  </si>
  <si>
    <t>F092082447</t>
  </si>
  <si>
    <t>Комплект продольных рейлингов NL-500 для внутреннего выдвижного ящика Н182 (белый)</t>
  </si>
  <si>
    <t>F092082445</t>
  </si>
  <si>
    <t>Комплект продольных рейлингов NL-500 для внутреннего выдвижного ящика, (никель)*****</t>
  </si>
  <si>
    <t>F092075885</t>
  </si>
  <si>
    <t>Круглый рейлинг для привинчивания, NL-500 (белый)</t>
  </si>
  <si>
    <t>F092075883</t>
  </si>
  <si>
    <t>Круглый рейлинг для привинчивания, NL-500 (никель)*****</t>
  </si>
  <si>
    <t>F092075884</t>
  </si>
  <si>
    <t>Круглый рейлинг для привинчивания, NL-500, (алюметаллик)</t>
  </si>
  <si>
    <t>F091075468</t>
  </si>
  <si>
    <t>Направляющие DWD XP NL-500  полного выдв. с системой Tipmatic Plus, 40 кг</t>
  </si>
  <si>
    <t>F091075477</t>
  </si>
  <si>
    <t>Направляющие NL-500 полн.выдвиж.DWD XP с Soft-close, 40 кг (Л F091075487+П F091075488)</t>
  </si>
  <si>
    <t>Tipmatic Plus для DWD-XP (+24 мм по глубине)</t>
  </si>
  <si>
    <t>F145068399</t>
  </si>
  <si>
    <t>Амортизатор для Tipmatic Plus (минимум 2шт на одну шуфляду)*****</t>
  </si>
  <si>
    <t>F121100294</t>
  </si>
  <si>
    <t>Амортизатор подпружиненный (минимум 2шт на одну шуфляду)*****</t>
  </si>
  <si>
    <t>F092083209</t>
  </si>
  <si>
    <t>Комплект стопорного механизма Tipmatic Plus для DWD-XP*****</t>
  </si>
  <si>
    <t>F092082612</t>
  </si>
  <si>
    <t>Синхронизирующая штанга Tipmatic Plus  L-1070 для отрезки в размер*****</t>
  </si>
  <si>
    <t>Крепежи, держатели, фасадный профильDWD-XP</t>
  </si>
  <si>
    <t>F092076841</t>
  </si>
  <si>
    <t>Держатели для фасадного профиля H182 (белый)</t>
  </si>
  <si>
    <t>F092083101</t>
  </si>
  <si>
    <t>Держатели для фасадного профиля H182 (серый алюм)</t>
  </si>
  <si>
    <t>F092076840</t>
  </si>
  <si>
    <t>Держатели для фасадного профиля H95 (белый)</t>
  </si>
  <si>
    <t>F092083068</t>
  </si>
  <si>
    <t>Держатели для фасадного профиля H95 (серый алюм)</t>
  </si>
  <si>
    <t>F092066573</t>
  </si>
  <si>
    <t>Заглушки для боковых панелей DWD XP (алюминево-серый)</t>
  </si>
  <si>
    <t>F092082943</t>
  </si>
  <si>
    <t>Комплект крепежей для деревянной задней стенки H182, (алюметаллик) (П F092082945+Л F092082944)</t>
  </si>
  <si>
    <t>F092082946</t>
  </si>
  <si>
    <t>Комплект крепежей для деревянной задней стенки H182, (белый)</t>
  </si>
  <si>
    <t>F092082949</t>
  </si>
  <si>
    <t>Комплект крепежей для деревянной задней стенки H182, (никель)*****</t>
  </si>
  <si>
    <t>F092082925</t>
  </si>
  <si>
    <t>Комплект крепежей для деревянной задней стенки H86 (алюметаллик) (Л F092082926+П F092082927)</t>
  </si>
  <si>
    <t>F092082928</t>
  </si>
  <si>
    <t>Комплект крепежей для деревянной задней стенки H86, (белый)</t>
  </si>
  <si>
    <t>F092082931</t>
  </si>
  <si>
    <t>Комплект крепежей для деревянной задней стенки H86, (никель)*****</t>
  </si>
  <si>
    <t>F092082992</t>
  </si>
  <si>
    <t>Комплект крепежей для деревянной стенки с варьируемой высотой H182, (алюметаллик)</t>
  </si>
  <si>
    <t>F092082993</t>
  </si>
  <si>
    <t>Комплект крепежей для деревянной стенки с варьируемой высотой H182, (белый)</t>
  </si>
  <si>
    <t>F092082991</t>
  </si>
  <si>
    <t>Комплект крепежей для деревянной стенки с варьируемой высотой H182, никель*****</t>
  </si>
  <si>
    <t>F092076843</t>
  </si>
  <si>
    <t>Комплект крепежей для стекла Variowing, (белый)*****</t>
  </si>
  <si>
    <t>F092082588</t>
  </si>
  <si>
    <t>Комплект крепежей для стекла Variowing, (серый алюм)*****</t>
  </si>
  <si>
    <t>F092083116239</t>
  </si>
  <si>
    <t>Крепление фасада (привинчивание) выписывается 2 шт на одну шуфляду</t>
  </si>
  <si>
    <t>F092083056</t>
  </si>
  <si>
    <t>Фасадный профиль для внутреннего ящика L-1076 (алюметаллик)</t>
  </si>
  <si>
    <t>F092115190</t>
  </si>
  <si>
    <t>Фасадный профиль для внутреннего ящика L-1076 (анод)</t>
  </si>
  <si>
    <t>F092083077</t>
  </si>
  <si>
    <t>Фасадный профиль для внутреннего ящика L-1076 (белый)</t>
  </si>
  <si>
    <t>системы разделения и организации DWD-XP</t>
  </si>
  <si>
    <t>"под круглый релинг"</t>
  </si>
  <si>
    <t>F092076842</t>
  </si>
  <si>
    <t>Держатель бутылок, (белый)*****</t>
  </si>
  <si>
    <t>F092082488</t>
  </si>
  <si>
    <t>Держатель бутылок, (серый алюм.)*****</t>
  </si>
  <si>
    <t>F092071505</t>
  </si>
  <si>
    <t>Держатель для поперечного рейлинга, двойной, (белый)*****</t>
  </si>
  <si>
    <t>F092082486</t>
  </si>
  <si>
    <t>Держатель для поперечного рейлинга, двойной, (серый алюм.)*****</t>
  </si>
  <si>
    <t>F092082484</t>
  </si>
  <si>
    <t>Держатель для поперечного рейлинга, одинарный, (алюметаллик)*****</t>
  </si>
  <si>
    <t>F092071504</t>
  </si>
  <si>
    <t>Держатель для поперечного рейлинга, одинарный, (белый)*****</t>
  </si>
  <si>
    <t>F092082478</t>
  </si>
  <si>
    <t>Трубчатый круглый рейлинг L-1086 , (никелированный)*****</t>
  </si>
  <si>
    <t>F092082461</t>
  </si>
  <si>
    <t>Трубчатый круглый рейлинг L-1086, (алюметаллик)*****</t>
  </si>
  <si>
    <t>F092082479</t>
  </si>
  <si>
    <t>Трубчатый круглый рейлинг L-1086, (белый)*****</t>
  </si>
  <si>
    <t>Magic Optima</t>
  </si>
  <si>
    <t>F092075844</t>
  </si>
  <si>
    <t>Держатели планки Magic Optima для системы Duowing и круглого рейлинга, (белый)*****</t>
  </si>
  <si>
    <t>F092075823</t>
  </si>
  <si>
    <t>Держатели планки Magic Optima для системы Duowing и круглого рейлинга, (серый алюм.)*****</t>
  </si>
  <si>
    <t>F092075808</t>
  </si>
  <si>
    <t>Разделительная планка Magic Optima,  L-1065 (алюметаллик)*****</t>
  </si>
  <si>
    <t>F092115071207</t>
  </si>
  <si>
    <t>Разделительная планка Magic Optima,  L-1065, (анод)*****</t>
  </si>
  <si>
    <t>F092075809</t>
  </si>
  <si>
    <t>Разделительная планка Magic Optima,  L-1065, (белый)*****</t>
  </si>
  <si>
    <t>F092075826</t>
  </si>
  <si>
    <t>Разделительная планка Smartboard Magic Optima, (алюметаллик)*****</t>
  </si>
  <si>
    <t>F102100670</t>
  </si>
  <si>
    <t>Разделительная планка Smartboard Magic Optima, (белый)*****</t>
  </si>
  <si>
    <t>Magic Sorto</t>
  </si>
  <si>
    <t>F092075619</t>
  </si>
  <si>
    <t>Комплект Magic Sorto B3, NL-500, (алюметаллик)*****</t>
  </si>
  <si>
    <t>F092075621</t>
  </si>
  <si>
    <t>Комплект Magic Sorto B3, NL-500, (нерж. сталь)*****</t>
  </si>
  <si>
    <t>F092075635</t>
  </si>
  <si>
    <t>Комплект Magic Sorto B4 S, NL-500, (алюметаллик)*****</t>
  </si>
  <si>
    <t>F092075637</t>
  </si>
  <si>
    <t>Комплект Magic Sorto B4 S, NL-500, (нерж. сталь)*****</t>
  </si>
  <si>
    <t>деревянные вкладыши Flexline</t>
  </si>
  <si>
    <t>F092075729</t>
  </si>
  <si>
    <t>Вкладыш для принадлежностей, NL-500, бук*****</t>
  </si>
  <si>
    <t>F092075731</t>
  </si>
  <si>
    <t>Вкладыш для рулонов фольги, NL-500, бук*****</t>
  </si>
  <si>
    <t>F092075728</t>
  </si>
  <si>
    <t>Вкладыш для специй с баночками-дозаторами из нержавеющей стали, NL-500, бук*****</t>
  </si>
  <si>
    <t>F092075727</t>
  </si>
  <si>
    <t>Вкладыш для специй, наклонный 100 мм, NL-500, бук*****</t>
  </si>
  <si>
    <t>F092075730</t>
  </si>
  <si>
    <t>Вкладыш для столовых приборов, NL-500, бук*****</t>
  </si>
  <si>
    <t>F092075725</t>
  </si>
  <si>
    <t>Деревянный вкладыш Flexline KB 400-600, NL-500, бук*****</t>
  </si>
  <si>
    <t>F092075726</t>
  </si>
  <si>
    <t>Деревянный вкладыш Flexline KB 800-1200, NL-500, бук*****</t>
  </si>
  <si>
    <t>Lineabox</t>
  </si>
  <si>
    <t>AMLMX210424</t>
  </si>
  <si>
    <t>Lineabox L-450 высота 104 белый</t>
  </si>
  <si>
    <t>AMLMX260424</t>
  </si>
  <si>
    <t>Lineabox L-450 высота 104 титаниум</t>
  </si>
  <si>
    <t>AMLMX2C0424</t>
  </si>
  <si>
    <t xml:space="preserve">Lineabox L-450 высота 104 шампань </t>
  </si>
  <si>
    <t>AMLMX2I0424</t>
  </si>
  <si>
    <t>Lineabox L-450 высота 104 шлифованная сталь</t>
  </si>
  <si>
    <t>AMLAX210424</t>
  </si>
  <si>
    <t>Lineabox L-450 высота 180 белый</t>
  </si>
  <si>
    <t>AMLAX260424</t>
  </si>
  <si>
    <t>Lineabox L-450 высота 180 титаниум</t>
  </si>
  <si>
    <t>AMLAX2C0424</t>
  </si>
  <si>
    <t xml:space="preserve">Lineabox L-450 высота 180 шампань </t>
  </si>
  <si>
    <t>AMLAX2I0424</t>
  </si>
  <si>
    <t>Lineabox L-450 высота 180 шлифованная сталь</t>
  </si>
  <si>
    <t>AMLMX210474</t>
  </si>
  <si>
    <t>Lineabox L-500 высота 104 белый</t>
  </si>
  <si>
    <t>AMLMX260474</t>
  </si>
  <si>
    <t>Lineabox L-500 высота 104 титаниум</t>
  </si>
  <si>
    <t>AMLMX2C0474</t>
  </si>
  <si>
    <t xml:space="preserve">Lineabox L-500 высота 104 шампань </t>
  </si>
  <si>
    <t>AMLMX2I0474</t>
  </si>
  <si>
    <t>Lineabox L-500 высота 104 шлифованная сталь</t>
  </si>
  <si>
    <t>AMLAX210474</t>
  </si>
  <si>
    <t>Lineabox L-500 высота 180 белый</t>
  </si>
  <si>
    <t>AMLAX260474</t>
  </si>
  <si>
    <t>Lineabox L-500 высота 180 титаниум</t>
  </si>
  <si>
    <t>AMLAX2C0474</t>
  </si>
  <si>
    <t xml:space="preserve">Lineabox L-500 высота 180 шампань </t>
  </si>
  <si>
    <t>AMLAX2I0474</t>
  </si>
  <si>
    <t>Lineabox L-500 высота 180 шлифованная сталь</t>
  </si>
  <si>
    <t>SCCX83H9SN</t>
  </si>
  <si>
    <t>Lineabox накладка с логотипом Salice</t>
  </si>
  <si>
    <t>AMGPXA3</t>
  </si>
  <si>
    <t>Lineabox соединитель фасада</t>
  </si>
  <si>
    <t>SMGP12A3XA</t>
  </si>
  <si>
    <t>Lineabox фронтальное крепление</t>
  </si>
  <si>
    <t>SMGP21X4XA</t>
  </si>
  <si>
    <t>Lineabox фронтальный стабилизатор (для 104/180mm)</t>
  </si>
  <si>
    <t>ASK1</t>
  </si>
  <si>
    <t>Stabila - стабилизатор-синхронизатор (макс.1330 мм внутр. ширина корпуса) +30 мм к длине направл.1шт</t>
  </si>
  <si>
    <t xml:space="preserve">NOVA PRO системы выдвижения </t>
  </si>
  <si>
    <t>NOVA PRO 300</t>
  </si>
  <si>
    <t>F100065003217</t>
  </si>
  <si>
    <t>Боковые панели Nova Pro Deluxe H90, NL-300  (алюметаллик) ( Л F100065004217+П F100065005217)*****</t>
  </si>
  <si>
    <t>F100065030217</t>
  </si>
  <si>
    <t>Боковые панели Nova Pro Deluxe H90, NL-300 (белый) ( Л F100065031217+П F100065032217) *****</t>
  </si>
  <si>
    <t>F101068291507</t>
  </si>
  <si>
    <t>Направляющие NL-300 Nova Pro полн.выдвиж. c Tipmatic Plus 40 кг*****</t>
  </si>
  <si>
    <t>F101063664213</t>
  </si>
  <si>
    <t>Направляющие NL-300 Nova Pro полн.выдвиж. с Soft-close, 40 кг (Л F101063258213+П F101063259213)*****</t>
  </si>
  <si>
    <t>NOVA PRO 350</t>
  </si>
  <si>
    <t>F100077433607</t>
  </si>
  <si>
    <t>Боковые панели Nova Pro Deluxe H122, NL-350 (алюметаллик)*****</t>
  </si>
  <si>
    <t>F100065006217</t>
  </si>
  <si>
    <t>Боковые панели Nova Pro Deluxe H90, NL-350  (алюметаллик) ( Л F100065007217+П F100065008217)*****</t>
  </si>
  <si>
    <t>F100065033217</t>
  </si>
  <si>
    <t>Боковые панели Nova Pro Deluxe H90, NL-350 (белый) ( Л F100065034217+П F100065035217)*****</t>
  </si>
  <si>
    <t>F102045970507</t>
  </si>
  <si>
    <t>Комплект круглых рейлингов для привинчивания NL-350 (алюметаллик)*****</t>
  </si>
  <si>
    <t>F102045963507</t>
  </si>
  <si>
    <t>Комплект круглых рейлингов для привинчивания NL-350 (белый)*****</t>
  </si>
  <si>
    <t>F101068292507</t>
  </si>
  <si>
    <t>Направляющие NL-350 Nova Pro полн.выдвиж. c Tipmatic Plus 40 кг*****</t>
  </si>
  <si>
    <t>F101063665213</t>
  </si>
  <si>
    <t>Направляющие NL-350 Nova Pro полн.выдвиж. с Soft-close, 40 кг (Л F101063260213+П F101063261213)*****</t>
  </si>
  <si>
    <t>NOVA PRO 400</t>
  </si>
  <si>
    <t>F100065156217</t>
  </si>
  <si>
    <t>Боковые панели Nova Pro Deluxe H122, NL-400  (алюметаллик) ( Л F100065157217+П F100065158217)</t>
  </si>
  <si>
    <t>F100076503607</t>
  </si>
  <si>
    <t>Боковые панели Nova Pro Deluxe H122, NL-400 (белые)</t>
  </si>
  <si>
    <t>F100065009217</t>
  </si>
  <si>
    <t>Боковые панели Nova Pro Deluxe H90, NL-400  (алюметаллик) ( Л F100065010217+П F100065011217)</t>
  </si>
  <si>
    <t>F100065036217</t>
  </si>
  <si>
    <t>Боковые панели Nova Pro Deluxe H90, NL-400  (белые) ( Л F100065037217+П F100065038217)</t>
  </si>
  <si>
    <t>F102045971507</t>
  </si>
  <si>
    <t>Комплект круглых рейлингов для привинчивания NL-400 (алюметаллик)</t>
  </si>
  <si>
    <t>F102045964507</t>
  </si>
  <si>
    <t>Комплект круглых рейлингов для привинчивания NL-400 (белые)</t>
  </si>
  <si>
    <t>F101068293507</t>
  </si>
  <si>
    <t>Направляющие NL-400 Nova Pro полн.выдвиж. c Tipmatic Plus 40 кг</t>
  </si>
  <si>
    <t>F101063666213</t>
  </si>
  <si>
    <t>Направляющие NL-400 Nova Pro полн.выдвиж. с Soft-close, 40 кг (Л F101063262213+П F101063263213)</t>
  </si>
  <si>
    <t>NOVA PRO 450</t>
  </si>
  <si>
    <t>F100065159217</t>
  </si>
  <si>
    <t>Боковые панели Nova Pro Deluxe H122, NL-450  (алюметаллик) ( Л F100065160217+П F100065161217)</t>
  </si>
  <si>
    <t>F100076506607</t>
  </si>
  <si>
    <t>Боковые панели Nova Pro Deluxe H122, NL-450 (белые)</t>
  </si>
  <si>
    <t>F100065012217</t>
  </si>
  <si>
    <t>Боковые панели Nova Pro Deluxe H90, NL-450  (алюметаллик) ( Л F100065013217+П F100065014217)</t>
  </si>
  <si>
    <t>F100065039217</t>
  </si>
  <si>
    <t>Боковые панели Nova Pro Deluxe H90, NL-450  (белые) ( Л F100065040217+П F100065041217)</t>
  </si>
  <si>
    <t>F102045972507</t>
  </si>
  <si>
    <t>Комплект круглых рейлингов для привинчивания NL-450 (алюметаллик)</t>
  </si>
  <si>
    <t>F102045965507</t>
  </si>
  <si>
    <t>Комплект круглых рейлингов для привинчивания NL-450 (белые)</t>
  </si>
  <si>
    <t>F101068294507</t>
  </si>
  <si>
    <t>Направляющие NL-450 Nova Pro полн.выдвиж. c Tipmatic Plus 40 кг</t>
  </si>
  <si>
    <t>F101063667213</t>
  </si>
  <si>
    <t>Направляющие NL-450 Nova Pro полн.выдвиж. с Soft-close, 40 кг (Л F101063264213+П F101063265213)</t>
  </si>
  <si>
    <t>F101063711213</t>
  </si>
  <si>
    <t>Направляющие NL-450 Nova Pro полн.выдвиж. с Soft-close, 70 кг (Л F101063709213+П F101063710213)</t>
  </si>
  <si>
    <t>NOVA PRO 500</t>
  </si>
  <si>
    <t>F100065162217</t>
  </si>
  <si>
    <t>Боковые панели Nova Pro Deluxe H122, NL-500 (алюметаллик) ( Л F100065163217+П F100065164217)</t>
  </si>
  <si>
    <t>F100076509607</t>
  </si>
  <si>
    <t>Боковые панели Nova Pro Deluxe H122, NL-500 (белые)</t>
  </si>
  <si>
    <t>F100065015217</t>
  </si>
  <si>
    <t>Боковые панели Nova Pro Deluxe H90, NL-500  (алюметаллик) ( Л F100065016217+П F100065017217)</t>
  </si>
  <si>
    <t>F100065042217</t>
  </si>
  <si>
    <t>Боковые панели Nova Pro Deluxe H90, NL-500  (белые) ( Л F100065043217+П F100065044217)</t>
  </si>
  <si>
    <t>F102045973507</t>
  </si>
  <si>
    <t>Комплект круглых рейлингов для привинчивания NL-500 (алюметаллик)</t>
  </si>
  <si>
    <t>F102045966507</t>
  </si>
  <si>
    <t>Комплект круглых рейлингов для привинчивания NL-500 (белые)</t>
  </si>
  <si>
    <t>F101068295507</t>
  </si>
  <si>
    <t>Направляющие NL-500 Nova Pro полн.выдвиж. c Tipmatic Plus 40 кг</t>
  </si>
  <si>
    <t>F101068301507</t>
  </si>
  <si>
    <t>Направляющие NL-500 Nova Pro полн.выдвиж. c Tipmatic Plus 70 кг</t>
  </si>
  <si>
    <t>F101063668213</t>
  </si>
  <si>
    <t>Направляющие NL-500 Nova Pro полн.выдвиж. с Soft-close, 40 кг (Л F101063266213+П F101063267213)</t>
  </si>
  <si>
    <t>F101063714213</t>
  </si>
  <si>
    <t>Направляющие NL-500 Nova Pro полн.выдвиж. с Soft-close, 70 кг (Л F101063712213+П F101063713213)</t>
  </si>
  <si>
    <t>NOVA PRO 550</t>
  </si>
  <si>
    <t>F100065018217</t>
  </si>
  <si>
    <t>Боковые панели Nova Pro Deluxe H90, NL-550 (алюметаллик) ( Л F100065019217+П F100065020217)*****</t>
  </si>
  <si>
    <t>F102045974</t>
  </si>
  <si>
    <t>Комплект круглых рейлингов для привинчивания NL-550 (алюметаллик)*****</t>
  </si>
  <si>
    <t>F101063717213</t>
  </si>
  <si>
    <t>Направляющие NL-550 Nova Pro полн.выдвиж. с Soft-close, 70 кг (Л F101063715213+П F101063716213)*****</t>
  </si>
  <si>
    <t>NOVA PRO 600</t>
  </si>
  <si>
    <t>F100065021217</t>
  </si>
  <si>
    <t>Боковые панели Nova Pro Deluxe H90, NL-600 (алюметаллик) ( Л F100065022217+П F100065023217)*****</t>
  </si>
  <si>
    <t>F101063720213</t>
  </si>
  <si>
    <t>Направляющие NL-600 Nova Pro полн.выдвиж. с Soft-close, 70 кг (Л F101063718213+П F101063719213)*****</t>
  </si>
  <si>
    <t>NOVA PRO 650</t>
  </si>
  <si>
    <t>F100065024217</t>
  </si>
  <si>
    <t>Боковые панели Nova Pro Deluxe H90, NL-650  (алюметаллик) ( Л F100065025217+П F100065026217)*****</t>
  </si>
  <si>
    <t>F101063723213</t>
  </si>
  <si>
    <t>Направляющие NL-650 Nova Pro полн.выдвиж. с Soft-close, 70 кг (Л F101063721213+П F101063722213)*****</t>
  </si>
  <si>
    <t>NOVA PRO Tipmatic Plus (+19 мм по глубине)</t>
  </si>
  <si>
    <t>F102068272207</t>
  </si>
  <si>
    <t>Синхронизирующая штанга L-1078 для отрезки в размер (Ещё выписывается для Dynapro) *****</t>
  </si>
  <si>
    <t>F102068273111</t>
  </si>
  <si>
    <t>Синхронизирующий рычаг (Выписывать 2 шт на один ящик)*****</t>
  </si>
  <si>
    <t>F102068270507</t>
  </si>
  <si>
    <t>Фиксирующий элемент, левый+правый*****</t>
  </si>
  <si>
    <t>NOVA PRO внутренний ящик</t>
  </si>
  <si>
    <t>F102066502217</t>
  </si>
  <si>
    <t>Комплект крепежей для фасадного профиля H154 (алюметаллик)*****</t>
  </si>
  <si>
    <t>F102077079204</t>
  </si>
  <si>
    <t>Комплект крепежей для фасадного профиля H154 (белый)*****</t>
  </si>
  <si>
    <t>F102066500217</t>
  </si>
  <si>
    <t>Комплект крепежей для фасадного профиля H90, левый+правый (алюметаллик)*****</t>
  </si>
  <si>
    <t>F102077073204</t>
  </si>
  <si>
    <t>Комплект крепежей для фасадного профиля H90, левый+правый (белый)*****</t>
  </si>
  <si>
    <t>F102051147204</t>
  </si>
  <si>
    <t>Фасадный профиль для отрезки в размер L-1083 (алюметаллик)*****</t>
  </si>
  <si>
    <t>F102051135204</t>
  </si>
  <si>
    <t>Фасадный профиль для отрезки в размер L-1083 (белый)*****</t>
  </si>
  <si>
    <t>NOVA PRO крепежи</t>
  </si>
  <si>
    <t>F102061675507</t>
  </si>
  <si>
    <t>Комплект крепёжных элементов и заглушек H90 и H122 (алюметаллик)</t>
  </si>
  <si>
    <t>F102076547507</t>
  </si>
  <si>
    <t>Комплект крепёжных элементов и заглушек H90 и H122 (белый)</t>
  </si>
  <si>
    <t>F145050869123</t>
  </si>
  <si>
    <t>Саморезы 4.8 x 13 мм (для стальной задней стенки)*****</t>
  </si>
  <si>
    <t>F148026744223</t>
  </si>
  <si>
    <t>Стяжка для соединения фасада и дна*****</t>
  </si>
  <si>
    <t xml:space="preserve">NOVA PRO системы разделения и организации </t>
  </si>
  <si>
    <t>F102100262211</t>
  </si>
  <si>
    <t>Smart Board для Nova Pro (алюметаллик)*****</t>
  </si>
  <si>
    <t>F102100670211</t>
  </si>
  <si>
    <t>Smart Board для Nova Pro (белый)*****</t>
  </si>
  <si>
    <t>F102100263211</t>
  </si>
  <si>
    <t>Комплект крепежей для профиля, левый+правый для Nova Pro (алюметаллик)*****</t>
  </si>
  <si>
    <t>F102100671211</t>
  </si>
  <si>
    <t>Комплект крепежей для профиля, левый+правый для Nova Pro (белый)*****</t>
  </si>
  <si>
    <t>F102100261207</t>
  </si>
  <si>
    <t>Разделительный профиль Magic Optima для Nova Pro L-1050 (алюметаллик)*****</t>
  </si>
  <si>
    <t>F102101012207</t>
  </si>
  <si>
    <t>Разделительный профиль Magic Optima для Nova Pro L-1050 (белый)*****</t>
  </si>
  <si>
    <t>Лотки из нержавеющей стали Ino(x)sys</t>
  </si>
  <si>
    <t>F102066512</t>
  </si>
  <si>
    <t>Лотки из нержавеющей стали Ino(x)sys 400/B3*****</t>
  </si>
  <si>
    <t>F102066513</t>
  </si>
  <si>
    <t>Лотки из нержавеющей стали Ino(x)sys 400/B4*****</t>
  </si>
  <si>
    <t>F102066514</t>
  </si>
  <si>
    <t>Лотки из нержавеющей стали Ino(x)sys 450/B3*****</t>
  </si>
  <si>
    <t>F102066515</t>
  </si>
  <si>
    <t>Лотки из нержавеющей стали Ino(x)sys 450/B4</t>
  </si>
  <si>
    <t>F102066516</t>
  </si>
  <si>
    <t>Лотки из нержавеющей стали Ino(x)sys 500/B3*****</t>
  </si>
  <si>
    <t>F102066517</t>
  </si>
  <si>
    <t>Лотки из нержавеющей стали Ino(x)sys 500/B4</t>
  </si>
  <si>
    <t>F102066519</t>
  </si>
  <si>
    <t>Лотки из нержавеющей стали Ino(x)sys 550/B4*****</t>
  </si>
  <si>
    <t>разделение ящика</t>
  </si>
  <si>
    <t>F102070497207</t>
  </si>
  <si>
    <t>Алюм. профиль для разделения выдвижного ящика Nova Pro  L-1184 (алюметаллик)*****</t>
  </si>
  <si>
    <t>F102071822207</t>
  </si>
  <si>
    <t>Алюм. профиль для разделения выдвижного ящика Nova Pro L-1184 (белый)*****</t>
  </si>
  <si>
    <t>F102070498211</t>
  </si>
  <si>
    <t>Зажимной элемент (алюметаллик)*****</t>
  </si>
  <si>
    <t>F102071821211</t>
  </si>
  <si>
    <t>Зажимной элемент (белый)*****</t>
  </si>
  <si>
    <t>NOVA PRO стабилизатор боковины</t>
  </si>
  <si>
    <t>F102050864213</t>
  </si>
  <si>
    <t>Направляющие NL-450 для стабилизатора боковины выдвижного ящика Nova Pro*****</t>
  </si>
  <si>
    <t>F102050865213</t>
  </si>
  <si>
    <t>Направляющие NL-500 для стабилизатора боковины выдвижного ящика Nova Pro*****</t>
  </si>
  <si>
    <t>F102066386213</t>
  </si>
  <si>
    <t>Стабилизатор боковины КВ1000 для выдвижного ящика Nova Pro*****</t>
  </si>
  <si>
    <t>F102066387213</t>
  </si>
  <si>
    <t>Стабилизатор боковины КВ1100 для выдвижного ящика Nova Pro*****</t>
  </si>
  <si>
    <t>F102066388213</t>
  </si>
  <si>
    <t>Стабилизатор боковины КВ1200 для выдвижного ящика Nova Pro*****</t>
  </si>
  <si>
    <t>F102066389213</t>
  </si>
  <si>
    <t>Стабилизатор боковины КВ1500 для выдвижного ящика Nova Pro*****</t>
  </si>
  <si>
    <t>F102066385213</t>
  </si>
  <si>
    <t>Стабилизатор боковины КВ900 для выдвижного ящика Nova Pro*****</t>
  </si>
  <si>
    <t>Аксисбоксы</t>
  </si>
  <si>
    <t>PB-AXIS-KPL450C1</t>
  </si>
  <si>
    <t>АКСИС БОКС l-450мм высокий белый*****</t>
  </si>
  <si>
    <t>PB-AXIS-KPL450C</t>
  </si>
  <si>
    <t>АКСИС БОКС l-450мм высокий графит*****</t>
  </si>
  <si>
    <t>PB-AXIS-KPL450A1</t>
  </si>
  <si>
    <t>АКСИС БОКС l-450мм низкий белый*****</t>
  </si>
  <si>
    <t>PB-AXIS-KPL450A</t>
  </si>
  <si>
    <t>АКСИС БОКС l-450мм низкий графит*****</t>
  </si>
  <si>
    <t>PB-AXIS-KPL450B1</t>
  </si>
  <si>
    <t>АКСИС БОКС l-450мм средний белый*****</t>
  </si>
  <si>
    <t>PB-AXIS-KPL450B</t>
  </si>
  <si>
    <t>АКСИС БОКС l-450мм средний графит*****</t>
  </si>
  <si>
    <t>PB-AXIS-KPL500C1</t>
  </si>
  <si>
    <t>АКСИС БОКС l-500мм высокий белый*****</t>
  </si>
  <si>
    <t>PB-AXIS-KPL500C</t>
  </si>
  <si>
    <t>АКСИС БОКС l-500мм высокий графит*****</t>
  </si>
  <si>
    <t>PB-AXIS-KPL500A1</t>
  </si>
  <si>
    <t>АКСИС БОКС l-500мм низкий белый*****</t>
  </si>
  <si>
    <t>PB-AXIS-KPL500A</t>
  </si>
  <si>
    <t>АКСИС БОКС l-500мм низкий графит*****</t>
  </si>
  <si>
    <t>PB-AXIS-KPL500B1</t>
  </si>
  <si>
    <t>АКСИС БОКС l-500мм средний белый*****</t>
  </si>
  <si>
    <t>PB-AXIS-KPL500B</t>
  </si>
  <si>
    <t>АКСИС БОКС l-500мм средний графит*****</t>
  </si>
  <si>
    <t>аксессуары, релинги</t>
  </si>
  <si>
    <t>PB-AXIS-PANELWEW</t>
  </si>
  <si>
    <t>AXIS передняя панель для внутреннего ящика 1054мм*****</t>
  </si>
  <si>
    <t>PB-AXIS-PANELWEW-10</t>
  </si>
  <si>
    <t>AXIS передняя панель для внутреннего ящика белая 1054мм*****</t>
  </si>
  <si>
    <t>PB-AXIS-RP-1100</t>
  </si>
  <si>
    <t>AXIS поперечный релинг 1100мм*****</t>
  </si>
  <si>
    <t>PB-AXIS-RP-1100-10</t>
  </si>
  <si>
    <t>AXIS поперечный релинг белый 1100мм*****</t>
  </si>
  <si>
    <t>PB-AXIS-WEWMOCC</t>
  </si>
  <si>
    <t>AXIS соединитель фасада внутренний (высокий)*****</t>
  </si>
  <si>
    <t>PB-AXIS-WEWMOCA</t>
  </si>
  <si>
    <t>AXIS соединитель фасада внутренний (низкий)*****</t>
  </si>
  <si>
    <t>PB-AXIS-WEWMOCB</t>
  </si>
  <si>
    <t>AXIS соединитель фасада внутренний (средний)*****</t>
  </si>
  <si>
    <t>PB-AXIS-WEWMOCC1</t>
  </si>
  <si>
    <t>AXIS соединитель фасада внутренний белый (высокий)*****</t>
  </si>
  <si>
    <t>PB-AXIS-WEWMOCA1</t>
  </si>
  <si>
    <t>AXIS соединитель фасада внутренний белый (низкий)*****</t>
  </si>
  <si>
    <t>PB-AXIS-WEWMOCB1</t>
  </si>
  <si>
    <t>AXIS соединитель фасада внутренний белый (средний)*****</t>
  </si>
  <si>
    <t xml:space="preserve">Металлбоксы </t>
  </si>
  <si>
    <t xml:space="preserve">118  </t>
  </si>
  <si>
    <t>MI-118270-10</t>
  </si>
  <si>
    <t>Металбокс INNOVO  118/270 ***** GTV</t>
  </si>
  <si>
    <t>MI-118300-10</t>
  </si>
  <si>
    <t>Металбокс INNOVO  118/300 ***** GTV</t>
  </si>
  <si>
    <t>Метабокс LB 118/350*****</t>
  </si>
  <si>
    <t>MP-118350-10</t>
  </si>
  <si>
    <t>Металбокс GTV 118/350 престиж GTV</t>
  </si>
  <si>
    <t>MP-118400-10</t>
  </si>
  <si>
    <t>Металбокс GTV 118/400 престиж GTV</t>
  </si>
  <si>
    <t>MI-118400-10</t>
  </si>
  <si>
    <t>Металбокс INNOVO  118/400 ***** GTV</t>
  </si>
  <si>
    <t>MP-118450-10</t>
  </si>
  <si>
    <t>Металбокс GTV 118/450 престиж GTV</t>
  </si>
  <si>
    <t>MI-118450-10</t>
  </si>
  <si>
    <t>Металбокс INNOVO  118/450 GTV</t>
  </si>
  <si>
    <t>Металбокс Amix  118/500*****</t>
  </si>
  <si>
    <t>MP-118500-10</t>
  </si>
  <si>
    <t>Металбокс GTV 118/500 престиж GTV</t>
  </si>
  <si>
    <t>MI-118500-10</t>
  </si>
  <si>
    <t>Металбокс INNOVO  118/500 GTV</t>
  </si>
  <si>
    <t>MI-118550-10</t>
  </si>
  <si>
    <t>Металбокс INNOVO  118/550 GTV (eol)</t>
  </si>
  <si>
    <t xml:space="preserve">150 </t>
  </si>
  <si>
    <t>MP-150270-10</t>
  </si>
  <si>
    <t>Металбокс GTV 150/270 престиж</t>
  </si>
  <si>
    <t>MI-150270-10</t>
  </si>
  <si>
    <t>Металбокс INNOVO 150/270 GTV</t>
  </si>
  <si>
    <t>MP-150300-10</t>
  </si>
  <si>
    <t>Металбокс GTV 150/300 престиж</t>
  </si>
  <si>
    <t>MI-150300-10</t>
  </si>
  <si>
    <t>Металбокс INNOVO 150/300 GTV</t>
  </si>
  <si>
    <t xml:space="preserve">Метабокс LB 150/350 </t>
  </si>
  <si>
    <t>MP-150350-10</t>
  </si>
  <si>
    <t>Металбокс GTV 150/350 престиж</t>
  </si>
  <si>
    <t>MI-150350-10</t>
  </si>
  <si>
    <t>Металбокс INNOVO 150/350 GTV</t>
  </si>
  <si>
    <t>Метабокс LB 150/400*****</t>
  </si>
  <si>
    <t>MP-150400-10</t>
  </si>
  <si>
    <t>Металбокс GTV 150/400 престиж</t>
  </si>
  <si>
    <t>Металбокс GTV 150/400 престиж (silver)</t>
  </si>
  <si>
    <t>MI-150400-10</t>
  </si>
  <si>
    <t>Металбокс INNOVO  150/400 GTV</t>
  </si>
  <si>
    <t>MP-150450-10</t>
  </si>
  <si>
    <t>Металбокс GTV 150/450 престиж</t>
  </si>
  <si>
    <t>MI-150450-10</t>
  </si>
  <si>
    <t>Металбокс INNOVO  150/450 GTV</t>
  </si>
  <si>
    <t>MP-150500-10</t>
  </si>
  <si>
    <t>Металбокс GTV 150/500 престиж</t>
  </si>
  <si>
    <t>MI-150500-10</t>
  </si>
  <si>
    <t>Металбокс INNOVO  150/500 GTV</t>
  </si>
  <si>
    <t>Металбокс LB 150/500 *****</t>
  </si>
  <si>
    <t>MP-150550-10</t>
  </si>
  <si>
    <t>Металбокс GTV 150/550 престиж</t>
  </si>
  <si>
    <t>MI-150550-10</t>
  </si>
  <si>
    <t>Металбокс INNOVO  150/550 ***** GTV</t>
  </si>
  <si>
    <t>MP-054400-10</t>
  </si>
  <si>
    <t>Металбокс GTV 054/400 престиж</t>
  </si>
  <si>
    <t>MP-054450-10</t>
  </si>
  <si>
    <t>Металбокс GTV 054/450 престиж</t>
  </si>
  <si>
    <t>MB-54*500/B</t>
  </si>
  <si>
    <t>Металбокс AMIX 054/500 *****</t>
  </si>
  <si>
    <t>MP-054500-10</t>
  </si>
  <si>
    <t>Металбокс GTV 054/500 престиж</t>
  </si>
  <si>
    <t>Метабокс LB 86/270*****</t>
  </si>
  <si>
    <t>MP-086270-10</t>
  </si>
  <si>
    <t>Металбокс GTV 86/270 престиж</t>
  </si>
  <si>
    <t>MI-086270-10</t>
  </si>
  <si>
    <t>Металбокс INNOVO 86/270 GTV</t>
  </si>
  <si>
    <t>MP-086300-10</t>
  </si>
  <si>
    <t>Металбокс GTV 86/300 престиж</t>
  </si>
  <si>
    <t>MI-086300-10</t>
  </si>
  <si>
    <t>Металбокс INNOVO 86/300 GTV</t>
  </si>
  <si>
    <t>MP-086350-10</t>
  </si>
  <si>
    <t>Металбокс GTV 86/350 престиж</t>
  </si>
  <si>
    <t>MI-086350-10</t>
  </si>
  <si>
    <t>Металбокс INNOVO  86/350 GTV</t>
  </si>
  <si>
    <t>Метабокс LB 86/400*****</t>
  </si>
  <si>
    <t>MB-86*400/B</t>
  </si>
  <si>
    <t>Металбокс 86/400 AMIX *****</t>
  </si>
  <si>
    <t>MP-086400-10</t>
  </si>
  <si>
    <t>Металбокс GTV 86/400 престиж</t>
  </si>
  <si>
    <t>MI-086400-10</t>
  </si>
  <si>
    <t>Металбокс INNOVO  86/400 GTV</t>
  </si>
  <si>
    <t>MB-86*450/B</t>
  </si>
  <si>
    <t>Металбокс 86/450 AMIX*****</t>
  </si>
  <si>
    <t>MI-086450-10</t>
  </si>
  <si>
    <t>Металбокс 86/450 INNOVO GTV</t>
  </si>
  <si>
    <t>MP-086450-10</t>
  </si>
  <si>
    <t>Металбокс GTV 86/450 PRESTIGE</t>
  </si>
  <si>
    <t>MB-86*500/B</t>
  </si>
  <si>
    <t>Метабокс AMIX 86/500 *****</t>
  </si>
  <si>
    <t>Метабокс LB 86/500*****</t>
  </si>
  <si>
    <t>MP-086500-10</t>
  </si>
  <si>
    <t>Металбокс GTV 86/500 престиж</t>
  </si>
  <si>
    <t>MI-086500-10</t>
  </si>
  <si>
    <t>Металбокс INNOVO  86/500 GTV</t>
  </si>
  <si>
    <t>MP-086550-10</t>
  </si>
  <si>
    <t>Металбокс GTV 86/550 PRESTIGE</t>
  </si>
  <si>
    <t>MI-086550-10</t>
  </si>
  <si>
    <t>Металбокс INNOVO 86/550 GTV</t>
  </si>
  <si>
    <t>Доводчик, заглушка</t>
  </si>
  <si>
    <t>HDM-350-550</t>
  </si>
  <si>
    <t>Доводчик для метабоксов Amix</t>
  </si>
  <si>
    <t>AM-MBSOFT-00</t>
  </si>
  <si>
    <t>Доводчик для метабоксов GTV</t>
  </si>
  <si>
    <t>F084101803</t>
  </si>
  <si>
    <t>Доводчик для метабоксов Грасс</t>
  </si>
  <si>
    <t>AM-MBSOFT-P2</t>
  </si>
  <si>
    <t>Доводчик для метабоксов/роликовых направляющих GTV</t>
  </si>
  <si>
    <t>Заглушка для металбокса PRESTIGE *****</t>
  </si>
  <si>
    <t>Релинг для металлбокса</t>
  </si>
  <si>
    <t>RS-SZ-400-10</t>
  </si>
  <si>
    <t>Релинг для метабоксов L-400 GTV</t>
  </si>
  <si>
    <t>Релинг для метабоксов L-450</t>
  </si>
  <si>
    <t>RS-SZ-450-10</t>
  </si>
  <si>
    <t>Релинг для метабоксов L-450 GTV</t>
  </si>
  <si>
    <t>Релинг для метабоксов L-500</t>
  </si>
  <si>
    <t>MRO-500/B</t>
  </si>
  <si>
    <t>Релинг для метабоксов L-500 Amix</t>
  </si>
  <si>
    <t>RS-SZ-500-10</t>
  </si>
  <si>
    <t>Релинг для металбоксов L-500 GTV</t>
  </si>
  <si>
    <t>MRO-550/B</t>
  </si>
  <si>
    <t>Релинг к металбоксу L-550 Amix</t>
  </si>
  <si>
    <t>Модернбоксы</t>
  </si>
  <si>
    <t>PB-D-KPL300C</t>
  </si>
  <si>
    <t>Модернбокс высокий 300 серый GTV PB-D-KPL300C</t>
  </si>
  <si>
    <t>PB-D-KPL300A</t>
  </si>
  <si>
    <t>Модернбокс низкий 300 серый GTV PB-D-KPL300А</t>
  </si>
  <si>
    <t>PB-D-KPL300B</t>
  </si>
  <si>
    <t>Модернбокс средний 300 серый GTV PB-D-KPL300B</t>
  </si>
  <si>
    <t>PB-D-REL3000</t>
  </si>
  <si>
    <t>Релинг для модербокса 300 серый GTV PB-D-REL3000</t>
  </si>
  <si>
    <t>PB-D-KPL350C1</t>
  </si>
  <si>
    <t>Модернбокс высокий 350 белый GTV PB-D-KPL350C1</t>
  </si>
  <si>
    <t>PB-D-KPL350C</t>
  </si>
  <si>
    <t>Модернбокс высокий 350 серый GTV PB-D-KPL350C</t>
  </si>
  <si>
    <t>PB-D-KPL350A1</t>
  </si>
  <si>
    <t>Модернбокс низкий 350 БЕЛЫЙ GTV PB-D-KPL350A1</t>
  </si>
  <si>
    <t>PB-D-KPL350A</t>
  </si>
  <si>
    <t xml:space="preserve">Модернбокс низкий 350 серый GTV PB-D-KPL350A </t>
  </si>
  <si>
    <t>PB-D-KPL350B1</t>
  </si>
  <si>
    <t>Модернбокс средний 350 белый PB-D-KPL350B1</t>
  </si>
  <si>
    <t>PB-D-KPL350B</t>
  </si>
  <si>
    <t>Модернбокс средний 350 серый GTV PB-D-KPL350B</t>
  </si>
  <si>
    <t>PB-D-REL350-10</t>
  </si>
  <si>
    <t xml:space="preserve">Релинг для модербокса 350 белый PB-D-REL350-10	</t>
  </si>
  <si>
    <t>PB-D-REL3500</t>
  </si>
  <si>
    <t>Релинг для модербокса 350 серый GTV PB-D-REL3500</t>
  </si>
  <si>
    <t>PB-D-KPL400C1</t>
  </si>
  <si>
    <t>Модернбокс высокий 400 БЕЛЫЙ GTV PB-D-KPL400C1</t>
  </si>
  <si>
    <t>PB-D-KPL400C</t>
  </si>
  <si>
    <t>Модернбокс высокий 400 серый GTV PB-D-KPL400C</t>
  </si>
  <si>
    <t>PB-D-KPL400C-2R</t>
  </si>
  <si>
    <t>Модернбокс высокий 400 серый с 2 релингами GTV PB-D-KPL400C-2R</t>
  </si>
  <si>
    <t>PB-D-KPL400A1</t>
  </si>
  <si>
    <t>Модернбокс низкий 400 белый GTV PB-D-KPL400A1</t>
  </si>
  <si>
    <t>PB-D-KPL400A</t>
  </si>
  <si>
    <t>Модернбокс низкий 400 серый GTV PB-D-KPL400A</t>
  </si>
  <si>
    <t>PB-D-KPL400B1</t>
  </si>
  <si>
    <t>Модернбокс средний 400 белый PB-D-KPL400B1</t>
  </si>
  <si>
    <t>PB-D-KPL400B</t>
  </si>
  <si>
    <t>Модернбокс средний 400 серый GTV PB-D-KPL400B</t>
  </si>
  <si>
    <t>PB-D-REL400-10</t>
  </si>
  <si>
    <t xml:space="preserve">Релинг для модербокса 400 белый PB-D-REL400-10	</t>
  </si>
  <si>
    <t>PB-D-REL4000</t>
  </si>
  <si>
    <t>Релинг для модербокса 400 серый GTV PB-D-REL4000</t>
  </si>
  <si>
    <t>PB-D-KPL450C1</t>
  </si>
  <si>
    <t>Модернбокс высокий 450 БЕЛЫЙ  GTV PB-D-KPL450C1</t>
  </si>
  <si>
    <t>PB-D-KPL450C</t>
  </si>
  <si>
    <t>Модернбокс высокий 450 серый GTV PB-D-KPL450C</t>
  </si>
  <si>
    <t>PS-D-KPL450C</t>
  </si>
  <si>
    <t>Модернбокс высокий 450 серый GTV PS-D-KPL450C</t>
  </si>
  <si>
    <t>PB-D-KPL450C-2R</t>
  </si>
  <si>
    <t xml:space="preserve">Модернбокс высокий 450 серый с 2 релингами PB-D-KPL450C-2R	</t>
  </si>
  <si>
    <t>PB-D-KPL450A1</t>
  </si>
  <si>
    <t>Модернбокс низкий 450 БЕЛЫЙ GTV PB-D-KPL450A1</t>
  </si>
  <si>
    <t>PB-D-KPL450А</t>
  </si>
  <si>
    <t>Модернбокс низкий 450 серый GTV PB-D-KPL450A</t>
  </si>
  <si>
    <t>PB-D-KPL450B1</t>
  </si>
  <si>
    <t>Модернбокс средний 450 белый GTV PB-D-KPL450B1</t>
  </si>
  <si>
    <t>PB-D-KPL450B</t>
  </si>
  <si>
    <t>Модернбокс средний 450 серый GTV PB-D-KPL450B</t>
  </si>
  <si>
    <t>PB-D-BXSIDE45C-10</t>
  </si>
  <si>
    <t>Перфорированный бок для высокого модернбокса 450 белый GTV PB-D-BXSIDE45C-10</t>
  </si>
  <si>
    <t>PB-D-BXSIDE45C</t>
  </si>
  <si>
    <t>Перфорированный бок для высокого модернбокса 450 серый GTV PB-D-BXSIDE45C</t>
  </si>
  <si>
    <t>PB-D-BXSIDE45B-10</t>
  </si>
  <si>
    <t>Перфорированный бок для среднего модернбокса 450 белый GTV PB-D-BXSIDE45B-10</t>
  </si>
  <si>
    <t>PB-D-BXSIDE45B</t>
  </si>
  <si>
    <t>Перфорированный бок для среднего модернбокса 450 серый GTV PB-D-BXSIDE45B</t>
  </si>
  <si>
    <t>PB-D-REL450-10</t>
  </si>
  <si>
    <t>Релинг для модербокса 450 белый GTV PB-D-REL450-10</t>
  </si>
  <si>
    <t>PB-D-REL4500</t>
  </si>
  <si>
    <t>Релинг для модербокса 450 серый GTV PB-D-REL4500</t>
  </si>
  <si>
    <t>PB-D-W2R0-00</t>
  </si>
  <si>
    <t>Крепление релинга 500, серый GTV PB-D-W2R0-00</t>
  </si>
  <si>
    <t>PB-D-KPL500C1</t>
  </si>
  <si>
    <t>Модернбокс высокий 500 белый GTV PB-D-KPL500C1</t>
  </si>
  <si>
    <t>PB-D-KPL500C</t>
  </si>
  <si>
    <t>Модернбокс высокий 500 серый GTV PB-D-KPL500C</t>
  </si>
  <si>
    <t>PB-D-KPL500A1</t>
  </si>
  <si>
    <t>Модернбокс низкий 500 белый GTV PB-D-KPL500A1</t>
  </si>
  <si>
    <t>PB-D-KPL500А</t>
  </si>
  <si>
    <t>Модернбокс низкий 500 серый GTV PB-D-KPL500A</t>
  </si>
  <si>
    <t>PB-D-KPL500B1</t>
  </si>
  <si>
    <t>Модернбокс средний 500 белый PB-D-KPL500B1</t>
  </si>
  <si>
    <t>PB-D-KPL500B</t>
  </si>
  <si>
    <t>Модернбокс средний 500 серый GTV PB-D-KPL500B</t>
  </si>
  <si>
    <t>PB-D-BXSIDE50C-10</t>
  </si>
  <si>
    <t>Перфорированный бок для высокого модернбокса 500 белый GTV PB-D-BXSIDE50C-10</t>
  </si>
  <si>
    <t>PB-D-BXSIDE50C</t>
  </si>
  <si>
    <t>Перфорированный бок для высокого модернбокса 500 серый GTV PB-D-BXSIDE50C</t>
  </si>
  <si>
    <t>PB-D-BXSIDE50B-10</t>
  </si>
  <si>
    <t>Перфорированный бок для среднего модернбокса 500 белый GTV PB-D-BXSIDE50B-10</t>
  </si>
  <si>
    <t>PB-D-BXSIDE50B</t>
  </si>
  <si>
    <t>Перфорированный бок для среднего модернбокса 500 серый GTV PB-D-BXSIDE50B</t>
  </si>
  <si>
    <t>PB-D-REL500-10</t>
  </si>
  <si>
    <t xml:space="preserve">Релинг для модербокса 500, белый GTV PB-D-REL500-10 </t>
  </si>
  <si>
    <t>PB-D-REL5000</t>
  </si>
  <si>
    <t>Релинг для модербокса 500, серый GTV PB-D-REL5000</t>
  </si>
  <si>
    <t>PB-D-KPL550C</t>
  </si>
  <si>
    <t>Модернбокс высокий 550  серый GTV PB-D-KPL550C</t>
  </si>
  <si>
    <t>PB-D-KPL550C1</t>
  </si>
  <si>
    <t>Модернбокс высокий 550 белый GTV PB-D-KPL550C1</t>
  </si>
  <si>
    <t>PB-D-KPL550A1</t>
  </si>
  <si>
    <t>Модернбокс низкий 550 белый GTV PB-D-KPL550A1</t>
  </si>
  <si>
    <t>PB-D-KPL550A</t>
  </si>
  <si>
    <t>Модернбокс низкий 550 серый GTV PB-D-KPL550A</t>
  </si>
  <si>
    <t>PB-D-KPL550B</t>
  </si>
  <si>
    <t>Модернбокс средний 550  серый GTV PB-D-KPL550B</t>
  </si>
  <si>
    <t>PB-D-KPL550B1</t>
  </si>
  <si>
    <t>Модернбокс средний 550 белый PB-D-KPL550B1</t>
  </si>
  <si>
    <t>PB-D-REL550-10</t>
  </si>
  <si>
    <t>Релинг для модербокса 550, белый GTV PB-D-REL550-10</t>
  </si>
  <si>
    <t>PB-D-REL5500</t>
  </si>
  <si>
    <t>Релинг для модербокса 550, серый GTV PB-D-REL5500</t>
  </si>
  <si>
    <t>Внутренний ящик модернбокс (наполнение)</t>
  </si>
  <si>
    <t>PB-D-PANELWEW</t>
  </si>
  <si>
    <t>Передняя панель для внутренней шуфляды 1100мм (модернбокс) GTV PB-D-PANELWEW</t>
  </si>
  <si>
    <t>PB-D-PANELWEW-10</t>
  </si>
  <si>
    <t>Передняя панель для внутренней шуфляды 1100мм белый (модернбокс) GTV PB-D-PANELWEW-10</t>
  </si>
  <si>
    <t>Разделение для модернбоксов</t>
  </si>
  <si>
    <t>PB-D-RELCOV-10</t>
  </si>
  <si>
    <t>Заглушка релинга белая (модернбокс) GTV</t>
  </si>
  <si>
    <t>PB-D-LIS1100-10</t>
  </si>
  <si>
    <t>Поперечная планка 1100мм белый (модернбокс) GTV PB-D-LIS1100-10</t>
  </si>
  <si>
    <t>PB-D-LIS1100</t>
  </si>
  <si>
    <t>Поперечная планка 1100мм серый (модернбокс) GTV PB-D-LIS1100</t>
  </si>
  <si>
    <t>PB-D-RP-1100-10</t>
  </si>
  <si>
    <t>Поперечный релинг 1100мм белый (модернбокс) GTV PB-D-RP-1100-10</t>
  </si>
  <si>
    <t>PB-D-RP-1100</t>
  </si>
  <si>
    <t>Поперечный релинг 1100мм серый (модернбокс)  GTV PB-D-RP-1100</t>
  </si>
  <si>
    <t>PB-D-PRZEGLP-10</t>
  </si>
  <si>
    <t>Преграда поперечной планки белый (модернбокс) GTV PB-D-PRZEGLP-10</t>
  </si>
  <si>
    <t>PB-D-PRZEGLP</t>
  </si>
  <si>
    <t>Преграда поперечной планки серый (модернбокс) GTV PB-D-PRZEGLP</t>
  </si>
  <si>
    <t>PB-D-ZR-00-10</t>
  </si>
  <si>
    <t xml:space="preserve">Соеденитель поперечного релинга белый (модернбокс) GTV PB-D-ZR-00-10 </t>
  </si>
  <si>
    <t>PB-D-ZR-00-0</t>
  </si>
  <si>
    <t>Соеденитель поперечного релинга серый (модернбокс) GTV PB-D-ZR-00-0</t>
  </si>
  <si>
    <t>PB-D-CONREL-10</t>
  </si>
  <si>
    <t>Соеденитель поперечной планки и релинга белый (модернбокс) GTV PB-D-CONREL-10</t>
  </si>
  <si>
    <t>PB-D-CONREL</t>
  </si>
  <si>
    <t>Соеденитель поперечной планки и релинга серый (модернбокс) GTV PB-D-CONREL</t>
  </si>
  <si>
    <t>PB-D-CONBXSIDE-10</t>
  </si>
  <si>
    <t>Соединитель поперечной планки и перфорированной стороны белый (модернбокс) GTV PB-D-CONBXSIDE-10</t>
  </si>
  <si>
    <t>PB-D-CONBXSID</t>
  </si>
  <si>
    <t>Соединитель поперечной планки и перфорированной стороны серый (модернбокс) GTV PB-D-CONBXSID</t>
  </si>
  <si>
    <t>PB-D-ŁR-00-10</t>
  </si>
  <si>
    <t>Соединитель релинга крестообразный белый (модернбокс) GTV PB-D-LR-00-10</t>
  </si>
  <si>
    <t>PB-D-ŁR-00-0</t>
  </si>
  <si>
    <t>Соединитель релинга крестообразный серый (модернбокс) GTV PB-D-LR-00-0</t>
  </si>
  <si>
    <t>РВ-D-RELKW450</t>
  </si>
  <si>
    <t>Релинг для модербокса 450 серый (квадратный) РВ-D-RELKW450</t>
  </si>
  <si>
    <t>PB-D-RELKW500-10</t>
  </si>
  <si>
    <t xml:space="preserve">Релинг для модербокса 500 белый (квадратный) </t>
  </si>
  <si>
    <t>PB-D-UCHWEW</t>
  </si>
  <si>
    <t>Ручка для внутреннего ящика (модернбокс) GTV PB-D-UCHWEW</t>
  </si>
  <si>
    <t>PB-D-UCHWEW-10</t>
  </si>
  <si>
    <t>Ручка для внутреннего ящика белый (модернбокс) GTV PB-D-UCHWEW-10</t>
  </si>
  <si>
    <t>PB-D-WEWMOCC</t>
  </si>
  <si>
    <t>Соединитель фронта внутренний высокий (модернбокс) GTV PB-D-WEWMOCC</t>
  </si>
  <si>
    <t>PB-D-WEWMOCC1</t>
  </si>
  <si>
    <t>Соединитель фронта внутренний высокий белый (модернбокс) GTV PB-D-WEWMOCC1</t>
  </si>
  <si>
    <t>PB-D-WEWMOCA</t>
  </si>
  <si>
    <t>Соединитель фронта внутренний низкий (модернбокс) GTV PB-D-WEWMOCA</t>
  </si>
  <si>
    <t>PB-D-WEWMOCA1</t>
  </si>
  <si>
    <t>Соединитель фронта внутренний низкий белый(модернбокс) GTV PB-D-WEWMOCA1</t>
  </si>
  <si>
    <t>PB-D-WEWMOCB</t>
  </si>
  <si>
    <t>Соединитель фронта внутренний средний (модернбокс) GTV PB-D-WEWMOCB</t>
  </si>
  <si>
    <t>PB-D-WEWMOCB1</t>
  </si>
  <si>
    <t>Соединитель фронта внутренний средний белый (модернбокс) GTV PB-D-WEWMOCB1</t>
  </si>
  <si>
    <t>Маркеры для модернбоксов</t>
  </si>
  <si>
    <t>PB-D-ZNACZ-0</t>
  </si>
  <si>
    <t>Маркер для крепления фронтов GTV PB-D-ZNACZ-0</t>
  </si>
  <si>
    <t>PB-D-MATRYCA</t>
  </si>
  <si>
    <t>Матрица для релингов (модернбокс) GTV PB-D-MATRYCA</t>
  </si>
  <si>
    <t>Модернбоксы PUSH to OPEN</t>
  </si>
  <si>
    <t>PB-D-P2O350C</t>
  </si>
  <si>
    <t xml:space="preserve">Модернбокс push to open 350 высокий GTV PB-D-P2O350C </t>
  </si>
  <si>
    <t>PB-D-P2O350A</t>
  </si>
  <si>
    <t>Модернбокс push to open 350 низкий GTV PB-D-P2O350А</t>
  </si>
  <si>
    <t>PB-D-P2O400C</t>
  </si>
  <si>
    <t>Модернбокс push to open 400 высокий GTV PB-D-P2O400C</t>
  </si>
  <si>
    <t>PB-D-P2O400A</t>
  </si>
  <si>
    <t>Модернбокс push to open 400 низкий GTV PB-D-P2O400A</t>
  </si>
  <si>
    <t>PB-D-P2O450C</t>
  </si>
  <si>
    <t>Модернбокс push to open 450 высокий GTV PB-D-P2O450C</t>
  </si>
  <si>
    <t>PB-D-P2O450A</t>
  </si>
  <si>
    <t>Модернбокс push to open 450 низкий GTV PB-D-P2O450A</t>
  </si>
  <si>
    <t>PB-D-P2O500C</t>
  </si>
  <si>
    <t>Модернбокс push to open 500 высокий GTV PB-D-P2O500C</t>
  </si>
  <si>
    <t>PB-D-P2O500A</t>
  </si>
  <si>
    <t>Модернбокс push to open 500 низкий GTV PB-D-P2O500A</t>
  </si>
  <si>
    <t>Модернбоксы под духовку</t>
  </si>
  <si>
    <t>PB-D-KPL68-450-10</t>
  </si>
  <si>
    <t>Модернбокс под духовку 450 белый GTV PB-D-KPL68-450-10</t>
  </si>
  <si>
    <t>PB-D-KPL68-450-80</t>
  </si>
  <si>
    <t>Модернбокс под духовку 450 серый GTV PB-D-KPL68-450-80</t>
  </si>
  <si>
    <t>PB-D-KPL68-500-10</t>
  </si>
  <si>
    <t>Модернбокс под духовку 500 белый GTV PB-D-KPL68-500-10</t>
  </si>
  <si>
    <t>PB-D-KPL68-500-80</t>
  </si>
  <si>
    <t>Модернбокс под духовку 500 серый GTV PB-D-KPL68-500-80</t>
  </si>
  <si>
    <t>Модернбоксы под мойку</t>
  </si>
  <si>
    <t>PB-D-ULE-500</t>
  </si>
  <si>
    <t>Модернбокс под мойку с "U" выемкой 500 серый GTV PB-D-ULE-500</t>
  </si>
  <si>
    <t>PB-D-ZLE-450</t>
  </si>
  <si>
    <t>Модернбокс под мойку с полной выемкой 450 серый GTV PB-D-ZLE-450</t>
  </si>
  <si>
    <t>PB-D-ZLE-500</t>
  </si>
  <si>
    <t>Модернбокс под мойку с полной выемкой 500 серый GTV PB-D-ZLE-500</t>
  </si>
  <si>
    <t>Престижбоксы</t>
  </si>
  <si>
    <t>PB-P-METPA350</t>
  </si>
  <si>
    <t>Боковина перфорированая к Престижбоксу 350 PB-P-METPA350*****</t>
  </si>
  <si>
    <t>PB-P-350B-00</t>
  </si>
  <si>
    <t>Престижбокс Плюс средний 350 (1 релинг) PB-P-350B-00*****</t>
  </si>
  <si>
    <t>PB-P-METPA400</t>
  </si>
  <si>
    <t>Боковина перфорированая к Престижбоксу 400***** PB-P-METPA400</t>
  </si>
  <si>
    <t>PB-P-400B-00</t>
  </si>
  <si>
    <t>Престижбокс Плюс средний 400 (1 релинг) PB-P-400B-00*****</t>
  </si>
  <si>
    <t>PB-P-METPA450</t>
  </si>
  <si>
    <t>Боковина перфорированая к Престижбоксу 450*****</t>
  </si>
  <si>
    <t>PB-P-450C-00</t>
  </si>
  <si>
    <t>Престижбокс Плюс высокий 450 (2 релинга) PB-P-450C-00*****</t>
  </si>
  <si>
    <t>PB-P-450B-00</t>
  </si>
  <si>
    <t>Престижбокс Плюс средний 450 (1 релинг) PB-P-450B-00*****</t>
  </si>
  <si>
    <t>PB-P-METPA500</t>
  </si>
  <si>
    <t>Боковина перфорированая к Престижбоксу 500*****</t>
  </si>
  <si>
    <t>PB-P-500C-00</t>
  </si>
  <si>
    <t>Престижбокс Плюс высокий 500 (2 релинга) PB-P-500C-00*****</t>
  </si>
  <si>
    <t>Роликовые направляющие</t>
  </si>
  <si>
    <t>Роликовая направляющая 250 Amix 0,9 (eol) *****</t>
  </si>
  <si>
    <t>PR-0B-250-10</t>
  </si>
  <si>
    <t>Роликовая направляющая 250 GTV ОВ-0,9</t>
  </si>
  <si>
    <t>PR-0B1-250-10</t>
  </si>
  <si>
    <t xml:space="preserve">Роликовая направляющая 250 GTV-Innovo ОВ1-0,9 (eol) ***** </t>
  </si>
  <si>
    <t>DS-300/B</t>
  </si>
  <si>
    <t>Роликовая направляющая 300 AMIX - 0,9 (eol) *****</t>
  </si>
  <si>
    <t>PR-0B-300-10</t>
  </si>
  <si>
    <t>Роликовая направляющая 300 GTV OB-0,9</t>
  </si>
  <si>
    <t>PR-0C-300-10</t>
  </si>
  <si>
    <t>Роликовая направляющая 300 innovo - 0,8 (eol) GTV</t>
  </si>
  <si>
    <t>Роликовая направляющая 300 белые (eol) *****</t>
  </si>
  <si>
    <t>PR-0B-350-10</t>
  </si>
  <si>
    <t>Роликовая направляющая 350 GTV OB-0,9</t>
  </si>
  <si>
    <t>PR-0B-400-10</t>
  </si>
  <si>
    <t>Роликовая направляющая 400 GTV OB-0,9</t>
  </si>
  <si>
    <t>PR-SX2-400-10</t>
  </si>
  <si>
    <t>Роликовая направляющая 400 SX2-1.0 (eol) *****  GTV</t>
  </si>
  <si>
    <t>PR-0B-450-10</t>
  </si>
  <si>
    <t>Роликовая направляющая 450 GTV OB-0,9</t>
  </si>
  <si>
    <t>Роликовая направляющая 450 LB</t>
  </si>
  <si>
    <t>DS-500/B</t>
  </si>
  <si>
    <t>Роликовая направляющая 500 AMIX - 1,0</t>
  </si>
  <si>
    <t>PR-0B-500-10</t>
  </si>
  <si>
    <t>Роликовая направляющая 500 GTV OB-0,9</t>
  </si>
  <si>
    <t>PR-0B-500-30</t>
  </si>
  <si>
    <t xml:space="preserve">Роликовая направляющая 500 GTV(OB2) коричневая (eol) ***** </t>
  </si>
  <si>
    <t>PR-0C-500-10</t>
  </si>
  <si>
    <t>Роликовая направляющая 500 Innovo 0,8 (eol) ***** GTV</t>
  </si>
  <si>
    <t>Роликовая направляющая 550 Amix (eol) *****</t>
  </si>
  <si>
    <t>PR-0B-550-10</t>
  </si>
  <si>
    <t>Роликовая направляющая 550 GTV OB-0.9</t>
  </si>
  <si>
    <t>PR-SX-550-10</t>
  </si>
  <si>
    <t>Роликовая направляющая 550 GTV SX-1,0 (eol) *****</t>
  </si>
  <si>
    <t xml:space="preserve">Роликовая направляющая 550 GTV коричн. (eol) ***** </t>
  </si>
  <si>
    <t>PR-OB2-600-10</t>
  </si>
  <si>
    <t xml:space="preserve">Роликовая направляющая 600 GTV OB2 (Innovo) - 0,9 (eol) ***** </t>
  </si>
  <si>
    <t>PR-0B-600-10</t>
  </si>
  <si>
    <t>Роликовая направляющая 600 ОВ-0,9 GTV</t>
  </si>
  <si>
    <t>Системы направляющих для деревянных ящиков</t>
  </si>
  <si>
    <t>GRASS DYNAMOOV</t>
  </si>
  <si>
    <t>Soft-close</t>
  </si>
  <si>
    <t>F130101102</t>
  </si>
  <si>
    <t>Направляющие NL 300 полн.выдв.Dynamoov с Soft-close 30 кг (Л F130101050211+ П F130101051211)*****</t>
  </si>
  <si>
    <t>F130101104211</t>
  </si>
  <si>
    <t>Направляющие NL 350 полн.выдв.Dynamoov с Soft-close 30 кг (Л F130101054211+П  F130101055211)*****</t>
  </si>
  <si>
    <t>F130101106</t>
  </si>
  <si>
    <t>Направляющие NL 400 полн.выдв.Dynamoov с Soft-close 30 кг (Л F130101058211+ П F130101059211)*****</t>
  </si>
  <si>
    <t>F130101108</t>
  </si>
  <si>
    <t>Направляющие NL 450 полн.выдв.Dynamoov с Soft-close 30 кг (Л F130101062210+П F130101063210)*****</t>
  </si>
  <si>
    <t>F130101110</t>
  </si>
  <si>
    <t>Направляющие NL 500 полн.выдв.Dynamoov с Soft-close 30 кг (Л F130101066210+П F130101067210)*****</t>
  </si>
  <si>
    <t>F130101112</t>
  </si>
  <si>
    <t>Направляющие NL 550 полн.выдв.Dynamoov с Soft-close 30 кг (Л F130101070210+П F130101071210)*****</t>
  </si>
  <si>
    <t>Tipmatic</t>
  </si>
  <si>
    <t>F130101115</t>
  </si>
  <si>
    <t>Направляющие NL 300  полн.выдв.Dynamoov с Tipmatic, 30 кг, (Л F130101076211+П F130101077211)*****</t>
  </si>
  <si>
    <t>F130101117</t>
  </si>
  <si>
    <t>Направляющие NL 350 полн.выдв.Dynamoov с Tipmatic, 30 кг, (Л F130101080211+П F130101081211)*****</t>
  </si>
  <si>
    <t>F130101119</t>
  </si>
  <si>
    <t>Направляющие NL 400 полн.выдв.Dynamoov с Tipmatic, 30 кг, (Л F130101084211+П F130101085211)*****</t>
  </si>
  <si>
    <t>F130101121</t>
  </si>
  <si>
    <t>Направляющие NL 450 полн.выдв.Dynamoov с Tipmatic, 30 кг, (Л F130101088210+П F130101089210)*****</t>
  </si>
  <si>
    <t>F130101123</t>
  </si>
  <si>
    <t>Направляющие NL 500 полн.выдв.Dynamoov с Tipmatic, 30 кг, (Л F130101092210+П F130101093210)*****</t>
  </si>
  <si>
    <t>F134101126233</t>
  </si>
  <si>
    <t>Комплект передних крепежей для системы DYNAMOOV (Л F134100699233+ П F134100700233)*****</t>
  </si>
  <si>
    <t>F134101305</t>
  </si>
  <si>
    <t>Крепёж выдвижной полки, задний*****</t>
  </si>
  <si>
    <t>F134100699</t>
  </si>
  <si>
    <t>Передний левый крепеж для системы Dynamoov,*****</t>
  </si>
  <si>
    <t>F134100700</t>
  </si>
  <si>
    <t>Передний правый крепеж для системы Dynamoov,*****</t>
  </si>
  <si>
    <t>GRASS DYNAPRO</t>
  </si>
  <si>
    <t>F130116015</t>
  </si>
  <si>
    <t>Направляющие NL-270 DYNAPRO полного выдв. c сист Soft-close40 кг(Л F130115004211+П F13011500521*****</t>
  </si>
  <si>
    <t>F130116016</t>
  </si>
  <si>
    <t>Направляющие NL-300 DYNAPRO полного выдв. c сист Soft-close40 кг(Л F130115007211+П F13011500821*****</t>
  </si>
  <si>
    <t>F130116018211</t>
  </si>
  <si>
    <t>Направляющие NL-350 DYNAPRO полного выдв. c сист Soft-close40 кг(Л F130115010211+П F13011501121*****</t>
  </si>
  <si>
    <t>F130116020</t>
  </si>
  <si>
    <t>Направляющие NL-400 DYNAPRO полного выдв. c сист Soft-close40 кг(Л F130115016211+П F13011501721*****</t>
  </si>
  <si>
    <t>F130116022</t>
  </si>
  <si>
    <t>Направляющие NL-450 DYNAPRO полного выдв. c сист Soft-close40 кг(Л F130115019211+П F13011502021*****</t>
  </si>
  <si>
    <t>F130116024</t>
  </si>
  <si>
    <t>Направляющие NL-500 DYNAPRO полного выдв. c сист Soft-close40 кг(Л F130115022211+П F13011502321*****</t>
  </si>
  <si>
    <t>F130116026210</t>
  </si>
  <si>
    <t>Направляющие NL-550 DYNAPRO полного выдв. c сист Soft-close40 кг(Л F130115025210+П F13011502621*****</t>
  </si>
  <si>
    <t>F130116032</t>
  </si>
  <si>
    <t>Направляющие NL-600 DYNAPRO полного выдв. c сист Soft-close60 кг(Л F130115037210+П F13011503821*****</t>
  </si>
  <si>
    <t>F130116033</t>
  </si>
  <si>
    <t>Направляющие NL-650 DYNAPRO полного выдв. c сист Soft-close60 кг(Л F130115040210+П F13011504121*****</t>
  </si>
  <si>
    <t>F130116034</t>
  </si>
  <si>
    <t>Направляющие NL-700 DYNAPRO полного выдв. c сист Soft-close50 кг(Л F130115043210+П F13011504421*****</t>
  </si>
  <si>
    <t>F130116035</t>
  </si>
  <si>
    <t>Направляющие NL-750 DYNAPRO полного выдв. c сист Soft-close50 кг(Л F130115046210+П F13011504721*****</t>
  </si>
  <si>
    <t>F134125074</t>
  </si>
  <si>
    <t>Передний и задний крепежи с регулиро-вочным адаптером для системы DYNAPRO Soft-close*****</t>
  </si>
  <si>
    <t>Tipmatic Plus (+25 мм по глубине)</t>
  </si>
  <si>
    <t>F130116044</t>
  </si>
  <si>
    <t>Направляющие NL-450 DYNAPRO полного выдв. c сист Tipmatic Plus40 кг(Л F130115978210+П F13011597*****</t>
  </si>
  <si>
    <t>F130116046</t>
  </si>
  <si>
    <t>Направляющие NL-500 DYNAPRO полного выдв. c сист Tipmatic Plus40 кг(Л F130115984210+П F13011598*****</t>
  </si>
  <si>
    <t>F134125076</t>
  </si>
  <si>
    <t>Передний и задний крепежи для сист DYNAPRO Tipmatic Plus (Штанга в Nova Pro)*****</t>
  </si>
  <si>
    <t>GTV Modern Slide</t>
  </si>
  <si>
    <t>полн выдв push to open</t>
  </si>
  <si>
    <t>PB-0FPO-250</t>
  </si>
  <si>
    <t>Шариковая направляющая GTV 250 для дерев.ящиков полн выдв push to open GTV PB-OFPO</t>
  </si>
  <si>
    <t>PB-0FPO-270</t>
  </si>
  <si>
    <t>Шариковая направляющая GTV 270 для дерев.ящиков полн выдв push to open GTV PB-OFPO</t>
  </si>
  <si>
    <t>PB-0FPO-300</t>
  </si>
  <si>
    <t>Шариковая направляющая GTV 300 для дерев.ящиков полн выдв push to open GTV PB-OFPO</t>
  </si>
  <si>
    <t>PB-0FPO-350</t>
  </si>
  <si>
    <t>Шариковая направляющая GTV 350 для дерев.ящиков полн выдв push to open GTV PB-OFPO</t>
  </si>
  <si>
    <t>PB-0FPO-400</t>
  </si>
  <si>
    <t>Шариковая направляющая GTV 400 для дерев.ящиков полн выдв push to open GTV PB-OFPO</t>
  </si>
  <si>
    <t>PB-0FPO-450</t>
  </si>
  <si>
    <t>Шариковая направляющая GTV 450 для дерев.ящиков полн выдв push to open GTV PB-OFPO</t>
  </si>
  <si>
    <t>PB-0FPO-500</t>
  </si>
  <si>
    <t>Шариковая направляющая GTV 500  для дерев.ящиков полн выдв push to open GTV PB-OFPO</t>
  </si>
  <si>
    <t>PB-0FPO-550</t>
  </si>
  <si>
    <t>Шариковая направляющая GTV 550 для дерев.ящиков полн выдв push to open GTV PB-OFPO</t>
  </si>
  <si>
    <t>PB-0FPO-600</t>
  </si>
  <si>
    <t>Шариковая направляющая GTV 600 для дерев.ящиков полн выдв push to open GTV PB-OFPO</t>
  </si>
  <si>
    <t>полн.выдвиж. с довод.</t>
  </si>
  <si>
    <t>PB-0SHX-250-A</t>
  </si>
  <si>
    <t>Шариковая направляющая GTV 250 для дерев.ящиков полн.выдвиж. с довод. PB-OSHX GTV</t>
  </si>
  <si>
    <t>PB-0SHX-270-A</t>
  </si>
  <si>
    <t>Шариковая направляющая GTV 270 для дерев.ящиков полн.выдвиж. с довод. PB-OSHX GTV</t>
  </si>
  <si>
    <t>PB-0SHX-300-A</t>
  </si>
  <si>
    <t>Шариковая направляющая GTV 300 для дерев.ящиков полн.выдвиж. с довод. PB-OSHX GTV</t>
  </si>
  <si>
    <t>PB-0SHX-350-A</t>
  </si>
  <si>
    <t>Шариковая направляющая GTV 350 для дерев.ящиков полн.выдвиж. с довод. PB-OSHX GTV</t>
  </si>
  <si>
    <t>PB-0SHX-400-A</t>
  </si>
  <si>
    <t>Шариковая направляющая GTV 400 для дерев.ящиков полн.выдвиж. с довод. PB-OSHX GTV</t>
  </si>
  <si>
    <t>PB-0SHX-450-A</t>
  </si>
  <si>
    <t>Шариковая направляющая GTV 450 для дерев.ящиков полн.выдвиж. с довод. PB-OSHX GTV</t>
  </si>
  <si>
    <t>PB-0SHX-500-A</t>
  </si>
  <si>
    <t>Шариковая направляющая GTV 500 для дерев.ящиков полн.выдвиж. с довод. PB-OSHX GTV</t>
  </si>
  <si>
    <t>PB-0SHX-550-A</t>
  </si>
  <si>
    <t>Шариковая направляющая GTV 550 для дерев.ящиков полн.выдвиж. с довод. PB-OSHX GTV</t>
  </si>
  <si>
    <t>PB-0SHX-600-A</t>
  </si>
  <si>
    <t>Шариковая направляющая GTV 600 для дерев.ящиков полн.выдвиж. с довод. PB-OSHX GTV</t>
  </si>
  <si>
    <t>Шариковая направляющая GTV DRW 300 для дерев.ящиков полн.выдвиж. с довод.***** (eol) GTV</t>
  </si>
  <si>
    <t>Шариковая направляющая GTV DRW 400 для дерев.ящиков полн.выдвиж. с довод. ***** (eol) GTV</t>
  </si>
  <si>
    <t>Шариковая направляющая GTV DRW 450 для дерев.ящиков полн.выдвиж. с довод. ***** (eol) GTV</t>
  </si>
  <si>
    <t>частич выдв push to open</t>
  </si>
  <si>
    <t>PB-GAPO-400</t>
  </si>
  <si>
    <t>Шариковая направляющая GTV 400 для дерев.ящиков част выдв push to open PB-GAPO GTV</t>
  </si>
  <si>
    <t>PB-GAPO-450</t>
  </si>
  <si>
    <t>Шариковая направляющая GTV 450 для дерев.ящиков част выдв push to open PB-GAPO GTV</t>
  </si>
  <si>
    <t>PB-GAPO-500</t>
  </si>
  <si>
    <t>Шариковая направляющая GTV 500 для дерев.ящиков част выдв push to open PB-GAPO GTV</t>
  </si>
  <si>
    <t>частич.выдвиж. с довод.</t>
  </si>
  <si>
    <t>PB-GCHX-250</t>
  </si>
  <si>
    <t>Шариковая направляющая GTV 250 для дерев.ящиков част.выдвиж. с довод. PB-GCHX</t>
  </si>
  <si>
    <t>PB-GCHX-270</t>
  </si>
  <si>
    <t>Шариковая направляющая GTV 270 для дерев.ящиков част.выдвиж. с довод. PB-GCHX GTV</t>
  </si>
  <si>
    <t>PB-GCHX-300</t>
  </si>
  <si>
    <t>Шариковая направляющая GTV 300 для дерев.ящиков част выдв с довод. PB-GCHX GTV</t>
  </si>
  <si>
    <t>PB-GCHX-350</t>
  </si>
  <si>
    <t>Шариковая направляющая GTV 350 для дерев.ящиков част выдв с довод. PB-GCHX GTV</t>
  </si>
  <si>
    <t>PB-GCHX-400</t>
  </si>
  <si>
    <t>Шариковая направляющая GTV 400 для дерев.ящиков част выдв с довод. PB-GCHX GTV</t>
  </si>
  <si>
    <t>PB-GCHX-450</t>
  </si>
  <si>
    <t>Шариковая направляющая GTV 450 для дерев.ящиков част выдв с довод. PB-GCHX GTV</t>
  </si>
  <si>
    <t>PB-GCHX-500</t>
  </si>
  <si>
    <t>Шариковая направляющая GTV 500 для дерев.ящиков част выдв с довод. PB-GCHX GTV</t>
  </si>
  <si>
    <t>PB-GCHX-550</t>
  </si>
  <si>
    <t>Шариковая направляющая GTV 550 для дерев.ящиков част.выдвиж. с довод. PB-GCHX GTV</t>
  </si>
  <si>
    <t>PB-GCHX-600</t>
  </si>
  <si>
    <t>Шариковая направляющая GTV 600 для дерев.ящиков част.выдвиж. с довод. PB-GCHX GTV</t>
  </si>
  <si>
    <t>Salice Push полного выдвижения</t>
  </si>
  <si>
    <t>250 мм - Направляющие для дер. ящиков скр. монтажа полного выдвижения с замком clip PUSH</t>
  </si>
  <si>
    <t>270 мм - Направляющие для дер. ящиков скр. монтажа полного выдвижения с замком clip PUSH (6557/27)</t>
  </si>
  <si>
    <t>300 мм - Направляющие для дер. ящиков скр. монтажа полного выдвижения с замком clip PUSH (6557/30)</t>
  </si>
  <si>
    <t>350 мм - Направляющие для дер. ящиков скр. монтажа полного выдвижения с замком clip PUSH (6557/35)</t>
  </si>
  <si>
    <t>400 мм - Направляющие для дер. ящиков скр. монтажа полного выдвижения с замком clip PUSH(6557/40)</t>
  </si>
  <si>
    <t>450 мм - Направляющие для дер. ящиков скр. монтажа полного выдвижения с замком clip PUSH (6557/45)</t>
  </si>
  <si>
    <t>500 мм - Направляющие для дер. ящиков скр. монтажа полного выдвижения с замком clip PUSH (6557/50)</t>
  </si>
  <si>
    <t>550 мм - Направляющие для дер. ящиков скр. монтажа полного выдвижения с замком clip PUSH (6557/55)</t>
  </si>
  <si>
    <t>600 мм - Направляющие для дер. ящиков скр. монтажа полного выдвижения с замком clip PUSH (6557/60)</t>
  </si>
  <si>
    <t>Salice Push частичного выдвижения</t>
  </si>
  <si>
    <t>250 мм - Направляющие для дер. ящиков скр. монтажа частичного выдвижения с замком clip PUSH(6157/25)</t>
  </si>
  <si>
    <t>270 мм - Направляющие для дер. ящиков скр. монтажа частичного выдвижения с замком clip PUSH(6157/27)</t>
  </si>
  <si>
    <t>300 мм - Направляющие для дер. ящиков скр. монтажа частичного выдвижения с замком clip PUSH(6157/30)</t>
  </si>
  <si>
    <t>350 мм - Направляющие для дер. ящиков скр. монтажа частичного выдвижения с замком clip PUSH(6157/35)</t>
  </si>
  <si>
    <t>400 мм - Направляющие для дер. ящиков скр. монтажа частичного выдвижения с замком clip PUSH(6157/40)</t>
  </si>
  <si>
    <t>450 мм - Направляющие для дер. ящиков скр. монтажа частичного выдвижения с замком clip PUSH(6157/45)</t>
  </si>
  <si>
    <t>500 мм - Направляющие для дер. ящиков скр. монтажа частичного выдвижения с замком clip PUSH(6157/50)</t>
  </si>
  <si>
    <t>550 мм - Направляющие для дер. ящиков скр. монтажа частичного выдвижения с замком clip PUSH(6157/55)</t>
  </si>
  <si>
    <t>600 мм - Направляющие для дер. ящиков скр. монтажа частичного выдвижения с замком clip PUSH(6157/60)</t>
  </si>
  <si>
    <t>Salice Soft полного выдвижения</t>
  </si>
  <si>
    <t>250 мм - Направляющие для дер. ящиков скр. монтажа полного выдвижения с замком clip SOFT(6555/25)</t>
  </si>
  <si>
    <t>270 мм - Направляющие для дер. ящиков скр. монтажа полного выдвижения с замком clip SOFT(6555/27)</t>
  </si>
  <si>
    <t>300 мм - Направляющие для дер. ящиков скр. монтажа полного выдвижения с замком clip SOFT(6555/30)</t>
  </si>
  <si>
    <t>350 мм - Направляющие для дер. ящиков скр. монтажа полного выдвижения с замком clip SOFT(6555/35)</t>
  </si>
  <si>
    <t>400 мм - Направляющие для дер. ящиков скр. монтажа полного выдвижения с замком clip SOFT(6555/40)</t>
  </si>
  <si>
    <t>450 мм - Направляющие для дер. ящиков скр. монтажа полного выдвижения с замком clip SOFT(6555/45)</t>
  </si>
  <si>
    <t>500 мм - Направляющие для дер. ящиков скр. монтажа полного выдвижения с замком clip SOFT(6555/50)</t>
  </si>
  <si>
    <t>550 мм - Направляющие для дер. ящиков скр. монтажа полного выдвижения с замком clip SOFT(6555/55)</t>
  </si>
  <si>
    <t>600 мм - Направляющие для дер. ящиков скр. монтажа полного выдвижения с замком clip SOFT(6555/60)</t>
  </si>
  <si>
    <t>Salice Soft частичного выдвижения</t>
  </si>
  <si>
    <t>250 мм - Направляющие для дер. ящиков скр. монтажа частичного выдвижения с замком clip SOFT(6155/25)</t>
  </si>
  <si>
    <t>270 мм - Направляющие для дер. ящиков скр. монтажа частичного выдвижения с замком clip SOFT(6155/27)</t>
  </si>
  <si>
    <t>300 мм - Направляющие для дер. ящиков скр. монтажа частичного выдвижения с замком clip SOFT(6155/30)</t>
  </si>
  <si>
    <t>350 мм - Направляющие для дер. ящиков скр. монтажа частичного выдвижения с замком clip SOFT(6155/35)</t>
  </si>
  <si>
    <t>400 мм - Направляющие для дер. ящиков скр. монтажа частичного выдвижения с замком clip SOFT(6155/40)</t>
  </si>
  <si>
    <t>450 мм - Направляющие для дер. ящиков скр. монтажа частичного выдвижения с замком clip SOFT(6155/45)</t>
  </si>
  <si>
    <t>500 мм - Направляющие для дер. ящиков скр. монтажа частичного выдвижения с замком clip SOFT(6155/50)</t>
  </si>
  <si>
    <t>550 мм - Направляющие для дер. ящиков скр. монтажа частичного выдвижения с замком clip SOFT(6155/55)</t>
  </si>
  <si>
    <t>600 мм - Направляющие для дер. ящиков скр. монтажа частичного выдвижения с замком clip SOFT(6155/60)</t>
  </si>
  <si>
    <t>Salice Unica полного выдвижения</t>
  </si>
  <si>
    <t>300 мм - Направляющие для дер. ящиков скр. монтажа полного выдв. с замком clip SOFT+PUSH(6558/30)</t>
  </si>
  <si>
    <t>350 мм - Направляющие для дер. ящиков скр. монтажа полного выдв. с замком clip SOFT+PUSH(6558/35)</t>
  </si>
  <si>
    <t>400 мм - Направляющие для дер. ящиков скр. монтажа полного выдв. с замком clip SOFT+PUSH(6558/40)</t>
  </si>
  <si>
    <t>450 мм - Направляющие для дер. ящиков скр. монтажа полного выдв. с замком clip SOFT+PUSH(6558/45)</t>
  </si>
  <si>
    <t>500 мм - Направляющие для дер. ящиков скр. монтажа полного выдв. с замком clip SOFT+PUSH(6558/50)</t>
  </si>
  <si>
    <t>Направляющие для д.я. ЗАМКИ</t>
  </si>
  <si>
    <t>Комплект CLIP замков с  рег. по вертикали для напр. полного и частичного выдвижения левый+правый</t>
  </si>
  <si>
    <t>Комплект CLIP замков с 3D регулировкой для направляющих полного выдвижения левый+правый</t>
  </si>
  <si>
    <t>Шариковые направляющие</t>
  </si>
  <si>
    <t>Шариковые направляющие 27</t>
  </si>
  <si>
    <t>PK-0H27-2500</t>
  </si>
  <si>
    <t xml:space="preserve">Шариковая направляющая част выдв 250 Н-27 GTV***** </t>
  </si>
  <si>
    <t>PK-0H27-3500</t>
  </si>
  <si>
    <t>Шариковая направляющая част выдв 350 Н-27 GTV*****</t>
  </si>
  <si>
    <t>PK-0H27-4000</t>
  </si>
  <si>
    <t xml:space="preserve">Шариковая направляющая част выдв 400 Н-27 GTV***** </t>
  </si>
  <si>
    <t>PK-0H27-4500</t>
  </si>
  <si>
    <t xml:space="preserve">Шариковая направляющая част выдв 450 Н-27 GTV***** </t>
  </si>
  <si>
    <t>PK-0H27-5000</t>
  </si>
  <si>
    <t xml:space="preserve">Шариковая направляющая част выдв 500 Н-27 GTV***** </t>
  </si>
  <si>
    <t>Шариковые направляющие 30</t>
  </si>
  <si>
    <t>PK-0H30-2500</t>
  </si>
  <si>
    <t>Шариковая направляющая 250 Н-30 GTV</t>
  </si>
  <si>
    <t>PK-0H30-3000</t>
  </si>
  <si>
    <t>Шариковая направляющая 300 Н-30 GTV</t>
  </si>
  <si>
    <t>PK-0H30-3500</t>
  </si>
  <si>
    <t>Шариковая направляющая 350 Н-30 GTV</t>
  </si>
  <si>
    <t>PK-0H30-4000</t>
  </si>
  <si>
    <t>Шариковая направляющая 400 Н-30 GTV</t>
  </si>
  <si>
    <t>Шариковые направляющие 35</t>
  </si>
  <si>
    <t>PK-0H35-2500</t>
  </si>
  <si>
    <t>Шариковая направляющая 250 H-35 GTV</t>
  </si>
  <si>
    <t>DB/35-300</t>
  </si>
  <si>
    <t xml:space="preserve">Шариковая направляющая 300 H-35 (AMIX) </t>
  </si>
  <si>
    <t>PK-0H35-3000</t>
  </si>
  <si>
    <t>Шариковая направляющая 300 H-35 GTV</t>
  </si>
  <si>
    <t>DB/35-350</t>
  </si>
  <si>
    <t>Шариковая направляющая 350 Н-35 (AMIX)</t>
  </si>
  <si>
    <t>PK-0H35-3500</t>
  </si>
  <si>
    <t>Шариковая направляющая 350 Н-35 GTV</t>
  </si>
  <si>
    <t>DB/35-400</t>
  </si>
  <si>
    <t>Шариковая направляющая 400 H-35 Amix</t>
  </si>
  <si>
    <t>PK-0H35-4000</t>
  </si>
  <si>
    <t xml:space="preserve">Шариковая направляющая 400 H-35 GTV </t>
  </si>
  <si>
    <t>PK-0H35-4500</t>
  </si>
  <si>
    <t>Шариковая направляющая 450 Н-35 GTV</t>
  </si>
  <si>
    <t xml:space="preserve">Шариковая направляющая 500 AMIX Н-35 </t>
  </si>
  <si>
    <t>PK-0H35-5000</t>
  </si>
  <si>
    <t>Шариковая направляющая 500 Н-35 GTV</t>
  </si>
  <si>
    <t>Шариковые направляющие 45</t>
  </si>
  <si>
    <t xml:space="preserve">250 </t>
  </si>
  <si>
    <t>PK-0H45250GX1</t>
  </si>
  <si>
    <t>Шариковая направляющая 250 GTV GX1</t>
  </si>
  <si>
    <t>PK-RH45-250</t>
  </si>
  <si>
    <t>Шариковая направляющая 250 GTV PK-R (конт)</t>
  </si>
  <si>
    <t>PK-0-H45-250</t>
  </si>
  <si>
    <t>Шариковая направляющая 250 GTV PRESTIGE</t>
  </si>
  <si>
    <t>Шариковая направляющая 250 LB*****</t>
  </si>
  <si>
    <t>Шариковая направляющая 250 PK-R GTV</t>
  </si>
  <si>
    <t>Шариковая направляющая H-45 L-250 (10шт)*****</t>
  </si>
  <si>
    <t>PK-INH45250</t>
  </si>
  <si>
    <t>Шариковая направляющая Н-42 250 GTV*****</t>
  </si>
  <si>
    <t xml:space="preserve">300 </t>
  </si>
  <si>
    <t>PK-0H45300GX</t>
  </si>
  <si>
    <t>Шариковая направляющая 300 GTV</t>
  </si>
  <si>
    <t>Шариковая направляющая 300 GTV (конт)</t>
  </si>
  <si>
    <t>PK-0H45300GX1</t>
  </si>
  <si>
    <t>Шариковая направляющая 300 GTV GX1</t>
  </si>
  <si>
    <t>PK-RH45-300</t>
  </si>
  <si>
    <t>Шариковая направляющая 300 GTV PK-R (конт)</t>
  </si>
  <si>
    <t>PK-0-H45-300</t>
  </si>
  <si>
    <t>Шариковая направляющая 300 GTV PRESTIGE</t>
  </si>
  <si>
    <t>PK-0H45300XP</t>
  </si>
  <si>
    <t>Шариковая направляющая 300 GTV XP</t>
  </si>
  <si>
    <t>Шариковая направляющая 300 PK-R GTV</t>
  </si>
  <si>
    <t>PK-INH45300</t>
  </si>
  <si>
    <t xml:space="preserve">Шариковая направляющая Н-42 300 GTV ***** </t>
  </si>
  <si>
    <t xml:space="preserve">350 </t>
  </si>
  <si>
    <t>PK-0H45350GX</t>
  </si>
  <si>
    <t>Шариковая направляющая 350 GTV</t>
  </si>
  <si>
    <t>Шариковая направляющая 350 GTV (конт)</t>
  </si>
  <si>
    <t>PK-0H45350GX1</t>
  </si>
  <si>
    <t>Шариковая направляющая 350 GTV GX1</t>
  </si>
  <si>
    <t>PK-RH45-350</t>
  </si>
  <si>
    <t>Шариковая направляющая 350 GTV PK-R (конт)</t>
  </si>
  <si>
    <t>PK-0-H45-350</t>
  </si>
  <si>
    <t>Шариковая направляющая 350 GTV PRESTIGE</t>
  </si>
  <si>
    <t>Шариковая направляющая 350 PK-R GTV</t>
  </si>
  <si>
    <t>DB/45-350</t>
  </si>
  <si>
    <t>Шариковая направляющая 350 Н-45 (AMIX)*****</t>
  </si>
  <si>
    <t>PK-0H45400GX</t>
  </si>
  <si>
    <t>Шариковая направляющая 400 GTV</t>
  </si>
  <si>
    <t xml:space="preserve">Шариковая направляющая 400 GTV (конт) </t>
  </si>
  <si>
    <t>PK-0H45400GX1</t>
  </si>
  <si>
    <t>Шариковая направляющая 400 GTV GX1</t>
  </si>
  <si>
    <t>PK-RH45-400</t>
  </si>
  <si>
    <t>Шариковая направляющая 400 GTV PK-R (конт)</t>
  </si>
  <si>
    <t>PK-0-H45-400</t>
  </si>
  <si>
    <t>Шариковая направляющая 400 GTV PRESTIGE</t>
  </si>
  <si>
    <t>Шариковая направляющая 400 PK-R GTV</t>
  </si>
  <si>
    <t xml:space="preserve">450 </t>
  </si>
  <si>
    <t>PK-0H45450GX</t>
  </si>
  <si>
    <t>Шариковая направляющая 450 GTV</t>
  </si>
  <si>
    <t>Шариковая направляющая 450 GTV (конт)</t>
  </si>
  <si>
    <t>PK-0H45450GX1</t>
  </si>
  <si>
    <t>Шариковая направляющая 450 GTV GX1</t>
  </si>
  <si>
    <t>PK-RH45-450</t>
  </si>
  <si>
    <t>Шариковая направляющая 450 GTV PK-R (конт)</t>
  </si>
  <si>
    <t>PK-0-H45-450</t>
  </si>
  <si>
    <t xml:space="preserve">Шариковая направляющая 450 GTV PRESTIGE </t>
  </si>
  <si>
    <t>Шариковая направляющая 450 PK-R GTV</t>
  </si>
  <si>
    <t>PK-0H45500GX</t>
  </si>
  <si>
    <t>Шариковая направляющая 500 GTV</t>
  </si>
  <si>
    <t>Шариковая направляющая 500 GTV (конт)</t>
  </si>
  <si>
    <t>PK-0H45500GX1</t>
  </si>
  <si>
    <t>Шариковая направляющая 500 GTV GX1</t>
  </si>
  <si>
    <t>PK-RH45-500</t>
  </si>
  <si>
    <t>Шариковая направляющая 500 GTV PK-R (конт)</t>
  </si>
  <si>
    <t>PK-0-H45-500</t>
  </si>
  <si>
    <t>Шариковая направляющая 500 GTV PRESTIGE</t>
  </si>
  <si>
    <t>Шариковая направляющая 500 PK-R GTV</t>
  </si>
  <si>
    <t>Шариковая направляющая H-45 L-500 (10шт)*****</t>
  </si>
  <si>
    <t>Шариковая направляющая 550 AMIX*****</t>
  </si>
  <si>
    <t>PK-0H45550GX</t>
  </si>
  <si>
    <t>Шариковая направляющая 550 GTV</t>
  </si>
  <si>
    <t>Шариковая направляющая 550 GTV (конт)</t>
  </si>
  <si>
    <t>PK-0H45550GX1</t>
  </si>
  <si>
    <t>Шариковая направляющая 550 GTV GX1</t>
  </si>
  <si>
    <t>PK-RH45-550</t>
  </si>
  <si>
    <t>Шариковая направляющая 550 GTV PK-R</t>
  </si>
  <si>
    <t>PK-0-H45-550</t>
  </si>
  <si>
    <t>Шариковая направляющая 550 GTV PRESTIGE</t>
  </si>
  <si>
    <t>Шариковая направляющая 550 LB*****</t>
  </si>
  <si>
    <t>Шариковая направляющая 550 PK-R GTV (конт)</t>
  </si>
  <si>
    <t>PK-INH45550</t>
  </si>
  <si>
    <t xml:space="preserve">Шариковая направляющая Н-42 550 GTV***** </t>
  </si>
  <si>
    <t>PK-0H45600GX</t>
  </si>
  <si>
    <t>Шариковая направляющая 600 GTV</t>
  </si>
  <si>
    <t>Шариковая направляющая 600 GTV (конт)</t>
  </si>
  <si>
    <t>PK-0H45600GX1</t>
  </si>
  <si>
    <t>Шариковая направляющая 600 GTV GX1</t>
  </si>
  <si>
    <t>PK-RH45-600</t>
  </si>
  <si>
    <t>Шариковая направляющая 600 GTV PK-R (конт)</t>
  </si>
  <si>
    <t>PK-0-H45-600</t>
  </si>
  <si>
    <t>Шариковая направляющая 600 GTV PRESTIGE</t>
  </si>
  <si>
    <t>Шариковая направляющая 600 PK-R GTV</t>
  </si>
  <si>
    <t>PK-0H45650GX</t>
  </si>
  <si>
    <t xml:space="preserve">Шариковая направляющая 650 GTV </t>
  </si>
  <si>
    <t>Шариковая направляющая 650 GTV (конт)</t>
  </si>
  <si>
    <t>PK-0H45650GX1</t>
  </si>
  <si>
    <t>Шариковая направляющая 650 GTV GX1</t>
  </si>
  <si>
    <t>PK-RH45-650</t>
  </si>
  <si>
    <t>Шариковая направляющая 650 GTV PK-R (конт)</t>
  </si>
  <si>
    <t>Шариковая направляющая 650 LB*****</t>
  </si>
  <si>
    <t>Шариковая направляющая 650 PK-R GTV</t>
  </si>
  <si>
    <t>PK-0H45700GX</t>
  </si>
  <si>
    <t>Шариковая направляющая 700 GTV</t>
  </si>
  <si>
    <t>Шариковая направляющая 700 GTV (конт)</t>
  </si>
  <si>
    <t>PK-0H45700GX1</t>
  </si>
  <si>
    <t>Шариковая направляющая 700 GTV GX1</t>
  </si>
  <si>
    <t>PK-RH45-700</t>
  </si>
  <si>
    <t>Шариковая направляющая 700 GTV PK-R (конт)</t>
  </si>
  <si>
    <t>PK-0-H45-700</t>
  </si>
  <si>
    <t>Шариковая направляющая 700 GTV PRESTIGE</t>
  </si>
  <si>
    <t>Шариковая направляющая 700 PK-R GTV</t>
  </si>
  <si>
    <t>Шариковые напрвляющие тонкие</t>
  </si>
  <si>
    <t>PK-0H17246XP</t>
  </si>
  <si>
    <t>Шариковая направляющая h=17 l-246mm GTV</t>
  </si>
  <si>
    <t>PK-0H17278XP</t>
  </si>
  <si>
    <t>Шариковая направляющая h=17 l-278mm GTV</t>
  </si>
  <si>
    <t>PK-0H17310XP</t>
  </si>
  <si>
    <t>Шариковая направляющая h=17 l-310mm GTV</t>
  </si>
  <si>
    <t>PK-0H17406XP</t>
  </si>
  <si>
    <t>Шариковая направляющая h=17 l-406mm GTV</t>
  </si>
  <si>
    <t>Шариковые направляющие Push Open</t>
  </si>
  <si>
    <t>PK-P-0H45-300A</t>
  </si>
  <si>
    <t>Шариковая направляющая Push Open Prestige 300 GTV</t>
  </si>
  <si>
    <t>PK-P-0H45-350A</t>
  </si>
  <si>
    <t>Шариковая направляющая Push Open Prestige 350 GTV</t>
  </si>
  <si>
    <t>PK-P-0H45-400A</t>
  </si>
  <si>
    <t>Шариковая направляющая Push Open Prestige 400 GTV</t>
  </si>
  <si>
    <t>PK-P-0H45-450A</t>
  </si>
  <si>
    <t>Шариковая направляющая Push Open Prestige 450 GTV</t>
  </si>
  <si>
    <t>PK-P-0H45-500A</t>
  </si>
  <si>
    <t>Шариковая направляющая Push Open Prestige 500 GTV</t>
  </si>
  <si>
    <t>PK-P-0H45-550A</t>
  </si>
  <si>
    <t>Шариковая направляющая Push Open Prestige 550 GTV</t>
  </si>
  <si>
    <t>PK-P-0H45-600A</t>
  </si>
  <si>
    <t>Шариковая направляющая Push Open Prestige 600 GTV</t>
  </si>
  <si>
    <t xml:space="preserve">Шариковые направляющие с доводчиком </t>
  </si>
  <si>
    <t>PK-L-H45-250-А</t>
  </si>
  <si>
    <t>Шариковая направляющая GTV VERSALITE  250 с доводчиком</t>
  </si>
  <si>
    <t>PK-L-H45-250</t>
  </si>
  <si>
    <t>Шариковая направляющая GTV VERSALITE PLUS 250 с доводчиком</t>
  </si>
  <si>
    <t>PK-L-H45-300-А</t>
  </si>
  <si>
    <t>Шариковая направляющая GTV VERSALITE 300 с доводчиком</t>
  </si>
  <si>
    <t>PK-L-H45-300</t>
  </si>
  <si>
    <t>Шариковая направляющая GTV VERSALITE PLUS 300 с доводчиком</t>
  </si>
  <si>
    <t>PK-L-H45-350-А</t>
  </si>
  <si>
    <t>Шариковая направляющая GTV VERSALITE  350 с доводчиком</t>
  </si>
  <si>
    <t>PK-L-H45-350</t>
  </si>
  <si>
    <t>Шариковая направляющая GTV VERSALITE PLUS 350 с доводчиком</t>
  </si>
  <si>
    <t>PK-L-H45-400-А</t>
  </si>
  <si>
    <t>Шариковая направляющая GTV VERSALITE  400 с доводчиком</t>
  </si>
  <si>
    <t>PK-L-H45-400</t>
  </si>
  <si>
    <t>Шариковая направляющая GTV VERSALITE PLUS 400 с доводчиком</t>
  </si>
  <si>
    <t>Шариковая направляющая GTV 450 част выдв с доводчиком*****</t>
  </si>
  <si>
    <t>PK-L-H45-450-А</t>
  </si>
  <si>
    <t>Шариковая направляющая GTV VERSALITE  450 c доводчиком</t>
  </si>
  <si>
    <t>PK-L-H45-450</t>
  </si>
  <si>
    <t>Шариковая направляющая GTV VERSALITE PLUS 450 c доводчиком</t>
  </si>
  <si>
    <t>PK-L-H45-500-А</t>
  </si>
  <si>
    <t>Шариковая направляющая GTV VERSALITE  500 с доводчиком</t>
  </si>
  <si>
    <t>PK-L-H45-500</t>
  </si>
  <si>
    <t>Шариковая направляющая GTV VERSALITE PLUS 500 с доводчиком</t>
  </si>
  <si>
    <t>Шариковая направляющая 550 GTV престиж с дожимом *****</t>
  </si>
  <si>
    <t>DB45ST-550 PERFECT</t>
  </si>
  <si>
    <t>Шариковая направляющая AMIX 550 с доводчиком</t>
  </si>
  <si>
    <t xml:space="preserve">Шариковая направляющая GTV 550 с доводчиком***** </t>
  </si>
  <si>
    <t>PK-L-H45-550-А</t>
  </si>
  <si>
    <t>Шариковая направляющая GTV VERSALITE 550 с доводчиком</t>
  </si>
  <si>
    <t>PK-L-H45-550</t>
  </si>
  <si>
    <t>Шариковая направляющая GTV VERSALITE PLUS 550 с доводчиком</t>
  </si>
  <si>
    <t xml:space="preserve">Шариковая направляющая GTV 600 с дожимом***** </t>
  </si>
  <si>
    <t>PK-L-H45-600-А</t>
  </si>
  <si>
    <t>Шариковая направляющая GTV VERSALITE 600 с доводчиком</t>
  </si>
  <si>
    <t>PK-L-H45-600</t>
  </si>
  <si>
    <t>Шариковая направляющая GTV VERSALITE PLUS 600 с доводчиком</t>
  </si>
  <si>
    <t>Шариковая направляющая GTV  престиж 650 с дожимом *****</t>
  </si>
  <si>
    <t xml:space="preserve">Шариковая направляющая 700 престиж GTV с дожимом ***** </t>
  </si>
  <si>
    <t>Системы раздвижных  дверей</t>
  </si>
  <si>
    <t>APOLLO</t>
  </si>
  <si>
    <t>221-024</t>
  </si>
  <si>
    <t>Компл. фурнитуры к склад. двер. APOLLO 2/908мм 2 створки по 14кг</t>
  </si>
  <si>
    <t>ARES2</t>
  </si>
  <si>
    <t>219-089</t>
  </si>
  <si>
    <t>AR01 компл. фурнитуры для 1 двери ARES2</t>
  </si>
  <si>
    <t>219-090</t>
  </si>
  <si>
    <t>AR02 компл. фурнитуры для 2 дверей ARES2</t>
  </si>
  <si>
    <t>211-050</t>
  </si>
  <si>
    <t>AR12 компл. фурнитуры для 2 раздвижных дверей ARES2 1200мм</t>
  </si>
  <si>
    <t>211-051</t>
  </si>
  <si>
    <t>AR15 компл. фурнитуры для 2 раздвижных дверей ARES2 1500мм</t>
  </si>
  <si>
    <t>211-052</t>
  </si>
  <si>
    <t>AR18 компл. фурнитуры для 2 раздвижных дверей ARES2 1800мм</t>
  </si>
  <si>
    <t>211-053</t>
  </si>
  <si>
    <t>AR20 компл. фурнитуры для 3 раздвижных дверей ARES2 2000мм</t>
  </si>
  <si>
    <t>211-054</t>
  </si>
  <si>
    <t>AR24 компл. фурнитуры для 3 раздвижных дверей ARES2 2400мм</t>
  </si>
  <si>
    <t>211-055</t>
  </si>
  <si>
    <t>AR30 компл. фурнитуры для 3 раздвижных дверей ARES2 3000мм</t>
  </si>
  <si>
    <t>214-536</t>
  </si>
  <si>
    <t xml:space="preserve">ARES2 направляющая алюм. 2400мм </t>
  </si>
  <si>
    <t>ATENA</t>
  </si>
  <si>
    <t>219-308</t>
  </si>
  <si>
    <t xml:space="preserve">AT DUO компл. фурнитуры для 1 двери ATENA DUO***** </t>
  </si>
  <si>
    <t>213-330</t>
  </si>
  <si>
    <t>AT15 компл. фурнитуры ATENA на 1 дверь 750мм *****</t>
  </si>
  <si>
    <t>213-332</t>
  </si>
  <si>
    <t>AT20 DUO компл. фурнитуры ATENA DUO на 1 дверь 1000мм (213-333)*****</t>
  </si>
  <si>
    <t>213-331</t>
  </si>
  <si>
    <t>AT20 компл. фурнитуры ATENA на 1 дверь 1000мм *****</t>
  </si>
  <si>
    <t>219-041</t>
  </si>
  <si>
    <t>Кпл. 5 скоб для направляющей AT к стене *****</t>
  </si>
  <si>
    <t>214-297</t>
  </si>
  <si>
    <t>Настенная маскировочная планка ATENA, для дверей 45мм, анод. серебро   2000мм*****</t>
  </si>
  <si>
    <t>214-291</t>
  </si>
  <si>
    <t>Плоская маскировочная планка ATENA, для дверей 45мм, анод. серебро   2000мм *****</t>
  </si>
  <si>
    <t>219-040</t>
  </si>
  <si>
    <t>скоба для направляющей AT к стене*****</t>
  </si>
  <si>
    <t>Bortoluzzi</t>
  </si>
  <si>
    <t>Eclipse</t>
  </si>
  <si>
    <t>VE55KIT0001</t>
  </si>
  <si>
    <t>Комплект крепежей для боковой панели  Eclipse 55-650 мм</t>
  </si>
  <si>
    <t>VE55KIT0002</t>
  </si>
  <si>
    <t>Комплект крепежей для боковой панели  Eclipse 55-900 мм</t>
  </si>
  <si>
    <t>VE55KIT0010</t>
  </si>
  <si>
    <t>Комплект магнитов</t>
  </si>
  <si>
    <t>VE55KIT0202</t>
  </si>
  <si>
    <t>Передняя маскировочная планка (ECL040 2600) BL (1/1)</t>
  </si>
  <si>
    <t>VE55KIT0201</t>
  </si>
  <si>
    <t>Передняя маскировочная планка (ECL040 2600) GR (1/1)</t>
  </si>
  <si>
    <t>VE55AMS2200NN</t>
  </si>
  <si>
    <t>Система Eclipse  глубина двери 500-700 мм, высота двери 1900-2200 мм, левая</t>
  </si>
  <si>
    <t>VE55AMD2200NN</t>
  </si>
  <si>
    <t>Система Eclipse  глубина двери 500-700 мм, высота двери 1900-2200 мм, правая</t>
  </si>
  <si>
    <t>VE55AMS2500NN</t>
  </si>
  <si>
    <t>Система Eclipse  глубина двери 500-700 мм, высота двери 2200-2500 мм, левая</t>
  </si>
  <si>
    <t>VE55AMD2500NN</t>
  </si>
  <si>
    <t>Система Eclipse  глубина двери 500-700 мм, высота двери 2200-2500 мм, правая</t>
  </si>
  <si>
    <t>Glow+</t>
  </si>
  <si>
    <t>VE41KSKACMA2510</t>
  </si>
  <si>
    <t>GLOW+ комплект роликов для двух дверей с демпфером до 45 кг (толщина двери до 23мм) Н33 SP23</t>
  </si>
  <si>
    <t>VE41KSKACMA2520</t>
  </si>
  <si>
    <t>GLOW+ комплект роликов для двух дверей с демпфером до 45 кг (толщина двери до 30мм) Н33 SP23</t>
  </si>
  <si>
    <t>VE41KSKACMA3510</t>
  </si>
  <si>
    <t>GLOW+ комплект роликов для трех дверей с демпфером до 45 кг (толщина двери до 23мм) Н33 SP23</t>
  </si>
  <si>
    <t>VE41KSKACMA3520</t>
  </si>
  <si>
    <t>GLOW+ комплект роликов для трех дверей с демпфером до 45 кг (толщина двери до 30мм) Н33 SP23</t>
  </si>
  <si>
    <t>VE41PTA13100AВ</t>
  </si>
  <si>
    <t>Верхняя направляющая L=3100 (21152 UP.STD PROFILE W/F.C. L3.1m (1/8))</t>
  </si>
  <si>
    <t>VE41PIA16200AB</t>
  </si>
  <si>
    <t>Верхняя направляющая L=6200 (21152 UP.STD PROFILE W/F.C. 16.2 м (1/8))</t>
  </si>
  <si>
    <t>VE41KSM0S07</t>
  </si>
  <si>
    <t>Комплект магниты/задняя панель/ворс 4 м (выдавать 4м ворса, 8 магнитов, 8 пластин)</t>
  </si>
  <si>
    <t>VE41PTE13100AВ</t>
  </si>
  <si>
    <t>Нижняя направляющая L=3100  (21162 LOWER PROFILE L=3.1m (1/8))</t>
  </si>
  <si>
    <t>VE41PIE16200AB</t>
  </si>
  <si>
    <t>Нижняя направляющая L=6200 (21162 LOWER PROFILE L=6.2м (1/8))</t>
  </si>
  <si>
    <t>VE41BTA03100AВ</t>
  </si>
  <si>
    <t>Передняя маскировочная планка L=3100 (34032 W/B L=3.1m  (1/8))</t>
  </si>
  <si>
    <t>VE41BIA06200AB</t>
  </si>
  <si>
    <t>Передняя маскировочная планка L=6200 (34032 W/B L=6.2м (1/8))</t>
  </si>
  <si>
    <t>Mover</t>
  </si>
  <si>
    <t>VE2812006018</t>
  </si>
  <si>
    <t>Механизм вертикального открывания фасада  1200*600 мм (толщина боковой стенки18 мм)</t>
  </si>
  <si>
    <t>VE2818006018</t>
  </si>
  <si>
    <t>Механизм вертикального открывания фасада  1800*600 мм (толщина боковой стенки18 мм)</t>
  </si>
  <si>
    <t>VE2824006018</t>
  </si>
  <si>
    <t>Механизм вертикального открывания фасада 2400*600 мм (толщина боковой стенки18 мм)</t>
  </si>
  <si>
    <t>VE2809006018</t>
  </si>
  <si>
    <t>Механизм вертикального открывания фасада 900*600 мм (толщина боковой стенки18 мм)</t>
  </si>
  <si>
    <t>Slider L</t>
  </si>
  <si>
    <t>VE302A2000NN</t>
  </si>
  <si>
    <t>Slider-L: Компланарная система для 2 дверей (внутренняя ширина 2000-2199 мм)</t>
  </si>
  <si>
    <t>VE302A2200NN</t>
  </si>
  <si>
    <t>Slider-L: Компланарная система для 2 дверей (внутренняя ширина 2200-2399 мм)</t>
  </si>
  <si>
    <t>VE302A2400NN</t>
  </si>
  <si>
    <t>Slider-L: Компланарная система для 2 дверей (внутренняя ширина 2400-2599 мм)</t>
  </si>
  <si>
    <t>VE302A2600NN</t>
  </si>
  <si>
    <t>Slider-L: Компланарная система для 2 дверей (внутренняя ширина 2600-2799 мм)</t>
  </si>
  <si>
    <t>VE302A2800NN</t>
  </si>
  <si>
    <t>Slider-L: Компланарная система для 2 дверей (внутренняя ширина 2800-2999 мм)</t>
  </si>
  <si>
    <t>VE302A3000NN</t>
  </si>
  <si>
    <t>Slider-L: Компланарная система для 2 дверей (внутренняя ширина 3000-3199 мм)</t>
  </si>
  <si>
    <t>VE302A3200NN</t>
  </si>
  <si>
    <t>Slider-L: Компланарная система для 2 дверей (внутренняя ширина 3200-3399 мм)</t>
  </si>
  <si>
    <t>VE302A3400NN</t>
  </si>
  <si>
    <t>Slider-L: Компланарная система для 2 дверей (внутренняя ширина 3400-3599 мм)</t>
  </si>
  <si>
    <t>VE302A3600NN</t>
  </si>
  <si>
    <t>Slider-L: Компланарная система для 2 дверей (внутренняя ширина 3600-3799 мм)</t>
  </si>
  <si>
    <t>Slider M50</t>
  </si>
  <si>
    <t>VE512AM501600NN</t>
  </si>
  <si>
    <t>Slider-M50: Компланарная система (внутренняя ширина 1600-1799 мм)</t>
  </si>
  <si>
    <t>VE512AM501800NN</t>
  </si>
  <si>
    <t>Slider-M50: Компланарная система (внутренняя ширина 1800-1999 мм)</t>
  </si>
  <si>
    <t>VE512AM502000NN</t>
  </si>
  <si>
    <t>Slider-M50: Компланарная система (внутренняя ширина 2000-2199 мм)</t>
  </si>
  <si>
    <t>VE512AM502200NN</t>
  </si>
  <si>
    <t>Slider-M50: Компланарная система (внутренняя ширина 2200-2399 мм)</t>
  </si>
  <si>
    <t>VE512AM502400NN</t>
  </si>
  <si>
    <t>Slider-M50: Компланарная система (внутренняя ширина 2400-2599 мм)</t>
  </si>
  <si>
    <t>VE512AM502800NN</t>
  </si>
  <si>
    <t>Slider-M50: Компланарная система (внутренняя ширина 2800-2999 мм)</t>
  </si>
  <si>
    <t>Slider S10</t>
  </si>
  <si>
    <t>VE57KIT0103</t>
  </si>
  <si>
    <t>Верхняя или нижняя система 1116-1371 мм (Выписывать всегда)</t>
  </si>
  <si>
    <t>VE57KIT0104</t>
  </si>
  <si>
    <t>Верхняя или нижняя система 1372-1627 мм (Выписывать всегда)</t>
  </si>
  <si>
    <t>VE57KIT0106</t>
  </si>
  <si>
    <t>Верхняя или нижняя система 1884-2139 мм (Выписывать всегда)</t>
  </si>
  <si>
    <t>VE57KIT0101</t>
  </si>
  <si>
    <t>Верхняя или нижняя система 860-987 мм (Выписывать всегда)</t>
  </si>
  <si>
    <t>VE57KIT0102</t>
  </si>
  <si>
    <t>Верхняя или нижняя система 988-1115 мм (Выписывать всегда)</t>
  </si>
  <si>
    <t>VE57KIT0105</t>
  </si>
  <si>
    <t>Верхняя или нижняя система1628-1883 мм (Выписывать всегда)</t>
  </si>
  <si>
    <t>VE57KIT0302</t>
  </si>
  <si>
    <t>Верхняя система 1628-2400 мм</t>
  </si>
  <si>
    <t>VE57KIT0301</t>
  </si>
  <si>
    <t>Верхняя система 860-1627 мм</t>
  </si>
  <si>
    <t>VE57KIT0202</t>
  </si>
  <si>
    <t>Нижняя система 1628-2400 мм</t>
  </si>
  <si>
    <t>VE57KIT0201</t>
  </si>
  <si>
    <t xml:space="preserve">Нижняя система 860-1627 мм </t>
  </si>
  <si>
    <t>FAST / MITO GTV</t>
  </si>
  <si>
    <t>FAST</t>
  </si>
  <si>
    <t>Комплект Fast 25 кг. BS126*BS127 LAGUNA *****</t>
  </si>
  <si>
    <t>Комплект Fast 50 кг. BS126*BS127</t>
  </si>
  <si>
    <t>F-50-2000</t>
  </si>
  <si>
    <t>Шина верхняя/нижняя L50 к Fast  F-50-2000</t>
  </si>
  <si>
    <t>Шина верхняя/нижняя L50 к Fast  F-50-3000</t>
  </si>
  <si>
    <t>МITO (аналог FAST / ARES2) GTV</t>
  </si>
  <si>
    <t>A-MITO-PLUS</t>
  </si>
  <si>
    <t>Комплект роликов + стопор на одну дверь MITO PLUS GTV</t>
  </si>
  <si>
    <t>A-SG-MITO</t>
  </si>
  <si>
    <t>Ролик верхний (ползунок) к MITO GTV (нужно 2шт на одну дверь)</t>
  </si>
  <si>
    <t>A-RD-MITO</t>
  </si>
  <si>
    <t>Ролик нижний к MITO GTV (нужно 2шт на одну дверь)</t>
  </si>
  <si>
    <t>A-POZ-MITO</t>
  </si>
  <si>
    <t>Стопор системы MITO GTV (нужно 1шт на одну дверь)</t>
  </si>
  <si>
    <t>A-TMITO-200-05</t>
  </si>
  <si>
    <t>Шина верхняя/нижняя L2000 к MITO GTV</t>
  </si>
  <si>
    <t>A-TMITO-300-05</t>
  </si>
  <si>
    <t>Шина верхняя/нижняя L3000 к MITO GTV</t>
  </si>
  <si>
    <t>HERKULES / QUANTUM GTV</t>
  </si>
  <si>
    <t>HERKULES</t>
  </si>
  <si>
    <t>219-311</t>
  </si>
  <si>
    <t>HS120 компл. фурнитуры для 1 двери HERKULES 120кг</t>
  </si>
  <si>
    <t>213-361</t>
  </si>
  <si>
    <t>HS120/150  компл. фурнитуры HERKULES 120кг на 1 дверь 750мм</t>
  </si>
  <si>
    <t>213-362</t>
  </si>
  <si>
    <t>HS120/180  компл. фурнитуры HERKULES 120кг на 1 дверь 900мм</t>
  </si>
  <si>
    <t>213-363</t>
  </si>
  <si>
    <t>HS120/200  компл. фурнитуры HERKULES 120кг на 1 дверь 1000мм</t>
  </si>
  <si>
    <t>219-310</t>
  </si>
  <si>
    <t>HS60 компл. фурнитуры для 1 двери HERKULES 60кг</t>
  </si>
  <si>
    <t>213-351</t>
  </si>
  <si>
    <t>HS60/150  компл. фурнитуры HERKULES 60кг на 1 дверь 750мм</t>
  </si>
  <si>
    <t>213-352</t>
  </si>
  <si>
    <t>HS60/180  компл. фурнитуры HERKULES 60кг на 1 дверь 900мм</t>
  </si>
  <si>
    <t>213-353</t>
  </si>
  <si>
    <t>HS60/200  компл. фурнитуры HERKULES 60кг на 1 дверь 1000мм</t>
  </si>
  <si>
    <t>219-070</t>
  </si>
  <si>
    <t>SYMETRIC механизм синхронного раздвижения 2 дверей</t>
  </si>
  <si>
    <t>321-039</t>
  </si>
  <si>
    <t>амортизатор (HERKULES) (стопор 321-039)</t>
  </si>
  <si>
    <t>321-038</t>
  </si>
  <si>
    <t>клипстопор (HERKULES)</t>
  </si>
  <si>
    <t>219-042</t>
  </si>
  <si>
    <t>Кпл. 5 скоб для направляющей H2 к стене, для дверей до 45мм</t>
  </si>
  <si>
    <t>214-680</t>
  </si>
  <si>
    <t>Маскировочная планка для направл. HERKULES-2, анод. золото   2000мм</t>
  </si>
  <si>
    <t>214-695</t>
  </si>
  <si>
    <t>Маскировочная планка для направл. HERKULES-2, анод. серебро   2000мм</t>
  </si>
  <si>
    <t>214-725</t>
  </si>
  <si>
    <t>Маскировочная планка для направл. HERKULES-2, анод. шампан   2000мм</t>
  </si>
  <si>
    <t>214-422</t>
  </si>
  <si>
    <t>направляющая алюм. H2/1500мм</t>
  </si>
  <si>
    <t>214-424</t>
  </si>
  <si>
    <t>направляющая алюм. H2/1800мм</t>
  </si>
  <si>
    <t>214-425</t>
  </si>
  <si>
    <t>направляющая алюм. H2/2000мм</t>
  </si>
  <si>
    <t>214-427</t>
  </si>
  <si>
    <t>направляющая алюм. H2/3000мм</t>
  </si>
  <si>
    <t>214-428</t>
  </si>
  <si>
    <t>направляющая алюм. H2/4000мм</t>
  </si>
  <si>
    <t>214-430</t>
  </si>
  <si>
    <t>направляющая алюм. H2/6000мм</t>
  </si>
  <si>
    <t>215-123</t>
  </si>
  <si>
    <t>ролик (H120)</t>
  </si>
  <si>
    <t>215-122</t>
  </si>
  <si>
    <t>ролик (H60)</t>
  </si>
  <si>
    <t>QUANTUM GTV</t>
  </si>
  <si>
    <t>A-BUD-UM</t>
  </si>
  <si>
    <t>Алюминиевая универсальная накладка для маскировки рельсов - QUANTUM GTV</t>
  </si>
  <si>
    <t>A-BUD-UB</t>
  </si>
  <si>
    <t>Боковое крепление к стене - QUANTUM GTV</t>
  </si>
  <si>
    <t>A-BUD-UG</t>
  </si>
  <si>
    <t>Верхнее крепление к потолку - QUANTUM GTV</t>
  </si>
  <si>
    <t>A-TG-BUD-200-00</t>
  </si>
  <si>
    <t>Верхняя алюминиевая рельса для системы QUANTUM, L-2м GTV</t>
  </si>
  <si>
    <t>A-TG-BUD-300-00</t>
  </si>
  <si>
    <t>Верхняя алюминиевая рельса для системы QUANTUM, L-3м GTV</t>
  </si>
  <si>
    <t>A-BUDP-SET</t>
  </si>
  <si>
    <t>Комплект подвестной системы QUANTUM GTV</t>
  </si>
  <si>
    <t>HERKULES GLASS</t>
  </si>
  <si>
    <t>337-001</t>
  </si>
  <si>
    <t>Cамоклеющиеся прозрачные ручки для раздвижных дверей, 2шт.</t>
  </si>
  <si>
    <t>219-313</t>
  </si>
  <si>
    <t>HG01 комп. Фурнитуры для 1 стеклянной двери HERKULES GLASS 100кг</t>
  </si>
  <si>
    <t>214-605</t>
  </si>
  <si>
    <t>алюм. маскировочная планка HERKULES GLASS 2010мм, анод. серебро</t>
  </si>
  <si>
    <t>219-030</t>
  </si>
  <si>
    <t>Заглушка для маскировочной планки HERLUKES GLASS, пр.+ле.</t>
  </si>
  <si>
    <t>HERKULES PLUS</t>
  </si>
  <si>
    <t>229-026</t>
  </si>
  <si>
    <t xml:space="preserve">HP2/25 компл. фурнитуры HERKULES PLUS 2 створки по 25 кг </t>
  </si>
  <si>
    <t>221-300</t>
  </si>
  <si>
    <t xml:space="preserve">HP2/25/120 компл. фурнитуры к склад. дверям HERKULES PLUS </t>
  </si>
  <si>
    <t>221-301</t>
  </si>
  <si>
    <t xml:space="preserve">HP2/25/150 компл. фурнитуры к склад. дверям HERKULES PLUS </t>
  </si>
  <si>
    <t>221-302</t>
  </si>
  <si>
    <t xml:space="preserve">HP2/25/180 компл. фурнитуры к склад. дверям HERKULES PLUS </t>
  </si>
  <si>
    <t>229-028</t>
  </si>
  <si>
    <t xml:space="preserve">HP2/40 компл. фурнитуры HERKULES PLUS 2 створки по 40 кг </t>
  </si>
  <si>
    <t>221-320</t>
  </si>
  <si>
    <t xml:space="preserve">HP2/40/120 компл. фурнитуры к склад. дверям HERKULES PLUS </t>
  </si>
  <si>
    <t>221-321</t>
  </si>
  <si>
    <t xml:space="preserve">HP2/40/150 компл. фурнитуры к склад. дверям HERKULES PLUS </t>
  </si>
  <si>
    <t>221-322</t>
  </si>
  <si>
    <t xml:space="preserve">HP2/40/180 компл. фурнитуры к склад. дверям HERKULES PLUS </t>
  </si>
  <si>
    <t>214-380</t>
  </si>
  <si>
    <t>направляющая алюм. H1/1200мм</t>
  </si>
  <si>
    <t>HORUS</t>
  </si>
  <si>
    <t>219-002</t>
  </si>
  <si>
    <t>HR01 компл. фурнитуры для 1 двери HORUS</t>
  </si>
  <si>
    <t>212-009</t>
  </si>
  <si>
    <t>HR12 компл. фурнитуры для 2 раздвижных дверей HORUS 1200мм</t>
  </si>
  <si>
    <t>212-011</t>
  </si>
  <si>
    <t>HR15 компл. фурнитуры для 2 раздвижных дверей HORUS 1500мм</t>
  </si>
  <si>
    <t>212-013</t>
  </si>
  <si>
    <t>HR18 компл. фурнитуры для 2 раздвижных дверей HORUS 1800мм</t>
  </si>
  <si>
    <t>212-014</t>
  </si>
  <si>
    <t>HR20 компл. фурнитуры для 3 раздвижных дверей HORUS 2000мм</t>
  </si>
  <si>
    <t>212-016</t>
  </si>
  <si>
    <t>HR24 компл. фурнитуры для 3 раздвижных дверей HORUS 2400мм</t>
  </si>
  <si>
    <t>212-017</t>
  </si>
  <si>
    <t>HR30 компл. фурнитуры для 3 раздвижных дверей HORUS 3000мм</t>
  </si>
  <si>
    <t>JUPITER (подходят направляющие SATURN)</t>
  </si>
  <si>
    <t>219-005</t>
  </si>
  <si>
    <t xml:space="preserve">JU01 компл. фурнитуры для 1 двери JUPITER </t>
  </si>
  <si>
    <t>213-005</t>
  </si>
  <si>
    <t xml:space="preserve">JU15 компл. фурнитуры для раздвижных дверей JUPITER 750мм </t>
  </si>
  <si>
    <t>213-006</t>
  </si>
  <si>
    <t xml:space="preserve">JU18 компл. фурнитуры для раздвижных дверей JUPITER 900мм </t>
  </si>
  <si>
    <t>213-032</t>
  </si>
  <si>
    <t xml:space="preserve">JU20 компл. фурнитуры для раздвижных дверей JUPITER 1000мм </t>
  </si>
  <si>
    <t>213-007</t>
  </si>
  <si>
    <t xml:space="preserve">JU24 компл. фурнитуры для раздвижных дверей JUPITER 1200мм </t>
  </si>
  <si>
    <t>SARA</t>
  </si>
  <si>
    <t>214-221</t>
  </si>
  <si>
    <t>SARA верхряя алюм. направляющая 2000мм</t>
  </si>
  <si>
    <t xml:space="preserve">215-116 </t>
  </si>
  <si>
    <t>SARA комплект фурнитуры для 2 дверей</t>
  </si>
  <si>
    <t>214-222</t>
  </si>
  <si>
    <t>SARA нижняя пласт. направляющая 2000мм</t>
  </si>
  <si>
    <t>SATURN</t>
  </si>
  <si>
    <t>219-001</t>
  </si>
  <si>
    <t xml:space="preserve">ST01 компл. фурнитуры для 1 двери SATURN </t>
  </si>
  <si>
    <t>213-011</t>
  </si>
  <si>
    <t xml:space="preserve">ST12 компл. фурнитуры для раздвижных дверей SATURN 600мм </t>
  </si>
  <si>
    <t>213-013</t>
  </si>
  <si>
    <t xml:space="preserve">ST15 компл. фурнитуры для раздвижных дверей SATURN 750мм </t>
  </si>
  <si>
    <t>213-015</t>
  </si>
  <si>
    <t xml:space="preserve">ST18 компл. фурнитуры для раздвижных дверей SATURN 900мм </t>
  </si>
  <si>
    <t>213-020</t>
  </si>
  <si>
    <t xml:space="preserve">ST20 компл. фурнитуры для раздвижных дверей SATURN 1000мм </t>
  </si>
  <si>
    <t>213-016</t>
  </si>
  <si>
    <t xml:space="preserve">ST24 компл. фурнитуры для раздвижных дверей SATURN 1200мм </t>
  </si>
  <si>
    <t>214-128</t>
  </si>
  <si>
    <t>направляющая алюм. 21AS/1500мм</t>
  </si>
  <si>
    <t>214-130</t>
  </si>
  <si>
    <t>направляющая алюм. 21AS/1800мм</t>
  </si>
  <si>
    <t>214-131</t>
  </si>
  <si>
    <t>направляющая алюм. 21AS/2000мм</t>
  </si>
  <si>
    <t>214-127</t>
  </si>
  <si>
    <t>направляющая алюм. 21AS/3000мм</t>
  </si>
  <si>
    <t>Комплектующие</t>
  </si>
  <si>
    <t>321-010</t>
  </si>
  <si>
    <t>амортизатор (28P) (стопор 321-010) (SATURN, HORUS, ARIS, JUPITER) *****</t>
  </si>
  <si>
    <t>219-032</t>
  </si>
  <si>
    <t>доводчик SILENT-STOP для системы HERKULES</t>
  </si>
  <si>
    <t>321-049</t>
  </si>
  <si>
    <t>клипстопор (SATURN/HORUS/JUPITER) *****</t>
  </si>
  <si>
    <t>216-007</t>
  </si>
  <si>
    <t>Кпл. проводник ниж. с саморезами (SATURN/HORUS/JUPITER/HERCULES/GLASS) *****</t>
  </si>
  <si>
    <t>Пластиковая направляющая L-2500 белая</t>
  </si>
  <si>
    <t>Пластиковая направляющая L-2500 коричневая</t>
  </si>
  <si>
    <t>215-113</t>
  </si>
  <si>
    <t>ролик (20) (SATURN/HORUS)</t>
  </si>
  <si>
    <t>Ролик д/пластиковой направл. верхний белый</t>
  </si>
  <si>
    <t xml:space="preserve">Ролик д/пластиковой направл. верхний коричневый </t>
  </si>
  <si>
    <t xml:space="preserve">Ролик д/пластиковой направл. нижний белый </t>
  </si>
  <si>
    <t xml:space="preserve">Ролик д/пластиковой направл. нижний коричневый </t>
  </si>
  <si>
    <t>Соединительные профили</t>
  </si>
  <si>
    <t>Профиль L (eol)</t>
  </si>
  <si>
    <t>Профиль пластиковый L-18-2000 золото (8 шт. в уп.) (eol) *****</t>
  </si>
  <si>
    <t>Профиль пластиковый L-18-2000 мат хром (8 шт. в уп.)*****</t>
  </si>
  <si>
    <t>Профиль Н-4</t>
  </si>
  <si>
    <t>H50</t>
  </si>
  <si>
    <t>Профиль Н-4 белый (2м)</t>
  </si>
  <si>
    <t>Профиль Н-4 бук (2м)*****</t>
  </si>
  <si>
    <t xml:space="preserve">Профиль Н-4 светлокоричн. ( 2,5 М)***** </t>
  </si>
  <si>
    <t>Профиль Н-4 темнокоричневый (2,5 м)*****</t>
  </si>
  <si>
    <t>Трубы и акссесуары</t>
  </si>
  <si>
    <t>Трубы D16 и релинговые опции</t>
  </si>
  <si>
    <t>Аксессуары D16</t>
  </si>
  <si>
    <t>010-1</t>
  </si>
  <si>
    <t>010-1 Заглушка релинга РЕТРО ант. бронза Калибра</t>
  </si>
  <si>
    <t>012-1</t>
  </si>
  <si>
    <t>012-1 Держатель релинга РЕТРО, ант. бронза Калибра</t>
  </si>
  <si>
    <t>036-1FCP</t>
  </si>
  <si>
    <t>036-1FCP Держатель для полотенца, хром Калибра</t>
  </si>
  <si>
    <t>036-1PF</t>
  </si>
  <si>
    <t>036-1PF Держатель для полотенца, ант. бронза Калибра</t>
  </si>
  <si>
    <t>041 Баночка для специй, ант. бронза Калибра</t>
  </si>
  <si>
    <t>233 Уголок релинга 90°, ант. бронза Калибра</t>
  </si>
  <si>
    <t>235 Крючок релинга РЕТРО, ант. бронза Калибра</t>
  </si>
  <si>
    <t>236 Крючок на релинг двойной, ант.бронза Калибра</t>
  </si>
  <si>
    <t>237 Заглушка релинга ант.бронза Калибра</t>
  </si>
  <si>
    <t>238  Держатель релинга простой, ант.бронза Калибра</t>
  </si>
  <si>
    <t>AP PF</t>
  </si>
  <si>
    <t>AP PF Двухсторонний скотч для керамических вставок Калибра</t>
  </si>
  <si>
    <t>PF36-01</t>
  </si>
  <si>
    <t>PF36-01 Керамическая вставка тип I Калибра</t>
  </si>
  <si>
    <t>PF36-02</t>
  </si>
  <si>
    <t>PF36-02 Керамическая вставка (цветок) тип B  Калибра</t>
  </si>
  <si>
    <t>PF36-03</t>
  </si>
  <si>
    <t>PF36-03 Керамическая вставка (состаренная эмаль) тип S Калибра</t>
  </si>
  <si>
    <t>PF36-04</t>
  </si>
  <si>
    <t>PF36-04 Керамическая вставка (цветы) тип R Калибра</t>
  </si>
  <si>
    <t>PF36-05</t>
  </si>
  <si>
    <t>PF36-05 Керамическая вставка (хохлома) тип H Калибра</t>
  </si>
  <si>
    <t>PF36-06</t>
  </si>
  <si>
    <t>PF36-06 Керамическая вставка (колос) тип K Калибра</t>
  </si>
  <si>
    <t xml:space="preserve">Держатель релинга простой saten </t>
  </si>
  <si>
    <t>Держатель релинга ретро saten</t>
  </si>
  <si>
    <t xml:space="preserve">Заглушка релинга простая saten </t>
  </si>
  <si>
    <t>Заглушка релинга ретро saten</t>
  </si>
  <si>
    <t>Крючок релинга одинарный saten</t>
  </si>
  <si>
    <t>Уголок релинга 90° saten</t>
  </si>
  <si>
    <t>Соединитель релинга</t>
  </si>
  <si>
    <t>MR-WP2807-20</t>
  </si>
  <si>
    <t>Соединитель релинга пластиковый (тыс.шт.) GTV</t>
  </si>
  <si>
    <t>053 Вешалка с крючками под кух. шкаф, хром Калибра</t>
  </si>
  <si>
    <t>307А Заглушка к трубе D-16 хром</t>
  </si>
  <si>
    <t>CWJ241B</t>
  </si>
  <si>
    <t>CWJ241B Вешалка на 5 крючков</t>
  </si>
  <si>
    <t>MR-WP2802-01</t>
  </si>
  <si>
    <t>Держатель релинга простой chrom GTV</t>
  </si>
  <si>
    <t>MR-WP2804-01</t>
  </si>
  <si>
    <t>Держатель релинга ретро chrom GTV</t>
  </si>
  <si>
    <t>MR-WP2815-01</t>
  </si>
  <si>
    <t>Заглушка релинга простая chrom GTV</t>
  </si>
  <si>
    <t>MR-WP2806-01</t>
  </si>
  <si>
    <t>Заглушка релинга ретро chrom GTV</t>
  </si>
  <si>
    <t>MR-WPS03-001</t>
  </si>
  <si>
    <t>Крючок на релинг двойной хром GTV</t>
  </si>
  <si>
    <t>MR-WPS01-001</t>
  </si>
  <si>
    <t>Крючок релинга одинарный chrom  - ( 5 шт) GTV</t>
  </si>
  <si>
    <t>Крючок релинга РЕТРО chrom</t>
  </si>
  <si>
    <t>Крючок релинга РЕТРО, хром Калибра</t>
  </si>
  <si>
    <t>14.215/C</t>
  </si>
  <si>
    <t>Уголок релинга 135° chrom</t>
  </si>
  <si>
    <t>Уголок релинга 90° chrom</t>
  </si>
  <si>
    <t>Фланец к трубе D-16 (01А.01.143) хром</t>
  </si>
  <si>
    <t>Фланец к трубе D-16 (01А.01.143) хром LB</t>
  </si>
  <si>
    <t>Полки на релинг D16</t>
  </si>
  <si>
    <t>013-1PF</t>
  </si>
  <si>
    <t>013-1PF Полка на релинг средняя 320х196х300, ант. бронза ПРЕМИУМ Калибра</t>
  </si>
  <si>
    <t>013PF</t>
  </si>
  <si>
    <t>013PF Полка на релинг средняя, ант. бронза, с керам. элем. Калибра (доп выписывать керамич вставку)</t>
  </si>
  <si>
    <t>015-1PF</t>
  </si>
  <si>
    <t>015-1PF Полка на релинг для специй, ант. Бронза ПРЕМИУМ Калибра</t>
  </si>
  <si>
    <t>015PF</t>
  </si>
  <si>
    <t>015PF Полка на релинг для специй, ант. бронза, с керам. элем.Калибра (доп выписывать керамич вставку</t>
  </si>
  <si>
    <t>020-1PF</t>
  </si>
  <si>
    <t>020-1PF Полка на релинг для крышек, ант. бронза ПРЕМИУМ Калибра</t>
  </si>
  <si>
    <t>020PF</t>
  </si>
  <si>
    <t>020PF Полка на релинг для крышек,ант. бронза,с керам. элем. Калибра (доп выписывать керамич вставку)</t>
  </si>
  <si>
    <t>049-1PF</t>
  </si>
  <si>
    <t>049-1PF Полка на релинг для досок, ант. Бронза ПРЕМИУМ Калибра</t>
  </si>
  <si>
    <t>049PF</t>
  </si>
  <si>
    <t>049PF Полка на релинг для досок, ант. бронза,с керам. элем. Калибра (доп выписывать керамич вставку)</t>
  </si>
  <si>
    <t>059 Полка для бокалов большая, ант. бронза Калибра</t>
  </si>
  <si>
    <t>239 Полка-сушка на релинг, ант.бронза Калибра</t>
  </si>
  <si>
    <t>240 Полка на релинг для крышек, ант.бронза Калибра</t>
  </si>
  <si>
    <t>261 Полка на релинг угловая, ант.бронза ЭКОНОМ Калибра</t>
  </si>
  <si>
    <t>261-1PF</t>
  </si>
  <si>
    <t>261-1PF Полка на релинг угловая, ант.бронза ПРЕМИУМ Калибра</t>
  </si>
  <si>
    <t>261PF</t>
  </si>
  <si>
    <t>261PF Полка на релинг угловая, ант.бронза, с керам. элем. Калибра (доп выписывать керамич вставку)</t>
  </si>
  <si>
    <t>262 Полка на релинг двойная средняя, ант.бронза Калибра</t>
  </si>
  <si>
    <t>264 Полка на релинг большая одинарная, ант.бронза Калибра</t>
  </si>
  <si>
    <t>278 Полка на релинг для фольги и бумаги, ант. бронза ЭКОНОМ Калибра</t>
  </si>
  <si>
    <t>278-1PF</t>
  </si>
  <si>
    <t>278-1PF Полка на релинг для фольги и бумаги, ант. бронза ПРЕМИУМ Калибра</t>
  </si>
  <si>
    <t>278PF</t>
  </si>
  <si>
    <t>278PF Полка на релинг для фольги и бум., ант. бронза,с керам. элем. Калибра (доп выписывать вставку)</t>
  </si>
  <si>
    <t>279 Полка-кронштейн для бокалов, 1 ряд, ант.бронза Калибра</t>
  </si>
  <si>
    <t>280 Полка на релинг для бумаги, ант. бронза ЭКОНОМ Калибра</t>
  </si>
  <si>
    <t>280-1PF</t>
  </si>
  <si>
    <t>280-1PF Полка на релинг для бумаги, антич. Бронза ПРЕМИУМ Калибра</t>
  </si>
  <si>
    <t>280PF</t>
  </si>
  <si>
    <t>280PF Полка на релинг для бум, антич. бронза,с керам. элем. Калибра (доп выписывать керамич вставку)</t>
  </si>
  <si>
    <t>Баночки для специй</t>
  </si>
  <si>
    <t>029 Баночка для специй, хром Калибра</t>
  </si>
  <si>
    <t>Баночки д/специй (5шт) chrom ( KCWJ 306/C)</t>
  </si>
  <si>
    <t>WE04.0082.15.081</t>
  </si>
  <si>
    <t xml:space="preserve">Комплект для приправ ( Баночки д/специй стекло - 3шт ) Rejs </t>
  </si>
  <si>
    <t>Полки для бокалов, стаканов, бутылок</t>
  </si>
  <si>
    <t xml:space="preserve">BJ-001 Полка барная большая (90*30) </t>
  </si>
  <si>
    <t>BJ-001-B Полка барная малая (70*30)</t>
  </si>
  <si>
    <t>BJ-001-B Полка барная малая (70*30) Amix</t>
  </si>
  <si>
    <t>OC-BJ002-01</t>
  </si>
  <si>
    <t>BJ-002 Полка д/бокалов 1 ряд * GTV</t>
  </si>
  <si>
    <t>BJ-002 Полка д/бокалов 1 ряд Amix</t>
  </si>
  <si>
    <t>OC-BJ003D-01</t>
  </si>
  <si>
    <t>BJ-003 D (BJ-103) Полка д/бокалов малая * GTV</t>
  </si>
  <si>
    <t>BJ-003 D (BJ-103) Полка д/бокалов малая Amix</t>
  </si>
  <si>
    <t>BJ-003-В  Полка д/бокалов (средняя)</t>
  </si>
  <si>
    <t>OC-BJ004-01</t>
  </si>
  <si>
    <t>BJ-004 Полка д/бокалов 4 ряда * GTV</t>
  </si>
  <si>
    <t>BJ004</t>
  </si>
  <si>
    <t>BJ-004 Полка д/бокалов 4 ряда Amix</t>
  </si>
  <si>
    <t>OC-BJ005-01</t>
  </si>
  <si>
    <t>BJ-005 Полка д/бокалов 2 ряда * GTV</t>
  </si>
  <si>
    <t>BJ-005 Полка д/бокалов 2 ряда Amix</t>
  </si>
  <si>
    <t>OC-BJ003E-01</t>
  </si>
  <si>
    <t>BJ-103-B (BJ-003-Е) Полка д/бокалов большая * GTV</t>
  </si>
  <si>
    <t>OC-CWJ229-01</t>
  </si>
  <si>
    <t>CWJ-229 Полка для стаканов * GTV</t>
  </si>
  <si>
    <t>CWJ229</t>
  </si>
  <si>
    <t>CWJ-229 Полка для стаканов AMIX</t>
  </si>
  <si>
    <t>WE04.0001.01</t>
  </si>
  <si>
    <t>Полка на релинг для бутылок CWJ131 WE04.0001.01</t>
  </si>
  <si>
    <t>Полки для бумаги (фольги)</t>
  </si>
  <si>
    <t>OC-CWJ309H-01</t>
  </si>
  <si>
    <t xml:space="preserve">CWJ 115 B (BJ-23) ,(CWJ 309 Н)Полка д/бумаги средняя * </t>
  </si>
  <si>
    <t>OC-CWJ207-01</t>
  </si>
  <si>
    <t>CWJ-207 Полка д/бумаги (BJ 05) * GTV</t>
  </si>
  <si>
    <t>CWJ-207 Полка д/бумаги (BJ 05) Amix</t>
  </si>
  <si>
    <t>OC-CWJ207L-01</t>
  </si>
  <si>
    <t>CWJ-207-L (CWJ115) Полка д/фольги и бумаги * ***** GTV</t>
  </si>
  <si>
    <t>OC-CWJ220-01</t>
  </si>
  <si>
    <t>CWJ-220 Полка с держателем д/бум.полотенец * GTV</t>
  </si>
  <si>
    <t>CWJ-220 Полка с держателем д/бум.полотенец Amix</t>
  </si>
  <si>
    <t>Полки для тарелок, крышек</t>
  </si>
  <si>
    <t>OC-CWJ204A-01</t>
  </si>
  <si>
    <t>CWJ-204А  Полка на релинг для крышек хром * GTV</t>
  </si>
  <si>
    <t>CWJ-204А  Полка на релинг для крышек хром Amix</t>
  </si>
  <si>
    <t>CWJ-228 Полка-сушка на релинг</t>
  </si>
  <si>
    <t>OC-CWJ228J-01</t>
  </si>
  <si>
    <t>CWJ-228-J (CWJ128B) Полка д/тарелок * GTV</t>
  </si>
  <si>
    <t>CWJ-228-J (CWJ128B) Полка д/тарелок Amix</t>
  </si>
  <si>
    <t>Полки и корзины настольные</t>
  </si>
  <si>
    <t>026 Полка-подставка под горячее хром Калибра</t>
  </si>
  <si>
    <t>CWJ207B</t>
  </si>
  <si>
    <t>CWJ 207B Полка настольная для бумажных полотенец</t>
  </si>
  <si>
    <t>CWJ102</t>
  </si>
  <si>
    <t>CWJ 209 Полка сушка настольная малая</t>
  </si>
  <si>
    <t>OC-CWJ209-01</t>
  </si>
  <si>
    <t>CWJ 209 Полка сушка настольная малая * GTV</t>
  </si>
  <si>
    <t>CWJ 209B Полка сушка настольная малая (вар.2)</t>
  </si>
  <si>
    <t>CWJ-240C Корзина для фруктов</t>
  </si>
  <si>
    <t>OC-CWJ301D-01</t>
  </si>
  <si>
    <t>CWJ-301D Полка для приборов * GTV</t>
  </si>
  <si>
    <t>CWJ-301D Полка для приборов Amix</t>
  </si>
  <si>
    <t>OC-CWJ303E-01</t>
  </si>
  <si>
    <t>CWJ-303 Полка-подставка под горячее (CWJ-104) * GTV</t>
  </si>
  <si>
    <t>CWJ-303 Полка-подставка под горячее (CWJ-104) Amix</t>
  </si>
  <si>
    <t>CWJ240B Корзина для фруктов</t>
  </si>
  <si>
    <t>Полки крепление к стене (нержавеющая сталь)</t>
  </si>
  <si>
    <t>GS 622 полка-релинг 1-уровневая ***** (eol)</t>
  </si>
  <si>
    <t>GS 623 полка-релинг 2-уровневая ***** (eol)</t>
  </si>
  <si>
    <t>GS 624B полка-релинг двойной ковшик***** (eol)</t>
  </si>
  <si>
    <t>GS 624C полка-релинг ковшик***** (eol)</t>
  </si>
  <si>
    <t>GS 625  полка-релинг 2-уровневая с отверстиями***** (eol)</t>
  </si>
  <si>
    <t>Полки прямые</t>
  </si>
  <si>
    <t>BJ-32 (CWJ-216 A) Полка на релинг 3-уровневая хром</t>
  </si>
  <si>
    <t>BJ-32 (CWJ-216 A) Полка на релинг 3-уровневая хром Amix</t>
  </si>
  <si>
    <t>OC-CWJ306L-01</t>
  </si>
  <si>
    <t>CWJ 102 M (CWJ-306-L) (BJ11) Полка на релинг средняя хром * GTV</t>
  </si>
  <si>
    <t>CWJ 102 M (CWJ-306-L) (BJ11) Полка на релинг средняя хром Amix</t>
  </si>
  <si>
    <t>OC-CWJ203M-01</t>
  </si>
  <si>
    <t>CWJ 116 B (CWJ-203 M) (BJ10) Полка на релинг д/специй двойная малая * GTV</t>
  </si>
  <si>
    <t>CWJ 116 B (CWJ-203 M) (BJ10) Полка на релинг д/специй двойная малая Amix</t>
  </si>
  <si>
    <t>CWJ-202Е Полка на релинг одинарная низкая</t>
  </si>
  <si>
    <t>OC-CWJ203C-01</t>
  </si>
  <si>
    <t>CWJ-203C Полка на релинг двойная Б+М (H-280) * GTV</t>
  </si>
  <si>
    <t>CWJ-203В Полка на релинг двойная Б+М (H-320)</t>
  </si>
  <si>
    <t>OC-CWJ216B-01</t>
  </si>
  <si>
    <t>CWJ-216-B (BJ34) Полка на релинг двойная * GTV</t>
  </si>
  <si>
    <t>CWJ216B</t>
  </si>
  <si>
    <t>CWJ-216-B (BJ34) Полка на релинг двойная Amix</t>
  </si>
  <si>
    <t>CWJ-224 Полка на релинг одинарная</t>
  </si>
  <si>
    <t>CWJ-306-K (CWJ-102) Полка на релинг большая одинарная хром</t>
  </si>
  <si>
    <t>OC-CWJ306K-01</t>
  </si>
  <si>
    <t>CWJ-306-K (CWJ-102) Полка на релинг большая одинарная хром * GTV</t>
  </si>
  <si>
    <t>WE04.0020.01.001</t>
  </si>
  <si>
    <t>Полка на релинг двойная средняя д/специй Rejs WE04.0020.01</t>
  </si>
  <si>
    <t>Полки угловые</t>
  </si>
  <si>
    <t>OC-CWJ201L-01</t>
  </si>
  <si>
    <t>CWJ 101 (CWJ-201-L) Полка на релинг угловая хром * GTV</t>
  </si>
  <si>
    <t>CWJ 101 (CWJ-201-L) Полка на релинг угловая хром Amix</t>
  </si>
  <si>
    <t>OC-CWJ201D-01</t>
  </si>
  <si>
    <t>CWJ 201 D Полка на релинг угловая большая+ малая * GTV</t>
  </si>
  <si>
    <t>CWJ 201 D Полка на релинг угловая большая+ малая Amix</t>
  </si>
  <si>
    <t>CWJ 201 Полка на релинг угловая хром высокая</t>
  </si>
  <si>
    <t>CWJ-201-Е Полка на релинг угловая 3-уровневая хром</t>
  </si>
  <si>
    <t>OC-CWJ201F-01</t>
  </si>
  <si>
    <t>CWJ-201F Полка угловая двойная chrom * GTV</t>
  </si>
  <si>
    <t>CWJ-201F Полка угловая двойная chrom Amix</t>
  </si>
  <si>
    <t>Полки-ковшики</t>
  </si>
  <si>
    <t>OC-CWJ301B-01</t>
  </si>
  <si>
    <t>CWJ-101-B (301-В) Полка КОВШИК маленький * GTV</t>
  </si>
  <si>
    <t>CWJ-101-B (301-В) Полка КОВШИК маленький Amix</t>
  </si>
  <si>
    <t>CWJ263B полка на релинг тройной кубок Амикс</t>
  </si>
  <si>
    <t>Трубы D16 (релинг)</t>
  </si>
  <si>
    <t>232 Релинг D-16*1,2 L-1000, ант. бронза Калибра</t>
  </si>
  <si>
    <t xml:space="preserve">Релинг D-16 L-1000 saten </t>
  </si>
  <si>
    <t xml:space="preserve">Релинг D-16 L-600 saten </t>
  </si>
  <si>
    <t>Релинг D-16 L-1000 chrom</t>
  </si>
  <si>
    <t>RR-161010H01</t>
  </si>
  <si>
    <t>Релинг D-16 L-1000 chrom GTV (конт)</t>
  </si>
  <si>
    <t>RR-161030H01</t>
  </si>
  <si>
    <t>Релинг D-16 L-3000 chrom</t>
  </si>
  <si>
    <t>Релинг D-16 L-3000 chrom GTV (конт)</t>
  </si>
  <si>
    <t>TE07.0003.01.001</t>
  </si>
  <si>
    <t>Релинг D-16 L-3000*1,5 chrom</t>
  </si>
  <si>
    <t>RR-160730H01</t>
  </si>
  <si>
    <t>Релинг D-16*0,7 L-3000 chrom GTV (конт)</t>
  </si>
  <si>
    <t>Релинг D-16 L-600 chrom</t>
  </si>
  <si>
    <t>RR-161006H01</t>
  </si>
  <si>
    <t>Релинг D-16 L-600 chrom GTV (конт)</t>
  </si>
  <si>
    <t>Трубы D25</t>
  </si>
  <si>
    <t>Аксессуары D-25</t>
  </si>
  <si>
    <t>MR-TH018-L01/R-6 SX</t>
  </si>
  <si>
    <t>501L (R-6) узел для соединения 2-ух труб GTV</t>
  </si>
  <si>
    <t>MR-TH018-P01/R-6 DX</t>
  </si>
  <si>
    <t>501P (R-6) узел для соединения 2-ух труб GTV</t>
  </si>
  <si>
    <t>MR-TH002-L01/R-2SX</t>
  </si>
  <si>
    <t>502L Узел д/соединения 3-ух труб GTV</t>
  </si>
  <si>
    <t>MR-IN002-L01</t>
  </si>
  <si>
    <t>502L Узел д/соединения 3-ух труб innovo GTV</t>
  </si>
  <si>
    <t>MR-TH002-P01</t>
  </si>
  <si>
    <t>502P Узел д/соединения 3-ух труб GTV</t>
  </si>
  <si>
    <t>MR-IN002-P01</t>
  </si>
  <si>
    <t>502P Узел д/соединения 3-ух труб innovo GTV</t>
  </si>
  <si>
    <t>MR-TH001-01/R-4</t>
  </si>
  <si>
    <t>503 Узел д/паралельного соединения 2-ух труб GTV</t>
  </si>
  <si>
    <t>MR-TH033-001</t>
  </si>
  <si>
    <t>503А (540) узел для двух труб GTV с вкладкой для стекла GTV</t>
  </si>
  <si>
    <t>R-55B/C</t>
  </si>
  <si>
    <t>503А узел для двух труб</t>
  </si>
  <si>
    <t>506 Крючок</t>
  </si>
  <si>
    <t>MR-TH019-001/R-17</t>
  </si>
  <si>
    <t>507A Заглушка  D-25 chrom GTV</t>
  </si>
  <si>
    <t>MR-TH019-002/R-17A</t>
  </si>
  <si>
    <t>507C Заглушка полукруглая хром ***** GTV</t>
  </si>
  <si>
    <t>MR-TH019-003</t>
  </si>
  <si>
    <t>508A Ножка пластик. плоская GTV</t>
  </si>
  <si>
    <t>MR-THQZ1-001/R-23</t>
  </si>
  <si>
    <t>509 Шар декоративный GTV</t>
  </si>
  <si>
    <t>MR-RS025-001/R-11M/S</t>
  </si>
  <si>
    <t>510 Фланец D-25 chrom. (500 шт.) GTV</t>
  </si>
  <si>
    <t>510 Фланец D-25 chrom. (500 шт.) GTV (конт)</t>
  </si>
  <si>
    <t>510 Фланец D-25 chrom. (500 шт.) LB</t>
  </si>
  <si>
    <t>510D Фланец усиленный</t>
  </si>
  <si>
    <t>510E Фланец chrom.</t>
  </si>
  <si>
    <t>MR-WPF36-001</t>
  </si>
  <si>
    <t>511G Ножка металл М10</t>
  </si>
  <si>
    <t>R-13M/C</t>
  </si>
  <si>
    <t>511G Ножка металл М10 Amix</t>
  </si>
  <si>
    <t>MR-WPZ023-01</t>
  </si>
  <si>
    <t>511Е Втулка с резьбой металл М10 GTV</t>
  </si>
  <si>
    <t>512А Колесо двойное</t>
  </si>
  <si>
    <t>512В Колесо одинарное</t>
  </si>
  <si>
    <t>MR-WP013-001</t>
  </si>
  <si>
    <t>513 Втулка соединительная GTV</t>
  </si>
  <si>
    <t>515A Полукруг L-560</t>
  </si>
  <si>
    <t>515B Полукруг L- 660</t>
  </si>
  <si>
    <t>516A Четверть L-340</t>
  </si>
  <si>
    <t>516B Четверть L-580</t>
  </si>
  <si>
    <t>R-32</t>
  </si>
  <si>
    <t>517 Угол 90*</t>
  </si>
  <si>
    <t>MR-TH050-001</t>
  </si>
  <si>
    <t>520 Узел соединительный труба+ДСП</t>
  </si>
  <si>
    <t>521 Узел вертикальный</t>
  </si>
  <si>
    <t>MR-TH051-001/R-22</t>
  </si>
  <si>
    <t>521 Ухват вертикальный GTV</t>
  </si>
  <si>
    <t>532 узел соединительный одиночный труба+полка</t>
  </si>
  <si>
    <t>537C Вешалка с вращающимся ухватом</t>
  </si>
  <si>
    <t>MR-TH048-001</t>
  </si>
  <si>
    <t>538C узел с присоской металл GTV</t>
  </si>
  <si>
    <t>MR-TH009-001</t>
  </si>
  <si>
    <t>550 Узел труба+ДСП (120 шт.) (без вкладышей) GTV</t>
  </si>
  <si>
    <t>MR-IN009-001</t>
  </si>
  <si>
    <t>550 Узел труба+ДСП INNOVO mr-in009-001 (без вкладышей) GTV</t>
  </si>
  <si>
    <t>MR-TH010-001</t>
  </si>
  <si>
    <t>551 узел под ДСП двойной + стекло (без вкладышей) GTV</t>
  </si>
  <si>
    <t>MR-IN010-001</t>
  </si>
  <si>
    <t>551 узел под ДСП двойной INNOVO mr-in010-001 (без вкладышей) GTV</t>
  </si>
  <si>
    <t>MR-THPLA-001/R-47</t>
  </si>
  <si>
    <t>552 Вкладыши д/550 под стекло</t>
  </si>
  <si>
    <t>MR-TH035-KPL</t>
  </si>
  <si>
    <t>553 Соединит.угол для плит сглаженный (комплект=2шт+вкладка) GTV</t>
  </si>
  <si>
    <t>MR-TH005-001/R-42</t>
  </si>
  <si>
    <t>560 Узел д/2-ух труб усиленый (120 шт.) GTV</t>
  </si>
  <si>
    <t>MR-IN005-001</t>
  </si>
  <si>
    <t>560 Узел д/2-ух труб усиленый INNOVO mr-in005-001 GTV</t>
  </si>
  <si>
    <t>MR-TH016-001/R-42M</t>
  </si>
  <si>
    <t>560А узел д/2-ух труб сглаженный (160 шт.) GTV</t>
  </si>
  <si>
    <t>MR-IN016-001</t>
  </si>
  <si>
    <t>560А узел д/2-ух труб сглаженный INNOVO mr-in016-001 GTV</t>
  </si>
  <si>
    <t>MR-TH018-KPL/R-43</t>
  </si>
  <si>
    <t>561 Узел д/2-ух труб усиленый (90 шт.) GTV</t>
  </si>
  <si>
    <t>MR-IN018-KPL</t>
  </si>
  <si>
    <t>561 Узел д/2-ух труб усиленый INNOVO mr-in018-kpl GTV</t>
  </si>
  <si>
    <t>MR-T1824-KPL/R-44</t>
  </si>
  <si>
    <t>562 Узел д/3-х труб усиленый GTV</t>
  </si>
  <si>
    <t>MR-I1824-KPL</t>
  </si>
  <si>
    <t>562 Узел д/3-х труб усиленый INNOVO GTV</t>
  </si>
  <si>
    <t>MR-TH024-KPL</t>
  </si>
  <si>
    <t>563 Узел д/4-х труб усиленый GTV</t>
  </si>
  <si>
    <t>MR-TH053-001/R-51</t>
  </si>
  <si>
    <t>564 Держатель стекла ***** GTV</t>
  </si>
  <si>
    <t>MR-TH053-001</t>
  </si>
  <si>
    <t>564 Узел соединительный угловой для стекла ***** GTV</t>
  </si>
  <si>
    <t>MR-THA12-001/R-50</t>
  </si>
  <si>
    <t>570 Дистанционный держатель  GTV</t>
  </si>
  <si>
    <t>MR-THB12-001</t>
  </si>
  <si>
    <t>571 Дистанционный держатель конечный GTV</t>
  </si>
  <si>
    <t xml:space="preserve">580 Держатель полки </t>
  </si>
  <si>
    <t>MR-WP-15-KPL/R-61</t>
  </si>
  <si>
    <t>595 Узел соединительный односторонний труба+полка GTV</t>
  </si>
  <si>
    <t>MR-WP-14-KPL/R-62</t>
  </si>
  <si>
    <t>596 Держатель полки двусторонний</t>
  </si>
  <si>
    <t>MR-WP-010-01</t>
  </si>
  <si>
    <t>936 Ухват дистанционный с регулировкой GTV</t>
  </si>
  <si>
    <t>MR-WP-011-01</t>
  </si>
  <si>
    <t>936А Ухват дистанционный с регулировкой конечный GTV</t>
  </si>
  <si>
    <t>Трубы D-25</t>
  </si>
  <si>
    <t>RR-250730H01</t>
  </si>
  <si>
    <t>500 Труба H-0,7  D-25 GTV</t>
  </si>
  <si>
    <t>500 Труба H-0,7 D-25 GTV (конт)</t>
  </si>
  <si>
    <t>RR-250830H01</t>
  </si>
  <si>
    <t>500 Труба H-0,8 D-25 GTV</t>
  </si>
  <si>
    <t>500 Труба H-0,8 D-25 GTV (конт)</t>
  </si>
  <si>
    <t>RR-250930H01</t>
  </si>
  <si>
    <t>500 Труба H-0,9 D-25 GTV</t>
  </si>
  <si>
    <t>500 Труба H-0,9 D-25 GTV (конт)</t>
  </si>
  <si>
    <t>RR-251030H01</t>
  </si>
  <si>
    <t>500 Труба H-1 D-25 GTV</t>
  </si>
  <si>
    <t>500 Труба H-1 D-25 GTV (конт)</t>
  </si>
  <si>
    <t>Трубы D32</t>
  </si>
  <si>
    <t>Аксессуары D32</t>
  </si>
  <si>
    <t>607А Заглушка к трубе D-32</t>
  </si>
  <si>
    <t>610 Фланец D-32</t>
  </si>
  <si>
    <t>610 Фланец D-32 (высокий) GTV (конт)</t>
  </si>
  <si>
    <t>600 Труба D-32</t>
  </si>
  <si>
    <t>RR-321230H01</t>
  </si>
  <si>
    <t>600 Труба D-32 (1,2мм) GTV</t>
  </si>
  <si>
    <t>RR-321030H01</t>
  </si>
  <si>
    <t>600 Труба D-32 GTV (конт)</t>
  </si>
  <si>
    <t>Трубы D50 и барные опции</t>
  </si>
  <si>
    <t>Аксессуары D50</t>
  </si>
  <si>
    <t>244-1</t>
  </si>
  <si>
    <t>244-1 Крепление к трубе D-50 нижнее, ант. бронза Калибра</t>
  </si>
  <si>
    <t>245-1</t>
  </si>
  <si>
    <t>245-1 Крепление  к трубе D-50 верхнее, ант. бронза Калибра</t>
  </si>
  <si>
    <t>246-1</t>
  </si>
  <si>
    <t>246-1 Крепление для столешницы D-50, ант. бронза Калибра</t>
  </si>
  <si>
    <t xml:space="preserve">944 Заглушка к трубе D-50 (пластик) </t>
  </si>
  <si>
    <t>944N (Z-188) Заглушка к трубе D-50 (металл) ***** (eol)</t>
  </si>
  <si>
    <t>MR-R0050-001</t>
  </si>
  <si>
    <t>Z-180 Узел (фланец проходной) (910) * GTV</t>
  </si>
  <si>
    <t>Z-180 Узел (фланец проходной) (910) GTV</t>
  </si>
  <si>
    <t>MR-WPZ002-01</t>
  </si>
  <si>
    <t>Z-181 Узел (фланец) простой GTV</t>
  </si>
  <si>
    <t>MR-WPZ006-01</t>
  </si>
  <si>
    <t>Z-182 Узел (распорка) GTV</t>
  </si>
  <si>
    <t>Z-182 Узел (распорка) Leba</t>
  </si>
  <si>
    <t>Z-183 боковое крепление</t>
  </si>
  <si>
    <t>Z-184/C</t>
  </si>
  <si>
    <t>Z-184 Узел (фланец) простой низкий хром (Z007)</t>
  </si>
  <si>
    <t>MR-WPZ003-01</t>
  </si>
  <si>
    <t>Z-185 Узел к трубе D-50 (перстень) GTV</t>
  </si>
  <si>
    <t>MR-WPZ005-01</t>
  </si>
  <si>
    <t xml:space="preserve">Z-187 Узел (стакан) </t>
  </si>
  <si>
    <t>Полки D50</t>
  </si>
  <si>
    <t>247-1</t>
  </si>
  <si>
    <t>247-1 Фруктовница на кронштейне D-360, ант. бронза Калибра</t>
  </si>
  <si>
    <t>249-1</t>
  </si>
  <si>
    <t>249-1 Полка для бокалов D-300 (вариант 2), ант. бронза ЭКОНОМ Калибра</t>
  </si>
  <si>
    <t>249-1PF</t>
  </si>
  <si>
    <t>249-1PF Полка для бокалов D-320 (вариант 2), ант. бронза ПРЕМИУМ Калибра</t>
  </si>
  <si>
    <t>250-1</t>
  </si>
  <si>
    <t>250-1 Полка трапециевидная боковая 430x350, ант. бронза ЭКОНОМ Калибра</t>
  </si>
  <si>
    <t>250-1PF</t>
  </si>
  <si>
    <t>250-1PF Полка трапециевидная боковая 430x350, ант. бронза ПРЕМИУМ Калибра</t>
  </si>
  <si>
    <t>252-1</t>
  </si>
  <si>
    <t>252-1 Полка для фруктов D-360, ант. бронза ЭКОНОМ Калибра</t>
  </si>
  <si>
    <t>252-1PF</t>
  </si>
  <si>
    <t>252-1PF Полка для фруктов D-360, ант. бронза ПРЕМИУМ Калибра</t>
  </si>
  <si>
    <t>252PF</t>
  </si>
  <si>
    <t>252PF Полка для фруктов D-360, ант. бронза, с керам. элем. Калибра (доп выписывать керамич вставку)</t>
  </si>
  <si>
    <t>269-1</t>
  </si>
  <si>
    <t>269-1 Полка для бутылок D-465, ант. бронза ЭКОНОМ Калибра</t>
  </si>
  <si>
    <t>WE10.0003.01.001</t>
  </si>
  <si>
    <t>PTJ 016-35 Полка D-350  д/фруктов высокая</t>
  </si>
  <si>
    <t>WE10.0015.01.001</t>
  </si>
  <si>
    <t xml:space="preserve">PTJ 016-39 Полка D-350 для бутылок </t>
  </si>
  <si>
    <t>WE10.0004.01.001</t>
  </si>
  <si>
    <t>PTJ 116-04 D-350 Фруктовница на кронштейне (BJ-43)</t>
  </si>
  <si>
    <t>WE10.0001.01.001</t>
  </si>
  <si>
    <t>PTJ 116-07 D-350 полка д/фруктов (BJ14) (WX01.0013.00.000)</t>
  </si>
  <si>
    <t>PTJ116-07</t>
  </si>
  <si>
    <t>PTJ 116-07 D-350 полка д/фруктов (BJ14) (WX01.0013.00.000) Amix</t>
  </si>
  <si>
    <t>WE10.0010.06.001</t>
  </si>
  <si>
    <t>PTJ 116-19 D-350 полка центр. стекло (Амикс/доп. выписывать Z185)</t>
  </si>
  <si>
    <t>PTJ 116-19 D-350 полка центр. стекло c перстнями (BJ-42)</t>
  </si>
  <si>
    <t>WE10.0007.01.001</t>
  </si>
  <si>
    <t>PTJ 116-27 D-350 полка д/бокалов Рейс (Вариант 2)</t>
  </si>
  <si>
    <t>PTJ016-28 Полка боковая трапеция NEW-2013</t>
  </si>
  <si>
    <t>PTJ016-29 Полка боковая трапеция стеклянная NEW-2013</t>
  </si>
  <si>
    <t>WE10.0006.01.001</t>
  </si>
  <si>
    <t>RTJ 116-03 Полка D-350  Бокальница (BJ13) (WX01.0022.00.000)</t>
  </si>
  <si>
    <t>WE10.0013.06.001</t>
  </si>
  <si>
    <t xml:space="preserve">RTJ 116-25 Полка D-350  Центр. cтекло на кронштейне </t>
  </si>
  <si>
    <t>WE10.0017.01.001</t>
  </si>
  <si>
    <t>RTJ 116-26 Полка D-350  Для кружек</t>
  </si>
  <si>
    <t>WE10.0018.01.001</t>
  </si>
  <si>
    <t>Полка D-350  Для кружек тройная Reis we10.0018.01</t>
  </si>
  <si>
    <t>Трубы D50</t>
  </si>
  <si>
    <t>243-1</t>
  </si>
  <si>
    <t>243-1 Труба D-50 L-3000, ант. бронза Калибра</t>
  </si>
  <si>
    <t>RR-501030H01</t>
  </si>
  <si>
    <t>Труба D-50 L-3000 GTV (конт)</t>
  </si>
  <si>
    <t>RR-500930H01</t>
  </si>
  <si>
    <t>Труба D-50-0,9 L-3000 GTV</t>
  </si>
  <si>
    <t>Труба D-50-0,9 L-3000 GTV (конт)</t>
  </si>
  <si>
    <t>Трубы овальные</t>
  </si>
  <si>
    <t>RR-CH-OW-000</t>
  </si>
  <si>
    <t>902A Труба овал 0,8*3000мм GTV</t>
  </si>
  <si>
    <t>902A Труба овал 0,8*3000мм GTV (конт)</t>
  </si>
  <si>
    <t>902A Труба овал рифленая</t>
  </si>
  <si>
    <t>MR-RDRO-0000</t>
  </si>
  <si>
    <t>Держатель трубы овальной chrom (тыс.шт.) GTV</t>
  </si>
  <si>
    <t>Держатель трубы овальной chrom (тыс.шт.) GTV (конт)</t>
  </si>
  <si>
    <t xml:space="preserve">Уголки мебельные </t>
  </si>
  <si>
    <t>Металлические</t>
  </si>
  <si>
    <t>Угольники</t>
  </si>
  <si>
    <t>KW-FS0425-03</t>
  </si>
  <si>
    <t>Стандартный угольник  (25x25) желтый GTV</t>
  </si>
  <si>
    <t>KW-FS0460-03</t>
  </si>
  <si>
    <t>Стандартный угольник  (60x60) желтый GTV</t>
  </si>
  <si>
    <t>KW-FS0475-03</t>
  </si>
  <si>
    <t>Стандартный угольник  (75x75) желтый GTV</t>
  </si>
  <si>
    <t>14.161</t>
  </si>
  <si>
    <t>Угольник стандартный 20*20*17</t>
  </si>
  <si>
    <t>14.163</t>
  </si>
  <si>
    <t>Угольник стандартный 30*30*17</t>
  </si>
  <si>
    <t>14.165</t>
  </si>
  <si>
    <t>Угольник стандартный 40*40*17</t>
  </si>
  <si>
    <t>14.167</t>
  </si>
  <si>
    <t>Угольник стандартный 50*50*17</t>
  </si>
  <si>
    <t>Угольник стандартный 50*50*17 желтый</t>
  </si>
  <si>
    <t>14.162</t>
  </si>
  <si>
    <t>Угольник широкий 25*25*25</t>
  </si>
  <si>
    <t>14.164</t>
  </si>
  <si>
    <t>Угольник широкий 30*30*25</t>
  </si>
  <si>
    <t>14.166</t>
  </si>
  <si>
    <t>Угольник широкий 40*40*25</t>
  </si>
  <si>
    <t>14.168</t>
  </si>
  <si>
    <t>Угольник широкий 50*50*25</t>
  </si>
  <si>
    <t>14.169</t>
  </si>
  <si>
    <t>Угольник широкий 60*60*20</t>
  </si>
  <si>
    <t>14.170</t>
  </si>
  <si>
    <t>Угольник широкий 80*80*20</t>
  </si>
  <si>
    <t xml:space="preserve">Угольник широкий №422 (30*30*40мм) </t>
  </si>
  <si>
    <t>KW-FS0335-01</t>
  </si>
  <si>
    <t>Укрепленный угольник  (35x35) GTV</t>
  </si>
  <si>
    <t>KW-FS0350-01</t>
  </si>
  <si>
    <t>Укрепленный угольник  (50x50) GTV</t>
  </si>
  <si>
    <t>KW-FS0375-01</t>
  </si>
  <si>
    <t>Укрепленный угольник  (75x75) GTV</t>
  </si>
  <si>
    <t>Пластиковые</t>
  </si>
  <si>
    <t>Польша</t>
  </si>
  <si>
    <t xml:space="preserve">00-PL Уголок белый </t>
  </si>
  <si>
    <t>00-PL Уголок ваниль*****</t>
  </si>
  <si>
    <t>00-PL Уголок синий*****</t>
  </si>
  <si>
    <t>00-PL Уголок черный*****</t>
  </si>
  <si>
    <t>03-PL Уголок бук светлый*****</t>
  </si>
  <si>
    <t>03-PL Уголок орех средний*****</t>
  </si>
  <si>
    <t>03-PL Уголок орех темный*****</t>
  </si>
  <si>
    <t>РБ</t>
  </si>
  <si>
    <t>2ф №0 РБ Уголок прозрачный</t>
  </si>
  <si>
    <t>2ф №01-РБ Уголок орех темный</t>
  </si>
  <si>
    <t>2ф №02-РБ Уголок пепел</t>
  </si>
  <si>
    <t>2ф №03-РБ Уголок бук</t>
  </si>
  <si>
    <t>2ф №04-РБ Уголок шоколад</t>
  </si>
  <si>
    <t>2ф №06-РБ Уголок орех светлый</t>
  </si>
  <si>
    <t>2ф №07-РБ Уголок ваниль</t>
  </si>
  <si>
    <t>2ф №08-РБ Уголок кальвадос</t>
  </si>
  <si>
    <t>2ф №09-РБ Уголок клен (серый)</t>
  </si>
  <si>
    <t>2ф №11-РБ Уголок белый</t>
  </si>
  <si>
    <t>2ф №12-РБ Уголок черный</t>
  </si>
  <si>
    <t>2ф №14-РБ Уголок яблоня темная</t>
  </si>
  <si>
    <t>2ф №15-РБ Уголок ольха</t>
  </si>
  <si>
    <t>№ 01-РБ Уголок двойной орех темный</t>
  </si>
  <si>
    <t>№ 02-РБ Уголок двойной пепел</t>
  </si>
  <si>
    <t>№ 03-РБ Уголок двойной бук</t>
  </si>
  <si>
    <t>№ 06-РБ Уголок двойной орех светлый</t>
  </si>
  <si>
    <t>№ 07-РБ Уголок двойной ваниль</t>
  </si>
  <si>
    <t>№ 11-РБ Уголок двойной белый</t>
  </si>
  <si>
    <t>№ 14-РБ Уголок двойной яблоня темная</t>
  </si>
  <si>
    <t>№ 15-РБ Уголок двойной ольха</t>
  </si>
  <si>
    <t>№0 РБ Уголок прозрачный</t>
  </si>
  <si>
    <t>№01-РБ Уголок орех темный</t>
  </si>
  <si>
    <t>№02-РБ Уголок пепел</t>
  </si>
  <si>
    <t>№03-РБ Уголок бук</t>
  </si>
  <si>
    <t>№04-РБ Уголок шоколад</t>
  </si>
  <si>
    <t>№05-РБ Уголок красное дерево</t>
  </si>
  <si>
    <t>№06-РБ Уголок орех светлый</t>
  </si>
  <si>
    <t>№07-РБ Уголок ваниль</t>
  </si>
  <si>
    <t>№08-РБ Уголок кальвадос</t>
  </si>
  <si>
    <t>№09-РБ Уголок клен (серый)</t>
  </si>
  <si>
    <t>№11-РБ Уголок белый</t>
  </si>
  <si>
    <t>№12-РБ Уголок черный</t>
  </si>
  <si>
    <t>№13-РБ Уголок титан</t>
  </si>
  <si>
    <t>№14-РБ Уголок яблоня темная</t>
  </si>
  <si>
    <t>№15-РБ Уголок ольха</t>
  </si>
  <si>
    <t>Для Астомстрой</t>
  </si>
  <si>
    <t>D381SE</t>
  </si>
  <si>
    <t>Уголок Бук D381SE (1уп=20шт)</t>
  </si>
  <si>
    <t>D9451SE</t>
  </si>
  <si>
    <t>Уголок Орех Болония D9451SE (1уп=20шт)</t>
  </si>
  <si>
    <t>D2611BS</t>
  </si>
  <si>
    <t>Уголок Орех Милано D2611BS (1уп=20шт)</t>
  </si>
  <si>
    <t>H1010SE</t>
  </si>
  <si>
    <t>Уголок Черный H1010SE (1уп=20шт)</t>
  </si>
  <si>
    <t>Для ОМА</t>
  </si>
  <si>
    <t>№01-РБ Уголок орех темный(1уп=20шт)</t>
  </si>
  <si>
    <t>№06-РБ Уголок орех светлый(1уп=20шт)</t>
  </si>
  <si>
    <t>№07-РБ Уголок ваниль(1уп=20шт)</t>
  </si>
  <si>
    <t>№11-РБ Уголок белый(1уп=20шт)</t>
  </si>
  <si>
    <t>№12-РБ Уголок черный(1уп=20шт)</t>
  </si>
  <si>
    <t>№15-РБ Уголок ольха(1уп=20шт)</t>
  </si>
  <si>
    <t>U3116PE</t>
  </si>
  <si>
    <t>Уголок Баклажан U3116PE (1уп=500шт)</t>
  </si>
  <si>
    <t>D9118SE</t>
  </si>
  <si>
    <t>Уголок Дуб Винсор D9118SE (1уп=500шт)</t>
  </si>
  <si>
    <t>U3054PE</t>
  </si>
  <si>
    <t>Уголок Желтый U3054PE (1уп=500шт)</t>
  </si>
  <si>
    <t>D466SE</t>
  </si>
  <si>
    <t>Уголок Красное дерево D466SE (1уп=500шт)</t>
  </si>
  <si>
    <t>H1070SE</t>
  </si>
  <si>
    <t>Уголок Оранжевый H1070SE (1уп=500шт)</t>
  </si>
  <si>
    <t>Уголок Орех Милано D2611BS (1уп=500шт)</t>
  </si>
  <si>
    <t>H1040SE</t>
  </si>
  <si>
    <t>Уголок Синий H1040SE (1уп=500шт)</t>
  </si>
  <si>
    <t>РФ</t>
  </si>
  <si>
    <t>№1 - Уголок монтажный пласт. белый РФ (уп 300 шт)</t>
  </si>
  <si>
    <t>№10 - Уголок монтажный пласт. орех РФ (уп 300 шт)</t>
  </si>
  <si>
    <t>№11 - Уголок монтажный пласт. бук РФ (уп 300 шт)</t>
  </si>
  <si>
    <t>№13 - Уголок монтажный пласт. пепел РФ (уп 300 шт)</t>
  </si>
  <si>
    <t>№14 - Уголок монтажный пласт. титан РФ (уп 300 шт)</t>
  </si>
  <si>
    <t>№16 - Уголок монтажный пласт. ваниль РФ (уп 300 шт)</t>
  </si>
  <si>
    <t>№2 - Уголок монтажный пласт. черный РФ (уп 300 шт)</t>
  </si>
  <si>
    <t>№3 - Уголок монтажный пласт. красное дерево РФ (уп 300 шт)</t>
  </si>
  <si>
    <t>№6 - Уголок монтажный пласт. капучино РФ (уп 300 шт)</t>
  </si>
  <si>
    <t>№7 - Уголок монтажный пласт. шоколад РФ (уп 300 шт)</t>
  </si>
  <si>
    <t>№8 - Уголок монтажный пласт. венге темный РФ (уп 300 шт)</t>
  </si>
  <si>
    <t>№9 - Уголок монтажный пласт. яблоня темная РФ (уп 300 шт)</t>
  </si>
  <si>
    <t>Фурнитура для офисных столов</t>
  </si>
  <si>
    <t>Полки под клавиатуру</t>
  </si>
  <si>
    <t>PK-0-000-027</t>
  </si>
  <si>
    <t>Направляющая клавиатуры 350 GTV PK-0-000-027</t>
  </si>
  <si>
    <t>PU-KEYM27-60</t>
  </si>
  <si>
    <t>Полка под клавиатуру с подставкой серая GTV RU-KEYM27-60</t>
  </si>
  <si>
    <t>PU-KEYM27-20</t>
  </si>
  <si>
    <t>Полка под клавиатуру с подставкой чёрная GTV RU-KEYM27-20</t>
  </si>
  <si>
    <t>PU-KEY027-60</t>
  </si>
  <si>
    <t>Полка под клавиатуру СЕРАЯ (с направляющей) GTV</t>
  </si>
  <si>
    <t>PU-KEY027-20</t>
  </si>
  <si>
    <t>Полка под клавиатуру ЧЕРНАЯ GTV</t>
  </si>
  <si>
    <t>PU-PKO-00-60</t>
  </si>
  <si>
    <t>Полка под системный блок серая PU-PKO-00-60 GTV</t>
  </si>
  <si>
    <t>PU-PKO-00-20</t>
  </si>
  <si>
    <t>Полка под системный блок черная PU-PKO-00-20 GTV</t>
  </si>
  <si>
    <t>Пропуски кабеля</t>
  </si>
  <si>
    <t>пластиковые</t>
  </si>
  <si>
    <t>Пропуск D-60 1453 темная груша</t>
  </si>
  <si>
    <t>Пропуск D-60 2929 светло коричневый</t>
  </si>
  <si>
    <t>Пропуск D-60 5115</t>
  </si>
  <si>
    <t>Пропуск D-60 7458</t>
  </si>
  <si>
    <t>Пропуск D-60 8189</t>
  </si>
  <si>
    <t>Пропуск D-60 бежевый 19946</t>
  </si>
  <si>
    <t>Пропуск D-60 бежевый 2134 (eol)</t>
  </si>
  <si>
    <t>PM-PLFI60-10</t>
  </si>
  <si>
    <t>Пропуск D-60 белый GTV</t>
  </si>
  <si>
    <t>PM-PLFI60-44</t>
  </si>
  <si>
    <t>Пропуск D-60 бук 5342 (44) GTV</t>
  </si>
  <si>
    <t>Пропуск D-60 бук 8247</t>
  </si>
  <si>
    <t>Пропуск D-60 бук бавария 2434 (eol)</t>
  </si>
  <si>
    <t>Пропуск D-60 бук светлый 1357</t>
  </si>
  <si>
    <t>PM-PLFI60-47</t>
  </si>
  <si>
    <t>Пропуск D-60 бук темный 115 (47) GTV</t>
  </si>
  <si>
    <t>Пропуск D-60 ваниль 8157</t>
  </si>
  <si>
    <t>Пропуск D-60 ваниль 862 (eol)</t>
  </si>
  <si>
    <t>PM-PLFI60-58</t>
  </si>
  <si>
    <t>Пропуск D-60 венге (58)</t>
  </si>
  <si>
    <t>Пропуск D-60 венге 1550 (58) GTV</t>
  </si>
  <si>
    <t>Пропуск D-60 венге темный</t>
  </si>
  <si>
    <t>PM-PLFI60-52</t>
  </si>
  <si>
    <t>Пропуск D-60 вишня 832497 (52) GTV</t>
  </si>
  <si>
    <t>PM-PLFI60-51</t>
  </si>
  <si>
    <t>Пропуск D-60 груша 4079 (51) ***** GTV</t>
  </si>
  <si>
    <t>Пропуск D-60 дуб ясный 895</t>
  </si>
  <si>
    <t>Пропуск D-60 кальвадос 1340</t>
  </si>
  <si>
    <t>Пропуск D-60 клен 17101</t>
  </si>
  <si>
    <t>Пропуск D-60 клен 6027 (eol)</t>
  </si>
  <si>
    <t>PM-PLFI60-49</t>
  </si>
  <si>
    <t>Пропуск D-60 клен темн 883 (49) ***** GTV</t>
  </si>
  <si>
    <t>PM-PLFI60-46</t>
  </si>
  <si>
    <t>Пропуск D-60 коричн. 888 (46) GTV</t>
  </si>
  <si>
    <t>PM-PLFI60-48</t>
  </si>
  <si>
    <t>Пропуск D-60 махонь (48) GTV</t>
  </si>
  <si>
    <t>Пропуск D-60 махонь 12441</t>
  </si>
  <si>
    <t>PM-PLFI60-05</t>
  </si>
  <si>
    <t>Пропуск D-60 металик (аллюм) (05) GTV</t>
  </si>
  <si>
    <t>PM-PLFI60-41</t>
  </si>
  <si>
    <t>Пропуск D-60 ольха 1017 (41) GTV</t>
  </si>
  <si>
    <t>Пропуск D-60 орех светлый 739 (eol)</t>
  </si>
  <si>
    <t>Пропуск D-60 орех светлый 8124</t>
  </si>
  <si>
    <t>PM-PLFI60-45</t>
  </si>
  <si>
    <t>Пропуск D-60 орех темный 1281 (45) GTV</t>
  </si>
  <si>
    <t>Пропуск D-60 орех темный 5196 (eol)</t>
  </si>
  <si>
    <t>Пропуск D-60 орех темный 8139</t>
  </si>
  <si>
    <t>PM-PLFI60-30</t>
  </si>
  <si>
    <t>Пропуск D-60 пепел (серый) 772 (30) GTV</t>
  </si>
  <si>
    <t>Пропуск D-60 пепел 932</t>
  </si>
  <si>
    <t>Пропуск D-60 пепел светлый  8001</t>
  </si>
  <si>
    <t>Пропуск D-60 пепел темный  8035</t>
  </si>
  <si>
    <t>Пропуск D-60 серый 8076</t>
  </si>
  <si>
    <t>PM-PLFI60-20</t>
  </si>
  <si>
    <t>Пропуск D-60 черный GTV</t>
  </si>
  <si>
    <t>Пропуск D-60 яблоня темная 4770 (eol)</t>
  </si>
  <si>
    <t>пропуски GTV металлические</t>
  </si>
  <si>
    <t>PM-LBFI60-06</t>
  </si>
  <si>
    <t>Пропуск D-60  с ресничкой шлиф сталь GTV PM-LBFI60-06</t>
  </si>
  <si>
    <t>PM-LBFI60-05</t>
  </si>
  <si>
    <t>Пропуск D-60 аллюм. с ресничкой GTV PM-LBFI60-05</t>
  </si>
  <si>
    <t>PM-LBFI60-02</t>
  </si>
  <si>
    <t>Пропуск D-60 с ресничкой  сатин GTV PM-LBFI60-02</t>
  </si>
  <si>
    <t>PM-LBFI60-01</t>
  </si>
  <si>
    <t>Пропуск D-60 с ресничкой  хром GTV PM-LBFI60-01</t>
  </si>
  <si>
    <t>PM-LBFI80-01</t>
  </si>
  <si>
    <t xml:space="preserve">Пропуск D-80  с ресничкой хром GTV PM-LBFI80-01***** </t>
  </si>
  <si>
    <t>PM-LBFI80-06</t>
  </si>
  <si>
    <t xml:space="preserve">Пропуск D-80  с ресничкой шлиф сталь GTV PM-LBFI80-06***** </t>
  </si>
  <si>
    <t>PM-LBFI80-05</t>
  </si>
  <si>
    <t>Пропуск D-80 аллюм. с ресничкой GTV PM-LBFI80-05 *****</t>
  </si>
  <si>
    <t>PM-LBFI80-02</t>
  </si>
  <si>
    <t>Пропуск D-80 с ресничкой  сатин GTV PM-LBFI80-02*****</t>
  </si>
  <si>
    <t>LB-80X160-05</t>
  </si>
  <si>
    <t xml:space="preserve">Пропуск для кабеля MERIDA 80*160 алюминий GTV LB-80X160-05 </t>
  </si>
  <si>
    <t>LB-80X160-20</t>
  </si>
  <si>
    <t>Пропуск для кабеля MERIDA 80*160 черный GTV LB-80X160-20</t>
  </si>
  <si>
    <t>LB-K80X80-05</t>
  </si>
  <si>
    <t xml:space="preserve">Пропуск для кабеля MERIDA 80*80 алюминий GTV LB-K80X80-05 </t>
  </si>
  <si>
    <t>LB-K80X80-20</t>
  </si>
  <si>
    <t>Пропуск для кабеля MERIDA 80*80 черный GTV LB-K80X80-20</t>
  </si>
  <si>
    <t>Удлинители</t>
  </si>
  <si>
    <t>AE-BPW3U60-80</t>
  </si>
  <si>
    <t>Удлинитель для офиса D-60 с заземлением вертикальный алюминий GTV AE-BPW3U60-80</t>
  </si>
  <si>
    <t>AE-BPW3U60-20</t>
  </si>
  <si>
    <t>Удлинитель для офиса D-60 с заземлением вертикальный черный GTV AE-BPW3U60-20</t>
  </si>
  <si>
    <t>AE-PB03GU-53</t>
  </si>
  <si>
    <t>Удлинитель для офиса гориз. с заземлением GTV AE-PB03GU-53</t>
  </si>
  <si>
    <t>AE-PB02GS-53</t>
  </si>
  <si>
    <t>Удлинитель для офиса гориз.многофункц. GTV AE-PB02GS-53</t>
  </si>
  <si>
    <t>AE-PB02GU-53</t>
  </si>
  <si>
    <t>Удлинитель для офиса гориз.многофункц. с заземлением GTV AE-PB02GU-53</t>
  </si>
  <si>
    <t>AE-PBU2GU-20</t>
  </si>
  <si>
    <t>Удлинитель для офиса гориз.многофункц. с заземлениемб проводом GTV AE-PBU2GU-20</t>
  </si>
  <si>
    <t>AE-PBC2GU-53</t>
  </si>
  <si>
    <t>Удлинитель для офиса горизонт. с заземл  аллюминий GTV AE-PBC2GU-53</t>
  </si>
  <si>
    <t>AE-PBC3GU-20</t>
  </si>
  <si>
    <t>Удлинитель для офиса горизонт. с заземл, проводом GTV AE-PBC3GU-20</t>
  </si>
  <si>
    <t>AE-BPW3GU-80</t>
  </si>
  <si>
    <t>Удлинитель для офиса с заземлением вертикальный алюминий GTV AE-BPW3GU-80</t>
  </si>
  <si>
    <t>AE-BPW3GU-20</t>
  </si>
  <si>
    <t>Удлинитель для офиса с заземлением вертикальный черный GTV AE-BPW3GU-20</t>
  </si>
  <si>
    <t>Цоколи и аксессуары к ним</t>
  </si>
  <si>
    <t>Н-100</t>
  </si>
  <si>
    <t>189D.0820.APK</t>
  </si>
  <si>
    <t>1200 (01) Заглушка цоколя Н-100 серый металлик Термопласт</t>
  </si>
  <si>
    <t>189D.1208.APK</t>
  </si>
  <si>
    <t>1208 Заглушка цоколя Н-100 INOX Термопласт</t>
  </si>
  <si>
    <t>Заглушка цоколя H-100 БЕЛАЯ</t>
  </si>
  <si>
    <t>Заглушка цоколя H-100 БУК</t>
  </si>
  <si>
    <t>Заглушка цоколя H-100 ВЕНГЕ</t>
  </si>
  <si>
    <t>Заглушка цоколя H-100 ГРУША</t>
  </si>
  <si>
    <t>Заглушка цоколя H-100 ЖЕЛТАЯ (708) клен</t>
  </si>
  <si>
    <t>Заглушка цоколя H-100 КОРИЧНЕВАЯ (706) орех</t>
  </si>
  <si>
    <t>Заглушка цоколя H-100 КРЕМ</t>
  </si>
  <si>
    <t>Заглушка цоколя H-100 МАХОНЬ</t>
  </si>
  <si>
    <t>Заглушка цоколя H-100 РУСТИКАЛЬ</t>
  </si>
  <si>
    <t>Заглушка цоколя H-100 РЫЖАЯ (803) ольха</t>
  </si>
  <si>
    <t>Заглушка цоколя H-100 СЕРАЯ</t>
  </si>
  <si>
    <t>Заглушка цоколя H-100 ЧЕРНАЯ</t>
  </si>
  <si>
    <t>Заглушка цоколя H-100 Ясень (Сосна светлая)</t>
  </si>
  <si>
    <t>Н-150</t>
  </si>
  <si>
    <t>637D.1105.APK</t>
  </si>
  <si>
    <t>1105 Заглушка цоколя Н-150 белая глянец Термопласт (eol)*****</t>
  </si>
  <si>
    <t>637D.0820.APK</t>
  </si>
  <si>
    <t>1200 (01) Заглушка цоколя Н-150 серый металлик Термопласт</t>
  </si>
  <si>
    <t>637D.1208.APK</t>
  </si>
  <si>
    <t>1208 Заглушка цоколя Н-150 INOX Термопласт</t>
  </si>
  <si>
    <t>637D.1905.APK</t>
  </si>
  <si>
    <t>1905 Заглушка цоколя Н-150 черная глянец Термопласт (eol)</t>
  </si>
  <si>
    <t>Заглушка цоколя H-150 венге</t>
  </si>
  <si>
    <t>Заглушка цоколя H-150 орех</t>
  </si>
  <si>
    <t>Заглушка цоколя Н-150 белый</t>
  </si>
  <si>
    <t>Заглушка цоколя Н-150 крем</t>
  </si>
  <si>
    <t>Заглушка цоколя Н-150 серый</t>
  </si>
  <si>
    <t xml:space="preserve">Заглушка цоколя Н-150 черный </t>
  </si>
  <si>
    <t>Заглушки РФ</t>
  </si>
  <si>
    <t>1 заглушка цоколя Н-100 дуб горный</t>
  </si>
  <si>
    <t>10 заглушка цоколя  Н-100 ваниль</t>
  </si>
  <si>
    <t>11 заглушка цоколя Н-100  черный матовый</t>
  </si>
  <si>
    <t>13 заглушка цоколя Н-100  алюминий шлифованный</t>
  </si>
  <si>
    <t>15 заглушка цоколя Н-100 дуб беленый</t>
  </si>
  <si>
    <t>17 заглушка цоколя Н-100 дуб млечный</t>
  </si>
  <si>
    <t>18 заглушка цоколя Н-100 дуб сонома</t>
  </si>
  <si>
    <t>2 заглушка цоколя Н-100  белый матовый</t>
  </si>
  <si>
    <t>3 заглушка цоколя Н-100 орех итальянский</t>
  </si>
  <si>
    <t>4 заглушка цоколя Н -100 венге</t>
  </si>
  <si>
    <t>8 заглушка цоколя Н-100 алюминий гладкий</t>
  </si>
  <si>
    <t>9 заглушка цоколя Н-100 орех темный</t>
  </si>
  <si>
    <t>Клипса</t>
  </si>
  <si>
    <t>Клипса к пластиковой опоре + цоколь (РФ) уп 140 шт</t>
  </si>
  <si>
    <t>Клипса пластиковая к опоре + цоколь (250шт)</t>
  </si>
  <si>
    <t>Соединитель</t>
  </si>
  <si>
    <t>189D.0820.APŁ</t>
  </si>
  <si>
    <t>1200 (01) Соединитель цоколя Н-100 - серый металлик Термопласт</t>
  </si>
  <si>
    <t>189D.1905.APŁ</t>
  </si>
  <si>
    <t>1905 Соединитель цоколя Н-100 - черный глянец Термопласт (eol)*****</t>
  </si>
  <si>
    <t>Cоединитель цоколя H-100 - белый</t>
  </si>
  <si>
    <t>Cоединитель цоколя H-100 - венге</t>
  </si>
  <si>
    <t>Cоединитель цоколя H-100 - клен</t>
  </si>
  <si>
    <t>Cоединитель цоколя H-100 - крем</t>
  </si>
  <si>
    <t>Cоединитель цоколя H-100 - серый</t>
  </si>
  <si>
    <t>Cоединитель цоколя H-100 - черный</t>
  </si>
  <si>
    <t>Cоединитель цоколя H-100 -орех</t>
  </si>
  <si>
    <t>Cоединитель цоколя H-100 -рустикаль</t>
  </si>
  <si>
    <t>Cоединитель цоколя H-100 -Ясень (Сосна светлая)</t>
  </si>
  <si>
    <t>637D.1105.APŁ</t>
  </si>
  <si>
    <t>1105 Соединитель цоколя Н-150 - белый глянец Термопласт (eol)*****</t>
  </si>
  <si>
    <t>637D.0820.APŁ</t>
  </si>
  <si>
    <t>1200 (01) Соединитель цоколя Н-150 - серый металлик Термопласт</t>
  </si>
  <si>
    <t>637D.1905.APŁ</t>
  </si>
  <si>
    <t>1905 Соединитель цоколя Н-150 - черный глянец Термопласт (eol)*****</t>
  </si>
  <si>
    <t xml:space="preserve">Соединитель цоколя Н-150 - белый </t>
  </si>
  <si>
    <t>Соединитель цоколя Н-150 - венге</t>
  </si>
  <si>
    <t>Соединитель цоколя Н-150 - крем</t>
  </si>
  <si>
    <t>Соединитель цоколя Н-150 - орех (коричневый)</t>
  </si>
  <si>
    <t>Соединитель цоколя Н-150 - серый</t>
  </si>
  <si>
    <t xml:space="preserve">Соединитель цоколя Н-150 - черный </t>
  </si>
  <si>
    <t>Соединитель РФ</t>
  </si>
  <si>
    <t>1 Cоединитель цоколя H-100 дуб горный H-100 (РФ)</t>
  </si>
  <si>
    <t>10 Cоединитель цоколя H-100 ваниль (РФ)</t>
  </si>
  <si>
    <t>11Cоединитель цоколя H-100 черный матовый H-100 (РФ)</t>
  </si>
  <si>
    <t>13 Cоединитель цоколя H-100 алюминий шлифованный H-100 (РФ)</t>
  </si>
  <si>
    <t>15 Cоединитель цоколя H-100 дуб беленый H-100 (РФ)</t>
  </si>
  <si>
    <t>17 Cоединитель цоколя H-100 дуб млечный H-100 (РФ)</t>
  </si>
  <si>
    <t>18 Cоединитель цоколя H-100 дуб сонома H-100 (РФ)</t>
  </si>
  <si>
    <t>3 Cоединитель цоколя H-100 итальянский орех H-100 (РФ)</t>
  </si>
  <si>
    <t>4 Cоединитель цоколя H-100 венге (РФ)</t>
  </si>
  <si>
    <t>8 Cоединитель цоколя H-100  алюминий гладкий (РФ)</t>
  </si>
  <si>
    <t>8 Cоединитель цоколя H-100 белый матовый (РФ)</t>
  </si>
  <si>
    <t>9 Cоединитель цоколя H-100 темный орех H-100  (РФ)</t>
  </si>
  <si>
    <t>Углы</t>
  </si>
  <si>
    <t>189D.1105.AMC</t>
  </si>
  <si>
    <t>1105 Угол цоколя H-100 универсальный белый глянец Термопласт</t>
  </si>
  <si>
    <t>189D.0820.AMC</t>
  </si>
  <si>
    <t>1200 (01) Угол цоколя H-100 универсальный серый металлик Термопласт</t>
  </si>
  <si>
    <t>189D.1208.AMC</t>
  </si>
  <si>
    <t>1208 Угол цоколя Н-100 универсальный INOX Термопласт</t>
  </si>
  <si>
    <t>189D.1905.AMC</t>
  </si>
  <si>
    <t>1905 Угол цоколя H-100 универсальный черный глянец Термопласт</t>
  </si>
  <si>
    <t>189D.0909.AMC</t>
  </si>
  <si>
    <t>820 Угол цоколя H-100 универсальный серый Термопласт</t>
  </si>
  <si>
    <t>Угол 135* цоколя H-100 БЕЛЫЙ</t>
  </si>
  <si>
    <t>Угол 135* цоколя H-100 ВЕНГЕ</t>
  </si>
  <si>
    <t>Угол 135* цоколя H-100 ЖЕЛТЫЙ (708) бук</t>
  </si>
  <si>
    <t>Угол 135* цоколя H-100 КЛЕН</t>
  </si>
  <si>
    <t>Угол 135* цоколя H-100 КОРИЧНЕВЫЙ H-100 (706) орех</t>
  </si>
  <si>
    <t>Угол 135* цоколя H-100 КРЕМ</t>
  </si>
  <si>
    <t>Угол 135* цоколя H-100 МАХОНЬ</t>
  </si>
  <si>
    <t>Угол 135* цоколя H-100 ОЛЬХА</t>
  </si>
  <si>
    <t>Угол 135* цоколя H-100 РУСТИКАЛЬ</t>
  </si>
  <si>
    <t>Угол 135* цоколя H-100 РЫЖИЙ (803) груша</t>
  </si>
  <si>
    <t>Угол 135* цоколя H-100 СЕРЫЙ (хром)</t>
  </si>
  <si>
    <t>Угол 135* цоколя H-100 ЧЕРНЫЙ</t>
  </si>
  <si>
    <t>Угол 135* цоколя H-100 Ясень (Сосна светлая)</t>
  </si>
  <si>
    <t>Угол 90* цоколя H-100 БЕЛЫЙ</t>
  </si>
  <si>
    <t>Угол 90* цоколя H-100 БУК</t>
  </si>
  <si>
    <t>Угол 90* цоколя H-100 ВЕНГЕ</t>
  </si>
  <si>
    <t>Угол 90* цоколя H-100 ГРУША</t>
  </si>
  <si>
    <t>Угол 90* цоколя H-100 ЖЕЛТЫЙ (708) клен</t>
  </si>
  <si>
    <t>Угол 90* цоколя H-100 КОРИЧНЕВЫЙ (706) орех</t>
  </si>
  <si>
    <t>Угол 90* цоколя H-100 КРЕМ</t>
  </si>
  <si>
    <t>Угол 90* цоколя H-100 МАХОНЬ</t>
  </si>
  <si>
    <t>Угол 90* цоколя H-100 РУСТИКАЛЬ</t>
  </si>
  <si>
    <t>Угол 90* цоколя H-100 РЫЖИЙ (803) ольха</t>
  </si>
  <si>
    <t>Угол 90* цоколя H-100 СЕРЫЙ</t>
  </si>
  <si>
    <t>Угол 90* цоколя H-100 ЧЕРНЫЙ</t>
  </si>
  <si>
    <t>Угол 90* цоколя H-100 Ясень (сосна светлая)</t>
  </si>
  <si>
    <t>637D.1105.AMC</t>
  </si>
  <si>
    <t>1105 Угол цоколя H-150 универсальный белый глянец Термопласт</t>
  </si>
  <si>
    <t>637D.0820.AMC</t>
  </si>
  <si>
    <t>1200 (01) Угол цоколя H-150 универсальный серый металлик Термопласт</t>
  </si>
  <si>
    <t>637D.1208.AMC</t>
  </si>
  <si>
    <t>1208 Угол цоколя Н-150 универсальный INOX Термопласт</t>
  </si>
  <si>
    <t>637D.1905.AMC</t>
  </si>
  <si>
    <t>1905 Угол цоколя H-150 универсальный черный глянец Термопласт</t>
  </si>
  <si>
    <t>637D.0909.AMC</t>
  </si>
  <si>
    <t>820 Угол цоколя H-150 универсальный серый Термопласт</t>
  </si>
  <si>
    <t xml:space="preserve">Угол 135* цоколя H-150 БЕЛЫЙ </t>
  </si>
  <si>
    <t>Угол 135* цоколя H-150 ВЕНГЕ</t>
  </si>
  <si>
    <t>Угол 135* цоколя H-150 КОРИЧНЕВЫЙ (706) орех</t>
  </si>
  <si>
    <t>Угол 135* цоколя H-150 КРЕМ</t>
  </si>
  <si>
    <t>Угол 135* цоколя H-150 СЕРЫЙ</t>
  </si>
  <si>
    <t>Угол 135* цоколя H-150 ЧЕРНЫЙ</t>
  </si>
  <si>
    <t>Угол 90* цоколя H-150 БЕЛЫЙ</t>
  </si>
  <si>
    <t>Угол 90* цоколя H-150 ВЕНГЕ</t>
  </si>
  <si>
    <t>Угол 90* цоколя H-150 КОРИЧНЕВЫЙ (706) орех</t>
  </si>
  <si>
    <t>Угол 90* цоколя H-150 КРЕМ</t>
  </si>
  <si>
    <t>Угол 90* цоколя H-150 СЕРЫЙ</t>
  </si>
  <si>
    <t>Угол 90* цоколя H-150 ЧЕРНЫЙ</t>
  </si>
  <si>
    <t>Углы РФ</t>
  </si>
  <si>
    <t>1 Угол 135* цоколя H-100 дуб горный (РФ)</t>
  </si>
  <si>
    <t>10 Угол 135* цоколя H-100 ваниль (РФ)</t>
  </si>
  <si>
    <t>11 Угол 135* цоколя H-100 черный матовый (РФ)</t>
  </si>
  <si>
    <t>13 Угол 135* цоколя H-100 алюминий шлифованный (РФ)</t>
  </si>
  <si>
    <t>15 Угол 135* цоколя H-100 дуб беленый (РФ)</t>
  </si>
  <si>
    <t>17 Угол 135* цоколя H-100 дуб млечный (РФ)</t>
  </si>
  <si>
    <t>18 Угол 135* цоколя H-100 дуб сонома (РФ)</t>
  </si>
  <si>
    <t>3 Угол 135* цоколя H-100 итальянский орех (РФ)</t>
  </si>
  <si>
    <t>4 Угол 135* цоколя H-100 венге (РФ)</t>
  </si>
  <si>
    <t>8 Угол 135* цоколя H-100  алюминий гладкий (РФ)</t>
  </si>
  <si>
    <t>8 Угол 135* цоколя H-100 белый матовый (РФ)</t>
  </si>
  <si>
    <t>9 Угол 135* цоколя H-100 темный орех (РФ)</t>
  </si>
  <si>
    <t>1 Угол 90* цоколя H-100 дуб горный  (РФ)</t>
  </si>
  <si>
    <t>10 Угол 90* цоколя H-100 ваниль (РФ)</t>
  </si>
  <si>
    <t>11 Угол 90* цоколя H-100 черный матовый (РФ)</t>
  </si>
  <si>
    <t>13 Угол 90* цоколя H-100 алюминий шлифованный (РФ)</t>
  </si>
  <si>
    <t>15 Угол 90* цоколя H-100 дуб беленый (РФ)</t>
  </si>
  <si>
    <t>17 Угол 90* цоколя H-100 дуб млечный (РФ)</t>
  </si>
  <si>
    <t>18 Угол 90* цоколя H-100 дуб сонома (РФ)</t>
  </si>
  <si>
    <t>3 Угол 90* цоколя H-100 итальянский орех (РФ)</t>
  </si>
  <si>
    <t>4 Угол 90* цоколя H-100 венге (РФ)</t>
  </si>
  <si>
    <t>8 Угол 90* цоколя H-100  алюминий гладкий (РФ)</t>
  </si>
  <si>
    <t>8 Угол 90* цоколя H-100 белый матовый (РФ)</t>
  </si>
  <si>
    <t>9 Угол 90* цоколя H-100 темный орех (РФ)</t>
  </si>
  <si>
    <t>Цоколь</t>
  </si>
  <si>
    <t>189B.1200A3000.00.00</t>
  </si>
  <si>
    <t>1200 Цоколь мебельный Н-100 L-3000 алюминий металлик Термопласт</t>
  </si>
  <si>
    <t>189B.1201A3000.00.00</t>
  </si>
  <si>
    <t>1201 Цоколь мебельный Н-100 L-3000 алюминий матовый Термопласт</t>
  </si>
  <si>
    <t>189B.1208A3000.00.00</t>
  </si>
  <si>
    <t>1208 Цоколь мебельный Н-100 L-3000 INOX Термопласт</t>
  </si>
  <si>
    <t>7602/1</t>
  </si>
  <si>
    <t>Цоколь пласт. БЕЛЫЙ H-100 L-3000</t>
  </si>
  <si>
    <t>Цоколь пласт. БЕЛЫЙ H-100 L-4000</t>
  </si>
  <si>
    <t>Цоколь пласт. БЕЛЫЙ ГЛЯНЕЦ H-100 L-3000</t>
  </si>
  <si>
    <t>Цоколь пласт. БЕЛЫЙ ГЛЯНЕЦ H-100 L-4000</t>
  </si>
  <si>
    <t>Цоколь пласт. БУК H-100 L-3000 (404)</t>
  </si>
  <si>
    <t>Цоколь пласт. ВЕНГЕ H-100 L-3000</t>
  </si>
  <si>
    <t>Цоколь пласт. ВЕНГЕ H-100 L-4000</t>
  </si>
  <si>
    <t>Цоколь пласт. ГРУША H-100 L-3000 (689)</t>
  </si>
  <si>
    <t>Цоколь пласт. КЛЕН H-100 L-3000 (63)</t>
  </si>
  <si>
    <t>Цоколь пласт. КРЕМ H-100 L-3000 (63)</t>
  </si>
  <si>
    <t>Цоколь пласт. КРЕМ H-100 L-4000 (63)</t>
  </si>
  <si>
    <t>Цоколь пласт. МАХОНЬ L-3000</t>
  </si>
  <si>
    <t>Цоколь пласт. ОЛЬХА H-100 L-3000 (399)</t>
  </si>
  <si>
    <t>Цоколь пласт. ОРЕХ H-100 L-3000 (326)</t>
  </si>
  <si>
    <t>Цоколь пласт. ОРЕХ H-100 L-4000 (326)</t>
  </si>
  <si>
    <t>Цоколь пласт. РУСТИКАЛЬ H-100 L-3000</t>
  </si>
  <si>
    <t>Цоколь пласт. СЕРЫЙ H-100 L-3000 (820)</t>
  </si>
  <si>
    <t>Цоколь пласт. СЕРЫЙ H-100 L-4000 (820)</t>
  </si>
  <si>
    <t>Цоколь пласт. СОСНА H-100 L-3000</t>
  </si>
  <si>
    <t>Цоколь пласт. СОСНА СВЕТЛАЯ H-100 L-3000</t>
  </si>
  <si>
    <t>Цоколь пласт. ЧЕРНЫЙ ГЛЯНЕЦ H-100 L-3000</t>
  </si>
  <si>
    <t>Цоколь пласт. ЧЕРНЫЙ ГЛЯНЕЦ H-100 L-4000</t>
  </si>
  <si>
    <t>Цоколь пласт. ЯСЕНЬ  H-100 L-3000</t>
  </si>
  <si>
    <t>637B.1200A3000.00.00</t>
  </si>
  <si>
    <t>1200 Цоколь мебельный Н-150 L-3000 алюминий металлик Термопласт</t>
  </si>
  <si>
    <t>637B.1201A3000.00.00</t>
  </si>
  <si>
    <t>1201 Цоколь мебельный H-150 L-3000 алюминий матовый Термопласт</t>
  </si>
  <si>
    <t>637B.1208А3000.00.00</t>
  </si>
  <si>
    <t>1208 Цоколь мебельный Н-150 L-3000 INOX Термопласт</t>
  </si>
  <si>
    <t>637B.1905W3000.00.00</t>
  </si>
  <si>
    <t>1905 Цоколь мебельный H-150 L-3000 черный глянец Термопласт (eol)*****</t>
  </si>
  <si>
    <t>Цоколь пласт. БЕЛЫЙ  H-150 L-3000</t>
  </si>
  <si>
    <t>Цоколь пласт. БЕЛЫЙ ГЛЯНЕЦ H-150 L-3000</t>
  </si>
  <si>
    <t>Цоколь пласт. ВЕНГЕ H-150 L-3000</t>
  </si>
  <si>
    <t>Цоколь пласт. КРЕМ H-150 L-3000</t>
  </si>
  <si>
    <t>Цоколь пласт. ОРЕХ H-150 L-3000</t>
  </si>
  <si>
    <t>Цоколь пласт. СЕРЫЙ H-150 L-3000</t>
  </si>
  <si>
    <t>Цоколь пласт. ЧЕРНЫЙ ГЛЯНЕЦ H-150 L-3000</t>
  </si>
  <si>
    <t>Цоколь РФ</t>
  </si>
  <si>
    <t>1 Цоколь пластиковый дуб горный H-100 L-3000 (РФ)</t>
  </si>
  <si>
    <t>10 Цоколь пластиковый ваниль H-100 L-3000 (РФ)</t>
  </si>
  <si>
    <t>10 Цоколь пластиковый ваниль H-100 L-4000 (РФ)</t>
  </si>
  <si>
    <t>11 Цоколь пластиковый черный матовый H-100 L-3000 (РФ)</t>
  </si>
  <si>
    <t>13 Цоколь пластиковый алюминий шлифованный H-100 L-3000 (РФ)</t>
  </si>
  <si>
    <t>15 Цоколь пластиковый дуб беленый H-100 L-3000 (РФ)</t>
  </si>
  <si>
    <t>17 Цоколь пластиковый дуб млечный H-100 L-3000 (РФ)</t>
  </si>
  <si>
    <t>18 Цоколь пластиковый дуб сонома H-100 L-3000 (РФ)</t>
  </si>
  <si>
    <t>2 Цоколь пластиковый белый матовый H-100 L-3000 (РФ)</t>
  </si>
  <si>
    <t>3 Цоколь пластиковый итальянский орех H-100 L-3000 (РФ)</t>
  </si>
  <si>
    <t>4 Цоколь пластиковый венге H-100 L-3000 (РФ)</t>
  </si>
  <si>
    <t>8 Цоколь пластиковый алюминий гладкий H-100 L-3000 (РФ)</t>
  </si>
  <si>
    <t>8 Цоколь пластиковый алюминий гладкий H-100 L-4000 (РФ)</t>
  </si>
  <si>
    <t>9 Цоколь пластиковый темный орех H-100 L-3000 (РФ)</t>
  </si>
  <si>
    <t>цоколь-ресничка</t>
  </si>
  <si>
    <t>LU16</t>
  </si>
  <si>
    <t>Цоколь пласт. L-3000 H-16 (ресничка)</t>
  </si>
  <si>
    <t>LU18</t>
  </si>
  <si>
    <t>Цоколь пласт. L-3000 H-18 (ресничка)</t>
  </si>
  <si>
    <t>Металлик, Жемчуг /с фрезеровкой/</t>
  </si>
  <si>
    <t xml:space="preserve">ДЕЙСТВУЕТ с 16-02-2015 г.                                         ПРАЙС ЛИСТ </t>
  </si>
  <si>
    <r>
      <rPr>
        <b/>
        <sz val="14"/>
        <color indexed="14"/>
        <rFont val="Century Gothic"/>
        <family val="2"/>
        <charset val="204"/>
      </rPr>
      <t>COLORAIN.</t>
    </r>
    <r>
      <rPr>
        <b/>
        <sz val="14"/>
        <rFont val="Century Gothic"/>
        <family val="2"/>
        <charset val="204"/>
      </rPr>
      <t xml:space="preserve"> КРАШЕНЫЕ ФАСАДЫ и ЭЛЕМЕНТЫ</t>
    </r>
  </si>
  <si>
    <t>Коллекция MODERN</t>
  </si>
  <si>
    <t xml:space="preserve">ФАСАДЫ 19 мм, ЭЛЕМЕНТЫ </t>
  </si>
  <si>
    <t xml:space="preserve"> ЕД. ИЗМ.</t>
  </si>
  <si>
    <r>
      <rPr>
        <b/>
        <sz val="10"/>
        <color indexed="10"/>
        <rFont val="Century Gothic"/>
        <family val="2"/>
        <charset val="204"/>
      </rPr>
      <t>NEW! Супермат</t>
    </r>
    <r>
      <rPr>
        <b/>
        <sz val="10"/>
        <rFont val="Century Gothic"/>
        <family val="2"/>
        <charset val="204"/>
      </rPr>
      <t>; Матовое исполнение</t>
    </r>
  </si>
  <si>
    <t>Высокий глянец</t>
  </si>
  <si>
    <t>СПЕЦЭФФЕКТЫ</t>
  </si>
  <si>
    <t>Прозрачный жемчуг, звездное небо, образив</t>
  </si>
  <si>
    <t>Жемчуг, металлик,  2D хамелеон (ирис), кожа</t>
  </si>
  <si>
    <t>Перламутр, флама, сидера</t>
  </si>
  <si>
    <t>ФАСАДЫ ПЛОСКИЕ, ВИТРИНЫ и ЭЛЕМЕНТЫ</t>
  </si>
  <si>
    <t>Фасад M1, витрина</t>
  </si>
  <si>
    <t>75 акция</t>
  </si>
  <si>
    <t>85 акция</t>
  </si>
  <si>
    <t>Фасад M2, M3, M4; витрины</t>
  </si>
  <si>
    <t>Фасад с  интегрированными ручками М5, М6, М7,М8 (только 22 мм)</t>
  </si>
  <si>
    <t>Фасад со скрытыми интегрированными ручками М9, М10 (только 22 мм)</t>
  </si>
  <si>
    <t>Штапик цельный – 30 у.е./ м.кв.</t>
  </si>
  <si>
    <t>Витрины: наличие четверти под установку стекла уточняется при оформлении заказа.</t>
  </si>
  <si>
    <t>Вертикальный Г-образный профиль к М9, М10 (48мм)</t>
  </si>
  <si>
    <t>Вертикальный Т-образный профиль К М9,М10 (66мм)</t>
  </si>
  <si>
    <t>Горизонтальный профиль к М9, М10  57мм, 72 мм</t>
  </si>
  <si>
    <t>Стыковочная угловая планка (универсальная); стыковочная планка M2 (50x50 мм)</t>
  </si>
  <si>
    <t>Стыковочная угловая планка M5,M8 (50x50 мм)</t>
  </si>
  <si>
    <t>Цоколь прямой (до 150 мм)</t>
  </si>
  <si>
    <t>РАДИУСНЫЕ 
ФАСАДЫ, ВИТРИНЫ и ЭЛЕМЕНТЫ</t>
  </si>
  <si>
    <t>Фасад M1, M2, M3, M4  R240 V/W, 
M1 R100 V/W; витрины</t>
  </si>
  <si>
    <t>Витрины  R240 VG</t>
  </si>
  <si>
    <r>
      <rPr>
        <b/>
        <sz val="10"/>
        <rFont val="Century Gothic"/>
        <family val="2"/>
        <charset val="204"/>
      </rPr>
      <t>Фасад M10 V/W R240, R100</t>
    </r>
    <r>
      <rPr>
        <sz val="10"/>
        <rFont val="Century Gothic"/>
        <family val="2"/>
        <charset val="204"/>
      </rPr>
      <t xml:space="preserve"> cо скрытой интегрированной ручкой</t>
    </r>
  </si>
  <si>
    <r>
      <t xml:space="preserve">Горизонтальный </t>
    </r>
    <r>
      <rPr>
        <b/>
        <sz val="10"/>
        <rFont val="Century Gothic"/>
        <family val="2"/>
        <charset val="204"/>
      </rPr>
      <t>профиль</t>
    </r>
    <r>
      <rPr>
        <sz val="10"/>
        <rFont val="Century Gothic"/>
        <family val="2"/>
        <charset val="204"/>
      </rPr>
      <t xml:space="preserve"> h 57, 72 мм под фасады M10 вогнутые/выгнутые </t>
    </r>
    <r>
      <rPr>
        <b/>
        <sz val="10"/>
        <rFont val="Century Gothic"/>
        <family val="2"/>
        <charset val="204"/>
      </rPr>
      <t>R240/R100</t>
    </r>
  </si>
  <si>
    <r>
      <rPr>
        <b/>
        <sz val="10"/>
        <rFont val="Century Gothic"/>
        <family val="2"/>
        <charset val="204"/>
      </rPr>
      <t>Цоколь</t>
    </r>
    <r>
      <rPr>
        <sz val="10"/>
        <rFont val="Century Gothic"/>
        <family val="2"/>
        <charset val="204"/>
      </rPr>
      <t xml:space="preserve"> выгнутый/вогнутый </t>
    </r>
    <r>
      <rPr>
        <b/>
        <sz val="10"/>
        <rFont val="Century Gothic"/>
        <family val="2"/>
        <charset val="204"/>
      </rPr>
      <t>R240, R100</t>
    </r>
  </si>
  <si>
    <t>Примечания, дополнительные услуги:</t>
  </si>
  <si>
    <r>
      <t xml:space="preserve">При заказе фасадов, элементов в </t>
    </r>
    <r>
      <rPr>
        <b/>
        <sz val="10"/>
        <rFont val="Century Gothic"/>
        <family val="2"/>
        <charset val="204"/>
      </rPr>
      <t>МДФ 22 мм</t>
    </r>
    <r>
      <rPr>
        <sz val="10"/>
        <rFont val="Century Gothic"/>
        <family val="2"/>
        <charset val="204"/>
      </rPr>
      <t xml:space="preserve"> стоимость увеличивается на 3 у.е./м.кв.</t>
    </r>
  </si>
  <si>
    <r>
      <rPr>
        <b/>
        <sz val="10"/>
        <rFont val="Century Gothic"/>
        <family val="2"/>
        <charset val="204"/>
      </rPr>
      <t>Услуга inSTYLE</t>
    </r>
    <r>
      <rPr>
        <sz val="10"/>
        <rFont val="Century Gothic"/>
        <family val="2"/>
        <charset val="204"/>
      </rPr>
      <t xml:space="preserve"> (разработки фрезеровки фасада по индивидуальным эскизам) - 30 у.е.</t>
    </r>
  </si>
  <si>
    <r>
      <rPr>
        <b/>
        <sz val="10"/>
        <rFont val="Century Gothic"/>
        <family val="2"/>
        <charset val="204"/>
      </rPr>
      <t>Услуга установки стекла</t>
    </r>
    <r>
      <rPr>
        <sz val="10"/>
        <rFont val="Century Gothic"/>
        <family val="2"/>
        <charset val="204"/>
      </rPr>
      <t xml:space="preserve"> в витрины, витрины-решетки  – 5 у.е./шт.</t>
    </r>
  </si>
  <si>
    <t>Покраска обратной стороны в цвет:</t>
  </si>
  <si>
    <t>● в матовом исполнении – наценка +30% к цене прайс-листа</t>
  </si>
  <si>
    <t>Для фасадов с лицевой стороной "спецэффект" при выборе двухстороннего окрашивания по умолчанию обратная сторона  - матовое исполнение, краска в цвет. Наценка –  + 30% к цене прайс-листа "спецэффект".</t>
  </si>
  <si>
    <t>● в глянцевом исполнении  – наценка +70%</t>
  </si>
  <si>
    <r>
      <t xml:space="preserve">Раскладка RAL, WC </t>
    </r>
    <r>
      <rPr>
        <sz val="10"/>
        <rFont val="Century Gothic"/>
        <family val="2"/>
        <charset val="204"/>
      </rPr>
      <t>– 35 у.е.</t>
    </r>
  </si>
  <si>
    <r>
      <rPr>
        <b/>
        <sz val="10"/>
        <rFont val="Century Gothic"/>
        <family val="2"/>
        <charset val="204"/>
      </rPr>
      <t>Образцы фасадов для салонов</t>
    </r>
    <r>
      <rPr>
        <sz val="10"/>
        <rFont val="Century Gothic"/>
        <family val="2"/>
        <charset val="204"/>
      </rPr>
      <t>, шоу-румов по согласованию с отделом продаж предоставляется спецскидка.</t>
    </r>
  </si>
  <si>
    <r>
      <rPr>
        <b/>
        <sz val="14"/>
        <color indexed="14"/>
        <rFont val="Century Gothic"/>
        <family val="2"/>
        <charset val="204"/>
      </rPr>
      <t>COLORAIN.</t>
    </r>
    <r>
      <rPr>
        <b/>
        <sz val="14"/>
        <rFont val="Century Gothic"/>
        <family val="2"/>
        <charset val="204"/>
      </rPr>
      <t xml:space="preserve"> КРАШЕНЫЕ и ПАТИНИРОВАННЫЕ ФАСАДЫ и ЭЛЕМЕНТЫ</t>
    </r>
  </si>
  <si>
    <t>Коллекция CLASSIC</t>
  </si>
  <si>
    <t xml:space="preserve">НАИМЕНОВНАИЕ, АРТИКУЛ </t>
  </si>
  <si>
    <t>NEW! Super Matt</t>
  </si>
  <si>
    <t>ПАТИНА мат/ supermatt</t>
  </si>
  <si>
    <t>ПАТИНА высокий глянец</t>
  </si>
  <si>
    <t xml:space="preserve"> Матовое исполнение</t>
  </si>
  <si>
    <t>ДЕКАПЕ мат/супермат</t>
  </si>
  <si>
    <t>ДЕКАПЕ высокий глянец</t>
  </si>
  <si>
    <t>ФАСАДЫ, ВИТРИНЫ</t>
  </si>
  <si>
    <r>
      <t xml:space="preserve">ВСЕ ФАСАДЫ </t>
    </r>
    <r>
      <rPr>
        <sz val="10"/>
        <rFont val="Century Gothic"/>
        <family val="2"/>
        <charset val="204"/>
      </rPr>
      <t xml:space="preserve">(КРОМЕ ПЛОСКИХ ФИЛЕНОК) </t>
    </r>
    <r>
      <rPr>
        <b/>
        <sz val="10"/>
        <rFont val="Century Gothic"/>
        <family val="2"/>
        <charset val="204"/>
      </rPr>
      <t>и</t>
    </r>
    <r>
      <rPr>
        <sz val="10"/>
        <rFont val="Century Gothic"/>
        <family val="2"/>
        <charset val="204"/>
      </rPr>
      <t xml:space="preserve"> </t>
    </r>
    <r>
      <rPr>
        <b/>
        <sz val="10"/>
        <rFont val="Century Gothic"/>
        <family val="2"/>
        <charset val="204"/>
      </rPr>
      <t>ВИТРИНЫ</t>
    </r>
  </si>
  <si>
    <r>
      <t>ФАСАДЫ</t>
    </r>
    <r>
      <rPr>
        <sz val="10"/>
        <rFont val="Century Gothic"/>
        <family val="2"/>
        <charset val="204"/>
      </rPr>
      <t xml:space="preserve"> K120</t>
    </r>
    <r>
      <rPr>
        <b/>
        <sz val="10"/>
        <rFont val="Century Gothic"/>
        <family val="2"/>
        <charset val="204"/>
      </rPr>
      <t xml:space="preserve">, </t>
    </r>
    <r>
      <rPr>
        <sz val="10"/>
        <rFont val="Century Gothic"/>
        <family val="2"/>
        <charset val="204"/>
      </rPr>
      <t xml:space="preserve">К150, К160, К170, К180 </t>
    </r>
    <r>
      <rPr>
        <b/>
        <sz val="10"/>
        <rFont val="Century Gothic"/>
        <family val="2"/>
        <charset val="204"/>
      </rPr>
      <t>и</t>
    </r>
    <r>
      <rPr>
        <sz val="10"/>
        <rFont val="Century Gothic"/>
        <family val="2"/>
        <charset val="204"/>
      </rPr>
      <t xml:space="preserve"> </t>
    </r>
    <r>
      <rPr>
        <b/>
        <sz val="10"/>
        <rFont val="Century Gothic"/>
        <family val="2"/>
        <charset val="204"/>
      </rPr>
      <t>ВИТРИНЫ</t>
    </r>
  </si>
  <si>
    <t xml:space="preserve">ВИТРИНЫ-РЕШЕТКИ АЖУРНЫЕ </t>
  </si>
  <si>
    <t>Витрины, витрины-решетки: наличие четверти под установку стекла уточняется при оформлении заказа.</t>
  </si>
  <si>
    <t>РАДИУСНЫЕ ФАСАДЫ, ВИТРИНЫ</t>
  </si>
  <si>
    <t>Фасад К111, К120, К150, К160, К170, К190 R240 V</t>
  </si>
  <si>
    <t>Витрины К111, К120, К150, К160, К170, К190 R240 V</t>
  </si>
  <si>
    <t>ДЕКОРАТИВНЫЕ ЭЛЕМЕНТЫ</t>
  </si>
  <si>
    <t>КАРНИЗЫ</t>
  </si>
  <si>
    <t>Карниз верхний C1</t>
  </si>
  <si>
    <t>h 37 мм</t>
  </si>
  <si>
    <t>Карниз верхний C2</t>
  </si>
  <si>
    <t>h 58 мм</t>
  </si>
  <si>
    <t>Карниз гнутый С1 R240 V</t>
  </si>
  <si>
    <t>Карниз гнутый С2 R240 V</t>
  </si>
  <si>
    <t>Карниз верхний С12, С13, С14</t>
  </si>
  <si>
    <t>h 87 мм</t>
  </si>
  <si>
    <t>Карниз верхний С11</t>
  </si>
  <si>
    <t>Карниз верхний С22, С23, С24,С27</t>
  </si>
  <si>
    <t>h 108 мм</t>
  </si>
  <si>
    <t>Карниз верхний С21</t>
  </si>
  <si>
    <t>Карниз гнутые С11-С14, С21-С24, С27 R240 V</t>
  </si>
  <si>
    <t>Карниз нижний CD2, CD3, CD4,</t>
  </si>
  <si>
    <t>h 40 мм</t>
  </si>
  <si>
    <t>Карниз нижний CD1, CD5</t>
  </si>
  <si>
    <t>Карниз нижний гнутый R240</t>
  </si>
  <si>
    <t>Соединение карнизов угловое</t>
  </si>
  <si>
    <t>БАЛЮСТРАДА</t>
  </si>
  <si>
    <t>Балюстрада прямая В1</t>
  </si>
  <si>
    <t>Балюстрада радиусная В1 R240 V</t>
  </si>
  <si>
    <t>ПИЛЯСТРЫ</t>
  </si>
  <si>
    <t>P 101 Y2D, P 121 Y1D*</t>
  </si>
  <si>
    <r>
      <t xml:space="preserve">ПИЛЯСТРЫ С ДЕКОРАТИВНЫМИ ЭЛЕМЕНТАМИ:
</t>
    </r>
    <r>
      <rPr>
        <sz val="11"/>
        <rFont val="Century Gothic"/>
        <family val="2"/>
        <charset val="204"/>
      </rPr>
      <t>P 104 Y2D, Р 102 Y2D, Р 112 Y2D, Р 112 Y2D, Р 115 Y2D, P 107 Y2D, P108 Y2D, Р 124 Y1T*, МА 1, МА 2</t>
    </r>
  </si>
  <si>
    <t>База**</t>
  </si>
  <si>
    <r>
      <t xml:space="preserve">
Декор. Элемент**
</t>
    </r>
    <r>
      <rPr>
        <b/>
        <sz val="4"/>
        <rFont val="Century Gothic"/>
        <family val="2"/>
        <charset val="204"/>
      </rPr>
      <t xml:space="preserve">
</t>
    </r>
  </si>
  <si>
    <t>№ декор.эл. \ ширина пилястры</t>
  </si>
  <si>
    <t>до 100 мм</t>
  </si>
  <si>
    <t>от 100 до 200 мм</t>
  </si>
  <si>
    <t>более 200 мм</t>
  </si>
  <si>
    <t>"Пирамида": 
D2 (прямоугольник)
D4 (квадрат)</t>
  </si>
  <si>
    <t>D5 (Узор ПУ 23) 
только! карго для 146 мм</t>
  </si>
  <si>
    <t>D7,D8 (Капители)</t>
  </si>
  <si>
    <t>Пилястры PР 10, PP 21, РP 31, PP 41</t>
  </si>
  <si>
    <t>шириной до 50 мм</t>
  </si>
  <si>
    <t>шириной свыше 50 мм</t>
  </si>
  <si>
    <t>НОЖКИ ЦОКОЛЯ (высота 148 мм)</t>
  </si>
  <si>
    <t>F1/38</t>
  </si>
  <si>
    <t>шир. 38 мм</t>
  </si>
  <si>
    <t>F1/80</t>
  </si>
  <si>
    <t>шир. 80 мм</t>
  </si>
  <si>
    <t>F1/146</t>
  </si>
  <si>
    <t>шир. 146 мм</t>
  </si>
  <si>
    <t>ПРОЧИЕ ЭЛЕМЕНТЫ</t>
  </si>
  <si>
    <t>Решетка-вставка Т1, T2</t>
  </si>
  <si>
    <t>Решетка Т1 может иметь вертикальное или горизонтальное расположение полос на лицевой стороне. Нужное расположение указывается в заявке.</t>
  </si>
  <si>
    <t>Бленды B1,B2,В3,B4</t>
  </si>
  <si>
    <t>Накладки для вытяжки (дуги)</t>
  </si>
  <si>
    <t>Декоративный элемент D10 для накладки N1D10</t>
  </si>
  <si>
    <t>Стыковочная угловая планка</t>
  </si>
  <si>
    <t>50х50 мм</t>
  </si>
  <si>
    <t>до 150 мм</t>
  </si>
  <si>
    <t>Цоколь СF2</t>
  </si>
  <si>
    <t>Цоколь радиусной R240</t>
  </si>
  <si>
    <t>Дополнительные наценки, услуги:</t>
  </si>
  <si>
    <t>● в матовом исполнении  – наценка +30% к цене прайс-листа</t>
  </si>
  <si>
    <r>
      <rPr>
        <b/>
        <sz val="10"/>
        <rFont val="Century Gothic"/>
        <family val="2"/>
        <charset val="204"/>
      </rPr>
      <t>Услуга установки стекла</t>
    </r>
    <r>
      <rPr>
        <sz val="10"/>
        <rFont val="Century Gothic"/>
        <family val="2"/>
        <charset val="204"/>
      </rPr>
      <t xml:space="preserve"> в витрины, витрины-решетки - 5 у.е./шт.</t>
    </r>
  </si>
  <si>
    <r>
      <t xml:space="preserve">Раскладка RAL, WC </t>
    </r>
    <r>
      <rPr>
        <sz val="10"/>
        <rFont val="Century Gothic"/>
        <family val="2"/>
        <charset val="204"/>
      </rPr>
      <t>–  35 у.е</t>
    </r>
  </si>
  <si>
    <r>
      <rPr>
        <b/>
        <sz val="10"/>
        <rFont val="Century Gothic"/>
        <family val="2"/>
        <charset val="204"/>
      </rPr>
      <t>Образцы фасадов для салонов, шоу-румов</t>
    </r>
    <r>
      <rPr>
        <sz val="10"/>
        <rFont val="Century Gothic"/>
        <family val="2"/>
        <charset val="204"/>
      </rPr>
      <t>: по согласованию с отделом продаж предоставляется спецскидка.</t>
    </r>
  </si>
  <si>
    <t>Примечания:</t>
  </si>
  <si>
    <r>
      <rPr>
        <b/>
        <sz val="11"/>
        <color indexed="8"/>
        <rFont val="Century Gothic"/>
        <family val="2"/>
        <charset val="204"/>
      </rPr>
      <t>* Пилястры для фасадов</t>
    </r>
    <r>
      <rPr>
        <sz val="11"/>
        <color indexed="8"/>
        <rFont val="Century Gothic"/>
        <family val="2"/>
        <charset val="204"/>
      </rPr>
      <t xml:space="preserve"> К 131, К 132, К 133, К 141, К 142, К 170, К 202 L</t>
    </r>
  </si>
  <si>
    <t>см. каталог "Мебельные фасады 2015"</t>
  </si>
  <si>
    <t>При оформлении заявки  на пилястры указывается габарит изделия.</t>
  </si>
  <si>
    <t xml:space="preserve">                                     ПЛАСТИКОВЫЕ ФАСАДЫ  </t>
  </si>
  <si>
    <r>
      <rPr>
        <b/>
        <sz val="9"/>
        <rFont val="Arial Black"/>
        <family val="2"/>
        <charset val="204"/>
      </rPr>
      <t xml:space="preserve"> 01-09-2015 г.</t>
    </r>
    <r>
      <rPr>
        <b/>
        <sz val="12"/>
        <rFont val="Arial Black"/>
        <family val="2"/>
        <charset val="204"/>
      </rPr>
      <t xml:space="preserve">                             ПРАЙС-ЛИСТ                </t>
    </r>
    <r>
      <rPr>
        <b/>
        <sz val="9"/>
        <rFont val="Arial Black"/>
        <family val="2"/>
        <charset val="204"/>
      </rPr>
      <t xml:space="preserve">  </t>
    </r>
    <r>
      <rPr>
        <b/>
        <sz val="8"/>
        <color rgb="FFFF0000"/>
        <rFont val="Arial Black"/>
        <family val="2"/>
        <charset val="204"/>
      </rPr>
      <t xml:space="preserve">цена в дол. США с учетом НДС      </t>
    </r>
    <r>
      <rPr>
        <b/>
        <sz val="8"/>
        <rFont val="Arial Black"/>
        <family val="2"/>
        <charset val="204"/>
      </rPr>
      <t xml:space="preserve"> </t>
    </r>
    <r>
      <rPr>
        <b/>
        <sz val="9"/>
        <rFont val="Arial Black"/>
        <family val="2"/>
        <charset val="204"/>
      </rPr>
      <t xml:space="preserve">    </t>
    </r>
    <r>
      <rPr>
        <b/>
        <sz val="12"/>
        <rFont val="Arial Black"/>
        <family val="2"/>
        <charset val="204"/>
      </rPr>
      <t xml:space="preserve">   </t>
    </r>
  </si>
  <si>
    <t>ПРЕЙСКУРАНТ ЦЕН ДЛЯ РОЗНИЧНОЙ ТОРГОВЛИ</t>
  </si>
  <si>
    <t>1. Стоимость стекла с учётом нормы расхода</t>
  </si>
  <si>
    <t>2. Сверление отверстий</t>
  </si>
  <si>
    <t>Цена, 1м2</t>
  </si>
  <si>
    <t>Толщина, мм</t>
  </si>
  <si>
    <t>0-14мм</t>
  </si>
  <si>
    <t>16-26мм</t>
  </si>
  <si>
    <t>30-80мм</t>
  </si>
  <si>
    <t>80-100мм</t>
  </si>
  <si>
    <t>Стекло 4мм</t>
  </si>
  <si>
    <t>Стекло 5мм</t>
  </si>
  <si>
    <t>Стекло 6мм</t>
  </si>
  <si>
    <t>Стекло 8мм</t>
  </si>
  <si>
    <t>Стекло 10мм</t>
  </si>
  <si>
    <t>Стекло бронза 4мм</t>
  </si>
  <si>
    <t xml:space="preserve">В наличии свёрла для сверления отверстий </t>
  </si>
  <si>
    <t>Стекло"мателюкс" 4мм</t>
  </si>
  <si>
    <t>d 5мм, 6мм, 7мм, 8мм, 9мм, 10мм, 12мм, 14мм,</t>
  </si>
  <si>
    <t>Стекло бронза 6мм</t>
  </si>
  <si>
    <t>16мм, 18мм, 20мм, 26мм, 30мм, 80мм.</t>
  </si>
  <si>
    <t>Стекло бронза 10мм</t>
  </si>
  <si>
    <t>Зеркало 4мм</t>
  </si>
  <si>
    <t>Зеркало бронза 4мм</t>
  </si>
  <si>
    <t>Лакобель 4мм(чёрный, белый, бежевый, коричневый)</t>
  </si>
  <si>
    <t>Толщина стекла</t>
  </si>
  <si>
    <t>Прямолинейная обработка</t>
  </si>
  <si>
    <t>Криволинейная обработка</t>
  </si>
  <si>
    <t>Прямолинейный фацет</t>
  </si>
  <si>
    <t>Криволинейный фацет</t>
  </si>
  <si>
    <t>15мм</t>
  </si>
  <si>
    <t>20мм</t>
  </si>
  <si>
    <t>25мм</t>
  </si>
  <si>
    <t>30мм</t>
  </si>
  <si>
    <t>-</t>
  </si>
  <si>
    <t>Сплошная пескоструйная обработка</t>
  </si>
  <si>
    <t>м2</t>
  </si>
  <si>
    <t>Закалка стекла, м2</t>
  </si>
  <si>
    <t>Художественная пескоструйная обработка</t>
  </si>
  <si>
    <t>Пескоструйная обработка(снятие амальгаммы)без краски</t>
  </si>
  <si>
    <t>Пескоструйная обработка(снятие амальгаммы)с покраской</t>
  </si>
  <si>
    <t>УФ-печать (рисунок) на стекле, зеркале</t>
  </si>
  <si>
    <t>Наклейка защитной плёнки</t>
  </si>
  <si>
    <t>Гравировка на стекле, зеркале</t>
  </si>
  <si>
    <t>м/п</t>
  </si>
  <si>
    <t>Вырез на стекле под петлю, замок или розетку</t>
  </si>
  <si>
    <t>Зенкование отверстий и вырезов</t>
  </si>
  <si>
    <t>Багет, п/м</t>
  </si>
  <si>
    <t>Изготовление и наклейка мет.пластин (2шт.)</t>
  </si>
  <si>
    <t>2шт.</t>
  </si>
  <si>
    <t>Арт.№ 6407;6551</t>
  </si>
  <si>
    <t>Изготовление и наклейка пятаков d=32мм</t>
  </si>
  <si>
    <t>Арт.№7521;7515;7518</t>
  </si>
  <si>
    <t>Изготовление и наклейка пятаков d=50мм</t>
  </si>
  <si>
    <t>Арт.№5901;5906;51062</t>
  </si>
  <si>
    <t>Изготовление и наклейка пятаков d=60мм</t>
  </si>
  <si>
    <t>Арт.№ 5145; 5131</t>
  </si>
  <si>
    <t>Изготовление ограждений 500*120мм</t>
  </si>
  <si>
    <t>Арт.№ 9201;9202</t>
  </si>
  <si>
    <t>Изготовление ограждений 600*120мм</t>
  </si>
  <si>
    <t>Арт.№1504;1506;1507</t>
  </si>
  <si>
    <t>Услуга на изготовление"триплекс"</t>
  </si>
  <si>
    <t>Арт.№ 4739; 4742</t>
  </si>
  <si>
    <t xml:space="preserve">Наименование изделия </t>
  </si>
  <si>
    <t> Набор материалов и услуг</t>
  </si>
  <si>
    <t>Дилерская цена</t>
  </si>
  <si>
    <t>Ориентировочная розничная цена</t>
  </si>
  <si>
    <t>$, за метр квадратный</t>
  </si>
  <si>
    <t>Скинали для кухни   "Стандарт"</t>
  </si>
  <si>
    <r>
      <t>Закаленное</t>
    </r>
    <r>
      <rPr>
        <b/>
        <sz val="10"/>
        <color indexed="8"/>
        <rFont val="Calibri"/>
        <family val="2"/>
        <charset val="204"/>
        <scheme val="minor"/>
      </rPr>
      <t xml:space="preserve"> ОБЫЧНОЕ</t>
    </r>
    <r>
      <rPr>
        <sz val="10"/>
        <color indexed="8"/>
        <rFont val="Calibri"/>
        <family val="2"/>
        <charset val="204"/>
        <scheme val="minor"/>
      </rPr>
      <t xml:space="preserve"> стекло 6 мм, </t>
    </r>
    <r>
      <rPr>
        <b/>
        <sz val="10"/>
        <color indexed="8"/>
        <rFont val="Calibri"/>
        <family val="2"/>
        <charset val="204"/>
        <scheme val="minor"/>
      </rPr>
      <t>печать на пленке</t>
    </r>
    <r>
      <rPr>
        <sz val="10"/>
        <color indexed="8"/>
        <rFont val="Calibri"/>
        <family val="2"/>
        <charset val="204"/>
        <scheme val="minor"/>
      </rPr>
      <t>, технологические отверстия и вырезы, крепеж</t>
    </r>
  </si>
  <si>
    <t>Скинали для кухни   "Стандарт УФ"</t>
  </si>
  <si>
    <r>
      <t>Закаленное</t>
    </r>
    <r>
      <rPr>
        <b/>
        <sz val="10"/>
        <color indexed="8"/>
        <rFont val="Calibri"/>
        <family val="2"/>
        <charset val="204"/>
        <scheme val="minor"/>
      </rPr>
      <t xml:space="preserve"> ОБЫЧНОЕ</t>
    </r>
    <r>
      <rPr>
        <sz val="10"/>
        <color indexed="8"/>
        <rFont val="Calibri"/>
        <family val="2"/>
        <charset val="204"/>
        <scheme val="minor"/>
      </rPr>
      <t xml:space="preserve"> стекло 6 мм, </t>
    </r>
    <r>
      <rPr>
        <b/>
        <sz val="10"/>
        <color indexed="8"/>
        <rFont val="Calibri"/>
        <family val="2"/>
        <charset val="204"/>
        <scheme val="minor"/>
      </rPr>
      <t>УФ-печать</t>
    </r>
    <r>
      <rPr>
        <sz val="10"/>
        <color indexed="8"/>
        <rFont val="Calibri"/>
        <family val="2"/>
        <charset val="204"/>
        <scheme val="minor"/>
      </rPr>
      <t>, технологические и вырезы, отверстия, крепеж</t>
    </r>
  </si>
  <si>
    <t>Скинали для кухни   "Оптивайт"</t>
  </si>
  <si>
    <r>
      <t>Закаленное</t>
    </r>
    <r>
      <rPr>
        <b/>
        <sz val="10"/>
        <color indexed="8"/>
        <rFont val="Calibri"/>
        <family val="2"/>
        <charset val="204"/>
        <scheme val="minor"/>
      </rPr>
      <t xml:space="preserve"> ОСВЕТЛЕННОЕ</t>
    </r>
    <r>
      <rPr>
        <sz val="10"/>
        <color indexed="8"/>
        <rFont val="Calibri"/>
        <family val="2"/>
        <charset val="204"/>
        <scheme val="minor"/>
      </rPr>
      <t xml:space="preserve"> стекло 6 мм, </t>
    </r>
    <r>
      <rPr>
        <b/>
        <sz val="10"/>
        <color indexed="8"/>
        <rFont val="Calibri"/>
        <family val="2"/>
        <charset val="204"/>
        <scheme val="minor"/>
      </rPr>
      <t>печать на пленке</t>
    </r>
    <r>
      <rPr>
        <sz val="10"/>
        <color indexed="8"/>
        <rFont val="Calibri"/>
        <family val="2"/>
        <charset val="204"/>
        <scheme val="minor"/>
      </rPr>
      <t>, технологические отверстия и вырезы, крепеж</t>
    </r>
  </si>
  <si>
    <t>Скинали для кухни   "Оптивайт УФ"</t>
  </si>
  <si>
    <r>
      <t xml:space="preserve">Закаленное </t>
    </r>
    <r>
      <rPr>
        <b/>
        <sz val="10"/>
        <color indexed="8"/>
        <rFont val="Calibri"/>
        <family val="2"/>
        <charset val="204"/>
        <scheme val="minor"/>
      </rPr>
      <t>ОСВЕТЛЕННОЕ</t>
    </r>
    <r>
      <rPr>
        <sz val="10"/>
        <color indexed="8"/>
        <rFont val="Calibri"/>
        <family val="2"/>
        <charset val="204"/>
        <scheme val="minor"/>
      </rPr>
      <t xml:space="preserve"> стекло 6 мм, </t>
    </r>
    <r>
      <rPr>
        <b/>
        <sz val="10"/>
        <color indexed="8"/>
        <rFont val="Calibri"/>
        <family val="2"/>
        <charset val="204"/>
        <scheme val="minor"/>
      </rPr>
      <t>УФ-печать</t>
    </r>
    <r>
      <rPr>
        <sz val="10"/>
        <color indexed="8"/>
        <rFont val="Calibri"/>
        <family val="2"/>
        <charset val="204"/>
        <scheme val="minor"/>
      </rPr>
      <t>, технологические отверстия и вырезы, крепеж</t>
    </r>
  </si>
  <si>
    <t>Скинали для кухни "Стандарт Краска"</t>
  </si>
  <si>
    <r>
      <t>Закаленное</t>
    </r>
    <r>
      <rPr>
        <b/>
        <sz val="10"/>
        <color indexed="8"/>
        <rFont val="Calibri"/>
        <family val="2"/>
        <charset val="204"/>
        <scheme val="minor"/>
      </rPr>
      <t xml:space="preserve"> ОБЫЧНОЕ</t>
    </r>
    <r>
      <rPr>
        <sz val="10"/>
        <color indexed="8"/>
        <rFont val="Calibri"/>
        <family val="2"/>
        <charset val="204"/>
        <scheme val="minor"/>
      </rPr>
      <t xml:space="preserve"> стекло 6 мм, </t>
    </r>
    <r>
      <rPr>
        <b/>
        <sz val="10"/>
        <color indexed="8"/>
        <rFont val="Calibri"/>
        <family val="2"/>
        <charset val="204"/>
        <scheme val="minor"/>
      </rPr>
      <t>окраска по каталогу RAL Classic</t>
    </r>
    <r>
      <rPr>
        <sz val="10"/>
        <color indexed="8"/>
        <rFont val="Calibri"/>
        <family val="2"/>
        <charset val="204"/>
        <scheme val="minor"/>
      </rPr>
      <t>, технологические отверстия и вырезы, крепеж</t>
    </r>
  </si>
  <si>
    <t>Скинали для кухни "Оптивайт Краска"</t>
  </si>
  <si>
    <r>
      <t>Закаленное</t>
    </r>
    <r>
      <rPr>
        <b/>
        <sz val="10"/>
        <color indexed="8"/>
        <rFont val="Calibri"/>
        <family val="2"/>
        <charset val="204"/>
        <scheme val="minor"/>
      </rPr>
      <t xml:space="preserve"> ОСВЕТЛЕННОЕ</t>
    </r>
    <r>
      <rPr>
        <sz val="10"/>
        <color indexed="8"/>
        <rFont val="Calibri"/>
        <family val="2"/>
        <charset val="204"/>
        <scheme val="minor"/>
      </rPr>
      <t xml:space="preserve"> стекло 6 мм, </t>
    </r>
    <r>
      <rPr>
        <b/>
        <sz val="10"/>
        <color indexed="8"/>
        <rFont val="Calibri"/>
        <family val="2"/>
        <charset val="204"/>
        <scheme val="minor"/>
      </rPr>
      <t>окраска по каталогу RAL Classic</t>
    </r>
    <r>
      <rPr>
        <sz val="10"/>
        <color indexed="8"/>
        <rFont val="Calibri"/>
        <family val="2"/>
        <charset val="204"/>
        <scheme val="minor"/>
      </rPr>
      <t>, технологические отверстия и вырезы, крепеж</t>
    </r>
  </si>
  <si>
    <t>Фасады для шкафов</t>
  </si>
  <si>
    <r>
      <rPr>
        <b/>
        <sz val="10"/>
        <color indexed="8"/>
        <rFont val="Calibri"/>
        <family val="2"/>
        <charset val="204"/>
        <scheme val="minor"/>
      </rPr>
      <t xml:space="preserve"> ОБЫЧНОЕ</t>
    </r>
    <r>
      <rPr>
        <sz val="10"/>
        <color indexed="8"/>
        <rFont val="Calibri"/>
        <family val="2"/>
        <charset val="204"/>
        <scheme val="minor"/>
      </rPr>
      <t xml:space="preserve"> стекло 4 мм, </t>
    </r>
    <r>
      <rPr>
        <b/>
        <sz val="10"/>
        <color indexed="8"/>
        <rFont val="Calibri"/>
        <family val="2"/>
        <charset val="204"/>
        <scheme val="minor"/>
      </rPr>
      <t>УФ-печать</t>
    </r>
    <r>
      <rPr>
        <sz val="10"/>
        <color indexed="8"/>
        <rFont val="Calibri"/>
        <family val="2"/>
        <charset val="204"/>
        <scheme val="minor"/>
      </rPr>
      <t>,</t>
    </r>
    <r>
      <rPr>
        <b/>
        <sz val="10"/>
        <color indexed="8"/>
        <rFont val="Calibri"/>
        <family val="2"/>
        <charset val="204"/>
        <scheme val="minor"/>
      </rPr>
      <t xml:space="preserve"> </t>
    </r>
    <r>
      <rPr>
        <sz val="10"/>
        <color indexed="8"/>
        <rFont val="Calibri"/>
        <family val="2"/>
        <charset val="204"/>
        <scheme val="minor"/>
      </rPr>
      <t>без обработки кромок, без отверстий</t>
    </r>
  </si>
  <si>
    <t>* для просчета  стоимости панелей необходимо ОБЩУЮ ПЛОЩАДЬ  умножить на цену за метр квадратный. Количество вырезов под розетки и  технологических  отверстий на стоимость скинали не влияет (кроме фасадов для шкафов-купе).  Стоимость по курсу НБРБ на день выставления счета.</t>
  </si>
  <si>
    <t>Дополнительные услуги</t>
  </si>
  <si>
    <t>Наименование материала/услуги</t>
  </si>
  <si>
    <t>ед. изм-я </t>
  </si>
  <si>
    <t>Стоимость, $</t>
  </si>
  <si>
    <t>Согласование изображения с Вашим заказчиком</t>
  </si>
  <si>
    <t>Покупка изображений на фотобанке Shutterstock.com</t>
  </si>
  <si>
    <r>
      <t xml:space="preserve">                    Цены указаны справочно в</t>
    </r>
    <r>
      <rPr>
        <b/>
        <sz val="11"/>
        <rFont val="Calibri"/>
        <family val="2"/>
        <charset val="204"/>
      </rPr>
      <t xml:space="preserve"> долларах США с НДС</t>
    </r>
    <r>
      <rPr>
        <i/>
        <sz val="11"/>
        <rFont val="Calibri"/>
        <family val="2"/>
        <charset val="204"/>
      </rPr>
      <t xml:space="preserve">. Оплата в белорусских рублях по курсу НБ РБ </t>
    </r>
  </si>
  <si>
    <t>Толщина,          мм</t>
  </si>
  <si>
    <t>Цена            постформиг</t>
  </si>
  <si>
    <t>Цена            скинали</t>
  </si>
  <si>
    <t>Кромка с клеем</t>
  </si>
  <si>
    <t>Кромка без клея</t>
  </si>
  <si>
    <t xml:space="preserve">плита </t>
  </si>
  <si>
    <t xml:space="preserve"> плита</t>
  </si>
  <si>
    <t>полоса</t>
  </si>
  <si>
    <t>3050 х 600</t>
  </si>
  <si>
    <t>27</t>
  </si>
  <si>
    <t>40</t>
  </si>
  <si>
    <t>6</t>
  </si>
  <si>
    <t>27мм</t>
  </si>
  <si>
    <t>40мм</t>
  </si>
  <si>
    <t>44мм</t>
  </si>
  <si>
    <t>32мм</t>
  </si>
  <si>
    <t>м.опт</t>
  </si>
  <si>
    <t>опт</t>
  </si>
  <si>
    <t>к.опт</t>
  </si>
  <si>
    <t>1.  матовые</t>
  </si>
  <si>
    <t>0105</t>
  </si>
  <si>
    <t>S</t>
  </si>
  <si>
    <t xml:space="preserve">Бежевый </t>
  </si>
  <si>
    <t>Del.</t>
  </si>
  <si>
    <t>3021</t>
  </si>
  <si>
    <t>Травертин римский</t>
  </si>
  <si>
    <t>0217</t>
  </si>
  <si>
    <t xml:space="preserve">Мрамор зеленый </t>
  </si>
  <si>
    <t>3024</t>
  </si>
  <si>
    <t>Мрамор золотой</t>
  </si>
  <si>
    <t>0302</t>
  </si>
  <si>
    <t xml:space="preserve">Гранит коричневый </t>
  </si>
  <si>
    <t>3027</t>
  </si>
  <si>
    <t>Гранит белый</t>
  </si>
  <si>
    <t>0333</t>
  </si>
  <si>
    <t xml:space="preserve">Бледно-розовый </t>
  </si>
  <si>
    <t>3045</t>
  </si>
  <si>
    <t>E</t>
  </si>
  <si>
    <t xml:space="preserve">Бетао        </t>
  </si>
  <si>
    <t>0408</t>
  </si>
  <si>
    <t xml:space="preserve">Мрамор белый </t>
  </si>
  <si>
    <t>3101</t>
  </si>
  <si>
    <t>Мозаика</t>
  </si>
  <si>
    <t>0446</t>
  </si>
  <si>
    <t xml:space="preserve">Гранитная крошка </t>
  </si>
  <si>
    <t>3250</t>
  </si>
  <si>
    <t xml:space="preserve">Розовая черешня </t>
  </si>
  <si>
    <t>0615</t>
  </si>
  <si>
    <t xml:space="preserve">Бук рейнланд </t>
  </si>
  <si>
    <t>3520</t>
  </si>
  <si>
    <t xml:space="preserve">Ольха </t>
  </si>
  <si>
    <t>1012</t>
  </si>
  <si>
    <t>3521</t>
  </si>
  <si>
    <t xml:space="preserve">Тростник </t>
  </si>
  <si>
    <t>1110</t>
  </si>
  <si>
    <t xml:space="preserve">Белый </t>
  </si>
  <si>
    <t>4021</t>
  </si>
  <si>
    <t xml:space="preserve">Лукка </t>
  </si>
  <si>
    <t xml:space="preserve">Перлино </t>
  </si>
  <si>
    <t>4023</t>
  </si>
  <si>
    <t xml:space="preserve">Аттика       </t>
  </si>
  <si>
    <t>2022</t>
  </si>
  <si>
    <t>Модена</t>
  </si>
  <si>
    <t>4026</t>
  </si>
  <si>
    <t>Q</t>
  </si>
  <si>
    <t xml:space="preserve">Аламбра </t>
  </si>
  <si>
    <t>New</t>
  </si>
  <si>
    <t>2025</t>
  </si>
  <si>
    <t xml:space="preserve">Кафель </t>
  </si>
  <si>
    <t>4030</t>
  </si>
  <si>
    <t>Калакатта</t>
  </si>
  <si>
    <t>2041</t>
  </si>
  <si>
    <t>Венге панга</t>
  </si>
  <si>
    <t>4032</t>
  </si>
  <si>
    <t>Порфир</t>
  </si>
  <si>
    <t>2045</t>
  </si>
  <si>
    <t>T</t>
  </si>
  <si>
    <t xml:space="preserve">Лиственница </t>
  </si>
  <si>
    <t>4033</t>
  </si>
  <si>
    <t xml:space="preserve">Бисер      </t>
  </si>
  <si>
    <t>2182</t>
  </si>
  <si>
    <t xml:space="preserve">Мейсон бежевый </t>
  </si>
  <si>
    <t>4046</t>
  </si>
  <si>
    <t>Кастилло темный</t>
  </si>
  <si>
    <t>2231</t>
  </si>
  <si>
    <t>Оникс бежевый</t>
  </si>
  <si>
    <t>4054</t>
  </si>
  <si>
    <t>Резонанс</t>
  </si>
  <si>
    <t>2233</t>
  </si>
  <si>
    <t>Мароканский камень</t>
  </si>
  <si>
    <t>4059</t>
  </si>
  <si>
    <t xml:space="preserve">Черная бронза </t>
  </si>
  <si>
    <t>2234</t>
  </si>
  <si>
    <t xml:space="preserve">Луксор </t>
  </si>
  <si>
    <t>4060</t>
  </si>
  <si>
    <t xml:space="preserve">Черное серебро </t>
  </si>
  <si>
    <t>2235</t>
  </si>
  <si>
    <t xml:space="preserve">Семолина серая </t>
  </si>
  <si>
    <t>5004</t>
  </si>
  <si>
    <t>2236</t>
  </si>
  <si>
    <t xml:space="preserve">Семолина бежевая </t>
  </si>
  <si>
    <t>5011</t>
  </si>
  <si>
    <t xml:space="preserve">Металлик </t>
  </si>
  <si>
    <t>2241</t>
  </si>
  <si>
    <t xml:space="preserve">Колорадо </t>
  </si>
  <si>
    <t>5014</t>
  </si>
  <si>
    <t>Алюминевая полоса</t>
  </si>
  <si>
    <t>2335</t>
  </si>
  <si>
    <t xml:space="preserve">Мрамор синий </t>
  </si>
  <si>
    <t>7011</t>
  </si>
  <si>
    <t xml:space="preserve">Canyon </t>
  </si>
  <si>
    <t>2337</t>
  </si>
  <si>
    <t xml:space="preserve">Мрамор бежевый </t>
  </si>
  <si>
    <t>7046</t>
  </si>
  <si>
    <t xml:space="preserve">Daily </t>
  </si>
  <si>
    <t>2411</t>
  </si>
  <si>
    <t xml:space="preserve">Оникс серый </t>
  </si>
  <si>
    <t>7351</t>
  </si>
  <si>
    <t xml:space="preserve">Stromboly Grey </t>
  </si>
  <si>
    <t>2430</t>
  </si>
  <si>
    <t xml:space="preserve">Антарес </t>
  </si>
  <si>
    <t>7354</t>
  </si>
  <si>
    <t xml:space="preserve">Stromboly Brown </t>
  </si>
  <si>
    <t>2848</t>
  </si>
  <si>
    <t>Гренобль</t>
  </si>
  <si>
    <t>7493</t>
  </si>
  <si>
    <t xml:space="preserve">Умбрия </t>
  </si>
  <si>
    <t>2901</t>
  </si>
  <si>
    <t xml:space="preserve">Янтарь золотой </t>
  </si>
  <si>
    <t>9306</t>
  </si>
  <si>
    <t xml:space="preserve">Корень вяза </t>
  </si>
  <si>
    <t>2905</t>
  </si>
  <si>
    <t>Ниагара</t>
  </si>
  <si>
    <t>9585</t>
  </si>
  <si>
    <t>2906</t>
  </si>
  <si>
    <t>Ардезия</t>
  </si>
  <si>
    <t>9968</t>
  </si>
  <si>
    <t>Камешки</t>
  </si>
  <si>
    <t>3016</t>
  </si>
  <si>
    <t>Малахит</t>
  </si>
  <si>
    <t xml:space="preserve">32мм </t>
  </si>
  <si>
    <t>2. эксклюзив матовые</t>
  </si>
  <si>
    <t>0300</t>
  </si>
  <si>
    <t>MG</t>
  </si>
  <si>
    <t xml:space="preserve">Галактика черная </t>
  </si>
  <si>
    <t>R</t>
  </si>
  <si>
    <t xml:space="preserve">Галия </t>
  </si>
  <si>
    <t>0313</t>
  </si>
  <si>
    <t xml:space="preserve">Венге </t>
  </si>
  <si>
    <t>3102</t>
  </si>
  <si>
    <t xml:space="preserve">Дуб седой  </t>
  </si>
  <si>
    <t>0403</t>
  </si>
  <si>
    <t>Паутина бежевая</t>
  </si>
  <si>
    <t>3167</t>
  </si>
  <si>
    <t>M</t>
  </si>
  <si>
    <t xml:space="preserve">Винтаж    </t>
  </si>
  <si>
    <t>0694</t>
  </si>
  <si>
    <t>SL</t>
  </si>
  <si>
    <t xml:space="preserve">Мрамор марквина </t>
  </si>
  <si>
    <t>3255</t>
  </si>
  <si>
    <t>Кокоболо</t>
  </si>
  <si>
    <t>0695</t>
  </si>
  <si>
    <t xml:space="preserve">Камень серый </t>
  </si>
  <si>
    <t xml:space="preserve">Дуглас темный </t>
  </si>
  <si>
    <t>0702</t>
  </si>
  <si>
    <t>Берил голубой</t>
  </si>
  <si>
    <t>3842</t>
  </si>
  <si>
    <t xml:space="preserve">Дуглас светлый </t>
  </si>
  <si>
    <t>0706</t>
  </si>
  <si>
    <t>Королевский опал</t>
  </si>
  <si>
    <t>4067</t>
  </si>
  <si>
    <t>Черно-белые узоры</t>
  </si>
  <si>
    <t>0777</t>
  </si>
  <si>
    <t>Дерево мокко</t>
  </si>
  <si>
    <t>5126</t>
  </si>
  <si>
    <t xml:space="preserve">Паутина бежевая </t>
  </si>
  <si>
    <t>1203</t>
  </si>
  <si>
    <t>Br</t>
  </si>
  <si>
    <t>Бриллиант черный</t>
  </si>
  <si>
    <t>5127</t>
  </si>
  <si>
    <t>Рустика</t>
  </si>
  <si>
    <t>1210</t>
  </si>
  <si>
    <t>Бриллиант белый</t>
  </si>
  <si>
    <t>5003</t>
  </si>
  <si>
    <t>N</t>
  </si>
  <si>
    <t>Сафари</t>
  </si>
  <si>
    <t>SQ</t>
  </si>
  <si>
    <t>Юрский камень</t>
  </si>
  <si>
    <t>7050</t>
  </si>
  <si>
    <t>Винтажная сосна</t>
  </si>
  <si>
    <t>2330</t>
  </si>
  <si>
    <t>Саломея</t>
  </si>
  <si>
    <t>7051</t>
  </si>
  <si>
    <t xml:space="preserve">Умбрия темная </t>
  </si>
  <si>
    <t>2338</t>
  </si>
  <si>
    <t xml:space="preserve">Лунный металл </t>
  </si>
  <si>
    <t>8318</t>
  </si>
  <si>
    <t xml:space="preserve">Паутина коричневая </t>
  </si>
  <si>
    <t>2919</t>
  </si>
  <si>
    <t>Ассиметрия</t>
  </si>
  <si>
    <t>LM62</t>
  </si>
  <si>
    <t>Винтаж светлый</t>
  </si>
  <si>
    <t>2933</t>
  </si>
  <si>
    <t>7</t>
  </si>
  <si>
    <t xml:space="preserve">Бамбук </t>
  </si>
  <si>
    <t>3. глянцы</t>
  </si>
  <si>
    <t>0017</t>
  </si>
  <si>
    <t>0901</t>
  </si>
  <si>
    <t>Мрамор зеленый</t>
  </si>
  <si>
    <t>Венге глянец</t>
  </si>
  <si>
    <t>0907</t>
  </si>
  <si>
    <t>0421</t>
  </si>
  <si>
    <t xml:space="preserve">Гранит красный </t>
  </si>
  <si>
    <t>0685</t>
  </si>
  <si>
    <t>3029</t>
  </si>
  <si>
    <t>0692</t>
  </si>
  <si>
    <t>Колумбийское золото</t>
  </si>
  <si>
    <t>3042</t>
  </si>
  <si>
    <t>3121</t>
  </si>
  <si>
    <t>Дуб перламутровый</t>
  </si>
  <si>
    <t>2385</t>
  </si>
  <si>
    <t>Мрамор беж. светл.</t>
  </si>
  <si>
    <t>3125</t>
  </si>
  <si>
    <t>Зебрано коричневый</t>
  </si>
  <si>
    <t>0713</t>
  </si>
  <si>
    <t>Черный гранит</t>
  </si>
  <si>
    <t>0734</t>
  </si>
  <si>
    <t>Мрамор марквина синий</t>
  </si>
  <si>
    <t>8341</t>
  </si>
  <si>
    <t>Травертин бежевый</t>
  </si>
  <si>
    <t>0759</t>
  </si>
  <si>
    <t>Черная бронза</t>
  </si>
  <si>
    <t>8343</t>
  </si>
  <si>
    <t>Травертин коричневый</t>
  </si>
  <si>
    <t>0772</t>
  </si>
  <si>
    <t>8344</t>
  </si>
  <si>
    <t>Травертин серый</t>
  </si>
  <si>
    <t>0800</t>
  </si>
  <si>
    <t>Неон</t>
  </si>
  <si>
    <t>8414</t>
  </si>
  <si>
    <t xml:space="preserve">Серебро </t>
  </si>
  <si>
    <t>0900</t>
  </si>
  <si>
    <t>Неон белый</t>
  </si>
  <si>
    <t>4. премиум</t>
  </si>
  <si>
    <t>0190</t>
  </si>
  <si>
    <t>1A</t>
  </si>
  <si>
    <t xml:space="preserve">Андромеда черная </t>
  </si>
  <si>
    <t>3504</t>
  </si>
  <si>
    <t>XX</t>
  </si>
  <si>
    <t xml:space="preserve">Серый гранит </t>
  </si>
  <si>
    <t>0389</t>
  </si>
  <si>
    <t xml:space="preserve">Ассиметрия прим </t>
  </si>
  <si>
    <t>3505</t>
  </si>
  <si>
    <t>ХХ</t>
  </si>
  <si>
    <t>1050</t>
  </si>
  <si>
    <t>Андромеда белая</t>
  </si>
  <si>
    <t>4904</t>
  </si>
  <si>
    <t>К52</t>
  </si>
  <si>
    <t>Wilsonart desert springs</t>
  </si>
  <si>
    <t>1874</t>
  </si>
  <si>
    <t>Winter carnival</t>
  </si>
  <si>
    <t>4921</t>
  </si>
  <si>
    <t xml:space="preserve">Madura garnet </t>
  </si>
  <si>
    <t>3236</t>
  </si>
  <si>
    <t xml:space="preserve">Винтаж металл </t>
  </si>
  <si>
    <t>4922</t>
  </si>
  <si>
    <t>Madura pearl</t>
  </si>
  <si>
    <t>3313</t>
  </si>
  <si>
    <t>Брион</t>
  </si>
  <si>
    <t>4923</t>
  </si>
  <si>
    <t>Madura gold</t>
  </si>
  <si>
    <t>3498</t>
  </si>
  <si>
    <t xml:space="preserve">Сланец коричневый </t>
  </si>
  <si>
    <t>Тип поверхности:     S - кристалл, SQ - глубокий кристалл, М - микролиния, Q - камень, Br - Бриллиант, Е - паутина, N - кожа, R - дикий камень, 1 - глянец,</t>
  </si>
  <si>
    <t xml:space="preserve"> SL - слюда, T - текстиль, Qr - глянцевый дикий камень, 1A - глянцевая пов-ть с блестками, K52 - шлиф.кварц износостойкий, XX - фактурный сланец</t>
  </si>
  <si>
    <r>
      <t>знак "+"  в колонке "Толщина" означает наличие  данного материала на складе  ООО "Белинтерплит"</t>
    </r>
    <r>
      <rPr>
        <b/>
        <sz val="8"/>
        <rFont val="Calibri"/>
        <family val="2"/>
        <charset val="204"/>
      </rPr>
      <t xml:space="preserve"> </t>
    </r>
  </si>
  <si>
    <r>
      <t xml:space="preserve">  </t>
    </r>
    <r>
      <rPr>
        <b/>
        <u/>
        <sz val="13"/>
        <rFont val="Calibri"/>
        <family val="2"/>
        <charset val="204"/>
      </rPr>
      <t>ВНИМАНИЕ</t>
    </r>
    <r>
      <rPr>
        <b/>
        <sz val="13"/>
        <rFont val="Calibri"/>
        <family val="2"/>
        <charset val="204"/>
      </rPr>
      <t>: в</t>
    </r>
    <r>
      <rPr>
        <b/>
        <sz val="13"/>
        <rFont val="Cambria"/>
        <family val="1"/>
        <charset val="204"/>
      </rPr>
      <t xml:space="preserve">се плиты постформинг толщиной 38мм изготовлены на основе </t>
    </r>
    <r>
      <rPr>
        <b/>
        <i/>
        <u/>
        <sz val="13"/>
        <color indexed="10"/>
        <rFont val="Calibri"/>
        <family val="2"/>
        <charset val="204"/>
      </rPr>
      <t>влагостойкой ДСП !</t>
    </r>
  </si>
  <si>
    <r>
      <t xml:space="preserve">  </t>
    </r>
    <r>
      <rPr>
        <b/>
        <u/>
        <sz val="13"/>
        <rFont val="Calibri"/>
        <family val="2"/>
        <charset val="204"/>
      </rPr>
      <t>ВНИМАНИЕ</t>
    </r>
    <r>
      <rPr>
        <b/>
        <sz val="13"/>
        <rFont val="Cambria"/>
        <family val="1"/>
        <charset val="204"/>
      </rPr>
      <t xml:space="preserve">: все плиты постформинг имеют оклеенный задний торец и </t>
    </r>
    <r>
      <rPr>
        <b/>
        <i/>
        <u/>
        <sz val="13"/>
        <color indexed="10"/>
        <rFont val="Calibri"/>
        <family val="2"/>
        <charset val="204"/>
      </rPr>
      <t>индивидуальную вакуумную упаковку !</t>
    </r>
  </si>
  <si>
    <t xml:space="preserve">  ВНИМАНИЕ: Декоры помеченные "(del.)"  - есть на складе, но уже не производятся</t>
  </si>
  <si>
    <t>Столешницы нестандартных размеров (700,800,900,1000,1100,1200) поставлются под заказ в течение 15-25 календарных дней</t>
  </si>
  <si>
    <r>
      <t xml:space="preserve">Столешницы </t>
    </r>
    <r>
      <rPr>
        <b/>
        <sz val="16"/>
        <color indexed="10"/>
        <rFont val="Franklin Gothic Medium Cond"/>
        <family val="2"/>
        <charset val="204"/>
      </rPr>
      <t>Stein</t>
    </r>
    <r>
      <rPr>
        <b/>
        <sz val="12"/>
        <color indexed="10"/>
        <rFont val="Franklin Gothic Medium Cond"/>
        <family val="2"/>
        <charset val="204"/>
      </rPr>
      <t xml:space="preserve"> : специально разработаны для замещения в интерьере натурального и искусственного камня!</t>
    </r>
  </si>
  <si>
    <t>32-44мм б/к</t>
  </si>
  <si>
    <t>32-44мм с/к</t>
  </si>
  <si>
    <t>1868K-35</t>
  </si>
  <si>
    <t>Aged Piazza</t>
  </si>
  <si>
    <t>1852K-35</t>
  </si>
  <si>
    <t>Luna Crest</t>
  </si>
  <si>
    <t>8</t>
  </si>
  <si>
    <t>10</t>
  </si>
  <si>
    <t>1855K-55</t>
  </si>
  <si>
    <t>Carrara Santorini</t>
  </si>
  <si>
    <t>1824K-35</t>
  </si>
  <si>
    <t>Sedona Bluff</t>
  </si>
  <si>
    <t>1854K-35</t>
  </si>
  <si>
    <t>Luna Night</t>
  </si>
  <si>
    <t>1832K-35</t>
  </si>
  <si>
    <t>River Gemstone</t>
  </si>
  <si>
    <t>1853K-35</t>
  </si>
  <si>
    <t>Luna Shadow</t>
  </si>
  <si>
    <t>1818K-35</t>
  </si>
  <si>
    <t>Deepstar Slate</t>
  </si>
  <si>
    <r>
      <t xml:space="preserve">Толщина,  </t>
    </r>
    <r>
      <rPr>
        <b/>
        <sz val="8"/>
        <color indexed="8"/>
        <rFont val="Calibri"/>
        <family val="2"/>
        <charset val="204"/>
      </rPr>
      <t>мм</t>
    </r>
  </si>
  <si>
    <r>
      <rPr>
        <b/>
        <sz val="11"/>
        <rFont val="Calibri"/>
        <family val="2"/>
        <charset val="204"/>
      </rPr>
      <t xml:space="preserve">Цена   </t>
    </r>
    <r>
      <rPr>
        <b/>
        <sz val="8"/>
        <rFont val="Calibri"/>
        <family val="2"/>
        <charset val="204"/>
      </rPr>
      <t xml:space="preserve">         постформиг</t>
    </r>
  </si>
  <si>
    <r>
      <t>Цена</t>
    </r>
    <r>
      <rPr>
        <b/>
        <sz val="9"/>
        <rFont val="Calibri"/>
        <family val="2"/>
        <charset val="204"/>
      </rPr>
      <t xml:space="preserve">            </t>
    </r>
    <r>
      <rPr>
        <b/>
        <sz val="8"/>
        <rFont val="Calibri"/>
        <family val="2"/>
        <charset val="204"/>
      </rPr>
      <t>скинали</t>
    </r>
  </si>
  <si>
    <r>
      <rPr>
        <b/>
        <sz val="11"/>
        <rFont val="Calibri"/>
        <family val="2"/>
        <charset val="204"/>
      </rPr>
      <t>Цена</t>
    </r>
    <r>
      <rPr>
        <b/>
        <sz val="8"/>
        <rFont val="Calibri"/>
        <family val="2"/>
        <charset val="204"/>
      </rPr>
      <t xml:space="preserve">           кромка без клея</t>
    </r>
  </si>
  <si>
    <t>полоса (4,1 м)</t>
  </si>
  <si>
    <t>4100 х 600</t>
  </si>
  <si>
    <t>38</t>
  </si>
  <si>
    <t>28</t>
  </si>
  <si>
    <t>38мм</t>
  </si>
  <si>
    <t>28мм</t>
  </si>
  <si>
    <t>0112</t>
  </si>
  <si>
    <t>RS</t>
  </si>
  <si>
    <t>0162</t>
  </si>
  <si>
    <t xml:space="preserve">Графит серый </t>
  </si>
  <si>
    <t xml:space="preserve">Черный </t>
  </si>
  <si>
    <t>0288</t>
  </si>
  <si>
    <t xml:space="preserve">Гранит анрацит </t>
  </si>
  <si>
    <t>5522</t>
  </si>
  <si>
    <t xml:space="preserve">Смоликас </t>
  </si>
  <si>
    <t>5523</t>
  </si>
  <si>
    <t xml:space="preserve">Тассили </t>
  </si>
  <si>
    <t>6117</t>
  </si>
  <si>
    <t xml:space="preserve">Сланец </t>
  </si>
  <si>
    <t>6177</t>
  </si>
  <si>
    <t xml:space="preserve">Шифер </t>
  </si>
  <si>
    <t>7166</t>
  </si>
  <si>
    <t xml:space="preserve">Латте </t>
  </si>
  <si>
    <t>8681</t>
  </si>
  <si>
    <t xml:space="preserve">Белый бриллиант </t>
  </si>
  <si>
    <t>8937</t>
  </si>
  <si>
    <t xml:space="preserve">Антарктида </t>
  </si>
  <si>
    <t>A793</t>
  </si>
  <si>
    <t xml:space="preserve">Патина олово </t>
  </si>
  <si>
    <t>4100 x 600</t>
  </si>
  <si>
    <t xml:space="preserve"> 44мм</t>
  </si>
  <si>
    <t>0851</t>
  </si>
  <si>
    <t>Титан</t>
  </si>
  <si>
    <t>5137</t>
  </si>
  <si>
    <t xml:space="preserve">Ржавый </t>
  </si>
  <si>
    <t>5505</t>
  </si>
  <si>
    <t xml:space="preserve">Опал </t>
  </si>
  <si>
    <t>5526</t>
  </si>
  <si>
    <t xml:space="preserve">Салона </t>
  </si>
  <si>
    <t>5527</t>
  </si>
  <si>
    <t>WO</t>
  </si>
  <si>
    <t>Дуб каменный</t>
  </si>
  <si>
    <t>6118</t>
  </si>
  <si>
    <t>Сияющий камень</t>
  </si>
  <si>
    <t>7045</t>
  </si>
  <si>
    <t xml:space="preserve">Шампань </t>
  </si>
  <si>
    <t>7437</t>
  </si>
  <si>
    <t xml:space="preserve">Травертин темный </t>
  </si>
  <si>
    <t xml:space="preserve">Эвора браун </t>
  </si>
  <si>
    <t>8326</t>
  </si>
  <si>
    <t xml:space="preserve">Травертин светлый </t>
  </si>
  <si>
    <t xml:space="preserve">Дискавери черный </t>
  </si>
  <si>
    <t>8416</t>
  </si>
  <si>
    <t xml:space="preserve">Мрамор де мази черный </t>
  </si>
  <si>
    <t>8424</t>
  </si>
  <si>
    <t xml:space="preserve">Дискавери белый </t>
  </si>
  <si>
    <t>8503</t>
  </si>
  <si>
    <t xml:space="preserve">Ясень таормина </t>
  </si>
  <si>
    <t>8988</t>
  </si>
  <si>
    <t>Ригато</t>
  </si>
  <si>
    <t>9829</t>
  </si>
  <si>
    <t>CR</t>
  </si>
  <si>
    <t>Пино</t>
  </si>
  <si>
    <t>F380</t>
  </si>
  <si>
    <t>Зевс темный</t>
  </si>
  <si>
    <t xml:space="preserve">Cияющий камень </t>
  </si>
  <si>
    <t>6294</t>
  </si>
  <si>
    <t>Белый глянцевый</t>
  </si>
  <si>
    <t>6500</t>
  </si>
  <si>
    <t>Мрамор лосось</t>
  </si>
  <si>
    <t>6504</t>
  </si>
  <si>
    <t>Гранит чёрный</t>
  </si>
  <si>
    <t>6507</t>
  </si>
  <si>
    <t>Мрамор аляска</t>
  </si>
  <si>
    <t>6511</t>
  </si>
  <si>
    <t>Сапфир</t>
  </si>
  <si>
    <t>6515</t>
  </si>
  <si>
    <t xml:space="preserve">Черная волна </t>
  </si>
  <si>
    <t>6523</t>
  </si>
  <si>
    <t>PA</t>
  </si>
  <si>
    <t>Альгамбра светлая</t>
  </si>
  <si>
    <t>8413</t>
  </si>
  <si>
    <t>Именео белый</t>
  </si>
  <si>
    <t>6217</t>
  </si>
  <si>
    <t>AS</t>
  </si>
  <si>
    <t>Песчаник</t>
  </si>
  <si>
    <t>5533</t>
  </si>
  <si>
    <t>Каскад</t>
  </si>
  <si>
    <t>3040 x 600</t>
  </si>
  <si>
    <t>6291</t>
  </si>
  <si>
    <t xml:space="preserve">Андромеда (стардаст) белая </t>
  </si>
  <si>
    <t>6293</t>
  </si>
  <si>
    <t xml:space="preserve">Андромеда (стардаст) черная </t>
  </si>
  <si>
    <t>5532</t>
  </si>
  <si>
    <t xml:space="preserve">Андромеда (стардаст) серая </t>
  </si>
  <si>
    <t xml:space="preserve">Тип поверхности:    </t>
  </si>
  <si>
    <t xml:space="preserve"> PE - перламутр, BS - апельсиновая корка, SQ - глянец, WO - поры дерева</t>
  </si>
  <si>
    <t xml:space="preserve"> AS - антик, PA - патина, CR- крепп, RS - камень</t>
  </si>
  <si>
    <r>
      <t xml:space="preserve">           </t>
    </r>
    <r>
      <rPr>
        <b/>
        <u/>
        <sz val="11"/>
        <rFont val="Calibri"/>
        <family val="2"/>
        <charset val="204"/>
      </rPr>
      <t>ВНИМАНИЕ</t>
    </r>
    <r>
      <rPr>
        <b/>
        <sz val="11"/>
        <rFont val="Cambria"/>
        <family val="1"/>
        <charset val="204"/>
      </rPr>
      <t xml:space="preserve">: все плиты постформинг имеют оклеенный задний торец и </t>
    </r>
    <r>
      <rPr>
        <b/>
        <i/>
        <u/>
        <sz val="11"/>
        <color indexed="10"/>
        <rFont val="Calibri"/>
        <family val="2"/>
        <charset val="204"/>
      </rPr>
      <t>индивидуальную вакуумную упаковку !</t>
    </r>
  </si>
  <si>
    <t>Цены справочно указаны в доллрах США с НДС. Оплата в белорусских рублях по курсу НБ РБ.</t>
  </si>
  <si>
    <t>Столешницы Egger (Австрия)</t>
  </si>
  <si>
    <t>Размер индивидуальной скидки, %</t>
  </si>
  <si>
    <t>*размер индивидуальной скидки зависит от объемов закупки и порядка расчетов</t>
  </si>
  <si>
    <t>Ценовая группа</t>
  </si>
  <si>
    <t>Название декора</t>
  </si>
  <si>
    <t>Цвет аксессуаров к бортику</t>
  </si>
  <si>
    <t>кромка 42*2 мм</t>
  </si>
  <si>
    <r>
      <t xml:space="preserve">скинали </t>
    </r>
    <r>
      <rPr>
        <b/>
        <i/>
        <sz val="6"/>
        <rFont val="Futura"/>
        <charset val="204"/>
      </rPr>
      <t>4100*600*8 мм</t>
    </r>
  </si>
  <si>
    <t>Цена розничная в евро</t>
  </si>
  <si>
    <t>Цена в евро с учетом скидки</t>
  </si>
  <si>
    <t>лист</t>
  </si>
  <si>
    <t>Столешница 4100*600*38 мм, радиус профилирования 3 мм</t>
  </si>
  <si>
    <t>F042 ST70</t>
  </si>
  <si>
    <t xml:space="preserve">Сонора черный </t>
  </si>
  <si>
    <t>антрацит АС10</t>
  </si>
  <si>
    <t>F105 ST15</t>
  </si>
  <si>
    <r>
      <t>Торано Мрамор</t>
    </r>
    <r>
      <rPr>
        <sz val="8"/>
        <color indexed="10"/>
        <rFont val="Arial Cyr"/>
        <charset val="204"/>
      </rPr>
      <t xml:space="preserve"> </t>
    </r>
  </si>
  <si>
    <t>серый AC18</t>
  </si>
  <si>
    <t>F292 ST9</t>
  </si>
  <si>
    <t>Тиволи бежевый</t>
  </si>
  <si>
    <t>бежевый АC03</t>
  </si>
  <si>
    <t>H2572 ST9</t>
  </si>
  <si>
    <t>Вудсток</t>
  </si>
  <si>
    <t>бежевый пригл. AC15</t>
  </si>
  <si>
    <t>W980 ST2</t>
  </si>
  <si>
    <t xml:space="preserve">Платиновый белый </t>
  </si>
  <si>
    <t>белый АС01</t>
  </si>
  <si>
    <t>F041 ST15</t>
  </si>
  <si>
    <t xml:space="preserve">Сонора белый </t>
  </si>
  <si>
    <t>F104 ST2</t>
  </si>
  <si>
    <t>Мрамор Латина</t>
  </si>
  <si>
    <t>F131 ST15</t>
  </si>
  <si>
    <t>Трани светло-серый</t>
  </si>
  <si>
    <t>F133 ST82</t>
  </si>
  <si>
    <t>Тренто бежево-серый</t>
  </si>
  <si>
    <t>темно-коричн. АС07</t>
  </si>
  <si>
    <t>F147 ST82</t>
  </si>
  <si>
    <t>Валентино серый</t>
  </si>
  <si>
    <t>темно-серый АС11</t>
  </si>
  <si>
    <t>F148 ST82</t>
  </si>
  <si>
    <t>Валентино глина</t>
  </si>
  <si>
    <t>F161 ST70</t>
  </si>
  <si>
    <t xml:space="preserve">Арктик серо-голубой </t>
  </si>
  <si>
    <t>F166 ST9</t>
  </si>
  <si>
    <t>Аврора бьянко</t>
  </si>
  <si>
    <t>F202 ST15</t>
  </si>
  <si>
    <t>Черный мрамор</t>
  </si>
  <si>
    <t>F207 ST70</t>
  </si>
  <si>
    <t>Порторо черно-коричневый</t>
  </si>
  <si>
    <t>F210 ST9</t>
  </si>
  <si>
    <t xml:space="preserve">Мрамор Амалви серо-белый </t>
  </si>
  <si>
    <t xml:space="preserve">Мрамор Амалви коричневый </t>
  </si>
  <si>
    <t>F212 ST70</t>
  </si>
  <si>
    <t>Лацио серо-голубой</t>
  </si>
  <si>
    <t>F213 ST70</t>
  </si>
  <si>
    <t xml:space="preserve">Лацио антрацит </t>
  </si>
  <si>
    <t>F214 ST10</t>
  </si>
  <si>
    <t>F236 ST15</t>
  </si>
  <si>
    <t>Террано серый</t>
  </si>
  <si>
    <t>темно-серый</t>
  </si>
  <si>
    <t>F238 ST15</t>
  </si>
  <si>
    <t>Террано черный</t>
  </si>
  <si>
    <t>Бетон светлый</t>
  </si>
  <si>
    <t>Бетон темный</t>
  </si>
  <si>
    <t>F276 ST9</t>
  </si>
  <si>
    <t>Аркоза песочный</t>
  </si>
  <si>
    <t>F297 ST82</t>
  </si>
  <si>
    <t>Кинаба красный</t>
  </si>
  <si>
    <t>F298 ST82</t>
  </si>
  <si>
    <t xml:space="preserve">Кинаба синий </t>
  </si>
  <si>
    <t>F299 ST82</t>
  </si>
  <si>
    <t xml:space="preserve">Кинаба зеленый </t>
  </si>
  <si>
    <t>F371 ST82</t>
  </si>
  <si>
    <t>Галиция серо-бежевый</t>
  </si>
  <si>
    <t>F385 ST10</t>
  </si>
  <si>
    <t xml:space="preserve">Цемент </t>
  </si>
  <si>
    <t>F390 ST82</t>
  </si>
  <si>
    <t>Валетта песочный</t>
  </si>
  <si>
    <t>F396 ST10</t>
  </si>
  <si>
    <r>
      <t>Базальтино серый</t>
    </r>
    <r>
      <rPr>
        <sz val="8"/>
        <color indexed="10"/>
        <rFont val="Arial Cyr"/>
        <charset val="204"/>
      </rPr>
      <t xml:space="preserve"> </t>
    </r>
  </si>
  <si>
    <t>F402 ST10</t>
  </si>
  <si>
    <t xml:space="preserve">Вулкано серый </t>
  </si>
  <si>
    <t>F403 ST10</t>
  </si>
  <si>
    <t xml:space="preserve">Вулкано коричневый </t>
  </si>
  <si>
    <t>F405 ST82</t>
  </si>
  <si>
    <t xml:space="preserve">Гэлэкси белый </t>
  </si>
  <si>
    <t>F407 ST82</t>
  </si>
  <si>
    <t xml:space="preserve">Гэлэкси темно-коричневый </t>
  </si>
  <si>
    <t>F502 ST2</t>
  </si>
  <si>
    <r>
      <t>Титан</t>
    </r>
    <r>
      <rPr>
        <sz val="8"/>
        <color indexed="10"/>
        <rFont val="Arial Cyr"/>
        <charset val="204"/>
      </rPr>
      <t xml:space="preserve"> </t>
    </r>
  </si>
  <si>
    <t>бежевый натур. AC16</t>
  </si>
  <si>
    <t>Металло серо-коричневый</t>
  </si>
  <si>
    <t xml:space="preserve">Шифер Леон </t>
  </si>
  <si>
    <t>Артвуд светлый</t>
  </si>
  <si>
    <t>H047 ST15</t>
  </si>
  <si>
    <t>Мерано кряжистый темный</t>
  </si>
  <si>
    <t>H1189 ST10</t>
  </si>
  <si>
    <t xml:space="preserve">Дуб Бонанца дымчато-коричневый </t>
  </si>
  <si>
    <t>Акация Лэйклэнд светлая</t>
  </si>
  <si>
    <t>H199 ST70</t>
  </si>
  <si>
    <t xml:space="preserve">Венге наборное </t>
  </si>
  <si>
    <r>
      <t>Венге Мали</t>
    </r>
    <r>
      <rPr>
        <sz val="8"/>
        <color indexed="10"/>
        <rFont val="Futura"/>
        <charset val="204"/>
      </rPr>
      <t xml:space="preserve"> </t>
    </r>
  </si>
  <si>
    <r>
      <t>Дуб Арлингтонский натуральный</t>
    </r>
    <r>
      <rPr>
        <sz val="8"/>
        <color indexed="10"/>
        <rFont val="Arial Cyr"/>
        <charset val="204"/>
      </rPr>
      <t xml:space="preserve"> </t>
    </r>
  </si>
  <si>
    <t xml:space="preserve">Дуб Небраска натуральный </t>
  </si>
  <si>
    <t xml:space="preserve">Дуб Небраска серый </t>
  </si>
  <si>
    <t>W1000 ST89</t>
  </si>
  <si>
    <t xml:space="preserve">43х1,5 мм </t>
  </si>
  <si>
    <t>U999 ST89</t>
  </si>
  <si>
    <t>F221 ST87</t>
  </si>
  <si>
    <t>Тессина кремовый</t>
  </si>
  <si>
    <t>F222 ST87</t>
  </si>
  <si>
    <t>Тессина терра</t>
  </si>
  <si>
    <t>F256 ST87</t>
  </si>
  <si>
    <t>Сланец алмаз коричневый</t>
  </si>
  <si>
    <t>Керамика рустикальный</t>
  </si>
  <si>
    <t>F312 ST87</t>
  </si>
  <si>
    <t>Керамика мел</t>
  </si>
  <si>
    <t>Столешница глянцевая 3650*600*38 мм, радиус профилирования 3 мм</t>
  </si>
  <si>
    <t>F212 ST30</t>
  </si>
  <si>
    <r>
      <t>Лацио серо-голубой</t>
    </r>
    <r>
      <rPr>
        <sz val="8"/>
        <color indexed="10"/>
        <rFont val="Futura"/>
        <charset val="204"/>
      </rPr>
      <t xml:space="preserve"> </t>
    </r>
  </si>
  <si>
    <t>3050*600*8мм</t>
  </si>
  <si>
    <t>F105 ST30</t>
  </si>
  <si>
    <t xml:space="preserve">Торано Мрамор </t>
  </si>
  <si>
    <t>F202 ST30</t>
  </si>
  <si>
    <t>Столешница глянцевая 4100*600*38 мм, радиус профилирования 1,5 мм (постформируется кромкой АБС 1,5 мм)</t>
  </si>
  <si>
    <t>F103 ST30</t>
  </si>
  <si>
    <t>Палаццо</t>
  </si>
  <si>
    <t>под заказ 4100*600*15мм</t>
  </si>
  <si>
    <t>F110 ST30</t>
  </si>
  <si>
    <t>Гиада голубая</t>
  </si>
  <si>
    <t>F180 ST30</t>
  </si>
  <si>
    <t>Космик белый</t>
  </si>
  <si>
    <t>F181 ST30</t>
  </si>
  <si>
    <t>Космик серый</t>
  </si>
  <si>
    <t xml:space="preserve">Столешница "Синхронные поры" 4100*600*38 мм, радиус профилирования 1,5 мм (постформируется кромкой АБС 1,5 мм)      </t>
  </si>
  <si>
    <t>H1180 ST37</t>
  </si>
  <si>
    <t xml:space="preserve">Дуб Галифакс натуральный </t>
  </si>
  <si>
    <t>43х1,5(H и Q*)</t>
  </si>
  <si>
    <t>H1181 ST37</t>
  </si>
  <si>
    <r>
      <t>Дуб Галифакс табак</t>
    </r>
    <r>
      <rPr>
        <sz val="8"/>
        <color rgb="FFFF0000"/>
        <rFont val="Arial"/>
        <family val="2"/>
        <charset val="204"/>
      </rPr>
      <t xml:space="preserve"> </t>
    </r>
  </si>
  <si>
    <t xml:space="preserve">Дуб Гладстоун песочный </t>
  </si>
  <si>
    <t>42х2-H и 43*0,8-Q*)</t>
  </si>
  <si>
    <r>
      <t>Дуб Гладстоун табак</t>
    </r>
    <r>
      <rPr>
        <sz val="8"/>
        <color rgb="FFFF0000"/>
        <rFont val="Arial Cyr"/>
        <charset val="204"/>
      </rPr>
      <t xml:space="preserve"> </t>
    </r>
  </si>
  <si>
    <t>Столешница 4100*900*38 мм, радиус профилирования 3 мм</t>
  </si>
  <si>
    <t xml:space="preserve">Черный мрамор </t>
  </si>
  <si>
    <t>Цемент</t>
  </si>
  <si>
    <t>Столешница 4100*1200*38 мм, радиус профилирования 3 мм</t>
  </si>
  <si>
    <t>Столешницы под заказ Egger (доставка от 1 до 2 месяцев)</t>
  </si>
  <si>
    <t>Столешница 4100*920*38 мм, радиус профилирования 3 мм с двух сторон</t>
  </si>
  <si>
    <t>Столешница глянцевая 4100*920*38 мм, радиус профилирования 1,5 мм с двух сторон</t>
  </si>
  <si>
    <t>Столешница "Синхронные поры" 4100*920*38 мм, радиус профилирования 1,5 мм с двух сторон</t>
  </si>
  <si>
    <t>Аксесcуары</t>
  </si>
  <si>
    <t>4100 мм</t>
  </si>
  <si>
    <t xml:space="preserve">Бортик в цвет столешниц </t>
  </si>
  <si>
    <t>Аксессуары</t>
  </si>
  <si>
    <t xml:space="preserve">Заглушка: левая, правая </t>
  </si>
  <si>
    <t xml:space="preserve">Угол: внутренний, внешний </t>
  </si>
  <si>
    <t xml:space="preserve">600 мм </t>
  </si>
  <si>
    <t>Планка соединительная 90, алюминиевая</t>
  </si>
  <si>
    <t>Планка соединительная 0, алюминиевая</t>
  </si>
  <si>
    <t>Защита левая и правая, продаются по одной, стоимость за шт.</t>
  </si>
  <si>
    <t>42*2 мм</t>
  </si>
  <si>
    <t>Кромка АБС в цвет столешницы</t>
  </si>
  <si>
    <t>Кромка АБС в цвет столешниц совпадающих с декором ЛДСП</t>
  </si>
  <si>
    <t>Кромка АБС в цвет столешницы глянцевая</t>
  </si>
  <si>
    <t>42*0,8 мм</t>
  </si>
  <si>
    <t>Кромка АБС в цвет столешницы Q*(поперечный срез)</t>
  </si>
  <si>
    <t>43*1,5 мм</t>
  </si>
  <si>
    <t xml:space="preserve">Кромка АБС в цвет столешницы </t>
  </si>
  <si>
    <t xml:space="preserve">Скинали Egger </t>
  </si>
  <si>
    <t>Цена розничная в евро за лист</t>
  </si>
  <si>
    <t>Скинали 4100*600*8 мм (в наличии на складе)</t>
  </si>
  <si>
    <t>F1</t>
  </si>
  <si>
    <r>
      <t>Торано Мрамор</t>
    </r>
    <r>
      <rPr>
        <sz val="9"/>
        <color indexed="10"/>
        <rFont val="Arial Cyr"/>
        <charset val="204"/>
      </rPr>
      <t xml:space="preserve"> </t>
    </r>
  </si>
  <si>
    <r>
      <t>Титан</t>
    </r>
    <r>
      <rPr>
        <sz val="9"/>
        <color indexed="10"/>
        <rFont val="Arial Cyr"/>
        <charset val="204"/>
      </rPr>
      <t xml:space="preserve"> </t>
    </r>
  </si>
  <si>
    <r>
      <t>Базальтино серый</t>
    </r>
    <r>
      <rPr>
        <sz val="9"/>
        <color indexed="10"/>
        <rFont val="Arial Cyr"/>
        <charset val="204"/>
      </rPr>
      <t xml:space="preserve"> </t>
    </r>
  </si>
  <si>
    <r>
      <t>Венге Мали</t>
    </r>
    <r>
      <rPr>
        <sz val="9"/>
        <color indexed="10"/>
        <rFont val="Futura"/>
        <charset val="204"/>
      </rPr>
      <t xml:space="preserve"> </t>
    </r>
  </si>
  <si>
    <r>
      <t>Дуб Арлингтонский натуральный</t>
    </r>
    <r>
      <rPr>
        <sz val="9"/>
        <color indexed="10"/>
        <rFont val="Arial Cyr"/>
        <charset val="204"/>
      </rPr>
      <t xml:space="preserve"> </t>
    </r>
  </si>
  <si>
    <t>Скинали 3050*600*8 мм (в наличии на складе)</t>
  </si>
  <si>
    <t>ST30</t>
  </si>
  <si>
    <r>
      <t>Лацио серо-голубой</t>
    </r>
    <r>
      <rPr>
        <sz val="9"/>
        <color indexed="10"/>
        <rFont val="Futura"/>
        <charset val="204"/>
      </rPr>
      <t xml:space="preserve"> </t>
    </r>
  </si>
  <si>
    <r>
      <t xml:space="preserve">Скинали под заказ </t>
    </r>
    <r>
      <rPr>
        <b/>
        <sz val="10"/>
        <rFont val="Futura"/>
        <charset val="204"/>
      </rPr>
      <t>(оклеенные пластиком с двух сторон разного декора, поштучно стянуты термоусаживающей пленкой).</t>
    </r>
    <r>
      <rPr>
        <b/>
        <sz val="12"/>
        <rFont val="Futura"/>
      </rPr>
      <t xml:space="preserve"> Доставка от 1 до 2 месяцев!!!</t>
    </r>
  </si>
  <si>
    <t>Наименование и размер (ценновая группа скинали соответствует ценновой группе столешницы)</t>
  </si>
  <si>
    <t>1,2,3</t>
  </si>
  <si>
    <t>Скинали 4100*640*15 мм</t>
  </si>
  <si>
    <t>Скинали 3650*640*15 мм</t>
  </si>
  <si>
    <t>Скинали см.НИЖЕ</t>
  </si>
  <si>
    <t>прайс WL</t>
  </si>
  <si>
    <t>Доп.Фурнитура</t>
  </si>
  <si>
    <t>Полн.Фурнитура</t>
  </si>
  <si>
    <t>Полн. Фурнитура</t>
  </si>
  <si>
    <t>Доп. Фурнитура</t>
  </si>
  <si>
    <t>Исх. Данные</t>
  </si>
  <si>
    <t>прайс Двери</t>
  </si>
  <si>
    <t>Двери-купе(Р)</t>
  </si>
  <si>
    <t>прайс Краска МТ</t>
  </si>
  <si>
    <t>прайс Краска Э</t>
  </si>
  <si>
    <t>прайс Пласт.+Акр.МТ</t>
  </si>
  <si>
    <t>прайс Акр.ФС</t>
  </si>
  <si>
    <t>прайс Alvic ФС</t>
  </si>
  <si>
    <t>Фасад(Р)</t>
  </si>
  <si>
    <t>прайс ALU</t>
  </si>
  <si>
    <t>фасад ALU(P)</t>
  </si>
  <si>
    <t>прайс Стекло</t>
  </si>
  <si>
    <t>Стекло (Р)</t>
  </si>
  <si>
    <t>Сводные нормы</t>
  </si>
  <si>
    <t>Исх.данные</t>
  </si>
  <si>
    <t>Сводные Нормы</t>
  </si>
  <si>
    <t>прайс Фото</t>
  </si>
  <si>
    <t>Фотодекор(Р)</t>
  </si>
  <si>
    <t>прайс пост.Кедр</t>
  </si>
  <si>
    <t>прайс пост. Krono</t>
  </si>
  <si>
    <t>прайс пост. Egger</t>
  </si>
  <si>
    <t>Предв.расчет</t>
  </si>
  <si>
    <t>прайс ДСП</t>
  </si>
  <si>
    <t>Исх.Данные</t>
  </si>
  <si>
    <t>Прайс ДСП</t>
  </si>
  <si>
    <t>Предв.просчет</t>
  </si>
  <si>
    <t>Столешница(P)</t>
  </si>
  <si>
    <t>Полн.фурнитура</t>
  </si>
  <si>
    <t>Техника</t>
  </si>
  <si>
    <t>Фасад ALU</t>
  </si>
  <si>
    <t>Столешница</t>
  </si>
  <si>
    <t>перечень цветов меламин</t>
  </si>
  <si>
    <t>шуруп</t>
  </si>
  <si>
    <t>шкант деревянный</t>
  </si>
  <si>
    <t>полкодержатель</t>
  </si>
  <si>
    <t>планка монтажная</t>
  </si>
  <si>
    <t xml:space="preserve">стабилизатор з.стенки </t>
  </si>
  <si>
    <t>евровинт (стяжка)</t>
  </si>
  <si>
    <t>Оклейка на ручная</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</si>
</sst>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dd/mm/yy;@"/>
    <numFmt numFmtId="165" formatCode="0.0"/>
    <numFmt numFmtId="166" formatCode="000"/>
    <numFmt numFmtId="167" formatCode="00000"/>
    <numFmt numFmtId="168" formatCode="0.000"/>
    <numFmt numFmtId="169" formatCode="0000"/>
    <numFmt numFmtId="170" formatCode="#,##0.0"/>
    <numFmt numFmtId="171" formatCode="#,##0.00_р_."/>
  </numFmts>
  <fonts count="304">
    <font>
      <sz val="11"/>
      <color theme="1"/>
      <name val="Calibri"/>
      <family val="2"/>
      <charset val="204"/>
      <scheme val="minor"/>
    </font>
    <font>
      <sz val="11"/>
      <color theme="1"/>
      <name val="GOST type A"/>
      <family val="2"/>
    </font>
    <font>
      <sz val="8"/>
      <color theme="1"/>
      <name val="GOST type A"/>
      <family val="2"/>
    </font>
    <font>
      <sz val="6"/>
      <color theme="1"/>
      <name val="GOST type A"/>
      <family val="2"/>
    </font>
    <font>
      <b/>
      <sz val="8"/>
      <color theme="1"/>
      <name val="GOST type A"/>
      <family val="2"/>
    </font>
    <font>
      <b/>
      <sz val="11"/>
      <color theme="1"/>
      <name val="GOST type A"/>
      <family val="2"/>
    </font>
    <font>
      <sz val="10"/>
      <color theme="1"/>
      <name val="GOST type A"/>
      <family val="2"/>
    </font>
    <font>
      <b/>
      <u/>
      <sz val="11"/>
      <color theme="1"/>
      <name val="GOST type A"/>
      <family val="2"/>
    </font>
    <font>
      <sz val="8"/>
      <name val="GOST type A"/>
      <family val="2"/>
    </font>
    <font>
      <b/>
      <u/>
      <sz val="8"/>
      <color theme="1"/>
      <name val="GOST type A"/>
      <family val="2"/>
    </font>
    <font>
      <sz val="7"/>
      <name val="GOST type A"/>
      <family val="2"/>
    </font>
    <font>
      <sz val="9"/>
      <color theme="1"/>
      <name val="GOST type A"/>
      <family val="2"/>
    </font>
    <font>
      <sz val="7"/>
      <color theme="1"/>
      <name val="GOST type A"/>
      <family val="2"/>
    </font>
    <font>
      <sz val="10"/>
      <name val="GOST type A"/>
      <family val="2"/>
      <charset val="204"/>
    </font>
    <font>
      <sz val="8"/>
      <name val="GOST type A"/>
      <family val="2"/>
      <charset val="204"/>
    </font>
    <font>
      <sz val="10"/>
      <name val="GOST type A"/>
      <family val="2"/>
    </font>
    <font>
      <u/>
      <sz val="11"/>
      <color theme="1"/>
      <name val="GOST type A"/>
      <family val="2"/>
    </font>
    <font>
      <sz val="11"/>
      <color theme="1"/>
      <name val="Arial"/>
      <family val="2"/>
      <charset val="204"/>
    </font>
    <font>
      <sz val="10"/>
      <color theme="1"/>
      <name val="Arial"/>
      <family val="2"/>
      <charset val="204"/>
    </font>
    <font>
      <b/>
      <sz val="8"/>
      <name val="GOST type A"/>
      <family val="2"/>
    </font>
    <font>
      <sz val="9"/>
      <name val="GOST type A"/>
      <family val="2"/>
      <charset val="204"/>
    </font>
    <font>
      <sz val="6"/>
      <color theme="1"/>
      <name val="Arial"/>
      <family val="2"/>
      <charset val="204"/>
    </font>
    <font>
      <sz val="6"/>
      <color theme="1"/>
      <name val="Calibri"/>
      <family val="2"/>
      <charset val="204"/>
    </font>
    <font>
      <sz val="6.9"/>
      <color theme="1"/>
      <name val="GOST type A"/>
      <family val="2"/>
    </font>
    <font>
      <sz val="8"/>
      <color theme="1"/>
      <name val="Arial"/>
      <family val="2"/>
      <charset val="204"/>
    </font>
    <font>
      <sz val="9.1999999999999993"/>
      <color theme="1"/>
      <name val="GOST type A"/>
      <family val="2"/>
    </font>
    <font>
      <sz val="8"/>
      <color theme="1"/>
      <name val="Calibri"/>
      <family val="2"/>
      <charset val="204"/>
    </font>
    <font>
      <sz val="6"/>
      <name val="GOST type A"/>
      <family val="2"/>
    </font>
    <font>
      <sz val="8"/>
      <color theme="1"/>
      <name val="GOST type A"/>
      <family val="2"/>
      <charset val="204"/>
    </font>
    <font>
      <sz val="6"/>
      <name val="GOST type A"/>
      <family val="2"/>
      <charset val="204"/>
    </font>
    <font>
      <b/>
      <sz val="11"/>
      <color theme="1"/>
      <name val="Calibri"/>
      <family val="2"/>
      <charset val="204"/>
      <scheme val="minor"/>
    </font>
    <font>
      <sz val="7"/>
      <name val="Calibri"/>
      <family val="2"/>
      <charset val="204"/>
    </font>
    <font>
      <b/>
      <sz val="6"/>
      <color theme="1"/>
      <name val="GOST type A"/>
      <family val="2"/>
      <charset val="204"/>
    </font>
    <font>
      <b/>
      <sz val="11"/>
      <color theme="1"/>
      <name val="GOST type A"/>
      <family val="2"/>
      <charset val="204"/>
    </font>
    <font>
      <sz val="8"/>
      <name val="GOST type A"/>
      <family val="2"/>
      <charset val="204"/>
    </font>
    <font>
      <b/>
      <sz val="9"/>
      <color theme="1"/>
      <name val="GOST type A"/>
      <family val="2"/>
      <charset val="204"/>
    </font>
    <font>
      <b/>
      <sz val="10"/>
      <color theme="1"/>
      <name val="GOST type A"/>
      <family val="2"/>
      <charset val="204"/>
    </font>
    <font>
      <b/>
      <u/>
      <sz val="11"/>
      <color theme="1"/>
      <name val="GOST type A"/>
      <family val="2"/>
      <charset val="204"/>
    </font>
    <font>
      <sz val="11"/>
      <color theme="1"/>
      <name val="GOST type A"/>
      <family val="1"/>
      <charset val="2"/>
    </font>
    <font>
      <b/>
      <sz val="12"/>
      <color theme="1"/>
      <name val="GOST type A"/>
      <family val="2"/>
      <charset val="204"/>
    </font>
    <font>
      <sz val="8"/>
      <color theme="3"/>
      <name val="GOST type A"/>
      <family val="2"/>
    </font>
    <font>
      <b/>
      <sz val="14"/>
      <color theme="1"/>
      <name val="GOST type A"/>
      <family val="2"/>
      <charset val="204"/>
    </font>
    <font>
      <sz val="10"/>
      <color theme="1"/>
      <name val="GOST type A"/>
      <family val="2"/>
      <charset val="204"/>
    </font>
    <font>
      <sz val="11"/>
      <color theme="0" tint="-0.499984740745262"/>
      <name val="GOST type A"/>
      <family val="2"/>
    </font>
    <font>
      <sz val="9"/>
      <color theme="0" tint="-0.499984740745262"/>
      <name val="GOST type A"/>
      <family val="2"/>
    </font>
    <font>
      <b/>
      <i/>
      <sz val="11"/>
      <color theme="1"/>
      <name val="GOST type A"/>
      <family val="2"/>
      <charset val="204"/>
    </font>
    <font>
      <b/>
      <i/>
      <sz val="9"/>
      <color theme="1"/>
      <name val="GOST type A"/>
      <family val="2"/>
      <charset val="204"/>
    </font>
    <font>
      <b/>
      <sz val="12"/>
      <name val="Century Gothic"/>
      <family val="2"/>
      <charset val="204"/>
    </font>
    <font>
      <sz val="10"/>
      <name val="Century Gothic"/>
      <family val="2"/>
      <charset val="204"/>
    </font>
    <font>
      <sz val="11"/>
      <name val="Century Gothic"/>
      <family val="2"/>
      <charset val="204"/>
    </font>
    <font>
      <b/>
      <i/>
      <sz val="9"/>
      <name val="Century Gothic"/>
      <family val="2"/>
      <charset val="204"/>
    </font>
    <font>
      <i/>
      <sz val="10"/>
      <name val="Century Gothic"/>
      <family val="2"/>
      <charset val="204"/>
    </font>
    <font>
      <b/>
      <sz val="10"/>
      <name val="Century Gothic"/>
      <family val="2"/>
      <charset val="204"/>
    </font>
    <font>
      <b/>
      <i/>
      <sz val="9"/>
      <color indexed="10"/>
      <name val="Century Gothic"/>
      <family val="2"/>
      <charset val="204"/>
    </font>
    <font>
      <b/>
      <sz val="10"/>
      <name val="GOST type A"/>
      <family val="2"/>
      <charset val="204"/>
    </font>
    <font>
      <b/>
      <sz val="11"/>
      <name val="Century Gothic"/>
      <family val="2"/>
      <charset val="204"/>
    </font>
    <font>
      <sz val="9"/>
      <name val="Century Gothic"/>
      <family val="2"/>
      <charset val="204"/>
    </font>
    <font>
      <b/>
      <sz val="10"/>
      <name val="GOST type A"/>
      <family val="2"/>
    </font>
    <font>
      <b/>
      <sz val="8"/>
      <name val="Century Gothic"/>
      <family val="2"/>
      <charset val="204"/>
    </font>
    <font>
      <b/>
      <sz val="7"/>
      <name val="Century Gothic"/>
      <family val="2"/>
      <charset val="204"/>
    </font>
    <font>
      <b/>
      <i/>
      <sz val="10"/>
      <name val="Century Gothic"/>
      <family val="2"/>
      <charset val="204"/>
    </font>
    <font>
      <b/>
      <sz val="8"/>
      <color theme="1"/>
      <name val="GOST type A"/>
      <family val="2"/>
      <charset val="204"/>
    </font>
    <font>
      <b/>
      <sz val="9"/>
      <name val="Century Gothic"/>
      <family val="2"/>
      <charset val="204"/>
    </font>
    <font>
      <sz val="10"/>
      <name val="Arial Cyr"/>
    </font>
    <font>
      <sz val="11"/>
      <color theme="1"/>
      <name val="GOST type A"/>
      <family val="2"/>
      <charset val="204"/>
    </font>
    <font>
      <b/>
      <u/>
      <sz val="11"/>
      <color theme="1"/>
      <name val="GOST type A"/>
      <family val="2"/>
      <charset val="204"/>
    </font>
    <font>
      <b/>
      <sz val="8"/>
      <name val="GOST type A"/>
      <family val="2"/>
      <charset val="204"/>
    </font>
    <font>
      <sz val="6"/>
      <color theme="1"/>
      <name val="GOST type A"/>
      <family val="2"/>
      <charset val="204"/>
    </font>
    <font>
      <sz val="11"/>
      <color rgb="FFFF0000"/>
      <name val="GOST type A"/>
      <family val="1"/>
      <charset val="2"/>
    </font>
    <font>
      <sz val="11"/>
      <color rgb="FF000000"/>
      <name val="Calibri"/>
      <family val="2"/>
      <charset val="204"/>
    </font>
    <font>
      <b/>
      <sz val="11"/>
      <name val="GOST type A"/>
      <family val="2"/>
      <charset val="204"/>
    </font>
    <font>
      <b/>
      <sz val="12"/>
      <name val="GOST type A"/>
      <family val="2"/>
      <charset val="204"/>
    </font>
    <font>
      <b/>
      <sz val="12"/>
      <color rgb="FFFF0000"/>
      <name val="GOST type A"/>
      <family val="2"/>
      <charset val="204"/>
    </font>
    <font>
      <b/>
      <sz val="11"/>
      <color rgb="FFFF0000"/>
      <name val="GOST type A"/>
      <family val="2"/>
      <charset val="204"/>
    </font>
    <font>
      <sz val="6"/>
      <color rgb="FFFF0000"/>
      <name val="GOST type A"/>
      <family val="2"/>
      <charset val="204"/>
    </font>
    <font>
      <b/>
      <sz val="11"/>
      <color rgb="FF0070C0"/>
      <name val="GOST type A"/>
      <family val="2"/>
      <charset val="204"/>
    </font>
    <font>
      <b/>
      <sz val="11"/>
      <color rgb="FFFF0000"/>
      <name val="GOST type A"/>
      <family val="2"/>
      <charset val="204"/>
    </font>
    <font>
      <sz val="8"/>
      <name val="GOST type A"/>
      <family val="1"/>
      <charset val="2"/>
    </font>
    <font>
      <sz val="9"/>
      <name val="GOST type A"/>
      <family val="2"/>
    </font>
    <font>
      <sz val="6.5"/>
      <name val="GOST type A"/>
      <family val="2"/>
    </font>
    <font>
      <sz val="11"/>
      <color theme="6"/>
      <name val="GOST type A"/>
      <family val="2"/>
    </font>
    <font>
      <sz val="8"/>
      <color theme="6"/>
      <name val="GOST type A"/>
      <family val="2"/>
    </font>
    <font>
      <b/>
      <sz val="8"/>
      <color theme="6"/>
      <name val="GOST type A"/>
      <family val="2"/>
    </font>
    <font>
      <sz val="6"/>
      <color theme="6"/>
      <name val="GOST type A"/>
      <family val="2"/>
      <charset val="204"/>
    </font>
    <font>
      <b/>
      <sz val="8"/>
      <color theme="6"/>
      <name val="GOST type A"/>
      <family val="2"/>
      <charset val="204"/>
    </font>
    <font>
      <sz val="8"/>
      <color theme="6"/>
      <name val="GOST type A"/>
      <family val="2"/>
      <charset val="204"/>
    </font>
    <font>
      <sz val="9"/>
      <color indexed="81"/>
      <name val="Tahoma"/>
      <family val="2"/>
      <charset val="204"/>
    </font>
    <font>
      <b/>
      <sz val="9"/>
      <color indexed="81"/>
      <name val="Tahoma"/>
      <family val="2"/>
      <charset val="204"/>
    </font>
    <font>
      <sz val="8"/>
      <color rgb="FFFF0000"/>
      <name val="GOST type A"/>
      <family val="2"/>
    </font>
    <font>
      <sz val="8"/>
      <color rgb="FFFF0000"/>
      <name val="GOST type A"/>
      <family val="2"/>
      <charset val="204"/>
    </font>
    <font>
      <sz val="7"/>
      <color rgb="FFFF0000"/>
      <name val="GOST type A"/>
      <family val="2"/>
    </font>
    <font>
      <b/>
      <sz val="12"/>
      <color indexed="10"/>
      <name val="Century Gothic"/>
      <family val="2"/>
      <charset val="204"/>
    </font>
    <font>
      <sz val="10"/>
      <name val="Arial Cyr"/>
      <family val="2"/>
      <charset val="204"/>
    </font>
    <font>
      <b/>
      <sz val="11"/>
      <color rgb="FFFF0000"/>
      <name val="Century Gothic"/>
      <family val="2"/>
      <charset val="204"/>
    </font>
    <font>
      <u/>
      <sz val="10"/>
      <color indexed="12"/>
      <name val="Arial Cyr"/>
      <charset val="204"/>
    </font>
    <font>
      <b/>
      <sz val="10"/>
      <color rgb="FFFF0000"/>
      <name val="Century Gothic"/>
      <family val="2"/>
      <charset val="204"/>
    </font>
    <font>
      <b/>
      <i/>
      <sz val="10"/>
      <color rgb="FFFF0000"/>
      <name val="Century Gothic"/>
      <family val="2"/>
      <charset val="204"/>
    </font>
    <font>
      <b/>
      <sz val="10"/>
      <color indexed="10"/>
      <name val="Century Gothic"/>
      <family val="2"/>
      <charset val="204"/>
    </font>
    <font>
      <sz val="16"/>
      <name val="Arial Cyr"/>
      <charset val="204"/>
    </font>
    <font>
      <b/>
      <u/>
      <sz val="11"/>
      <color theme="1" tint="0.14999847407452621"/>
      <name val="GOST type A"/>
      <family val="2"/>
    </font>
    <font>
      <b/>
      <u/>
      <sz val="11"/>
      <name val="GOST type A"/>
      <family val="2"/>
      <charset val="204"/>
    </font>
    <font>
      <b/>
      <u/>
      <sz val="11"/>
      <name val="GOST type A"/>
      <family val="2"/>
    </font>
    <font>
      <b/>
      <sz val="11"/>
      <color theme="1"/>
      <name val="GOST type A"/>
      <family val="2"/>
      <charset val="204"/>
    </font>
    <font>
      <b/>
      <sz val="12"/>
      <name val="Arial Black"/>
      <family val="2"/>
      <charset val="204"/>
    </font>
    <font>
      <b/>
      <sz val="14"/>
      <name val="Arial Black"/>
      <family val="2"/>
      <charset val="204"/>
    </font>
    <font>
      <sz val="10"/>
      <name val="Arial Black"/>
      <family val="2"/>
      <charset val="204"/>
    </font>
    <font>
      <b/>
      <sz val="8"/>
      <color indexed="8"/>
      <name val="Calibri"/>
      <family val="2"/>
      <charset val="204"/>
    </font>
    <font>
      <sz val="8"/>
      <name val="Arial"/>
      <family val="2"/>
      <charset val="204"/>
    </font>
    <font>
      <sz val="12"/>
      <name val="Arial"/>
      <family val="2"/>
      <charset val="204"/>
    </font>
    <font>
      <sz val="8"/>
      <color indexed="8"/>
      <name val="Calibri"/>
      <family val="2"/>
      <charset val="204"/>
    </font>
    <font>
      <b/>
      <sz val="12"/>
      <name val="Arial"/>
      <family val="2"/>
      <charset val="204"/>
    </font>
    <font>
      <sz val="10"/>
      <color indexed="8"/>
      <name val="Calibri"/>
      <family val="2"/>
      <charset val="204"/>
    </font>
    <font>
      <sz val="10"/>
      <name val="Arial"/>
      <family val="2"/>
      <charset val="204"/>
    </font>
    <font>
      <b/>
      <sz val="9"/>
      <color indexed="8"/>
      <name val="Calibri"/>
      <family val="2"/>
      <charset val="204"/>
    </font>
    <font>
      <b/>
      <sz val="16"/>
      <color indexed="8"/>
      <name val="Calibri"/>
      <family val="2"/>
      <charset val="204"/>
    </font>
    <font>
      <sz val="16"/>
      <name val="Arial"/>
      <family val="2"/>
      <charset val="204"/>
    </font>
    <font>
      <b/>
      <sz val="9"/>
      <name val="Arial"/>
      <family val="2"/>
      <charset val="204"/>
    </font>
    <font>
      <sz val="9"/>
      <name val="Arial"/>
      <family val="2"/>
      <charset val="204"/>
    </font>
    <font>
      <b/>
      <i/>
      <sz val="9"/>
      <name val="Arial"/>
      <family val="2"/>
      <charset val="204"/>
    </font>
    <font>
      <b/>
      <sz val="12"/>
      <color indexed="8"/>
      <name val="Calibri"/>
      <family val="2"/>
      <charset val="204"/>
    </font>
    <font>
      <b/>
      <sz val="11"/>
      <color indexed="8"/>
      <name val="Calibri"/>
      <family val="2"/>
      <charset val="204"/>
    </font>
    <font>
      <b/>
      <sz val="10"/>
      <color indexed="8"/>
      <name val="Calibri"/>
      <family val="2"/>
      <charset val="204"/>
    </font>
    <font>
      <b/>
      <vertAlign val="superscript"/>
      <sz val="10"/>
      <color indexed="8"/>
      <name val="Calibri"/>
      <family val="2"/>
      <charset val="204"/>
    </font>
    <font>
      <b/>
      <sz val="14"/>
      <color indexed="8"/>
      <name val="Calibri"/>
      <family val="2"/>
      <charset val="204"/>
    </font>
    <font>
      <b/>
      <sz val="13"/>
      <color indexed="8"/>
      <name val="Calibri"/>
      <family val="2"/>
      <charset val="204"/>
    </font>
    <font>
      <sz val="10"/>
      <color theme="1"/>
      <name val="Calibri"/>
      <family val="2"/>
      <charset val="204"/>
      <scheme val="minor"/>
    </font>
    <font>
      <b/>
      <sz val="12"/>
      <color theme="1"/>
      <name val="Calibri"/>
      <family val="2"/>
      <charset val="204"/>
      <scheme val="minor"/>
    </font>
    <font>
      <b/>
      <vertAlign val="superscript"/>
      <sz val="12"/>
      <color indexed="8"/>
      <name val="Calibri"/>
      <family val="2"/>
      <charset val="204"/>
    </font>
    <font>
      <sz val="8"/>
      <name val="Arial Cyr"/>
      <charset val="204"/>
    </font>
    <font>
      <b/>
      <sz val="10"/>
      <name val="Arial"/>
      <family val="2"/>
      <charset val="204"/>
    </font>
    <font>
      <b/>
      <sz val="9"/>
      <name val="Arial Cyr"/>
      <charset val="204"/>
    </font>
    <font>
      <u/>
      <sz val="8"/>
      <name val="Arial Cyr"/>
      <charset val="204"/>
    </font>
    <font>
      <sz val="10"/>
      <name val="Calibri"/>
      <family val="2"/>
      <charset val="204"/>
    </font>
    <font>
      <u/>
      <sz val="10"/>
      <name val="Calibri"/>
      <family val="2"/>
      <charset val="204"/>
    </font>
    <font>
      <i/>
      <sz val="10"/>
      <name val="Calibri"/>
      <family val="2"/>
      <charset val="204"/>
    </font>
    <font>
      <b/>
      <sz val="10"/>
      <name val="Calibri"/>
      <family val="2"/>
      <charset val="204"/>
    </font>
    <font>
      <sz val="9"/>
      <color indexed="8"/>
      <name val="Calibri"/>
      <family val="2"/>
      <charset val="204"/>
    </font>
    <font>
      <b/>
      <sz val="18"/>
      <color theme="1"/>
      <name val="Calibri"/>
      <family val="2"/>
      <charset val="204"/>
      <scheme val="minor"/>
    </font>
    <font>
      <b/>
      <sz val="22"/>
      <color theme="1"/>
      <name val="Calibri"/>
      <family val="2"/>
      <charset val="204"/>
      <scheme val="minor"/>
    </font>
    <font>
      <b/>
      <sz val="14"/>
      <color theme="1"/>
      <name val="Calibri"/>
      <family val="2"/>
      <charset val="204"/>
      <scheme val="minor"/>
    </font>
    <font>
      <b/>
      <sz val="11"/>
      <color theme="3" tint="-0.249977111117893"/>
      <name val="GOST type A"/>
      <family val="2"/>
      <charset val="204"/>
    </font>
    <font>
      <sz val="11"/>
      <color theme="3" tint="-0.249977111117893"/>
      <name val="GOST type A"/>
      <family val="2"/>
      <charset val="204"/>
    </font>
    <font>
      <b/>
      <sz val="11"/>
      <color rgb="FFFF0000"/>
      <name val="Calibri"/>
      <family val="2"/>
      <charset val="204"/>
      <scheme val="minor"/>
    </font>
    <font>
      <sz val="11"/>
      <color theme="3" tint="0.39997558519241921"/>
      <name val="GOST type A"/>
      <family val="2"/>
    </font>
    <font>
      <b/>
      <sz val="11"/>
      <color theme="3" tint="0.39997558519241921"/>
      <name val="GOST type A"/>
      <family val="2"/>
      <charset val="204"/>
    </font>
    <font>
      <b/>
      <sz val="12"/>
      <color theme="3" tint="0.39997558519241921"/>
      <name val="GOST type A"/>
      <family val="2"/>
    </font>
    <font>
      <b/>
      <sz val="11"/>
      <color rgb="FF00B050"/>
      <name val="GOST type A"/>
      <family val="2"/>
      <charset val="204"/>
    </font>
    <font>
      <b/>
      <i/>
      <sz val="14"/>
      <name val="GOST type A"/>
      <family val="2"/>
      <charset val="204"/>
    </font>
    <font>
      <sz val="11"/>
      <color theme="1"/>
      <name val="Calibri"/>
      <family val="2"/>
      <charset val="204"/>
      <scheme val="minor"/>
    </font>
    <font>
      <sz val="11"/>
      <color rgb="FFFF0000"/>
      <name val="Calibri"/>
      <family val="2"/>
      <charset val="204"/>
      <scheme val="minor"/>
    </font>
    <font>
      <b/>
      <sz val="11"/>
      <color rgb="FFFFFF00"/>
      <name val="GOST type A"/>
      <family val="2"/>
      <charset val="204"/>
    </font>
    <font>
      <b/>
      <sz val="16"/>
      <name val="Century Gothic"/>
      <family val="2"/>
      <charset val="204"/>
    </font>
    <font>
      <b/>
      <sz val="14"/>
      <name val="Century Gothic"/>
      <family val="2"/>
      <charset val="204"/>
    </font>
    <font>
      <sz val="14"/>
      <name val="Century Gothic"/>
      <family val="2"/>
      <charset val="204"/>
    </font>
    <font>
      <b/>
      <sz val="6"/>
      <color indexed="8"/>
      <name val="Calibri"/>
      <family val="2"/>
    </font>
    <font>
      <sz val="13"/>
      <name val="Century Gothic"/>
      <family val="2"/>
      <charset val="204"/>
    </font>
    <font>
      <b/>
      <sz val="6"/>
      <name val="Calibri"/>
      <family val="2"/>
      <charset val="204"/>
    </font>
    <font>
      <b/>
      <sz val="10"/>
      <color indexed="8"/>
      <name val="Century Gothic"/>
      <family val="2"/>
      <charset val="204"/>
    </font>
    <font>
      <sz val="10"/>
      <color indexed="8"/>
      <name val="Century Gothic"/>
      <family val="2"/>
      <charset val="204"/>
    </font>
    <font>
      <b/>
      <sz val="14"/>
      <color indexed="8"/>
      <name val="Century Gothic"/>
      <family val="2"/>
      <charset val="204"/>
    </font>
    <font>
      <i/>
      <sz val="10"/>
      <color indexed="10"/>
      <name val="Century Gothic"/>
      <family val="2"/>
      <charset val="204"/>
    </font>
    <font>
      <sz val="14"/>
      <name val="Calibri"/>
      <family val="2"/>
      <charset val="204"/>
    </font>
    <font>
      <b/>
      <i/>
      <u/>
      <sz val="10"/>
      <color indexed="12"/>
      <name val="Century Gothic"/>
      <family val="2"/>
      <charset val="204"/>
    </font>
    <font>
      <b/>
      <sz val="13"/>
      <color indexed="8"/>
      <name val="Century Gothic"/>
      <family val="2"/>
      <charset val="204"/>
    </font>
    <font>
      <i/>
      <sz val="11"/>
      <color indexed="10"/>
      <name val="Century Gothic"/>
      <family val="2"/>
      <charset val="204"/>
    </font>
    <font>
      <b/>
      <sz val="11"/>
      <color indexed="8"/>
      <name val="Century Gothic"/>
      <family val="2"/>
      <charset val="204"/>
    </font>
    <font>
      <b/>
      <sz val="12"/>
      <color indexed="8"/>
      <name val="Century Gothic"/>
      <family val="2"/>
      <charset val="204"/>
    </font>
    <font>
      <sz val="11"/>
      <color indexed="10"/>
      <name val="Century Gothic"/>
      <family val="2"/>
      <charset val="204"/>
    </font>
    <font>
      <sz val="11"/>
      <name val="Calibri"/>
      <family val="2"/>
      <charset val="204"/>
    </font>
    <font>
      <b/>
      <sz val="11"/>
      <name val="Calibri"/>
      <family val="2"/>
      <charset val="204"/>
    </font>
    <font>
      <b/>
      <sz val="11"/>
      <color indexed="9"/>
      <name val="Calibri"/>
      <family val="2"/>
      <charset val="204"/>
    </font>
    <font>
      <sz val="10"/>
      <color indexed="10"/>
      <name val="Century Gothic"/>
      <family val="2"/>
      <charset val="204"/>
    </font>
    <font>
      <sz val="8"/>
      <name val="Tahoma"/>
      <family val="2"/>
      <charset val="204"/>
    </font>
    <font>
      <b/>
      <i/>
      <sz val="8"/>
      <name val="Tahoma"/>
      <family val="2"/>
      <charset val="204"/>
    </font>
    <font>
      <sz val="16"/>
      <name val="Century Gothic"/>
      <family val="2"/>
      <charset val="204"/>
    </font>
    <font>
      <sz val="16"/>
      <color indexed="8"/>
      <name val="Century Gothic"/>
      <family val="2"/>
      <charset val="204"/>
    </font>
    <font>
      <i/>
      <sz val="10"/>
      <color indexed="14"/>
      <name val="Century Gothic"/>
      <family val="2"/>
      <charset val="204"/>
    </font>
    <font>
      <sz val="18"/>
      <name val="Century Gothic"/>
      <family val="2"/>
      <charset val="204"/>
    </font>
    <font>
      <b/>
      <sz val="8"/>
      <name val="Tahoma"/>
      <family val="2"/>
      <charset val="204"/>
    </font>
    <font>
      <b/>
      <sz val="8"/>
      <color indexed="9"/>
      <name val="Tahoma"/>
      <family val="2"/>
      <charset val="204"/>
    </font>
    <font>
      <b/>
      <sz val="16"/>
      <color indexed="10"/>
      <name val="Century Gothic"/>
      <family val="2"/>
      <charset val="204"/>
    </font>
    <font>
      <b/>
      <sz val="8"/>
      <color rgb="FFFF0000"/>
      <name val="Tahoma"/>
      <family val="2"/>
      <charset val="204"/>
    </font>
    <font>
      <b/>
      <sz val="12"/>
      <color rgb="FFFF0000"/>
      <name val="Century Gothic"/>
      <family val="2"/>
      <charset val="204"/>
    </font>
    <font>
      <sz val="8"/>
      <color theme="1"/>
      <name val="Calibri"/>
      <family val="2"/>
      <charset val="204"/>
      <scheme val="minor"/>
    </font>
    <font>
      <b/>
      <sz val="16"/>
      <name val="Calibri"/>
      <family val="2"/>
      <charset val="204"/>
    </font>
    <font>
      <b/>
      <sz val="11"/>
      <color rgb="FFFF0000"/>
      <name val="Calibri"/>
      <family val="2"/>
      <charset val="204"/>
    </font>
    <font>
      <b/>
      <sz val="16"/>
      <color rgb="FFFF0000"/>
      <name val="Calibri"/>
      <family val="2"/>
      <charset val="204"/>
    </font>
    <font>
      <b/>
      <sz val="14"/>
      <color indexed="14"/>
      <name val="Century Gothic"/>
      <family val="2"/>
      <charset val="204"/>
    </font>
    <font>
      <b/>
      <sz val="14"/>
      <color rgb="FFFF3399"/>
      <name val="Century Gothic"/>
      <family val="2"/>
      <charset val="204"/>
    </font>
    <font>
      <sz val="12"/>
      <name val="Century Gothic"/>
      <family val="2"/>
      <charset val="204"/>
    </font>
    <font>
      <sz val="10"/>
      <name val="Arial Cyr"/>
      <charset val="204"/>
    </font>
    <font>
      <b/>
      <sz val="9"/>
      <color rgb="FFFF0000"/>
      <name val="Century Gothic"/>
      <family val="2"/>
      <charset val="204"/>
    </font>
    <font>
      <sz val="9"/>
      <color indexed="9"/>
      <name val="Century Gothic"/>
      <family val="2"/>
      <charset val="204"/>
    </font>
    <font>
      <b/>
      <sz val="4"/>
      <name val="Century Gothic"/>
      <family val="2"/>
      <charset val="204"/>
    </font>
    <font>
      <sz val="9"/>
      <color indexed="8"/>
      <name val="Century Gothic"/>
      <family val="2"/>
      <charset val="204"/>
    </font>
    <font>
      <sz val="8"/>
      <name val="Century Gothic"/>
      <family val="2"/>
      <charset val="204"/>
    </font>
    <font>
      <sz val="11"/>
      <color indexed="8"/>
      <name val="Century Gothic"/>
      <family val="2"/>
      <charset val="204"/>
    </font>
    <font>
      <b/>
      <sz val="9"/>
      <name val="Arial Black"/>
      <family val="2"/>
      <charset val="204"/>
    </font>
    <font>
      <b/>
      <sz val="8"/>
      <name val="Arial Black"/>
      <family val="2"/>
      <charset val="204"/>
    </font>
    <font>
      <b/>
      <sz val="14"/>
      <name val="Arial"/>
      <family val="2"/>
      <charset val="204"/>
    </font>
    <font>
      <b/>
      <sz val="8"/>
      <color rgb="FFFF0000"/>
      <name val="Arial Black"/>
      <family val="2"/>
      <charset val="204"/>
    </font>
    <font>
      <b/>
      <i/>
      <u/>
      <sz val="14"/>
      <color theme="1"/>
      <name val="Times New Roman"/>
      <family val="1"/>
      <charset val="204"/>
    </font>
    <font>
      <b/>
      <i/>
      <sz val="11"/>
      <color theme="1"/>
      <name val="Times New Roman"/>
      <family val="1"/>
      <charset val="204"/>
    </font>
    <font>
      <sz val="11"/>
      <color theme="1"/>
      <name val="Times New Roman"/>
      <family val="1"/>
      <charset val="204"/>
    </font>
    <font>
      <sz val="10"/>
      <color theme="1"/>
      <name val="Times New Roman"/>
      <family val="1"/>
      <charset val="204"/>
    </font>
    <font>
      <b/>
      <i/>
      <sz val="10"/>
      <color theme="1"/>
      <name val="Times New Roman"/>
      <family val="1"/>
      <charset val="204"/>
    </font>
    <font>
      <b/>
      <sz val="10"/>
      <color theme="0"/>
      <name val="Calibri"/>
      <family val="2"/>
      <charset val="204"/>
      <scheme val="minor"/>
    </font>
    <font>
      <b/>
      <sz val="10"/>
      <name val="Calibri"/>
      <family val="2"/>
      <charset val="204"/>
      <scheme val="minor"/>
    </font>
    <font>
      <b/>
      <sz val="9"/>
      <color theme="0" tint="-0.34998626667073579"/>
      <name val="Calibri"/>
      <family val="2"/>
      <charset val="204"/>
      <scheme val="minor"/>
    </font>
    <font>
      <b/>
      <sz val="9"/>
      <name val="Calibri"/>
      <family val="2"/>
      <charset val="204"/>
      <scheme val="minor"/>
    </font>
    <font>
      <sz val="10"/>
      <color indexed="8"/>
      <name val="Calibri"/>
      <family val="2"/>
      <charset val="204"/>
      <scheme val="minor"/>
    </font>
    <font>
      <b/>
      <sz val="10"/>
      <color indexed="8"/>
      <name val="Calibri"/>
      <family val="2"/>
      <charset val="204"/>
      <scheme val="minor"/>
    </font>
    <font>
      <sz val="12"/>
      <color theme="9" tint="-0.249977111117893"/>
      <name val="Calibri"/>
      <family val="2"/>
      <charset val="204"/>
      <scheme val="minor"/>
    </font>
    <font>
      <sz val="12"/>
      <color theme="0" tint="-0.34998626667073579"/>
      <name val="Calibri"/>
      <family val="2"/>
      <charset val="204"/>
      <scheme val="minor"/>
    </font>
    <font>
      <sz val="8"/>
      <color indexed="8"/>
      <name val="Calibri"/>
      <family val="2"/>
      <charset val="204"/>
      <scheme val="minor"/>
    </font>
    <font>
      <sz val="9"/>
      <color theme="0" tint="-0.499984740745262"/>
      <name val="Calibri"/>
      <family val="2"/>
      <charset val="204"/>
      <scheme val="minor"/>
    </font>
    <font>
      <sz val="12"/>
      <color indexed="8"/>
      <name val="Calibri"/>
      <family val="2"/>
      <charset val="204"/>
      <scheme val="minor"/>
    </font>
    <font>
      <sz val="12"/>
      <name val="Calibri"/>
      <family val="2"/>
      <charset val="204"/>
      <scheme val="minor"/>
    </font>
    <font>
      <i/>
      <sz val="11"/>
      <name val="Calibri"/>
      <family val="2"/>
      <charset val="204"/>
    </font>
    <font>
      <b/>
      <sz val="12"/>
      <name val="Calibri"/>
      <family val="2"/>
      <charset val="204"/>
    </font>
    <font>
      <sz val="12"/>
      <color indexed="8"/>
      <name val="Calibri"/>
      <family val="2"/>
      <charset val="204"/>
    </font>
    <font>
      <sz val="12"/>
      <name val="Calibri"/>
      <family val="2"/>
      <charset val="204"/>
    </font>
    <font>
      <b/>
      <sz val="8"/>
      <name val="Calibri"/>
      <family val="2"/>
      <charset val="204"/>
    </font>
    <font>
      <b/>
      <sz val="9"/>
      <name val="MS Reference Sans Serif"/>
      <family val="2"/>
      <charset val="204"/>
    </font>
    <font>
      <b/>
      <sz val="9"/>
      <name val="Calibri"/>
      <family val="2"/>
      <charset val="204"/>
    </font>
    <font>
      <sz val="20"/>
      <name val="Calibri"/>
      <family val="2"/>
      <charset val="204"/>
    </font>
    <font>
      <sz val="11"/>
      <name val="MS Reference Sans Serif"/>
      <family val="2"/>
      <charset val="204"/>
    </font>
    <font>
      <sz val="10"/>
      <name val="MS Reference Sans Serif"/>
      <family val="2"/>
      <charset val="204"/>
    </font>
    <font>
      <sz val="20"/>
      <color indexed="8"/>
      <name val="Calibri"/>
      <family val="2"/>
      <charset val="204"/>
    </font>
    <font>
      <b/>
      <sz val="10"/>
      <name val="MS Reference Sans Serif"/>
      <family val="2"/>
      <charset val="204"/>
    </font>
    <font>
      <sz val="8"/>
      <name val="Calibri"/>
      <family val="2"/>
      <charset val="204"/>
    </font>
    <font>
      <b/>
      <sz val="7"/>
      <name val="Calibri"/>
      <family val="2"/>
      <charset val="204"/>
    </font>
    <font>
      <sz val="17"/>
      <color indexed="8"/>
      <name val="Calibri"/>
      <family val="2"/>
      <charset val="204"/>
    </font>
    <font>
      <sz val="16"/>
      <name val="Calibri"/>
      <family val="2"/>
      <charset val="204"/>
    </font>
    <font>
      <sz val="16"/>
      <color indexed="8"/>
      <name val="Calibri"/>
      <family val="2"/>
      <charset val="204"/>
    </font>
    <font>
      <b/>
      <i/>
      <sz val="11"/>
      <name val="MS Reference Sans Serif"/>
      <family val="2"/>
      <charset val="204"/>
    </font>
    <font>
      <sz val="18"/>
      <name val="Calibri"/>
      <family val="2"/>
      <charset val="204"/>
    </font>
    <font>
      <b/>
      <u/>
      <sz val="13"/>
      <name val="Calibri"/>
      <family val="2"/>
      <charset val="204"/>
    </font>
    <font>
      <b/>
      <u/>
      <sz val="11"/>
      <name val="Calibri"/>
      <family val="2"/>
      <charset val="204"/>
    </font>
    <font>
      <b/>
      <sz val="13"/>
      <name val="Calibri"/>
      <family val="2"/>
      <charset val="204"/>
    </font>
    <font>
      <b/>
      <sz val="13"/>
      <name val="Cambria"/>
      <family val="1"/>
      <charset val="204"/>
    </font>
    <font>
      <b/>
      <i/>
      <u/>
      <sz val="13"/>
      <color indexed="10"/>
      <name val="Calibri"/>
      <family val="2"/>
      <charset val="204"/>
    </font>
    <font>
      <b/>
      <u/>
      <sz val="13"/>
      <name val="Cambria"/>
      <family val="1"/>
      <charset val="204"/>
    </font>
    <font>
      <b/>
      <i/>
      <u/>
      <sz val="14"/>
      <name val="Calibri"/>
      <family val="2"/>
      <charset val="204"/>
    </font>
    <font>
      <b/>
      <sz val="12"/>
      <color indexed="10"/>
      <name val="Franklin Gothic Medium Cond"/>
      <family val="2"/>
      <charset val="204"/>
    </font>
    <font>
      <b/>
      <sz val="16"/>
      <color indexed="10"/>
      <name val="Franklin Gothic Medium Cond"/>
      <family val="2"/>
      <charset val="204"/>
    </font>
    <font>
      <b/>
      <sz val="18"/>
      <name val="Calibri"/>
      <family val="2"/>
      <charset val="204"/>
    </font>
    <font>
      <b/>
      <sz val="14"/>
      <name val="Calibri"/>
      <family val="2"/>
      <charset val="204"/>
    </font>
    <font>
      <b/>
      <sz val="11"/>
      <name val="MS Reference Sans Serif"/>
      <family val="2"/>
      <charset val="204"/>
    </font>
    <font>
      <sz val="12"/>
      <name val="MS Reference Sans Serif"/>
      <family val="2"/>
      <charset val="204"/>
    </font>
    <font>
      <b/>
      <sz val="11"/>
      <name val="Cambria"/>
      <family val="1"/>
      <charset val="204"/>
    </font>
    <font>
      <b/>
      <i/>
      <u/>
      <sz val="11"/>
      <color indexed="10"/>
      <name val="Calibri"/>
      <family val="2"/>
      <charset val="204"/>
    </font>
    <font>
      <b/>
      <sz val="14"/>
      <name val="Arial Cyr"/>
      <charset val="204"/>
    </font>
    <font>
      <b/>
      <sz val="12"/>
      <name val="Arial Cyr"/>
      <charset val="204"/>
    </font>
    <font>
      <b/>
      <sz val="7"/>
      <name val="Arial Cyr"/>
      <charset val="204"/>
    </font>
    <font>
      <b/>
      <i/>
      <sz val="8"/>
      <name val="Futura"/>
      <charset val="204"/>
    </font>
    <font>
      <b/>
      <i/>
      <sz val="7"/>
      <name val="Futura"/>
      <charset val="204"/>
    </font>
    <font>
      <b/>
      <i/>
      <sz val="6"/>
      <name val="Futura"/>
      <charset val="204"/>
    </font>
    <font>
      <b/>
      <i/>
      <sz val="8"/>
      <name val="Arial Cyr"/>
      <charset val="204"/>
    </font>
    <font>
      <b/>
      <sz val="9"/>
      <name val="Futura"/>
    </font>
    <font>
      <sz val="7"/>
      <name val="Arial CYR"/>
      <charset val="204"/>
    </font>
    <font>
      <b/>
      <sz val="8"/>
      <name val="Futura"/>
      <charset val="204"/>
    </font>
    <font>
      <b/>
      <sz val="11"/>
      <name val="Futura"/>
      <charset val="204"/>
    </font>
    <font>
      <sz val="8"/>
      <color indexed="10"/>
      <name val="Arial Cyr"/>
      <charset val="204"/>
    </font>
    <font>
      <sz val="7"/>
      <color indexed="8"/>
      <name val="Futura"/>
      <charset val="204"/>
    </font>
    <font>
      <sz val="8"/>
      <name val="Futura"/>
      <charset val="204"/>
    </font>
    <font>
      <sz val="7"/>
      <name val="Futura"/>
      <charset val="204"/>
    </font>
    <font>
      <sz val="8"/>
      <color indexed="8"/>
      <name val="Arial Cyr"/>
      <charset val="204"/>
    </font>
    <font>
      <sz val="8"/>
      <color indexed="8"/>
      <name val="Futura"/>
      <charset val="204"/>
    </font>
    <font>
      <sz val="8"/>
      <name val="Futura"/>
    </font>
    <font>
      <sz val="8"/>
      <color indexed="10"/>
      <name val="Futura"/>
      <charset val="204"/>
    </font>
    <font>
      <sz val="12"/>
      <name val="Arial"/>
      <family val="2"/>
    </font>
    <font>
      <sz val="8"/>
      <name val="Arial"/>
      <family val="2"/>
    </font>
    <font>
      <sz val="6"/>
      <name val="Arial Cyr"/>
      <charset val="204"/>
    </font>
    <font>
      <b/>
      <sz val="12"/>
      <name val="Futura"/>
    </font>
    <font>
      <sz val="5"/>
      <name val="Arial Cyr"/>
      <charset val="204"/>
    </font>
    <font>
      <b/>
      <sz val="8"/>
      <name val="Futura"/>
    </font>
    <font>
      <b/>
      <sz val="11"/>
      <name val="Futura"/>
    </font>
    <font>
      <sz val="6.5"/>
      <name val="Arial CYR"/>
      <charset val="204"/>
    </font>
    <font>
      <sz val="8"/>
      <color rgb="FFFF0000"/>
      <name val="Arial"/>
      <family val="2"/>
      <charset val="204"/>
    </font>
    <font>
      <sz val="8"/>
      <color rgb="FFFF0000"/>
      <name val="Arial Cyr"/>
      <charset val="204"/>
    </font>
    <font>
      <sz val="9"/>
      <name val="Arial Cyr"/>
      <charset val="204"/>
    </font>
    <font>
      <sz val="9"/>
      <name val="Futura"/>
      <charset val="204"/>
    </font>
    <font>
      <sz val="9"/>
      <color indexed="8"/>
      <name val="Futura"/>
      <charset val="204"/>
    </font>
    <font>
      <sz val="9"/>
      <color indexed="8"/>
      <name val="Arial Cyr"/>
      <charset val="204"/>
    </font>
    <font>
      <sz val="9"/>
      <name val="Futura"/>
    </font>
    <font>
      <b/>
      <sz val="8"/>
      <name val="Arial Cyr"/>
      <charset val="204"/>
    </font>
    <font>
      <b/>
      <sz val="11"/>
      <name val="Arial Cyr"/>
      <charset val="204"/>
    </font>
    <font>
      <sz val="7.5"/>
      <name val="Arial CYR"/>
      <charset val="204"/>
    </font>
    <font>
      <sz val="9"/>
      <color indexed="10"/>
      <name val="Arial Cyr"/>
      <charset val="204"/>
    </font>
    <font>
      <sz val="9"/>
      <name val="Arial"/>
      <family val="2"/>
    </font>
    <font>
      <sz val="9"/>
      <color indexed="10"/>
      <name val="Futura"/>
      <charset val="204"/>
    </font>
    <font>
      <b/>
      <sz val="10"/>
      <name val="Futura"/>
      <charset val="204"/>
    </font>
    <font>
      <b/>
      <sz val="10"/>
      <name val="Futura"/>
    </font>
    <font>
      <b/>
      <sz val="9"/>
      <name val="Futura"/>
      <charset val="204"/>
    </font>
    <font>
      <b/>
      <sz val="10"/>
      <name val="Arial Cyr"/>
      <charset val="204"/>
    </font>
    <font>
      <b/>
      <i/>
      <u/>
      <sz val="14"/>
      <color rgb="FFFF0000"/>
      <name val="Calibri"/>
      <family val="2"/>
      <charset val="204"/>
      <scheme val="minor"/>
    </font>
    <font>
      <b/>
      <i/>
      <u val="double"/>
      <sz val="8"/>
      <color indexed="12"/>
      <name val="GOST type A"/>
      <family val="2"/>
      <charset val="204"/>
    </font>
    <font>
      <b/>
      <i/>
      <u val="double"/>
      <sz val="11"/>
      <color indexed="12"/>
      <name val="GOST type A"/>
      <family val="2"/>
      <charset val="204"/>
    </font>
    <font>
      <b/>
      <i/>
      <u val="double"/>
      <sz val="10"/>
      <color indexed="12"/>
      <name val="GOST type A"/>
      <family val="2"/>
      <charset val="204"/>
    </font>
    <font>
      <b/>
      <i/>
      <u val="double"/>
      <sz val="12"/>
      <color indexed="12"/>
      <name val="GOST type A"/>
      <family val="2"/>
      <charset val="204"/>
    </font>
    <font>
      <b/>
      <i/>
      <u/>
      <sz val="10"/>
      <color indexed="12"/>
      <name val="GOST type A"/>
      <family val="2"/>
      <charset val="204"/>
    </font>
    <font>
      <b/>
      <i/>
      <u/>
      <sz val="11"/>
      <color indexed="12"/>
      <name val="GOST type A"/>
      <family val="2"/>
      <charset val="204"/>
    </font>
    <font>
      <sz val="11"/>
      <color theme="3" tint="0.39997558519241921"/>
      <name val="GOST type A"/>
      <family val="2"/>
      <charset val="204"/>
    </font>
  </fonts>
  <fills count="3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0"/>
        <bgColor indexed="64"/>
      </patternFill>
    </fill>
    <fill>
      <patternFill patternType="solid">
        <fgColor indexed="9"/>
        <bgColor indexed="64"/>
      </patternFill>
    </fill>
    <fill>
      <patternFill patternType="solid">
        <fgColor theme="4" tint="0.79998168889431442"/>
        <bgColor indexed="64"/>
      </patternFill>
    </fill>
    <fill>
      <patternFill patternType="solid">
        <fgColor indexed="22"/>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rgb="FFFF0000"/>
        <bgColor indexed="64"/>
      </patternFill>
    </fill>
    <fill>
      <patternFill patternType="solid">
        <fgColor theme="1" tint="0.34998626667073579"/>
        <bgColor indexed="64"/>
      </patternFill>
    </fill>
    <fill>
      <patternFill patternType="solid">
        <fgColor indexed="31"/>
        <bgColor indexed="64"/>
      </patternFill>
    </fill>
    <fill>
      <patternFill patternType="solid">
        <fgColor indexed="44"/>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indexed="26"/>
        <bgColor indexed="64"/>
      </patternFill>
    </fill>
    <fill>
      <patternFill patternType="solid">
        <fgColor indexed="28"/>
        <bgColor indexed="64"/>
      </patternFill>
    </fill>
    <fill>
      <patternFill patternType="solid">
        <fgColor indexed="23"/>
        <bgColor indexed="64"/>
      </patternFill>
    </fill>
    <fill>
      <patternFill patternType="solid">
        <fgColor indexed="46"/>
        <bgColor indexed="64"/>
      </patternFill>
    </fill>
    <fill>
      <patternFill patternType="solid">
        <fgColor indexed="9"/>
        <bgColor indexed="55"/>
      </patternFill>
    </fill>
    <fill>
      <patternFill patternType="solid">
        <fgColor theme="1"/>
        <bgColor indexed="64"/>
      </patternFill>
    </fill>
    <fill>
      <patternFill patternType="solid">
        <fgColor indexed="8"/>
        <bgColor indexed="64"/>
      </patternFill>
    </fill>
    <fill>
      <patternFill patternType="solid">
        <fgColor theme="1" tint="0.14999847407452621"/>
        <bgColor indexed="64"/>
      </patternFill>
    </fill>
  </fills>
  <borders count="15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bottom/>
      <diagonal/>
    </border>
    <border>
      <left style="thin">
        <color indexed="64"/>
      </left>
      <right/>
      <top/>
      <bottom/>
      <diagonal/>
    </border>
    <border>
      <left style="thin">
        <color indexed="64"/>
      </left>
      <right style="thin">
        <color indexed="64"/>
      </right>
      <top/>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style="thin">
        <color indexed="64"/>
      </left>
      <right style="medium">
        <color indexed="64"/>
      </right>
      <top/>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thin">
        <color indexed="64"/>
      </right>
      <top style="thin">
        <color indexed="64"/>
      </top>
      <bottom/>
      <diagonal/>
    </border>
    <border>
      <left/>
      <right/>
      <top style="thin">
        <color indexed="64"/>
      </top>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bottom/>
      <diagonal/>
    </border>
    <border>
      <left style="medium">
        <color indexed="64"/>
      </left>
      <right style="medium">
        <color indexed="64"/>
      </right>
      <top/>
      <bottom style="medium">
        <color indexed="64"/>
      </bottom>
      <diagonal/>
    </border>
    <border>
      <left style="medium">
        <color indexed="64"/>
      </left>
      <right style="thin">
        <color indexed="8"/>
      </right>
      <top style="medium">
        <color indexed="64"/>
      </top>
      <bottom style="hair">
        <color indexed="8"/>
      </bottom>
      <diagonal/>
    </border>
    <border>
      <left style="thin">
        <color indexed="8"/>
      </left>
      <right style="thin">
        <color indexed="8"/>
      </right>
      <top style="medium">
        <color indexed="64"/>
      </top>
      <bottom style="hair">
        <color indexed="8"/>
      </bottom>
      <diagonal/>
    </border>
    <border>
      <left style="thin">
        <color indexed="8"/>
      </left>
      <right/>
      <top style="medium">
        <color indexed="64"/>
      </top>
      <bottom style="hair">
        <color indexed="8"/>
      </bottom>
      <diagonal/>
    </border>
    <border>
      <left style="medium">
        <color indexed="64"/>
      </left>
      <right style="medium">
        <color indexed="64"/>
      </right>
      <top style="medium">
        <color indexed="64"/>
      </top>
      <bottom style="hair">
        <color indexed="64"/>
      </bottom>
      <diagonal/>
    </border>
    <border>
      <left/>
      <right/>
      <top style="medium">
        <color indexed="64"/>
      </top>
      <bottom style="hair">
        <color indexed="8"/>
      </bottom>
      <diagonal/>
    </border>
    <border>
      <left style="medium">
        <color indexed="64"/>
      </left>
      <right style="thin">
        <color indexed="8"/>
      </right>
      <top style="hair">
        <color indexed="8"/>
      </top>
      <bottom style="medium">
        <color indexed="64"/>
      </bottom>
      <diagonal/>
    </border>
    <border>
      <left style="thin">
        <color indexed="8"/>
      </left>
      <right style="thin">
        <color indexed="8"/>
      </right>
      <top style="hair">
        <color indexed="8"/>
      </top>
      <bottom style="medium">
        <color indexed="64"/>
      </bottom>
      <diagonal/>
    </border>
    <border>
      <left style="thin">
        <color indexed="8"/>
      </left>
      <right/>
      <top style="hair">
        <color indexed="8"/>
      </top>
      <bottom style="medium">
        <color indexed="64"/>
      </bottom>
      <diagonal/>
    </border>
    <border>
      <left style="medium">
        <color indexed="64"/>
      </left>
      <right style="medium">
        <color indexed="64"/>
      </right>
      <top style="hair">
        <color indexed="64"/>
      </top>
      <bottom style="medium">
        <color indexed="64"/>
      </bottom>
      <diagonal/>
    </border>
    <border>
      <left/>
      <right/>
      <top style="hair">
        <color indexed="8"/>
      </top>
      <bottom style="medium">
        <color indexed="64"/>
      </bottom>
      <diagonal/>
    </border>
    <border>
      <left style="medium">
        <color indexed="64"/>
      </left>
      <right style="thin">
        <color indexed="8"/>
      </right>
      <top style="hair">
        <color indexed="8"/>
      </top>
      <bottom style="hair">
        <color indexed="8"/>
      </bottom>
      <diagonal/>
    </border>
    <border>
      <left style="thin">
        <color indexed="8"/>
      </left>
      <right style="thin">
        <color indexed="8"/>
      </right>
      <top style="hair">
        <color indexed="8"/>
      </top>
      <bottom style="hair">
        <color indexed="8"/>
      </bottom>
      <diagonal/>
    </border>
    <border>
      <left style="thin">
        <color indexed="8"/>
      </left>
      <right/>
      <top style="hair">
        <color indexed="8"/>
      </top>
      <bottom style="hair">
        <color indexed="8"/>
      </bottom>
      <diagonal/>
    </border>
    <border>
      <left style="medium">
        <color indexed="64"/>
      </left>
      <right style="medium">
        <color indexed="64"/>
      </right>
      <top style="hair">
        <color indexed="64"/>
      </top>
      <bottom style="hair">
        <color indexed="64"/>
      </bottom>
      <diagonal/>
    </border>
    <border>
      <left/>
      <right/>
      <top style="hair">
        <color indexed="8"/>
      </top>
      <bottom style="hair">
        <color indexed="8"/>
      </bottom>
      <diagonal/>
    </border>
    <border>
      <left style="medium">
        <color indexed="64"/>
      </left>
      <right style="medium">
        <color indexed="64"/>
      </right>
      <top style="hair">
        <color indexed="8"/>
      </top>
      <bottom style="hair">
        <color indexed="8"/>
      </bottom>
      <diagonal/>
    </border>
    <border>
      <left style="medium">
        <color indexed="64"/>
      </left>
      <right style="thin">
        <color indexed="8"/>
      </right>
      <top style="medium">
        <color indexed="64"/>
      </top>
      <bottom/>
      <diagonal/>
    </border>
    <border>
      <left style="medium">
        <color indexed="64"/>
      </left>
      <right style="thin">
        <color indexed="8"/>
      </right>
      <top/>
      <bottom/>
      <diagonal/>
    </border>
    <border>
      <left style="medium">
        <color indexed="64"/>
      </left>
      <right style="thin">
        <color indexed="8"/>
      </right>
      <top/>
      <bottom style="medium">
        <color indexed="64"/>
      </bottom>
      <diagonal/>
    </border>
    <border>
      <left style="medium">
        <color indexed="64"/>
      </left>
      <right style="medium">
        <color indexed="64"/>
      </right>
      <top style="medium">
        <color indexed="64"/>
      </top>
      <bottom style="hair">
        <color indexed="8"/>
      </bottom>
      <diagonal/>
    </border>
    <border>
      <left style="medium">
        <color indexed="64"/>
      </left>
      <right style="medium">
        <color indexed="64"/>
      </right>
      <top style="hair">
        <color indexed="8"/>
      </top>
      <bottom style="medium">
        <color indexed="64"/>
      </bottom>
      <diagonal/>
    </border>
    <border>
      <left style="thin">
        <color indexed="8"/>
      </left>
      <right style="thin">
        <color indexed="8"/>
      </right>
      <top style="medium">
        <color indexed="64"/>
      </top>
      <bottom/>
      <diagonal/>
    </border>
    <border>
      <left style="thin">
        <color indexed="8"/>
      </left>
      <right style="thin">
        <color indexed="8"/>
      </right>
      <top/>
      <bottom/>
      <diagonal/>
    </border>
    <border>
      <left style="thin">
        <color indexed="8"/>
      </left>
      <right style="thin">
        <color indexed="8"/>
      </right>
      <top/>
      <bottom style="medium">
        <color indexed="64"/>
      </bottom>
      <diagonal/>
    </border>
    <border>
      <left style="thin">
        <color indexed="8"/>
      </left>
      <right style="thin">
        <color indexed="8"/>
      </right>
      <top/>
      <bottom style="hair">
        <color indexed="8"/>
      </bottom>
      <diagonal/>
    </border>
    <border>
      <left style="thin">
        <color indexed="8"/>
      </left>
      <right/>
      <top/>
      <bottom style="hair">
        <color indexed="8"/>
      </bottom>
      <diagonal/>
    </border>
    <border>
      <left style="medium">
        <color indexed="64"/>
      </left>
      <right style="medium">
        <color indexed="64"/>
      </right>
      <top/>
      <bottom style="hair">
        <color indexed="64"/>
      </bottom>
      <diagonal/>
    </border>
    <border>
      <left/>
      <right/>
      <top/>
      <bottom style="hair">
        <color indexed="8"/>
      </bottom>
      <diagonal/>
    </border>
    <border>
      <left style="thin">
        <color indexed="8"/>
      </left>
      <right style="thin">
        <color indexed="8"/>
      </right>
      <top style="hair">
        <color indexed="8"/>
      </top>
      <bottom/>
      <diagonal/>
    </border>
    <border>
      <left style="thin">
        <color indexed="8"/>
      </left>
      <right/>
      <top style="hair">
        <color indexed="8"/>
      </top>
      <bottom/>
      <diagonal/>
    </border>
    <border>
      <left style="medium">
        <color indexed="64"/>
      </left>
      <right style="medium">
        <color indexed="64"/>
      </right>
      <top style="hair">
        <color indexed="8"/>
      </top>
      <bottom/>
      <diagonal/>
    </border>
    <border>
      <left/>
      <right/>
      <top style="hair">
        <color indexed="8"/>
      </top>
      <bottom/>
      <diagonal/>
    </border>
    <border>
      <left style="medium">
        <color indexed="64"/>
      </left>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diagonal/>
    </border>
    <border>
      <left style="medium">
        <color indexed="64"/>
      </left>
      <right/>
      <top style="hair">
        <color indexed="64"/>
      </top>
      <bottom/>
      <diagonal/>
    </border>
    <border>
      <left style="medium">
        <color indexed="64"/>
      </left>
      <right/>
      <top style="hair">
        <color indexed="64"/>
      </top>
      <bottom style="medium">
        <color indexed="64"/>
      </bottom>
      <diagonal/>
    </border>
    <border>
      <left/>
      <right/>
      <top style="medium">
        <color indexed="64"/>
      </top>
      <bottom style="hair">
        <color indexed="64"/>
      </bottom>
      <diagonal/>
    </border>
    <border>
      <left/>
      <right/>
      <top style="hair">
        <color indexed="64"/>
      </top>
      <bottom style="hair">
        <color indexed="64"/>
      </bottom>
      <diagonal/>
    </border>
    <border>
      <left/>
      <right/>
      <top style="hair">
        <color indexed="64"/>
      </top>
      <bottom style="medium">
        <color indexed="64"/>
      </bottom>
      <diagonal/>
    </border>
    <border>
      <left/>
      <right style="medium">
        <color indexed="64"/>
      </right>
      <top style="medium">
        <color indexed="64"/>
      </top>
      <bottom style="hair">
        <color indexed="64"/>
      </bottom>
      <diagonal/>
    </border>
    <border>
      <left/>
      <right style="medium">
        <color indexed="64"/>
      </right>
      <top style="hair">
        <color indexed="64"/>
      </top>
      <bottom style="hair">
        <color indexed="64"/>
      </bottom>
      <diagonal/>
    </border>
    <border>
      <left/>
      <right style="medium">
        <color indexed="64"/>
      </right>
      <top style="hair">
        <color indexed="64"/>
      </top>
      <bottom style="medium">
        <color indexed="64"/>
      </bottom>
      <diagonal/>
    </border>
    <border>
      <left style="medium">
        <color indexed="64"/>
      </left>
      <right/>
      <top/>
      <bottom style="hair">
        <color indexed="64"/>
      </bottom>
      <diagonal/>
    </border>
    <border>
      <left style="thin">
        <color indexed="64"/>
      </left>
      <right style="medium">
        <color indexed="64"/>
      </right>
      <top style="medium">
        <color indexed="64"/>
      </top>
      <bottom style="hair">
        <color indexed="64"/>
      </bottom>
      <diagonal/>
    </border>
    <border>
      <left/>
      <right style="medium">
        <color indexed="64"/>
      </right>
      <top/>
      <bottom style="hair">
        <color indexed="64"/>
      </bottom>
      <diagonal/>
    </border>
    <border>
      <left style="medium">
        <color indexed="64"/>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style="hair">
        <color indexed="64"/>
      </top>
      <bottom style="medium">
        <color indexed="64"/>
      </bottom>
      <diagonal/>
    </border>
    <border>
      <left style="thin">
        <color indexed="24"/>
      </left>
      <right style="thin">
        <color indexed="24"/>
      </right>
      <top style="thin">
        <color indexed="24"/>
      </top>
      <bottom style="thin">
        <color indexed="24"/>
      </bottom>
      <diagonal/>
    </border>
    <border>
      <left/>
      <right style="medium">
        <color indexed="64"/>
      </right>
      <top/>
      <bottom style="thin">
        <color indexed="64"/>
      </bottom>
      <diagonal/>
    </border>
    <border>
      <left style="thin">
        <color indexed="64"/>
      </left>
      <right/>
      <top style="medium">
        <color indexed="64"/>
      </top>
      <bottom style="hair">
        <color indexed="64"/>
      </bottom>
      <diagonal/>
    </border>
    <border>
      <left style="thin">
        <color indexed="64"/>
      </left>
      <right/>
      <top/>
      <bottom style="hair">
        <color indexed="64"/>
      </bottom>
      <diagonal/>
    </border>
    <border>
      <left style="medium">
        <color indexed="64"/>
      </left>
      <right/>
      <top style="hair">
        <color indexed="64"/>
      </top>
      <bottom style="thin">
        <color indexed="64"/>
      </bottom>
      <diagonal/>
    </border>
    <border>
      <left/>
      <right style="medium">
        <color indexed="64"/>
      </right>
      <top style="hair">
        <color indexed="64"/>
      </top>
      <bottom style="thin">
        <color indexed="64"/>
      </bottom>
      <diagonal/>
    </border>
    <border>
      <left/>
      <right/>
      <top style="hair">
        <color indexed="64"/>
      </top>
      <bottom/>
      <diagonal/>
    </border>
    <border>
      <left/>
      <right style="medium">
        <color indexed="64"/>
      </right>
      <top style="hair">
        <color indexed="64"/>
      </top>
      <bottom/>
      <diagonal/>
    </border>
    <border>
      <left style="medium">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style="medium">
        <color indexed="64"/>
      </right>
      <top style="thin">
        <color indexed="64"/>
      </top>
      <bottom style="hair">
        <color indexed="64"/>
      </bottom>
      <diagonal/>
    </border>
    <border>
      <left/>
      <right/>
      <top style="thin">
        <color indexed="64"/>
      </top>
      <bottom style="hair">
        <color indexed="64"/>
      </bottom>
      <diagonal/>
    </border>
    <border>
      <left style="medium">
        <color indexed="64"/>
      </left>
      <right style="medium">
        <color indexed="64"/>
      </right>
      <top style="hair">
        <color indexed="64"/>
      </top>
      <bottom style="thin">
        <color indexed="64"/>
      </bottom>
      <diagonal/>
    </border>
    <border>
      <left/>
      <right/>
      <top style="hair">
        <color indexed="64"/>
      </top>
      <bottom style="thin">
        <color indexed="64"/>
      </bottom>
      <diagonal/>
    </border>
    <border>
      <left style="medium">
        <color indexed="64"/>
      </left>
      <right style="medium">
        <color indexed="64"/>
      </right>
      <top style="thin">
        <color indexed="64"/>
      </top>
      <bottom/>
      <diagonal/>
    </border>
    <border>
      <left/>
      <right/>
      <top/>
      <bottom style="hair">
        <color indexed="64"/>
      </bottom>
      <diagonal/>
    </border>
    <border>
      <left style="medium">
        <color indexed="64"/>
      </left>
      <right style="thin">
        <color indexed="64"/>
      </right>
      <top style="hair">
        <color indexed="64"/>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s>
  <cellStyleXfs count="8">
    <xf numFmtId="0" fontId="0" fillId="0" borderId="0"/>
    <xf numFmtId="0" fontId="63" fillId="0" borderId="0"/>
    <xf numFmtId="0" fontId="94" fillId="0" borderId="0" applyNumberFormat="0" applyFill="0" applyBorder="0" applyAlignment="0" applyProtection="0">
      <alignment vertical="top"/>
      <protection locked="0"/>
    </xf>
    <xf numFmtId="0" fontId="112" fillId="0" borderId="0"/>
    <xf numFmtId="0" fontId="112" fillId="0" borderId="0"/>
    <xf numFmtId="9" fontId="190" fillId="0" borderId="0" applyFont="0" applyFill="0" applyBorder="0" applyAlignment="0" applyProtection="0"/>
    <xf numFmtId="0" fontId="112" fillId="0" borderId="0"/>
    <xf numFmtId="0" fontId="271" fillId="0" borderId="0"/>
  </cellStyleXfs>
  <cellXfs count="3000">
    <xf numFmtId="0" fontId="0" fillId="0" borderId="0" xfId="0"/>
    <xf numFmtId="0" fontId="1" fillId="0" borderId="0" xfId="0" applyFont="1"/>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8" xfId="0" applyFont="1" applyBorder="1" applyAlignment="1">
      <alignment horizontal="center"/>
    </xf>
    <xf numFmtId="0" fontId="3" fillId="0" borderId="10" xfId="0" applyFont="1" applyBorder="1" applyAlignment="1">
      <alignment horizontal="center"/>
    </xf>
    <xf numFmtId="0" fontId="1" fillId="0" borderId="4" xfId="0" applyFont="1" applyBorder="1"/>
    <xf numFmtId="0" fontId="1" fillId="0" borderId="0" xfId="0" applyFont="1" applyBorder="1"/>
    <xf numFmtId="0" fontId="6" fillId="0" borderId="0" xfId="0" applyFont="1"/>
    <xf numFmtId="0" fontId="7" fillId="0" borderId="0" xfId="0" applyFont="1"/>
    <xf numFmtId="0" fontId="4" fillId="0" borderId="13" xfId="0" applyFont="1" applyBorder="1" applyAlignment="1">
      <alignment horizontal="center" vertical="center"/>
    </xf>
    <xf numFmtId="0" fontId="4" fillId="0" borderId="15" xfId="0" applyFont="1" applyBorder="1" applyAlignment="1">
      <alignment horizontal="center" vertical="center"/>
    </xf>
    <xf numFmtId="0" fontId="2" fillId="0" borderId="0" xfId="0" applyFont="1"/>
    <xf numFmtId="0" fontId="2" fillId="0" borderId="4" xfId="0" applyFont="1" applyBorder="1" applyAlignment="1">
      <alignment horizontal="center"/>
    </xf>
    <xf numFmtId="0" fontId="2" fillId="0" borderId="8" xfId="0" applyFont="1" applyBorder="1" applyAlignment="1">
      <alignment horizontal="center"/>
    </xf>
    <xf numFmtId="0" fontId="2" fillId="0" borderId="10" xfId="0" applyFont="1" applyBorder="1" applyAlignment="1">
      <alignment horizontal="center"/>
    </xf>
    <xf numFmtId="0" fontId="2" fillId="0" borderId="6" xfId="0" applyFont="1" applyBorder="1" applyAlignment="1">
      <alignment horizontal="center"/>
    </xf>
    <xf numFmtId="0" fontId="2" fillId="0" borderId="4" xfId="0" applyFont="1" applyBorder="1"/>
    <xf numFmtId="0" fontId="2" fillId="0" borderId="5" xfId="0" applyFont="1" applyBorder="1" applyAlignment="1">
      <alignment horizontal="center"/>
    </xf>
    <xf numFmtId="0" fontId="4" fillId="0" borderId="13" xfId="0" applyFont="1" applyBorder="1" applyAlignment="1">
      <alignment horizontal="center"/>
    </xf>
    <xf numFmtId="0" fontId="8" fillId="0" borderId="4" xfId="0" applyFont="1" applyFill="1" applyBorder="1" applyAlignment="1"/>
    <xf numFmtId="0" fontId="2" fillId="0" borderId="0" xfId="0" applyFont="1" applyBorder="1" applyAlignment="1">
      <alignment horizontal="center"/>
    </xf>
    <xf numFmtId="0" fontId="6" fillId="0" borderId="0" xfId="0" applyFont="1" applyBorder="1" applyAlignment="1">
      <alignment horizontal="center"/>
    </xf>
    <xf numFmtId="0" fontId="6" fillId="0" borderId="0" xfId="0" applyFont="1" applyBorder="1"/>
    <xf numFmtId="0" fontId="5" fillId="0" borderId="4" xfId="0" applyFont="1" applyBorder="1" applyAlignment="1">
      <alignment horizontal="center"/>
    </xf>
    <xf numFmtId="0" fontId="2" fillId="0" borderId="4" xfId="0" applyFont="1" applyFill="1" applyBorder="1" applyAlignment="1">
      <alignment horizontal="center"/>
    </xf>
    <xf numFmtId="0" fontId="2" fillId="0" borderId="5" xfId="0" applyFont="1" applyFill="1" applyBorder="1" applyAlignment="1">
      <alignment horizontal="center"/>
    </xf>
    <xf numFmtId="0" fontId="2" fillId="3" borderId="22" xfId="0" applyFont="1" applyFill="1" applyBorder="1" applyAlignment="1">
      <alignment horizontal="center" vertical="center"/>
    </xf>
    <xf numFmtId="0" fontId="2" fillId="3" borderId="10" xfId="0" applyFont="1" applyFill="1" applyBorder="1" applyAlignment="1">
      <alignment horizontal="center" vertical="center"/>
    </xf>
    <xf numFmtId="0" fontId="3" fillId="0" borderId="0" xfId="0" applyFont="1"/>
    <xf numFmtId="0" fontId="5" fillId="0" borderId="0" xfId="0" applyFont="1" applyBorder="1"/>
    <xf numFmtId="0" fontId="1" fillId="0" borderId="5" xfId="0" applyFont="1" applyBorder="1"/>
    <xf numFmtId="0" fontId="2" fillId="0" borderId="4" xfId="0" applyFont="1" applyFill="1" applyBorder="1"/>
    <xf numFmtId="49" fontId="8" fillId="0" borderId="4" xfId="0" applyNumberFormat="1" applyFont="1" applyFill="1" applyBorder="1" applyAlignment="1"/>
    <xf numFmtId="0" fontId="13" fillId="0" borderId="40" xfId="0" applyFont="1" applyBorder="1"/>
    <xf numFmtId="0" fontId="13" fillId="0" borderId="41" xfId="0" applyFont="1" applyBorder="1"/>
    <xf numFmtId="0" fontId="13" fillId="0" borderId="43" xfId="0" applyFont="1" applyBorder="1"/>
    <xf numFmtId="0" fontId="13" fillId="0" borderId="44" xfId="0" applyFont="1" applyBorder="1"/>
    <xf numFmtId="0" fontId="14" fillId="0" borderId="0" xfId="0" applyFont="1" applyBorder="1"/>
    <xf numFmtId="0" fontId="13" fillId="0" borderId="0" xfId="0" applyFont="1" applyBorder="1"/>
    <xf numFmtId="0" fontId="13" fillId="0" borderId="33" xfId="0" applyFont="1" applyBorder="1"/>
    <xf numFmtId="0" fontId="14" fillId="0" borderId="22" xfId="0" applyFont="1" applyBorder="1" applyAlignment="1">
      <alignment horizontal="center"/>
    </xf>
    <xf numFmtId="0" fontId="14" fillId="0" borderId="23" xfId="0" applyFont="1" applyBorder="1" applyAlignment="1">
      <alignment horizontal="center"/>
    </xf>
    <xf numFmtId="0" fontId="14" fillId="0" borderId="9" xfId="0" applyFont="1" applyBorder="1" applyAlignment="1">
      <alignment horizontal="center"/>
    </xf>
    <xf numFmtId="0" fontId="14" fillId="0" borderId="12" xfId="0" applyFont="1" applyBorder="1" applyAlignment="1">
      <alignment horizontal="center"/>
    </xf>
    <xf numFmtId="0" fontId="13" fillId="0" borderId="42" xfId="0" applyFont="1" applyBorder="1"/>
    <xf numFmtId="0" fontId="13" fillId="0" borderId="34" xfId="0" applyFont="1" applyBorder="1"/>
    <xf numFmtId="0" fontId="13" fillId="0" borderId="35" xfId="0" applyFont="1" applyBorder="1"/>
    <xf numFmtId="0" fontId="15" fillId="0" borderId="40" xfId="0" applyFont="1" applyBorder="1"/>
    <xf numFmtId="0" fontId="15" fillId="0" borderId="41" xfId="0" applyFont="1" applyBorder="1"/>
    <xf numFmtId="0" fontId="15" fillId="0" borderId="43" xfId="0" applyFont="1" applyBorder="1"/>
    <xf numFmtId="0" fontId="15" fillId="0" borderId="44" xfId="0" applyFont="1" applyBorder="1"/>
    <xf numFmtId="0" fontId="8" fillId="0" borderId="0" xfId="0" applyFont="1" applyBorder="1"/>
    <xf numFmtId="0" fontId="15" fillId="0" borderId="0" xfId="0" applyFont="1" applyBorder="1"/>
    <xf numFmtId="0" fontId="15" fillId="0" borderId="33" xfId="0" applyFont="1" applyBorder="1"/>
    <xf numFmtId="0" fontId="8" fillId="0" borderId="22" xfId="0" applyFont="1" applyBorder="1" applyAlignment="1">
      <alignment horizontal="center"/>
    </xf>
    <xf numFmtId="0" fontId="15" fillId="0" borderId="8" xfId="0" applyFont="1" applyBorder="1" applyAlignment="1">
      <alignment horizontal="center"/>
    </xf>
    <xf numFmtId="0" fontId="15" fillId="0" borderId="4"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0" fontId="15" fillId="0" borderId="42" xfId="0" applyFont="1" applyBorder="1"/>
    <xf numFmtId="0" fontId="15" fillId="0" borderId="34" xfId="0" applyFont="1" applyBorder="1"/>
    <xf numFmtId="0" fontId="15" fillId="0" borderId="35" xfId="0" applyFont="1" applyBorder="1"/>
    <xf numFmtId="0" fontId="16" fillId="0" borderId="0" xfId="0" applyFont="1" applyBorder="1"/>
    <xf numFmtId="0" fontId="1" fillId="0" borderId="0" xfId="0" applyFont="1" applyAlignment="1">
      <alignment horizontal="center"/>
    </xf>
    <xf numFmtId="0" fontId="15" fillId="0" borderId="26" xfId="0" applyFont="1" applyBorder="1" applyAlignment="1">
      <alignment horizontal="center"/>
    </xf>
    <xf numFmtId="0" fontId="15" fillId="0" borderId="0" xfId="0" applyFont="1" applyBorder="1" applyAlignment="1">
      <alignment horizontal="center"/>
    </xf>
    <xf numFmtId="0" fontId="1" fillId="0" borderId="33" xfId="0" applyFont="1" applyBorder="1"/>
    <xf numFmtId="0" fontId="8" fillId="0" borderId="33" xfId="0" applyFont="1" applyBorder="1" applyAlignment="1">
      <alignment horizontal="center"/>
    </xf>
    <xf numFmtId="0" fontId="13" fillId="0" borderId="0" xfId="0" applyFont="1" applyBorder="1" applyAlignment="1">
      <alignment horizontal="center"/>
    </xf>
    <xf numFmtId="0" fontId="14" fillId="0" borderId="0" xfId="0" applyFont="1" applyBorder="1" applyAlignment="1">
      <alignment horizontal="center"/>
    </xf>
    <xf numFmtId="0" fontId="13" fillId="0" borderId="17" xfId="0" applyFont="1" applyBorder="1" applyAlignment="1">
      <alignment horizontal="center"/>
    </xf>
    <xf numFmtId="0" fontId="13" fillId="0" borderId="18" xfId="0" applyFont="1" applyBorder="1" applyAlignment="1">
      <alignment horizontal="center"/>
    </xf>
    <xf numFmtId="0" fontId="13" fillId="0" borderId="4" xfId="0" applyFont="1" applyBorder="1"/>
    <xf numFmtId="0" fontId="13" fillId="0" borderId="8" xfId="0" applyFont="1" applyBorder="1"/>
    <xf numFmtId="0" fontId="13" fillId="0" borderId="10" xfId="0" applyFont="1" applyBorder="1"/>
    <xf numFmtId="0" fontId="13" fillId="0" borderId="11" xfId="0" applyFont="1" applyBorder="1"/>
    <xf numFmtId="0" fontId="14" fillId="0" borderId="33" xfId="0" applyFont="1" applyBorder="1" applyAlignment="1">
      <alignment horizontal="center"/>
    </xf>
    <xf numFmtId="0" fontId="5" fillId="0" borderId="5"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4" fillId="0" borderId="0" xfId="0" applyFont="1" applyAlignment="1">
      <alignment horizontal="center"/>
    </xf>
    <xf numFmtId="0" fontId="1" fillId="0" borderId="0" xfId="0" applyFont="1" applyFill="1" applyBorder="1" applyAlignment="1"/>
    <xf numFmtId="0" fontId="2" fillId="4" borderId="4" xfId="0" applyFont="1" applyFill="1" applyBorder="1"/>
    <xf numFmtId="0" fontId="2" fillId="0" borderId="0" xfId="0" applyFont="1" applyAlignment="1">
      <alignment horizontal="center"/>
    </xf>
    <xf numFmtId="0" fontId="11" fillId="0" borderId="4" xfId="0" applyFont="1" applyBorder="1"/>
    <xf numFmtId="0" fontId="2" fillId="0" borderId="0" xfId="0" applyFont="1" applyFill="1" applyBorder="1"/>
    <xf numFmtId="0" fontId="11" fillId="0" borderId="5" xfId="0" applyFont="1" applyBorder="1"/>
    <xf numFmtId="0" fontId="2" fillId="0" borderId="5" xfId="0" applyFont="1" applyBorder="1"/>
    <xf numFmtId="0" fontId="4" fillId="0" borderId="19" xfId="0" applyFont="1" applyBorder="1" applyAlignment="1">
      <alignment horizontal="center"/>
    </xf>
    <xf numFmtId="0" fontId="1" fillId="0" borderId="5" xfId="0" applyFont="1" applyBorder="1" applyAlignment="1">
      <alignment horizontal="center"/>
    </xf>
    <xf numFmtId="0" fontId="8" fillId="0" borderId="32" xfId="0" applyFont="1" applyBorder="1" applyAlignment="1">
      <alignment horizontal="center"/>
    </xf>
    <xf numFmtId="0" fontId="3" fillId="0" borderId="0" xfId="0" applyFont="1" applyAlignment="1">
      <alignment horizontal="center"/>
    </xf>
    <xf numFmtId="0" fontId="3" fillId="0" borderId="4" xfId="0" applyFont="1" applyFill="1" applyBorder="1" applyAlignment="1">
      <alignment horizontal="center"/>
    </xf>
    <xf numFmtId="0" fontId="3" fillId="0" borderId="0" xfId="0" applyFont="1" applyBorder="1" applyAlignment="1">
      <alignment horizontal="center"/>
    </xf>
    <xf numFmtId="0" fontId="8" fillId="0" borderId="0" xfId="0" applyFont="1" applyFill="1" applyBorder="1"/>
    <xf numFmtId="0" fontId="2" fillId="0" borderId="0" xfId="0" applyFont="1" applyBorder="1" applyAlignment="1">
      <alignment horizontal="left"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12" xfId="0" applyFont="1" applyBorder="1" applyAlignment="1">
      <alignment horizontal="center" vertical="center"/>
    </xf>
    <xf numFmtId="0" fontId="4" fillId="0" borderId="29" xfId="0" applyFont="1" applyBorder="1" applyAlignment="1">
      <alignment horizontal="center"/>
    </xf>
    <xf numFmtId="0" fontId="4" fillId="0" borderId="30" xfId="0" applyFont="1" applyBorder="1" applyAlignment="1">
      <alignment horizontal="center"/>
    </xf>
    <xf numFmtId="0" fontId="4" fillId="0" borderId="31" xfId="0" applyFont="1" applyBorder="1" applyAlignment="1">
      <alignment horizontal="center"/>
    </xf>
    <xf numFmtId="0" fontId="4" fillId="0" borderId="21" xfId="0" applyFont="1" applyBorder="1" applyAlignment="1">
      <alignment horizontal="center" vertical="center"/>
    </xf>
    <xf numFmtId="49" fontId="2" fillId="0" borderId="27" xfId="0" applyNumberFormat="1" applyFont="1" applyBorder="1" applyAlignment="1">
      <alignment horizontal="center"/>
    </xf>
    <xf numFmtId="0" fontId="2" fillId="0" borderId="11" xfId="0" applyFont="1" applyBorder="1" applyAlignment="1">
      <alignment horizontal="center"/>
    </xf>
    <xf numFmtId="0" fontId="2" fillId="3" borderId="23" xfId="0" applyFont="1" applyFill="1" applyBorder="1" applyAlignment="1">
      <alignment horizontal="center" vertical="center"/>
    </xf>
    <xf numFmtId="0" fontId="2" fillId="3" borderId="12" xfId="0" applyFont="1" applyFill="1" applyBorder="1" applyAlignment="1">
      <alignment horizontal="center" vertical="center"/>
    </xf>
    <xf numFmtId="0" fontId="3" fillId="0" borderId="26" xfId="0" applyFont="1" applyFill="1" applyBorder="1"/>
    <xf numFmtId="0" fontId="2" fillId="0" borderId="7" xfId="0" applyFont="1" applyBorder="1" applyAlignment="1">
      <alignment horizontal="center"/>
    </xf>
    <xf numFmtId="0" fontId="2" fillId="0" borderId="9" xfId="0" applyFont="1" applyBorder="1" applyAlignment="1">
      <alignment horizontal="center"/>
    </xf>
    <xf numFmtId="0" fontId="2" fillId="0" borderId="12" xfId="0" applyFont="1" applyBorder="1" applyAlignment="1">
      <alignment horizontal="center"/>
    </xf>
    <xf numFmtId="0" fontId="3" fillId="0" borderId="5" xfId="0" applyFont="1" applyFill="1" applyBorder="1" applyAlignment="1">
      <alignment horizontal="center"/>
    </xf>
    <xf numFmtId="0" fontId="1" fillId="0" borderId="4" xfId="0" applyFont="1" applyBorder="1" applyAlignment="1">
      <alignment horizontal="center"/>
    </xf>
    <xf numFmtId="0" fontId="4" fillId="0" borderId="20" xfId="0" applyFont="1" applyBorder="1" applyAlignment="1">
      <alignment horizontal="center"/>
    </xf>
    <xf numFmtId="0" fontId="11" fillId="0" borderId="16" xfId="0" applyFont="1" applyBorder="1"/>
    <xf numFmtId="0" fontId="11" fillId="0" borderId="17" xfId="0" applyFont="1" applyBorder="1"/>
    <xf numFmtId="0" fontId="7" fillId="0" borderId="0" xfId="0" applyFont="1" applyFill="1" applyBorder="1"/>
    <xf numFmtId="0" fontId="15" fillId="0" borderId="50" xfId="0" applyFont="1" applyBorder="1" applyAlignment="1">
      <alignment horizontal="center"/>
    </xf>
    <xf numFmtId="0" fontId="15" fillId="0" borderId="37" xfId="0" applyFont="1" applyBorder="1" applyAlignment="1">
      <alignment horizontal="center"/>
    </xf>
    <xf numFmtId="0" fontId="1" fillId="0" borderId="4" xfId="0" applyFont="1" applyFill="1" applyBorder="1"/>
    <xf numFmtId="0" fontId="3" fillId="0" borderId="4" xfId="0" applyFont="1" applyFill="1" applyBorder="1"/>
    <xf numFmtId="0" fontId="6" fillId="0" borderId="4" xfId="0" applyFont="1" applyFill="1" applyBorder="1" applyAlignment="1">
      <alignment horizontal="center"/>
    </xf>
    <xf numFmtId="0" fontId="1" fillId="5" borderId="4" xfId="0" applyFont="1" applyFill="1" applyBorder="1" applyAlignment="1">
      <alignment horizontal="center"/>
    </xf>
    <xf numFmtId="0" fontId="3" fillId="5" borderId="4" xfId="0" applyFont="1" applyFill="1" applyBorder="1" applyAlignment="1">
      <alignment horizontal="center"/>
    </xf>
    <xf numFmtId="0" fontId="6" fillId="5" borderId="4" xfId="0" applyFont="1" applyFill="1" applyBorder="1" applyAlignment="1">
      <alignment horizontal="center"/>
    </xf>
    <xf numFmtId="0" fontId="1" fillId="0" borderId="0" xfId="0" applyFont="1" applyFill="1"/>
    <xf numFmtId="0" fontId="5" fillId="0" borderId="0" xfId="0" applyFont="1" applyFill="1" applyBorder="1"/>
    <xf numFmtId="0" fontId="3" fillId="0" borderId="0" xfId="0" applyFont="1" applyFill="1"/>
    <xf numFmtId="0" fontId="7" fillId="0" borderId="0" xfId="0" applyFont="1" applyFill="1" applyAlignment="1"/>
    <xf numFmtId="0" fontId="4" fillId="0" borderId="57" xfId="0" applyFont="1" applyFill="1" applyBorder="1" applyAlignment="1">
      <alignment horizontal="center" vertical="center"/>
    </xf>
    <xf numFmtId="0" fontId="4" fillId="0" borderId="59" xfId="0" applyFont="1" applyFill="1" applyBorder="1" applyAlignment="1">
      <alignment horizontal="center" vertical="center"/>
    </xf>
    <xf numFmtId="0" fontId="3" fillId="0" borderId="0" xfId="0" applyFont="1" applyFill="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xf>
    <xf numFmtId="0" fontId="3" fillId="0" borderId="4" xfId="0" applyFont="1" applyFill="1" applyBorder="1" applyAlignment="1">
      <alignment horizontal="center" vertical="center"/>
    </xf>
    <xf numFmtId="0" fontId="4" fillId="0" borderId="32" xfId="0" applyFont="1" applyFill="1" applyBorder="1" applyAlignment="1">
      <alignment horizontal="center" vertical="center"/>
    </xf>
    <xf numFmtId="0" fontId="4" fillId="0" borderId="23" xfId="0" applyFont="1" applyFill="1" applyBorder="1" applyAlignment="1">
      <alignment horizontal="center" vertical="center"/>
    </xf>
    <xf numFmtId="0" fontId="3" fillId="0" borderId="6" xfId="0" applyFont="1" applyFill="1" applyBorder="1" applyAlignment="1"/>
    <xf numFmtId="0" fontId="3" fillId="0" borderId="5" xfId="0" applyFont="1" applyFill="1" applyBorder="1" applyAlignment="1"/>
    <xf numFmtId="0" fontId="3" fillId="0" borderId="5" xfId="0" applyFont="1" applyFill="1" applyBorder="1" applyAlignment="1">
      <alignment horizontal="center" vertical="center"/>
    </xf>
    <xf numFmtId="0" fontId="3" fillId="0" borderId="27" xfId="0" applyFont="1" applyFill="1" applyBorder="1"/>
    <xf numFmtId="0" fontId="3" fillId="0" borderId="9" xfId="0" applyFont="1" applyFill="1" applyBorder="1"/>
    <xf numFmtId="0" fontId="3" fillId="0" borderId="8" xfId="0" applyFont="1" applyFill="1" applyBorder="1" applyAlignment="1"/>
    <xf numFmtId="0" fontId="3" fillId="0" borderId="5" xfId="0" applyFont="1" applyFill="1" applyBorder="1" applyAlignment="1">
      <alignment horizontal="left"/>
    </xf>
    <xf numFmtId="0" fontId="12" fillId="0" borderId="1" xfId="0" applyFont="1" applyFill="1" applyBorder="1" applyAlignment="1">
      <alignment horizontal="left"/>
    </xf>
    <xf numFmtId="0" fontId="12" fillId="0" borderId="2" xfId="0" applyFont="1" applyFill="1" applyBorder="1" applyAlignment="1">
      <alignment horizontal="left"/>
    </xf>
    <xf numFmtId="0" fontId="1" fillId="0" borderId="2" xfId="0" applyFont="1" applyFill="1" applyBorder="1"/>
    <xf numFmtId="0" fontId="1" fillId="0" borderId="3" xfId="0" applyFont="1" applyFill="1" applyBorder="1"/>
    <xf numFmtId="0" fontId="3" fillId="0" borderId="7" xfId="0" applyFont="1" applyFill="1" applyBorder="1"/>
    <xf numFmtId="0" fontId="2" fillId="0" borderId="7" xfId="0" applyFont="1" applyFill="1" applyBorder="1" applyAlignment="1">
      <alignment horizontal="center"/>
    </xf>
    <xf numFmtId="0" fontId="3" fillId="0" borderId="37" xfId="0" applyFont="1" applyFill="1" applyBorder="1" applyAlignment="1">
      <alignment horizontal="center"/>
    </xf>
    <xf numFmtId="0" fontId="2" fillId="0" borderId="38" xfId="0" applyFont="1" applyFill="1" applyBorder="1" applyAlignment="1">
      <alignment horizontal="center"/>
    </xf>
    <xf numFmtId="0" fontId="3" fillId="0" borderId="16" xfId="0" applyFont="1" applyFill="1" applyBorder="1" applyAlignment="1">
      <alignment horizontal="center"/>
    </xf>
    <xf numFmtId="0" fontId="3" fillId="0" borderId="4" xfId="0" applyFont="1" applyFill="1" applyBorder="1" applyAlignment="1"/>
    <xf numFmtId="0" fontId="12" fillId="0" borderId="1" xfId="0" applyFont="1" applyFill="1" applyBorder="1" applyAlignment="1"/>
    <xf numFmtId="0" fontId="12" fillId="0" borderId="2" xfId="0" applyFont="1" applyFill="1" applyBorder="1" applyAlignment="1">
      <alignment horizontal="center"/>
    </xf>
    <xf numFmtId="0" fontId="11" fillId="0" borderId="2" xfId="0" applyFont="1" applyFill="1" applyBorder="1" applyAlignment="1">
      <alignment horizontal="center"/>
    </xf>
    <xf numFmtId="0" fontId="3" fillId="0" borderId="5" xfId="0" applyFont="1" applyFill="1" applyBorder="1"/>
    <xf numFmtId="0" fontId="3" fillId="0" borderId="30" xfId="0" applyFont="1" applyFill="1" applyBorder="1" applyAlignment="1">
      <alignment horizontal="center"/>
    </xf>
    <xf numFmtId="0" fontId="2" fillId="0" borderId="39" xfId="0" applyFont="1" applyFill="1" applyBorder="1" applyAlignment="1">
      <alignment horizontal="center"/>
    </xf>
    <xf numFmtId="0" fontId="12" fillId="0" borderId="40" xfId="0" applyFont="1" applyFill="1" applyBorder="1" applyAlignment="1"/>
    <xf numFmtId="0" fontId="1" fillId="0" borderId="41" xfId="0" applyFont="1" applyFill="1" applyBorder="1"/>
    <xf numFmtId="0" fontId="12" fillId="0" borderId="41" xfId="0" applyFont="1" applyFill="1" applyBorder="1" applyAlignment="1">
      <alignment horizontal="center"/>
    </xf>
    <xf numFmtId="0" fontId="11" fillId="0" borderId="41" xfId="0" applyFont="1" applyFill="1" applyBorder="1" applyAlignment="1">
      <alignment horizontal="center"/>
    </xf>
    <xf numFmtId="0" fontId="1" fillId="0" borderId="43" xfId="0" applyFont="1" applyFill="1" applyBorder="1"/>
    <xf numFmtId="0" fontId="3" fillId="0" borderId="22" xfId="0" applyFont="1" applyFill="1" applyBorder="1" applyAlignment="1"/>
    <xf numFmtId="0" fontId="3" fillId="0" borderId="32" xfId="0" applyFont="1" applyFill="1" applyBorder="1"/>
    <xf numFmtId="0" fontId="3" fillId="0" borderId="32" xfId="0" applyFont="1" applyFill="1" applyBorder="1" applyAlignment="1">
      <alignment horizontal="center"/>
    </xf>
    <xf numFmtId="0" fontId="3" fillId="0" borderId="24" xfId="0" applyFont="1" applyFill="1" applyBorder="1"/>
    <xf numFmtId="0" fontId="4" fillId="0" borderId="22" xfId="0" applyFont="1" applyFill="1" applyBorder="1" applyAlignment="1">
      <alignment horizontal="center" vertical="center"/>
    </xf>
    <xf numFmtId="0" fontId="3" fillId="0" borderId="8" xfId="0" applyFont="1" applyFill="1" applyBorder="1" applyAlignment="1">
      <alignment horizontal="center"/>
    </xf>
    <xf numFmtId="0" fontId="1" fillId="0" borderId="9" xfId="0" applyFont="1" applyFill="1" applyBorder="1"/>
    <xf numFmtId="0" fontId="1" fillId="0" borderId="8" xfId="0" applyFont="1" applyBorder="1" applyAlignment="1">
      <alignment horizontal="center"/>
    </xf>
    <xf numFmtId="0" fontId="1" fillId="0" borderId="10" xfId="0" applyFont="1" applyBorder="1" applyAlignment="1">
      <alignment horizontal="center"/>
    </xf>
    <xf numFmtId="0" fontId="1" fillId="0" borderId="6" xfId="0" applyFont="1" applyBorder="1" applyAlignment="1">
      <alignment horizontal="center"/>
    </xf>
    <xf numFmtId="0" fontId="1" fillId="0" borderId="50" xfId="0" applyFont="1" applyBorder="1" applyAlignment="1">
      <alignment horizontal="center"/>
    </xf>
    <xf numFmtId="0" fontId="1" fillId="0" borderId="4" xfId="0" applyFont="1" applyFill="1" applyBorder="1" applyAlignment="1"/>
    <xf numFmtId="0" fontId="1" fillId="5" borderId="4" xfId="0" applyFont="1" applyFill="1" applyBorder="1" applyAlignment="1"/>
    <xf numFmtId="0" fontId="2" fillId="0" borderId="0" xfId="0" applyFont="1" applyFill="1" applyAlignment="1">
      <alignment horizontal="center"/>
    </xf>
    <xf numFmtId="0" fontId="4" fillId="0" borderId="4" xfId="0" applyFont="1" applyFill="1" applyBorder="1" applyAlignment="1">
      <alignment horizontal="center"/>
    </xf>
    <xf numFmtId="0" fontId="1" fillId="0" borderId="9" xfId="0" applyFont="1" applyBorder="1" applyAlignment="1">
      <alignment horizontal="center"/>
    </xf>
    <xf numFmtId="0" fontId="1" fillId="0" borderId="7" xfId="0" applyFont="1" applyBorder="1" applyAlignment="1">
      <alignment horizontal="center"/>
    </xf>
    <xf numFmtId="0" fontId="1" fillId="0" borderId="38" xfId="0" applyFont="1" applyBorder="1" applyAlignment="1">
      <alignment horizontal="center"/>
    </xf>
    <xf numFmtId="0" fontId="1" fillId="0" borderId="12" xfId="0" applyFont="1" applyBorder="1" applyAlignment="1">
      <alignment horizontal="center"/>
    </xf>
    <xf numFmtId="0" fontId="2" fillId="0" borderId="4" xfId="0" applyFont="1" applyFill="1" applyBorder="1" applyAlignment="1">
      <alignment horizontal="center" vertical="center"/>
    </xf>
    <xf numFmtId="0" fontId="7" fillId="0" borderId="0" xfId="0" applyFont="1" applyFill="1" applyBorder="1" applyAlignment="1">
      <alignment horizontal="left"/>
    </xf>
    <xf numFmtId="0" fontId="2" fillId="0" borderId="0" xfId="0" applyFont="1" applyFill="1"/>
    <xf numFmtId="0" fontId="9" fillId="0" borderId="0" xfId="0" applyFont="1" applyFill="1"/>
    <xf numFmtId="0" fontId="8" fillId="0" borderId="4" xfId="0" applyFont="1" applyFill="1" applyBorder="1" applyAlignment="1">
      <alignment horizontal="left"/>
    </xf>
    <xf numFmtId="49" fontId="8" fillId="0" borderId="4" xfId="0" applyNumberFormat="1" applyFont="1" applyFill="1" applyBorder="1" applyAlignment="1">
      <alignment horizontal="left"/>
    </xf>
    <xf numFmtId="0" fontId="2" fillId="2" borderId="7" xfId="0" applyFont="1" applyFill="1" applyBorder="1" applyAlignment="1">
      <alignment horizontal="center" vertical="center"/>
    </xf>
    <xf numFmtId="0" fontId="4" fillId="0" borderId="22" xfId="0" applyFont="1" applyFill="1" applyBorder="1" applyAlignment="1">
      <alignment horizontal="center" vertical="center"/>
    </xf>
    <xf numFmtId="0" fontId="4" fillId="0" borderId="32" xfId="0" applyFont="1" applyFill="1" applyBorder="1" applyAlignment="1">
      <alignment horizontal="center" vertical="center"/>
    </xf>
    <xf numFmtId="0" fontId="2" fillId="0" borderId="11" xfId="0" applyFont="1" applyBorder="1"/>
    <xf numFmtId="0" fontId="2" fillId="0" borderId="13" xfId="0" applyFont="1" applyBorder="1" applyAlignment="1">
      <alignment horizontal="center"/>
    </xf>
    <xf numFmtId="0" fontId="2" fillId="0" borderId="50" xfId="0" applyFont="1" applyBorder="1" applyAlignment="1">
      <alignment horizontal="center"/>
    </xf>
    <xf numFmtId="0" fontId="2" fillId="0" borderId="37" xfId="0" applyFont="1" applyBorder="1"/>
    <xf numFmtId="0" fontId="2" fillId="0" borderId="37" xfId="0" applyFont="1" applyBorder="1" applyAlignment="1">
      <alignment horizontal="center"/>
    </xf>
    <xf numFmtId="0" fontId="2" fillId="0" borderId="38" xfId="0" applyFont="1" applyBorder="1" applyAlignment="1">
      <alignment horizontal="center"/>
    </xf>
    <xf numFmtId="0" fontId="2" fillId="0" borderId="9" xfId="0" applyFont="1" applyFill="1" applyBorder="1" applyAlignment="1">
      <alignment horizontal="center"/>
    </xf>
    <xf numFmtId="0" fontId="27" fillId="0" borderId="4" xfId="0" applyFont="1" applyFill="1" applyBorder="1" applyAlignment="1"/>
    <xf numFmtId="0" fontId="8" fillId="0" borderId="24" xfId="0" applyFont="1" applyBorder="1" applyAlignment="1">
      <alignment horizontal="center"/>
    </xf>
    <xf numFmtId="0" fontId="13" fillId="0" borderId="4" xfId="0" applyFont="1" applyBorder="1" applyAlignment="1">
      <alignment horizontal="center"/>
    </xf>
    <xf numFmtId="0" fontId="13" fillId="0" borderId="11" xfId="0" applyFont="1" applyBorder="1" applyAlignment="1">
      <alignment horizontal="center"/>
    </xf>
    <xf numFmtId="0" fontId="14" fillId="0" borderId="32" xfId="0" applyFont="1" applyBorder="1" applyAlignment="1">
      <alignment horizontal="center"/>
    </xf>
    <xf numFmtId="0" fontId="7" fillId="0" borderId="0" xfId="0" applyFont="1" applyAlignment="1">
      <alignment horizontal="center"/>
    </xf>
    <xf numFmtId="0" fontId="14" fillId="0" borderId="25" xfId="0" applyFont="1" applyBorder="1" applyAlignment="1">
      <alignment horizontal="center"/>
    </xf>
    <xf numFmtId="0" fontId="3" fillId="0" borderId="0" xfId="0" applyFont="1" applyBorder="1"/>
    <xf numFmtId="0" fontId="1" fillId="10" borderId="4" xfId="0" applyFont="1" applyFill="1" applyBorder="1"/>
    <xf numFmtId="0" fontId="15" fillId="0" borderId="49" xfId="0" applyFont="1" applyBorder="1" applyAlignment="1">
      <alignment horizontal="center"/>
    </xf>
    <xf numFmtId="0" fontId="10" fillId="5" borderId="13" xfId="0" applyFont="1" applyFill="1" applyBorder="1" applyAlignment="1">
      <alignment horizontal="center" vertical="center"/>
    </xf>
    <xf numFmtId="0" fontId="19" fillId="5" borderId="14" xfId="0" applyFont="1" applyFill="1" applyBorder="1" applyAlignment="1">
      <alignment horizontal="center" vertical="center"/>
    </xf>
    <xf numFmtId="0" fontId="10" fillId="8" borderId="14" xfId="0" applyFont="1" applyFill="1" applyBorder="1" applyAlignment="1">
      <alignment horizontal="center" vertical="center"/>
    </xf>
    <xf numFmtId="0" fontId="19" fillId="8" borderId="15" xfId="0" applyFont="1" applyFill="1" applyBorder="1" applyAlignment="1">
      <alignment horizontal="center" vertical="center"/>
    </xf>
    <xf numFmtId="0" fontId="34" fillId="0" borderId="0" xfId="0" applyFont="1" applyBorder="1"/>
    <xf numFmtId="0" fontId="1" fillId="6" borderId="4" xfId="0" applyFont="1" applyFill="1" applyBorder="1" applyAlignment="1">
      <alignment horizontal="center"/>
    </xf>
    <xf numFmtId="0" fontId="3" fillId="5" borderId="37" xfId="0" applyFont="1" applyFill="1" applyBorder="1" applyAlignment="1">
      <alignment horizontal="center"/>
    </xf>
    <xf numFmtId="0" fontId="35" fillId="0" borderId="4" xfId="0" applyFont="1" applyBorder="1" applyAlignment="1">
      <alignment horizontal="center"/>
    </xf>
    <xf numFmtId="0" fontId="36" fillId="0" borderId="4" xfId="0" applyFont="1" applyBorder="1" applyAlignment="1">
      <alignment horizontal="center"/>
    </xf>
    <xf numFmtId="0" fontId="2" fillId="0" borderId="0" xfId="0" applyFont="1" applyBorder="1"/>
    <xf numFmtId="49" fontId="33" fillId="0" borderId="4" xfId="0" applyNumberFormat="1" applyFont="1" applyBorder="1" applyAlignment="1">
      <alignment horizontal="center"/>
    </xf>
    <xf numFmtId="49" fontId="1" fillId="0" borderId="4" xfId="0" applyNumberFormat="1" applyFont="1" applyBorder="1" applyAlignment="1">
      <alignment horizontal="center"/>
    </xf>
    <xf numFmtId="0" fontId="33" fillId="0" borderId="4" xfId="0" applyFont="1" applyBorder="1" applyAlignment="1">
      <alignment horizontal="center"/>
    </xf>
    <xf numFmtId="49" fontId="1" fillId="0" borderId="0" xfId="0" applyNumberFormat="1" applyFont="1"/>
    <xf numFmtId="49" fontId="3" fillId="0" borderId="4" xfId="0" applyNumberFormat="1" applyFont="1" applyBorder="1" applyAlignment="1">
      <alignment horizontal="center"/>
    </xf>
    <xf numFmtId="0" fontId="37" fillId="0" borderId="0" xfId="0" applyFont="1"/>
    <xf numFmtId="0" fontId="37" fillId="0" borderId="0" xfId="0" applyFont="1" applyBorder="1"/>
    <xf numFmtId="0" fontId="33" fillId="0" borderId="4" xfId="0" applyFont="1" applyBorder="1" applyAlignment="1">
      <alignment horizontal="center" vertical="center"/>
    </xf>
    <xf numFmtId="0" fontId="38" fillId="0" borderId="4" xfId="0" applyFont="1" applyBorder="1"/>
    <xf numFmtId="3" fontId="33" fillId="0" borderId="4" xfId="0" applyNumberFormat="1" applyFont="1" applyBorder="1" applyAlignment="1">
      <alignment horizontal="center"/>
    </xf>
    <xf numFmtId="3" fontId="33" fillId="0" borderId="0" xfId="0" applyNumberFormat="1" applyFont="1" applyBorder="1"/>
    <xf numFmtId="0" fontId="1" fillId="0" borderId="0" xfId="0" applyFont="1" applyBorder="1" applyAlignment="1">
      <alignment horizontal="right"/>
    </xf>
    <xf numFmtId="0" fontId="35" fillId="0" borderId="0" xfId="0" applyFont="1" applyBorder="1" applyAlignment="1">
      <alignment horizontal="center" vertical="center"/>
    </xf>
    <xf numFmtId="0" fontId="35" fillId="0" borderId="32" xfId="0" applyFont="1" applyBorder="1" applyAlignment="1">
      <alignment horizontal="center" vertical="center"/>
    </xf>
    <xf numFmtId="0" fontId="35" fillId="0" borderId="23" xfId="0" applyFont="1" applyBorder="1" applyAlignment="1">
      <alignment horizontal="center" vertical="center"/>
    </xf>
    <xf numFmtId="0" fontId="2" fillId="0" borderId="9" xfId="0" applyFont="1" applyBorder="1"/>
    <xf numFmtId="0" fontId="2" fillId="0" borderId="9" xfId="0" applyFont="1" applyFill="1" applyBorder="1"/>
    <xf numFmtId="0" fontId="1" fillId="0" borderId="0" xfId="0" applyFont="1" applyFill="1" applyBorder="1"/>
    <xf numFmtId="0" fontId="4" fillId="0" borderId="9" xfId="0" applyFont="1" applyFill="1" applyBorder="1" applyAlignment="1"/>
    <xf numFmtId="0" fontId="33" fillId="0" borderId="0" xfId="0" applyFont="1" applyFill="1" applyBorder="1" applyAlignment="1"/>
    <xf numFmtId="0" fontId="1" fillId="0" borderId="0" xfId="0" applyFont="1" applyFill="1" applyBorder="1" applyAlignment="1">
      <alignment horizontal="center"/>
    </xf>
    <xf numFmtId="3" fontId="1" fillId="0" borderId="0" xfId="0" applyNumberFormat="1" applyFont="1" applyFill="1" applyBorder="1" applyAlignment="1">
      <alignment horizontal="center"/>
    </xf>
    <xf numFmtId="0" fontId="40" fillId="0" borderId="9" xfId="0" applyFont="1" applyFill="1" applyBorder="1"/>
    <xf numFmtId="0" fontId="40" fillId="0" borderId="12" xfId="0" applyFont="1" applyBorder="1"/>
    <xf numFmtId="0" fontId="1" fillId="0" borderId="0" xfId="0" applyFont="1" applyBorder="1" applyAlignment="1"/>
    <xf numFmtId="0" fontId="1" fillId="0" borderId="12" xfId="0" applyFont="1" applyFill="1" applyBorder="1" applyAlignment="1">
      <alignment horizontal="center"/>
    </xf>
    <xf numFmtId="0" fontId="1" fillId="0" borderId="0" xfId="0" applyFont="1" applyFill="1" applyBorder="1" applyAlignment="1">
      <alignment horizontal="right"/>
    </xf>
    <xf numFmtId="0" fontId="37" fillId="0" borderId="0" xfId="0" applyFont="1" applyAlignment="1">
      <alignment horizontal="center"/>
    </xf>
    <xf numFmtId="0" fontId="36" fillId="0" borderId="32" xfId="0" applyFont="1" applyBorder="1" applyAlignment="1">
      <alignment horizontal="center"/>
    </xf>
    <xf numFmtId="0" fontId="33" fillId="0" borderId="23" xfId="0" applyFont="1" applyBorder="1" applyAlignment="1">
      <alignment horizontal="center"/>
    </xf>
    <xf numFmtId="0" fontId="41" fillId="0" borderId="11" xfId="0" applyFont="1" applyBorder="1" applyAlignment="1">
      <alignment horizontal="center"/>
    </xf>
    <xf numFmtId="0" fontId="1" fillId="0" borderId="12" xfId="0" applyFont="1" applyBorder="1"/>
    <xf numFmtId="0" fontId="33" fillId="0" borderId="32" xfId="0" applyFont="1" applyBorder="1" applyAlignment="1">
      <alignment horizontal="center"/>
    </xf>
    <xf numFmtId="0" fontId="43" fillId="0" borderId="9" xfId="0" applyFont="1" applyBorder="1"/>
    <xf numFmtId="0" fontId="44" fillId="0" borderId="9" xfId="0" applyFont="1" applyBorder="1"/>
    <xf numFmtId="0" fontId="44" fillId="0" borderId="12" xfId="0" applyFont="1" applyBorder="1"/>
    <xf numFmtId="0" fontId="1" fillId="0" borderId="15" xfId="0" applyFont="1" applyBorder="1"/>
    <xf numFmtId="0" fontId="48" fillId="13" borderId="0" xfId="0" applyFont="1" applyFill="1"/>
    <xf numFmtId="0" fontId="49" fillId="13" borderId="0" xfId="0" applyFont="1" applyFill="1" applyAlignment="1">
      <alignment horizontal="left" vertical="center"/>
    </xf>
    <xf numFmtId="0" fontId="50" fillId="13" borderId="0" xfId="0" applyFont="1" applyFill="1" applyAlignment="1"/>
    <xf numFmtId="0" fontId="51" fillId="13" borderId="0" xfId="0" applyFont="1" applyFill="1" applyAlignment="1"/>
    <xf numFmtId="0" fontId="48" fillId="13" borderId="0" xfId="0" applyFont="1" applyFill="1" applyAlignment="1">
      <alignment horizontal="left" vertical="center"/>
    </xf>
    <xf numFmtId="0" fontId="53" fillId="13" borderId="0" xfId="0" applyFont="1" applyFill="1" applyAlignment="1">
      <alignment horizontal="right" indent="1"/>
    </xf>
    <xf numFmtId="0" fontId="27" fillId="0" borderId="0" xfId="0" applyFont="1" applyFill="1" applyBorder="1"/>
    <xf numFmtId="0" fontId="15" fillId="0" borderId="0" xfId="0" applyFont="1"/>
    <xf numFmtId="0" fontId="50" fillId="13" borderId="0" xfId="0" applyFont="1" applyFill="1" applyBorder="1" applyAlignment="1"/>
    <xf numFmtId="0" fontId="51" fillId="13" borderId="0" xfId="0" applyFont="1" applyFill="1"/>
    <xf numFmtId="0" fontId="56" fillId="13" borderId="0" xfId="0" applyFont="1" applyFill="1" applyBorder="1" applyAlignment="1"/>
    <xf numFmtId="0" fontId="47" fillId="13" borderId="0" xfId="0" applyFont="1" applyFill="1" applyBorder="1" applyAlignment="1"/>
    <xf numFmtId="2" fontId="48" fillId="0" borderId="4" xfId="0" applyNumberFormat="1" applyFont="1" applyBorder="1" applyAlignment="1">
      <alignment horizontal="center" vertical="center"/>
    </xf>
    <xf numFmtId="2" fontId="48" fillId="0" borderId="9" xfId="0" applyNumberFormat="1" applyFont="1" applyBorder="1" applyAlignment="1">
      <alignment horizontal="center" vertical="center"/>
    </xf>
    <xf numFmtId="0" fontId="27" fillId="0" borderId="0" xfId="0" applyFont="1"/>
    <xf numFmtId="0" fontId="15" fillId="0" borderId="0" xfId="0" applyFont="1" applyFill="1" applyBorder="1" applyAlignment="1">
      <alignment horizontal="center"/>
    </xf>
    <xf numFmtId="2" fontId="48" fillId="0" borderId="11" xfId="0" applyNumberFormat="1" applyFont="1" applyBorder="1" applyAlignment="1">
      <alignment horizontal="center" vertical="center"/>
    </xf>
    <xf numFmtId="2" fontId="48" fillId="0" borderId="12" xfId="0" applyNumberFormat="1" applyFont="1" applyBorder="1" applyAlignment="1">
      <alignment horizontal="center" vertical="center"/>
    </xf>
    <xf numFmtId="0" fontId="52" fillId="13" borderId="0" xfId="0" applyFont="1" applyFill="1" applyBorder="1" applyAlignment="1">
      <alignment horizontal="center" vertical="center" wrapText="1"/>
    </xf>
    <xf numFmtId="0" fontId="48" fillId="13" borderId="0" xfId="0" applyFont="1" applyFill="1" applyBorder="1" applyAlignment="1">
      <alignment horizontal="center" vertical="center"/>
    </xf>
    <xf numFmtId="0" fontId="48" fillId="13" borderId="0" xfId="0" applyFont="1" applyFill="1" applyBorder="1" applyAlignment="1">
      <alignment vertical="center"/>
    </xf>
    <xf numFmtId="0" fontId="48" fillId="13" borderId="0" xfId="0" applyFont="1" applyFill="1" applyBorder="1" applyAlignment="1"/>
    <xf numFmtId="0" fontId="48" fillId="13" borderId="0" xfId="0" applyFont="1" applyFill="1" applyBorder="1" applyAlignment="1">
      <alignment horizontal="left"/>
    </xf>
    <xf numFmtId="0" fontId="33" fillId="0" borderId="0" xfId="0" applyFont="1" applyBorder="1" applyAlignment="1"/>
    <xf numFmtId="0" fontId="61" fillId="0" borderId="0" xfId="0" applyFont="1" applyBorder="1" applyAlignment="1"/>
    <xf numFmtId="0" fontId="61" fillId="0" borderId="0" xfId="0" applyFont="1" applyBorder="1" applyAlignment="1">
      <alignment horizontal="center"/>
    </xf>
    <xf numFmtId="0" fontId="2" fillId="0" borderId="0" xfId="0" applyFont="1" applyBorder="1" applyAlignment="1"/>
    <xf numFmtId="0" fontId="49" fillId="0" borderId="0" xfId="0" applyFont="1" applyAlignment="1">
      <alignment horizontal="left" vertical="center"/>
    </xf>
    <xf numFmtId="0" fontId="56" fillId="13" borderId="0" xfId="0" applyFont="1" applyFill="1"/>
    <xf numFmtId="0" fontId="58" fillId="15" borderId="40" xfId="0" applyFont="1" applyFill="1" applyBorder="1" applyAlignment="1">
      <alignment horizontal="center" vertical="top" wrapText="1"/>
    </xf>
    <xf numFmtId="0" fontId="58" fillId="15" borderId="1" xfId="0" applyFont="1" applyFill="1" applyBorder="1" applyAlignment="1">
      <alignment horizontal="center" vertical="top" wrapText="1"/>
    </xf>
    <xf numFmtId="0" fontId="52" fillId="0" borderId="63" xfId="0" applyFont="1" applyBorder="1" applyAlignment="1">
      <alignment horizontal="center" vertical="center" wrapText="1"/>
    </xf>
    <xf numFmtId="2" fontId="48" fillId="0" borderId="8" xfId="0" applyNumberFormat="1" applyFont="1" applyBorder="1" applyAlignment="1">
      <alignment horizontal="center" vertical="center" wrapText="1"/>
    </xf>
    <xf numFmtId="0" fontId="2" fillId="0" borderId="0" xfId="0" applyFont="1" applyFill="1" applyBorder="1" applyAlignment="1"/>
    <xf numFmtId="0" fontId="52" fillId="0" borderId="65" xfId="0" applyFont="1" applyBorder="1" applyAlignment="1">
      <alignment horizontal="center" vertical="center" wrapText="1"/>
    </xf>
    <xf numFmtId="2" fontId="48" fillId="0" borderId="10" xfId="0" applyNumberFormat="1" applyFont="1" applyBorder="1" applyAlignment="1">
      <alignment horizontal="center" vertical="center" wrapText="1"/>
    </xf>
    <xf numFmtId="0" fontId="2" fillId="0" borderId="0" xfId="0" applyFont="1" applyFill="1" applyBorder="1" applyAlignment="1">
      <alignment horizontal="center"/>
    </xf>
    <xf numFmtId="0" fontId="7" fillId="0" borderId="0" xfId="0" applyFont="1" applyBorder="1" applyAlignment="1">
      <alignment horizontal="left"/>
    </xf>
    <xf numFmtId="0" fontId="4" fillId="0" borderId="0" xfId="0" applyFont="1" applyFill="1" applyBorder="1" applyAlignment="1">
      <alignment horizontal="center"/>
    </xf>
    <xf numFmtId="0" fontId="2" fillId="10" borderId="4" xfId="0" applyFont="1" applyFill="1" applyBorder="1" applyAlignment="1">
      <alignment horizontal="center"/>
    </xf>
    <xf numFmtId="0" fontId="8" fillId="0" borderId="8" xfId="0" applyFont="1" applyFill="1" applyBorder="1" applyAlignment="1"/>
    <xf numFmtId="49" fontId="10" fillId="0" borderId="4" xfId="0" applyNumberFormat="1" applyFont="1" applyFill="1" applyBorder="1" applyAlignment="1"/>
    <xf numFmtId="0" fontId="0" fillId="0" borderId="0" xfId="0" applyFill="1"/>
    <xf numFmtId="0" fontId="33" fillId="0" borderId="4" xfId="0" applyFont="1" applyFill="1" applyBorder="1" applyAlignment="1">
      <alignment horizontal="center" vertical="center"/>
    </xf>
    <xf numFmtId="0" fontId="33" fillId="0" borderId="4" xfId="0" applyFont="1" applyFill="1" applyBorder="1" applyAlignment="1">
      <alignment horizontal="center"/>
    </xf>
    <xf numFmtId="0" fontId="2" fillId="0" borderId="50" xfId="0" applyFont="1" applyBorder="1" applyAlignment="1">
      <alignment horizontal="left" vertical="center"/>
    </xf>
    <xf numFmtId="0" fontId="2" fillId="0" borderId="8" xfId="0" applyFont="1" applyBorder="1" applyAlignment="1">
      <alignment horizontal="left" vertical="center"/>
    </xf>
    <xf numFmtId="0" fontId="8" fillId="0" borderId="8" xfId="0" applyFont="1" applyFill="1" applyBorder="1" applyAlignment="1">
      <alignment horizontal="left" vertical="center"/>
    </xf>
    <xf numFmtId="0" fontId="64" fillId="5" borderId="4" xfId="0" applyFont="1" applyFill="1" applyBorder="1" applyAlignment="1">
      <alignment horizontal="center"/>
    </xf>
    <xf numFmtId="0" fontId="28" fillId="5" borderId="4" xfId="0" applyFont="1" applyFill="1" applyBorder="1" applyAlignment="1">
      <alignment horizontal="center"/>
    </xf>
    <xf numFmtId="0" fontId="67" fillId="5" borderId="4" xfId="0" applyFont="1" applyFill="1" applyBorder="1" applyAlignment="1">
      <alignment horizontal="center"/>
    </xf>
    <xf numFmtId="0" fontId="28" fillId="5" borderId="4" xfId="0" applyNumberFormat="1" applyFont="1" applyFill="1" applyBorder="1" applyAlignment="1">
      <alignment horizontal="center"/>
    </xf>
    <xf numFmtId="0" fontId="33" fillId="5" borderId="4" xfId="0" applyFont="1" applyFill="1" applyBorder="1" applyAlignment="1">
      <alignment horizontal="center"/>
    </xf>
    <xf numFmtId="0" fontId="67" fillId="5" borderId="4" xfId="0" applyFont="1" applyFill="1" applyBorder="1" applyAlignment="1"/>
    <xf numFmtId="0" fontId="64" fillId="0" borderId="4" xfId="0" applyFont="1" applyFill="1" applyBorder="1" applyAlignment="1">
      <alignment horizontal="center"/>
    </xf>
    <xf numFmtId="0" fontId="28" fillId="0" borderId="4" xfId="0" applyFont="1" applyFill="1" applyBorder="1" applyAlignment="1">
      <alignment horizontal="center"/>
    </xf>
    <xf numFmtId="0" fontId="67" fillId="0" borderId="4" xfId="0" applyFont="1" applyFill="1" applyBorder="1" applyAlignment="1">
      <alignment horizontal="center"/>
    </xf>
    <xf numFmtId="0" fontId="28" fillId="0" borderId="4" xfId="0" applyNumberFormat="1" applyFont="1" applyFill="1" applyBorder="1" applyAlignment="1">
      <alignment horizontal="center"/>
    </xf>
    <xf numFmtId="0" fontId="67" fillId="0" borderId="4" xfId="0" applyFont="1" applyFill="1" applyBorder="1" applyAlignment="1"/>
    <xf numFmtId="0" fontId="33" fillId="5" borderId="4" xfId="0" applyFont="1" applyFill="1" applyBorder="1" applyAlignment="1">
      <alignment horizontal="center" vertical="center"/>
    </xf>
    <xf numFmtId="0" fontId="39" fillId="5" borderId="4" xfId="0" applyFont="1" applyFill="1" applyBorder="1" applyAlignment="1">
      <alignment horizontal="center" vertical="center"/>
    </xf>
    <xf numFmtId="0" fontId="39" fillId="0" borderId="4" xfId="0" applyFont="1" applyFill="1" applyBorder="1" applyAlignment="1">
      <alignment horizontal="center" vertical="center"/>
    </xf>
    <xf numFmtId="0" fontId="33" fillId="0" borderId="4" xfId="0" applyFont="1" applyBorder="1" applyAlignment="1">
      <alignment horizontal="center" vertical="center" wrapText="1"/>
    </xf>
    <xf numFmtId="0" fontId="33" fillId="0" borderId="0" xfId="0" applyFont="1" applyAlignment="1">
      <alignment horizontal="center" vertical="center" wrapText="1"/>
    </xf>
    <xf numFmtId="0" fontId="33" fillId="0" borderId="0" xfId="0" applyFont="1" applyAlignment="1">
      <alignment horizontal="center" vertical="center"/>
    </xf>
    <xf numFmtId="0" fontId="35" fillId="0" borderId="4" xfId="0" applyFont="1" applyBorder="1" applyAlignment="1">
      <alignment horizontal="center" vertical="center"/>
    </xf>
    <xf numFmtId="0" fontId="38" fillId="0" borderId="0" xfId="0" applyFont="1" applyAlignment="1">
      <alignment horizontal="center" vertical="center"/>
    </xf>
    <xf numFmtId="0" fontId="38" fillId="0" borderId="0" xfId="0" applyFont="1"/>
    <xf numFmtId="0" fontId="38" fillId="0" borderId="0" xfId="0" applyFont="1" applyBorder="1"/>
    <xf numFmtId="0" fontId="68" fillId="4" borderId="40" xfId="0" applyFont="1" applyFill="1" applyBorder="1"/>
    <xf numFmtId="0" fontId="68" fillId="4" borderId="43" xfId="0" applyFont="1" applyFill="1" applyBorder="1"/>
    <xf numFmtId="0" fontId="68" fillId="4" borderId="44" xfId="0" applyFont="1" applyFill="1" applyBorder="1"/>
    <xf numFmtId="0" fontId="68" fillId="4" borderId="33" xfId="0" applyFont="1" applyFill="1" applyBorder="1"/>
    <xf numFmtId="0" fontId="68" fillId="4" borderId="42" xfId="0" applyFont="1" applyFill="1" applyBorder="1"/>
    <xf numFmtId="0" fontId="68" fillId="4" borderId="35" xfId="0" applyFont="1" applyFill="1" applyBorder="1"/>
    <xf numFmtId="0" fontId="38" fillId="12" borderId="4" xfId="0" applyFont="1" applyFill="1" applyBorder="1" applyAlignment="1">
      <alignment horizontal="left" vertical="center"/>
    </xf>
    <xf numFmtId="4" fontId="33" fillId="12" borderId="4" xfId="0" applyNumberFormat="1" applyFont="1" applyFill="1" applyBorder="1" applyAlignment="1">
      <alignment horizontal="center" vertical="center"/>
    </xf>
    <xf numFmtId="0" fontId="38" fillId="12" borderId="4" xfId="0" applyFont="1" applyFill="1" applyBorder="1"/>
    <xf numFmtId="4" fontId="33" fillId="12" borderId="4" xfId="0" applyNumberFormat="1" applyFont="1" applyFill="1" applyBorder="1" applyAlignment="1">
      <alignment horizontal="center"/>
    </xf>
    <xf numFmtId="0" fontId="13" fillId="13" borderId="4" xfId="0" applyFont="1" applyFill="1" applyBorder="1"/>
    <xf numFmtId="0" fontId="13" fillId="13" borderId="4" xfId="0" applyFont="1" applyFill="1" applyBorder="1" applyAlignment="1">
      <alignment horizontal="center"/>
    </xf>
    <xf numFmtId="2" fontId="71" fillId="13" borderId="4" xfId="0" applyNumberFormat="1" applyFont="1" applyFill="1" applyBorder="1" applyAlignment="1">
      <alignment horizontal="center"/>
    </xf>
    <xf numFmtId="2" fontId="72" fillId="13" borderId="4" xfId="0" applyNumberFormat="1" applyFont="1" applyFill="1" applyBorder="1" applyAlignment="1">
      <alignment horizontal="center"/>
    </xf>
    <xf numFmtId="3" fontId="41" fillId="12" borderId="4" xfId="0" applyNumberFormat="1" applyFont="1" applyFill="1" applyBorder="1" applyAlignment="1">
      <alignment horizontal="center" vertical="center"/>
    </xf>
    <xf numFmtId="0" fontId="38" fillId="4" borderId="4" xfId="0" applyFont="1" applyFill="1" applyBorder="1"/>
    <xf numFmtId="0" fontId="38" fillId="18" borderId="4" xfId="0" applyFont="1" applyFill="1" applyBorder="1"/>
    <xf numFmtId="0" fontId="38" fillId="4" borderId="4" xfId="0" applyFont="1" applyFill="1" applyBorder="1" applyAlignment="1">
      <alignment horizontal="left" vertical="center"/>
    </xf>
    <xf numFmtId="0" fontId="1" fillId="4" borderId="4" xfId="0" applyFont="1" applyFill="1" applyBorder="1"/>
    <xf numFmtId="0" fontId="64" fillId="0" borderId="4" xfId="0" applyFont="1" applyBorder="1"/>
    <xf numFmtId="49" fontId="38" fillId="0" borderId="4" xfId="0" applyNumberFormat="1" applyFont="1" applyBorder="1"/>
    <xf numFmtId="0" fontId="2" fillId="0" borderId="30" xfId="0" applyFont="1" applyBorder="1" applyAlignment="1">
      <alignment horizontal="center"/>
    </xf>
    <xf numFmtId="0" fontId="2" fillId="0" borderId="39" xfId="0" applyFont="1" applyBorder="1" applyAlignment="1">
      <alignment horizontal="center"/>
    </xf>
    <xf numFmtId="0" fontId="3" fillId="4" borderId="7" xfId="0" applyFont="1" applyFill="1" applyBorder="1"/>
    <xf numFmtId="0" fontId="3" fillId="4" borderId="23" xfId="0" applyFont="1" applyFill="1" applyBorder="1"/>
    <xf numFmtId="0" fontId="6" fillId="0" borderId="0" xfId="0" applyFont="1" applyFill="1" applyBorder="1" applyAlignment="1">
      <alignment horizontal="center"/>
    </xf>
    <xf numFmtId="0" fontId="73" fillId="0" borderId="0" xfId="0" applyFont="1" applyFill="1"/>
    <xf numFmtId="0" fontId="7" fillId="14" borderId="21" xfId="0" applyFont="1" applyFill="1" applyBorder="1" applyAlignment="1">
      <alignment horizontal="left"/>
    </xf>
    <xf numFmtId="0" fontId="1" fillId="5" borderId="8" xfId="0" applyFont="1" applyFill="1" applyBorder="1"/>
    <xf numFmtId="0" fontId="1" fillId="5" borderId="4" xfId="0" applyFont="1" applyFill="1" applyBorder="1"/>
    <xf numFmtId="4" fontId="33" fillId="5" borderId="9" xfId="0" applyNumberFormat="1" applyFont="1" applyFill="1" applyBorder="1" applyAlignment="1">
      <alignment horizontal="center"/>
    </xf>
    <xf numFmtId="0" fontId="1" fillId="5" borderId="10" xfId="0" applyFont="1" applyFill="1" applyBorder="1"/>
    <xf numFmtId="0" fontId="1" fillId="5" borderId="11" xfId="0" applyFont="1" applyFill="1" applyBorder="1"/>
    <xf numFmtId="0" fontId="1" fillId="5" borderId="29" xfId="0" applyFont="1" applyFill="1" applyBorder="1" applyAlignment="1">
      <alignment horizontal="right"/>
    </xf>
    <xf numFmtId="4" fontId="33" fillId="5" borderId="39" xfId="0" applyNumberFormat="1" applyFont="1" applyFill="1" applyBorder="1" applyAlignment="1">
      <alignment horizontal="center"/>
    </xf>
    <xf numFmtId="49" fontId="6" fillId="5" borderId="4" xfId="0" applyNumberFormat="1" applyFont="1" applyFill="1" applyBorder="1" applyAlignment="1">
      <alignment horizontal="center"/>
    </xf>
    <xf numFmtId="0" fontId="33" fillId="5" borderId="1" xfId="0" applyFont="1" applyFill="1" applyBorder="1" applyAlignment="1">
      <alignment horizontal="right"/>
    </xf>
    <xf numFmtId="0" fontId="64" fillId="0" borderId="0" xfId="0" applyFont="1"/>
    <xf numFmtId="0" fontId="74" fillId="0" borderId="0" xfId="0" applyFont="1"/>
    <xf numFmtId="0" fontId="64" fillId="0" borderId="0" xfId="0" applyFont="1" applyAlignment="1">
      <alignment horizontal="center"/>
    </xf>
    <xf numFmtId="0" fontId="61" fillId="0" borderId="29" xfId="0" applyFont="1" applyBorder="1" applyAlignment="1">
      <alignment horizontal="center"/>
    </xf>
    <xf numFmtId="0" fontId="61" fillId="0" borderId="30" xfId="0" applyFont="1" applyBorder="1" applyAlignment="1">
      <alignment horizontal="center"/>
    </xf>
    <xf numFmtId="0" fontId="61" fillId="0" borderId="39" xfId="0" applyFont="1" applyBorder="1" applyAlignment="1">
      <alignment horizontal="center"/>
    </xf>
    <xf numFmtId="0" fontId="61" fillId="0" borderId="35" xfId="0" applyFont="1" applyFill="1" applyBorder="1" applyAlignment="1">
      <alignment horizontal="center"/>
    </xf>
    <xf numFmtId="0" fontId="64" fillId="0" borderId="6" xfId="0" applyFont="1" applyBorder="1"/>
    <xf numFmtId="0" fontId="28" fillId="0" borderId="5" xfId="0" applyFont="1" applyBorder="1" applyAlignment="1">
      <alignment horizontal="center"/>
    </xf>
    <xf numFmtId="0" fontId="64" fillId="16" borderId="5" xfId="0" applyFont="1" applyFill="1" applyBorder="1" applyAlignment="1">
      <alignment horizontal="right"/>
    </xf>
    <xf numFmtId="0" fontId="64" fillId="5" borderId="7" xfId="0" applyFont="1" applyFill="1" applyBorder="1"/>
    <xf numFmtId="0" fontId="64" fillId="0" borderId="0" xfId="0" applyFont="1" applyFill="1"/>
    <xf numFmtId="0" fontId="64" fillId="0" borderId="8" xfId="0" applyFont="1" applyBorder="1"/>
    <xf numFmtId="0" fontId="28" fillId="0" borderId="4" xfId="0" applyFont="1" applyBorder="1" applyAlignment="1">
      <alignment horizontal="center"/>
    </xf>
    <xf numFmtId="0" fontId="64" fillId="16" borderId="4" xfId="0" applyFont="1" applyFill="1" applyBorder="1"/>
    <xf numFmtId="0" fontId="64" fillId="5" borderId="4" xfId="0" applyFont="1" applyFill="1" applyBorder="1"/>
    <xf numFmtId="0" fontId="64" fillId="5" borderId="9" xfId="0" applyFont="1" applyFill="1" applyBorder="1"/>
    <xf numFmtId="0" fontId="61" fillId="0" borderId="6" xfId="0" applyFont="1" applyBorder="1" applyAlignment="1">
      <alignment horizontal="center"/>
    </xf>
    <xf numFmtId="0" fontId="61" fillId="0" borderId="5" xfId="0" applyFont="1" applyBorder="1" applyAlignment="1">
      <alignment horizontal="center"/>
    </xf>
    <xf numFmtId="0" fontId="61" fillId="0" borderId="7" xfId="0" applyFont="1" applyBorder="1" applyAlignment="1">
      <alignment horizontal="center"/>
    </xf>
    <xf numFmtId="0" fontId="61" fillId="0" borderId="21" xfId="0" applyFont="1" applyFill="1" applyBorder="1" applyAlignment="1">
      <alignment horizontal="center"/>
    </xf>
    <xf numFmtId="0" fontId="64" fillId="16" borderId="4" xfId="0" applyFont="1" applyFill="1" applyBorder="1" applyAlignment="1">
      <alignment horizontal="right"/>
    </xf>
    <xf numFmtId="0" fontId="61" fillId="0" borderId="21" xfId="0" applyFont="1" applyBorder="1" applyAlignment="1">
      <alignment horizontal="center"/>
    </xf>
    <xf numFmtId="0" fontId="61" fillId="0" borderId="22" xfId="0" applyFont="1" applyBorder="1" applyAlignment="1">
      <alignment horizontal="center"/>
    </xf>
    <xf numFmtId="0" fontId="61" fillId="0" borderId="32" xfId="0" applyFont="1" applyBorder="1" applyAlignment="1">
      <alignment horizontal="center"/>
    </xf>
    <xf numFmtId="0" fontId="61" fillId="0" borderId="23" xfId="0" applyFont="1" applyBorder="1" applyAlignment="1">
      <alignment horizontal="center"/>
    </xf>
    <xf numFmtId="0" fontId="64" fillId="0" borderId="22" xfId="0" applyFont="1" applyBorder="1"/>
    <xf numFmtId="0" fontId="28" fillId="0" borderId="32" xfId="0" applyFont="1" applyBorder="1" applyAlignment="1">
      <alignment horizontal="center"/>
    </xf>
    <xf numFmtId="0" fontId="64" fillId="16" borderId="32" xfId="0" applyFont="1" applyFill="1" applyBorder="1"/>
    <xf numFmtId="0" fontId="64" fillId="5" borderId="32" xfId="0" applyFont="1" applyFill="1" applyBorder="1"/>
    <xf numFmtId="0" fontId="64" fillId="0" borderId="10" xfId="0" applyFont="1" applyBorder="1"/>
    <xf numFmtId="0" fontId="28" fillId="0" borderId="11" xfId="0" applyFont="1" applyBorder="1" applyAlignment="1">
      <alignment horizontal="center"/>
    </xf>
    <xf numFmtId="0" fontId="64" fillId="16" borderId="11" xfId="0" applyFont="1" applyFill="1" applyBorder="1"/>
    <xf numFmtId="0" fontId="64" fillId="5" borderId="11" xfId="0" applyFont="1" applyFill="1" applyBorder="1"/>
    <xf numFmtId="0" fontId="33" fillId="0" borderId="0" xfId="0" applyFont="1"/>
    <xf numFmtId="0" fontId="8" fillId="0" borderId="50" xfId="0" applyFont="1" applyFill="1" applyBorder="1" applyAlignment="1">
      <alignment horizontal="left" vertical="center"/>
    </xf>
    <xf numFmtId="0" fontId="2" fillId="0" borderId="8" xfId="0" applyFont="1" applyBorder="1"/>
    <xf numFmtId="0" fontId="2" fillId="0" borderId="10" xfId="0" applyFont="1" applyBorder="1"/>
    <xf numFmtId="0" fontId="33" fillId="0" borderId="0" xfId="0" applyFont="1" applyAlignment="1">
      <alignment horizontal="center"/>
    </xf>
    <xf numFmtId="0" fontId="75" fillId="0" borderId="1" xfId="0" applyFont="1" applyBorder="1" applyAlignment="1">
      <alignment horizontal="right"/>
    </xf>
    <xf numFmtId="0" fontId="33" fillId="5" borderId="3" xfId="0" applyFont="1" applyFill="1" applyBorder="1" applyAlignment="1">
      <alignment horizontal="right"/>
    </xf>
    <xf numFmtId="49" fontId="10" fillId="0" borderId="4" xfId="0" applyNumberFormat="1" applyFont="1" applyFill="1" applyBorder="1" applyAlignment="1">
      <alignment horizontal="left"/>
    </xf>
    <xf numFmtId="0" fontId="77" fillId="0" borderId="4" xfId="0" applyFont="1" applyFill="1" applyBorder="1" applyAlignment="1"/>
    <xf numFmtId="0" fontId="28" fillId="0" borderId="4" xfId="0" applyFont="1" applyBorder="1"/>
    <xf numFmtId="0" fontId="4" fillId="0" borderId="4" xfId="0" applyFont="1" applyFill="1" applyBorder="1" applyAlignment="1">
      <alignment horizontal="center" vertical="center"/>
    </xf>
    <xf numFmtId="0" fontId="79" fillId="0" borderId="4" xfId="0" applyFont="1" applyFill="1" applyBorder="1" applyAlignment="1"/>
    <xf numFmtId="0" fontId="80" fillId="0" borderId="0" xfId="0" applyFont="1" applyFill="1"/>
    <xf numFmtId="0" fontId="81" fillId="0" borderId="0" xfId="0" applyFont="1" applyFill="1"/>
    <xf numFmtId="0" fontId="81" fillId="0" borderId="4" xfId="0" applyFont="1" applyFill="1" applyBorder="1"/>
    <xf numFmtId="0" fontId="82" fillId="0" borderId="0" xfId="0" applyFont="1" applyFill="1" applyAlignment="1">
      <alignment horizontal="center"/>
    </xf>
    <xf numFmtId="0" fontId="81" fillId="0" borderId="0" xfId="0" applyFont="1" applyFill="1" applyAlignment="1">
      <alignment horizontal="center"/>
    </xf>
    <xf numFmtId="0" fontId="61" fillId="0" borderId="0" xfId="0" applyFont="1" applyFill="1" applyAlignment="1">
      <alignment horizontal="center"/>
    </xf>
    <xf numFmtId="0" fontId="61" fillId="11" borderId="4" xfId="0" applyFont="1" applyFill="1" applyBorder="1" applyAlignment="1">
      <alignment horizontal="center"/>
    </xf>
    <xf numFmtId="0" fontId="83" fillId="0" borderId="4" xfId="0" applyFont="1" applyFill="1" applyBorder="1" applyAlignment="1">
      <alignment horizontal="center"/>
    </xf>
    <xf numFmtId="0" fontId="84" fillId="0" borderId="4" xfId="0" applyFont="1" applyFill="1" applyBorder="1" applyAlignment="1">
      <alignment horizontal="center"/>
    </xf>
    <xf numFmtId="0" fontId="85" fillId="0" borderId="4" xfId="0" applyFont="1" applyFill="1" applyBorder="1" applyAlignment="1">
      <alignment horizontal="center"/>
    </xf>
    <xf numFmtId="49" fontId="88" fillId="0" borderId="4" xfId="0" applyNumberFormat="1" applyFont="1" applyFill="1" applyBorder="1" applyAlignment="1"/>
    <xf numFmtId="0" fontId="88" fillId="0" borderId="4" xfId="0" applyFont="1" applyFill="1" applyBorder="1" applyAlignment="1">
      <alignment horizontal="center"/>
    </xf>
    <xf numFmtId="0" fontId="15" fillId="0" borderId="4" xfId="0" applyFont="1" applyBorder="1" applyAlignment="1">
      <alignment horizontal="center"/>
    </xf>
    <xf numFmtId="0" fontId="15" fillId="0" borderId="4" xfId="0" applyFont="1" applyBorder="1" applyAlignment="1">
      <alignment horizontal="center" vertical="center"/>
    </xf>
    <xf numFmtId="0" fontId="15" fillId="0" borderId="4" xfId="0" applyFont="1" applyBorder="1" applyAlignment="1">
      <alignment horizontal="left"/>
    </xf>
    <xf numFmtId="0" fontId="1" fillId="0" borderId="4" xfId="0" applyFont="1" applyBorder="1" applyAlignment="1">
      <alignment horizontal="center"/>
    </xf>
    <xf numFmtId="0" fontId="85" fillId="19" borderId="4" xfId="0" applyFont="1" applyFill="1" applyBorder="1" applyAlignment="1">
      <alignment horizontal="center"/>
    </xf>
    <xf numFmtId="0" fontId="84" fillId="4" borderId="4" xfId="0" applyFont="1" applyFill="1" applyBorder="1" applyAlignment="1">
      <alignment horizontal="center"/>
    </xf>
    <xf numFmtId="0" fontId="84" fillId="19" borderId="4" xfId="0" applyFont="1" applyFill="1" applyBorder="1" applyAlignment="1">
      <alignment horizontal="center"/>
    </xf>
    <xf numFmtId="0" fontId="89" fillId="0" borderId="4" xfId="0" applyFont="1" applyFill="1" applyBorder="1" applyAlignment="1">
      <alignment horizontal="center"/>
    </xf>
    <xf numFmtId="0" fontId="88" fillId="0" borderId="4" xfId="0" applyFont="1" applyFill="1" applyBorder="1" applyAlignment="1"/>
    <xf numFmtId="0" fontId="88" fillId="0" borderId="4" xfId="0" applyFont="1" applyFill="1" applyBorder="1"/>
    <xf numFmtId="0" fontId="8" fillId="0" borderId="4" xfId="0" applyFont="1" applyFill="1" applyBorder="1"/>
    <xf numFmtId="0" fontId="28" fillId="0" borderId="4" xfId="0" applyFont="1" applyFill="1" applyBorder="1"/>
    <xf numFmtId="49" fontId="90" fillId="0" borderId="4" xfId="0" applyNumberFormat="1" applyFont="1" applyFill="1" applyBorder="1" applyAlignment="1"/>
    <xf numFmtId="0" fontId="88" fillId="0" borderId="4" xfId="0" applyFont="1" applyFill="1" applyBorder="1" applyAlignment="1">
      <alignment horizontal="left"/>
    </xf>
    <xf numFmtId="49" fontId="90" fillId="0" borderId="4" xfId="0" applyNumberFormat="1" applyFont="1" applyFill="1" applyBorder="1" applyAlignment="1">
      <alignment horizontal="left"/>
    </xf>
    <xf numFmtId="49" fontId="88" fillId="0" borderId="4" xfId="0" applyNumberFormat="1" applyFont="1" applyFill="1" applyBorder="1" applyAlignment="1">
      <alignment horizontal="left"/>
    </xf>
    <xf numFmtId="0" fontId="8" fillId="0" borderId="4" xfId="0" applyFont="1" applyFill="1" applyBorder="1" applyAlignment="1">
      <alignment horizontal="center"/>
    </xf>
    <xf numFmtId="0" fontId="78" fillId="0" borderId="4" xfId="0" applyFont="1" applyFill="1" applyBorder="1" applyAlignment="1"/>
    <xf numFmtId="0" fontId="14" fillId="0" borderId="4" xfId="0" applyFont="1" applyFill="1" applyBorder="1" applyAlignment="1">
      <alignment horizontal="left"/>
    </xf>
    <xf numFmtId="0" fontId="14" fillId="0" borderId="4" xfId="0" applyFont="1" applyFill="1" applyBorder="1"/>
    <xf numFmtId="0" fontId="15" fillId="0" borderId="4" xfId="0" applyFont="1" applyBorder="1" applyAlignment="1">
      <alignment horizontal="center"/>
    </xf>
    <xf numFmtId="0" fontId="8" fillId="0" borderId="26" xfId="0" applyFont="1" applyBorder="1" applyAlignment="1">
      <alignment horizontal="center"/>
    </xf>
    <xf numFmtId="0" fontId="4" fillId="0" borderId="4" xfId="0" applyFont="1" applyBorder="1" applyAlignment="1">
      <alignment horizontal="center"/>
    </xf>
    <xf numFmtId="0" fontId="4" fillId="0" borderId="4" xfId="0" applyFont="1" applyBorder="1" applyAlignment="1">
      <alignment horizontal="center" vertical="center"/>
    </xf>
    <xf numFmtId="0" fontId="8" fillId="0" borderId="4" xfId="0" applyFont="1" applyBorder="1" applyAlignment="1"/>
    <xf numFmtId="0" fontId="8" fillId="0" borderId="4" xfId="0" applyFont="1" applyBorder="1" applyAlignment="1">
      <alignment horizontal="center"/>
    </xf>
    <xf numFmtId="0" fontId="4" fillId="5" borderId="4" xfId="0" applyFont="1" applyFill="1" applyBorder="1" applyAlignment="1">
      <alignment horizontal="center"/>
    </xf>
    <xf numFmtId="0" fontId="4" fillId="5" borderId="4" xfId="0" applyFont="1" applyFill="1" applyBorder="1" applyAlignment="1">
      <alignment horizontal="center" vertical="center"/>
    </xf>
    <xf numFmtId="0" fontId="2" fillId="5" borderId="4" xfId="0" applyFont="1" applyFill="1" applyBorder="1" applyAlignment="1">
      <alignment horizontal="center"/>
    </xf>
    <xf numFmtId="0" fontId="1" fillId="4" borderId="0" xfId="0" applyFont="1" applyFill="1"/>
    <xf numFmtId="0" fontId="2" fillId="4" borderId="0" xfId="0" applyFont="1" applyFill="1"/>
    <xf numFmtId="0" fontId="52" fillId="13" borderId="0" xfId="0" applyFont="1" applyFill="1"/>
    <xf numFmtId="2" fontId="48" fillId="13" borderId="0" xfId="0" applyNumberFormat="1" applyFont="1" applyFill="1" applyBorder="1" applyAlignment="1">
      <alignment horizontal="center" vertical="center" wrapText="1"/>
    </xf>
    <xf numFmtId="2" fontId="48" fillId="13" borderId="0" xfId="0" applyNumberFormat="1" applyFont="1" applyFill="1" applyBorder="1" applyAlignment="1">
      <alignment horizontal="center" vertical="center"/>
    </xf>
    <xf numFmtId="2" fontId="48" fillId="0" borderId="0" xfId="0" applyNumberFormat="1" applyFont="1" applyBorder="1" applyAlignment="1">
      <alignment horizontal="center" vertical="center"/>
    </xf>
    <xf numFmtId="2" fontId="48" fillId="0" borderId="63" xfId="0" applyNumberFormat="1" applyFont="1" applyBorder="1" applyAlignment="1">
      <alignment horizontal="center" vertical="center" wrapText="1"/>
    </xf>
    <xf numFmtId="2" fontId="92" fillId="0" borderId="5" xfId="0" applyNumberFormat="1" applyFont="1" applyBorder="1" applyAlignment="1">
      <alignment horizontal="center" vertical="center"/>
    </xf>
    <xf numFmtId="2" fontId="92" fillId="0" borderId="4" xfId="0" applyNumberFormat="1" applyFont="1" applyBorder="1" applyAlignment="1">
      <alignment horizontal="center" vertical="center"/>
    </xf>
    <xf numFmtId="2" fontId="92" fillId="0" borderId="4" xfId="0" applyNumberFormat="1" applyFont="1" applyFill="1" applyBorder="1" applyAlignment="1">
      <alignment horizontal="center" vertical="center"/>
    </xf>
    <xf numFmtId="2" fontId="48" fillId="0" borderId="65" xfId="0" applyNumberFormat="1" applyFont="1" applyBorder="1" applyAlignment="1">
      <alignment horizontal="center" vertical="center" wrapText="1"/>
    </xf>
    <xf numFmtId="2" fontId="92" fillId="0" borderId="11" xfId="0" applyNumberFormat="1" applyFont="1" applyBorder="1" applyAlignment="1">
      <alignment horizontal="center" vertical="center"/>
    </xf>
    <xf numFmtId="0" fontId="94" fillId="13" borderId="0" xfId="2" applyFill="1" applyAlignment="1" applyProtection="1"/>
    <xf numFmtId="2" fontId="48" fillId="13" borderId="0" xfId="0" applyNumberFormat="1" applyFont="1" applyFill="1" applyAlignment="1">
      <alignment horizontal="center"/>
    </xf>
    <xf numFmtId="2" fontId="52" fillId="15" borderId="14" xfId="0" applyNumberFormat="1" applyFont="1" applyFill="1" applyBorder="1" applyAlignment="1">
      <alignment horizontal="center" vertical="center"/>
    </xf>
    <xf numFmtId="0" fontId="52" fillId="15" borderId="15" xfId="0" applyFont="1" applyFill="1" applyBorder="1"/>
    <xf numFmtId="2" fontId="48" fillId="0" borderId="4" xfId="0" applyNumberFormat="1" applyFont="1" applyBorder="1" applyAlignment="1">
      <alignment horizontal="center"/>
    </xf>
    <xf numFmtId="0" fontId="48" fillId="0" borderId="9" xfId="0" applyFont="1" applyBorder="1" applyAlignment="1">
      <alignment horizontal="center"/>
    </xf>
    <xf numFmtId="0" fontId="60" fillId="12" borderId="1" xfId="0" applyFont="1" applyFill="1" applyBorder="1" applyAlignment="1">
      <alignment horizontal="left"/>
    </xf>
    <xf numFmtId="0" fontId="48" fillId="12" borderId="2" xfId="0" applyFont="1" applyFill="1" applyBorder="1" applyAlignment="1">
      <alignment horizontal="left"/>
    </xf>
    <xf numFmtId="2" fontId="48" fillId="12" borderId="2" xfId="0" applyNumberFormat="1" applyFont="1" applyFill="1" applyBorder="1" applyAlignment="1">
      <alignment horizontal="center"/>
    </xf>
    <xf numFmtId="0" fontId="48" fillId="12" borderId="3" xfId="0" applyFont="1" applyFill="1" applyBorder="1" applyAlignment="1">
      <alignment horizontal="center"/>
    </xf>
    <xf numFmtId="2" fontId="48" fillId="0" borderId="5" xfId="0" applyNumberFormat="1" applyFont="1" applyBorder="1" applyAlignment="1">
      <alignment horizontal="center"/>
    </xf>
    <xf numFmtId="0" fontId="48" fillId="0" borderId="7" xfId="0" applyFont="1" applyBorder="1" applyAlignment="1">
      <alignment horizontal="center"/>
    </xf>
    <xf numFmtId="2" fontId="48" fillId="0" borderId="11" xfId="0" applyNumberFormat="1" applyFont="1" applyBorder="1" applyAlignment="1">
      <alignment horizontal="center"/>
    </xf>
    <xf numFmtId="0" fontId="48" fillId="0" borderId="12" xfId="0" applyFont="1" applyBorder="1" applyAlignment="1">
      <alignment horizontal="center"/>
    </xf>
    <xf numFmtId="0" fontId="48" fillId="13" borderId="0" xfId="0" applyFont="1" applyFill="1" applyBorder="1"/>
    <xf numFmtId="2" fontId="48" fillId="13" borderId="0" xfId="0" applyNumberFormat="1" applyFont="1" applyFill="1" applyBorder="1" applyAlignment="1">
      <alignment horizontal="center"/>
    </xf>
    <xf numFmtId="0" fontId="48" fillId="13" borderId="0" xfId="0" applyFont="1" applyFill="1" applyAlignment="1">
      <alignment horizontal="center"/>
    </xf>
    <xf numFmtId="0" fontId="97" fillId="13" borderId="0" xfId="0" applyFont="1" applyFill="1" applyAlignment="1">
      <alignment horizontal="right"/>
    </xf>
    <xf numFmtId="0" fontId="52" fillId="0" borderId="0" xfId="0" applyFont="1"/>
    <xf numFmtId="0" fontId="48" fillId="13" borderId="48" xfId="0" applyFont="1" applyFill="1" applyBorder="1"/>
    <xf numFmtId="0" fontId="48" fillId="13" borderId="54" xfId="0" applyFont="1" applyFill="1" applyBorder="1"/>
    <xf numFmtId="0" fontId="48" fillId="13" borderId="32" xfId="0" applyFont="1" applyFill="1" applyBorder="1"/>
    <xf numFmtId="0" fontId="48" fillId="0" borderId="23" xfId="0" applyFont="1" applyBorder="1" applyAlignment="1">
      <alignment horizontal="center"/>
    </xf>
    <xf numFmtId="0" fontId="48" fillId="13" borderId="64" xfId="0" applyFont="1" applyFill="1" applyBorder="1"/>
    <xf numFmtId="0" fontId="48" fillId="13" borderId="69" xfId="0" applyFont="1" applyFill="1" applyBorder="1"/>
    <xf numFmtId="0" fontId="48" fillId="13" borderId="37" xfId="0" applyFont="1" applyFill="1" applyBorder="1"/>
    <xf numFmtId="0" fontId="48" fillId="0" borderId="38" xfId="0" applyFont="1" applyBorder="1" applyAlignment="1">
      <alignment horizontal="center"/>
    </xf>
    <xf numFmtId="0" fontId="48" fillId="13" borderId="4" xfId="0" applyFont="1" applyFill="1" applyBorder="1"/>
    <xf numFmtId="0" fontId="48" fillId="13" borderId="11" xfId="0" applyFont="1" applyFill="1" applyBorder="1"/>
    <xf numFmtId="0" fontId="48" fillId="0" borderId="0" xfId="0" applyFont="1" applyBorder="1" applyAlignment="1">
      <alignment horizontal="center"/>
    </xf>
    <xf numFmtId="0" fontId="48" fillId="0" borderId="0" xfId="0" applyFont="1"/>
    <xf numFmtId="0" fontId="52" fillId="13" borderId="1" xfId="0" applyFont="1" applyFill="1" applyBorder="1" applyAlignment="1">
      <alignment horizontal="left" vertical="center" indent="2"/>
    </xf>
    <xf numFmtId="0" fontId="48" fillId="13" borderId="2" xfId="0" applyFont="1" applyFill="1" applyBorder="1"/>
    <xf numFmtId="0" fontId="48" fillId="13" borderId="15" xfId="0" applyFont="1" applyFill="1" applyBorder="1" applyAlignment="1">
      <alignment horizontal="center" wrapText="1"/>
    </xf>
    <xf numFmtId="0" fontId="15" fillId="0" borderId="4" xfId="0" applyFont="1" applyBorder="1" applyAlignment="1">
      <alignment horizontal="right"/>
    </xf>
    <xf numFmtId="0" fontId="15" fillId="0" borderId="4" xfId="0" applyFont="1" applyFill="1" applyBorder="1" applyAlignment="1">
      <alignment horizontal="center"/>
    </xf>
    <xf numFmtId="0" fontId="27" fillId="10" borderId="4" xfId="0" applyFont="1" applyFill="1" applyBorder="1" applyAlignment="1">
      <alignment horizontal="center"/>
    </xf>
    <xf numFmtId="0" fontId="15" fillId="0" borderId="4" xfId="0" applyFont="1" applyFill="1" applyBorder="1" applyAlignment="1">
      <alignment horizontal="center" vertical="center"/>
    </xf>
    <xf numFmtId="0" fontId="6" fillId="0" borderId="4" xfId="0" applyFont="1" applyBorder="1" applyAlignment="1">
      <alignment horizontal="center"/>
    </xf>
    <xf numFmtId="0" fontId="6" fillId="0" borderId="4" xfId="0" applyFont="1" applyBorder="1" applyAlignment="1">
      <alignment horizontal="center" vertical="center"/>
    </xf>
    <xf numFmtId="0" fontId="1" fillId="10" borderId="4" xfId="0" applyFont="1" applyFill="1" applyBorder="1" applyAlignment="1">
      <alignment horizontal="center"/>
    </xf>
    <xf numFmtId="0" fontId="33" fillId="11" borderId="4" xfId="0" applyFont="1" applyFill="1" applyBorder="1" applyAlignment="1">
      <alignment horizontal="center"/>
    </xf>
    <xf numFmtId="0" fontId="7" fillId="0" borderId="61" xfId="0" applyFont="1" applyBorder="1" applyAlignment="1">
      <alignment horizontal="right"/>
    </xf>
    <xf numFmtId="0" fontId="100" fillId="0" borderId="0" xfId="0" applyFont="1" applyAlignment="1">
      <alignment horizontal="center"/>
    </xf>
    <xf numFmtId="164" fontId="101" fillId="0" borderId="0" xfId="0" applyNumberFormat="1" applyFont="1" applyAlignment="1">
      <alignment horizontal="center"/>
    </xf>
    <xf numFmtId="0" fontId="102" fillId="0" borderId="4" xfId="0" applyFont="1" applyBorder="1" applyAlignment="1">
      <alignment horizontal="center" vertical="center" wrapText="1"/>
    </xf>
    <xf numFmtId="0" fontId="57" fillId="0" borderId="4" xfId="0" applyFont="1" applyBorder="1" applyAlignment="1">
      <alignment horizontal="right"/>
    </xf>
    <xf numFmtId="0" fontId="102" fillId="0" borderId="4" xfId="0" applyFont="1" applyBorder="1" applyAlignment="1">
      <alignment horizontal="center"/>
    </xf>
    <xf numFmtId="0" fontId="2" fillId="11" borderId="4" xfId="0" applyFont="1" applyFill="1" applyBorder="1" applyAlignment="1">
      <alignment horizontal="center"/>
    </xf>
    <xf numFmtId="0" fontId="15" fillId="0" borderId="4" xfId="0" applyFont="1" applyBorder="1" applyAlignment="1">
      <alignment horizontal="center"/>
    </xf>
    <xf numFmtId="14" fontId="37" fillId="0" borderId="0" xfId="0" applyNumberFormat="1" applyFont="1" applyAlignment="1">
      <alignment horizontal="left"/>
    </xf>
    <xf numFmtId="0" fontId="13" fillId="0" borderId="0" xfId="0" applyFont="1" applyBorder="1" applyAlignment="1">
      <alignment horizontal="right"/>
    </xf>
    <xf numFmtId="0" fontId="33" fillId="21" borderId="0" xfId="0" applyFont="1" applyFill="1" applyBorder="1"/>
    <xf numFmtId="0" fontId="1" fillId="21" borderId="0" xfId="0" applyFont="1" applyFill="1" applyBorder="1"/>
    <xf numFmtId="0" fontId="27" fillId="0" borderId="0" xfId="0" applyFont="1" applyBorder="1" applyAlignment="1">
      <alignment horizontal="center"/>
    </xf>
    <xf numFmtId="0" fontId="106" fillId="0" borderId="77" xfId="0" applyFont="1" applyBorder="1" applyAlignment="1">
      <alignment horizontal="center" vertical="center" wrapText="1"/>
    </xf>
    <xf numFmtId="0" fontId="106" fillId="0" borderId="58" xfId="0" applyFont="1" applyBorder="1" applyAlignment="1">
      <alignment horizontal="center" vertical="center" wrapText="1"/>
    </xf>
    <xf numFmtId="0" fontId="108" fillId="0" borderId="0" xfId="0" applyFont="1" applyAlignment="1">
      <alignment horizontal="left"/>
    </xf>
    <xf numFmtId="0" fontId="109" fillId="0" borderId="50" xfId="0" applyFont="1" applyFill="1" applyBorder="1" applyAlignment="1">
      <alignment horizontal="left"/>
    </xf>
    <xf numFmtId="0" fontId="109" fillId="0" borderId="37" xfId="0" applyFont="1" applyFill="1" applyBorder="1"/>
    <xf numFmtId="0" fontId="109" fillId="0" borderId="10" xfId="0" applyFont="1" applyFill="1" applyBorder="1" applyAlignment="1">
      <alignment horizontal="left"/>
    </xf>
    <xf numFmtId="0" fontId="109" fillId="0" borderId="11" xfId="0" applyFont="1" applyFill="1" applyBorder="1"/>
    <xf numFmtId="0" fontId="103" fillId="0" borderId="0" xfId="0" applyFont="1" applyAlignment="1">
      <alignment horizontal="left"/>
    </xf>
    <xf numFmtId="0" fontId="106" fillId="0" borderId="32" xfId="0" applyFont="1" applyBorder="1" applyAlignment="1">
      <alignment horizontal="center" vertical="center" wrapText="1"/>
    </xf>
    <xf numFmtId="0" fontId="106" fillId="0" borderId="23" xfId="0" applyFont="1" applyBorder="1" applyAlignment="1">
      <alignment horizontal="center" vertical="center" wrapText="1"/>
    </xf>
    <xf numFmtId="0" fontId="0" fillId="0" borderId="0" xfId="0" applyBorder="1"/>
    <xf numFmtId="0" fontId="109" fillId="0" borderId="50" xfId="0" applyFont="1" applyFill="1" applyBorder="1"/>
    <xf numFmtId="0" fontId="109" fillId="0" borderId="36" xfId="0" applyFont="1" applyFill="1" applyBorder="1"/>
    <xf numFmtId="0" fontId="109" fillId="0" borderId="46" xfId="0" applyFont="1" applyFill="1" applyBorder="1"/>
    <xf numFmtId="0" fontId="109" fillId="0" borderId="64" xfId="0" applyFont="1" applyFill="1" applyBorder="1"/>
    <xf numFmtId="0" fontId="109" fillId="0" borderId="78" xfId="0" applyFont="1" applyFill="1" applyBorder="1"/>
    <xf numFmtId="0" fontId="109" fillId="0" borderId="6" xfId="0" applyFont="1" applyFill="1" applyBorder="1"/>
    <xf numFmtId="0" fontId="109" fillId="0" borderId="16" xfId="0" applyFont="1" applyFill="1" applyBorder="1"/>
    <xf numFmtId="0" fontId="109" fillId="0" borderId="5" xfId="0" applyFont="1" applyFill="1" applyBorder="1"/>
    <xf numFmtId="0" fontId="109" fillId="0" borderId="60" xfId="0" applyFont="1" applyFill="1" applyBorder="1"/>
    <xf numFmtId="0" fontId="111" fillId="0" borderId="9" xfId="0" applyFont="1" applyFill="1" applyBorder="1" applyAlignment="1">
      <alignment horizontal="center" vertical="center"/>
    </xf>
    <xf numFmtId="0" fontId="0" fillId="0" borderId="44" xfId="0" applyFill="1" applyBorder="1"/>
    <xf numFmtId="0" fontId="0" fillId="0" borderId="0" xfId="0" applyFill="1" applyBorder="1"/>
    <xf numFmtId="0" fontId="112" fillId="0" borderId="0" xfId="0" applyFont="1" applyFill="1" applyBorder="1"/>
    <xf numFmtId="0" fontId="112" fillId="0" borderId="33" xfId="0" applyFont="1" applyFill="1" applyBorder="1"/>
    <xf numFmtId="0" fontId="109" fillId="0" borderId="49" xfId="0" applyFont="1" applyFill="1" applyBorder="1"/>
    <xf numFmtId="0" fontId="109" fillId="0" borderId="44" xfId="0" applyFont="1" applyFill="1" applyBorder="1"/>
    <xf numFmtId="0" fontId="109" fillId="0" borderId="45" xfId="0" applyFont="1" applyFill="1" applyBorder="1"/>
    <xf numFmtId="0" fontId="109" fillId="0" borderId="27" xfId="0" applyFont="1" applyFill="1" applyBorder="1"/>
    <xf numFmtId="0" fontId="109" fillId="0" borderId="4" xfId="0" applyFont="1" applyBorder="1" applyAlignment="1">
      <alignment horizontal="center" vertical="center"/>
    </xf>
    <xf numFmtId="0" fontId="109" fillId="0" borderId="5" xfId="0" applyFont="1" applyBorder="1" applyAlignment="1">
      <alignment horizontal="center" vertical="center"/>
    </xf>
    <xf numFmtId="0" fontId="109" fillId="0" borderId="9" xfId="0" applyFont="1" applyBorder="1" applyAlignment="1">
      <alignment horizontal="center" vertical="center"/>
    </xf>
    <xf numFmtId="0" fontId="109" fillId="0" borderId="10" xfId="0" applyFont="1" applyFill="1" applyBorder="1"/>
    <xf numFmtId="0" fontId="109" fillId="0" borderId="11" xfId="0" applyFont="1" applyBorder="1" applyAlignment="1">
      <alignment horizontal="center" vertical="center"/>
    </xf>
    <xf numFmtId="0" fontId="111" fillId="0" borderId="11" xfId="0" applyFont="1" applyFill="1" applyBorder="1" applyAlignment="1">
      <alignment horizontal="center" vertical="center"/>
    </xf>
    <xf numFmtId="0" fontId="111" fillId="0" borderId="12" xfId="0" applyFont="1" applyFill="1" applyBorder="1" applyAlignment="1">
      <alignment horizontal="center" vertical="center"/>
    </xf>
    <xf numFmtId="0" fontId="109" fillId="22" borderId="0" xfId="0" applyFont="1" applyFill="1" applyBorder="1"/>
    <xf numFmtId="0" fontId="109" fillId="22" borderId="0" xfId="0" applyFont="1" applyFill="1" applyBorder="1" applyAlignment="1">
      <alignment horizontal="center" vertical="center"/>
    </xf>
    <xf numFmtId="0" fontId="111" fillId="22" borderId="0" xfId="0" applyFont="1" applyFill="1" applyBorder="1" applyAlignment="1">
      <alignment horizontal="center" vertical="center"/>
    </xf>
    <xf numFmtId="0" fontId="113" fillId="0" borderId="0" xfId="0" applyFont="1" applyFill="1" applyBorder="1"/>
    <xf numFmtId="0" fontId="113" fillId="0" borderId="0" xfId="0" applyFont="1" applyBorder="1" applyAlignment="1">
      <alignment horizontal="center"/>
    </xf>
    <xf numFmtId="0" fontId="113" fillId="0" borderId="0" xfId="0" applyFont="1" applyFill="1" applyBorder="1" applyAlignment="1">
      <alignment horizontal="center" vertical="center"/>
    </xf>
    <xf numFmtId="0" fontId="113" fillId="0" borderId="0" xfId="0" applyFont="1" applyBorder="1" applyAlignment="1">
      <alignment horizontal="center" vertical="center"/>
    </xf>
    <xf numFmtId="0" fontId="116" fillId="0" borderId="0" xfId="0" applyFont="1"/>
    <xf numFmtId="0" fontId="117" fillId="0" borderId="0" xfId="0" applyFont="1"/>
    <xf numFmtId="0" fontId="112" fillId="12" borderId="0" xfId="0" applyFont="1" applyFill="1" applyAlignment="1"/>
    <xf numFmtId="0" fontId="117" fillId="12" borderId="0" xfId="0" applyFont="1" applyFill="1" applyAlignment="1"/>
    <xf numFmtId="0" fontId="0" fillId="0" borderId="0" xfId="0" applyAlignment="1">
      <alignment horizontal="center" vertical="center"/>
    </xf>
    <xf numFmtId="0" fontId="121" fillId="0" borderId="4" xfId="0" applyFont="1" applyFill="1" applyBorder="1" applyAlignment="1">
      <alignment horizontal="center" vertical="center"/>
    </xf>
    <xf numFmtId="1" fontId="123" fillId="0" borderId="4" xfId="0" applyNumberFormat="1" applyFont="1" applyFill="1" applyBorder="1" applyAlignment="1">
      <alignment horizontal="center"/>
    </xf>
    <xf numFmtId="0" fontId="0" fillId="0" borderId="0" xfId="0" applyFill="1" applyAlignment="1">
      <alignment horizontal="center" vertical="center"/>
    </xf>
    <xf numFmtId="3" fontId="123" fillId="0" borderId="4" xfId="0" applyNumberFormat="1" applyFont="1" applyBorder="1" applyAlignment="1">
      <alignment horizontal="center" vertical="center"/>
    </xf>
    <xf numFmtId="0" fontId="0" fillId="0" borderId="0" xfId="0" applyBorder="1" applyAlignment="1">
      <alignment vertical="center"/>
    </xf>
    <xf numFmtId="165" fontId="124" fillId="0" borderId="4" xfId="0" applyNumberFormat="1" applyFont="1" applyBorder="1" applyAlignment="1">
      <alignment horizontal="center" vertical="center"/>
    </xf>
    <xf numFmtId="1" fontId="124" fillId="0" borderId="4" xfId="0" applyNumberFormat="1" applyFont="1" applyBorder="1" applyAlignment="1">
      <alignment horizontal="center" vertical="center"/>
    </xf>
    <xf numFmtId="0" fontId="0" fillId="0" borderId="4" xfId="0" applyBorder="1"/>
    <xf numFmtId="0" fontId="126" fillId="0" borderId="4" xfId="0" applyFont="1" applyBorder="1" applyAlignment="1">
      <alignment horizontal="center"/>
    </xf>
    <xf numFmtId="0" fontId="0" fillId="0" borderId="33" xfId="0" applyBorder="1"/>
    <xf numFmtId="49" fontId="130" fillId="0" borderId="0" xfId="0" applyNumberFormat="1" applyFont="1"/>
    <xf numFmtId="49" fontId="130" fillId="0" borderId="0" xfId="0" applyNumberFormat="1" applyFont="1" applyAlignment="1">
      <alignment horizontal="left"/>
    </xf>
    <xf numFmtId="49" fontId="116" fillId="0" borderId="0" xfId="0" applyNumberFormat="1" applyFont="1"/>
    <xf numFmtId="49" fontId="0" fillId="0" borderId="0" xfId="0" applyNumberFormat="1"/>
    <xf numFmtId="49" fontId="129" fillId="0" borderId="0" xfId="0" applyNumberFormat="1" applyFont="1"/>
    <xf numFmtId="49" fontId="128" fillId="0" borderId="0" xfId="0" applyNumberFormat="1" applyFont="1" applyAlignment="1">
      <alignment horizontal="left"/>
    </xf>
    <xf numFmtId="49" fontId="131" fillId="0" borderId="0" xfId="0" applyNumberFormat="1" applyFont="1" applyAlignment="1"/>
    <xf numFmtId="49" fontId="128" fillId="0" borderId="0" xfId="0" applyNumberFormat="1" applyFont="1"/>
    <xf numFmtId="49" fontId="107" fillId="0" borderId="0" xfId="0" applyNumberFormat="1" applyFont="1" applyAlignment="1"/>
    <xf numFmtId="49" fontId="128" fillId="0" borderId="0" xfId="0" applyNumberFormat="1" applyFont="1" applyAlignment="1"/>
    <xf numFmtId="49" fontId="107" fillId="0" borderId="0" xfId="0" applyNumberFormat="1" applyFont="1"/>
    <xf numFmtId="0" fontId="109" fillId="0" borderId="0" xfId="0" applyFont="1"/>
    <xf numFmtId="49" fontId="117" fillId="0" borderId="0" xfId="0" applyNumberFormat="1" applyFont="1"/>
    <xf numFmtId="49" fontId="132" fillId="0" borderId="0" xfId="0" applyNumberFormat="1" applyFont="1"/>
    <xf numFmtId="49" fontId="133" fillId="0" borderId="0" xfId="0" applyNumberFormat="1" applyFont="1" applyAlignment="1"/>
    <xf numFmtId="49" fontId="132" fillId="0" borderId="0" xfId="0" applyNumberFormat="1" applyFont="1" applyAlignment="1"/>
    <xf numFmtId="49" fontId="111" fillId="0" borderId="0" xfId="0" applyNumberFormat="1" applyFont="1"/>
    <xf numFmtId="49" fontId="134" fillId="0" borderId="0" xfId="0" applyNumberFormat="1" applyFont="1" applyAlignment="1">
      <alignment horizontal="center"/>
    </xf>
    <xf numFmtId="0" fontId="111" fillId="0" borderId="0" xfId="0" applyFont="1"/>
    <xf numFmtId="49" fontId="135" fillId="0" borderId="0" xfId="0" applyNumberFormat="1" applyFont="1"/>
    <xf numFmtId="0" fontId="0" fillId="0" borderId="44" xfId="0" applyBorder="1" applyAlignment="1">
      <alignment horizontal="center"/>
    </xf>
    <xf numFmtId="0" fontId="0" fillId="0" borderId="0" xfId="0" applyBorder="1" applyAlignment="1">
      <alignment horizontal="center"/>
    </xf>
    <xf numFmtId="0" fontId="30" fillId="0" borderId="4" xfId="0" applyFont="1" applyBorder="1" applyAlignment="1">
      <alignment horizontal="center" vertical="center" wrapText="1" shrinkToFit="1"/>
    </xf>
    <xf numFmtId="0" fontId="30" fillId="0" borderId="0" xfId="0" applyFont="1" applyBorder="1" applyAlignment="1">
      <alignment horizontal="center" vertical="center" wrapText="1" shrinkToFit="1"/>
    </xf>
    <xf numFmtId="0" fontId="0" fillId="0" borderId="4" xfId="0" applyBorder="1" applyAlignment="1">
      <alignment horizontal="center" vertical="center" wrapText="1" shrinkToFit="1"/>
    </xf>
    <xf numFmtId="49" fontId="0" fillId="0" borderId="4" xfId="0" applyNumberFormat="1" applyBorder="1" applyAlignment="1">
      <alignment horizontal="center" vertical="center" wrapText="1" shrinkToFit="1"/>
    </xf>
    <xf numFmtId="49" fontId="0" fillId="0" borderId="0" xfId="0" applyNumberFormat="1" applyBorder="1" applyAlignment="1">
      <alignment horizontal="center" vertical="center" wrapText="1" shrinkToFit="1"/>
    </xf>
    <xf numFmtId="0" fontId="0" fillId="0" borderId="4" xfId="0" applyNumberFormat="1" applyBorder="1" applyAlignment="1">
      <alignment horizontal="center" vertical="center" wrapText="1" shrinkToFit="1"/>
    </xf>
    <xf numFmtId="0" fontId="0" fillId="0" borderId="0" xfId="0" applyNumberFormat="1" applyBorder="1" applyAlignment="1">
      <alignment horizontal="center" vertical="center" wrapText="1" shrinkToFit="1"/>
    </xf>
    <xf numFmtId="0" fontId="0" fillId="0" borderId="4" xfId="0" applyFont="1" applyBorder="1" applyAlignment="1">
      <alignment horizontal="center" vertical="center" wrapText="1" shrinkToFit="1"/>
    </xf>
    <xf numFmtId="0" fontId="0" fillId="0" borderId="0" xfId="0" applyFont="1" applyBorder="1" applyAlignment="1">
      <alignment horizontal="center" vertical="center" wrapText="1" shrinkToFit="1"/>
    </xf>
    <xf numFmtId="0" fontId="0" fillId="0" borderId="0" xfId="0" applyBorder="1" applyAlignment="1">
      <alignment horizontal="center" vertical="center" wrapText="1" shrinkToFit="1"/>
    </xf>
    <xf numFmtId="0" fontId="139" fillId="0" borderId="44" xfId="0" applyFont="1" applyBorder="1"/>
    <xf numFmtId="0" fontId="125" fillId="0" borderId="4" xfId="0" applyFont="1" applyBorder="1" applyAlignment="1">
      <alignment horizontal="center" vertical="center" wrapText="1" shrinkToFit="1"/>
    </xf>
    <xf numFmtId="0" fontId="141" fillId="0" borderId="0" xfId="0" applyFont="1"/>
    <xf numFmtId="0" fontId="142" fillId="0" borderId="0" xfId="0" applyFont="1" applyBorder="1" applyAlignment="1">
      <alignment horizontal="left" vertical="center"/>
    </xf>
    <xf numFmtId="0" fontId="33" fillId="0" borderId="43" xfId="0" applyFont="1" applyBorder="1" applyAlignment="1">
      <alignment horizontal="center"/>
    </xf>
    <xf numFmtId="0" fontId="33" fillId="0" borderId="33" xfId="0" applyFont="1" applyBorder="1" applyAlignment="1">
      <alignment horizontal="center"/>
    </xf>
    <xf numFmtId="0" fontId="33" fillId="0" borderId="35" xfId="0" applyFont="1" applyBorder="1" applyAlignment="1">
      <alignment horizontal="center"/>
    </xf>
    <xf numFmtId="0" fontId="3" fillId="5" borderId="4" xfId="0" applyFont="1" applyFill="1" applyBorder="1"/>
    <xf numFmtId="0" fontId="1" fillId="9" borderId="4" xfId="0" applyFont="1" applyFill="1" applyBorder="1"/>
    <xf numFmtId="0" fontId="3" fillId="0" borderId="4" xfId="0" applyFont="1" applyBorder="1"/>
    <xf numFmtId="0" fontId="3" fillId="4" borderId="4" xfId="0" applyFont="1" applyFill="1" applyBorder="1"/>
    <xf numFmtId="0" fontId="1" fillId="4" borderId="4" xfId="0" applyFont="1" applyFill="1" applyBorder="1" applyAlignment="1"/>
    <xf numFmtId="0" fontId="3" fillId="4" borderId="4" xfId="0" applyFont="1" applyFill="1" applyBorder="1" applyAlignment="1"/>
    <xf numFmtId="0" fontId="32" fillId="21" borderId="49" xfId="0" applyFont="1" applyFill="1" applyBorder="1" applyAlignment="1">
      <alignment horizontal="center" vertical="center" wrapText="1"/>
    </xf>
    <xf numFmtId="0" fontId="33" fillId="21" borderId="69" xfId="0" applyFont="1" applyFill="1" applyBorder="1"/>
    <xf numFmtId="0" fontId="1" fillId="21" borderId="69" xfId="0" applyFont="1" applyFill="1" applyBorder="1"/>
    <xf numFmtId="0" fontId="1" fillId="21" borderId="68" xfId="0" applyFont="1" applyFill="1" applyBorder="1"/>
    <xf numFmtId="0" fontId="32" fillId="21" borderId="45" xfId="0" applyFont="1" applyFill="1" applyBorder="1" applyAlignment="1">
      <alignment horizontal="center" vertical="center" wrapText="1"/>
    </xf>
    <xf numFmtId="0" fontId="1" fillId="21" borderId="78" xfId="0" applyFont="1" applyFill="1" applyBorder="1"/>
    <xf numFmtId="0" fontId="3" fillId="21" borderId="45" xfId="0" applyFont="1" applyFill="1" applyBorder="1"/>
    <xf numFmtId="0" fontId="3" fillId="21" borderId="27" xfId="0" applyFont="1" applyFill="1" applyBorder="1"/>
    <xf numFmtId="0" fontId="1" fillId="21" borderId="61" xfId="0" applyFont="1" applyFill="1" applyBorder="1"/>
    <xf numFmtId="0" fontId="1" fillId="21" borderId="16" xfId="0" applyFont="1" applyFill="1" applyBorder="1"/>
    <xf numFmtId="0" fontId="32" fillId="0" borderId="4" xfId="0" applyFont="1" applyBorder="1" applyAlignment="1">
      <alignment horizontal="center" vertical="center" wrapText="1"/>
    </xf>
    <xf numFmtId="0" fontId="33" fillId="10" borderId="4" xfId="0" applyFont="1" applyFill="1" applyBorder="1"/>
    <xf numFmtId="0" fontId="10" fillId="5" borderId="4" xfId="0" applyFont="1" applyFill="1" applyBorder="1" applyAlignment="1">
      <alignment horizontal="center" vertical="center"/>
    </xf>
    <xf numFmtId="0" fontId="19" fillId="5" borderId="4" xfId="0" applyFont="1" applyFill="1" applyBorder="1" applyAlignment="1">
      <alignment horizontal="center" vertical="center"/>
    </xf>
    <xf numFmtId="0" fontId="10" fillId="8" borderId="4" xfId="0" applyFont="1" applyFill="1" applyBorder="1" applyAlignment="1">
      <alignment horizontal="center" vertical="center"/>
    </xf>
    <xf numFmtId="0" fontId="19" fillId="8" borderId="4" xfId="0" applyFont="1" applyFill="1" applyBorder="1" applyAlignment="1">
      <alignment horizontal="center" vertical="center"/>
    </xf>
    <xf numFmtId="0" fontId="15" fillId="0" borderId="49" xfId="0" applyFont="1" applyBorder="1"/>
    <xf numFmtId="0" fontId="15" fillId="0" borderId="69" xfId="0" applyFont="1" applyBorder="1"/>
    <xf numFmtId="0" fontId="15" fillId="0" borderId="68" xfId="0" applyFont="1" applyBorder="1"/>
    <xf numFmtId="0" fontId="15" fillId="0" borderId="45" xfId="0" applyFont="1" applyBorder="1"/>
    <xf numFmtId="0" fontId="15" fillId="0" borderId="78" xfId="0" applyFont="1" applyBorder="1"/>
    <xf numFmtId="0" fontId="1" fillId="0" borderId="78" xfId="0" applyFont="1" applyBorder="1"/>
    <xf numFmtId="0" fontId="8" fillId="0" borderId="78" xfId="0" applyFont="1" applyBorder="1" applyAlignment="1">
      <alignment horizontal="center"/>
    </xf>
    <xf numFmtId="0" fontId="15" fillId="0" borderId="27" xfId="0" applyFont="1" applyBorder="1"/>
    <xf numFmtId="0" fontId="15" fillId="0" borderId="61" xfId="0" applyFont="1" applyBorder="1"/>
    <xf numFmtId="0" fontId="15" fillId="0" borderId="16" xfId="0" applyFont="1" applyBorder="1"/>
    <xf numFmtId="0" fontId="1" fillId="21" borderId="49" xfId="0" applyFont="1" applyFill="1" applyBorder="1"/>
    <xf numFmtId="0" fontId="1" fillId="21" borderId="45" xfId="0" applyFont="1" applyFill="1" applyBorder="1"/>
    <xf numFmtId="0" fontId="1" fillId="21" borderId="27" xfId="0" applyFont="1" applyFill="1" applyBorder="1"/>
    <xf numFmtId="0" fontId="15" fillId="0" borderId="4" xfId="0" applyFont="1" applyBorder="1" applyAlignment="1"/>
    <xf numFmtId="0" fontId="2" fillId="0" borderId="4" xfId="0" applyFont="1" applyBorder="1" applyAlignment="1">
      <alignment horizontal="center" vertical="center"/>
    </xf>
    <xf numFmtId="0" fontId="2" fillId="0" borderId="4" xfId="0" applyFont="1" applyBorder="1" applyAlignment="1">
      <alignment vertical="center"/>
    </xf>
    <xf numFmtId="0" fontId="2" fillId="0" borderId="4" xfId="0" applyFont="1" applyBorder="1" applyAlignment="1">
      <alignment horizontal="center" vertical="center" wrapText="1"/>
    </xf>
    <xf numFmtId="0" fontId="8" fillId="0" borderId="4" xfId="0" applyFont="1" applyBorder="1" applyAlignment="1">
      <alignment horizontal="center" vertical="center"/>
    </xf>
    <xf numFmtId="0" fontId="15" fillId="0" borderId="0" xfId="0" applyFont="1" applyBorder="1" applyAlignment="1">
      <alignment horizontal="right"/>
    </xf>
    <xf numFmtId="0" fontId="15" fillId="0" borderId="0" xfId="0" applyFont="1" applyFill="1" applyBorder="1" applyAlignment="1">
      <alignment horizontal="left"/>
    </xf>
    <xf numFmtId="0" fontId="15" fillId="0" borderId="0" xfId="0" applyFont="1" applyBorder="1" applyAlignment="1">
      <alignment horizontal="left"/>
    </xf>
    <xf numFmtId="0" fontId="1" fillId="5" borderId="37" xfId="0" applyFont="1" applyFill="1" applyBorder="1" applyAlignment="1">
      <alignment horizontal="center"/>
    </xf>
    <xf numFmtId="0" fontId="33" fillId="0" borderId="0" xfId="0" applyFont="1" applyFill="1" applyBorder="1"/>
    <xf numFmtId="0" fontId="33" fillId="11" borderId="4" xfId="0" applyFont="1" applyFill="1" applyBorder="1" applyAlignment="1">
      <alignment horizontal="center"/>
    </xf>
    <xf numFmtId="4" fontId="70" fillId="11" borderId="4" xfId="0" applyNumberFormat="1" applyFont="1" applyFill="1" applyBorder="1" applyAlignment="1">
      <alignment horizontal="center"/>
    </xf>
    <xf numFmtId="2" fontId="1" fillId="5" borderId="4" xfId="0" applyNumberFormat="1" applyFont="1" applyFill="1" applyBorder="1" applyAlignment="1">
      <alignment horizontal="center"/>
    </xf>
    <xf numFmtId="4" fontId="84" fillId="0" borderId="4" xfId="0" applyNumberFormat="1" applyFont="1" applyFill="1" applyBorder="1" applyAlignment="1">
      <alignment horizontal="center"/>
    </xf>
    <xf numFmtId="4" fontId="84" fillId="4" borderId="4" xfId="0" applyNumberFormat="1" applyFont="1" applyFill="1" applyBorder="1" applyAlignment="1">
      <alignment horizontal="center"/>
    </xf>
    <xf numFmtId="4" fontId="84" fillId="19" borderId="4" xfId="0" applyNumberFormat="1" applyFont="1" applyFill="1" applyBorder="1" applyAlignment="1">
      <alignment horizontal="center"/>
    </xf>
    <xf numFmtId="4" fontId="61" fillId="11" borderId="4" xfId="0" applyNumberFormat="1" applyFont="1" applyFill="1" applyBorder="1" applyAlignment="1">
      <alignment horizontal="center"/>
    </xf>
    <xf numFmtId="4" fontId="1" fillId="11" borderId="4" xfId="0" applyNumberFormat="1" applyFont="1" applyFill="1" applyBorder="1" applyAlignment="1"/>
    <xf numFmtId="0" fontId="111" fillId="0" borderId="4" xfId="0" applyFont="1" applyFill="1" applyBorder="1" applyAlignment="1">
      <alignment horizontal="center" vertical="center"/>
    </xf>
    <xf numFmtId="1" fontId="123" fillId="0" borderId="4" xfId="0" applyNumberFormat="1" applyFont="1" applyFill="1" applyBorder="1" applyAlignment="1">
      <alignment horizontal="center" vertical="center"/>
    </xf>
    <xf numFmtId="0" fontId="114" fillId="0" borderId="0" xfId="0" applyFont="1" applyBorder="1" applyAlignment="1">
      <alignment horizontal="center" vertical="center"/>
    </xf>
    <xf numFmtId="165" fontId="123" fillId="0" borderId="4" xfId="0" applyNumberFormat="1" applyFont="1" applyFill="1" applyBorder="1" applyAlignment="1">
      <alignment horizontal="center" vertical="center"/>
    </xf>
    <xf numFmtId="0" fontId="111" fillId="0" borderId="37" xfId="0" applyFont="1" applyFill="1" applyBorder="1" applyAlignment="1">
      <alignment horizontal="center" vertical="center"/>
    </xf>
    <xf numFmtId="0" fontId="111" fillId="0" borderId="38" xfId="0" applyFont="1" applyFill="1" applyBorder="1" applyAlignment="1">
      <alignment horizontal="center" vertical="center"/>
    </xf>
    <xf numFmtId="0" fontId="1" fillId="9" borderId="4" xfId="0" applyFont="1" applyFill="1" applyBorder="1" applyAlignment="1">
      <alignment horizontal="center"/>
    </xf>
    <xf numFmtId="0" fontId="3" fillId="14" borderId="4" xfId="0" applyFont="1" applyFill="1" applyBorder="1" applyAlignment="1">
      <alignment horizontal="center"/>
    </xf>
    <xf numFmtId="0" fontId="3" fillId="4" borderId="4" xfId="0" applyFont="1" applyFill="1" applyBorder="1" applyAlignment="1">
      <alignment horizontal="center"/>
    </xf>
    <xf numFmtId="0" fontId="1" fillId="4" borderId="4" xfId="0" applyFont="1" applyFill="1" applyBorder="1" applyAlignment="1">
      <alignment horizontal="center"/>
    </xf>
    <xf numFmtId="4" fontId="33" fillId="5" borderId="4" xfId="0" applyNumberFormat="1" applyFont="1" applyFill="1" applyBorder="1" applyAlignment="1">
      <alignment horizontal="center"/>
    </xf>
    <xf numFmtId="0" fontId="35" fillId="5" borderId="77" xfId="0" applyFont="1" applyFill="1" applyBorder="1" applyAlignment="1">
      <alignment horizontal="center"/>
    </xf>
    <xf numFmtId="0" fontId="35" fillId="5" borderId="58" xfId="0" applyFont="1" applyFill="1" applyBorder="1" applyAlignment="1">
      <alignment horizontal="center"/>
    </xf>
    <xf numFmtId="0" fontId="35" fillId="5" borderId="59" xfId="0" applyFont="1" applyFill="1" applyBorder="1" applyAlignment="1">
      <alignment horizontal="center"/>
    </xf>
    <xf numFmtId="0" fontId="1" fillId="5" borderId="22" xfId="0" applyFont="1" applyFill="1" applyBorder="1"/>
    <xf numFmtId="0" fontId="1" fillId="5" borderId="32" xfId="0" applyFont="1" applyFill="1" applyBorder="1"/>
    <xf numFmtId="4" fontId="33" fillId="5" borderId="23" xfId="0" applyNumberFormat="1" applyFont="1" applyFill="1" applyBorder="1" applyAlignment="1">
      <alignment horizontal="center"/>
    </xf>
    <xf numFmtId="0" fontId="1" fillId="19" borderId="1" xfId="0" applyFont="1" applyFill="1" applyBorder="1" applyAlignment="1">
      <alignment horizontal="right"/>
    </xf>
    <xf numFmtId="4" fontId="33" fillId="19" borderId="21" xfId="0" applyNumberFormat="1" applyFont="1" applyFill="1" applyBorder="1" applyAlignment="1">
      <alignment horizontal="center"/>
    </xf>
    <xf numFmtId="4" fontId="39" fillId="5" borderId="4" xfId="0" applyNumberFormat="1" applyFont="1" applyFill="1" applyBorder="1" applyAlignment="1">
      <alignment horizontal="center"/>
    </xf>
    <xf numFmtId="4" fontId="144" fillId="5" borderId="9" xfId="0" applyNumberFormat="1" applyFont="1" applyFill="1" applyBorder="1" applyAlignment="1">
      <alignment horizontal="center"/>
    </xf>
    <xf numFmtId="4" fontId="144" fillId="5" borderId="12" xfId="0" applyNumberFormat="1" applyFont="1" applyFill="1" applyBorder="1" applyAlignment="1">
      <alignment horizontal="center"/>
    </xf>
    <xf numFmtId="4" fontId="145" fillId="5" borderId="4" xfId="0" applyNumberFormat="1" applyFont="1" applyFill="1" applyBorder="1" applyAlignment="1">
      <alignment horizontal="center"/>
    </xf>
    <xf numFmtId="0" fontId="1" fillId="8" borderId="22" xfId="0" applyFont="1" applyFill="1" applyBorder="1" applyAlignment="1">
      <alignment horizontal="center"/>
    </xf>
    <xf numFmtId="0" fontId="1" fillId="8" borderId="23" xfId="0" applyFont="1" applyFill="1" applyBorder="1" applyAlignment="1">
      <alignment horizontal="center"/>
    </xf>
    <xf numFmtId="4" fontId="33" fillId="0" borderId="10" xfId="0" applyNumberFormat="1" applyFont="1" applyBorder="1" applyAlignment="1">
      <alignment horizontal="center"/>
    </xf>
    <xf numFmtId="4" fontId="33" fillId="0" borderId="13" xfId="0" applyNumberFormat="1" applyFont="1" applyBorder="1" applyAlignment="1">
      <alignment horizontal="center"/>
    </xf>
    <xf numFmtId="4" fontId="33" fillId="0" borderId="4" xfId="0" applyNumberFormat="1" applyFont="1" applyBorder="1" applyAlignment="1">
      <alignment horizontal="center"/>
    </xf>
    <xf numFmtId="4" fontId="39" fillId="11" borderId="21" xfId="0" applyNumberFormat="1" applyFont="1" applyFill="1" applyBorder="1" applyAlignment="1">
      <alignment horizontal="center"/>
    </xf>
    <xf numFmtId="4" fontId="147" fillId="11" borderId="21" xfId="0" applyNumberFormat="1" applyFont="1" applyFill="1" applyBorder="1" applyAlignment="1">
      <alignment horizontal="center"/>
    </xf>
    <xf numFmtId="4" fontId="146" fillId="4" borderId="4" xfId="0" applyNumberFormat="1" applyFont="1" applyFill="1" applyBorder="1" applyAlignment="1">
      <alignment horizontal="center"/>
    </xf>
    <xf numFmtId="4" fontId="146" fillId="4" borderId="11" xfId="0" applyNumberFormat="1" applyFont="1" applyFill="1" applyBorder="1" applyAlignment="1">
      <alignment horizontal="center"/>
    </xf>
    <xf numFmtId="0" fontId="2" fillId="0" borderId="50" xfId="0" applyFont="1" applyBorder="1"/>
    <xf numFmtId="0" fontId="57" fillId="23" borderId="4" xfId="0" applyFont="1" applyFill="1" applyBorder="1" applyAlignment="1">
      <alignment horizontal="center"/>
    </xf>
    <xf numFmtId="0" fontId="150" fillId="24" borderId="4" xfId="0" applyFont="1" applyFill="1" applyBorder="1" applyAlignment="1">
      <alignment horizontal="center"/>
    </xf>
    <xf numFmtId="4" fontId="150" fillId="24" borderId="4" xfId="0" applyNumberFormat="1" applyFont="1" applyFill="1" applyBorder="1" applyAlignment="1">
      <alignment horizontal="center"/>
    </xf>
    <xf numFmtId="0" fontId="150" fillId="24" borderId="5" xfId="0" applyFont="1" applyFill="1" applyBorder="1"/>
    <xf numFmtId="0" fontId="150" fillId="24" borderId="4" xfId="0" applyFont="1" applyFill="1" applyBorder="1"/>
    <xf numFmtId="4" fontId="33" fillId="4" borderId="21" xfId="0" applyNumberFormat="1" applyFont="1" applyFill="1" applyBorder="1" applyAlignment="1">
      <alignment horizontal="center" vertical="center"/>
    </xf>
    <xf numFmtId="4" fontId="33" fillId="4" borderId="21" xfId="0" applyNumberFormat="1" applyFont="1" applyFill="1" applyBorder="1" applyAlignment="1">
      <alignment horizontal="center"/>
    </xf>
    <xf numFmtId="4" fontId="33" fillId="11" borderId="21" xfId="0" applyNumberFormat="1" applyFont="1" applyFill="1" applyBorder="1" applyAlignment="1">
      <alignment horizontal="center"/>
    </xf>
    <xf numFmtId="49" fontId="150" fillId="24" borderId="4" xfId="0" applyNumberFormat="1" applyFont="1" applyFill="1" applyBorder="1"/>
    <xf numFmtId="0" fontId="150" fillId="24" borderId="32" xfId="0" applyFont="1" applyFill="1" applyBorder="1"/>
    <xf numFmtId="4" fontId="150" fillId="11" borderId="4" xfId="0" applyNumberFormat="1" applyFont="1" applyFill="1" applyBorder="1"/>
    <xf numFmtId="4" fontId="150" fillId="11" borderId="11" xfId="0" applyNumberFormat="1" applyFont="1" applyFill="1" applyBorder="1"/>
    <xf numFmtId="0" fontId="48" fillId="13" borderId="0" xfId="0" applyFont="1" applyFill="1" applyAlignment="1"/>
    <xf numFmtId="0" fontId="151" fillId="13" borderId="0" xfId="0" applyFont="1" applyFill="1" applyAlignment="1"/>
    <xf numFmtId="0" fontId="152" fillId="13" borderId="0" xfId="0" applyFont="1" applyFill="1" applyAlignment="1"/>
    <xf numFmtId="0" fontId="49" fillId="13" borderId="0" xfId="0" applyFont="1" applyFill="1" applyAlignment="1">
      <alignment horizontal="center"/>
    </xf>
    <xf numFmtId="0" fontId="49" fillId="13" borderId="0" xfId="0" applyFont="1" applyFill="1"/>
    <xf numFmtId="0" fontId="153" fillId="13" borderId="0" xfId="0" applyFont="1" applyFill="1" applyAlignment="1">
      <alignment horizontal="center"/>
    </xf>
    <xf numFmtId="0" fontId="152" fillId="13" borderId="0" xfId="0" applyFont="1" applyFill="1" applyBorder="1" applyAlignment="1">
      <alignment vertical="top"/>
    </xf>
    <xf numFmtId="0" fontId="51" fillId="13" borderId="0" xfId="0" applyFont="1" applyFill="1" applyAlignment="1">
      <alignment horizontal="right" vertical="center"/>
    </xf>
    <xf numFmtId="0" fontId="153" fillId="13" borderId="0" xfId="0" applyFont="1" applyFill="1"/>
    <xf numFmtId="1" fontId="154" fillId="13" borderId="0" xfId="0" applyNumberFormat="1" applyFont="1" applyFill="1" applyBorder="1" applyAlignment="1">
      <alignment horizontal="center" wrapText="1"/>
    </xf>
    <xf numFmtId="2" fontId="155" fillId="13" borderId="21" xfId="0" quotePrefix="1" applyNumberFormat="1" applyFont="1" applyFill="1" applyBorder="1" applyAlignment="1">
      <alignment horizontal="center" vertical="center"/>
    </xf>
    <xf numFmtId="0" fontId="48" fillId="13" borderId="0" xfId="0" quotePrefix="1" applyFont="1" applyFill="1" applyBorder="1" applyAlignment="1">
      <alignment horizontal="left"/>
    </xf>
    <xf numFmtId="0" fontId="47" fillId="13" borderId="0" xfId="0" applyFont="1" applyFill="1" applyBorder="1" applyAlignment="1">
      <alignment horizontal="center"/>
    </xf>
    <xf numFmtId="0" fontId="156" fillId="13" borderId="0" xfId="0" applyFont="1" applyFill="1" applyBorder="1" applyAlignment="1">
      <alignment horizontal="center" vertical="top" wrapText="1"/>
    </xf>
    <xf numFmtId="0" fontId="0" fillId="13" borderId="0" xfId="0" applyFill="1" applyBorder="1" applyAlignment="1">
      <alignment horizontal="left" vertical="top" wrapText="1"/>
    </xf>
    <xf numFmtId="0" fontId="156" fillId="13" borderId="0" xfId="0" applyFont="1" applyFill="1" applyBorder="1" applyAlignment="1">
      <alignment horizontal="center" wrapText="1"/>
    </xf>
    <xf numFmtId="2" fontId="154" fillId="13" borderId="0" xfId="0" applyNumberFormat="1" applyFont="1" applyFill="1" applyBorder="1" applyAlignment="1">
      <alignment horizontal="center" wrapText="1"/>
    </xf>
    <xf numFmtId="2" fontId="155" fillId="13" borderId="0" xfId="0" quotePrefix="1" applyNumberFormat="1" applyFont="1" applyFill="1" applyBorder="1" applyAlignment="1">
      <alignment horizontal="center" vertical="center"/>
    </xf>
    <xf numFmtId="0" fontId="153" fillId="13" borderId="0" xfId="0" applyFont="1" applyFill="1" applyBorder="1" applyAlignment="1">
      <alignment horizontal="center"/>
    </xf>
    <xf numFmtId="0" fontId="153" fillId="12" borderId="0" xfId="0" applyFont="1" applyFill="1" applyBorder="1"/>
    <xf numFmtId="0" fontId="52" fillId="12" borderId="0" xfId="0" applyFont="1" applyFill="1" applyBorder="1" applyAlignment="1">
      <alignment vertical="top" wrapText="1"/>
    </xf>
    <xf numFmtId="0" fontId="153" fillId="12" borderId="0" xfId="0" applyFont="1" applyFill="1"/>
    <xf numFmtId="0" fontId="152" fillId="26" borderId="21" xfId="0" applyFont="1" applyFill="1" applyBorder="1" applyAlignment="1">
      <alignment horizontal="center" vertical="top" wrapText="1"/>
    </xf>
    <xf numFmtId="0" fontId="152" fillId="12" borderId="0" xfId="0" applyFont="1" applyFill="1" applyBorder="1" applyAlignment="1">
      <alignment horizontal="center" vertical="top" wrapText="1"/>
    </xf>
    <xf numFmtId="2" fontId="52" fillId="12" borderId="0" xfId="0" applyNumberFormat="1" applyFont="1" applyFill="1" applyBorder="1" applyAlignment="1"/>
    <xf numFmtId="1" fontId="158" fillId="0" borderId="81" xfId="0" applyNumberFormat="1" applyFont="1" applyFill="1" applyBorder="1" applyAlignment="1">
      <alignment horizontal="left" vertical="top" wrapText="1" indent="1"/>
    </xf>
    <xf numFmtId="0" fontId="48" fillId="0" borderId="81" xfId="0" applyFont="1" applyFill="1" applyBorder="1" applyAlignment="1">
      <alignment horizontal="center" vertical="center" wrapText="1"/>
    </xf>
    <xf numFmtId="0" fontId="48" fillId="0" borderId="82" xfId="0" applyFont="1" applyFill="1" applyBorder="1" applyAlignment="1">
      <alignment horizontal="left" vertical="top" wrapText="1"/>
    </xf>
    <xf numFmtId="0" fontId="153" fillId="13" borderId="83" xfId="0" applyFont="1" applyFill="1" applyBorder="1" applyAlignment="1">
      <alignment horizontal="center" vertical="center"/>
    </xf>
    <xf numFmtId="0" fontId="48" fillId="13" borderId="84" xfId="0" applyFont="1" applyFill="1" applyBorder="1" applyAlignment="1">
      <alignment horizontal="center" vertical="top" wrapText="1"/>
    </xf>
    <xf numFmtId="2" fontId="158" fillId="12" borderId="0" xfId="0" applyNumberFormat="1" applyFont="1" applyFill="1" applyBorder="1" applyAlignment="1">
      <alignment vertical="top" wrapText="1"/>
    </xf>
    <xf numFmtId="1" fontId="158" fillId="0" borderId="86" xfId="0" applyNumberFormat="1" applyFont="1" applyFill="1" applyBorder="1" applyAlignment="1">
      <alignment horizontal="left" vertical="top" wrapText="1" indent="1"/>
    </xf>
    <xf numFmtId="0" fontId="48" fillId="0" borderId="86" xfId="0" applyFont="1" applyFill="1" applyBorder="1" applyAlignment="1">
      <alignment horizontal="center" vertical="center" wrapText="1"/>
    </xf>
    <xf numFmtId="0" fontId="48" fillId="0" borderId="87" xfId="0" applyFont="1" applyFill="1" applyBorder="1" applyAlignment="1">
      <alignment horizontal="left" vertical="top" wrapText="1"/>
    </xf>
    <xf numFmtId="0" fontId="153" fillId="13" borderId="88" xfId="0" applyFont="1" applyFill="1" applyBorder="1" applyAlignment="1">
      <alignment horizontal="center" vertical="center"/>
    </xf>
    <xf numFmtId="0" fontId="48" fillId="13" borderId="89" xfId="0" applyFont="1" applyFill="1" applyBorder="1" applyAlignment="1">
      <alignment horizontal="center" vertical="top" wrapText="1"/>
    </xf>
    <xf numFmtId="2" fontId="158" fillId="12" borderId="0" xfId="0" applyNumberFormat="1" applyFont="1" applyFill="1" applyBorder="1" applyAlignment="1">
      <alignment horizontal="center" wrapText="1"/>
    </xf>
    <xf numFmtId="1" fontId="158" fillId="0" borderId="91" xfId="0" applyNumberFormat="1" applyFont="1" applyFill="1" applyBorder="1" applyAlignment="1">
      <alignment horizontal="left" vertical="top" wrapText="1" indent="1"/>
    </xf>
    <xf numFmtId="0" fontId="48" fillId="0" borderId="91" xfId="0" applyFont="1" applyFill="1" applyBorder="1" applyAlignment="1">
      <alignment horizontal="center" vertical="center" wrapText="1"/>
    </xf>
    <xf numFmtId="0" fontId="48" fillId="0" borderId="92" xfId="0" applyFont="1" applyFill="1" applyBorder="1" applyAlignment="1">
      <alignment horizontal="left" vertical="top" wrapText="1"/>
    </xf>
    <xf numFmtId="0" fontId="153" fillId="13" borderId="93" xfId="0" applyFont="1" applyFill="1" applyBorder="1" applyAlignment="1">
      <alignment horizontal="center" vertical="center"/>
    </xf>
    <xf numFmtId="0" fontId="48" fillId="13" borderId="94" xfId="0" applyFont="1" applyFill="1" applyBorder="1" applyAlignment="1">
      <alignment horizontal="center" vertical="top" wrapText="1"/>
    </xf>
    <xf numFmtId="0" fontId="48" fillId="13" borderId="84" xfId="0" applyFont="1" applyFill="1" applyBorder="1" applyAlignment="1">
      <alignment horizontal="left" vertical="top" wrapText="1"/>
    </xf>
    <xf numFmtId="0" fontId="48" fillId="13" borderId="95" xfId="0" applyFont="1" applyFill="1" applyBorder="1"/>
    <xf numFmtId="0" fontId="48" fillId="13" borderId="94" xfId="0" applyFont="1" applyFill="1" applyBorder="1" applyAlignment="1">
      <alignment horizontal="left" vertical="top" wrapText="1"/>
    </xf>
    <xf numFmtId="0" fontId="48" fillId="13" borderId="99" xfId="0" applyFont="1" applyFill="1" applyBorder="1"/>
    <xf numFmtId="0" fontId="48" fillId="13" borderId="100" xfId="0" applyFont="1" applyFill="1" applyBorder="1"/>
    <xf numFmtId="0" fontId="48" fillId="12" borderId="0" xfId="0" applyFont="1" applyFill="1" applyBorder="1" applyAlignment="1">
      <alignment horizontal="left" vertical="top" wrapText="1"/>
    </xf>
    <xf numFmtId="0" fontId="48" fillId="13" borderId="89" xfId="0" applyFont="1" applyFill="1" applyBorder="1" applyAlignment="1">
      <alignment horizontal="left" vertical="top" wrapText="1"/>
    </xf>
    <xf numFmtId="0" fontId="48" fillId="13" borderId="84" xfId="0" applyFont="1" applyFill="1" applyBorder="1" applyAlignment="1">
      <alignment horizontal="left" vertical="top" wrapText="1" indent="1"/>
    </xf>
    <xf numFmtId="2" fontId="157" fillId="12" borderId="0" xfId="0" applyNumberFormat="1" applyFont="1" applyFill="1" applyBorder="1" applyAlignment="1">
      <alignment vertical="center"/>
    </xf>
    <xf numFmtId="1" fontId="158" fillId="0" borderId="104" xfId="0" applyNumberFormat="1" applyFont="1" applyFill="1" applyBorder="1" applyAlignment="1">
      <alignment horizontal="left" vertical="top" wrapText="1" indent="1"/>
    </xf>
    <xf numFmtId="0" fontId="48" fillId="0" borderId="104" xfId="0" applyFont="1" applyFill="1" applyBorder="1" applyAlignment="1">
      <alignment horizontal="center" vertical="center" wrapText="1"/>
    </xf>
    <xf numFmtId="0" fontId="48" fillId="0" borderId="105" xfId="0" applyFont="1" applyFill="1" applyBorder="1" applyAlignment="1">
      <alignment horizontal="left" vertical="top" wrapText="1"/>
    </xf>
    <xf numFmtId="0" fontId="153" fillId="13" borderId="106" xfId="0" applyFont="1" applyFill="1" applyBorder="1" applyAlignment="1">
      <alignment horizontal="center" vertical="center"/>
    </xf>
    <xf numFmtId="0" fontId="48" fillId="13" borderId="107" xfId="0" applyFont="1" applyFill="1" applyBorder="1" applyAlignment="1">
      <alignment horizontal="center" vertical="top" wrapText="1"/>
    </xf>
    <xf numFmtId="2" fontId="158" fillId="12" borderId="0" xfId="0" applyNumberFormat="1" applyFont="1" applyFill="1" applyBorder="1" applyAlignment="1">
      <alignment wrapText="1"/>
    </xf>
    <xf numFmtId="0" fontId="48" fillId="0" borderId="91" xfId="0" applyFont="1" applyFill="1" applyBorder="1" applyAlignment="1">
      <alignment horizontal="left" vertical="top" wrapText="1" indent="1"/>
    </xf>
    <xf numFmtId="0" fontId="48" fillId="0" borderId="108" xfId="0" applyFont="1" applyFill="1" applyBorder="1" applyAlignment="1">
      <alignment horizontal="left" vertical="top" wrapText="1" indent="1"/>
    </xf>
    <xf numFmtId="0" fontId="48" fillId="0" borderId="108" xfId="0" applyFont="1" applyFill="1" applyBorder="1" applyAlignment="1">
      <alignment horizontal="center" vertical="center" wrapText="1"/>
    </xf>
    <xf numFmtId="0" fontId="48" fillId="0" borderId="109" xfId="0" applyFont="1" applyFill="1" applyBorder="1" applyAlignment="1">
      <alignment horizontal="left" vertical="top" wrapText="1"/>
    </xf>
    <xf numFmtId="0" fontId="48" fillId="13" borderId="110" xfId="0" applyFont="1" applyFill="1" applyBorder="1"/>
    <xf numFmtId="0" fontId="48" fillId="13" borderId="111" xfId="0" applyFont="1" applyFill="1" applyBorder="1" applyAlignment="1">
      <alignment horizontal="center" vertical="top" wrapText="1"/>
    </xf>
    <xf numFmtId="0" fontId="161" fillId="13" borderId="99" xfId="0" applyFont="1" applyFill="1" applyBorder="1" applyAlignment="1">
      <alignment horizontal="center"/>
    </xf>
    <xf numFmtId="0" fontId="161" fillId="13" borderId="95" xfId="0" applyFont="1" applyFill="1" applyBorder="1" applyAlignment="1">
      <alignment horizontal="center"/>
    </xf>
    <xf numFmtId="0" fontId="161" fillId="13" borderId="100" xfId="0" applyFont="1" applyFill="1" applyBorder="1" applyAlignment="1">
      <alignment horizontal="center"/>
    </xf>
    <xf numFmtId="0" fontId="156" fillId="13" borderId="0" xfId="0" applyFont="1" applyFill="1" applyBorder="1" applyAlignment="1">
      <alignment horizontal="left" wrapText="1" indent="4"/>
    </xf>
    <xf numFmtId="1" fontId="154" fillId="13" borderId="0" xfId="0" applyNumberFormat="1" applyFont="1" applyFill="1" applyBorder="1" applyAlignment="1">
      <alignment horizontal="left" vertical="top" wrapText="1"/>
    </xf>
    <xf numFmtId="0" fontId="162" fillId="13" borderId="0" xfId="2" applyFont="1" applyFill="1" applyAlignment="1" applyProtection="1">
      <alignment horizontal="left"/>
    </xf>
    <xf numFmtId="2" fontId="49" fillId="13" borderId="0" xfId="0" applyNumberFormat="1" applyFont="1" applyFill="1" applyAlignment="1">
      <alignment horizontal="center" vertical="center"/>
    </xf>
    <xf numFmtId="0" fontId="159" fillId="13" borderId="0" xfId="0" applyFont="1" applyFill="1" applyBorder="1" applyAlignment="1"/>
    <xf numFmtId="0" fontId="51" fillId="13" borderId="0" xfId="0" applyFont="1" applyFill="1" applyBorder="1" applyAlignment="1">
      <alignment horizontal="center" vertical="center"/>
    </xf>
    <xf numFmtId="2" fontId="163" fillId="13" borderId="0" xfId="0" applyNumberFormat="1" applyFont="1" applyFill="1" applyBorder="1" applyAlignment="1">
      <alignment vertical="center"/>
    </xf>
    <xf numFmtId="0" fontId="49" fillId="13" borderId="66" xfId="0" applyFont="1" applyFill="1" applyBorder="1" applyAlignment="1">
      <alignment vertical="center"/>
    </xf>
    <xf numFmtId="0" fontId="49" fillId="0" borderId="83" xfId="0" applyFont="1" applyFill="1" applyBorder="1" applyAlignment="1">
      <alignment horizontal="center" vertical="center"/>
    </xf>
    <xf numFmtId="0" fontId="49" fillId="0" borderId="112" xfId="0" applyFont="1" applyFill="1" applyBorder="1" applyAlignment="1">
      <alignment horizontal="left" vertical="center"/>
    </xf>
    <xf numFmtId="0" fontId="49" fillId="13" borderId="112" xfId="0" applyFont="1" applyFill="1" applyBorder="1" applyAlignment="1">
      <alignment horizontal="center" vertical="center"/>
    </xf>
    <xf numFmtId="2" fontId="163" fillId="13" borderId="0" xfId="0" applyNumberFormat="1" applyFont="1" applyFill="1" applyBorder="1" applyAlignment="1">
      <alignment horizontal="center" vertical="center"/>
    </xf>
    <xf numFmtId="0" fontId="49" fillId="13" borderId="67" xfId="0" applyFont="1" applyFill="1" applyBorder="1" applyAlignment="1">
      <alignment horizontal="center" vertical="center"/>
    </xf>
    <xf numFmtId="0" fontId="49" fillId="0" borderId="93" xfId="0" applyFont="1" applyFill="1" applyBorder="1" applyAlignment="1">
      <alignment horizontal="center" vertical="center"/>
    </xf>
    <xf numFmtId="0" fontId="49" fillId="0" borderId="113" xfId="0" applyFont="1" applyFill="1" applyBorder="1" applyAlignment="1">
      <alignment horizontal="left" vertical="center"/>
    </xf>
    <xf numFmtId="0" fontId="49" fillId="13" borderId="113" xfId="0" applyFont="1" applyFill="1" applyBorder="1" applyAlignment="1">
      <alignment horizontal="center" vertical="center"/>
    </xf>
    <xf numFmtId="0" fontId="49" fillId="13" borderId="67" xfId="0" applyFont="1" applyFill="1" applyBorder="1" applyAlignment="1">
      <alignment vertical="center"/>
    </xf>
    <xf numFmtId="0" fontId="49" fillId="0" borderId="114" xfId="0" applyFont="1" applyFill="1" applyBorder="1" applyAlignment="1">
      <alignment horizontal="center" vertical="center"/>
    </xf>
    <xf numFmtId="0" fontId="49" fillId="0" borderId="115" xfId="0" applyFont="1" applyFill="1" applyBorder="1" applyAlignment="1">
      <alignment horizontal="left" vertical="center"/>
    </xf>
    <xf numFmtId="0" fontId="153" fillId="13" borderId="114" xfId="0" applyFont="1" applyFill="1" applyBorder="1" applyAlignment="1">
      <alignment horizontal="center" vertical="center"/>
    </xf>
    <xf numFmtId="0" fontId="49" fillId="13" borderId="115" xfId="0" applyFont="1" applyFill="1" applyBorder="1" applyAlignment="1">
      <alignment horizontal="center" vertical="center"/>
    </xf>
    <xf numFmtId="0" fontId="49" fillId="13" borderId="21" xfId="0" applyFont="1" applyFill="1" applyBorder="1" applyAlignment="1">
      <alignment horizontal="center" vertical="center"/>
    </xf>
    <xf numFmtId="0" fontId="49" fillId="0" borderId="1" xfId="0" applyFont="1" applyFill="1" applyBorder="1" applyAlignment="1">
      <alignment horizontal="center" vertical="center"/>
    </xf>
    <xf numFmtId="0" fontId="49" fillId="0" borderId="21" xfId="0" applyFont="1" applyFill="1" applyBorder="1" applyAlignment="1">
      <alignment horizontal="center" vertical="center"/>
    </xf>
    <xf numFmtId="0" fontId="49" fillId="0" borderId="2" xfId="0" applyFont="1" applyFill="1" applyBorder="1" applyAlignment="1">
      <alignment horizontal="left" vertical="center"/>
    </xf>
    <xf numFmtId="0" fontId="153" fillId="13" borderId="21" xfId="0" applyFont="1" applyFill="1" applyBorder="1" applyAlignment="1">
      <alignment horizontal="center" vertical="center"/>
    </xf>
    <xf numFmtId="0" fontId="49" fillId="13" borderId="1" xfId="0" applyFont="1" applyFill="1" applyBorder="1" applyAlignment="1">
      <alignment horizontal="center" vertical="center"/>
    </xf>
    <xf numFmtId="2" fontId="52" fillId="0" borderId="1" xfId="0" applyNumberFormat="1" applyFont="1" applyBorder="1" applyAlignment="1">
      <alignment horizontal="center" vertical="center"/>
    </xf>
    <xf numFmtId="2" fontId="52" fillId="0" borderId="21" xfId="0" applyNumberFormat="1" applyFont="1" applyBorder="1" applyAlignment="1">
      <alignment horizontal="center" vertical="center"/>
    </xf>
    <xf numFmtId="0" fontId="49" fillId="0" borderId="117" xfId="0" applyFont="1" applyFill="1" applyBorder="1" applyAlignment="1">
      <alignment horizontal="center" vertical="center"/>
    </xf>
    <xf numFmtId="0" fontId="49" fillId="0" borderId="118" xfId="0" applyFont="1" applyFill="1" applyBorder="1" applyAlignment="1">
      <alignment horizontal="center" vertical="center"/>
    </xf>
    <xf numFmtId="0" fontId="48" fillId="13" borderId="93" xfId="0" applyFont="1" applyFill="1" applyBorder="1"/>
    <xf numFmtId="2" fontId="163" fillId="13" borderId="44" xfId="0" applyNumberFormat="1" applyFont="1" applyFill="1" applyBorder="1" applyAlignment="1">
      <alignment horizontal="center" vertical="center"/>
    </xf>
    <xf numFmtId="0" fontId="49" fillId="0" borderId="88" xfId="0" applyFont="1" applyFill="1" applyBorder="1" applyAlignment="1">
      <alignment horizontal="center" vertical="center"/>
    </xf>
    <xf numFmtId="0" fontId="49" fillId="0" borderId="119" xfId="0" applyFont="1" applyFill="1" applyBorder="1" applyAlignment="1">
      <alignment horizontal="center" vertical="center"/>
    </xf>
    <xf numFmtId="0" fontId="49" fillId="0" borderId="116" xfId="0" applyFont="1" applyFill="1" applyBorder="1" applyAlignment="1">
      <alignment horizontal="left" vertical="center"/>
    </xf>
    <xf numFmtId="0" fontId="49" fillId="13" borderId="116" xfId="0" applyFont="1" applyFill="1" applyBorder="1" applyAlignment="1">
      <alignment horizontal="center" vertical="center"/>
    </xf>
    <xf numFmtId="0" fontId="49" fillId="0" borderId="112" xfId="0" applyFont="1" applyFill="1" applyBorder="1" applyAlignment="1">
      <alignment horizontal="center" vertical="center"/>
    </xf>
    <xf numFmtId="0" fontId="49" fillId="0" borderId="113" xfId="0" applyFont="1" applyFill="1" applyBorder="1" applyAlignment="1">
      <alignment horizontal="center" vertical="center"/>
    </xf>
    <xf numFmtId="0" fontId="49" fillId="0" borderId="116" xfId="0" applyFont="1" applyFill="1" applyBorder="1" applyAlignment="1">
      <alignment horizontal="center" vertical="center"/>
    </xf>
    <xf numFmtId="0" fontId="48" fillId="13" borderId="83" xfId="0" applyFont="1" applyFill="1" applyBorder="1"/>
    <xf numFmtId="0" fontId="49" fillId="13" borderId="83" xfId="0" applyFont="1" applyFill="1" applyBorder="1" applyAlignment="1">
      <alignment horizontal="center" vertical="center"/>
    </xf>
    <xf numFmtId="0" fontId="49" fillId="13" borderId="93" xfId="0" applyFont="1" applyFill="1" applyBorder="1" applyAlignment="1">
      <alignment horizontal="center" vertical="center"/>
    </xf>
    <xf numFmtId="0" fontId="49" fillId="13" borderId="88" xfId="0" applyFont="1" applyFill="1" applyBorder="1"/>
    <xf numFmtId="0" fontId="49" fillId="13" borderId="88" xfId="0" applyFont="1" applyFill="1" applyBorder="1" applyAlignment="1">
      <alignment horizontal="center" vertical="center"/>
    </xf>
    <xf numFmtId="0" fontId="49" fillId="0" borderId="70" xfId="0" applyFont="1" applyFill="1" applyBorder="1" applyAlignment="1">
      <alignment horizontal="center" vertical="center"/>
    </xf>
    <xf numFmtId="0" fontId="163" fillId="13" borderId="0" xfId="0" applyFont="1" applyFill="1" applyBorder="1" applyAlignment="1">
      <alignment horizontal="center" vertical="center" wrapText="1"/>
    </xf>
    <xf numFmtId="0" fontId="49" fillId="0" borderId="72" xfId="0" applyFont="1" applyFill="1" applyBorder="1" applyAlignment="1">
      <alignment horizontal="center" vertical="center"/>
    </xf>
    <xf numFmtId="0" fontId="49" fillId="13" borderId="0" xfId="0" applyFont="1" applyFill="1" applyBorder="1" applyAlignment="1">
      <alignment horizontal="center"/>
    </xf>
    <xf numFmtId="0" fontId="49" fillId="13" borderId="93" xfId="0" applyFont="1" applyFill="1" applyBorder="1"/>
    <xf numFmtId="0" fontId="49" fillId="0" borderId="74" xfId="0" applyFont="1" applyFill="1" applyBorder="1" applyAlignment="1">
      <alignment horizontal="center" vertical="center"/>
    </xf>
    <xf numFmtId="0" fontId="168" fillId="13" borderId="0" xfId="0" applyFont="1" applyFill="1" applyBorder="1" applyAlignment="1">
      <alignment horizontal="center" vertical="center"/>
    </xf>
    <xf numFmtId="0" fontId="169" fillId="13" borderId="0" xfId="0" applyFont="1" applyFill="1" applyBorder="1" applyAlignment="1">
      <alignment horizontal="center" vertical="center"/>
    </xf>
    <xf numFmtId="0" fontId="169" fillId="13" borderId="0" xfId="0" applyFont="1" applyFill="1" applyBorder="1" applyAlignment="1">
      <alignment horizontal="left" vertical="center"/>
    </xf>
    <xf numFmtId="0" fontId="170" fillId="13" borderId="0" xfId="0" applyFont="1" applyFill="1" applyBorder="1" applyAlignment="1">
      <alignment horizontal="center" vertical="center"/>
    </xf>
    <xf numFmtId="0" fontId="120" fillId="13" borderId="0" xfId="0" applyFont="1" applyFill="1" applyBorder="1" applyAlignment="1">
      <alignment horizontal="center" vertical="center"/>
    </xf>
    <xf numFmtId="2" fontId="120" fillId="13" borderId="0" xfId="0" applyNumberFormat="1" applyFont="1" applyFill="1" applyBorder="1" applyAlignment="1">
      <alignment horizontal="center" vertical="center"/>
    </xf>
    <xf numFmtId="0" fontId="152" fillId="26" borderId="13" xfId="0" applyFont="1" applyFill="1" applyBorder="1" applyAlignment="1">
      <alignment horizontal="center" vertical="top" wrapText="1"/>
    </xf>
    <xf numFmtId="0" fontId="152" fillId="26" borderId="15" xfId="0" applyFont="1" applyFill="1" applyBorder="1" applyAlignment="1">
      <alignment horizontal="center" vertical="top" wrapText="1"/>
    </xf>
    <xf numFmtId="0" fontId="48" fillId="0" borderId="70" xfId="3" applyFont="1" applyBorder="1" applyAlignment="1">
      <alignment vertical="center"/>
    </xf>
    <xf numFmtId="0" fontId="48" fillId="0" borderId="112" xfId="3" applyFont="1" applyBorder="1" applyAlignment="1">
      <alignment vertical="center"/>
    </xf>
    <xf numFmtId="0" fontId="48" fillId="13" borderId="33" xfId="0" applyFont="1" applyFill="1" applyBorder="1"/>
    <xf numFmtId="0" fontId="48" fillId="13" borderId="117" xfId="3" applyFont="1" applyFill="1" applyBorder="1" applyAlignment="1">
      <alignment vertical="center" wrapText="1"/>
    </xf>
    <xf numFmtId="0" fontId="48" fillId="13" borderId="83" xfId="3" applyFont="1" applyFill="1" applyBorder="1" applyAlignment="1">
      <alignment horizontal="center" vertical="center" wrapText="1"/>
    </xf>
    <xf numFmtId="0" fontId="48" fillId="13" borderId="117" xfId="3" applyFont="1" applyFill="1" applyBorder="1" applyAlignment="1">
      <alignment horizontal="center" vertical="center" wrapText="1"/>
    </xf>
    <xf numFmtId="0" fontId="48" fillId="0" borderId="72" xfId="3" applyFont="1" applyBorder="1" applyAlignment="1">
      <alignment vertical="center"/>
    </xf>
    <xf numFmtId="0" fontId="48" fillId="0" borderId="113" xfId="3" applyFont="1" applyBorder="1" applyAlignment="1">
      <alignment vertical="center"/>
    </xf>
    <xf numFmtId="0" fontId="48" fillId="13" borderId="118" xfId="3" applyFont="1" applyFill="1" applyBorder="1" applyAlignment="1">
      <alignment vertical="center" wrapText="1"/>
    </xf>
    <xf numFmtId="0" fontId="48" fillId="13" borderId="93" xfId="3" applyFont="1" applyFill="1" applyBorder="1" applyAlignment="1">
      <alignment horizontal="center" vertical="center" wrapText="1"/>
    </xf>
    <xf numFmtId="0" fontId="48" fillId="13" borderId="118" xfId="3" applyFont="1" applyFill="1" applyBorder="1" applyAlignment="1">
      <alignment horizontal="center" vertical="center" wrapText="1"/>
    </xf>
    <xf numFmtId="0" fontId="48" fillId="0" borderId="74" xfId="3" applyFont="1" applyBorder="1" applyAlignment="1">
      <alignment vertical="center"/>
    </xf>
    <xf numFmtId="0" fontId="48" fillId="0" borderId="116" xfId="3" applyFont="1" applyBorder="1" applyAlignment="1">
      <alignment vertical="center"/>
    </xf>
    <xf numFmtId="0" fontId="48" fillId="13" borderId="35" xfId="0" applyFont="1" applyFill="1" applyBorder="1"/>
    <xf numFmtId="0" fontId="48" fillId="13" borderId="119" xfId="3" applyFont="1" applyFill="1" applyBorder="1" applyAlignment="1">
      <alignment vertical="center" wrapText="1"/>
    </xf>
    <xf numFmtId="0" fontId="48" fillId="13" borderId="88" xfId="3" applyFont="1" applyFill="1" applyBorder="1" applyAlignment="1">
      <alignment horizontal="center" vertical="center" wrapText="1"/>
    </xf>
    <xf numFmtId="0" fontId="48" fillId="13" borderId="119" xfId="3" applyFont="1" applyFill="1" applyBorder="1" applyAlignment="1">
      <alignment horizontal="center" vertical="center" wrapText="1"/>
    </xf>
    <xf numFmtId="0" fontId="48" fillId="0" borderId="13" xfId="3" applyFont="1" applyBorder="1" applyAlignment="1">
      <alignment vertical="center"/>
    </xf>
    <xf numFmtId="49" fontId="48" fillId="0" borderId="1" xfId="0" applyNumberFormat="1" applyFont="1" applyFill="1" applyBorder="1" applyAlignment="1">
      <alignment horizontal="left" vertical="center" wrapText="1"/>
    </xf>
    <xf numFmtId="49" fontId="48" fillId="0" borderId="1" xfId="0" applyNumberFormat="1" applyFont="1" applyFill="1" applyBorder="1" applyAlignment="1">
      <alignment horizontal="right" vertical="center" wrapText="1"/>
    </xf>
    <xf numFmtId="0" fontId="48" fillId="13" borderId="3" xfId="0" applyFont="1" applyFill="1" applyBorder="1"/>
    <xf numFmtId="49" fontId="48" fillId="0" borderId="2" xfId="0" applyNumberFormat="1" applyFont="1" applyFill="1" applyBorder="1" applyAlignment="1">
      <alignment horizontal="left" vertical="center" wrapText="1"/>
    </xf>
    <xf numFmtId="49" fontId="48" fillId="0" borderId="21" xfId="0" applyNumberFormat="1" applyFont="1" applyFill="1" applyBorder="1" applyAlignment="1">
      <alignment horizontal="center" vertical="center" wrapText="1"/>
    </xf>
    <xf numFmtId="0" fontId="48" fillId="13" borderId="2" xfId="3" applyFont="1" applyFill="1" applyBorder="1" applyAlignment="1">
      <alignment horizontal="center" vertical="center" wrapText="1"/>
    </xf>
    <xf numFmtId="0" fontId="52" fillId="0" borderId="21" xfId="0" applyNumberFormat="1" applyFont="1" applyFill="1" applyBorder="1" applyAlignment="1">
      <alignment horizontal="center" vertical="center" wrapText="1"/>
    </xf>
    <xf numFmtId="49" fontId="48" fillId="0" borderId="3" xfId="0" applyNumberFormat="1" applyFont="1" applyFill="1" applyBorder="1" applyAlignment="1">
      <alignment horizontal="center" vertical="center" wrapText="1"/>
    </xf>
    <xf numFmtId="2" fontId="52" fillId="0" borderId="21" xfId="0" applyNumberFormat="1" applyFont="1" applyFill="1" applyBorder="1" applyAlignment="1">
      <alignment horizontal="center" vertical="center" wrapText="1"/>
    </xf>
    <xf numFmtId="0" fontId="48" fillId="0" borderId="117" xfId="3" applyFont="1" applyBorder="1" applyAlignment="1">
      <alignment vertical="center"/>
    </xf>
    <xf numFmtId="0" fontId="48" fillId="13" borderId="43" xfId="0" applyFont="1" applyFill="1" applyBorder="1"/>
    <xf numFmtId="0" fontId="48" fillId="0" borderId="119" xfId="3" applyFont="1" applyBorder="1" applyAlignment="1">
      <alignment vertical="center"/>
    </xf>
    <xf numFmtId="0" fontId="48" fillId="0" borderId="83" xfId="3" applyFont="1" applyBorder="1" applyAlignment="1">
      <alignment vertical="center"/>
    </xf>
    <xf numFmtId="0" fontId="48" fillId="13" borderId="41" xfId="0" applyFont="1" applyFill="1" applyBorder="1"/>
    <xf numFmtId="0" fontId="48" fillId="13" borderId="112" xfId="3" applyFont="1" applyFill="1" applyBorder="1" applyAlignment="1">
      <alignment vertical="center" wrapText="1"/>
    </xf>
    <xf numFmtId="0" fontId="48" fillId="13" borderId="112" xfId="3" applyFont="1" applyFill="1" applyBorder="1" applyAlignment="1">
      <alignment horizontal="center" vertical="center" wrapText="1"/>
    </xf>
    <xf numFmtId="0" fontId="48" fillId="0" borderId="93" xfId="3" applyFont="1" applyBorder="1" applyAlignment="1">
      <alignment vertical="center"/>
    </xf>
    <xf numFmtId="0" fontId="48" fillId="13" borderId="113" xfId="3" applyFont="1" applyFill="1" applyBorder="1" applyAlignment="1">
      <alignment vertical="center" wrapText="1"/>
    </xf>
    <xf numFmtId="0" fontId="48" fillId="13" borderId="113" xfId="3" applyFont="1" applyFill="1" applyBorder="1" applyAlignment="1">
      <alignment horizontal="center" vertical="center" wrapText="1"/>
    </xf>
    <xf numFmtId="0" fontId="48" fillId="0" borderId="88" xfId="3" applyFont="1" applyBorder="1" applyAlignment="1">
      <alignment vertical="center"/>
    </xf>
    <xf numFmtId="0" fontId="48" fillId="13" borderId="34" xfId="0" applyFont="1" applyFill="1" applyBorder="1"/>
    <xf numFmtId="0" fontId="48" fillId="13" borderId="116" xfId="3" applyFont="1" applyFill="1" applyBorder="1" applyAlignment="1">
      <alignment vertical="center" wrapText="1"/>
    </xf>
    <xf numFmtId="0" fontId="48" fillId="13" borderId="116" xfId="3" applyFont="1" applyFill="1" applyBorder="1" applyAlignment="1">
      <alignment horizontal="center" vertical="center" wrapText="1"/>
    </xf>
    <xf numFmtId="0" fontId="48" fillId="0" borderId="120" xfId="0" applyFont="1" applyBorder="1"/>
    <xf numFmtId="0" fontId="158" fillId="13" borderId="112" xfId="0" applyFont="1" applyFill="1" applyBorder="1" applyAlignment="1">
      <alignment vertical="center" wrapText="1"/>
    </xf>
    <xf numFmtId="0" fontId="158" fillId="13" borderId="83" xfId="0" applyFont="1" applyFill="1" applyBorder="1" applyAlignment="1">
      <alignment horizontal="center" vertical="center" wrapText="1"/>
    </xf>
    <xf numFmtId="0" fontId="48" fillId="0" borderId="121" xfId="0" applyFont="1" applyBorder="1"/>
    <xf numFmtId="0" fontId="158" fillId="13" borderId="113" xfId="0" applyFont="1" applyFill="1" applyBorder="1" applyAlignment="1">
      <alignment vertical="center" wrapText="1"/>
    </xf>
    <xf numFmtId="0" fontId="158" fillId="13" borderId="93" xfId="0" applyFont="1" applyFill="1" applyBorder="1" applyAlignment="1">
      <alignment horizontal="center" vertical="center" wrapText="1"/>
    </xf>
    <xf numFmtId="0" fontId="48" fillId="0" borderId="122" xfId="0" applyFont="1" applyBorder="1"/>
    <xf numFmtId="0" fontId="158" fillId="13" borderId="116" xfId="0" applyFont="1" applyFill="1" applyBorder="1" applyAlignment="1">
      <alignment vertical="center" wrapText="1"/>
    </xf>
    <xf numFmtId="0" fontId="158" fillId="13" borderId="88" xfId="0" applyFont="1" applyFill="1" applyBorder="1" applyAlignment="1">
      <alignment horizontal="center" vertical="center" wrapText="1"/>
    </xf>
    <xf numFmtId="0" fontId="48" fillId="0" borderId="93" xfId="0" applyFont="1" applyBorder="1" applyAlignment="1">
      <alignment vertical="center" wrapText="1"/>
    </xf>
    <xf numFmtId="0" fontId="48" fillId="0" borderId="120" xfId="0" applyFont="1" applyBorder="1" applyAlignment="1">
      <alignment vertical="center" wrapText="1"/>
    </xf>
    <xf numFmtId="0" fontId="48" fillId="13" borderId="112" xfId="0" applyFont="1" applyFill="1" applyBorder="1" applyAlignment="1">
      <alignment vertical="center" wrapText="1"/>
    </xf>
    <xf numFmtId="0" fontId="48" fillId="13" borderId="83" xfId="0" applyFont="1" applyFill="1" applyBorder="1" applyAlignment="1">
      <alignment horizontal="center" vertical="center" wrapText="1"/>
    </xf>
    <xf numFmtId="0" fontId="48" fillId="0" borderId="122" xfId="0" applyFont="1" applyBorder="1" applyAlignment="1">
      <alignment vertical="center" wrapText="1"/>
    </xf>
    <xf numFmtId="0" fontId="48" fillId="13" borderId="116" xfId="0" applyFont="1" applyFill="1" applyBorder="1" applyAlignment="1">
      <alignment vertical="center" wrapText="1"/>
    </xf>
    <xf numFmtId="0" fontId="48" fillId="13" borderId="88" xfId="0" applyFont="1" applyFill="1" applyBorder="1" applyAlignment="1">
      <alignment horizontal="center" vertical="center" wrapText="1"/>
    </xf>
    <xf numFmtId="0" fontId="48" fillId="0" borderId="83" xfId="0" applyFont="1" applyFill="1" applyBorder="1"/>
    <xf numFmtId="0" fontId="48" fillId="0" borderId="112" xfId="0" applyFont="1" applyFill="1" applyBorder="1" applyAlignment="1">
      <alignment vertical="center" wrapText="1"/>
    </xf>
    <xf numFmtId="0" fontId="48" fillId="0" borderId="83" xfId="0" applyFont="1" applyFill="1" applyBorder="1" applyAlignment="1">
      <alignment horizontal="center" vertical="center" wrapText="1"/>
    </xf>
    <xf numFmtId="0" fontId="48" fillId="0" borderId="93" xfId="0" applyFont="1" applyFill="1" applyBorder="1"/>
    <xf numFmtId="0" fontId="48" fillId="0" borderId="113" xfId="0" applyFont="1" applyFill="1" applyBorder="1" applyAlignment="1">
      <alignment vertical="center" wrapText="1"/>
    </xf>
    <xf numFmtId="0" fontId="48" fillId="0" borderId="93" xfId="0" applyFont="1" applyFill="1" applyBorder="1" applyAlignment="1">
      <alignment horizontal="center" vertical="center" wrapText="1"/>
    </xf>
    <xf numFmtId="0" fontId="48" fillId="13" borderId="113" xfId="0" applyFont="1" applyFill="1" applyBorder="1" applyAlignment="1">
      <alignment vertical="center" wrapText="1"/>
    </xf>
    <xf numFmtId="0" fontId="48" fillId="13" borderId="93" xfId="0" applyFont="1" applyFill="1" applyBorder="1" applyAlignment="1">
      <alignment horizontal="center" vertical="center" wrapText="1"/>
    </xf>
    <xf numFmtId="0" fontId="48" fillId="13" borderId="113" xfId="0" applyFont="1" applyFill="1" applyBorder="1" applyAlignment="1">
      <alignment horizontal="center" vertical="center" wrapText="1"/>
    </xf>
    <xf numFmtId="0" fontId="48" fillId="0" borderId="88" xfId="0" applyFont="1" applyBorder="1" applyAlignment="1">
      <alignment vertical="center" wrapText="1"/>
    </xf>
    <xf numFmtId="0" fontId="48" fillId="0" borderId="83" xfId="0" applyFont="1" applyBorder="1" applyAlignment="1">
      <alignment vertical="center"/>
    </xf>
    <xf numFmtId="0" fontId="48" fillId="0" borderId="93" xfId="0" applyFont="1" applyBorder="1" applyAlignment="1">
      <alignment vertical="center"/>
    </xf>
    <xf numFmtId="0" fontId="48" fillId="0" borderId="93" xfId="0" applyFont="1" applyBorder="1"/>
    <xf numFmtId="0" fontId="48" fillId="13" borderId="113" xfId="0" applyFont="1" applyFill="1" applyBorder="1" applyAlignment="1">
      <alignment wrapText="1"/>
    </xf>
    <xf numFmtId="0" fontId="48" fillId="0" borderId="88" xfId="0" applyFont="1" applyBorder="1" applyAlignment="1">
      <alignment vertical="center"/>
    </xf>
    <xf numFmtId="0" fontId="48" fillId="0" borderId="83" xfId="0" applyFont="1" applyBorder="1"/>
    <xf numFmtId="0" fontId="48" fillId="13" borderId="112" xfId="0" applyFont="1" applyFill="1" applyBorder="1" applyAlignment="1">
      <alignment wrapText="1"/>
    </xf>
    <xf numFmtId="0" fontId="48" fillId="13" borderId="83" xfId="0" applyFont="1" applyFill="1" applyBorder="1" applyAlignment="1">
      <alignment horizontal="center" wrapText="1"/>
    </xf>
    <xf numFmtId="0" fontId="48" fillId="13" borderId="112" xfId="0" applyFont="1" applyFill="1" applyBorder="1" applyAlignment="1">
      <alignment horizontal="center" vertical="center" wrapText="1"/>
    </xf>
    <xf numFmtId="0" fontId="48" fillId="13" borderId="93" xfId="0" applyFont="1" applyFill="1" applyBorder="1" applyAlignment="1">
      <alignment horizontal="center" wrapText="1"/>
    </xf>
    <xf numFmtId="0" fontId="48" fillId="0" borderId="88" xfId="0" applyFont="1" applyBorder="1"/>
    <xf numFmtId="0" fontId="48" fillId="13" borderId="116" xfId="0" applyFont="1" applyFill="1" applyBorder="1" applyAlignment="1">
      <alignment wrapText="1"/>
    </xf>
    <xf numFmtId="0" fontId="48" fillId="13" borderId="116" xfId="0" applyFont="1" applyFill="1" applyBorder="1" applyAlignment="1">
      <alignment horizontal="center" vertical="center" wrapText="1"/>
    </xf>
    <xf numFmtId="0" fontId="172" fillId="13" borderId="0" xfId="0" applyFont="1" applyFill="1" applyAlignment="1">
      <alignment vertical="center"/>
    </xf>
    <xf numFmtId="0" fontId="172" fillId="13" borderId="0" xfId="0" applyFont="1" applyFill="1"/>
    <xf numFmtId="0" fontId="172" fillId="13" borderId="0" xfId="0" applyFont="1" applyFill="1" applyAlignment="1">
      <alignment horizontal="center"/>
    </xf>
    <xf numFmtId="0" fontId="172" fillId="13" borderId="0" xfId="0" applyFont="1" applyFill="1" applyAlignment="1">
      <alignment vertical="center" wrapText="1"/>
    </xf>
    <xf numFmtId="0" fontId="172" fillId="13" borderId="0" xfId="0" applyFont="1" applyFill="1" applyAlignment="1">
      <alignment horizontal="center" vertical="center" wrapText="1"/>
    </xf>
    <xf numFmtId="0" fontId="173" fillId="13" borderId="0" xfId="0" applyFont="1" applyFill="1" applyAlignment="1">
      <alignment horizontal="center" vertical="center" wrapText="1"/>
    </xf>
    <xf numFmtId="0" fontId="52" fillId="29" borderId="43" xfId="0" applyFont="1" applyFill="1" applyBorder="1"/>
    <xf numFmtId="0" fontId="48" fillId="13" borderId="0" xfId="3" applyFont="1" applyFill="1" applyBorder="1" applyAlignment="1">
      <alignment vertical="center" wrapText="1"/>
    </xf>
    <xf numFmtId="0" fontId="52" fillId="29" borderId="35" xfId="0" applyFont="1" applyFill="1" applyBorder="1"/>
    <xf numFmtId="0" fontId="152" fillId="29" borderId="21" xfId="0" applyFont="1" applyFill="1" applyBorder="1" applyAlignment="1">
      <alignment horizontal="center" vertical="top" wrapText="1"/>
    </xf>
    <xf numFmtId="0" fontId="152" fillId="29" borderId="3" xfId="0" applyFont="1" applyFill="1" applyBorder="1" applyAlignment="1">
      <alignment horizontal="center" vertical="top" wrapText="1"/>
    </xf>
    <xf numFmtId="0" fontId="48" fillId="0" borderId="21" xfId="0" applyFont="1" applyBorder="1" applyAlignment="1">
      <alignment vertical="center"/>
    </xf>
    <xf numFmtId="0" fontId="48" fillId="0" borderId="1" xfId="0" applyFont="1" applyBorder="1" applyAlignment="1">
      <alignment horizontal="right" vertical="center"/>
    </xf>
    <xf numFmtId="0" fontId="48" fillId="0" borderId="1" xfId="0" applyFont="1" applyFill="1" applyBorder="1" applyAlignment="1">
      <alignment vertical="center"/>
    </xf>
    <xf numFmtId="0" fontId="174" fillId="0" borderId="21" xfId="0" applyFont="1" applyFill="1" applyBorder="1" applyAlignment="1">
      <alignment horizontal="center" vertical="center"/>
    </xf>
    <xf numFmtId="0" fontId="48" fillId="0" borderId="1" xfId="0" applyFont="1" applyFill="1" applyBorder="1" applyAlignment="1">
      <alignment horizontal="center" vertical="center"/>
    </xf>
    <xf numFmtId="0" fontId="152" fillId="0" borderId="21" xfId="0" applyFont="1" applyFill="1" applyBorder="1" applyAlignment="1">
      <alignment horizontal="center" vertical="center"/>
    </xf>
    <xf numFmtId="0" fontId="48" fillId="0" borderId="3" xfId="0" applyFont="1" applyFill="1" applyBorder="1" applyAlignment="1">
      <alignment horizontal="center" vertical="center"/>
    </xf>
    <xf numFmtId="0" fontId="48" fillId="0" borderId="83" xfId="4" applyFont="1" applyFill="1" applyBorder="1" applyAlignment="1">
      <alignment vertical="center" wrapText="1"/>
    </xf>
    <xf numFmtId="0" fontId="48" fillId="0" borderId="112" xfId="4" applyFont="1" applyBorder="1" applyAlignment="1">
      <alignment vertical="center" wrapText="1"/>
    </xf>
    <xf numFmtId="0" fontId="174" fillId="0" borderId="83" xfId="4" applyFont="1" applyBorder="1" applyAlignment="1">
      <alignment horizontal="center" vertical="center" wrapText="1"/>
    </xf>
    <xf numFmtId="0" fontId="48" fillId="0" borderId="112" xfId="4" applyFont="1" applyBorder="1" applyAlignment="1">
      <alignment horizontal="center" vertical="center" wrapText="1"/>
    </xf>
    <xf numFmtId="0" fontId="48" fillId="13" borderId="0" xfId="4" applyFont="1" applyFill="1" applyBorder="1" applyAlignment="1">
      <alignment vertical="center" wrapText="1"/>
    </xf>
    <xf numFmtId="0" fontId="48" fillId="0" borderId="93" xfId="4" applyFont="1" applyFill="1" applyBorder="1" applyAlignment="1">
      <alignment vertical="center" wrapText="1"/>
    </xf>
    <xf numFmtId="0" fontId="48" fillId="0" borderId="113" xfId="4" applyFont="1" applyBorder="1" applyAlignment="1">
      <alignment vertical="center" wrapText="1"/>
    </xf>
    <xf numFmtId="0" fontId="174" fillId="0" borderId="93" xfId="4" applyFont="1" applyBorder="1" applyAlignment="1">
      <alignment horizontal="center" vertical="center" wrapText="1"/>
    </xf>
    <xf numFmtId="0" fontId="48" fillId="0" borderId="113" xfId="4" applyFont="1" applyBorder="1" applyAlignment="1">
      <alignment horizontal="center" vertical="center" wrapText="1"/>
    </xf>
    <xf numFmtId="0" fontId="48" fillId="0" borderId="88" xfId="4" applyFont="1" applyFill="1" applyBorder="1" applyAlignment="1">
      <alignment vertical="center" wrapText="1"/>
    </xf>
    <xf numFmtId="0" fontId="48" fillId="0" borderId="116" xfId="4" applyFont="1" applyBorder="1" applyAlignment="1">
      <alignment vertical="center" wrapText="1"/>
    </xf>
    <xf numFmtId="0" fontId="174" fillId="0" borderId="88" xfId="4" applyFont="1" applyBorder="1" applyAlignment="1">
      <alignment horizontal="center" vertical="center" wrapText="1"/>
    </xf>
    <xf numFmtId="0" fontId="48" fillId="0" borderId="116" xfId="4" applyFont="1" applyBorder="1" applyAlignment="1">
      <alignment horizontal="center" vertical="center" wrapText="1"/>
    </xf>
    <xf numFmtId="0" fontId="158" fillId="0" borderId="112" xfId="3" applyFont="1" applyFill="1" applyBorder="1" applyAlignment="1">
      <alignment vertical="center"/>
    </xf>
    <xf numFmtId="0" fontId="175" fillId="0" borderId="83" xfId="3" applyFont="1" applyFill="1" applyBorder="1" applyAlignment="1">
      <alignment horizontal="center" vertical="center"/>
    </xf>
    <xf numFmtId="0" fontId="158" fillId="0" borderId="112" xfId="3" applyFont="1" applyFill="1" applyBorder="1" applyAlignment="1">
      <alignment horizontal="center" vertical="center"/>
    </xf>
    <xf numFmtId="0" fontId="158" fillId="13" borderId="0" xfId="3" applyFont="1" applyFill="1" applyBorder="1" applyAlignment="1">
      <alignment vertical="center"/>
    </xf>
    <xf numFmtId="0" fontId="158" fillId="0" borderId="113" xfId="3" applyFont="1" applyFill="1" applyBorder="1" applyAlignment="1">
      <alignment vertical="center"/>
    </xf>
    <xf numFmtId="0" fontId="175" fillId="0" borderId="93" xfId="3" applyFont="1" applyFill="1" applyBorder="1" applyAlignment="1">
      <alignment horizontal="center" vertical="center"/>
    </xf>
    <xf numFmtId="0" fontId="158" fillId="0" borderId="113" xfId="3" applyFont="1" applyFill="1" applyBorder="1" applyAlignment="1">
      <alignment horizontal="center" vertical="center"/>
    </xf>
    <xf numFmtId="0" fontId="158" fillId="0" borderId="116" xfId="3" applyFont="1" applyFill="1" applyBorder="1" applyAlignment="1">
      <alignment vertical="center"/>
    </xf>
    <xf numFmtId="0" fontId="175" fillId="0" borderId="88" xfId="3" applyFont="1" applyFill="1" applyBorder="1" applyAlignment="1">
      <alignment horizontal="center" vertical="center"/>
    </xf>
    <xf numFmtId="0" fontId="158" fillId="0" borderId="116" xfId="3" applyFont="1" applyFill="1" applyBorder="1" applyAlignment="1">
      <alignment horizontal="center" vertical="center"/>
    </xf>
    <xf numFmtId="0" fontId="158" fillId="0" borderId="112" xfId="0" applyFont="1" applyFill="1" applyBorder="1" applyAlignment="1">
      <alignment vertical="center"/>
    </xf>
    <xf numFmtId="0" fontId="158" fillId="0" borderId="112" xfId="0" applyFont="1" applyFill="1" applyBorder="1" applyAlignment="1">
      <alignment horizontal="center" vertical="center"/>
    </xf>
    <xf numFmtId="2" fontId="48" fillId="13" borderId="0" xfId="3" applyNumberFormat="1" applyFont="1" applyFill="1" applyBorder="1" applyAlignment="1">
      <alignment horizontal="center" vertical="center"/>
    </xf>
    <xf numFmtId="0" fontId="158" fillId="0" borderId="113" xfId="0" applyFont="1" applyFill="1" applyBorder="1" applyAlignment="1">
      <alignment horizontal="left" vertical="center" wrapText="1"/>
    </xf>
    <xf numFmtId="2" fontId="174" fillId="13" borderId="93" xfId="0" applyNumberFormat="1" applyFont="1" applyFill="1" applyBorder="1" applyAlignment="1">
      <alignment horizontal="center" vertical="center"/>
    </xf>
    <xf numFmtId="0" fontId="158" fillId="0" borderId="113" xfId="0" applyFont="1" applyFill="1" applyBorder="1" applyAlignment="1">
      <alignment horizontal="center" vertical="center" wrapText="1"/>
    </xf>
    <xf numFmtId="0" fontId="158" fillId="0" borderId="113" xfId="0" applyFont="1" applyFill="1" applyBorder="1" applyAlignment="1">
      <alignment vertical="center"/>
    </xf>
    <xf numFmtId="0" fontId="158" fillId="0" borderId="113" xfId="0" applyFont="1" applyFill="1" applyBorder="1" applyAlignment="1">
      <alignment horizontal="center" vertical="center"/>
    </xf>
    <xf numFmtId="2" fontId="48" fillId="13" borderId="83" xfId="0" applyNumberFormat="1" applyFont="1" applyFill="1" applyBorder="1" applyAlignment="1">
      <alignment horizontal="center" vertical="center"/>
    </xf>
    <xf numFmtId="2" fontId="48" fillId="13" borderId="93" xfId="0" applyNumberFormat="1" applyFont="1" applyFill="1" applyBorder="1" applyAlignment="1">
      <alignment horizontal="center" vertical="center"/>
    </xf>
    <xf numFmtId="0" fontId="158" fillId="0" borderId="116" xfId="0" applyFont="1" applyFill="1" applyBorder="1" applyAlignment="1">
      <alignment vertical="center"/>
    </xf>
    <xf numFmtId="2" fontId="48" fillId="13" borderId="88" xfId="0" applyNumberFormat="1" applyFont="1" applyFill="1" applyBorder="1" applyAlignment="1">
      <alignment horizontal="center" vertical="center"/>
    </xf>
    <xf numFmtId="0" fontId="158" fillId="0" borderId="116" xfId="0" applyFont="1" applyFill="1" applyBorder="1" applyAlignment="1">
      <alignment horizontal="center" vertical="center"/>
    </xf>
    <xf numFmtId="0" fontId="177" fillId="0" borderId="83" xfId="4" applyFont="1" applyBorder="1" applyAlignment="1">
      <alignment horizontal="center" vertical="center" wrapText="1"/>
    </xf>
    <xf numFmtId="0" fontId="177" fillId="0" borderId="93" xfId="4" applyFont="1" applyBorder="1" applyAlignment="1">
      <alignment horizontal="center" vertical="center" wrapText="1"/>
    </xf>
    <xf numFmtId="0" fontId="48" fillId="0" borderId="116" xfId="0" applyFont="1" applyFill="1" applyBorder="1" applyAlignment="1">
      <alignment vertical="center"/>
    </xf>
    <xf numFmtId="0" fontId="177" fillId="0" borderId="88" xfId="4" applyFont="1" applyBorder="1" applyAlignment="1">
      <alignment horizontal="center" vertical="center" wrapText="1"/>
    </xf>
    <xf numFmtId="0" fontId="48" fillId="0" borderId="116" xfId="0" applyFont="1" applyFill="1" applyBorder="1" applyAlignment="1">
      <alignment horizontal="center" vertical="center"/>
    </xf>
    <xf numFmtId="0" fontId="48" fillId="0" borderId="112" xfId="0" applyFont="1" applyFill="1" applyBorder="1" applyAlignment="1">
      <alignment vertical="center"/>
    </xf>
    <xf numFmtId="0" fontId="174" fillId="0" borderId="83" xfId="0" applyFont="1" applyFill="1" applyBorder="1" applyAlignment="1">
      <alignment horizontal="center" vertical="center"/>
    </xf>
    <xf numFmtId="0" fontId="48" fillId="0" borderId="112" xfId="0" applyFont="1" applyFill="1" applyBorder="1" applyAlignment="1">
      <alignment horizontal="center" vertical="center"/>
    </xf>
    <xf numFmtId="0" fontId="48" fillId="0" borderId="113" xfId="0" applyFont="1" applyFill="1" applyBorder="1"/>
    <xf numFmtId="0" fontId="174" fillId="0" borderId="93" xfId="0" applyFont="1" applyFill="1" applyBorder="1" applyAlignment="1">
      <alignment horizontal="center"/>
    </xf>
    <xf numFmtId="0" fontId="48" fillId="0" borderId="113" xfId="0" applyFont="1" applyFill="1" applyBorder="1" applyAlignment="1">
      <alignment horizontal="center"/>
    </xf>
    <xf numFmtId="0" fontId="48" fillId="0" borderId="113" xfId="0" applyFont="1" applyFill="1" applyBorder="1" applyAlignment="1">
      <alignment vertical="center"/>
    </xf>
    <xf numFmtId="0" fontId="174" fillId="0" borderId="93" xfId="0" applyFont="1" applyFill="1" applyBorder="1" applyAlignment="1">
      <alignment horizontal="center" vertical="center"/>
    </xf>
    <xf numFmtId="0" fontId="48" fillId="0" borderId="113" xfId="0" applyFont="1" applyFill="1" applyBorder="1" applyAlignment="1">
      <alignment horizontal="center" vertical="center"/>
    </xf>
    <xf numFmtId="0" fontId="174" fillId="0" borderId="93" xfId="0" applyFont="1" applyFill="1" applyBorder="1" applyAlignment="1">
      <alignment horizontal="center" vertical="center" wrapText="1"/>
    </xf>
    <xf numFmtId="0" fontId="48" fillId="0" borderId="113" xfId="0" applyFont="1" applyFill="1" applyBorder="1" applyAlignment="1">
      <alignment horizontal="center" vertical="center" wrapText="1"/>
    </xf>
    <xf numFmtId="0" fontId="48" fillId="13" borderId="113" xfId="0" applyFont="1" applyFill="1" applyBorder="1" applyAlignment="1">
      <alignment vertical="center"/>
    </xf>
    <xf numFmtId="0" fontId="174" fillId="13" borderId="93" xfId="0" applyFont="1" applyFill="1" applyBorder="1" applyAlignment="1">
      <alignment horizontal="center" vertical="center"/>
    </xf>
    <xf numFmtId="0" fontId="48" fillId="13" borderId="113" xfId="0" applyFont="1" applyFill="1" applyBorder="1" applyAlignment="1">
      <alignment horizontal="center" vertical="center"/>
    </xf>
    <xf numFmtId="0" fontId="174" fillId="13" borderId="93" xfId="0" applyFont="1" applyFill="1" applyBorder="1" applyAlignment="1">
      <alignment horizontal="center" wrapText="1"/>
    </xf>
    <xf numFmtId="0" fontId="48" fillId="13" borderId="113" xfId="0" applyFont="1" applyFill="1" applyBorder="1" applyAlignment="1">
      <alignment horizontal="center" wrapText="1"/>
    </xf>
    <xf numFmtId="0" fontId="174" fillId="13" borderId="93" xfId="0" applyFont="1" applyFill="1" applyBorder="1" applyAlignment="1">
      <alignment horizontal="center" vertical="center" wrapText="1"/>
    </xf>
    <xf numFmtId="0" fontId="174" fillId="0" borderId="88" xfId="0" applyFont="1" applyFill="1" applyBorder="1" applyAlignment="1">
      <alignment horizontal="center" vertical="center"/>
    </xf>
    <xf numFmtId="0" fontId="48" fillId="0" borderId="106" xfId="0" applyFont="1" applyBorder="1" applyAlignment="1">
      <alignment vertical="center"/>
    </xf>
    <xf numFmtId="0" fontId="48" fillId="13" borderId="123" xfId="0" applyFont="1" applyFill="1" applyBorder="1" applyAlignment="1">
      <alignment vertical="center"/>
    </xf>
    <xf numFmtId="0" fontId="174" fillId="13" borderId="106" xfId="0" applyFont="1" applyFill="1" applyBorder="1" applyAlignment="1">
      <alignment horizontal="center" vertical="center"/>
    </xf>
    <xf numFmtId="0" fontId="48" fillId="13" borderId="123" xfId="0" applyFont="1" applyFill="1" applyBorder="1" applyAlignment="1">
      <alignment horizontal="center" vertical="center"/>
    </xf>
    <xf numFmtId="2" fontId="48" fillId="13" borderId="0" xfId="3" applyNumberFormat="1" applyFont="1" applyFill="1" applyBorder="1" applyAlignment="1">
      <alignment vertical="center"/>
    </xf>
    <xf numFmtId="0" fontId="48" fillId="0" borderId="114" xfId="0" applyFont="1" applyBorder="1" applyAlignment="1">
      <alignment vertical="center"/>
    </xf>
    <xf numFmtId="0" fontId="48" fillId="13" borderId="115" xfId="0" applyFont="1" applyFill="1" applyBorder="1" applyAlignment="1">
      <alignment vertical="center"/>
    </xf>
    <xf numFmtId="0" fontId="174" fillId="13" borderId="114" xfId="0" applyFont="1" applyFill="1" applyBorder="1" applyAlignment="1">
      <alignment horizontal="center" vertical="center"/>
    </xf>
    <xf numFmtId="0" fontId="48" fillId="13" borderId="115" xfId="0" applyFont="1" applyFill="1" applyBorder="1" applyAlignment="1">
      <alignment horizontal="center" vertical="center"/>
    </xf>
    <xf numFmtId="0" fontId="48" fillId="0" borderId="83" xfId="0" applyFont="1" applyFill="1" applyBorder="1" applyAlignment="1">
      <alignment vertical="center"/>
    </xf>
    <xf numFmtId="0" fontId="48" fillId="13" borderId="112" xfId="0" applyFont="1" applyFill="1" applyBorder="1" applyAlignment="1">
      <alignment vertical="center"/>
    </xf>
    <xf numFmtId="0" fontId="48" fillId="13" borderId="83" xfId="0" applyFont="1" applyFill="1" applyBorder="1" applyAlignment="1">
      <alignment vertical="center"/>
    </xf>
    <xf numFmtId="0" fontId="48" fillId="13" borderId="112" xfId="0" applyFont="1" applyFill="1" applyBorder="1" applyAlignment="1">
      <alignment horizontal="center" vertical="center"/>
    </xf>
    <xf numFmtId="0" fontId="48" fillId="0" borderId="93" xfId="0" applyFont="1" applyFill="1" applyBorder="1" applyAlignment="1">
      <alignment vertical="center"/>
    </xf>
    <xf numFmtId="0" fontId="48" fillId="13" borderId="93" xfId="0" applyFont="1" applyFill="1" applyBorder="1" applyAlignment="1">
      <alignment vertical="center"/>
    </xf>
    <xf numFmtId="0" fontId="48" fillId="0" borderId="88" xfId="0" applyFont="1" applyFill="1" applyBorder="1" applyAlignment="1">
      <alignment vertical="center"/>
    </xf>
    <xf numFmtId="0" fontId="48" fillId="13" borderId="116" xfId="0" applyFont="1" applyFill="1" applyBorder="1" applyAlignment="1">
      <alignment vertical="center"/>
    </xf>
    <xf numFmtId="0" fontId="48" fillId="13" borderId="116" xfId="0" applyFont="1" applyFill="1" applyBorder="1" applyAlignment="1">
      <alignment horizontal="center" vertical="center"/>
    </xf>
    <xf numFmtId="0" fontId="178" fillId="12" borderId="0" xfId="0" applyFont="1" applyFill="1" applyBorder="1" applyAlignment="1">
      <alignment horizontal="center" vertical="center" wrapText="1"/>
    </xf>
    <xf numFmtId="0" fontId="48" fillId="12" borderId="0" xfId="0" applyFont="1" applyFill="1" applyBorder="1" applyAlignment="1">
      <alignment horizontal="center" vertical="center"/>
    </xf>
    <xf numFmtId="0" fontId="179" fillId="12" borderId="0" xfId="0" applyFont="1" applyFill="1" applyBorder="1" applyAlignment="1">
      <alignment vertical="center"/>
    </xf>
    <xf numFmtId="49" fontId="48" fillId="13" borderId="0" xfId="0" applyNumberFormat="1" applyFont="1" applyFill="1" applyBorder="1" applyAlignment="1">
      <alignment vertical="center"/>
    </xf>
    <xf numFmtId="0" fontId="48" fillId="13" borderId="0" xfId="0" applyFont="1" applyFill="1" applyBorder="1" applyAlignment="1">
      <alignment horizontal="center"/>
    </xf>
    <xf numFmtId="0" fontId="48" fillId="13" borderId="0" xfId="0" applyFont="1" applyFill="1" applyBorder="1" applyAlignment="1">
      <alignment horizontal="left" vertical="center" wrapText="1"/>
    </xf>
    <xf numFmtId="0" fontId="48" fillId="13" borderId="0" xfId="0" applyFont="1" applyFill="1" applyBorder="1" applyAlignment="1">
      <alignment horizontal="center" vertical="center" wrapText="1"/>
    </xf>
    <xf numFmtId="0" fontId="178" fillId="13" borderId="0" xfId="0" applyFont="1" applyFill="1" applyBorder="1" applyAlignment="1">
      <alignment horizontal="center" vertical="center" wrapText="1"/>
    </xf>
    <xf numFmtId="0" fontId="180" fillId="13" borderId="0" xfId="0" applyFont="1" applyFill="1" applyAlignment="1"/>
    <xf numFmtId="0" fontId="178" fillId="13" borderId="0" xfId="0" applyNumberFormat="1" applyFont="1" applyFill="1" applyBorder="1" applyAlignment="1">
      <alignment horizontal="center" vertical="center" wrapText="1"/>
    </xf>
    <xf numFmtId="0" fontId="52" fillId="29" borderId="1" xfId="3" applyFont="1" applyFill="1" applyBorder="1" applyAlignment="1">
      <alignment horizontal="right" vertical="center" wrapText="1"/>
    </xf>
    <xf numFmtId="0" fontId="52" fillId="29" borderId="3" xfId="3" applyFont="1" applyFill="1" applyBorder="1" applyAlignment="1">
      <alignment horizontal="right" vertical="center" wrapText="1"/>
    </xf>
    <xf numFmtId="0" fontId="52" fillId="29" borderId="66" xfId="3" applyFont="1" applyFill="1" applyBorder="1" applyAlignment="1">
      <alignment horizontal="center" vertical="center" wrapText="1"/>
    </xf>
    <xf numFmtId="0" fontId="52" fillId="29" borderId="13" xfId="0" applyFont="1" applyFill="1" applyBorder="1" applyAlignment="1">
      <alignment horizontal="center" vertical="center" wrapText="1"/>
    </xf>
    <xf numFmtId="0" fontId="52" fillId="29" borderId="2" xfId="0" applyFont="1" applyFill="1" applyBorder="1" applyAlignment="1">
      <alignment horizontal="center" vertical="center" wrapText="1"/>
    </xf>
    <xf numFmtId="0" fontId="52" fillId="29" borderId="21" xfId="0" applyFont="1" applyFill="1" applyBorder="1" applyAlignment="1">
      <alignment horizontal="center" vertical="center" wrapText="1"/>
    </xf>
    <xf numFmtId="0" fontId="52" fillId="12" borderId="0" xfId="0" applyFont="1" applyFill="1" applyBorder="1" applyAlignment="1">
      <alignment horizontal="center" vertical="center" wrapText="1"/>
    </xf>
    <xf numFmtId="49" fontId="172" fillId="13" borderId="0" xfId="0" applyNumberFormat="1" applyFont="1" applyFill="1" applyBorder="1" applyAlignment="1">
      <alignment vertical="center"/>
    </xf>
    <xf numFmtId="0" fontId="48" fillId="13" borderId="112" xfId="3" applyFont="1" applyFill="1" applyBorder="1" applyAlignment="1">
      <alignment horizontal="right" vertical="center" wrapText="1"/>
    </xf>
    <xf numFmtId="0" fontId="48" fillId="13" borderId="120" xfId="3" applyFont="1" applyFill="1" applyBorder="1" applyAlignment="1">
      <alignment horizontal="right" vertical="center" wrapText="1"/>
    </xf>
    <xf numFmtId="0" fontId="48" fillId="13" borderId="70" xfId="3" applyFont="1" applyFill="1" applyBorder="1" applyAlignment="1">
      <alignment horizontal="center" vertical="center" wrapText="1"/>
    </xf>
    <xf numFmtId="4" fontId="48" fillId="13" borderId="0" xfId="3" applyNumberFormat="1" applyFont="1" applyFill="1" applyBorder="1" applyAlignment="1">
      <alignment horizontal="center" vertical="center"/>
    </xf>
    <xf numFmtId="0" fontId="48" fillId="13" borderId="113" xfId="3" applyFont="1" applyFill="1" applyBorder="1" applyAlignment="1">
      <alignment horizontal="right" vertical="center" wrapText="1"/>
    </xf>
    <xf numFmtId="0" fontId="48" fillId="13" borderId="121" xfId="3" applyFont="1" applyFill="1" applyBorder="1" applyAlignment="1">
      <alignment horizontal="right" vertical="center" wrapText="1"/>
    </xf>
    <xf numFmtId="0" fontId="48" fillId="13" borderId="72" xfId="3" applyFont="1" applyFill="1" applyBorder="1" applyAlignment="1">
      <alignment horizontal="center" vertical="center" wrapText="1"/>
    </xf>
    <xf numFmtId="0" fontId="48" fillId="13" borderId="116" xfId="3" applyFont="1" applyFill="1" applyBorder="1" applyAlignment="1">
      <alignment horizontal="right" vertical="center" wrapText="1"/>
    </xf>
    <xf numFmtId="0" fontId="48" fillId="13" borderId="122" xfId="3" applyFont="1" applyFill="1" applyBorder="1" applyAlignment="1">
      <alignment horizontal="right" vertical="center" wrapText="1"/>
    </xf>
    <xf numFmtId="0" fontId="48" fillId="13" borderId="74" xfId="3" applyFont="1" applyFill="1" applyBorder="1" applyAlignment="1">
      <alignment horizontal="center" vertical="center" wrapText="1"/>
    </xf>
    <xf numFmtId="49" fontId="172" fillId="13" borderId="44" xfId="0" applyNumberFormat="1" applyFont="1" applyFill="1" applyBorder="1" applyAlignment="1">
      <alignment vertical="center"/>
    </xf>
    <xf numFmtId="0" fontId="178" fillId="13" borderId="0" xfId="3" applyFont="1" applyFill="1" applyBorder="1" applyAlignment="1">
      <alignment vertical="center" wrapText="1"/>
    </xf>
    <xf numFmtId="0" fontId="178" fillId="13" borderId="0" xfId="3" applyFont="1" applyFill="1" applyBorder="1" applyAlignment="1">
      <alignment horizontal="center" vertical="center" wrapText="1"/>
    </xf>
    <xf numFmtId="49" fontId="47" fillId="13" borderId="0" xfId="0" applyNumberFormat="1" applyFont="1" applyFill="1" applyBorder="1" applyAlignment="1">
      <alignment vertical="center"/>
    </xf>
    <xf numFmtId="0" fontId="178" fillId="13" borderId="0" xfId="0" applyFont="1" applyFill="1" applyBorder="1" applyAlignment="1">
      <alignment vertical="center"/>
    </xf>
    <xf numFmtId="0" fontId="49" fillId="29" borderId="1" xfId="0" applyFont="1" applyFill="1" applyBorder="1"/>
    <xf numFmtId="0" fontId="49" fillId="29" borderId="3" xfId="0" applyFont="1" applyFill="1" applyBorder="1"/>
    <xf numFmtId="0" fontId="52" fillId="29" borderId="2" xfId="0" applyFont="1" applyFill="1" applyBorder="1" applyAlignment="1">
      <alignment vertical="center"/>
    </xf>
    <xf numFmtId="0" fontId="58" fillId="29" borderId="21" xfId="0" applyFont="1" applyFill="1" applyBorder="1" applyAlignment="1">
      <alignment horizontal="center" vertical="center"/>
    </xf>
    <xf numFmtId="0" fontId="49" fillId="13" borderId="40" xfId="0" applyFont="1" applyFill="1" applyBorder="1"/>
    <xf numFmtId="0" fontId="49" fillId="13" borderId="41" xfId="0" applyFont="1" applyFill="1" applyBorder="1"/>
    <xf numFmtId="49" fontId="48" fillId="13" borderId="112" xfId="0" applyNumberFormat="1" applyFont="1" applyFill="1" applyBorder="1" applyAlignment="1">
      <alignment vertical="center" wrapText="1"/>
    </xf>
    <xf numFmtId="0" fontId="49" fillId="13" borderId="42" xfId="0" applyFont="1" applyFill="1" applyBorder="1"/>
    <xf numFmtId="0" fontId="49" fillId="13" borderId="34" xfId="0" applyFont="1" applyFill="1" applyBorder="1"/>
    <xf numFmtId="49" fontId="48" fillId="13" borderId="116" xfId="0" applyNumberFormat="1" applyFont="1" applyFill="1" applyBorder="1" applyAlignment="1">
      <alignment vertical="center" wrapText="1"/>
    </xf>
    <xf numFmtId="16" fontId="49" fillId="13" borderId="41" xfId="0" quotePrefix="1" applyNumberFormat="1" applyFont="1" applyFill="1" applyBorder="1"/>
    <xf numFmtId="49" fontId="48" fillId="13" borderId="42" xfId="0" applyNumberFormat="1" applyFont="1" applyFill="1" applyBorder="1" applyAlignment="1">
      <alignment vertical="center" wrapText="1"/>
    </xf>
    <xf numFmtId="0" fontId="48" fillId="13" borderId="79" xfId="0" applyNumberFormat="1" applyFont="1" applyFill="1" applyBorder="1" applyAlignment="1">
      <alignment horizontal="center" vertical="center" wrapText="1"/>
    </xf>
    <xf numFmtId="0" fontId="152" fillId="12" borderId="0" xfId="0" applyFont="1" applyFill="1" applyBorder="1" applyAlignment="1">
      <alignment vertical="center"/>
    </xf>
    <xf numFmtId="0" fontId="52" fillId="29" borderId="44" xfId="3" applyFont="1" applyFill="1" applyBorder="1" applyAlignment="1">
      <alignment horizontal="center" vertical="top" wrapText="1"/>
    </xf>
    <xf numFmtId="0" fontId="52" fillId="29" borderId="66" xfId="0" applyFont="1" applyFill="1" applyBorder="1" applyAlignment="1">
      <alignment horizontal="center" vertical="center"/>
    </xf>
    <xf numFmtId="0" fontId="52" fillId="29" borderId="41" xfId="0" applyFont="1" applyFill="1" applyBorder="1" applyAlignment="1">
      <alignment horizontal="center" vertical="center"/>
    </xf>
    <xf numFmtId="49" fontId="172" fillId="12" borderId="0" xfId="0" applyNumberFormat="1" applyFont="1" applyFill="1" applyBorder="1"/>
    <xf numFmtId="0" fontId="48" fillId="13" borderId="120" xfId="0" applyFont="1" applyFill="1" applyBorder="1"/>
    <xf numFmtId="0" fontId="48" fillId="13" borderId="112" xfId="3" applyFont="1" applyFill="1" applyBorder="1" applyAlignment="1">
      <alignment horizontal="left" vertical="center" wrapText="1"/>
    </xf>
    <xf numFmtId="0" fontId="48" fillId="13" borderId="122" xfId="0" applyFont="1" applyFill="1" applyBorder="1"/>
    <xf numFmtId="0" fontId="48" fillId="13" borderId="116" xfId="3" applyFont="1" applyFill="1" applyBorder="1" applyAlignment="1">
      <alignment horizontal="left" vertical="center" wrapText="1"/>
    </xf>
    <xf numFmtId="0" fontId="56" fillId="13" borderId="123" xfId="3" applyFont="1" applyFill="1" applyBorder="1" applyAlignment="1">
      <alignment vertical="center" wrapText="1"/>
    </xf>
    <xf numFmtId="0" fontId="48" fillId="13" borderId="125" xfId="0" applyFont="1" applyFill="1" applyBorder="1"/>
    <xf numFmtId="0" fontId="48" fillId="13" borderId="123" xfId="3" applyFont="1" applyFill="1" applyBorder="1" applyAlignment="1">
      <alignment horizontal="left" vertical="center" wrapText="1"/>
    </xf>
    <xf numFmtId="0" fontId="48" fillId="13" borderId="123" xfId="3" applyFont="1" applyFill="1" applyBorder="1" applyAlignment="1">
      <alignment horizontal="center" vertical="center" wrapText="1"/>
    </xf>
    <xf numFmtId="0" fontId="48" fillId="13" borderId="106" xfId="3" applyFont="1" applyFill="1" applyBorder="1" applyAlignment="1">
      <alignment horizontal="center" vertical="center" wrapText="1"/>
    </xf>
    <xf numFmtId="0" fontId="48" fillId="13" borderId="121" xfId="0" applyFont="1" applyFill="1" applyBorder="1"/>
    <xf numFmtId="0" fontId="48" fillId="13" borderId="113" xfId="3" applyFont="1" applyFill="1" applyBorder="1" applyAlignment="1">
      <alignment horizontal="left" vertical="center" wrapText="1"/>
    </xf>
    <xf numFmtId="0" fontId="48" fillId="13" borderId="0" xfId="3" applyFont="1" applyFill="1" applyBorder="1" applyAlignment="1">
      <alignment horizontal="left" vertical="center" wrapText="1"/>
    </xf>
    <xf numFmtId="0" fontId="48" fillId="13" borderId="0" xfId="3" applyFont="1" applyFill="1" applyBorder="1" applyAlignment="1">
      <alignment horizontal="center" vertical="center" wrapText="1"/>
    </xf>
    <xf numFmtId="0" fontId="48" fillId="0" borderId="0" xfId="3" applyFont="1" applyBorder="1" applyAlignment="1">
      <alignment horizontal="center" vertical="center" wrapText="1"/>
    </xf>
    <xf numFmtId="0" fontId="178" fillId="12" borderId="0" xfId="3" applyFont="1" applyFill="1" applyBorder="1" applyAlignment="1">
      <alignment vertical="center" wrapText="1"/>
    </xf>
    <xf numFmtId="49" fontId="181" fillId="12" borderId="0" xfId="0" applyNumberFormat="1" applyFont="1" applyFill="1" applyBorder="1" applyAlignment="1">
      <alignment horizontal="center" vertical="center" wrapText="1"/>
    </xf>
    <xf numFmtId="49" fontId="181" fillId="0" borderId="0" xfId="0" applyNumberFormat="1" applyFont="1" applyFill="1" applyBorder="1" applyAlignment="1">
      <alignment vertical="center" wrapText="1"/>
    </xf>
    <xf numFmtId="0" fontId="52" fillId="12" borderId="44" xfId="0" applyFont="1" applyFill="1" applyBorder="1" applyAlignment="1">
      <alignment horizontal="left" vertical="center" indent="3"/>
    </xf>
    <xf numFmtId="0" fontId="48" fillId="12" borderId="0" xfId="0" applyFont="1" applyFill="1" applyBorder="1" applyAlignment="1">
      <alignment vertical="center"/>
    </xf>
    <xf numFmtId="0" fontId="48" fillId="12" borderId="44" xfId="0" applyFont="1" applyFill="1" applyBorder="1" applyAlignment="1">
      <alignment vertical="center"/>
    </xf>
    <xf numFmtId="0" fontId="48" fillId="12" borderId="33" xfId="0" applyFont="1" applyFill="1" applyBorder="1" applyAlignment="1">
      <alignment vertical="center"/>
    </xf>
    <xf numFmtId="49" fontId="48" fillId="12" borderId="44" xfId="0" applyNumberFormat="1" applyFont="1" applyFill="1" applyBorder="1" applyAlignment="1">
      <alignment horizontal="left" indent="3"/>
    </xf>
    <xf numFmtId="49" fontId="48" fillId="12" borderId="0" xfId="0" applyNumberFormat="1" applyFont="1" applyFill="1" applyBorder="1" applyAlignment="1"/>
    <xf numFmtId="2" fontId="48" fillId="12" borderId="44" xfId="3" applyNumberFormat="1" applyFont="1" applyFill="1" applyBorder="1" applyAlignment="1">
      <alignment vertical="center" wrapText="1"/>
    </xf>
    <xf numFmtId="0" fontId="48" fillId="12" borderId="33" xfId="3" applyFont="1" applyFill="1" applyBorder="1" applyAlignment="1">
      <alignment vertical="center" wrapText="1"/>
    </xf>
    <xf numFmtId="0" fontId="52" fillId="12" borderId="40" xfId="0" applyFont="1" applyFill="1" applyBorder="1" applyAlignment="1">
      <alignment horizontal="left" vertical="center" indent="3"/>
    </xf>
    <xf numFmtId="0" fontId="48" fillId="12" borderId="41" xfId="0" applyFont="1" applyFill="1" applyBorder="1" applyAlignment="1">
      <alignment vertical="center"/>
    </xf>
    <xf numFmtId="2" fontId="48" fillId="12" borderId="40" xfId="0" applyNumberFormat="1" applyFont="1" applyFill="1" applyBorder="1" applyAlignment="1">
      <alignment vertical="center"/>
    </xf>
    <xf numFmtId="0" fontId="48" fillId="12" borderId="43" xfId="0" applyFont="1" applyFill="1" applyBorder="1" applyAlignment="1">
      <alignment vertical="center"/>
    </xf>
    <xf numFmtId="49" fontId="48" fillId="12" borderId="42" xfId="0" applyNumberFormat="1" applyFont="1" applyFill="1" applyBorder="1" applyAlignment="1">
      <alignment horizontal="left" indent="3"/>
    </xf>
    <xf numFmtId="49" fontId="48" fillId="12" borderId="34" xfId="0" applyNumberFormat="1" applyFont="1" applyFill="1" applyBorder="1" applyAlignment="1"/>
    <xf numFmtId="2" fontId="48" fillId="12" borderId="42" xfId="3" applyNumberFormat="1" applyFont="1" applyFill="1" applyBorder="1" applyAlignment="1">
      <alignment vertical="center" wrapText="1"/>
    </xf>
    <xf numFmtId="0" fontId="48" fillId="12" borderId="35" xfId="3" applyFont="1" applyFill="1" applyBorder="1" applyAlignment="1">
      <alignment vertical="center" wrapText="1"/>
    </xf>
    <xf numFmtId="2" fontId="48" fillId="12" borderId="44" xfId="0" applyNumberFormat="1" applyFont="1" applyFill="1" applyBorder="1" applyAlignment="1">
      <alignment vertical="center"/>
    </xf>
    <xf numFmtId="0" fontId="49" fillId="12" borderId="0" xfId="0" applyFont="1" applyFill="1" applyBorder="1"/>
    <xf numFmtId="0" fontId="49" fillId="12" borderId="0" xfId="0" applyFont="1" applyFill="1" applyBorder="1" applyAlignment="1">
      <alignment horizontal="center"/>
    </xf>
    <xf numFmtId="2" fontId="52" fillId="13" borderId="23" xfId="0" applyNumberFormat="1" applyFont="1" applyFill="1" applyBorder="1" applyAlignment="1">
      <alignment horizontal="center" vertical="center" wrapText="1"/>
    </xf>
    <xf numFmtId="2" fontId="52" fillId="13" borderId="0" xfId="0" applyNumberFormat="1" applyFont="1" applyFill="1" applyBorder="1" applyAlignment="1">
      <alignment horizontal="center" vertical="center" wrapText="1"/>
    </xf>
    <xf numFmtId="2" fontId="52" fillId="13" borderId="12" xfId="0" applyNumberFormat="1" applyFont="1" applyFill="1" applyBorder="1" applyAlignment="1">
      <alignment vertical="center"/>
    </xf>
    <xf numFmtId="2" fontId="52" fillId="13" borderId="0" xfId="0" applyNumberFormat="1" applyFont="1" applyFill="1" applyBorder="1" applyAlignment="1">
      <alignment vertical="center"/>
    </xf>
    <xf numFmtId="0" fontId="55" fillId="13" borderId="0" xfId="0" applyFont="1" applyFill="1" applyBorder="1" applyAlignment="1"/>
    <xf numFmtId="0" fontId="48" fillId="13" borderId="126" xfId="0" applyFont="1" applyFill="1" applyBorder="1"/>
    <xf numFmtId="0" fontId="48" fillId="13" borderId="127" xfId="0" applyFont="1" applyFill="1" applyBorder="1" applyAlignment="1">
      <alignment horizontal="center"/>
    </xf>
    <xf numFmtId="2" fontId="47" fillId="13" borderId="128" xfId="0" applyNumberFormat="1" applyFont="1" applyFill="1" applyBorder="1" applyAlignment="1">
      <alignment horizontal="center"/>
    </xf>
    <xf numFmtId="0" fontId="95" fillId="13" borderId="0" xfId="0" applyFont="1" applyFill="1"/>
    <xf numFmtId="0" fontId="48" fillId="13" borderId="72" xfId="0" applyFont="1" applyFill="1" applyBorder="1"/>
    <xf numFmtId="0" fontId="48" fillId="13" borderId="73" xfId="0" applyFont="1" applyFill="1" applyBorder="1" applyAlignment="1">
      <alignment horizontal="center"/>
    </xf>
    <xf numFmtId="2" fontId="182" fillId="13" borderId="129" xfId="0" applyNumberFormat="1" applyFont="1" applyFill="1" applyBorder="1" applyAlignment="1">
      <alignment horizontal="center"/>
    </xf>
    <xf numFmtId="2" fontId="47" fillId="13" borderId="129" xfId="0" applyNumberFormat="1" applyFont="1" applyFill="1" applyBorder="1" applyAlignment="1">
      <alignment horizontal="center"/>
    </xf>
    <xf numFmtId="0" fontId="48" fillId="13" borderId="74" xfId="0" applyFont="1" applyFill="1" applyBorder="1"/>
    <xf numFmtId="0" fontId="48" fillId="13" borderId="75" xfId="0" applyFont="1" applyFill="1" applyBorder="1" applyAlignment="1">
      <alignment horizontal="center"/>
    </xf>
    <xf numFmtId="2" fontId="47" fillId="13" borderId="130" xfId="0" applyNumberFormat="1" applyFont="1" applyFill="1" applyBorder="1" applyAlignment="1">
      <alignment horizontal="center"/>
    </xf>
    <xf numFmtId="0" fontId="48" fillId="13" borderId="70" xfId="0" applyFont="1" applyFill="1" applyBorder="1"/>
    <xf numFmtId="0" fontId="48" fillId="13" borderId="71" xfId="0" applyFont="1" applyFill="1" applyBorder="1" applyAlignment="1">
      <alignment horizontal="center"/>
    </xf>
    <xf numFmtId="2" fontId="47" fillId="13" borderId="124" xfId="0" applyNumberFormat="1" applyFont="1" applyFill="1" applyBorder="1" applyAlignment="1">
      <alignment horizontal="center"/>
    </xf>
    <xf numFmtId="0" fontId="48" fillId="13" borderId="44" xfId="0" applyFont="1" applyFill="1" applyBorder="1"/>
    <xf numFmtId="2" fontId="48" fillId="13" borderId="33" xfId="0" applyNumberFormat="1" applyFont="1" applyFill="1" applyBorder="1" applyAlignment="1">
      <alignment horizontal="center"/>
    </xf>
    <xf numFmtId="2" fontId="182" fillId="13" borderId="124" xfId="0" applyNumberFormat="1" applyFont="1" applyFill="1" applyBorder="1" applyAlignment="1">
      <alignment horizontal="center"/>
    </xf>
    <xf numFmtId="2" fontId="52" fillId="13" borderId="0" xfId="0" applyNumberFormat="1" applyFont="1" applyFill="1" applyBorder="1" applyAlignment="1">
      <alignment horizontal="center"/>
    </xf>
    <xf numFmtId="2" fontId="182" fillId="13" borderId="130" xfId="0" applyNumberFormat="1" applyFont="1" applyFill="1" applyBorder="1" applyAlignment="1">
      <alignment horizontal="center"/>
    </xf>
    <xf numFmtId="0" fontId="49" fillId="13" borderId="0" xfId="0" applyFont="1" applyFill="1" applyBorder="1"/>
    <xf numFmtId="2" fontId="49" fillId="13" borderId="0" xfId="0" applyNumberFormat="1" applyFont="1" applyFill="1" applyBorder="1" applyAlignment="1">
      <alignment horizontal="center"/>
    </xf>
    <xf numFmtId="0" fontId="58" fillId="15" borderId="48" xfId="0" applyFont="1" applyFill="1" applyBorder="1" applyAlignment="1">
      <alignment horizontal="center" vertical="top" wrapText="1"/>
    </xf>
    <xf numFmtId="0" fontId="58" fillId="15" borderId="64" xfId="0" applyFont="1" applyFill="1" applyBorder="1" applyAlignment="1">
      <alignment horizontal="center" vertical="top" wrapText="1"/>
    </xf>
    <xf numFmtId="0" fontId="52" fillId="0" borderId="4" xfId="0" applyFont="1" applyBorder="1" applyAlignment="1">
      <alignment horizontal="center" vertical="center" wrapText="1"/>
    </xf>
    <xf numFmtId="2" fontId="48" fillId="0" borderId="17" xfId="0" applyNumberFormat="1" applyFont="1" applyBorder="1" applyAlignment="1">
      <alignment horizontal="center" vertical="center" wrapText="1"/>
    </xf>
    <xf numFmtId="2" fontId="48" fillId="0" borderId="18" xfId="0" applyNumberFormat="1" applyFont="1" applyBorder="1" applyAlignment="1">
      <alignment horizontal="center" vertical="center" wrapText="1"/>
    </xf>
    <xf numFmtId="0" fontId="107" fillId="31" borderId="131" xfId="0" applyNumberFormat="1" applyFont="1" applyFill="1" applyBorder="1" applyAlignment="1">
      <alignment horizontal="left" vertical="top" wrapText="1"/>
    </xf>
    <xf numFmtId="2" fontId="107" fillId="31" borderId="131" xfId="0" applyNumberFormat="1" applyFont="1" applyFill="1" applyBorder="1" applyAlignment="1">
      <alignment horizontal="right" vertical="top"/>
    </xf>
    <xf numFmtId="0" fontId="107" fillId="31" borderId="131" xfId="0" applyNumberFormat="1" applyFont="1" applyFill="1" applyBorder="1" applyAlignment="1">
      <alignment horizontal="left" vertical="top" wrapText="1" indent="2"/>
    </xf>
    <xf numFmtId="0" fontId="107" fillId="31" borderId="131" xfId="0" applyNumberFormat="1" applyFont="1" applyFill="1" applyBorder="1" applyAlignment="1">
      <alignment horizontal="left" vertical="top" wrapText="1" indent="4"/>
    </xf>
    <xf numFmtId="1" fontId="107" fillId="31" borderId="131" xfId="0" applyNumberFormat="1" applyFont="1" applyFill="1" applyBorder="1" applyAlignment="1">
      <alignment horizontal="left" vertical="top" wrapText="1" indent="4"/>
    </xf>
    <xf numFmtId="0" fontId="107" fillId="18" borderId="131" xfId="0" applyNumberFormat="1" applyFont="1" applyFill="1" applyBorder="1" applyAlignment="1">
      <alignment horizontal="left" vertical="top" wrapText="1"/>
    </xf>
    <xf numFmtId="2" fontId="107" fillId="18" borderId="131" xfId="0" applyNumberFormat="1" applyFont="1" applyFill="1" applyBorder="1" applyAlignment="1">
      <alignment horizontal="right" vertical="top"/>
    </xf>
    <xf numFmtId="0" fontId="107" fillId="18" borderId="131" xfId="0" applyNumberFormat="1" applyFont="1" applyFill="1" applyBorder="1" applyAlignment="1">
      <alignment horizontal="left" vertical="top" wrapText="1" indent="2"/>
    </xf>
    <xf numFmtId="0" fontId="107" fillId="18" borderId="131" xfId="0" applyNumberFormat="1" applyFont="1" applyFill="1" applyBorder="1" applyAlignment="1">
      <alignment horizontal="left" vertical="top" wrapText="1" indent="4"/>
    </xf>
    <xf numFmtId="1" fontId="107" fillId="18" borderId="131" xfId="0" applyNumberFormat="1" applyFont="1" applyFill="1" applyBorder="1" applyAlignment="1">
      <alignment horizontal="left" vertical="top" wrapText="1" indent="6"/>
    </xf>
    <xf numFmtId="0" fontId="107" fillId="18" borderId="131" xfId="0" applyNumberFormat="1" applyFont="1" applyFill="1" applyBorder="1" applyAlignment="1">
      <alignment horizontal="left" vertical="top" wrapText="1" indent="6"/>
    </xf>
    <xf numFmtId="0" fontId="107" fillId="18" borderId="131" xfId="0" applyNumberFormat="1" applyFont="1" applyFill="1" applyBorder="1" applyAlignment="1">
      <alignment horizontal="left" vertical="top" wrapText="1" indent="8"/>
    </xf>
    <xf numFmtId="1" fontId="107" fillId="18" borderId="131" xfId="0" applyNumberFormat="1" applyFont="1" applyFill="1" applyBorder="1" applyAlignment="1">
      <alignment horizontal="left" vertical="top" wrapText="1" indent="4"/>
    </xf>
    <xf numFmtId="4" fontId="107" fillId="18" borderId="131" xfId="0" applyNumberFormat="1" applyFont="1" applyFill="1" applyBorder="1" applyAlignment="1">
      <alignment horizontal="right" vertical="top"/>
    </xf>
    <xf numFmtId="1" fontId="107" fillId="18" borderId="131" xfId="0" applyNumberFormat="1" applyFont="1" applyFill="1" applyBorder="1" applyAlignment="1">
      <alignment horizontal="left" vertical="top" wrapText="1" indent="2"/>
    </xf>
    <xf numFmtId="166" fontId="107" fillId="18" borderId="131" xfId="0" applyNumberFormat="1" applyFont="1" applyFill="1" applyBorder="1" applyAlignment="1">
      <alignment horizontal="left" vertical="top" wrapText="1" indent="4"/>
    </xf>
    <xf numFmtId="1" fontId="107" fillId="18" borderId="131" xfId="0" applyNumberFormat="1" applyFont="1" applyFill="1" applyBorder="1" applyAlignment="1">
      <alignment horizontal="left" vertical="top" wrapText="1" indent="8"/>
    </xf>
    <xf numFmtId="0" fontId="107" fillId="30" borderId="131" xfId="0" applyNumberFormat="1" applyFont="1" applyFill="1" applyBorder="1" applyAlignment="1">
      <alignment horizontal="left" vertical="top" wrapText="1"/>
    </xf>
    <xf numFmtId="0" fontId="183" fillId="0" borderId="0" xfId="0" applyFont="1"/>
    <xf numFmtId="0" fontId="183" fillId="18" borderId="131" xfId="0" applyNumberFormat="1" applyFont="1" applyFill="1" applyBorder="1" applyAlignment="1">
      <alignment horizontal="left" vertical="top" wrapText="1"/>
    </xf>
    <xf numFmtId="0" fontId="183" fillId="18" borderId="131" xfId="0" applyNumberFormat="1" applyFont="1" applyFill="1" applyBorder="1" applyAlignment="1">
      <alignment horizontal="left" vertical="top" wrapText="1" indent="2"/>
    </xf>
    <xf numFmtId="2" fontId="183" fillId="18" borderId="131" xfId="0" applyNumberFormat="1" applyFont="1" applyFill="1" applyBorder="1" applyAlignment="1">
      <alignment horizontal="right" vertical="top"/>
    </xf>
    <xf numFmtId="0" fontId="183" fillId="18" borderId="131" xfId="0" applyNumberFormat="1" applyFont="1" applyFill="1" applyBorder="1" applyAlignment="1">
      <alignment horizontal="left" vertical="top" wrapText="1" indent="4"/>
    </xf>
    <xf numFmtId="0" fontId="183" fillId="18" borderId="131" xfId="0" applyNumberFormat="1" applyFont="1" applyFill="1" applyBorder="1" applyAlignment="1">
      <alignment horizontal="left" vertical="top" wrapText="1" indent="6"/>
    </xf>
    <xf numFmtId="0" fontId="183" fillId="18" borderId="131" xfId="0" applyNumberFormat="1" applyFont="1" applyFill="1" applyBorder="1" applyAlignment="1">
      <alignment horizontal="left" vertical="top" wrapText="1" indent="8"/>
    </xf>
    <xf numFmtId="1" fontId="183" fillId="18" borderId="131" xfId="0" applyNumberFormat="1" applyFont="1" applyFill="1" applyBorder="1" applyAlignment="1">
      <alignment horizontal="left" vertical="top" wrapText="1"/>
    </xf>
    <xf numFmtId="0" fontId="183" fillId="18" borderId="131" xfId="0" applyNumberFormat="1" applyFont="1" applyFill="1" applyBorder="1" applyAlignment="1">
      <alignment horizontal="left" vertical="top" wrapText="1" indent="10"/>
    </xf>
    <xf numFmtId="166" fontId="183" fillId="18" borderId="131" xfId="0" applyNumberFormat="1" applyFont="1" applyFill="1" applyBorder="1" applyAlignment="1">
      <alignment horizontal="left" vertical="top" wrapText="1"/>
    </xf>
    <xf numFmtId="4" fontId="183" fillId="18" borderId="131" xfId="0" applyNumberFormat="1" applyFont="1" applyFill="1" applyBorder="1" applyAlignment="1">
      <alignment horizontal="right" vertical="top"/>
    </xf>
    <xf numFmtId="167" fontId="183" fillId="18" borderId="131" xfId="0" applyNumberFormat="1" applyFont="1" applyFill="1" applyBorder="1" applyAlignment="1">
      <alignment horizontal="left" vertical="top" wrapText="1"/>
    </xf>
    <xf numFmtId="165" fontId="183" fillId="18" borderId="131" xfId="0" applyNumberFormat="1" applyFont="1" applyFill="1" applyBorder="1" applyAlignment="1">
      <alignment horizontal="left" vertical="top" wrapText="1"/>
    </xf>
    <xf numFmtId="2" fontId="183" fillId="18" borderId="131" xfId="0" applyNumberFormat="1" applyFont="1" applyFill="1" applyBorder="1" applyAlignment="1">
      <alignment horizontal="left" vertical="top" wrapText="1"/>
    </xf>
    <xf numFmtId="168" fontId="183" fillId="18" borderId="131" xfId="0" applyNumberFormat="1" applyFont="1" applyFill="1" applyBorder="1" applyAlignment="1">
      <alignment horizontal="left" vertical="top" wrapText="1"/>
    </xf>
    <xf numFmtId="169" fontId="183" fillId="18" borderId="131" xfId="0" applyNumberFormat="1" applyFont="1" applyFill="1" applyBorder="1" applyAlignment="1">
      <alignment horizontal="left" vertical="top" wrapText="1"/>
    </xf>
    <xf numFmtId="0" fontId="183" fillId="0" borderId="131" xfId="0" applyNumberFormat="1" applyFont="1" applyBorder="1" applyAlignment="1">
      <alignment horizontal="left" vertical="top" wrapText="1"/>
    </xf>
    <xf numFmtId="0" fontId="183" fillId="0" borderId="131" xfId="0" applyNumberFormat="1" applyFont="1" applyBorder="1" applyAlignment="1">
      <alignment horizontal="left" vertical="top" wrapText="1" indent="6"/>
    </xf>
    <xf numFmtId="2" fontId="183" fillId="0" borderId="131" xfId="0" applyNumberFormat="1" applyFont="1" applyBorder="1" applyAlignment="1">
      <alignment horizontal="right" vertical="top"/>
    </xf>
    <xf numFmtId="1" fontId="183" fillId="0" borderId="131" xfId="0" applyNumberFormat="1" applyFont="1" applyBorder="1" applyAlignment="1">
      <alignment horizontal="left" vertical="top" wrapText="1"/>
    </xf>
    <xf numFmtId="0" fontId="183" fillId="0" borderId="131" xfId="0" applyNumberFormat="1" applyFont="1" applyBorder="1" applyAlignment="1">
      <alignment horizontal="left" vertical="top" wrapText="1" indent="4"/>
    </xf>
    <xf numFmtId="0" fontId="183" fillId="0" borderId="0" xfId="0" applyFont="1" applyAlignment="1">
      <alignment horizontal="left"/>
    </xf>
    <xf numFmtId="0" fontId="38" fillId="0" borderId="4" xfId="0" applyFont="1" applyFill="1" applyBorder="1"/>
    <xf numFmtId="0" fontId="114" fillId="15" borderId="77" xfId="0" applyFont="1" applyFill="1" applyBorder="1" applyAlignment="1">
      <alignment horizontal="center" vertical="center"/>
    </xf>
    <xf numFmtId="0" fontId="114" fillId="0" borderId="32" xfId="0" applyFont="1" applyBorder="1" applyAlignment="1">
      <alignment horizontal="center"/>
    </xf>
    <xf numFmtId="0" fontId="119" fillId="0" borderId="32" xfId="0" applyFont="1" applyBorder="1" applyAlignment="1">
      <alignment horizontal="center"/>
    </xf>
    <xf numFmtId="0" fontId="119" fillId="0" borderId="32" xfId="0" applyFont="1" applyFill="1" applyBorder="1" applyAlignment="1">
      <alignment horizontal="center"/>
    </xf>
    <xf numFmtId="0" fontId="119" fillId="0" borderId="23" xfId="0" applyFont="1" applyFill="1" applyBorder="1" applyAlignment="1">
      <alignment horizontal="center"/>
    </xf>
    <xf numFmtId="0" fontId="121" fillId="0" borderId="8" xfId="0" applyFont="1" applyBorder="1" applyAlignment="1">
      <alignment horizontal="right" vertical="center"/>
    </xf>
    <xf numFmtId="0" fontId="121" fillId="0" borderId="9" xfId="0" applyFont="1" applyFill="1" applyBorder="1" applyAlignment="1">
      <alignment horizontal="center" vertical="center"/>
    </xf>
    <xf numFmtId="0" fontId="114" fillId="0" borderId="6" xfId="0" applyFont="1" applyBorder="1" applyAlignment="1">
      <alignment horizontal="center" vertical="center"/>
    </xf>
    <xf numFmtId="0" fontId="120" fillId="0" borderId="55" xfId="0" applyFont="1" applyBorder="1" applyAlignment="1">
      <alignment horizontal="right" vertical="center" wrapText="1"/>
    </xf>
    <xf numFmtId="0" fontId="120" fillId="0" borderId="51" xfId="0" applyFont="1" applyBorder="1" applyAlignment="1">
      <alignment vertical="center" wrapText="1"/>
    </xf>
    <xf numFmtId="0" fontId="120" fillId="0" borderId="8" xfId="0" applyFont="1" applyFill="1" applyBorder="1" applyAlignment="1">
      <alignment horizontal="left" vertical="center" wrapText="1"/>
    </xf>
    <xf numFmtId="0" fontId="111" fillId="0" borderId="8" xfId="0" applyFont="1" applyFill="1" applyBorder="1" applyAlignment="1">
      <alignment horizontal="left" vertical="center" wrapText="1"/>
    </xf>
    <xf numFmtId="0" fontId="120" fillId="0" borderId="8" xfId="0" applyFont="1" applyFill="1" applyBorder="1" applyAlignment="1">
      <alignment vertical="center"/>
    </xf>
    <xf numFmtId="0" fontId="111" fillId="0" borderId="8" xfId="0" applyFont="1" applyFill="1" applyBorder="1" applyAlignment="1">
      <alignment vertical="center" wrapText="1"/>
    </xf>
    <xf numFmtId="0" fontId="111" fillId="0" borderId="8" xfId="0" applyFont="1" applyFill="1" applyBorder="1" applyAlignment="1">
      <alignment vertical="center"/>
    </xf>
    <xf numFmtId="1" fontId="123" fillId="0" borderId="9" xfId="0" applyNumberFormat="1" applyFont="1" applyFill="1" applyBorder="1" applyAlignment="1">
      <alignment horizontal="center"/>
    </xf>
    <xf numFmtId="0" fontId="119" fillId="0" borderId="63" xfId="0" applyFont="1" applyFill="1" applyBorder="1" applyAlignment="1">
      <alignment horizontal="left" vertical="center"/>
    </xf>
    <xf numFmtId="0" fontId="114" fillId="0" borderId="55" xfId="0" applyFont="1" applyFill="1" applyBorder="1" applyAlignment="1">
      <alignment horizontal="left" vertical="center"/>
    </xf>
    <xf numFmtId="0" fontId="114" fillId="0" borderId="51" xfId="0" applyFont="1" applyFill="1" applyBorder="1" applyAlignment="1">
      <alignment horizontal="left" vertical="center"/>
    </xf>
    <xf numFmtId="0" fontId="111" fillId="0" borderId="8" xfId="0" applyFont="1" applyBorder="1" applyAlignment="1">
      <alignment vertical="center"/>
    </xf>
    <xf numFmtId="165" fontId="123" fillId="0" borderId="4" xfId="0" applyNumberFormat="1" applyFont="1" applyBorder="1" applyAlignment="1">
      <alignment horizontal="center" vertical="center"/>
    </xf>
    <xf numFmtId="3" fontId="123" fillId="0" borderId="9" xfId="0" applyNumberFormat="1" applyFont="1" applyBorder="1" applyAlignment="1">
      <alignment horizontal="center" vertical="center"/>
    </xf>
    <xf numFmtId="0" fontId="121" fillId="0" borderId="63" xfId="0" applyFont="1" applyBorder="1" applyAlignment="1">
      <alignment vertical="center" wrapText="1"/>
    </xf>
    <xf numFmtId="0" fontId="111" fillId="0" borderId="8" xfId="0" applyFont="1" applyBorder="1" applyAlignment="1">
      <alignment horizontal="left" vertical="center" wrapText="1"/>
    </xf>
    <xf numFmtId="1" fontId="124" fillId="0" borderId="9" xfId="0" applyNumberFormat="1" applyFont="1" applyBorder="1" applyAlignment="1">
      <alignment horizontal="center" vertical="center"/>
    </xf>
    <xf numFmtId="0" fontId="121" fillId="0" borderId="44" xfId="0" applyFont="1" applyBorder="1" applyAlignment="1">
      <alignment vertical="center" wrapText="1"/>
    </xf>
    <xf numFmtId="165" fontId="124" fillId="0" borderId="45" xfId="0" applyNumberFormat="1" applyFont="1" applyBorder="1" applyAlignment="1">
      <alignment horizontal="center" vertical="center"/>
    </xf>
    <xf numFmtId="1" fontId="124" fillId="0" borderId="0" xfId="0" applyNumberFormat="1" applyFont="1" applyBorder="1" applyAlignment="1">
      <alignment horizontal="center" vertical="center"/>
    </xf>
    <xf numFmtId="1" fontId="124" fillId="0" borderId="33" xfId="0" applyNumberFormat="1" applyFont="1" applyBorder="1" applyAlignment="1">
      <alignment horizontal="center" vertical="center"/>
    </xf>
    <xf numFmtId="0" fontId="121" fillId="0" borderId="44" xfId="0" applyFont="1" applyBorder="1" applyAlignment="1">
      <alignment vertical="center"/>
    </xf>
    <xf numFmtId="165" fontId="124" fillId="0" borderId="0" xfId="0" applyNumberFormat="1" applyFont="1" applyBorder="1" applyAlignment="1">
      <alignment horizontal="center" vertical="center"/>
    </xf>
    <xf numFmtId="1" fontId="120" fillId="0" borderId="33" xfId="0" applyNumberFormat="1" applyFont="1" applyBorder="1" applyAlignment="1">
      <alignment vertical="center"/>
    </xf>
    <xf numFmtId="0" fontId="111" fillId="0" borderId="8" xfId="0" applyFont="1" applyBorder="1" applyAlignment="1">
      <alignment vertical="center" wrapText="1"/>
    </xf>
    <xf numFmtId="0" fontId="111" fillId="0" borderId="63" xfId="0" applyFont="1" applyBorder="1" applyAlignment="1">
      <alignment vertical="center" wrapText="1"/>
    </xf>
    <xf numFmtId="0" fontId="126" fillId="0" borderId="9" xfId="0" applyFont="1" applyBorder="1" applyAlignment="1">
      <alignment horizontal="center"/>
    </xf>
    <xf numFmtId="0" fontId="119" fillId="0" borderId="44" xfId="0" applyFont="1" applyBorder="1" applyAlignment="1">
      <alignment vertical="center"/>
    </xf>
    <xf numFmtId="1" fontId="114" fillId="0" borderId="33" xfId="0" applyNumberFormat="1" applyFont="1" applyBorder="1" applyAlignment="1">
      <alignment vertical="center"/>
    </xf>
    <xf numFmtId="0" fontId="0" fillId="0" borderId="44" xfId="0" applyBorder="1"/>
    <xf numFmtId="0" fontId="111" fillId="0" borderId="21" xfId="0" applyFont="1" applyBorder="1"/>
    <xf numFmtId="0" fontId="0" fillId="0" borderId="21" xfId="0" applyBorder="1"/>
    <xf numFmtId="0" fontId="119" fillId="0" borderId="21" xfId="0" applyFont="1" applyBorder="1" applyAlignment="1">
      <alignment horizontal="center" vertical="center"/>
    </xf>
    <xf numFmtId="1" fontId="0" fillId="0" borderId="33" xfId="0" applyNumberFormat="1" applyBorder="1"/>
    <xf numFmtId="0" fontId="111" fillId="0" borderId="50" xfId="0" applyFont="1" applyBorder="1" applyAlignment="1">
      <alignment vertical="center"/>
    </xf>
    <xf numFmtId="165" fontId="124" fillId="0" borderId="37" xfId="0" applyNumberFormat="1" applyFont="1" applyBorder="1" applyAlignment="1">
      <alignment horizontal="center" vertical="center"/>
    </xf>
    <xf numFmtId="1" fontId="124" fillId="0" borderId="37" xfId="0" applyNumberFormat="1" applyFont="1" applyBorder="1" applyAlignment="1">
      <alignment horizontal="center" vertical="center"/>
    </xf>
    <xf numFmtId="1" fontId="124" fillId="0" borderId="38" xfId="0" applyNumberFormat="1" applyFont="1" applyBorder="1" applyAlignment="1">
      <alignment horizontal="center" vertical="center"/>
    </xf>
    <xf numFmtId="0" fontId="119" fillId="0" borderId="8" xfId="0" applyFont="1" applyBorder="1" applyAlignment="1">
      <alignment vertical="center"/>
    </xf>
    <xf numFmtId="1" fontId="0" fillId="0" borderId="9" xfId="0" applyNumberFormat="1" applyBorder="1"/>
    <xf numFmtId="0" fontId="125" fillId="0" borderId="10" xfId="0" applyFont="1" applyBorder="1" applyAlignment="1">
      <alignment wrapText="1"/>
    </xf>
    <xf numFmtId="0" fontId="0" fillId="0" borderId="11" xfId="0" applyBorder="1"/>
    <xf numFmtId="0" fontId="126" fillId="0" borderId="11" xfId="0" applyFont="1" applyBorder="1" applyAlignment="1">
      <alignment horizontal="center"/>
    </xf>
    <xf numFmtId="0" fontId="126" fillId="0" borderId="12" xfId="0" applyFont="1" applyBorder="1" applyAlignment="1">
      <alignment horizontal="center"/>
    </xf>
    <xf numFmtId="0" fontId="129" fillId="0" borderId="0" xfId="0" applyFont="1" applyBorder="1" applyAlignment="1">
      <alignment horizontal="left" vertical="center" wrapText="1"/>
    </xf>
    <xf numFmtId="0" fontId="125" fillId="0" borderId="8" xfId="0" applyFont="1" applyBorder="1" applyAlignment="1">
      <alignment horizontal="center" vertical="center" wrapText="1"/>
    </xf>
    <xf numFmtId="0" fontId="0" fillId="0" borderId="13" xfId="0" applyFont="1" applyBorder="1" applyAlignment="1">
      <alignment vertical="center"/>
    </xf>
    <xf numFmtId="165" fontId="124" fillId="0" borderId="14" xfId="0" applyNumberFormat="1" applyFont="1" applyBorder="1" applyAlignment="1">
      <alignment horizontal="center" vertical="center"/>
    </xf>
    <xf numFmtId="1" fontId="124" fillId="0" borderId="14" xfId="0" applyNumberFormat="1" applyFont="1" applyBorder="1" applyAlignment="1">
      <alignment horizontal="center" vertical="center"/>
    </xf>
    <xf numFmtId="1" fontId="124" fillId="0" borderId="15" xfId="0" applyNumberFormat="1" applyFont="1" applyBorder="1" applyAlignment="1">
      <alignment horizontal="center" vertical="center"/>
    </xf>
    <xf numFmtId="0" fontId="113" fillId="0" borderId="0" xfId="0" applyFont="1" applyAlignment="1">
      <alignment horizontal="left" vertical="center"/>
    </xf>
    <xf numFmtId="0" fontId="55" fillId="13" borderId="0" xfId="0" applyFont="1" applyFill="1" applyBorder="1" applyAlignment="1">
      <alignment horizontal="center"/>
    </xf>
    <xf numFmtId="0" fontId="188" fillId="13" borderId="0" xfId="0" applyFont="1" applyFill="1" applyAlignment="1">
      <alignment horizontal="right"/>
    </xf>
    <xf numFmtId="0" fontId="52" fillId="13" borderId="3" xfId="0" applyFont="1" applyFill="1" applyBorder="1" applyAlignment="1">
      <alignment horizontal="center" vertical="center" wrapText="1"/>
    </xf>
    <xf numFmtId="0" fontId="52" fillId="13" borderId="106" xfId="0" applyFont="1" applyFill="1" applyBorder="1" applyAlignment="1">
      <alignment horizontal="left" vertical="center" indent="1"/>
    </xf>
    <xf numFmtId="0" fontId="48" fillId="13" borderId="106" xfId="0" applyFont="1" applyFill="1" applyBorder="1" applyAlignment="1">
      <alignment horizontal="center" vertical="center"/>
    </xf>
    <xf numFmtId="3" fontId="182" fillId="13" borderId="126" xfId="0" applyNumberFormat="1" applyFont="1" applyFill="1" applyBorder="1" applyAlignment="1">
      <alignment horizontal="center" vertical="center"/>
    </xf>
    <xf numFmtId="0" fontId="182" fillId="13" borderId="127" xfId="0" applyFont="1" applyFill="1" applyBorder="1" applyAlignment="1">
      <alignment horizontal="center" vertical="center"/>
    </xf>
    <xf numFmtId="1" fontId="189" fillId="13" borderId="127" xfId="0" applyNumberFormat="1" applyFont="1" applyFill="1" applyBorder="1" applyAlignment="1">
      <alignment horizontal="center" vertical="center"/>
    </xf>
    <xf numFmtId="1" fontId="189" fillId="13" borderId="71" xfId="0" applyNumberFormat="1" applyFont="1" applyFill="1" applyBorder="1" applyAlignment="1">
      <alignment horizontal="center" vertical="center"/>
    </xf>
    <xf numFmtId="1" fontId="189" fillId="13" borderId="124" xfId="0" applyNumberFormat="1" applyFont="1" applyFill="1" applyBorder="1" applyAlignment="1">
      <alignment horizontal="center" vertical="center"/>
    </xf>
    <xf numFmtId="0" fontId="189" fillId="13" borderId="126" xfId="0" applyFont="1" applyFill="1" applyBorder="1" applyAlignment="1">
      <alignment horizontal="center" vertical="center"/>
    </xf>
    <xf numFmtId="1" fontId="189" fillId="13" borderId="128" xfId="0" applyNumberFormat="1" applyFont="1" applyFill="1" applyBorder="1" applyAlignment="1">
      <alignment horizontal="center" vertical="center"/>
    </xf>
    <xf numFmtId="0" fontId="52" fillId="0" borderId="106" xfId="0" applyFont="1" applyFill="1" applyBorder="1" applyAlignment="1">
      <alignment horizontal="left" vertical="center" wrapText="1" indent="1"/>
    </xf>
    <xf numFmtId="0" fontId="189" fillId="13" borderId="127" xfId="0" applyFont="1" applyFill="1" applyBorder="1" applyAlignment="1">
      <alignment horizontal="center" vertical="center"/>
    </xf>
    <xf numFmtId="0" fontId="62" fillId="0" borderId="64" xfId="0" applyFont="1" applyFill="1" applyBorder="1" applyAlignment="1">
      <alignment horizontal="left" vertical="center" wrapText="1" indent="1"/>
    </xf>
    <xf numFmtId="0" fontId="62" fillId="0" borderId="69" xfId="0" applyFont="1" applyFill="1" applyBorder="1" applyAlignment="1">
      <alignment horizontal="left" vertical="center" wrapText="1" indent="1"/>
    </xf>
    <xf numFmtId="0" fontId="56" fillId="0" borderId="69" xfId="0" applyFont="1" applyFill="1" applyBorder="1" applyAlignment="1">
      <alignment horizontal="left" vertical="center" wrapText="1" indent="1"/>
    </xf>
    <xf numFmtId="0" fontId="48" fillId="13" borderId="106" xfId="0" applyFont="1" applyFill="1" applyBorder="1" applyAlignment="1">
      <alignment horizontal="left" vertical="center" wrapText="1" indent="1"/>
    </xf>
    <xf numFmtId="0" fontId="189" fillId="13" borderId="55" xfId="0" applyFont="1" applyFill="1" applyBorder="1" applyAlignment="1">
      <alignment vertical="center"/>
    </xf>
    <xf numFmtId="0" fontId="189" fillId="13" borderId="17" xfId="0" applyFont="1" applyFill="1" applyBorder="1" applyAlignment="1">
      <alignment vertical="center"/>
    </xf>
    <xf numFmtId="0" fontId="189" fillId="13" borderId="55" xfId="0" applyFont="1" applyFill="1" applyBorder="1" applyAlignment="1">
      <alignment horizontal="center" vertical="center"/>
    </xf>
    <xf numFmtId="0" fontId="189" fillId="13" borderId="51" xfId="0" applyFont="1" applyFill="1" applyBorder="1" applyAlignment="1">
      <alignment vertical="center"/>
    </xf>
    <xf numFmtId="1" fontId="189" fillId="13" borderId="60" xfId="0" applyNumberFormat="1" applyFont="1" applyFill="1" applyBorder="1" applyAlignment="1">
      <alignment vertical="center"/>
    </xf>
    <xf numFmtId="1" fontId="189" fillId="13" borderId="16" xfId="0" applyNumberFormat="1" applyFont="1" applyFill="1" applyBorder="1" applyAlignment="1">
      <alignment vertical="center"/>
    </xf>
    <xf numFmtId="165" fontId="189" fillId="13" borderId="60" xfId="0" applyNumberFormat="1" applyFont="1" applyFill="1" applyBorder="1" applyAlignment="1">
      <alignment vertical="center"/>
    </xf>
    <xf numFmtId="0" fontId="48" fillId="13" borderId="79" xfId="0" applyFont="1" applyFill="1" applyBorder="1" applyAlignment="1">
      <alignment horizontal="left" vertical="center" wrapText="1" indent="1"/>
    </xf>
    <xf numFmtId="0" fontId="48" fillId="13" borderId="79" xfId="0" applyFont="1" applyFill="1" applyBorder="1" applyAlignment="1">
      <alignment horizontal="center" vertical="center" wrapText="1"/>
    </xf>
    <xf numFmtId="0" fontId="189" fillId="13" borderId="47" xfId="0" applyFont="1" applyFill="1" applyBorder="1" applyAlignment="1">
      <alignment horizontal="center" vertical="center"/>
    </xf>
    <xf numFmtId="0" fontId="189" fillId="13" borderId="30" xfId="0" applyFont="1" applyFill="1" applyBorder="1" applyAlignment="1">
      <alignment horizontal="center" vertical="center"/>
    </xf>
    <xf numFmtId="0" fontId="189" fillId="13" borderId="39" xfId="0" applyFont="1" applyFill="1" applyBorder="1" applyAlignment="1">
      <alignment horizontal="center" vertical="center"/>
    </xf>
    <xf numFmtId="0" fontId="52" fillId="0" borderId="106" xfId="0" applyFont="1" applyFill="1" applyBorder="1" applyAlignment="1">
      <alignment horizontal="left" vertical="center" wrapText="1"/>
    </xf>
    <xf numFmtId="0" fontId="189" fillId="13" borderId="70" xfId="0" applyFont="1" applyFill="1" applyBorder="1" applyAlignment="1">
      <alignment horizontal="center" vertical="center"/>
    </xf>
    <xf numFmtId="0" fontId="189" fillId="13" borderId="71" xfId="0" applyFont="1" applyFill="1" applyBorder="1" applyAlignment="1">
      <alignment horizontal="center" vertical="center"/>
    </xf>
    <xf numFmtId="0" fontId="52" fillId="13" borderId="106" xfId="0" applyFont="1" applyFill="1" applyBorder="1" applyAlignment="1">
      <alignment horizontal="left" vertical="center"/>
    </xf>
    <xf numFmtId="1" fontId="189" fillId="13" borderId="126" xfId="0" applyNumberFormat="1" applyFont="1" applyFill="1" applyBorder="1" applyAlignment="1">
      <alignment horizontal="center" vertical="center"/>
    </xf>
    <xf numFmtId="0" fontId="48" fillId="0" borderId="106" xfId="0" applyFont="1" applyFill="1" applyBorder="1" applyAlignment="1">
      <alignment horizontal="left" vertical="center" wrapText="1"/>
    </xf>
    <xf numFmtId="1" fontId="189" fillId="13" borderId="36" xfId="0" applyNumberFormat="1" applyFont="1" applyFill="1" applyBorder="1" applyAlignment="1">
      <alignment horizontal="center" vertical="center"/>
    </xf>
    <xf numFmtId="1" fontId="189" fillId="13" borderId="46" xfId="0" applyNumberFormat="1" applyFont="1" applyFill="1" applyBorder="1" applyAlignment="1">
      <alignment horizontal="center" vertical="center"/>
    </xf>
    <xf numFmtId="1" fontId="189" fillId="13" borderId="62" xfId="0" applyNumberFormat="1" applyFont="1" applyFill="1" applyBorder="1" applyAlignment="1">
      <alignment horizontal="center" vertical="center"/>
    </xf>
    <xf numFmtId="1" fontId="189" fillId="13" borderId="63" xfId="0" applyNumberFormat="1" applyFont="1" applyFill="1" applyBorder="1" applyAlignment="1">
      <alignment vertical="center"/>
    </xf>
    <xf numFmtId="2" fontId="189" fillId="13" borderId="17" xfId="0" applyNumberFormat="1" applyFont="1" applyFill="1" applyBorder="1" applyAlignment="1">
      <alignment vertical="center"/>
    </xf>
    <xf numFmtId="0" fontId="48" fillId="0" borderId="79" xfId="0" applyFont="1" applyFill="1" applyBorder="1" applyAlignment="1">
      <alignment horizontal="left" vertical="center" wrapText="1"/>
    </xf>
    <xf numFmtId="0" fontId="48" fillId="13" borderId="42" xfId="0" applyFont="1" applyFill="1" applyBorder="1" applyAlignment="1">
      <alignment horizontal="center" vertical="center"/>
    </xf>
    <xf numFmtId="1" fontId="189" fillId="13" borderId="29" xfId="0" applyNumberFormat="1" applyFont="1" applyFill="1" applyBorder="1" applyAlignment="1">
      <alignment horizontal="center" vertical="center"/>
    </xf>
    <xf numFmtId="1" fontId="189" fillId="13" borderId="30" xfId="0" applyNumberFormat="1" applyFont="1" applyFill="1" applyBorder="1" applyAlignment="1">
      <alignment horizontal="center" vertical="center"/>
    </xf>
    <xf numFmtId="1" fontId="189" fillId="13" borderId="39" xfId="0" applyNumberFormat="1" applyFont="1" applyFill="1" applyBorder="1" applyAlignment="1">
      <alignment horizontal="center" vertical="center"/>
    </xf>
    <xf numFmtId="0" fontId="48" fillId="13" borderId="0" xfId="0" applyFont="1" applyFill="1" applyBorder="1" applyAlignment="1">
      <alignment horizontal="right" vertical="center" wrapText="1" indent="1"/>
    </xf>
    <xf numFmtId="9" fontId="48" fillId="13" borderId="0" xfId="5" applyNumberFormat="1" applyFont="1" applyFill="1" applyBorder="1" applyAlignment="1">
      <alignment horizontal="left" vertical="center"/>
    </xf>
    <xf numFmtId="0" fontId="48" fillId="13" borderId="0" xfId="0" applyFont="1" applyFill="1" applyAlignment="1">
      <alignment vertical="center"/>
    </xf>
    <xf numFmtId="0" fontId="52" fillId="13" borderId="0" xfId="0" applyFont="1" applyFill="1" applyAlignment="1">
      <alignment vertical="center"/>
    </xf>
    <xf numFmtId="0" fontId="55" fillId="13" borderId="0" xfId="0" applyFont="1" applyFill="1" applyBorder="1" applyAlignment="1">
      <alignment horizontal="center" vertical="center"/>
    </xf>
    <xf numFmtId="0" fontId="48" fillId="13" borderId="0" xfId="0" applyFont="1" applyFill="1" applyAlignment="1">
      <alignment horizontal="center" vertical="center"/>
    </xf>
    <xf numFmtId="0" fontId="52" fillId="13" borderId="0" xfId="0" applyFont="1" applyFill="1" applyBorder="1" applyAlignment="1">
      <alignment vertical="center"/>
    </xf>
    <xf numFmtId="0" fontId="52" fillId="13" borderId="0" xfId="0" applyFont="1" applyFill="1" applyBorder="1" applyAlignment="1">
      <alignment horizontal="left" vertical="center"/>
    </xf>
    <xf numFmtId="0" fontId="48" fillId="13" borderId="0" xfId="0" applyFont="1" applyFill="1" applyBorder="1" applyAlignment="1">
      <alignment horizontal="left" vertical="center" wrapText="1" indent="4"/>
    </xf>
    <xf numFmtId="0" fontId="152" fillId="13" borderId="0" xfId="0" applyFont="1" applyFill="1" applyBorder="1" applyAlignment="1">
      <alignment horizontal="center"/>
    </xf>
    <xf numFmtId="0" fontId="191" fillId="13" borderId="3" xfId="0" applyFont="1" applyFill="1" applyBorder="1" applyAlignment="1">
      <alignment horizontal="center" vertical="center" wrapText="1"/>
    </xf>
    <xf numFmtId="0" fontId="62" fillId="13" borderId="3" xfId="0" applyFont="1" applyFill="1" applyBorder="1" applyAlignment="1">
      <alignment horizontal="center" vertical="center" wrapText="1"/>
    </xf>
    <xf numFmtId="0" fontId="49" fillId="13" borderId="0" xfId="0" applyFont="1" applyFill="1" applyBorder="1" applyAlignment="1">
      <alignment vertical="center" wrapText="1"/>
    </xf>
    <xf numFmtId="0" fontId="48" fillId="13" borderId="83" xfId="0" applyFont="1" applyFill="1" applyBorder="1" applyAlignment="1">
      <alignment horizontal="center" vertical="center"/>
    </xf>
    <xf numFmtId="0" fontId="189" fillId="13" borderId="133" xfId="0" applyFont="1" applyFill="1" applyBorder="1" applyAlignment="1">
      <alignment horizontal="center" vertical="center"/>
    </xf>
    <xf numFmtId="0" fontId="189" fillId="13" borderId="112" xfId="0" applyFont="1" applyFill="1" applyBorder="1" applyAlignment="1">
      <alignment horizontal="center" vertical="center"/>
    </xf>
    <xf numFmtId="0" fontId="189" fillId="13" borderId="124" xfId="0" applyFont="1" applyFill="1" applyBorder="1" applyAlignment="1">
      <alignment horizontal="center" vertical="center"/>
    </xf>
    <xf numFmtId="0" fontId="189" fillId="13" borderId="134" xfId="0" applyFont="1" applyFill="1" applyBorder="1" applyAlignment="1">
      <alignment horizontal="center" vertical="center"/>
    </xf>
    <xf numFmtId="0" fontId="189" fillId="13" borderId="123" xfId="0" applyFont="1" applyFill="1" applyBorder="1" applyAlignment="1">
      <alignment horizontal="center" vertical="center"/>
    </xf>
    <xf numFmtId="0" fontId="189" fillId="13" borderId="128" xfId="0" applyFont="1" applyFill="1" applyBorder="1" applyAlignment="1">
      <alignment horizontal="center" vertical="center"/>
    </xf>
    <xf numFmtId="0" fontId="49" fillId="13" borderId="0" xfId="0" applyFont="1" applyFill="1" applyBorder="1" applyAlignment="1">
      <alignment horizontal="center" vertical="center" wrapText="1"/>
    </xf>
    <xf numFmtId="0" fontId="52" fillId="13" borderId="135" xfId="0" applyFont="1" applyFill="1" applyBorder="1" applyAlignment="1">
      <alignment horizontal="left" vertical="center" indent="1"/>
    </xf>
    <xf numFmtId="0" fontId="52" fillId="13" borderId="136" xfId="0" applyFont="1" applyFill="1" applyBorder="1" applyAlignment="1">
      <alignment horizontal="left" vertical="center" indent="1"/>
    </xf>
    <xf numFmtId="0" fontId="48" fillId="13" borderId="67" xfId="0" applyFont="1" applyFill="1" applyBorder="1" applyAlignment="1">
      <alignment horizontal="center" vertical="center"/>
    </xf>
    <xf numFmtId="0" fontId="189" fillId="13" borderId="45" xfId="0" applyFont="1" applyFill="1" applyBorder="1" applyAlignment="1">
      <alignment horizontal="center" vertical="center"/>
    </xf>
    <xf numFmtId="1" fontId="189" fillId="13" borderId="45" xfId="0" applyNumberFormat="1" applyFont="1" applyFill="1" applyBorder="1" applyAlignment="1">
      <alignment horizontal="center" vertical="center"/>
    </xf>
    <xf numFmtId="0" fontId="189" fillId="13" borderId="44" xfId="0" applyFont="1" applyFill="1" applyBorder="1" applyAlignment="1">
      <alignment horizontal="center" vertical="center"/>
    </xf>
    <xf numFmtId="0" fontId="55" fillId="13" borderId="0" xfId="0" applyFont="1" applyFill="1" applyBorder="1" applyAlignment="1">
      <alignment horizontal="center" vertical="center" wrapText="1"/>
    </xf>
    <xf numFmtId="0" fontId="62" fillId="0" borderId="63" xfId="0" applyFont="1" applyFill="1" applyBorder="1" applyAlignment="1">
      <alignment horizontal="left" vertical="center" wrapText="1" indent="1"/>
    </xf>
    <xf numFmtId="0" fontId="62" fillId="0" borderId="55" xfId="0" applyFont="1" applyFill="1" applyBorder="1" applyAlignment="1">
      <alignment horizontal="left" vertical="center" wrapText="1" indent="1"/>
    </xf>
    <xf numFmtId="0" fontId="56" fillId="0" borderId="55" xfId="0" applyFont="1" applyFill="1" applyBorder="1" applyAlignment="1">
      <alignment horizontal="left" vertical="center" wrapText="1" indent="1"/>
    </xf>
    <xf numFmtId="0" fontId="56" fillId="0" borderId="51" xfId="0" applyFont="1" applyFill="1" applyBorder="1" applyAlignment="1">
      <alignment horizontal="left" vertical="center" wrapText="1" indent="1"/>
    </xf>
    <xf numFmtId="0" fontId="48" fillId="13" borderId="112" xfId="0" applyFont="1" applyFill="1" applyBorder="1" applyAlignment="1">
      <alignment horizontal="left" vertical="center" wrapText="1" indent="1"/>
    </xf>
    <xf numFmtId="0" fontId="48" fillId="13" borderId="120" xfId="0" applyFont="1" applyFill="1" applyBorder="1" applyAlignment="1">
      <alignment horizontal="left" vertical="center" wrapText="1" indent="1"/>
    </xf>
    <xf numFmtId="1" fontId="189" fillId="13" borderId="133" xfId="0" applyNumberFormat="1" applyFont="1" applyFill="1" applyBorder="1" applyAlignment="1">
      <alignment horizontal="center" vertical="center"/>
    </xf>
    <xf numFmtId="0" fontId="48" fillId="0" borderId="116" xfId="0" applyFont="1" applyFill="1" applyBorder="1" applyAlignment="1">
      <alignment horizontal="left" vertical="center" wrapText="1" indent="1"/>
    </xf>
    <xf numFmtId="0" fontId="48" fillId="0" borderId="122" xfId="0" applyFont="1" applyFill="1" applyBorder="1" applyAlignment="1">
      <alignment horizontal="left" vertical="center" wrapText="1" indent="1"/>
    </xf>
    <xf numFmtId="1" fontId="189" fillId="13" borderId="134" xfId="0" applyNumberFormat="1" applyFont="1" applyFill="1" applyBorder="1" applyAlignment="1">
      <alignment horizontal="center" vertical="center"/>
    </xf>
    <xf numFmtId="0" fontId="56" fillId="13" borderId="123" xfId="0" applyFont="1" applyFill="1" applyBorder="1" applyAlignment="1">
      <alignment horizontal="left" vertical="center" indent="1"/>
    </xf>
    <xf numFmtId="0" fontId="192" fillId="13" borderId="120" xfId="0" applyFont="1" applyFill="1" applyBorder="1" applyAlignment="1">
      <alignment horizontal="left" vertical="center" indent="1"/>
    </xf>
    <xf numFmtId="0" fontId="189" fillId="13" borderId="113" xfId="0" applyFont="1" applyFill="1" applyBorder="1" applyAlignment="1">
      <alignment horizontal="center" vertical="center"/>
    </xf>
    <xf numFmtId="0" fontId="189" fillId="13" borderId="118" xfId="0" applyFont="1" applyFill="1" applyBorder="1" applyAlignment="1">
      <alignment horizontal="center" vertical="center"/>
    </xf>
    <xf numFmtId="0" fontId="189" fillId="13" borderId="118" xfId="0" applyFont="1" applyFill="1" applyBorder="1" applyAlignment="1">
      <alignment horizontal="left" vertical="center"/>
    </xf>
    <xf numFmtId="0" fontId="189" fillId="13" borderId="121" xfId="0" applyFont="1" applyFill="1" applyBorder="1" applyAlignment="1">
      <alignment horizontal="center" vertical="center"/>
    </xf>
    <xf numFmtId="0" fontId="56" fillId="13" borderId="113" xfId="0" applyFont="1" applyFill="1" applyBorder="1" applyAlignment="1">
      <alignment horizontal="left" vertical="center" indent="1"/>
    </xf>
    <xf numFmtId="0" fontId="192" fillId="13" borderId="121" xfId="0" applyFont="1" applyFill="1" applyBorder="1" applyAlignment="1">
      <alignment horizontal="left" vertical="center" indent="1"/>
    </xf>
    <xf numFmtId="0" fontId="48" fillId="13" borderId="93" xfId="0" applyFont="1" applyFill="1" applyBorder="1" applyAlignment="1">
      <alignment horizontal="center" vertical="center"/>
    </xf>
    <xf numFmtId="0" fontId="56" fillId="13" borderId="44" xfId="0" applyFont="1" applyFill="1" applyBorder="1" applyAlignment="1">
      <alignment horizontal="left" vertical="center" indent="1"/>
    </xf>
    <xf numFmtId="0" fontId="192" fillId="13" borderId="33" xfId="0" applyFont="1" applyFill="1" applyBorder="1" applyAlignment="1">
      <alignment horizontal="left" vertical="center" indent="1"/>
    </xf>
    <xf numFmtId="0" fontId="189" fillId="13" borderId="115" xfId="0" applyFont="1" applyFill="1" applyBorder="1" applyAlignment="1">
      <alignment horizontal="center" vertical="center"/>
    </xf>
    <xf numFmtId="0" fontId="189" fillId="13" borderId="137" xfId="0" applyFont="1" applyFill="1" applyBorder="1" applyAlignment="1">
      <alignment horizontal="center" vertical="center"/>
    </xf>
    <xf numFmtId="0" fontId="189" fillId="13" borderId="137" xfId="0" applyFont="1" applyFill="1" applyBorder="1" applyAlignment="1">
      <alignment horizontal="left" vertical="center"/>
    </xf>
    <xf numFmtId="0" fontId="189" fillId="13" borderId="138" xfId="0" applyFont="1" applyFill="1" applyBorder="1" applyAlignment="1">
      <alignment horizontal="center" vertical="center"/>
    </xf>
    <xf numFmtId="0" fontId="56" fillId="13" borderId="139" xfId="0" applyFont="1" applyFill="1" applyBorder="1" applyAlignment="1">
      <alignment horizontal="left" vertical="center" indent="1"/>
    </xf>
    <xf numFmtId="0" fontId="192" fillId="13" borderId="140" xfId="0" applyFont="1" applyFill="1" applyBorder="1" applyAlignment="1">
      <alignment horizontal="left" vertical="center" indent="1"/>
    </xf>
    <xf numFmtId="0" fontId="48" fillId="13" borderId="141" xfId="0" applyFont="1" applyFill="1" applyBorder="1" applyAlignment="1">
      <alignment horizontal="center" vertical="center"/>
    </xf>
    <xf numFmtId="0" fontId="189" fillId="13" borderId="139" xfId="0" applyFont="1" applyFill="1" applyBorder="1" applyAlignment="1">
      <alignment horizontal="center" vertical="center"/>
    </xf>
    <xf numFmtId="0" fontId="189" fillId="13" borderId="142" xfId="0" applyFont="1" applyFill="1" applyBorder="1" applyAlignment="1">
      <alignment horizontal="center" vertical="center"/>
    </xf>
    <xf numFmtId="0" fontId="189" fillId="13" borderId="142" xfId="0" applyFont="1" applyFill="1" applyBorder="1" applyAlignment="1">
      <alignment horizontal="left" vertical="center"/>
    </xf>
    <xf numFmtId="0" fontId="189" fillId="13" borderId="140" xfId="0" applyFont="1" applyFill="1" applyBorder="1" applyAlignment="1">
      <alignment horizontal="center" vertical="center"/>
    </xf>
    <xf numFmtId="0" fontId="52" fillId="13" borderId="0" xfId="0" applyFont="1" applyFill="1" applyBorder="1"/>
    <xf numFmtId="2" fontId="48" fillId="13" borderId="0" xfId="0" applyNumberFormat="1" applyFont="1" applyFill="1" applyBorder="1"/>
    <xf numFmtId="0" fontId="56" fillId="13" borderId="135" xfId="0" applyFont="1" applyFill="1" applyBorder="1" applyAlignment="1">
      <alignment horizontal="left" vertical="center" indent="1"/>
    </xf>
    <xf numFmtId="0" fontId="192" fillId="13" borderId="136" xfId="0" applyFont="1" applyFill="1" applyBorder="1" applyAlignment="1">
      <alignment horizontal="left" vertical="center" indent="1"/>
    </xf>
    <xf numFmtId="0" fontId="48" fillId="13" borderId="143" xfId="0" applyFont="1" applyFill="1" applyBorder="1" applyAlignment="1">
      <alignment horizontal="center" vertical="center"/>
    </xf>
    <xf numFmtId="0" fontId="189" fillId="13" borderId="135" xfId="0" applyFont="1" applyFill="1" applyBorder="1" applyAlignment="1">
      <alignment horizontal="center" vertical="center"/>
    </xf>
    <xf numFmtId="0" fontId="189" fillId="13" borderId="144" xfId="0" applyFont="1" applyFill="1" applyBorder="1" applyAlignment="1">
      <alignment horizontal="center" vertical="center"/>
    </xf>
    <xf numFmtId="0" fontId="189" fillId="13" borderId="144" xfId="0" applyFont="1" applyFill="1" applyBorder="1" applyAlignment="1">
      <alignment horizontal="left" vertical="center"/>
    </xf>
    <xf numFmtId="0" fontId="189" fillId="13" borderId="136" xfId="0" applyFont="1" applyFill="1" applyBorder="1" applyAlignment="1">
      <alignment horizontal="center" vertical="center"/>
    </xf>
    <xf numFmtId="0" fontId="48" fillId="13" borderId="123" xfId="0" applyFont="1" applyFill="1" applyBorder="1" applyAlignment="1">
      <alignment horizontal="left" vertical="center" indent="1"/>
    </xf>
    <xf numFmtId="0" fontId="48" fillId="13" borderId="35" xfId="0" applyFont="1" applyFill="1" applyBorder="1" applyAlignment="1">
      <alignment horizontal="left" vertical="center" indent="1"/>
    </xf>
    <xf numFmtId="0" fontId="189" fillId="13" borderId="65" xfId="0" applyFont="1" applyFill="1" applyBorder="1" applyAlignment="1">
      <alignment horizontal="center" vertical="center"/>
    </xf>
    <xf numFmtId="0" fontId="189" fillId="13" borderId="56" xfId="0" applyFont="1" applyFill="1" applyBorder="1" applyAlignment="1">
      <alignment horizontal="center" vertical="center"/>
    </xf>
    <xf numFmtId="0" fontId="189" fillId="13" borderId="56" xfId="0" applyFont="1" applyFill="1" applyBorder="1" applyAlignment="1">
      <alignment horizontal="left" vertical="center"/>
    </xf>
    <xf numFmtId="0" fontId="189" fillId="13" borderId="53" xfId="0" applyFont="1" applyFill="1" applyBorder="1" applyAlignment="1">
      <alignment horizontal="center" vertical="center"/>
    </xf>
    <xf numFmtId="0" fontId="49" fillId="13" borderId="40" xfId="0" applyFont="1" applyFill="1" applyBorder="1" applyAlignment="1">
      <alignment horizontal="left" vertical="center" indent="2"/>
    </xf>
    <xf numFmtId="0" fontId="48" fillId="13" borderId="145" xfId="0" applyFont="1" applyFill="1" applyBorder="1" applyAlignment="1">
      <alignment horizontal="center" vertical="center" wrapText="1"/>
    </xf>
    <xf numFmtId="1" fontId="189" fillId="13" borderId="115" xfId="0" applyNumberFormat="1" applyFont="1" applyFill="1" applyBorder="1" applyAlignment="1">
      <alignment horizontal="center" vertical="center"/>
    </xf>
    <xf numFmtId="1" fontId="189" fillId="13" borderId="137" xfId="0" applyNumberFormat="1" applyFont="1" applyFill="1" applyBorder="1" applyAlignment="1">
      <alignment horizontal="center" vertical="center"/>
    </xf>
    <xf numFmtId="1" fontId="189" fillId="13" borderId="138" xfId="0" applyNumberFormat="1" applyFont="1" applyFill="1" applyBorder="1" applyAlignment="1">
      <alignment horizontal="center" vertical="center"/>
    </xf>
    <xf numFmtId="0" fontId="55" fillId="13" borderId="1" xfId="0" applyFont="1" applyFill="1" applyBorder="1" applyAlignment="1">
      <alignment horizontal="left" vertical="center" wrapText="1" indent="2"/>
    </xf>
    <xf numFmtId="1" fontId="189" fillId="13" borderId="44" xfId="0" applyNumberFormat="1" applyFont="1" applyFill="1" applyBorder="1" applyAlignment="1">
      <alignment horizontal="center" vertical="center"/>
    </xf>
    <xf numFmtId="1" fontId="189" fillId="13" borderId="0" xfId="0" applyNumberFormat="1" applyFont="1" applyFill="1" applyBorder="1" applyAlignment="1">
      <alignment horizontal="center" vertical="center"/>
    </xf>
    <xf numFmtId="1" fontId="189" fillId="13" borderId="33" xfId="0" applyNumberFormat="1" applyFont="1" applyFill="1" applyBorder="1" applyAlignment="1">
      <alignment horizontal="center" vertical="center"/>
    </xf>
    <xf numFmtId="0" fontId="158" fillId="0" borderId="52" xfId="0" applyFont="1" applyBorder="1" applyAlignment="1">
      <alignment horizontal="left" vertical="center" wrapText="1" indent="1"/>
    </xf>
    <xf numFmtId="0" fontId="158" fillId="0" borderId="48" xfId="0" applyFont="1" applyBorder="1" applyAlignment="1">
      <alignment horizontal="left" vertical="center" wrapText="1" indent="1"/>
    </xf>
    <xf numFmtId="1" fontId="189" fillId="13" borderId="52" xfId="0" applyNumberFormat="1" applyFont="1" applyFill="1" applyBorder="1" applyAlignment="1">
      <alignment horizontal="center" vertical="center"/>
    </xf>
    <xf numFmtId="0" fontId="158" fillId="0" borderId="106" xfId="0" applyFont="1" applyBorder="1" applyAlignment="1">
      <alignment horizontal="left" vertical="center" wrapText="1" indent="1"/>
    </xf>
    <xf numFmtId="1" fontId="189" fillId="13" borderId="123" xfId="0" applyNumberFormat="1" applyFont="1" applyFill="1" applyBorder="1" applyAlignment="1">
      <alignment horizontal="center" vertical="center" wrapText="1"/>
    </xf>
    <xf numFmtId="1" fontId="189" fillId="13" borderId="146" xfId="0" applyNumberFormat="1" applyFont="1" applyFill="1" applyBorder="1" applyAlignment="1">
      <alignment horizontal="center" vertical="center"/>
    </xf>
    <xf numFmtId="1" fontId="52" fillId="13" borderId="125" xfId="0" applyNumberFormat="1" applyFont="1" applyFill="1" applyBorder="1" applyAlignment="1">
      <alignment horizontal="center" vertical="center"/>
    </xf>
    <xf numFmtId="0" fontId="189" fillId="13" borderId="146" xfId="0" applyFont="1" applyFill="1" applyBorder="1" applyAlignment="1">
      <alignment horizontal="center" vertical="center"/>
    </xf>
    <xf numFmtId="0" fontId="189" fillId="13" borderId="125" xfId="0" applyFont="1" applyFill="1" applyBorder="1" applyAlignment="1">
      <alignment horizontal="center" vertical="center"/>
    </xf>
    <xf numFmtId="0" fontId="158" fillId="0" borderId="79" xfId="0" applyFont="1" applyBorder="1" applyAlignment="1">
      <alignment horizontal="left" vertical="center" wrapText="1" indent="1"/>
    </xf>
    <xf numFmtId="0" fontId="189" fillId="13" borderId="116" xfId="0" applyFont="1" applyFill="1" applyBorder="1" applyAlignment="1">
      <alignment horizontal="center" vertical="center"/>
    </xf>
    <xf numFmtId="0" fontId="189" fillId="13" borderId="119" xfId="0" applyFont="1" applyFill="1" applyBorder="1" applyAlignment="1">
      <alignment horizontal="center" vertical="center"/>
    </xf>
    <xf numFmtId="0" fontId="189" fillId="13" borderId="122" xfId="0" applyFont="1" applyFill="1" applyBorder="1" applyAlignment="1">
      <alignment horizontal="center" vertical="center"/>
    </xf>
    <xf numFmtId="0" fontId="165" fillId="0" borderId="77" xfId="0" applyFont="1" applyBorder="1" applyAlignment="1">
      <alignment horizontal="left" vertical="center" indent="1"/>
    </xf>
    <xf numFmtId="0" fontId="158" fillId="0" borderId="0" xfId="0" applyFont="1" applyBorder="1" applyAlignment="1">
      <alignment horizontal="left" vertical="center" wrapText="1" indent="1"/>
    </xf>
    <xf numFmtId="0" fontId="49" fillId="13" borderId="112" xfId="0" applyFont="1" applyFill="1" applyBorder="1" applyAlignment="1">
      <alignment horizontal="left" vertical="center" wrapText="1" indent="2"/>
    </xf>
    <xf numFmtId="0" fontId="158" fillId="0" borderId="120" xfId="0" applyFont="1" applyBorder="1" applyAlignment="1">
      <alignment horizontal="left" vertical="center" wrapText="1" indent="1"/>
    </xf>
    <xf numFmtId="1" fontId="189" fillId="13" borderId="112" xfId="0" applyNumberFormat="1" applyFont="1" applyFill="1" applyBorder="1" applyAlignment="1">
      <alignment horizontal="center" vertical="center"/>
    </xf>
    <xf numFmtId="1" fontId="189" fillId="13" borderId="117" xfId="0" applyNumberFormat="1" applyFont="1" applyFill="1" applyBorder="1" applyAlignment="1">
      <alignment horizontal="center" vertical="center"/>
    </xf>
    <xf numFmtId="165" fontId="189" fillId="13" borderId="120" xfId="0" applyNumberFormat="1" applyFont="1" applyFill="1" applyBorder="1" applyAlignment="1">
      <alignment horizontal="center" vertical="center"/>
    </xf>
    <xf numFmtId="0" fontId="49" fillId="13" borderId="116" xfId="0" applyFont="1" applyFill="1" applyBorder="1" applyAlignment="1">
      <alignment horizontal="left" vertical="center" wrapText="1" indent="2"/>
    </xf>
    <xf numFmtId="0" fontId="48" fillId="13" borderId="88" xfId="0" applyFont="1" applyFill="1" applyBorder="1" applyAlignment="1">
      <alignment horizontal="center" vertical="center"/>
    </xf>
    <xf numFmtId="1" fontId="189" fillId="13" borderId="116" xfId="0" applyNumberFormat="1" applyFont="1" applyFill="1" applyBorder="1" applyAlignment="1">
      <alignment horizontal="center" vertical="center"/>
    </xf>
    <xf numFmtId="1" fontId="189" fillId="13" borderId="119" xfId="0" applyNumberFormat="1" applyFont="1" applyFill="1" applyBorder="1" applyAlignment="1">
      <alignment horizontal="center" vertical="center"/>
    </xf>
    <xf numFmtId="1" fontId="189" fillId="13" borderId="122" xfId="0" applyNumberFormat="1" applyFont="1" applyFill="1" applyBorder="1" applyAlignment="1">
      <alignment horizontal="center" vertical="center"/>
    </xf>
    <xf numFmtId="0" fontId="97" fillId="13" borderId="0" xfId="0" applyFont="1" applyFill="1" applyAlignment="1">
      <alignment horizontal="center" wrapText="1"/>
    </xf>
    <xf numFmtId="0" fontId="165" fillId="0" borderId="70" xfId="0" applyFont="1" applyBorder="1" applyAlignment="1">
      <alignment horizontal="left" indent="1"/>
    </xf>
    <xf numFmtId="0" fontId="194" fillId="0" borderId="123" xfId="0" applyFont="1" applyBorder="1" applyAlignment="1">
      <alignment horizontal="left" indent="1"/>
    </xf>
    <xf numFmtId="0" fontId="48" fillId="13" borderId="40" xfId="0" applyFont="1" applyFill="1" applyBorder="1" applyAlignment="1">
      <alignment horizontal="center" vertical="center"/>
    </xf>
    <xf numFmtId="0" fontId="48" fillId="13" borderId="41" xfId="0" applyFont="1" applyFill="1" applyBorder="1" applyAlignment="1">
      <alignment horizontal="center" vertical="center"/>
    </xf>
    <xf numFmtId="0" fontId="48" fillId="13" borderId="41" xfId="0" applyFont="1" applyFill="1" applyBorder="1" applyAlignment="1">
      <alignment horizontal="left" vertical="center"/>
    </xf>
    <xf numFmtId="0" fontId="48" fillId="13" borderId="43" xfId="0" applyFont="1" applyFill="1" applyBorder="1" applyAlignment="1">
      <alignment horizontal="center" vertical="center"/>
    </xf>
    <xf numFmtId="0" fontId="165" fillId="0" borderId="126" xfId="0" applyFont="1" applyBorder="1" applyAlignment="1">
      <alignment horizontal="left" indent="1"/>
    </xf>
    <xf numFmtId="0" fontId="48" fillId="13" borderId="118" xfId="0" applyFont="1" applyFill="1" applyBorder="1" applyAlignment="1">
      <alignment horizontal="center" vertical="center"/>
    </xf>
    <xf numFmtId="0" fontId="48" fillId="13" borderId="118" xfId="0" applyFont="1" applyFill="1" applyBorder="1" applyAlignment="1">
      <alignment horizontal="left" vertical="center"/>
    </xf>
    <xf numFmtId="0" fontId="48" fillId="13" borderId="121" xfId="0" applyFont="1" applyFill="1" applyBorder="1" applyAlignment="1">
      <alignment horizontal="center" vertical="center"/>
    </xf>
    <xf numFmtId="0" fontId="165" fillId="0" borderId="126" xfId="0" applyFont="1" applyBorder="1" applyAlignment="1">
      <alignment horizontal="left" wrapText="1" indent="1"/>
    </xf>
    <xf numFmtId="0" fontId="194" fillId="0" borderId="123" xfId="0" applyFont="1" applyBorder="1" applyAlignment="1">
      <alignment horizontal="left" wrapText="1" indent="1"/>
    </xf>
    <xf numFmtId="0" fontId="48" fillId="13" borderId="34" xfId="0" applyFont="1" applyFill="1" applyBorder="1" applyAlignment="1">
      <alignment horizontal="center" vertical="center"/>
    </xf>
    <xf numFmtId="0" fontId="48" fillId="13" borderId="34" xfId="0" applyFont="1" applyFill="1" applyBorder="1" applyAlignment="1">
      <alignment horizontal="left" vertical="center"/>
    </xf>
    <xf numFmtId="0" fontId="48" fillId="13" borderId="35" xfId="0" applyFont="1" applyFill="1" applyBorder="1" applyAlignment="1">
      <alignment horizontal="center" vertical="center"/>
    </xf>
    <xf numFmtId="0" fontId="52" fillId="0" borderId="40" xfId="0" applyFont="1" applyFill="1" applyBorder="1" applyAlignment="1">
      <alignment horizontal="left" vertical="center" indent="1"/>
    </xf>
    <xf numFmtId="0" fontId="52" fillId="0" borderId="41" xfId="0" applyFont="1" applyFill="1" applyBorder="1" applyAlignment="1">
      <alignment horizontal="left" vertical="center" indent="1"/>
    </xf>
    <xf numFmtId="0" fontId="52" fillId="0" borderId="43" xfId="0" applyFont="1" applyFill="1" applyBorder="1" applyAlignment="1">
      <alignment horizontal="left" vertical="center" indent="1"/>
    </xf>
    <xf numFmtId="1" fontId="48" fillId="13" borderId="133" xfId="0" applyNumberFormat="1" applyFont="1" applyFill="1" applyBorder="1" applyAlignment="1">
      <alignment horizontal="center" vertical="center"/>
    </xf>
    <xf numFmtId="0" fontId="48" fillId="13" borderId="70" xfId="0" applyFont="1" applyFill="1" applyBorder="1" applyAlignment="1">
      <alignment horizontal="center" vertical="center"/>
    </xf>
    <xf numFmtId="1" fontId="48" fillId="13" borderId="124" xfId="0" applyNumberFormat="1" applyFont="1" applyFill="1" applyBorder="1" applyAlignment="1">
      <alignment horizontal="center" vertical="center"/>
    </xf>
    <xf numFmtId="0" fontId="48" fillId="13" borderId="125" xfId="0" applyFont="1" applyFill="1" applyBorder="1" applyAlignment="1">
      <alignment horizontal="left" vertical="center" indent="1"/>
    </xf>
    <xf numFmtId="1" fontId="48" fillId="13" borderId="134" xfId="0" applyNumberFormat="1" applyFont="1" applyFill="1" applyBorder="1" applyAlignment="1">
      <alignment horizontal="center" vertical="center"/>
    </xf>
    <xf numFmtId="0" fontId="48" fillId="13" borderId="126" xfId="0" applyFont="1" applyFill="1" applyBorder="1" applyAlignment="1">
      <alignment horizontal="center" vertical="center"/>
    </xf>
    <xf numFmtId="1" fontId="48" fillId="13" borderId="128" xfId="0" applyNumberFormat="1" applyFont="1" applyFill="1" applyBorder="1" applyAlignment="1">
      <alignment horizontal="center" vertical="center"/>
    </xf>
    <xf numFmtId="0" fontId="48" fillId="13" borderId="113" xfId="0" applyFont="1" applyFill="1" applyBorder="1" applyAlignment="1">
      <alignment horizontal="left" vertical="center" indent="1"/>
    </xf>
    <xf numFmtId="0" fontId="48" fillId="13" borderId="121" xfId="0" applyFont="1" applyFill="1" applyBorder="1" applyAlignment="1">
      <alignment horizontal="left" vertical="center" indent="1"/>
    </xf>
    <xf numFmtId="0" fontId="48" fillId="13" borderId="147" xfId="0" applyFont="1" applyFill="1" applyBorder="1" applyAlignment="1">
      <alignment horizontal="center" vertical="center"/>
    </xf>
    <xf numFmtId="1" fontId="48" fillId="13" borderId="33" xfId="0" applyNumberFormat="1" applyFont="1" applyFill="1" applyBorder="1" applyAlignment="1">
      <alignment horizontal="center" vertical="center"/>
    </xf>
    <xf numFmtId="0" fontId="48" fillId="13" borderId="26" xfId="0" applyFont="1" applyFill="1" applyBorder="1" applyAlignment="1">
      <alignment horizontal="center" vertical="center"/>
    </xf>
    <xf numFmtId="1" fontId="48" fillId="13" borderId="17" xfId="0" applyNumberFormat="1" applyFont="1" applyFill="1" applyBorder="1" applyAlignment="1">
      <alignment horizontal="center" vertical="center"/>
    </xf>
    <xf numFmtId="0" fontId="48" fillId="13" borderId="63" xfId="0" applyFont="1" applyFill="1" applyBorder="1" applyAlignment="1">
      <alignment horizontal="center" vertical="center"/>
    </xf>
    <xf numFmtId="0" fontId="48" fillId="13" borderId="55" xfId="0" applyFont="1" applyFill="1" applyBorder="1" applyAlignment="1">
      <alignment horizontal="center" vertical="center"/>
    </xf>
    <xf numFmtId="0" fontId="48" fillId="13" borderId="51" xfId="0" applyFont="1" applyFill="1" applyBorder="1" applyAlignment="1">
      <alignment horizontal="center" vertical="center"/>
    </xf>
    <xf numFmtId="0" fontId="48" fillId="13" borderId="125" xfId="0" applyFont="1" applyFill="1" applyBorder="1" applyAlignment="1">
      <alignment horizontal="center" vertical="center"/>
    </xf>
    <xf numFmtId="1" fontId="48" fillId="13" borderId="123" xfId="0" applyNumberFormat="1" applyFont="1" applyFill="1" applyBorder="1" applyAlignment="1">
      <alignment horizontal="center" vertical="center"/>
    </xf>
    <xf numFmtId="1" fontId="48" fillId="13" borderId="125" xfId="0" applyNumberFormat="1" applyFont="1" applyFill="1" applyBorder="1" applyAlignment="1">
      <alignment horizontal="center" vertical="center"/>
    </xf>
    <xf numFmtId="165" fontId="48" fillId="13" borderId="123" xfId="0" applyNumberFormat="1" applyFont="1" applyFill="1" applyBorder="1" applyAlignment="1">
      <alignment horizontal="center" vertical="center"/>
    </xf>
    <xf numFmtId="165" fontId="48" fillId="13" borderId="125" xfId="0" applyNumberFormat="1" applyFont="1" applyFill="1" applyBorder="1" applyAlignment="1">
      <alignment horizontal="center" vertical="center"/>
    </xf>
    <xf numFmtId="0" fontId="48" fillId="13" borderId="42" xfId="0" applyFont="1" applyFill="1" applyBorder="1" applyAlignment="1">
      <alignment horizontal="left" vertical="center" wrapText="1" indent="1"/>
    </xf>
    <xf numFmtId="0" fontId="48" fillId="13" borderId="35" xfId="0" applyFont="1" applyFill="1" applyBorder="1" applyAlignment="1">
      <alignment horizontal="left" vertical="center" wrapText="1" indent="1"/>
    </xf>
    <xf numFmtId="0" fontId="48" fillId="13" borderId="79" xfId="0" applyFont="1" applyFill="1" applyBorder="1" applyAlignment="1">
      <alignment horizontal="center" vertical="center"/>
    </xf>
    <xf numFmtId="1" fontId="48" fillId="13" borderId="42" xfId="0" applyNumberFormat="1" applyFont="1" applyFill="1" applyBorder="1" applyAlignment="1">
      <alignment horizontal="center" vertical="center"/>
    </xf>
    <xf numFmtId="1" fontId="48" fillId="13" borderId="35" xfId="0" applyNumberFormat="1" applyFont="1" applyFill="1" applyBorder="1" applyAlignment="1">
      <alignment horizontal="center" vertical="center"/>
    </xf>
    <xf numFmtId="0" fontId="48" fillId="13" borderId="0" xfId="0" applyFont="1" applyFill="1" applyBorder="1" applyAlignment="1">
      <alignment horizontal="left" vertical="center" indent="2"/>
    </xf>
    <xf numFmtId="0" fontId="52" fillId="13" borderId="0" xfId="0" applyFont="1" applyFill="1" applyBorder="1" applyAlignment="1">
      <alignment horizontal="left" vertical="center" wrapText="1" indent="4"/>
    </xf>
    <xf numFmtId="0" fontId="48" fillId="12" borderId="0" xfId="0" applyFont="1" applyFill="1"/>
    <xf numFmtId="0" fontId="48" fillId="12" borderId="0" xfId="0" applyFont="1" applyFill="1" applyAlignment="1">
      <alignment horizontal="left" indent="7"/>
    </xf>
    <xf numFmtId="0" fontId="52" fillId="12" borderId="0" xfId="0" applyFont="1" applyFill="1" applyAlignment="1">
      <alignment horizontal="left" indent="7"/>
    </xf>
    <xf numFmtId="0" fontId="141" fillId="0" borderId="4" xfId="0" applyFont="1" applyBorder="1"/>
    <xf numFmtId="0" fontId="140" fillId="0" borderId="0" xfId="0" applyFont="1" applyFill="1" applyAlignment="1"/>
    <xf numFmtId="0" fontId="33" fillId="0" borderId="0" xfId="0" applyFont="1" applyFill="1" applyAlignment="1"/>
    <xf numFmtId="0" fontId="137" fillId="0" borderId="0" xfId="0" applyFont="1" applyFill="1" applyAlignment="1">
      <alignment wrapText="1"/>
    </xf>
    <xf numFmtId="0" fontId="202" fillId="0" borderId="0" xfId="0" applyFont="1" applyBorder="1" applyAlignment="1">
      <alignment horizontal="left"/>
    </xf>
    <xf numFmtId="0" fontId="203" fillId="0" borderId="0" xfId="0" applyFont="1"/>
    <xf numFmtId="0" fontId="203" fillId="0" borderId="9" xfId="0" applyFont="1" applyBorder="1" applyAlignment="1">
      <alignment horizontal="center"/>
    </xf>
    <xf numFmtId="0" fontId="203" fillId="0" borderId="0" xfId="0" applyFont="1" applyBorder="1" applyAlignment="1">
      <alignment horizontal="center"/>
    </xf>
    <xf numFmtId="0" fontId="204" fillId="0" borderId="8" xfId="0" applyFont="1" applyBorder="1" applyAlignment="1">
      <alignment horizontal="left"/>
    </xf>
    <xf numFmtId="0" fontId="204" fillId="0" borderId="4" xfId="0" applyFont="1" applyBorder="1" applyAlignment="1">
      <alignment horizontal="center"/>
    </xf>
    <xf numFmtId="0" fontId="204" fillId="0" borderId="9" xfId="0" applyFont="1" applyBorder="1" applyAlignment="1">
      <alignment horizontal="left"/>
    </xf>
    <xf numFmtId="3" fontId="204" fillId="2" borderId="9" xfId="0" applyNumberFormat="1" applyFont="1" applyFill="1" applyBorder="1" applyAlignment="1">
      <alignment horizontal="center"/>
    </xf>
    <xf numFmtId="170" fontId="203" fillId="0" borderId="0" xfId="0" applyNumberFormat="1" applyFont="1" applyBorder="1" applyAlignment="1">
      <alignment horizontal="center"/>
    </xf>
    <xf numFmtId="0" fontId="204" fillId="0" borderId="8" xfId="0" applyFont="1" applyBorder="1"/>
    <xf numFmtId="3" fontId="204" fillId="0" borderId="4" xfId="0" applyNumberFormat="1" applyFont="1" applyBorder="1" applyAlignment="1">
      <alignment horizontal="center"/>
    </xf>
    <xf numFmtId="3" fontId="204" fillId="0" borderId="9" xfId="0" applyNumberFormat="1" applyFont="1" applyBorder="1" applyAlignment="1">
      <alignment horizontal="center"/>
    </xf>
    <xf numFmtId="0" fontId="203" fillId="0" borderId="8" xfId="0" applyFont="1" applyBorder="1"/>
    <xf numFmtId="170" fontId="203" fillId="0" borderId="4" xfId="0" applyNumberFormat="1" applyFont="1" applyBorder="1"/>
    <xf numFmtId="170" fontId="203" fillId="0" borderId="9" xfId="0" applyNumberFormat="1" applyFont="1" applyBorder="1"/>
    <xf numFmtId="0" fontId="203" fillId="0" borderId="10" xfId="0" applyFont="1" applyBorder="1"/>
    <xf numFmtId="170" fontId="203" fillId="0" borderId="11" xfId="0" applyNumberFormat="1" applyFont="1" applyBorder="1"/>
    <xf numFmtId="170" fontId="203" fillId="0" borderId="12" xfId="0" applyNumberFormat="1" applyFont="1" applyBorder="1"/>
    <xf numFmtId="3" fontId="204" fillId="0" borderId="12" xfId="0" applyNumberFormat="1" applyFont="1" applyFill="1" applyBorder="1" applyAlignment="1">
      <alignment horizontal="center"/>
    </xf>
    <xf numFmtId="170" fontId="203" fillId="0" borderId="0" xfId="0" applyNumberFormat="1" applyFont="1" applyFill="1" applyBorder="1" applyAlignment="1">
      <alignment horizontal="center"/>
    </xf>
    <xf numFmtId="0" fontId="205" fillId="0" borderId="0" xfId="0" applyFont="1" applyBorder="1" applyAlignment="1">
      <alignment horizontal="center"/>
    </xf>
    <xf numFmtId="0" fontId="204" fillId="0" borderId="0" xfId="0" applyFont="1" applyBorder="1"/>
    <xf numFmtId="0" fontId="204" fillId="0" borderId="9" xfId="0" applyFont="1" applyBorder="1" applyAlignment="1">
      <alignment horizontal="center"/>
    </xf>
    <xf numFmtId="0" fontId="204" fillId="0" borderId="0" xfId="0" applyFont="1" applyBorder="1" applyAlignment="1">
      <alignment horizontal="center"/>
    </xf>
    <xf numFmtId="0" fontId="204" fillId="0" borderId="9" xfId="0" applyFont="1" applyBorder="1"/>
    <xf numFmtId="0" fontId="204" fillId="0" borderId="8" xfId="0" applyFont="1" applyBorder="1" applyAlignment="1">
      <alignment horizontal="center"/>
    </xf>
    <xf numFmtId="170" fontId="204" fillId="0" borderId="0" xfId="0" applyNumberFormat="1" applyFont="1" applyBorder="1" applyAlignment="1">
      <alignment horizontal="center"/>
    </xf>
    <xf numFmtId="0" fontId="204" fillId="0" borderId="10" xfId="0" applyFont="1" applyBorder="1" applyAlignment="1">
      <alignment horizontal="center"/>
    </xf>
    <xf numFmtId="3" fontId="204" fillId="0" borderId="11" xfId="0" applyNumberFormat="1" applyFont="1" applyBorder="1" applyAlignment="1">
      <alignment horizontal="center"/>
    </xf>
    <xf numFmtId="3" fontId="204" fillId="0" borderId="12" xfId="0" applyNumberFormat="1" applyFont="1" applyBorder="1" applyAlignment="1">
      <alignment horizontal="center"/>
    </xf>
    <xf numFmtId="0" fontId="204" fillId="0" borderId="12" xfId="0" applyFont="1" applyBorder="1"/>
    <xf numFmtId="0" fontId="204" fillId="0" borderId="0" xfId="0" applyFont="1"/>
    <xf numFmtId="0" fontId="204" fillId="0" borderId="26" xfId="0" applyFont="1" applyBorder="1" applyAlignment="1">
      <alignment horizontal="center"/>
    </xf>
    <xf numFmtId="3" fontId="204" fillId="0" borderId="26" xfId="0" applyNumberFormat="1" applyFont="1" applyFill="1" applyBorder="1" applyAlignment="1"/>
    <xf numFmtId="3" fontId="204" fillId="0" borderId="8" xfId="0" applyNumberFormat="1" applyFont="1" applyBorder="1" applyAlignment="1"/>
    <xf numFmtId="3" fontId="204" fillId="0" borderId="4" xfId="0" applyNumberFormat="1" applyFont="1" applyBorder="1" applyAlignment="1"/>
    <xf numFmtId="3" fontId="204" fillId="0" borderId="9" xfId="0" applyNumberFormat="1" applyFont="1" applyBorder="1"/>
    <xf numFmtId="0" fontId="203" fillId="0" borderId="10" xfId="0" applyFont="1" applyBorder="1" applyAlignment="1">
      <alignment horizontal="center"/>
    </xf>
    <xf numFmtId="3" fontId="203" fillId="0" borderId="11" xfId="0" applyNumberFormat="1" applyFont="1" applyBorder="1" applyAlignment="1">
      <alignment horizontal="center"/>
    </xf>
    <xf numFmtId="3" fontId="203" fillId="0" borderId="28" xfId="0" applyNumberFormat="1" applyFont="1" applyFill="1" applyBorder="1" applyAlignment="1"/>
    <xf numFmtId="3" fontId="203" fillId="0" borderId="10" xfId="0" applyNumberFormat="1" applyFont="1" applyBorder="1" applyAlignment="1"/>
    <xf numFmtId="3" fontId="203" fillId="0" borderId="11" xfId="0" applyNumberFormat="1" applyFont="1" applyBorder="1" applyAlignment="1"/>
    <xf numFmtId="3" fontId="203" fillId="0" borderId="12" xfId="0" applyNumberFormat="1" applyFont="1" applyBorder="1"/>
    <xf numFmtId="0" fontId="204" fillId="0" borderId="32" xfId="0" applyFont="1" applyBorder="1" applyAlignment="1">
      <alignment horizontal="left"/>
    </xf>
    <xf numFmtId="170" fontId="204" fillId="0" borderId="32" xfId="0" applyNumberFormat="1" applyFont="1" applyFill="1" applyBorder="1" applyAlignment="1">
      <alignment horizontal="center"/>
    </xf>
    <xf numFmtId="3" fontId="204" fillId="0" borderId="23" xfId="0" applyNumberFormat="1" applyFont="1" applyFill="1" applyBorder="1" applyAlignment="1">
      <alignment horizontal="center"/>
    </xf>
    <xf numFmtId="0" fontId="204" fillId="0" borderId="4" xfId="0" applyFont="1" applyBorder="1" applyAlignment="1">
      <alignment horizontal="left"/>
    </xf>
    <xf numFmtId="170" fontId="204" fillId="0" borderId="4" xfId="0" applyNumberFormat="1" applyFont="1" applyFill="1" applyBorder="1" applyAlignment="1">
      <alignment horizontal="center"/>
    </xf>
    <xf numFmtId="3" fontId="204" fillId="0" borderId="9" xfId="0" applyNumberFormat="1" applyFont="1" applyFill="1" applyBorder="1" applyAlignment="1">
      <alignment horizontal="center"/>
    </xf>
    <xf numFmtId="3" fontId="203" fillId="0" borderId="9" xfId="0" applyNumberFormat="1" applyFont="1" applyBorder="1" applyAlignment="1">
      <alignment horizontal="center"/>
    </xf>
    <xf numFmtId="3" fontId="203" fillId="0" borderId="12" xfId="0" applyNumberFormat="1" applyFont="1" applyBorder="1" applyAlignment="1">
      <alignment horizontal="center"/>
    </xf>
    <xf numFmtId="170" fontId="203" fillId="0" borderId="12" xfId="0" applyNumberFormat="1" applyFont="1" applyBorder="1" applyAlignment="1">
      <alignment horizontal="center"/>
    </xf>
    <xf numFmtId="3" fontId="203" fillId="2" borderId="9" xfId="0" applyNumberFormat="1" applyFont="1" applyFill="1" applyBorder="1" applyAlignment="1"/>
    <xf numFmtId="3" fontId="203" fillId="2" borderId="9" xfId="0" applyNumberFormat="1" applyFont="1" applyFill="1" applyBorder="1"/>
    <xf numFmtId="3" fontId="203" fillId="2" borderId="38" xfId="0" applyNumberFormat="1" applyFont="1" applyFill="1" applyBorder="1"/>
    <xf numFmtId="0" fontId="204" fillId="0" borderId="11" xfId="0" applyFont="1" applyBorder="1" applyAlignment="1">
      <alignment horizontal="left"/>
    </xf>
    <xf numFmtId="170" fontId="204" fillId="0" borderId="11" xfId="0" applyNumberFormat="1" applyFont="1" applyFill="1" applyBorder="1" applyAlignment="1">
      <alignment horizontal="center"/>
    </xf>
    <xf numFmtId="3" fontId="203" fillId="2" borderId="12" xfId="0" applyNumberFormat="1" applyFont="1" applyFill="1" applyBorder="1"/>
    <xf numFmtId="0" fontId="207" fillId="20" borderId="4" xfId="0" applyFont="1" applyFill="1" applyBorder="1" applyAlignment="1">
      <alignment horizontal="center" vertical="center" wrapText="1"/>
    </xf>
    <xf numFmtId="0" fontId="208" fillId="12" borderId="37" xfId="0" applyFont="1" applyFill="1" applyBorder="1" applyAlignment="1">
      <alignment horizontal="center" vertical="center" wrapText="1"/>
    </xf>
    <xf numFmtId="0" fontId="148" fillId="0" borderId="0" xfId="0" applyFont="1"/>
    <xf numFmtId="0" fontId="209" fillId="20" borderId="4" xfId="0" applyFont="1" applyFill="1" applyBorder="1" applyAlignment="1">
      <alignment horizontal="center" vertical="center" wrapText="1"/>
    </xf>
    <xf numFmtId="0" fontId="210" fillId="0" borderId="4" xfId="0" applyFont="1" applyBorder="1" applyAlignment="1">
      <alignment horizontal="center" vertical="center" wrapText="1"/>
    </xf>
    <xf numFmtId="0" fontId="211" fillId="0" borderId="4" xfId="0" applyFont="1" applyBorder="1" applyAlignment="1">
      <alignment horizontal="center" vertical="center" wrapText="1"/>
    </xf>
    <xf numFmtId="3" fontId="212" fillId="20" borderId="4" xfId="0" applyNumberFormat="1" applyFont="1" applyFill="1" applyBorder="1" applyAlignment="1">
      <alignment horizontal="center" vertical="center" wrapText="1"/>
    </xf>
    <xf numFmtId="3" fontId="213" fillId="0" borderId="17" xfId="0" applyNumberFormat="1" applyFont="1" applyBorder="1" applyAlignment="1">
      <alignment horizontal="center" vertical="center" wrapText="1"/>
    </xf>
    <xf numFmtId="0" fontId="215" fillId="0" borderId="0" xfId="0" applyFont="1" applyAlignment="1">
      <alignment horizontal="center" vertical="center"/>
    </xf>
    <xf numFmtId="0" fontId="210" fillId="0" borderId="4" xfId="0" applyFont="1" applyFill="1" applyBorder="1" applyAlignment="1">
      <alignment horizontal="center" vertical="center" wrapText="1"/>
    </xf>
    <xf numFmtId="3" fontId="216" fillId="0" borderId="4" xfId="0" applyNumberFormat="1" applyFont="1" applyFill="1" applyBorder="1" applyAlignment="1">
      <alignment horizontal="center" vertical="center" wrapText="1"/>
    </xf>
    <xf numFmtId="3" fontId="217" fillId="0" borderId="4" xfId="0" applyNumberFormat="1" applyFont="1" applyFill="1" applyBorder="1" applyAlignment="1">
      <alignment horizontal="center" vertical="center" wrapText="1"/>
    </xf>
    <xf numFmtId="0" fontId="168" fillId="0" borderId="0" xfId="0" applyFont="1" applyBorder="1"/>
    <xf numFmtId="49" fontId="168" fillId="0" borderId="0" xfId="0" applyNumberFormat="1" applyFont="1" applyBorder="1"/>
    <xf numFmtId="49" fontId="168" fillId="0" borderId="0" xfId="0" applyNumberFormat="1" applyFont="1" applyBorder="1" applyAlignment="1">
      <alignment horizontal="center"/>
    </xf>
    <xf numFmtId="0" fontId="218" fillId="0" borderId="0" xfId="0" applyFont="1" applyAlignment="1"/>
    <xf numFmtId="0" fontId="168" fillId="0" borderId="0" xfId="0" applyFont="1" applyFill="1" applyBorder="1"/>
    <xf numFmtId="0" fontId="219" fillId="0" borderId="66" xfId="0" applyFont="1" applyBorder="1" applyAlignment="1">
      <alignment horizontal="center" vertical="center" textRotation="90"/>
    </xf>
    <xf numFmtId="49" fontId="219" fillId="0" borderId="43" xfId="0" applyNumberFormat="1" applyFont="1" applyBorder="1" applyAlignment="1">
      <alignment horizontal="center" vertical="center"/>
    </xf>
    <xf numFmtId="0" fontId="219" fillId="0" borderId="66" xfId="0" applyFont="1" applyBorder="1" applyAlignment="1">
      <alignment horizontal="center" vertical="center"/>
    </xf>
    <xf numFmtId="0" fontId="219" fillId="0" borderId="40" xfId="0" applyFont="1" applyBorder="1" applyAlignment="1">
      <alignment horizontal="center" vertical="center"/>
    </xf>
    <xf numFmtId="49" fontId="219" fillId="0" borderId="52" xfId="0" applyNumberFormat="1" applyFont="1" applyFill="1" applyBorder="1" applyAlignment="1">
      <alignment horizontal="center" vertical="center" wrapText="1"/>
    </xf>
    <xf numFmtId="49" fontId="135" fillId="0" borderId="148" xfId="0" applyNumberFormat="1" applyFont="1" applyFill="1" applyBorder="1" applyAlignment="1">
      <alignment horizontal="center" vertical="center" textRotation="90" wrapText="1"/>
    </xf>
    <xf numFmtId="0" fontId="221" fillId="0" borderId="79" xfId="0" applyFont="1" applyBorder="1"/>
    <xf numFmtId="49" fontId="221" fillId="0" borderId="35" xfId="0" applyNumberFormat="1" applyFont="1" applyBorder="1"/>
    <xf numFmtId="0" fontId="221" fillId="0" borderId="34" xfId="0" applyFont="1" applyBorder="1"/>
    <xf numFmtId="0" fontId="221" fillId="0" borderId="35" xfId="0" applyFont="1" applyBorder="1"/>
    <xf numFmtId="0" fontId="168" fillId="0" borderId="42" xfId="0" applyFont="1" applyBorder="1"/>
    <xf numFmtId="0" fontId="168" fillId="0" borderId="34" xfId="0" applyFont="1" applyBorder="1"/>
    <xf numFmtId="0" fontId="168" fillId="0" borderId="34" xfId="0" applyFont="1" applyBorder="1" applyAlignment="1"/>
    <xf numFmtId="0" fontId="222" fillId="0" borderId="35" xfId="0" applyFont="1" applyBorder="1" applyAlignment="1">
      <alignment horizontal="center" wrapText="1"/>
    </xf>
    <xf numFmtId="0" fontId="222" fillId="0" borderId="79" xfId="0" applyFont="1" applyBorder="1" applyAlignment="1">
      <alignment horizontal="center" wrapText="1"/>
    </xf>
    <xf numFmtId="0" fontId="168" fillId="0" borderId="44" xfId="0" applyFont="1" applyBorder="1"/>
    <xf numFmtId="0" fontId="223" fillId="0" borderId="41" xfId="0" applyFont="1" applyBorder="1" applyAlignment="1">
      <alignment horizontal="center" vertical="center"/>
    </xf>
    <xf numFmtId="0" fontId="225" fillId="0" borderId="42" xfId="0" applyFont="1" applyBorder="1" applyAlignment="1">
      <alignment horizontal="center" vertical="center"/>
    </xf>
    <xf numFmtId="0" fontId="0" fillId="0" borderId="34" xfId="0" applyBorder="1" applyAlignment="1">
      <alignment horizontal="center" vertical="center"/>
    </xf>
    <xf numFmtId="0" fontId="121" fillId="0" borderId="59" xfId="0" applyFont="1" applyBorder="1" applyAlignment="1">
      <alignment horizontal="center" vertical="center" wrapText="1"/>
    </xf>
    <xf numFmtId="0" fontId="106" fillId="0" borderId="149" xfId="0" applyFont="1" applyBorder="1" applyAlignment="1">
      <alignment horizontal="center" vertical="center" wrapText="1"/>
    </xf>
    <xf numFmtId="49" fontId="226" fillId="0" borderId="22" xfId="0" applyNumberFormat="1" applyFont="1" applyFill="1" applyBorder="1" applyAlignment="1">
      <alignment horizontal="center"/>
    </xf>
    <xf numFmtId="49" fontId="226" fillId="0" borderId="32" xfId="0" applyNumberFormat="1" applyFont="1" applyFill="1" applyBorder="1" applyAlignment="1">
      <alignment horizontal="center"/>
    </xf>
    <xf numFmtId="0" fontId="226" fillId="0" borderId="32" xfId="0" applyFont="1" applyFill="1" applyBorder="1"/>
    <xf numFmtId="0" fontId="227" fillId="0" borderId="32" xfId="0" applyFont="1" applyFill="1" applyBorder="1" applyAlignment="1">
      <alignment horizontal="center"/>
    </xf>
    <xf numFmtId="49" fontId="226" fillId="15" borderId="32" xfId="0" applyNumberFormat="1" applyFont="1" applyFill="1" applyBorder="1" applyAlignment="1">
      <alignment horizontal="center"/>
    </xf>
    <xf numFmtId="49" fontId="226" fillId="0" borderId="4" xfId="0" applyNumberFormat="1" applyFont="1" applyFill="1" applyBorder="1" applyAlignment="1">
      <alignment horizontal="center"/>
    </xf>
    <xf numFmtId="0" fontId="226" fillId="0" borderId="4" xfId="0" applyFont="1" applyFill="1" applyBorder="1"/>
    <xf numFmtId="49" fontId="226" fillId="15" borderId="4" xfId="0" applyNumberFormat="1" applyFont="1" applyFill="1" applyBorder="1" applyAlignment="1">
      <alignment horizontal="center"/>
    </xf>
    <xf numFmtId="49" fontId="226" fillId="15" borderId="26" xfId="0" applyNumberFormat="1" applyFont="1" applyFill="1" applyBorder="1" applyAlignment="1">
      <alignment horizontal="center"/>
    </xf>
    <xf numFmtId="49" fontId="226" fillId="0" borderId="8" xfId="0" applyNumberFormat="1" applyFont="1" applyFill="1" applyBorder="1" applyAlignment="1">
      <alignment horizontal="center"/>
    </xf>
    <xf numFmtId="0" fontId="227" fillId="0" borderId="5" xfId="0" applyFont="1" applyFill="1" applyBorder="1" applyAlignment="1">
      <alignment horizontal="center"/>
    </xf>
    <xf numFmtId="0" fontId="227" fillId="0" borderId="4" xfId="0" applyFont="1" applyFill="1" applyBorder="1" applyAlignment="1">
      <alignment horizontal="center"/>
    </xf>
    <xf numFmtId="49" fontId="226" fillId="0" borderId="17" xfId="0" applyNumberFormat="1" applyFont="1" applyFill="1" applyBorder="1" applyAlignment="1">
      <alignment horizontal="center"/>
    </xf>
    <xf numFmtId="49" fontId="226" fillId="15" borderId="37" xfId="0" applyNumberFormat="1" applyFont="1" applyFill="1" applyBorder="1" applyAlignment="1">
      <alignment horizontal="center"/>
    </xf>
    <xf numFmtId="49" fontId="226" fillId="0" borderId="4" xfId="0" applyNumberFormat="1" applyFont="1" applyFill="1" applyBorder="1" applyAlignment="1">
      <alignment horizontal="left"/>
    </xf>
    <xf numFmtId="49" fontId="227" fillId="0" borderId="4" xfId="0" applyNumberFormat="1" applyFont="1" applyFill="1" applyBorder="1" applyAlignment="1">
      <alignment horizontal="center"/>
    </xf>
    <xf numFmtId="0" fontId="226" fillId="0" borderId="37" xfId="0" applyNumberFormat="1" applyFont="1" applyFill="1" applyBorder="1" applyAlignment="1">
      <alignment horizontal="center"/>
    </xf>
    <xf numFmtId="0" fontId="226" fillId="0" borderId="37" xfId="0" applyFont="1" applyFill="1" applyBorder="1"/>
    <xf numFmtId="0" fontId="227" fillId="0" borderId="37" xfId="0" applyFont="1" applyFill="1" applyBorder="1" applyAlignment="1">
      <alignment horizontal="center"/>
    </xf>
    <xf numFmtId="0" fontId="229" fillId="0" borderId="4" xfId="0" applyFont="1" applyFill="1" applyBorder="1" applyAlignment="1">
      <alignment horizontal="center"/>
    </xf>
    <xf numFmtId="49" fontId="226" fillId="0" borderId="4" xfId="0" applyNumberFormat="1" applyFont="1" applyFill="1" applyBorder="1"/>
    <xf numFmtId="0" fontId="226" fillId="0" borderId="4" xfId="0" applyNumberFormat="1" applyFont="1" applyFill="1" applyBorder="1" applyAlignment="1">
      <alignment horizontal="center"/>
    </xf>
    <xf numFmtId="49" fontId="221" fillId="15" borderId="4" xfId="0" applyNumberFormat="1" applyFont="1" applyFill="1" applyBorder="1" applyAlignment="1">
      <alignment horizontal="center"/>
    </xf>
    <xf numFmtId="49" fontId="226" fillId="33" borderId="4" xfId="0" applyNumberFormat="1" applyFont="1" applyFill="1" applyBorder="1" applyAlignment="1">
      <alignment horizontal="center"/>
    </xf>
    <xf numFmtId="49" fontId="221" fillId="15" borderId="26" xfId="0" applyNumberFormat="1" applyFont="1" applyFill="1" applyBorder="1" applyAlignment="1">
      <alignment horizontal="center"/>
    </xf>
    <xf numFmtId="49" fontId="226" fillId="0" borderId="6" xfId="0" applyNumberFormat="1" applyFont="1" applyFill="1" applyBorder="1" applyAlignment="1">
      <alignment horizontal="center"/>
    </xf>
    <xf numFmtId="49" fontId="226" fillId="0" borderId="5" xfId="0" applyNumberFormat="1" applyFont="1" applyFill="1" applyBorder="1" applyAlignment="1">
      <alignment horizontal="center"/>
    </xf>
    <xf numFmtId="0" fontId="226" fillId="0" borderId="5" xfId="0" applyFont="1" applyFill="1" applyBorder="1"/>
    <xf numFmtId="49" fontId="226" fillId="15" borderId="27" xfId="0" applyNumberFormat="1" applyFont="1" applyFill="1" applyBorder="1" applyAlignment="1">
      <alignment horizontal="center"/>
    </xf>
    <xf numFmtId="49" fontId="226" fillId="0" borderId="50" xfId="0" applyNumberFormat="1" applyFont="1" applyFill="1" applyBorder="1" applyAlignment="1">
      <alignment horizontal="center"/>
    </xf>
    <xf numFmtId="49" fontId="226" fillId="0" borderId="37" xfId="0" applyNumberFormat="1" applyFont="1" applyFill="1" applyBorder="1" applyAlignment="1">
      <alignment horizontal="center"/>
    </xf>
    <xf numFmtId="49" fontId="226" fillId="0" borderId="68" xfId="0" applyNumberFormat="1" applyFont="1" applyFill="1" applyBorder="1" applyAlignment="1">
      <alignment horizontal="center"/>
    </xf>
    <xf numFmtId="49" fontId="226" fillId="15" borderId="49" xfId="0" applyNumberFormat="1" applyFont="1" applyFill="1" applyBorder="1" applyAlignment="1">
      <alignment horizontal="center"/>
    </xf>
    <xf numFmtId="49" fontId="226" fillId="0" borderId="49" xfId="0" applyNumberFormat="1" applyFont="1" applyFill="1" applyBorder="1" applyAlignment="1">
      <alignment horizontal="center"/>
    </xf>
    <xf numFmtId="0" fontId="230" fillId="0" borderId="21" xfId="0" applyFont="1" applyBorder="1"/>
    <xf numFmtId="0" fontId="223" fillId="0" borderId="21" xfId="0" applyFont="1" applyFill="1" applyBorder="1" applyAlignment="1">
      <alignment horizontal="center"/>
    </xf>
    <xf numFmtId="49" fontId="223" fillId="0" borderId="21" xfId="0" applyNumberFormat="1" applyFont="1" applyFill="1" applyBorder="1" applyAlignment="1">
      <alignment horizontal="center"/>
    </xf>
    <xf numFmtId="0" fontId="222" fillId="0" borderId="79" xfId="0" applyFont="1" applyFill="1" applyBorder="1" applyAlignment="1">
      <alignment horizontal="center"/>
    </xf>
    <xf numFmtId="0" fontId="231" fillId="0" borderId="79" xfId="0" applyFont="1" applyFill="1" applyBorder="1" applyAlignment="1">
      <alignment horizontal="center"/>
    </xf>
    <xf numFmtId="49" fontId="226" fillId="15" borderId="58" xfId="0" applyNumberFormat="1" applyFont="1" applyFill="1" applyBorder="1" applyAlignment="1">
      <alignment horizontal="center"/>
    </xf>
    <xf numFmtId="49" fontId="226" fillId="0" borderId="26" xfId="0" applyNumberFormat="1" applyFont="1" applyFill="1" applyBorder="1" applyAlignment="1">
      <alignment horizontal="center"/>
    </xf>
    <xf numFmtId="49" fontId="233" fillId="0" borderId="4" xfId="0" applyNumberFormat="1" applyFont="1" applyFill="1" applyBorder="1" applyAlignment="1">
      <alignment horizontal="center"/>
    </xf>
    <xf numFmtId="49" fontId="233" fillId="15" borderId="26" xfId="0" applyNumberFormat="1" applyFont="1" applyFill="1" applyBorder="1" applyAlignment="1">
      <alignment horizontal="center"/>
    </xf>
    <xf numFmtId="0" fontId="230" fillId="0" borderId="66" xfId="0" applyFont="1" applyBorder="1"/>
    <xf numFmtId="0" fontId="230" fillId="0" borderId="66" xfId="0" applyFont="1" applyFill="1" applyBorder="1" applyAlignment="1">
      <alignment horizontal="center"/>
    </xf>
    <xf numFmtId="0" fontId="231" fillId="0" borderId="66" xfId="0" applyFont="1" applyFill="1" applyBorder="1" applyAlignment="1">
      <alignment horizontal="center"/>
    </xf>
    <xf numFmtId="165" fontId="231" fillId="0" borderId="66" xfId="0" applyNumberFormat="1" applyFont="1" applyFill="1" applyBorder="1" applyAlignment="1">
      <alignment horizontal="center"/>
    </xf>
    <xf numFmtId="0" fontId="226" fillId="0" borderId="32" xfId="0" applyNumberFormat="1" applyFont="1" applyFill="1" applyBorder="1" applyAlignment="1">
      <alignment horizontal="center"/>
    </xf>
    <xf numFmtId="49" fontId="226" fillId="0" borderId="36" xfId="0" applyNumberFormat="1" applyFont="1" applyFill="1" applyBorder="1" applyAlignment="1">
      <alignment horizontal="center"/>
    </xf>
    <xf numFmtId="0" fontId="226" fillId="0" borderId="4" xfId="0" applyFont="1" applyFill="1" applyBorder="1" applyAlignment="1">
      <alignment horizontal="left"/>
    </xf>
    <xf numFmtId="0" fontId="226" fillId="0" borderId="46" xfId="0" applyFont="1" applyFill="1" applyBorder="1"/>
    <xf numFmtId="0" fontId="235" fillId="0" borderId="4" xfId="0" applyFont="1" applyFill="1" applyBorder="1"/>
    <xf numFmtId="49" fontId="226" fillId="15" borderId="9" xfId="0" applyNumberFormat="1" applyFont="1" applyFill="1" applyBorder="1" applyAlignment="1">
      <alignment horizontal="center"/>
    </xf>
    <xf numFmtId="0" fontId="227" fillId="0" borderId="46" xfId="0" applyFont="1" applyFill="1" applyBorder="1" applyAlignment="1">
      <alignment horizontal="center"/>
    </xf>
    <xf numFmtId="0" fontId="0" fillId="0" borderId="150" xfId="0" applyBorder="1" applyAlignment="1">
      <alignment horizontal="center" vertical="center"/>
    </xf>
    <xf numFmtId="0" fontId="0" fillId="0" borderId="151" xfId="0" applyBorder="1" applyAlignment="1">
      <alignment horizontal="center" vertical="center"/>
    </xf>
    <xf numFmtId="165" fontId="231" fillId="0" borderId="79" xfId="0" applyNumberFormat="1" applyFont="1" applyFill="1" applyBorder="1" applyAlignment="1">
      <alignment horizontal="center"/>
    </xf>
    <xf numFmtId="49" fontId="226" fillId="0" borderId="25" xfId="0" applyNumberFormat="1" applyFont="1" applyFill="1" applyBorder="1" applyAlignment="1">
      <alignment horizontal="center"/>
    </xf>
    <xf numFmtId="0" fontId="226" fillId="0" borderId="24" xfId="0" applyFont="1" applyFill="1" applyBorder="1"/>
    <xf numFmtId="49" fontId="226" fillId="15" borderId="25" xfId="0" applyNumberFormat="1" applyFont="1" applyFill="1" applyBorder="1" applyAlignment="1">
      <alignment horizontal="center"/>
    </xf>
    <xf numFmtId="49" fontId="226" fillId="15" borderId="24" xfId="0" applyNumberFormat="1" applyFont="1" applyFill="1" applyBorder="1" applyAlignment="1">
      <alignment horizontal="center"/>
    </xf>
    <xf numFmtId="49" fontId="226" fillId="0" borderId="0" xfId="0" applyNumberFormat="1" applyFont="1" applyFill="1" applyBorder="1" applyAlignment="1">
      <alignment horizontal="center"/>
    </xf>
    <xf numFmtId="49" fontId="226" fillId="0" borderId="0" xfId="0" applyNumberFormat="1" applyFont="1" applyFill="1" applyBorder="1"/>
    <xf numFmtId="49" fontId="226" fillId="0" borderId="46" xfId="0" applyNumberFormat="1" applyFont="1" applyFill="1" applyBorder="1"/>
    <xf numFmtId="49" fontId="226" fillId="15" borderId="17" xfId="0" applyNumberFormat="1" applyFont="1" applyFill="1" applyBorder="1" applyAlignment="1">
      <alignment horizontal="center"/>
    </xf>
    <xf numFmtId="0" fontId="226" fillId="0" borderId="26" xfId="0" applyFont="1" applyFill="1" applyBorder="1"/>
    <xf numFmtId="49" fontId="226" fillId="0" borderId="10" xfId="0" applyNumberFormat="1" applyFont="1" applyFill="1" applyBorder="1" applyAlignment="1">
      <alignment horizontal="center"/>
    </xf>
    <xf numFmtId="49" fontId="226" fillId="0" borderId="11" xfId="0" applyNumberFormat="1" applyFont="1" applyFill="1" applyBorder="1" applyAlignment="1">
      <alignment horizontal="center"/>
    </xf>
    <xf numFmtId="0" fontId="226" fillId="0" borderId="11" xfId="0" applyFont="1" applyFill="1" applyBorder="1"/>
    <xf numFmtId="49" fontId="226" fillId="15" borderId="11" xfId="0" applyNumberFormat="1" applyFont="1" applyFill="1" applyBorder="1" applyAlignment="1">
      <alignment horizontal="center"/>
    </xf>
    <xf numFmtId="49" fontId="226" fillId="0" borderId="47" xfId="0" applyNumberFormat="1" applyFont="1" applyFill="1" applyBorder="1" applyAlignment="1">
      <alignment horizontal="center"/>
    </xf>
    <xf numFmtId="49" fontId="227" fillId="0" borderId="30" xfId="0" applyNumberFormat="1" applyFont="1" applyFill="1" applyBorder="1" applyAlignment="1">
      <alignment horizontal="center"/>
    </xf>
    <xf numFmtId="0" fontId="226" fillId="0" borderId="31" xfId="0" applyFont="1" applyFill="1" applyBorder="1"/>
    <xf numFmtId="0" fontId="226" fillId="0" borderId="30" xfId="0" applyFont="1" applyFill="1" applyBorder="1"/>
    <xf numFmtId="49" fontId="226" fillId="0" borderId="30" xfId="0" applyNumberFormat="1" applyFont="1" applyFill="1" applyBorder="1" applyAlignment="1">
      <alignment horizontal="center"/>
    </xf>
    <xf numFmtId="49" fontId="226" fillId="0" borderId="31" xfId="0" applyNumberFormat="1" applyFont="1" applyFill="1" applyBorder="1" applyAlignment="1">
      <alignment horizontal="center"/>
    </xf>
    <xf numFmtId="0" fontId="225" fillId="0" borderId="0" xfId="0" applyFont="1" applyBorder="1" applyAlignment="1">
      <alignment horizontal="center" vertical="center" textRotation="90"/>
    </xf>
    <xf numFmtId="0" fontId="226" fillId="0" borderId="0" xfId="0" applyFont="1" applyFill="1" applyBorder="1"/>
    <xf numFmtId="0" fontId="234" fillId="0" borderId="0" xfId="0" applyFont="1" applyBorder="1" applyAlignment="1">
      <alignment horizontal="center" vertical="center"/>
    </xf>
    <xf numFmtId="0" fontId="114" fillId="0" borderId="0" xfId="0" applyFont="1" applyBorder="1" applyAlignment="1"/>
    <xf numFmtId="0" fontId="114" fillId="0" borderId="0" xfId="0" applyFont="1" applyBorder="1" applyAlignment="1">
      <alignment horizontal="center" vertical="center" wrapText="1"/>
    </xf>
    <xf numFmtId="0" fontId="234" fillId="0" borderId="0" xfId="0" applyFont="1" applyBorder="1" applyAlignment="1">
      <alignment horizontal="center" vertical="center" wrapText="1"/>
    </xf>
    <xf numFmtId="165" fontId="234" fillId="0" borderId="0" xfId="0" applyNumberFormat="1" applyFont="1" applyBorder="1" applyAlignment="1">
      <alignment horizontal="center" vertical="center" wrapText="1"/>
    </xf>
    <xf numFmtId="49" fontId="237" fillId="0" borderId="0" xfId="0" applyNumberFormat="1" applyFont="1" applyBorder="1"/>
    <xf numFmtId="165" fontId="168" fillId="0" borderId="0" xfId="0" applyNumberFormat="1" applyFont="1" applyFill="1" applyBorder="1"/>
    <xf numFmtId="49" fontId="238" fillId="0" borderId="0" xfId="0" applyNumberFormat="1" applyFont="1" applyBorder="1"/>
    <xf numFmtId="0" fontId="169" fillId="0" borderId="1" xfId="0" applyFont="1" applyBorder="1" applyAlignment="1">
      <alignment horizontal="left"/>
    </xf>
    <xf numFmtId="0" fontId="169" fillId="0" borderId="2" xfId="0" applyFont="1" applyBorder="1" applyAlignment="1">
      <alignment horizontal="center"/>
    </xf>
    <xf numFmtId="0" fontId="168" fillId="0" borderId="2" xfId="0" applyFont="1" applyBorder="1"/>
    <xf numFmtId="49" fontId="168" fillId="0" borderId="2" xfId="0" applyNumberFormat="1" applyFont="1" applyBorder="1"/>
    <xf numFmtId="0" fontId="168" fillId="0" borderId="3" xfId="0" applyFont="1" applyFill="1" applyBorder="1"/>
    <xf numFmtId="0" fontId="169" fillId="0" borderId="0" xfId="0" applyFont="1" applyBorder="1" applyAlignment="1">
      <alignment horizontal="center"/>
    </xf>
    <xf numFmtId="49" fontId="239" fillId="0" borderId="0" xfId="0" applyNumberFormat="1" applyFont="1" applyBorder="1"/>
    <xf numFmtId="49" fontId="240" fillId="0" borderId="0" xfId="0" applyNumberFormat="1" applyFont="1" applyBorder="1"/>
    <xf numFmtId="0" fontId="168" fillId="0" borderId="0" xfId="0" applyFont="1" applyAlignment="1"/>
    <xf numFmtId="0" fontId="168" fillId="0" borderId="0" xfId="0" applyFont="1" applyBorder="1" applyAlignment="1"/>
    <xf numFmtId="49" fontId="242" fillId="0" borderId="0" xfId="0" applyNumberFormat="1" applyFont="1" applyBorder="1"/>
    <xf numFmtId="0" fontId="243" fillId="0" borderId="0" xfId="0" applyFont="1" applyAlignment="1"/>
    <xf numFmtId="0" fontId="225" fillId="0" borderId="1" xfId="0" applyFont="1" applyBorder="1" applyAlignment="1">
      <alignment horizontal="center" vertical="center"/>
    </xf>
    <xf numFmtId="0" fontId="168" fillId="0" borderId="66" xfId="0" applyFont="1" applyBorder="1"/>
    <xf numFmtId="49" fontId="169" fillId="0" borderId="67" xfId="0" applyNumberFormat="1" applyFont="1" applyBorder="1" applyAlignment="1">
      <alignment horizontal="center"/>
    </xf>
    <xf numFmtId="49" fontId="169" fillId="0" borderId="33" xfId="0" applyNumberFormat="1" applyFont="1" applyBorder="1" applyAlignment="1">
      <alignment horizontal="center"/>
    </xf>
    <xf numFmtId="0" fontId="169" fillId="0" borderId="67" xfId="0" applyFont="1" applyFill="1" applyBorder="1" applyAlignment="1">
      <alignment horizontal="center"/>
    </xf>
    <xf numFmtId="0" fontId="231" fillId="0" borderId="67" xfId="0" applyFont="1" applyFill="1" applyBorder="1" applyAlignment="1">
      <alignment horizontal="center"/>
    </xf>
    <xf numFmtId="0" fontId="226" fillId="0" borderId="32" xfId="0" applyFont="1" applyBorder="1"/>
    <xf numFmtId="49" fontId="226" fillId="0" borderId="32" xfId="0" applyNumberFormat="1" applyFont="1" applyBorder="1"/>
    <xf numFmtId="49" fontId="226" fillId="0" borderId="32" xfId="0" applyNumberFormat="1" applyFont="1" applyBorder="1" applyAlignment="1">
      <alignment horizontal="center"/>
    </xf>
    <xf numFmtId="49" fontId="226" fillId="0" borderId="23" xfId="0" applyNumberFormat="1" applyFont="1" applyBorder="1" applyAlignment="1">
      <alignment horizontal="center"/>
    </xf>
    <xf numFmtId="49" fontId="226" fillId="0" borderId="32" xfId="0" applyNumberFormat="1" applyFont="1" applyBorder="1" applyAlignment="1">
      <alignment horizontal="left"/>
    </xf>
    <xf numFmtId="0" fontId="226" fillId="0" borderId="4" xfId="0" applyFont="1" applyBorder="1"/>
    <xf numFmtId="49" fontId="226" fillId="0" borderId="4" xfId="0" applyNumberFormat="1" applyFont="1" applyBorder="1"/>
    <xf numFmtId="49" fontId="226" fillId="0" borderId="4" xfId="0" applyNumberFormat="1" applyFont="1" applyBorder="1" applyAlignment="1">
      <alignment horizontal="center"/>
    </xf>
    <xf numFmtId="49" fontId="226" fillId="0" borderId="9" xfId="0" applyNumberFormat="1" applyFont="1" applyBorder="1" applyAlignment="1">
      <alignment horizontal="center"/>
    </xf>
    <xf numFmtId="49" fontId="226" fillId="0" borderId="4" xfId="0" applyNumberFormat="1" applyFont="1" applyBorder="1" applyAlignment="1">
      <alignment horizontal="left"/>
    </xf>
    <xf numFmtId="0" fontId="226" fillId="0" borderId="11" xfId="0" applyFont="1" applyBorder="1"/>
    <xf numFmtId="49" fontId="226" fillId="0" borderId="11" xfId="0" applyNumberFormat="1" applyFont="1" applyBorder="1"/>
    <xf numFmtId="49" fontId="226" fillId="0" borderId="11" xfId="0" applyNumberFormat="1" applyFont="1" applyBorder="1" applyAlignment="1">
      <alignment horizontal="center"/>
    </xf>
    <xf numFmtId="49" fontId="226" fillId="0" borderId="12" xfId="0" applyNumberFormat="1" applyFont="1" applyBorder="1" applyAlignment="1">
      <alignment horizontal="center"/>
    </xf>
    <xf numFmtId="49" fontId="226" fillId="0" borderId="11" xfId="0" applyNumberFormat="1" applyFont="1" applyBorder="1" applyAlignment="1">
      <alignment horizontal="left"/>
    </xf>
    <xf numFmtId="0" fontId="169" fillId="0" borderId="66" xfId="0" applyFont="1" applyBorder="1" applyAlignment="1">
      <alignment horizontal="center" vertical="center"/>
    </xf>
    <xf numFmtId="49" fontId="169" fillId="0" borderId="43" xfId="0" applyNumberFormat="1" applyFont="1" applyBorder="1" applyAlignment="1">
      <alignment horizontal="center" vertical="center"/>
    </xf>
    <xf numFmtId="49" fontId="169" fillId="0" borderId="52" xfId="0" applyNumberFormat="1" applyFont="1" applyFill="1" applyBorder="1" applyAlignment="1">
      <alignment horizontal="center" vertical="center" wrapText="1"/>
    </xf>
    <xf numFmtId="49" fontId="222" fillId="0" borderId="148" xfId="0" applyNumberFormat="1" applyFont="1" applyFill="1" applyBorder="1" applyAlignment="1">
      <alignment horizontal="center" vertical="center" wrapText="1"/>
    </xf>
    <xf numFmtId="0" fontId="168" fillId="0" borderId="79" xfId="0" applyFont="1" applyBorder="1"/>
    <xf numFmtId="49" fontId="168" fillId="0" borderId="35" xfId="0" applyNumberFormat="1" applyFont="1" applyBorder="1"/>
    <xf numFmtId="0" fontId="168" fillId="0" borderId="35" xfId="0" applyFont="1" applyBorder="1"/>
    <xf numFmtId="0" fontId="106" fillId="0" borderId="21" xfId="0" applyFont="1" applyBorder="1" applyAlignment="1">
      <alignment horizontal="center" vertical="center" wrapText="1"/>
    </xf>
    <xf numFmtId="0" fontId="121" fillId="0" borderId="3" xfId="0" applyFont="1" applyBorder="1" applyAlignment="1">
      <alignment horizontal="center" vertical="center" wrapText="1"/>
    </xf>
    <xf numFmtId="49" fontId="226" fillId="0" borderId="16" xfId="0" applyNumberFormat="1" applyFont="1" applyFill="1" applyBorder="1" applyAlignment="1">
      <alignment horizontal="center"/>
    </xf>
    <xf numFmtId="49" fontId="249" fillId="0" borderId="5" xfId="0" applyNumberFormat="1" applyFont="1" applyFill="1" applyBorder="1" applyAlignment="1">
      <alignment horizontal="left"/>
    </xf>
    <xf numFmtId="49" fontId="226" fillId="15" borderId="5" xfId="0" applyNumberFormat="1" applyFont="1" applyFill="1" applyBorder="1" applyAlignment="1">
      <alignment horizontal="center"/>
    </xf>
    <xf numFmtId="49" fontId="249" fillId="0" borderId="4" xfId="0" applyNumberFormat="1" applyFont="1" applyFill="1" applyBorder="1" applyAlignment="1">
      <alignment horizontal="left"/>
    </xf>
    <xf numFmtId="49" fontId="226" fillId="0" borderId="46" xfId="0" applyNumberFormat="1" applyFont="1" applyFill="1" applyBorder="1" applyAlignment="1">
      <alignment horizontal="center"/>
    </xf>
    <xf numFmtId="49" fontId="249" fillId="0" borderId="37" xfId="0" applyNumberFormat="1" applyFont="1" applyFill="1" applyBorder="1" applyAlignment="1">
      <alignment horizontal="left"/>
    </xf>
    <xf numFmtId="49" fontId="223" fillId="0" borderId="3" xfId="0" applyNumberFormat="1" applyFont="1" applyFill="1" applyBorder="1" applyAlignment="1">
      <alignment horizontal="center"/>
    </xf>
    <xf numFmtId="0" fontId="222" fillId="0" borderId="21" xfId="0" applyFont="1" applyFill="1" applyBorder="1" applyAlignment="1">
      <alignment horizontal="center"/>
    </xf>
    <xf numFmtId="0" fontId="231" fillId="0" borderId="21" xfId="0" applyFont="1" applyFill="1" applyBorder="1" applyAlignment="1">
      <alignment horizontal="center"/>
    </xf>
    <xf numFmtId="49" fontId="223" fillId="0" borderId="32" xfId="0" applyNumberFormat="1" applyFont="1" applyFill="1" applyBorder="1" applyAlignment="1">
      <alignment horizontal="center"/>
    </xf>
    <xf numFmtId="49" fontId="223" fillId="0" borderId="24" xfId="0" applyNumberFormat="1" applyFont="1" applyFill="1" applyBorder="1" applyAlignment="1">
      <alignment horizontal="center"/>
    </xf>
    <xf numFmtId="0" fontId="249" fillId="0" borderId="4" xfId="0" applyFont="1" applyFill="1" applyBorder="1" applyAlignment="1">
      <alignment horizontal="left"/>
    </xf>
    <xf numFmtId="0" fontId="249" fillId="0" borderId="37" xfId="0" applyFont="1" applyFill="1" applyBorder="1" applyAlignment="1">
      <alignment horizontal="left"/>
    </xf>
    <xf numFmtId="49" fontId="249" fillId="0" borderId="30" xfId="0" applyNumberFormat="1" applyFont="1" applyFill="1" applyBorder="1" applyAlignment="1">
      <alignment horizontal="left"/>
    </xf>
    <xf numFmtId="49" fontId="226" fillId="15" borderId="30" xfId="0" applyNumberFormat="1" applyFont="1" applyFill="1" applyBorder="1" applyAlignment="1">
      <alignment horizontal="center"/>
    </xf>
    <xf numFmtId="49" fontId="226" fillId="15" borderId="31" xfId="0" applyNumberFormat="1" applyFont="1" applyFill="1" applyBorder="1" applyAlignment="1">
      <alignment horizontal="center"/>
    </xf>
    <xf numFmtId="0" fontId="230" fillId="0" borderId="67" xfId="0" applyFont="1" applyBorder="1"/>
    <xf numFmtId="49" fontId="223" fillId="0" borderId="33" xfId="0" applyNumberFormat="1" applyFont="1" applyFill="1" applyBorder="1" applyAlignment="1">
      <alignment horizontal="center"/>
    </xf>
    <xf numFmtId="0" fontId="222" fillId="0" borderId="67" xfId="0" applyFont="1" applyFill="1" applyBorder="1" applyAlignment="1">
      <alignment horizontal="center"/>
    </xf>
    <xf numFmtId="0" fontId="226" fillId="0" borderId="5" xfId="0" applyNumberFormat="1" applyFont="1" applyFill="1" applyBorder="1" applyAlignment="1">
      <alignment horizontal="center"/>
    </xf>
    <xf numFmtId="49" fontId="249" fillId="0" borderId="0" xfId="0" applyNumberFormat="1" applyFont="1" applyFill="1" applyBorder="1" applyAlignment="1">
      <alignment horizontal="left"/>
    </xf>
    <xf numFmtId="49" fontId="249" fillId="0" borderId="32" xfId="0" applyNumberFormat="1" applyFont="1" applyFill="1" applyBorder="1" applyAlignment="1">
      <alignment horizontal="left"/>
    </xf>
    <xf numFmtId="49" fontId="226" fillId="0" borderId="23" xfId="0" applyNumberFormat="1" applyFont="1" applyFill="1" applyBorder="1" applyAlignment="1">
      <alignment horizontal="center"/>
    </xf>
    <xf numFmtId="49" fontId="226" fillId="0" borderId="9" xfId="0" applyNumberFormat="1" applyFont="1" applyFill="1" applyBorder="1" applyAlignment="1">
      <alignment horizontal="center"/>
    </xf>
    <xf numFmtId="0" fontId="226" fillId="0" borderId="11" xfId="0" applyNumberFormat="1" applyFont="1" applyFill="1" applyBorder="1" applyAlignment="1">
      <alignment horizontal="center"/>
    </xf>
    <xf numFmtId="49" fontId="249" fillId="0" borderId="11" xfId="0" applyNumberFormat="1" applyFont="1" applyFill="1" applyBorder="1" applyAlignment="1">
      <alignment horizontal="left"/>
    </xf>
    <xf numFmtId="49" fontId="226" fillId="0" borderId="28" xfId="0" applyNumberFormat="1" applyFont="1" applyFill="1" applyBorder="1" applyAlignment="1">
      <alignment horizontal="center"/>
    </xf>
    <xf numFmtId="49" fontId="226" fillId="15" borderId="12" xfId="0" applyNumberFormat="1" applyFont="1" applyFill="1" applyBorder="1" applyAlignment="1">
      <alignment horizontal="center"/>
    </xf>
    <xf numFmtId="0" fontId="226" fillId="0" borderId="5" xfId="0" applyFont="1" applyFill="1" applyBorder="1" applyAlignment="1">
      <alignment horizontal="left"/>
    </xf>
    <xf numFmtId="49" fontId="226" fillId="0" borderId="37" xfId="0" applyNumberFormat="1" applyFont="1" applyFill="1" applyBorder="1" applyAlignment="1">
      <alignment horizontal="left"/>
    </xf>
    <xf numFmtId="49" fontId="226" fillId="0" borderId="77" xfId="0" applyNumberFormat="1" applyFont="1" applyFill="1" applyBorder="1" applyAlignment="1">
      <alignment horizontal="center"/>
    </xf>
    <xf numFmtId="0" fontId="249" fillId="0" borderId="58" xfId="0" applyFont="1" applyFill="1" applyBorder="1"/>
    <xf numFmtId="49" fontId="226" fillId="0" borderId="24" xfId="0" applyNumberFormat="1" applyFont="1" applyFill="1" applyBorder="1" applyAlignment="1">
      <alignment horizontal="center"/>
    </xf>
    <xf numFmtId="0" fontId="249" fillId="0" borderId="11" xfId="0" applyFont="1" applyFill="1" applyBorder="1"/>
    <xf numFmtId="0" fontId="249" fillId="0" borderId="32" xfId="0" applyFont="1" applyFill="1" applyBorder="1"/>
    <xf numFmtId="49" fontId="226" fillId="15" borderId="38" xfId="0" applyNumberFormat="1" applyFont="1" applyFill="1" applyBorder="1" applyAlignment="1">
      <alignment horizontal="center"/>
    </xf>
    <xf numFmtId="0" fontId="249" fillId="0" borderId="4" xfId="0" applyFont="1" applyFill="1" applyBorder="1"/>
    <xf numFmtId="0" fontId="247" fillId="0" borderId="0" xfId="0" applyFont="1" applyBorder="1"/>
    <xf numFmtId="49" fontId="250" fillId="0" borderId="0" xfId="0" applyNumberFormat="1" applyFont="1" applyBorder="1"/>
    <xf numFmtId="0" fontId="134" fillId="0" borderId="0" xfId="0" applyFont="1" applyAlignment="1"/>
    <xf numFmtId="0" fontId="252" fillId="0" borderId="0" xfId="0" applyFont="1" applyFill="1" applyBorder="1" applyAlignment="1">
      <alignment horizontal="center"/>
    </xf>
    <xf numFmtId="1" fontId="253" fillId="4" borderId="21" xfId="0" applyNumberFormat="1" applyFont="1" applyFill="1" applyBorder="1" applyAlignment="1">
      <alignment horizontal="center"/>
    </xf>
    <xf numFmtId="0" fontId="254" fillId="0" borderId="0" xfId="0" applyFont="1" applyBorder="1" applyAlignment="1">
      <alignment horizontal="left" wrapText="1"/>
    </xf>
    <xf numFmtId="0" fontId="255" fillId="34" borderId="21" xfId="6" applyFont="1" applyFill="1" applyBorder="1" applyAlignment="1">
      <alignment horizontal="center" vertical="center" wrapText="1" shrinkToFit="1"/>
    </xf>
    <xf numFmtId="165" fontId="255" fillId="34" borderId="35" xfId="6" applyNumberFormat="1" applyFont="1" applyFill="1" applyBorder="1" applyAlignment="1">
      <alignment horizontal="center" vertical="center" wrapText="1" shrinkToFit="1"/>
    </xf>
    <xf numFmtId="0" fontId="128" fillId="0" borderId="148" xfId="0" applyFont="1" applyFill="1" applyBorder="1" applyAlignment="1"/>
    <xf numFmtId="0" fontId="128" fillId="0" borderId="148" xfId="0" applyFont="1" applyFill="1" applyBorder="1"/>
    <xf numFmtId="0" fontId="260" fillId="0" borderId="148" xfId="0" applyFont="1" applyBorder="1" applyAlignment="1">
      <alignment horizontal="center"/>
    </xf>
    <xf numFmtId="0" fontId="0" fillId="0" borderId="148" xfId="0" applyBorder="1"/>
    <xf numFmtId="0" fontId="0" fillId="0" borderId="54" xfId="0" applyBorder="1"/>
    <xf numFmtId="0" fontId="128" fillId="0" borderId="150" xfId="0" applyFont="1" applyFill="1" applyBorder="1" applyAlignment="1"/>
    <xf numFmtId="0" fontId="128" fillId="0" borderId="150" xfId="0" applyFont="1" applyFill="1" applyBorder="1"/>
    <xf numFmtId="0" fontId="260" fillId="0" borderId="150" xfId="0" applyFont="1" applyBorder="1" applyAlignment="1">
      <alignment horizontal="center"/>
    </xf>
    <xf numFmtId="0" fontId="0" fillId="0" borderId="150" xfId="0" applyBorder="1"/>
    <xf numFmtId="0" fontId="0" fillId="13" borderId="55" xfId="0" applyFill="1" applyBorder="1"/>
    <xf numFmtId="0" fontId="264" fillId="12" borderId="150" xfId="4" applyFont="1" applyFill="1" applyBorder="1" applyAlignment="1">
      <alignment horizontal="center" wrapText="1"/>
    </xf>
    <xf numFmtId="0" fontId="0" fillId="13" borderId="150" xfId="0" applyFill="1" applyBorder="1"/>
    <xf numFmtId="0" fontId="265" fillId="0" borderId="150" xfId="4" applyFont="1" applyFill="1" applyBorder="1" applyAlignment="1">
      <alignment wrapText="1"/>
    </xf>
    <xf numFmtId="0" fontId="266" fillId="12" borderId="150" xfId="4" applyFont="1" applyFill="1" applyBorder="1" applyAlignment="1">
      <alignment horizontal="center" wrapText="1"/>
    </xf>
    <xf numFmtId="0" fontId="128" fillId="0" borderId="151" xfId="0" applyFont="1" applyFill="1" applyBorder="1" applyAlignment="1"/>
    <xf numFmtId="0" fontId="267" fillId="0" borderId="151" xfId="0" applyFont="1" applyFill="1" applyBorder="1" applyAlignment="1"/>
    <xf numFmtId="0" fontId="260" fillId="0" borderId="151" xfId="0" applyFont="1" applyBorder="1" applyAlignment="1">
      <alignment horizontal="center"/>
    </xf>
    <xf numFmtId="0" fontId="0" fillId="0" borderId="151" xfId="0" applyBorder="1"/>
    <xf numFmtId="0" fontId="0" fillId="13" borderId="56" xfId="0" applyFill="1" applyBorder="1"/>
    <xf numFmtId="0" fontId="128" fillId="0" borderId="148" xfId="0" applyFont="1" applyBorder="1"/>
    <xf numFmtId="0" fontId="0" fillId="13" borderId="54" xfId="0" applyFill="1" applyBorder="1"/>
    <xf numFmtId="0" fontId="128" fillId="0" borderId="150" xfId="0" applyFont="1" applyBorder="1" applyAlignment="1"/>
    <xf numFmtId="0" fontId="128" fillId="13" borderId="150" xfId="0" applyFont="1" applyFill="1" applyBorder="1" applyAlignment="1"/>
    <xf numFmtId="0" fontId="260" fillId="13" borderId="150" xfId="0" applyFont="1" applyFill="1" applyBorder="1" applyAlignment="1">
      <alignment horizontal="center"/>
    </xf>
    <xf numFmtId="0" fontId="265" fillId="0" borderId="150" xfId="4" applyFont="1" applyBorder="1" applyAlignment="1">
      <alignment wrapText="1"/>
    </xf>
    <xf numFmtId="0" fontId="268" fillId="13" borderId="150" xfId="4" applyFont="1" applyFill="1" applyBorder="1" applyAlignment="1">
      <alignment wrapText="1"/>
    </xf>
    <xf numFmtId="0" fontId="264" fillId="13" borderId="150" xfId="4" applyFont="1" applyFill="1" applyBorder="1" applyAlignment="1">
      <alignment horizontal="center" wrapText="1"/>
    </xf>
    <xf numFmtId="0" fontId="0" fillId="0" borderId="150" xfId="0" applyFill="1" applyBorder="1"/>
    <xf numFmtId="0" fontId="128" fillId="0" borderId="150" xfId="0" applyFont="1" applyBorder="1"/>
    <xf numFmtId="0" fontId="267" fillId="13" borderId="150" xfId="0" applyFont="1" applyFill="1" applyBorder="1" applyAlignment="1"/>
    <xf numFmtId="0" fontId="0" fillId="35" borderId="150" xfId="0" applyFill="1" applyBorder="1"/>
    <xf numFmtId="0" fontId="269" fillId="0" borderId="150" xfId="4" applyFont="1" applyBorder="1" applyAlignment="1">
      <alignment wrapText="1"/>
    </xf>
    <xf numFmtId="0" fontId="265" fillId="13" borderId="150" xfId="4" applyFont="1" applyFill="1" applyBorder="1" applyAlignment="1">
      <alignment wrapText="1"/>
    </xf>
    <xf numFmtId="0" fontId="0" fillId="13" borderId="67" xfId="0" applyFill="1" applyBorder="1"/>
    <xf numFmtId="0" fontId="0" fillId="36" borderId="150" xfId="0" applyFill="1" applyBorder="1"/>
    <xf numFmtId="0" fontId="260" fillId="12" borderId="150" xfId="0" applyFont="1" applyFill="1" applyBorder="1" applyAlignment="1">
      <alignment horizontal="center"/>
    </xf>
    <xf numFmtId="0" fontId="0" fillId="0" borderId="150" xfId="0" applyBorder="1" applyAlignment="1">
      <alignment horizontal="center"/>
    </xf>
    <xf numFmtId="0" fontId="128" fillId="0" borderId="145" xfId="0" applyFont="1" applyBorder="1" applyAlignment="1"/>
    <xf numFmtId="0" fontId="128" fillId="13" borderId="145" xfId="0" applyFont="1" applyFill="1" applyBorder="1" applyAlignment="1"/>
    <xf numFmtId="0" fontId="260" fillId="0" borderId="145" xfId="0" applyFont="1" applyBorder="1" applyAlignment="1">
      <alignment horizontal="center"/>
    </xf>
    <xf numFmtId="0" fontId="0" fillId="36" borderId="145" xfId="0" applyFill="1" applyBorder="1"/>
    <xf numFmtId="0" fontId="0" fillId="13" borderId="69" xfId="0" applyFill="1" applyBorder="1"/>
    <xf numFmtId="0" fontId="272" fillId="0" borderId="148" xfId="7" applyFont="1" applyFill="1" applyBorder="1" applyAlignment="1">
      <alignment vertical="center"/>
    </xf>
    <xf numFmtId="0" fontId="272" fillId="0" borderId="25" xfId="7" applyFont="1" applyFill="1" applyBorder="1"/>
    <xf numFmtId="0" fontId="128" fillId="0" borderId="148" xfId="0" applyFont="1" applyBorder="1" applyAlignment="1">
      <alignment horizontal="center" vertical="center"/>
    </xf>
    <xf numFmtId="0" fontId="272" fillId="0" borderId="150" xfId="7" applyFont="1" applyFill="1" applyBorder="1" applyAlignment="1">
      <alignment vertical="center"/>
    </xf>
    <xf numFmtId="0" fontId="128" fillId="13" borderId="51" xfId="0" applyFont="1" applyFill="1" applyBorder="1" applyAlignment="1"/>
    <xf numFmtId="0" fontId="128" fillId="0" borderId="150" xfId="0" applyFont="1" applyBorder="1" applyAlignment="1">
      <alignment horizontal="center" vertical="center"/>
    </xf>
    <xf numFmtId="0" fontId="267" fillId="13" borderId="51" xfId="0" applyFont="1" applyFill="1" applyBorder="1" applyAlignment="1"/>
    <xf numFmtId="0" fontId="272" fillId="0" borderId="151" xfId="7" applyFont="1" applyFill="1" applyBorder="1" applyAlignment="1">
      <alignment vertical="center"/>
    </xf>
    <xf numFmtId="0" fontId="267" fillId="13" borderId="53" xfId="0" applyFont="1" applyFill="1" applyBorder="1" applyAlignment="1"/>
    <xf numFmtId="0" fontId="264" fillId="13" borderId="151" xfId="4" applyFont="1" applyFill="1" applyBorder="1" applyAlignment="1">
      <alignment horizontal="center" wrapText="1"/>
    </xf>
    <xf numFmtId="0" fontId="128" fillId="0" borderId="151" xfId="0" applyFont="1" applyBorder="1" applyAlignment="1">
      <alignment horizontal="center" vertical="center"/>
    </xf>
    <xf numFmtId="0" fontId="128" fillId="0" borderId="148" xfId="0" applyFont="1" applyBorder="1" applyAlignment="1"/>
    <xf numFmtId="0" fontId="265" fillId="0" borderId="148" xfId="4" applyFont="1" applyFill="1" applyBorder="1" applyAlignment="1">
      <alignment horizontal="left" wrapText="1"/>
    </xf>
    <xf numFmtId="0" fontId="264" fillId="13" borderId="148" xfId="4" applyFont="1" applyFill="1" applyBorder="1" applyAlignment="1">
      <alignment horizontal="center" wrapText="1"/>
    </xf>
    <xf numFmtId="0" fontId="0" fillId="0" borderId="148" xfId="0" applyFill="1" applyBorder="1"/>
    <xf numFmtId="0" fontId="273" fillId="13" borderId="148" xfId="0" applyFont="1" applyFill="1" applyBorder="1" applyAlignment="1">
      <alignment horizontal="center"/>
    </xf>
    <xf numFmtId="0" fontId="273" fillId="13" borderId="152" xfId="0" applyFont="1" applyFill="1" applyBorder="1" applyAlignment="1">
      <alignment horizontal="center"/>
    </xf>
    <xf numFmtId="0" fontId="265" fillId="13" borderId="151" xfId="4" applyFont="1" applyFill="1" applyBorder="1" applyAlignment="1">
      <alignment horizontal="left" wrapText="1"/>
    </xf>
    <xf numFmtId="0" fontId="265" fillId="13" borderId="151" xfId="4" applyFont="1" applyFill="1" applyBorder="1" applyAlignment="1">
      <alignment wrapText="1"/>
    </xf>
    <xf numFmtId="0" fontId="0" fillId="0" borderId="151" xfId="0" applyFill="1" applyBorder="1"/>
    <xf numFmtId="0" fontId="272" fillId="0" borderId="26" xfId="7" applyFont="1" applyFill="1" applyBorder="1" applyAlignment="1">
      <alignment horizontal="left" vertical="center"/>
    </xf>
    <xf numFmtId="0" fontId="272" fillId="0" borderId="148" xfId="7" applyFont="1" applyFill="1" applyBorder="1"/>
    <xf numFmtId="0" fontId="128" fillId="0" borderId="48" xfId="0" applyFont="1" applyBorder="1" applyAlignment="1">
      <alignment horizontal="center" vertical="center"/>
    </xf>
    <xf numFmtId="0" fontId="275" fillId="0" borderId="48" xfId="0" applyFont="1" applyBorder="1" applyAlignment="1">
      <alignment horizontal="center" vertical="center" wrapText="1"/>
    </xf>
    <xf numFmtId="0" fontId="128" fillId="0" borderId="63" xfId="0" applyFont="1" applyBorder="1" applyAlignment="1">
      <alignment horizontal="center" vertical="center"/>
    </xf>
    <xf numFmtId="0" fontId="275" fillId="0" borderId="63" xfId="0" applyFont="1" applyBorder="1" applyAlignment="1">
      <alignment horizontal="center" vertical="center" wrapText="1"/>
    </xf>
    <xf numFmtId="0" fontId="267" fillId="13" borderId="151" xfId="0" applyFont="1" applyFill="1" applyBorder="1" applyAlignment="1"/>
    <xf numFmtId="0" fontId="128" fillId="0" borderId="65" xfId="0" applyFont="1" applyBorder="1" applyAlignment="1">
      <alignment horizontal="center" vertical="center"/>
    </xf>
    <xf numFmtId="0" fontId="275" fillId="0" borderId="65" xfId="0" applyFont="1" applyBorder="1" applyAlignment="1">
      <alignment horizontal="center" vertical="center" wrapText="1"/>
    </xf>
    <xf numFmtId="0" fontId="272" fillId="0" borderId="24" xfId="7" applyFont="1" applyFill="1" applyBorder="1" applyAlignment="1">
      <alignment horizontal="left" vertical="center"/>
    </xf>
    <xf numFmtId="0" fontId="264" fillId="12" borderId="148" xfId="4" applyFont="1" applyFill="1" applyBorder="1" applyAlignment="1">
      <alignment horizontal="center" wrapText="1"/>
    </xf>
    <xf numFmtId="0" fontId="278" fillId="0" borderId="148" xfId="0" applyFont="1" applyBorder="1" applyAlignment="1">
      <alignment horizontal="center" vertical="center"/>
    </xf>
    <xf numFmtId="0" fontId="272" fillId="0" borderId="152" xfId="7" applyFont="1" applyFill="1" applyBorder="1"/>
    <xf numFmtId="0" fontId="278" fillId="0" borderId="150" xfId="0" applyFont="1" applyBorder="1" applyAlignment="1">
      <alignment horizontal="center" vertical="center"/>
    </xf>
    <xf numFmtId="0" fontId="273" fillId="0" borderId="150" xfId="0" applyFont="1" applyBorder="1" applyAlignment="1">
      <alignment horizontal="center" vertical="center"/>
    </xf>
    <xf numFmtId="0" fontId="272" fillId="0" borderId="28" xfId="7" applyFont="1" applyFill="1" applyBorder="1" applyAlignment="1">
      <alignment horizontal="left" vertical="center"/>
    </xf>
    <xf numFmtId="0" fontId="260" fillId="13" borderId="151" xfId="0" applyFont="1" applyFill="1" applyBorder="1" applyAlignment="1">
      <alignment horizontal="center"/>
    </xf>
    <xf numFmtId="0" fontId="273" fillId="0" borderId="151" xfId="0" applyFont="1" applyBorder="1" applyAlignment="1">
      <alignment horizontal="center" vertical="center"/>
    </xf>
    <xf numFmtId="0" fontId="281" fillId="0" borderId="148" xfId="0" applyFont="1" applyBorder="1" applyAlignment="1"/>
    <xf numFmtId="0" fontId="281" fillId="13" borderId="54" xfId="0" applyFont="1" applyFill="1" applyBorder="1" applyAlignment="1"/>
    <xf numFmtId="0" fontId="0" fillId="13" borderId="148" xfId="0" applyFill="1" applyBorder="1"/>
    <xf numFmtId="0" fontId="281" fillId="0" borderId="150" xfId="0" applyFont="1" applyBorder="1" applyAlignment="1"/>
    <xf numFmtId="0" fontId="281" fillId="13" borderId="55" xfId="0" applyFont="1" applyFill="1" applyBorder="1" applyAlignment="1"/>
    <xf numFmtId="0" fontId="282" fillId="0" borderId="150" xfId="4" applyFont="1" applyBorder="1" applyAlignment="1">
      <alignment wrapText="1"/>
    </xf>
    <xf numFmtId="0" fontId="283" fillId="13" borderId="55" xfId="4" applyFont="1" applyFill="1" applyBorder="1" applyAlignment="1">
      <alignment wrapText="1"/>
    </xf>
    <xf numFmtId="0" fontId="284" fillId="13" borderId="150" xfId="0" applyFont="1" applyFill="1" applyBorder="1" applyAlignment="1"/>
    <xf numFmtId="0" fontId="0" fillId="13" borderId="51" xfId="0" applyFill="1" applyBorder="1"/>
    <xf numFmtId="0" fontId="281" fillId="0" borderId="152" xfId="0" applyFont="1" applyBorder="1" applyAlignment="1"/>
    <xf numFmtId="0" fontId="284" fillId="13" borderId="152" xfId="0" applyFont="1" applyFill="1" applyBorder="1" applyAlignment="1"/>
    <xf numFmtId="0" fontId="260" fillId="0" borderId="152" xfId="0" applyFont="1" applyBorder="1" applyAlignment="1">
      <alignment horizontal="center"/>
    </xf>
    <xf numFmtId="0" fontId="0" fillId="0" borderId="152" xfId="0" applyBorder="1"/>
    <xf numFmtId="0" fontId="0" fillId="13" borderId="132" xfId="0" applyFill="1" applyBorder="1"/>
    <xf numFmtId="0" fontId="281" fillId="13" borderId="150" xfId="0" applyFont="1" applyFill="1" applyBorder="1" applyAlignment="1"/>
    <xf numFmtId="0" fontId="284" fillId="13" borderId="55" xfId="0" applyFont="1" applyFill="1" applyBorder="1" applyAlignment="1"/>
    <xf numFmtId="0" fontId="285" fillId="0" borderId="150" xfId="4" applyFont="1" applyBorder="1" applyAlignment="1">
      <alignment wrapText="1"/>
    </xf>
    <xf numFmtId="0" fontId="282" fillId="13" borderId="55" xfId="4" applyFont="1" applyFill="1" applyBorder="1" applyAlignment="1">
      <alignment wrapText="1"/>
    </xf>
    <xf numFmtId="0" fontId="0" fillId="0" borderId="55" xfId="0" applyBorder="1"/>
    <xf numFmtId="0" fontId="281" fillId="0" borderId="151" xfId="0" applyFont="1" applyFill="1" applyBorder="1" applyAlignment="1"/>
    <xf numFmtId="0" fontId="284" fillId="0" borderId="56" xfId="0" applyFont="1" applyFill="1" applyBorder="1" applyAlignment="1"/>
    <xf numFmtId="0" fontId="0" fillId="0" borderId="56" xfId="0" applyBorder="1"/>
    <xf numFmtId="0" fontId="0" fillId="13" borderId="151" xfId="0" applyFill="1" applyBorder="1"/>
    <xf numFmtId="0" fontId="281" fillId="0" borderId="151" xfId="0" applyFont="1" applyBorder="1" applyAlignment="1"/>
    <xf numFmtId="0" fontId="284" fillId="13" borderId="56" xfId="0" applyFont="1" applyFill="1" applyBorder="1" applyAlignment="1"/>
    <xf numFmtId="165" fontId="255" fillId="34" borderId="21" xfId="6" applyNumberFormat="1" applyFont="1" applyFill="1" applyBorder="1" applyAlignment="1">
      <alignment horizontal="center" vertical="center" wrapText="1" shrinkToFit="1"/>
    </xf>
    <xf numFmtId="0" fontId="0" fillId="0" borderId="148" xfId="0" applyBorder="1" applyAlignment="1">
      <alignment horizontal="center" vertical="center"/>
    </xf>
    <xf numFmtId="2" fontId="286" fillId="0" borderId="22" xfId="0" applyNumberFormat="1" applyFont="1" applyFill="1" applyBorder="1" applyAlignment="1">
      <alignment horizontal="center"/>
    </xf>
    <xf numFmtId="165" fontId="287" fillId="0" borderId="23" xfId="0" applyNumberFormat="1" applyFont="1" applyFill="1" applyBorder="1" applyAlignment="1">
      <alignment horizontal="center"/>
    </xf>
    <xf numFmtId="2" fontId="286" fillId="0" borderId="8" xfId="0" applyNumberFormat="1" applyFont="1" applyFill="1" applyBorder="1" applyAlignment="1">
      <alignment horizontal="center"/>
    </xf>
    <xf numFmtId="165" fontId="287" fillId="0" borderId="9" xfId="0" applyNumberFormat="1" applyFont="1" applyFill="1" applyBorder="1" applyAlignment="1">
      <alignment horizontal="center"/>
    </xf>
    <xf numFmtId="2" fontId="286" fillId="0" borderId="10" xfId="0" applyNumberFormat="1" applyFont="1" applyFill="1" applyBorder="1" applyAlignment="1">
      <alignment horizontal="center"/>
    </xf>
    <xf numFmtId="165" fontId="287" fillId="0" borderId="12" xfId="0" applyNumberFormat="1" applyFont="1" applyFill="1" applyBorder="1" applyAlignment="1">
      <alignment horizontal="center"/>
    </xf>
    <xf numFmtId="0" fontId="256" fillId="34" borderId="0" xfId="6" applyFont="1" applyFill="1" applyBorder="1" applyAlignment="1">
      <alignment horizontal="center" vertical="center" wrapText="1"/>
    </xf>
    <xf numFmtId="0" fontId="259" fillId="0" borderId="0" xfId="6" applyFont="1" applyFill="1" applyBorder="1" applyAlignment="1"/>
    <xf numFmtId="0" fontId="255" fillId="34" borderId="0" xfId="6" applyFont="1" applyFill="1" applyBorder="1" applyAlignment="1">
      <alignment vertical="center" wrapText="1"/>
    </xf>
    <xf numFmtId="0" fontId="286" fillId="13" borderId="148" xfId="0" applyFont="1" applyFill="1" applyBorder="1" applyAlignment="1">
      <alignment horizontal="left"/>
    </xf>
    <xf numFmtId="165" fontId="259" fillId="34" borderId="52" xfId="6" applyNumberFormat="1" applyFont="1" applyFill="1" applyBorder="1" applyAlignment="1">
      <alignment horizontal="center" vertical="center"/>
    </xf>
    <xf numFmtId="0" fontId="259" fillId="0" borderId="0" xfId="6" applyFont="1" applyFill="1" applyBorder="1" applyAlignment="1">
      <alignment horizontal="center" vertical="center"/>
    </xf>
    <xf numFmtId="165" fontId="277" fillId="0" borderId="0" xfId="6" applyNumberFormat="1" applyFont="1" applyFill="1" applyBorder="1" applyAlignment="1">
      <alignment horizontal="center" vertical="center"/>
    </xf>
    <xf numFmtId="0" fontId="286" fillId="0" borderId="0" xfId="0" applyFont="1" applyFill="1" applyBorder="1" applyAlignment="1">
      <alignment horizontal="left" wrapText="1"/>
    </xf>
    <xf numFmtId="0" fontId="286" fillId="13" borderId="150" xfId="0" applyFont="1" applyFill="1" applyBorder="1" applyAlignment="1">
      <alignment horizontal="left" wrapText="1"/>
    </xf>
    <xf numFmtId="2" fontId="259" fillId="13" borderId="51" xfId="4" applyNumberFormat="1" applyFont="1" applyFill="1" applyBorder="1" applyAlignment="1">
      <alignment horizontal="center" vertical="distributed" wrapText="1"/>
    </xf>
    <xf numFmtId="170" fontId="259" fillId="0" borderId="0" xfId="4" applyNumberFormat="1" applyFont="1" applyFill="1" applyBorder="1" applyAlignment="1">
      <alignment horizontal="center" vertical="distributed" wrapText="1"/>
    </xf>
    <xf numFmtId="165" fontId="262" fillId="0" borderId="0" xfId="4" applyNumberFormat="1" applyFont="1" applyFill="1" applyBorder="1" applyAlignment="1">
      <alignment horizontal="center" vertical="distributed" wrapText="1"/>
    </xf>
    <xf numFmtId="0" fontId="286" fillId="0" borderId="0" xfId="0" applyFont="1" applyFill="1" applyBorder="1" applyAlignment="1">
      <alignment horizontal="left"/>
    </xf>
    <xf numFmtId="0" fontId="286" fillId="13" borderId="150" xfId="0" applyFont="1" applyFill="1" applyBorder="1" applyAlignment="1">
      <alignment horizontal="left"/>
    </xf>
    <xf numFmtId="165" fontId="259" fillId="0" borderId="51" xfId="4" applyNumberFormat="1" applyFont="1" applyFill="1" applyBorder="1" applyAlignment="1">
      <alignment horizontal="center" vertical="distributed" wrapText="1"/>
    </xf>
    <xf numFmtId="0" fontId="259" fillId="0" borderId="0" xfId="4" applyFont="1" applyFill="1" applyBorder="1" applyAlignment="1">
      <alignment horizontal="center" vertical="distributed" wrapText="1"/>
    </xf>
    <xf numFmtId="2" fontId="259" fillId="0" borderId="51" xfId="4" applyNumberFormat="1" applyFont="1" applyFill="1" applyBorder="1" applyAlignment="1">
      <alignment horizontal="center" vertical="distributed" wrapText="1"/>
    </xf>
    <xf numFmtId="0" fontId="128" fillId="0" borderId="63" xfId="0" applyFont="1" applyBorder="1" applyAlignment="1"/>
    <xf numFmtId="0" fontId="128" fillId="0" borderId="26" xfId="0" applyFont="1" applyBorder="1" applyAlignment="1"/>
    <xf numFmtId="0" fontId="0" fillId="36" borderId="4" xfId="0" applyFill="1" applyBorder="1"/>
    <xf numFmtId="0" fontId="286" fillId="13" borderId="152" xfId="0" applyFont="1" applyFill="1" applyBorder="1" applyAlignment="1">
      <alignment horizontal="left"/>
    </xf>
    <xf numFmtId="2" fontId="259" fillId="0" borderId="132" xfId="4" applyNumberFormat="1" applyFont="1" applyFill="1" applyBorder="1" applyAlignment="1">
      <alignment horizontal="center" vertical="distributed" wrapText="1"/>
    </xf>
    <xf numFmtId="0" fontId="286" fillId="13" borderId="79" xfId="0" applyFont="1" applyFill="1" applyBorder="1" applyAlignment="1">
      <alignment horizontal="left"/>
    </xf>
    <xf numFmtId="2" fontId="259" fillId="0" borderId="35" xfId="4" applyNumberFormat="1" applyFont="1" applyFill="1" applyBorder="1" applyAlignment="1">
      <alignment horizontal="center" vertical="distributed" wrapText="1"/>
    </xf>
    <xf numFmtId="0" fontId="255" fillId="34" borderId="66" xfId="6" applyFont="1" applyFill="1" applyBorder="1" applyAlignment="1">
      <alignment horizontal="center" vertical="center" wrapText="1"/>
    </xf>
    <xf numFmtId="0" fontId="255" fillId="34" borderId="66" xfId="6" applyFont="1" applyFill="1" applyBorder="1" applyAlignment="1">
      <alignment horizontal="center" vertical="distributed"/>
    </xf>
    <xf numFmtId="0" fontId="255" fillId="34" borderId="1" xfId="6" applyFont="1" applyFill="1" applyBorder="1" applyAlignment="1">
      <alignment horizontal="center" vertical="center" wrapText="1" shrinkToFit="1"/>
    </xf>
    <xf numFmtId="0" fontId="258" fillId="0" borderId="21" xfId="0" applyFont="1" applyBorder="1" applyAlignment="1">
      <alignment horizontal="center" vertical="center" wrapText="1"/>
    </xf>
    <xf numFmtId="0" fontId="281" fillId="0" borderId="148" xfId="0" applyFont="1" applyFill="1" applyBorder="1" applyAlignment="1"/>
    <xf numFmtId="0" fontId="281" fillId="0" borderId="148" xfId="0" applyFont="1" applyBorder="1"/>
    <xf numFmtId="0" fontId="281" fillId="0" borderId="150" xfId="0" applyFont="1" applyFill="1" applyBorder="1" applyAlignment="1"/>
    <xf numFmtId="0" fontId="281" fillId="0" borderId="150" xfId="0" applyFont="1" applyFill="1" applyBorder="1"/>
    <xf numFmtId="0" fontId="282" fillId="13" borderId="150" xfId="4" applyFont="1" applyFill="1" applyBorder="1" applyAlignment="1">
      <alignment wrapText="1"/>
    </xf>
    <xf numFmtId="0" fontId="284" fillId="13" borderId="151" xfId="0" applyFont="1" applyFill="1" applyBorder="1" applyAlignment="1"/>
    <xf numFmtId="0" fontId="284" fillId="13" borderId="148" xfId="0" applyFont="1" applyFill="1" applyBorder="1" applyAlignment="1"/>
    <xf numFmtId="0" fontId="283" fillId="13" borderId="150" xfId="4" applyFont="1" applyFill="1" applyBorder="1" applyAlignment="1">
      <alignment wrapText="1"/>
    </xf>
    <xf numFmtId="0" fontId="281" fillId="0" borderId="150" xfId="0" applyFont="1" applyBorder="1"/>
    <xf numFmtId="0" fontId="281" fillId="0" borderId="152" xfId="0" applyFont="1" applyFill="1" applyBorder="1" applyAlignment="1"/>
    <xf numFmtId="0" fontId="281" fillId="0" borderId="152" xfId="0" applyFont="1" applyFill="1" applyBorder="1"/>
    <xf numFmtId="0" fontId="290" fillId="0" borderId="150" xfId="7" applyFont="1" applyFill="1" applyBorder="1" applyAlignment="1">
      <alignment vertical="center"/>
    </xf>
    <xf numFmtId="0" fontId="281" fillId="0" borderId="145" xfId="0" applyFont="1" applyFill="1" applyBorder="1" applyAlignment="1"/>
    <xf numFmtId="0" fontId="281" fillId="0" borderId="145" xfId="0" applyFont="1" applyBorder="1"/>
    <xf numFmtId="0" fontId="130" fillId="0" borderId="21" xfId="0" applyFont="1" applyFill="1" applyBorder="1" applyAlignment="1">
      <alignment horizontal="center" vertical="center"/>
    </xf>
    <xf numFmtId="0" fontId="282" fillId="0" borderId="21" xfId="4" applyFont="1" applyBorder="1" applyAlignment="1">
      <alignment wrapText="1"/>
    </xf>
    <xf numFmtId="165" fontId="262" fillId="0" borderId="15" xfId="4" applyNumberFormat="1" applyFont="1" applyBorder="1" applyAlignment="1">
      <alignment horizontal="center" vertical="distributed" wrapText="1"/>
    </xf>
    <xf numFmtId="0" fontId="282" fillId="0" borderId="148" xfId="4" applyFont="1" applyFill="1" applyBorder="1" applyAlignment="1">
      <alignment wrapText="1"/>
    </xf>
    <xf numFmtId="0" fontId="284" fillId="13" borderId="132" xfId="0" applyFont="1" applyFill="1" applyBorder="1" applyAlignment="1"/>
    <xf numFmtId="0" fontId="283" fillId="13" borderId="51" xfId="4" applyFont="1" applyFill="1" applyBorder="1" applyAlignment="1">
      <alignment wrapText="1"/>
    </xf>
    <xf numFmtId="0" fontId="281" fillId="0" borderId="51" xfId="0" applyFont="1" applyBorder="1"/>
    <xf numFmtId="0" fontId="281" fillId="13" borderId="51" xfId="0" applyFont="1" applyFill="1" applyBorder="1" applyAlignment="1"/>
    <xf numFmtId="0" fontId="281" fillId="13" borderId="53" xfId="0" applyFont="1" applyFill="1" applyBorder="1" applyAlignment="1"/>
    <xf numFmtId="0" fontId="290" fillId="0" borderId="21" xfId="7" applyFont="1" applyFill="1" applyBorder="1" applyAlignment="1">
      <alignment vertical="center"/>
    </xf>
    <xf numFmtId="0" fontId="281" fillId="13" borderId="3" xfId="0" applyFont="1" applyFill="1" applyBorder="1" applyAlignment="1"/>
    <xf numFmtId="0" fontId="281" fillId="0" borderId="21" xfId="0" applyFont="1" applyFill="1" applyBorder="1" applyAlignment="1"/>
    <xf numFmtId="0" fontId="284" fillId="0" borderId="3" xfId="0" applyFont="1" applyFill="1" applyBorder="1" applyAlignment="1"/>
    <xf numFmtId="0" fontId="130" fillId="0" borderId="67" xfId="0" applyFont="1" applyFill="1" applyBorder="1" applyAlignment="1">
      <alignment horizontal="center" vertical="center"/>
    </xf>
    <xf numFmtId="0" fontId="290" fillId="0" borderId="79" xfId="7" applyFont="1" applyFill="1" applyBorder="1" applyAlignment="1">
      <alignment vertical="center"/>
    </xf>
    <xf numFmtId="0" fontId="290" fillId="0" borderId="35" xfId="7" applyFont="1" applyFill="1" applyBorder="1"/>
    <xf numFmtId="165" fontId="262" fillId="0" borderId="39" xfId="4" applyNumberFormat="1" applyFont="1" applyBorder="1" applyAlignment="1">
      <alignment horizontal="center" vertical="distributed" wrapText="1"/>
    </xf>
    <xf numFmtId="0" fontId="282" fillId="0" borderId="148" xfId="4" applyFont="1" applyFill="1" applyBorder="1" applyAlignment="1">
      <alignment horizontal="left" wrapText="1"/>
    </xf>
    <xf numFmtId="0" fontId="282" fillId="13" borderId="151" xfId="4" applyFont="1" applyFill="1" applyBorder="1" applyAlignment="1">
      <alignment horizontal="left" wrapText="1"/>
    </xf>
    <xf numFmtId="0" fontId="282" fillId="13" borderId="151" xfId="4" applyFont="1" applyFill="1" applyBorder="1" applyAlignment="1">
      <alignment wrapText="1"/>
    </xf>
    <xf numFmtId="0" fontId="128" fillId="0" borderId="0" xfId="0" applyFont="1" applyBorder="1" applyAlignment="1">
      <alignment horizontal="center" vertical="center"/>
    </xf>
    <xf numFmtId="0" fontId="265" fillId="13" borderId="0" xfId="4" applyFont="1" applyFill="1" applyBorder="1" applyAlignment="1">
      <alignment horizontal="left" wrapText="1"/>
    </xf>
    <xf numFmtId="0" fontId="265" fillId="13" borderId="0" xfId="4" applyFont="1" applyFill="1" applyBorder="1" applyAlignment="1">
      <alignment wrapText="1"/>
    </xf>
    <xf numFmtId="0" fontId="255" fillId="34" borderId="40" xfId="6" applyFont="1" applyFill="1" applyBorder="1" applyAlignment="1">
      <alignment horizontal="center" vertical="center" wrapText="1" shrinkToFit="1"/>
    </xf>
    <xf numFmtId="0" fontId="293" fillId="34" borderId="148" xfId="6" applyFont="1" applyFill="1" applyBorder="1" applyAlignment="1">
      <alignment horizontal="center" vertical="distributed"/>
    </xf>
    <xf numFmtId="165" fontId="261" fillId="34" borderId="48" xfId="6" applyNumberFormat="1" applyFont="1" applyFill="1" applyBorder="1" applyAlignment="1">
      <alignment horizontal="center" vertical="center" wrapText="1" shrinkToFit="1"/>
    </xf>
    <xf numFmtId="165" fontId="261" fillId="34" borderId="148" xfId="6" applyNumberFormat="1" applyFont="1" applyFill="1" applyBorder="1" applyAlignment="1">
      <alignment horizontal="center" vertical="center" wrapText="1" shrinkToFit="1"/>
    </xf>
    <xf numFmtId="0" fontId="295" fillId="0" borderId="150" xfId="0" applyFont="1" applyBorder="1" applyAlignment="1">
      <alignment horizontal="center"/>
    </xf>
    <xf numFmtId="165" fontId="261" fillId="34" borderId="63" xfId="6" applyNumberFormat="1" applyFont="1" applyFill="1" applyBorder="1" applyAlignment="1">
      <alignment horizontal="center" vertical="center" wrapText="1" shrinkToFit="1"/>
    </xf>
    <xf numFmtId="165" fontId="261" fillId="34" borderId="150" xfId="6" applyNumberFormat="1" applyFont="1" applyFill="1" applyBorder="1" applyAlignment="1">
      <alignment horizontal="center" vertical="center" wrapText="1" shrinkToFit="1"/>
    </xf>
    <xf numFmtId="0" fontId="293" fillId="34" borderId="150" xfId="6" applyFont="1" applyFill="1" applyBorder="1" applyAlignment="1">
      <alignment horizontal="center" vertical="distributed"/>
    </xf>
    <xf numFmtId="0" fontId="293" fillId="34" borderId="151" xfId="6" applyFont="1" applyFill="1" applyBorder="1" applyAlignment="1">
      <alignment horizontal="center" vertical="distributed"/>
    </xf>
    <xf numFmtId="165" fontId="261" fillId="34" borderId="65" xfId="6" applyNumberFormat="1" applyFont="1" applyFill="1" applyBorder="1" applyAlignment="1">
      <alignment horizontal="center" vertical="center" wrapText="1" shrinkToFit="1"/>
    </xf>
    <xf numFmtId="165" fontId="261" fillId="34" borderId="151" xfId="6" applyNumberFormat="1" applyFont="1" applyFill="1" applyBorder="1" applyAlignment="1">
      <alignment horizontal="center" vertical="center" wrapText="1" shrinkToFit="1"/>
    </xf>
    <xf numFmtId="0" fontId="2" fillId="22" borderId="22" xfId="0" applyFont="1" applyFill="1" applyBorder="1"/>
    <xf numFmtId="0" fontId="61" fillId="22" borderId="23" xfId="0" applyFont="1" applyFill="1" applyBorder="1" applyAlignment="1">
      <alignment vertical="center"/>
    </xf>
    <xf numFmtId="0" fontId="2" fillId="37" borderId="8" xfId="0" applyFont="1" applyFill="1" applyBorder="1" applyAlignment="1">
      <alignment horizontal="center"/>
    </xf>
    <xf numFmtId="0" fontId="2" fillId="37" borderId="5" xfId="0" applyFont="1" applyFill="1" applyBorder="1" applyAlignment="1">
      <alignment horizontal="center"/>
    </xf>
    <xf numFmtId="49" fontId="2" fillId="37" borderId="27" xfId="0" applyNumberFormat="1" applyFont="1" applyFill="1" applyBorder="1" applyAlignment="1">
      <alignment horizontal="center"/>
    </xf>
    <xf numFmtId="0" fontId="2" fillId="37" borderId="7" xfId="0" applyFont="1" applyFill="1" applyBorder="1" applyAlignment="1">
      <alignment horizontal="center" vertical="center"/>
    </xf>
    <xf numFmtId="0" fontId="2" fillId="37" borderId="10" xfId="0" applyFont="1" applyFill="1" applyBorder="1" applyAlignment="1">
      <alignment horizontal="center"/>
    </xf>
    <xf numFmtId="0" fontId="2" fillId="37" borderId="30" xfId="0" applyFont="1" applyFill="1" applyBorder="1" applyAlignment="1">
      <alignment horizontal="center"/>
    </xf>
    <xf numFmtId="49" fontId="2" fillId="37" borderId="31" xfId="0" applyNumberFormat="1" applyFont="1" applyFill="1" applyBorder="1" applyAlignment="1">
      <alignment horizontal="center"/>
    </xf>
    <xf numFmtId="0" fontId="2" fillId="37" borderId="39" xfId="0" applyFont="1" applyFill="1" applyBorder="1" applyAlignment="1">
      <alignment horizontal="center" vertical="center"/>
    </xf>
    <xf numFmtId="0" fontId="2" fillId="0" borderId="61" xfId="0" applyFont="1" applyFill="1" applyBorder="1" applyAlignment="1"/>
    <xf numFmtId="0" fontId="297" fillId="0" borderId="0" xfId="2" applyFont="1" applyFill="1" applyAlignment="1" applyProtection="1"/>
    <xf numFmtId="0" fontId="298" fillId="0" borderId="0" xfId="2" applyFont="1" applyAlignment="1" applyProtection="1"/>
    <xf numFmtId="0" fontId="298" fillId="0" borderId="0" xfId="2" applyFont="1" applyFill="1" applyAlignment="1" applyProtection="1"/>
    <xf numFmtId="0" fontId="298" fillId="0" borderId="0" xfId="2" applyFont="1" applyFill="1" applyAlignment="1" applyProtection="1">
      <alignment horizontal="left" vertical="center"/>
    </xf>
    <xf numFmtId="0" fontId="299" fillId="0" borderId="0" xfId="2" applyFont="1" applyBorder="1" applyAlignment="1" applyProtection="1">
      <alignment horizontal="left" vertical="center"/>
    </xf>
    <xf numFmtId="0" fontId="299" fillId="0" borderId="0" xfId="2" applyFont="1" applyAlignment="1" applyProtection="1"/>
    <xf numFmtId="0" fontId="300" fillId="0" borderId="0" xfId="2" applyFont="1" applyAlignment="1" applyProtection="1"/>
    <xf numFmtId="0" fontId="300" fillId="0" borderId="0" xfId="2" applyFont="1" applyFill="1" applyBorder="1" applyAlignment="1" applyProtection="1">
      <alignment horizontal="center"/>
    </xf>
    <xf numFmtId="0" fontId="300" fillId="0" borderId="0" xfId="2" applyFont="1" applyFill="1" applyAlignment="1" applyProtection="1">
      <alignment wrapText="1"/>
    </xf>
    <xf numFmtId="0" fontId="299" fillId="0" borderId="0" xfId="2" applyFont="1" applyBorder="1" applyAlignment="1" applyProtection="1">
      <alignment horizontal="left"/>
    </xf>
    <xf numFmtId="0" fontId="301" fillId="0" borderId="0" xfId="2" applyFont="1" applyBorder="1" applyAlignment="1" applyProtection="1">
      <alignment horizontal="left"/>
    </xf>
    <xf numFmtId="0" fontId="302" fillId="0" borderId="0" xfId="2" applyFont="1" applyAlignment="1" applyProtection="1"/>
    <xf numFmtId="0" fontId="300" fillId="0" borderId="0" xfId="2" applyFont="1" applyFill="1" applyBorder="1" applyAlignment="1" applyProtection="1"/>
    <xf numFmtId="0" fontId="300" fillId="0" borderId="0" xfId="2" applyFont="1" applyFill="1" applyBorder="1" applyAlignment="1" applyProtection="1">
      <alignment horizontal="left"/>
    </xf>
    <xf numFmtId="171" fontId="66" fillId="6" borderId="9" xfId="0" applyNumberFormat="1" applyFont="1" applyFill="1" applyBorder="1" applyAlignment="1">
      <alignment horizontal="center" vertical="center"/>
    </xf>
    <xf numFmtId="171" fontId="66" fillId="6" borderId="38" xfId="0" applyNumberFormat="1" applyFont="1" applyFill="1" applyBorder="1" applyAlignment="1">
      <alignment horizontal="center" vertical="center"/>
    </xf>
    <xf numFmtId="171" fontId="66" fillId="5" borderId="9" xfId="0" applyNumberFormat="1" applyFont="1" applyFill="1" applyBorder="1" applyAlignment="1">
      <alignment horizontal="center" vertical="center"/>
    </xf>
    <xf numFmtId="171" fontId="66" fillId="5" borderId="38" xfId="0" applyNumberFormat="1" applyFont="1" applyFill="1" applyBorder="1" applyAlignment="1">
      <alignment horizontal="center" vertical="center"/>
    </xf>
    <xf numFmtId="171" fontId="61" fillId="0" borderId="9" xfId="0" applyNumberFormat="1" applyFont="1" applyBorder="1" applyAlignment="1">
      <alignment horizontal="center"/>
    </xf>
    <xf numFmtId="171" fontId="61" fillId="0" borderId="38" xfId="0" applyNumberFormat="1" applyFont="1" applyBorder="1" applyAlignment="1">
      <alignment horizontal="center"/>
    </xf>
    <xf numFmtId="171" fontId="61" fillId="0" borderId="12" xfId="0" applyNumberFormat="1" applyFont="1" applyBorder="1" applyAlignment="1">
      <alignment horizontal="center"/>
    </xf>
    <xf numFmtId="0" fontId="303" fillId="0" borderId="4" xfId="0" applyFont="1" applyBorder="1"/>
    <xf numFmtId="0" fontId="4" fillId="0" borderId="40" xfId="0" applyFont="1" applyBorder="1" applyAlignment="1">
      <alignment horizontal="center" vertical="center"/>
    </xf>
    <xf numFmtId="0" fontId="4" fillId="0" borderId="43" xfId="0" applyFont="1" applyBorder="1" applyAlignment="1">
      <alignment horizontal="center" vertical="center"/>
    </xf>
    <xf numFmtId="0" fontId="4" fillId="0" borderId="1" xfId="0" applyFont="1" applyBorder="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3" borderId="1" xfId="0" applyFont="1" applyFill="1" applyBorder="1" applyAlignment="1">
      <alignment horizontal="center" vertical="center"/>
    </xf>
    <xf numFmtId="0" fontId="4" fillId="3" borderId="3" xfId="0" applyFont="1" applyFill="1" applyBorder="1" applyAlignment="1">
      <alignment horizontal="center"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3" fontId="41" fillId="12" borderId="37" xfId="0" applyNumberFormat="1" applyFont="1" applyFill="1" applyBorder="1" applyAlignment="1">
      <alignment horizontal="center" vertical="center"/>
    </xf>
    <xf numFmtId="3" fontId="41" fillId="12" borderId="46" xfId="0" applyNumberFormat="1" applyFont="1" applyFill="1" applyBorder="1" applyAlignment="1">
      <alignment horizontal="center" vertical="center"/>
    </xf>
    <xf numFmtId="3" fontId="41" fillId="12" borderId="5" xfId="0" applyNumberFormat="1" applyFont="1" applyFill="1" applyBorder="1" applyAlignment="1">
      <alignment horizontal="center" vertical="center"/>
    </xf>
    <xf numFmtId="0" fontId="1" fillId="0" borderId="1" xfId="0" applyFont="1" applyFill="1" applyBorder="1" applyAlignment="1">
      <alignment horizontal="center"/>
    </xf>
    <xf numFmtId="0" fontId="1" fillId="0" borderId="2" xfId="0" applyFont="1" applyFill="1" applyBorder="1" applyAlignment="1">
      <alignment horizontal="center"/>
    </xf>
    <xf numFmtId="0" fontId="1" fillId="0" borderId="3" xfId="0" applyFont="1" applyFill="1" applyBorder="1" applyAlignment="1">
      <alignment horizontal="center"/>
    </xf>
    <xf numFmtId="0" fontId="4" fillId="0" borderId="24" xfId="0" applyFont="1" applyFill="1" applyBorder="1" applyAlignment="1">
      <alignment horizontal="center" vertical="center"/>
    </xf>
    <xf numFmtId="0" fontId="4" fillId="0" borderId="25" xfId="0" applyFont="1" applyFill="1" applyBorder="1" applyAlignment="1">
      <alignment horizontal="center" vertical="center"/>
    </xf>
    <xf numFmtId="0" fontId="1" fillId="0" borderId="4" xfId="0" applyFont="1" applyFill="1" applyBorder="1" applyAlignment="1">
      <alignment horizontal="center"/>
    </xf>
    <xf numFmtId="0" fontId="1" fillId="0" borderId="26" xfId="0" applyFont="1" applyFill="1" applyBorder="1" applyAlignment="1">
      <alignment horizontal="center"/>
    </xf>
    <xf numFmtId="0" fontId="1" fillId="0" borderId="55" xfId="0" applyFont="1" applyFill="1" applyBorder="1" applyAlignment="1">
      <alignment horizontal="center"/>
    </xf>
    <xf numFmtId="0" fontId="1" fillId="0" borderId="17" xfId="0" applyFont="1" applyFill="1" applyBorder="1" applyAlignment="1">
      <alignment horizontal="center"/>
    </xf>
    <xf numFmtId="0" fontId="28" fillId="0" borderId="4" xfId="0" applyFont="1" applyFill="1" applyBorder="1" applyAlignment="1">
      <alignment horizontal="left"/>
    </xf>
    <xf numFmtId="0" fontId="28" fillId="5" borderId="4" xfId="0" applyFont="1" applyFill="1" applyBorder="1" applyAlignment="1">
      <alignment horizontal="left"/>
    </xf>
    <xf numFmtId="0" fontId="4" fillId="0" borderId="22" xfId="0" applyFont="1" applyFill="1" applyBorder="1" applyAlignment="1">
      <alignment horizontal="center" vertical="center"/>
    </xf>
    <xf numFmtId="0" fontId="4" fillId="0" borderId="32" xfId="0" applyFont="1" applyFill="1" applyBorder="1" applyAlignment="1">
      <alignment horizontal="center" vertical="center"/>
    </xf>
    <xf numFmtId="0" fontId="3" fillId="0" borderId="8" xfId="0" applyFont="1" applyFill="1" applyBorder="1" applyAlignment="1">
      <alignment horizontal="left"/>
    </xf>
    <xf numFmtId="0" fontId="3" fillId="0" borderId="4" xfId="0" applyFont="1" applyFill="1" applyBorder="1" applyAlignment="1">
      <alignment horizontal="left"/>
    </xf>
    <xf numFmtId="0" fontId="4" fillId="0" borderId="4" xfId="0" applyFont="1" applyFill="1" applyBorder="1" applyAlignment="1">
      <alignment horizontal="center" vertical="center"/>
    </xf>
    <xf numFmtId="0" fontId="3" fillId="0" borderId="6" xfId="0" applyFont="1" applyFill="1" applyBorder="1" applyAlignment="1">
      <alignment horizontal="left"/>
    </xf>
    <xf numFmtId="0" fontId="3" fillId="0" borderId="5" xfId="0" applyFont="1" applyFill="1" applyBorder="1" applyAlignment="1">
      <alignment horizontal="left"/>
    </xf>
    <xf numFmtId="0" fontId="3" fillId="0" borderId="6" xfId="0" applyFont="1" applyFill="1" applyBorder="1" applyAlignment="1">
      <alignment horizontal="center"/>
    </xf>
    <xf numFmtId="0" fontId="3" fillId="0" borderId="5" xfId="0" applyFont="1" applyFill="1" applyBorder="1" applyAlignment="1">
      <alignment horizontal="center"/>
    </xf>
    <xf numFmtId="0" fontId="1" fillId="0" borderId="5" xfId="0" applyFont="1" applyFill="1" applyBorder="1" applyAlignment="1">
      <alignment horizontal="center"/>
    </xf>
    <xf numFmtId="0" fontId="3" fillId="0" borderId="50" xfId="0" applyFont="1" applyFill="1" applyBorder="1" applyAlignment="1">
      <alignment horizontal="center"/>
    </xf>
    <xf numFmtId="0" fontId="3" fillId="0" borderId="37" xfId="0" applyFont="1" applyFill="1" applyBorder="1" applyAlignment="1">
      <alignment horizontal="center"/>
    </xf>
    <xf numFmtId="0" fontId="1" fillId="0" borderId="37" xfId="0" applyFont="1" applyFill="1" applyBorder="1" applyAlignment="1">
      <alignment horizontal="center"/>
    </xf>
    <xf numFmtId="0" fontId="3" fillId="0" borderId="29" xfId="0" applyFont="1" applyFill="1" applyBorder="1" applyAlignment="1">
      <alignment horizontal="center"/>
    </xf>
    <xf numFmtId="0" fontId="3" fillId="0" borderId="30" xfId="0" applyFont="1" applyFill="1" applyBorder="1" applyAlignment="1">
      <alignment horizontal="center"/>
    </xf>
    <xf numFmtId="0" fontId="2" fillId="0" borderId="30" xfId="0" applyFont="1" applyFill="1" applyBorder="1" applyAlignment="1">
      <alignment horizontal="center"/>
    </xf>
    <xf numFmtId="0" fontId="12" fillId="0" borderId="1" xfId="0" applyFont="1" applyFill="1" applyBorder="1" applyAlignment="1">
      <alignment horizontal="center"/>
    </xf>
    <xf numFmtId="0" fontId="12" fillId="0" borderId="2" xfId="0" applyFont="1" applyFill="1" applyBorder="1" applyAlignment="1">
      <alignment horizontal="center"/>
    </xf>
    <xf numFmtId="0" fontId="12" fillId="0" borderId="3" xfId="0" applyFont="1" applyFill="1" applyBorder="1" applyAlignment="1">
      <alignment horizontal="center"/>
    </xf>
    <xf numFmtId="0" fontId="15" fillId="0" borderId="4" xfId="0" applyFont="1" applyBorder="1" applyAlignment="1">
      <alignment horizontal="left"/>
    </xf>
    <xf numFmtId="0" fontId="6" fillId="0" borderId="4" xfId="0" applyFont="1" applyBorder="1" applyAlignment="1">
      <alignment horizontal="left"/>
    </xf>
    <xf numFmtId="0" fontId="14" fillId="0" borderId="4" xfId="0" applyFont="1" applyBorder="1" applyAlignment="1">
      <alignment horizontal="center" vertical="center" textRotation="90" wrapText="1"/>
    </xf>
    <xf numFmtId="0" fontId="8" fillId="0" borderId="4" xfId="0" applyFont="1" applyBorder="1" applyAlignment="1">
      <alignment horizontal="center" vertical="center" textRotation="90"/>
    </xf>
    <xf numFmtId="0" fontId="15" fillId="2" borderId="4" xfId="0" applyFont="1" applyFill="1" applyBorder="1" applyAlignment="1">
      <alignment horizontal="center"/>
    </xf>
    <xf numFmtId="0" fontId="15" fillId="0" borderId="4" xfId="0" applyFont="1" applyBorder="1" applyAlignment="1">
      <alignment horizontal="center"/>
    </xf>
    <xf numFmtId="0" fontId="54" fillId="2" borderId="4" xfId="0" applyFont="1" applyFill="1" applyBorder="1" applyAlignment="1">
      <alignment horizontal="center"/>
    </xf>
    <xf numFmtId="0" fontId="57" fillId="23" borderId="4" xfId="0" applyFont="1" applyFill="1" applyBorder="1" applyAlignment="1">
      <alignment horizontal="center"/>
    </xf>
    <xf numFmtId="0" fontId="15" fillId="0" borderId="4" xfId="0" applyFont="1" applyBorder="1" applyAlignment="1">
      <alignment horizontal="center" vertical="center"/>
    </xf>
    <xf numFmtId="0" fontId="54" fillId="23" borderId="4" xfId="0" applyFont="1" applyFill="1" applyBorder="1" applyAlignment="1">
      <alignment horizontal="center"/>
    </xf>
    <xf numFmtId="0" fontId="99" fillId="0" borderId="0" xfId="0" applyFont="1" applyBorder="1" applyAlignment="1">
      <alignment horizontal="left"/>
    </xf>
    <xf numFmtId="0" fontId="99" fillId="0" borderId="0" xfId="0" applyFont="1" applyAlignment="1">
      <alignment horizontal="left"/>
    </xf>
    <xf numFmtId="0" fontId="57" fillId="0" borderId="26" xfId="0" applyFont="1" applyBorder="1" applyAlignment="1">
      <alignment horizontal="right"/>
    </xf>
    <xf numFmtId="0" fontId="57" fillId="0" borderId="55" xfId="0" applyFont="1" applyBorder="1" applyAlignment="1">
      <alignment horizontal="right"/>
    </xf>
    <xf numFmtId="0" fontId="57" fillId="0" borderId="17" xfId="0" applyFont="1" applyBorder="1" applyAlignment="1">
      <alignment horizontal="right"/>
    </xf>
    <xf numFmtId="0" fontId="8" fillId="2" borderId="4" xfId="0" applyFont="1" applyFill="1" applyBorder="1" applyAlignment="1">
      <alignment horizontal="center"/>
    </xf>
    <xf numFmtId="0" fontId="15" fillId="0" borderId="4" xfId="0" applyFont="1" applyFill="1" applyBorder="1" applyAlignment="1">
      <alignment horizontal="right"/>
    </xf>
    <xf numFmtId="0" fontId="1" fillId="0" borderId="4" xfId="0" applyFont="1" applyFill="1" applyBorder="1" applyAlignment="1">
      <alignment horizontal="right"/>
    </xf>
    <xf numFmtId="0" fontId="7" fillId="0" borderId="0" xfId="0" applyFont="1" applyAlignment="1">
      <alignment horizontal="left"/>
    </xf>
    <xf numFmtId="0" fontId="54" fillId="14" borderId="0" xfId="0" applyFont="1" applyFill="1" applyBorder="1" applyAlignment="1">
      <alignment horizontal="left"/>
    </xf>
    <xf numFmtId="0" fontId="54" fillId="0" borderId="0" xfId="0" applyFont="1" applyBorder="1" applyAlignment="1">
      <alignment horizontal="left"/>
    </xf>
    <xf numFmtId="0" fontId="8" fillId="0" borderId="26" xfId="0" applyFont="1" applyBorder="1" applyAlignment="1">
      <alignment horizontal="center"/>
    </xf>
    <xf numFmtId="0" fontId="8" fillId="0" borderId="55" xfId="0" applyFont="1" applyBorder="1" applyAlignment="1">
      <alignment horizontal="center"/>
    </xf>
    <xf numFmtId="0" fontId="8" fillId="0" borderId="51" xfId="0" applyFont="1" applyBorder="1" applyAlignment="1">
      <alignment horizontal="center"/>
    </xf>
    <xf numFmtId="0" fontId="8" fillId="0" borderId="28" xfId="0" applyFont="1" applyBorder="1" applyAlignment="1">
      <alignment horizontal="center"/>
    </xf>
    <xf numFmtId="0" fontId="8" fillId="0" borderId="56" xfId="0" applyFont="1" applyBorder="1" applyAlignment="1">
      <alignment horizontal="center"/>
    </xf>
    <xf numFmtId="0" fontId="8" fillId="0" borderId="53" xfId="0" applyFont="1" applyBorder="1" applyAlignment="1">
      <alignment horizontal="center"/>
    </xf>
    <xf numFmtId="0" fontId="8" fillId="0" borderId="24" xfId="0" applyFont="1" applyBorder="1" applyAlignment="1">
      <alignment horizontal="center"/>
    </xf>
    <xf numFmtId="0" fontId="8" fillId="0" borderId="54" xfId="0" applyFont="1" applyBorder="1" applyAlignment="1">
      <alignment horizontal="center"/>
    </xf>
    <xf numFmtId="0" fontId="8" fillId="0" borderId="52" xfId="0" applyFont="1" applyBorder="1" applyAlignment="1">
      <alignment horizontal="center"/>
    </xf>
    <xf numFmtId="0" fontId="1" fillId="0" borderId="4" xfId="0" applyFont="1" applyBorder="1" applyAlignment="1">
      <alignment horizontal="center"/>
    </xf>
    <xf numFmtId="4" fontId="1" fillId="23" borderId="26" xfId="0" applyNumberFormat="1" applyFont="1" applyFill="1" applyBorder="1" applyAlignment="1">
      <alignment horizontal="center"/>
    </xf>
    <xf numFmtId="4" fontId="1" fillId="23" borderId="17" xfId="0" applyNumberFormat="1" applyFont="1" applyFill="1" applyBorder="1" applyAlignment="1">
      <alignment horizontal="center"/>
    </xf>
    <xf numFmtId="0" fontId="8" fillId="0" borderId="17" xfId="0" applyFont="1" applyBorder="1" applyAlignment="1">
      <alignment horizontal="center"/>
    </xf>
    <xf numFmtId="0" fontId="8" fillId="0" borderId="4" xfId="0" applyFont="1" applyBorder="1" applyAlignment="1">
      <alignment horizontal="center"/>
    </xf>
    <xf numFmtId="4" fontId="1" fillId="23" borderId="4" xfId="0" applyNumberFormat="1" applyFont="1" applyFill="1" applyBorder="1" applyAlignment="1">
      <alignment horizontal="center"/>
    </xf>
    <xf numFmtId="0" fontId="54" fillId="0" borderId="0" xfId="0" applyFont="1" applyFill="1" applyBorder="1" applyAlignment="1">
      <alignment horizontal="left"/>
    </xf>
    <xf numFmtId="0" fontId="8" fillId="0" borderId="4" xfId="0" applyFont="1" applyBorder="1" applyAlignment="1">
      <alignment horizontal="center" vertical="center"/>
    </xf>
    <xf numFmtId="0" fontId="15" fillId="14" borderId="0" xfId="0" applyFont="1" applyFill="1" applyBorder="1" applyAlignment="1">
      <alignment horizontal="left"/>
    </xf>
    <xf numFmtId="0" fontId="33" fillId="0" borderId="26" xfId="0" applyFont="1" applyFill="1" applyBorder="1" applyAlignment="1">
      <alignment horizontal="right"/>
    </xf>
    <xf numFmtId="0" fontId="33" fillId="0" borderId="55" xfId="0" applyFont="1" applyFill="1" applyBorder="1" applyAlignment="1">
      <alignment horizontal="right"/>
    </xf>
    <xf numFmtId="0" fontId="33" fillId="0" borderId="17" xfId="0" applyFont="1" applyFill="1" applyBorder="1" applyAlignment="1">
      <alignment horizontal="right"/>
    </xf>
    <xf numFmtId="0" fontId="13" fillId="14" borderId="0" xfId="0" applyFont="1" applyFill="1" applyBorder="1" applyAlignment="1">
      <alignment horizontal="left"/>
    </xf>
    <xf numFmtId="0" fontId="15" fillId="0" borderId="0" xfId="0" applyFont="1" applyFill="1" applyBorder="1" applyAlignment="1">
      <alignment horizontal="left"/>
    </xf>
    <xf numFmtId="0" fontId="70" fillId="0" borderId="26" xfId="0" applyFont="1" applyFill="1" applyBorder="1" applyAlignment="1">
      <alignment horizontal="right"/>
    </xf>
    <xf numFmtId="0" fontId="70" fillId="0" borderId="55" xfId="0" applyFont="1" applyFill="1" applyBorder="1" applyAlignment="1">
      <alignment horizontal="right"/>
    </xf>
    <xf numFmtId="0" fontId="37" fillId="0" borderId="0" xfId="0" applyFont="1" applyAlignment="1">
      <alignment horizontal="left"/>
    </xf>
    <xf numFmtId="0" fontId="14" fillId="0" borderId="32" xfId="0" applyFont="1" applyBorder="1" applyAlignment="1">
      <alignment horizontal="center"/>
    </xf>
    <xf numFmtId="0" fontId="13" fillId="0" borderId="11" xfId="0" applyFont="1" applyBorder="1" applyAlignment="1">
      <alignment horizontal="center"/>
    </xf>
    <xf numFmtId="0" fontId="20" fillId="0" borderId="4" xfId="0" applyFont="1" applyBorder="1" applyAlignment="1">
      <alignment horizontal="center"/>
    </xf>
    <xf numFmtId="0" fontId="13" fillId="0" borderId="4" xfId="0" applyFont="1" applyBorder="1" applyAlignment="1">
      <alignment horizontal="center"/>
    </xf>
    <xf numFmtId="0" fontId="65" fillId="0" borderId="34" xfId="0" applyFont="1" applyBorder="1" applyAlignment="1">
      <alignment horizontal="center"/>
    </xf>
    <xf numFmtId="0" fontId="65" fillId="0" borderId="47" xfId="0" applyFont="1" applyBorder="1" applyAlignment="1">
      <alignment horizontal="center"/>
    </xf>
    <xf numFmtId="0" fontId="37" fillId="0" borderId="34" xfId="0" applyFont="1" applyBorder="1" applyAlignment="1">
      <alignment horizontal="center"/>
    </xf>
    <xf numFmtId="0" fontId="33" fillId="0" borderId="22" xfId="0" applyFont="1" applyBorder="1" applyAlignment="1">
      <alignment horizontal="center"/>
    </xf>
    <xf numFmtId="0" fontId="33" fillId="0" borderId="32" xfId="0" applyFont="1" applyBorder="1" applyAlignment="1">
      <alignment horizontal="center"/>
    </xf>
    <xf numFmtId="0" fontId="1" fillId="0" borderId="13" xfId="0" applyFont="1" applyBorder="1" applyAlignment="1">
      <alignment horizontal="right" wrapText="1"/>
    </xf>
    <xf numFmtId="0" fontId="1" fillId="0" borderId="14" xfId="0" applyFont="1" applyBorder="1" applyAlignment="1">
      <alignment horizontal="right" wrapText="1"/>
    </xf>
    <xf numFmtId="0" fontId="1" fillId="0" borderId="19" xfId="0" applyFont="1" applyBorder="1" applyAlignment="1">
      <alignment horizontal="right" wrapText="1"/>
    </xf>
    <xf numFmtId="0" fontId="45" fillId="0" borderId="13" xfId="0" applyFont="1" applyBorder="1" applyAlignment="1">
      <alignment horizontal="center"/>
    </xf>
    <xf numFmtId="0" fontId="45" fillId="0" borderId="14" xfId="0" applyFont="1" applyBorder="1" applyAlignment="1">
      <alignment horizontal="center"/>
    </xf>
    <xf numFmtId="0" fontId="45" fillId="0" borderId="19" xfId="0" applyFont="1" applyBorder="1" applyAlignment="1">
      <alignment horizontal="center"/>
    </xf>
    <xf numFmtId="0" fontId="42" fillId="0" borderId="8" xfId="0" applyFont="1" applyBorder="1" applyAlignment="1">
      <alignment horizontal="left"/>
    </xf>
    <xf numFmtId="0" fontId="42" fillId="0" borderId="4" xfId="0" applyFont="1" applyBorder="1" applyAlignment="1">
      <alignment horizontal="left"/>
    </xf>
    <xf numFmtId="0" fontId="42" fillId="0" borderId="63" xfId="0" applyFont="1" applyBorder="1" applyAlignment="1">
      <alignment horizontal="left"/>
    </xf>
    <xf numFmtId="0" fontId="42" fillId="0" borderId="55" xfId="0" applyFont="1" applyBorder="1" applyAlignment="1">
      <alignment horizontal="left"/>
    </xf>
    <xf numFmtId="0" fontId="42" fillId="0" borderId="17" xfId="0" applyFont="1" applyBorder="1" applyAlignment="1">
      <alignment horizontal="left"/>
    </xf>
    <xf numFmtId="0" fontId="42" fillId="0" borderId="10" xfId="0" applyFont="1" applyBorder="1" applyAlignment="1">
      <alignment horizontal="left"/>
    </xf>
    <xf numFmtId="0" fontId="42" fillId="0" borderId="11" xfId="0" applyFont="1" applyBorder="1" applyAlignment="1">
      <alignment horizontal="left"/>
    </xf>
    <xf numFmtId="0" fontId="1" fillId="0" borderId="1" xfId="0" applyFont="1" applyBorder="1" applyAlignment="1">
      <alignment horizontal="right"/>
    </xf>
    <xf numFmtId="0" fontId="1" fillId="0" borderId="2" xfId="0" applyFont="1" applyBorder="1" applyAlignment="1">
      <alignment horizontal="right"/>
    </xf>
    <xf numFmtId="0" fontId="1" fillId="0" borderId="3" xfId="0" applyFont="1" applyBorder="1" applyAlignment="1">
      <alignment horizontal="right"/>
    </xf>
    <xf numFmtId="0" fontId="37" fillId="0" borderId="0" xfId="0" applyFont="1" applyAlignment="1">
      <alignment horizontal="center"/>
    </xf>
    <xf numFmtId="0" fontId="36" fillId="0" borderId="22" xfId="0" applyFont="1" applyBorder="1" applyAlignment="1">
      <alignment horizontal="center"/>
    </xf>
    <xf numFmtId="0" fontId="36" fillId="0" borderId="32" xfId="0" applyFont="1" applyBorder="1" applyAlignment="1">
      <alignment horizontal="center"/>
    </xf>
    <xf numFmtId="0" fontId="1" fillId="0" borderId="10" xfId="0" applyFont="1" applyBorder="1" applyAlignment="1">
      <alignment horizontal="center"/>
    </xf>
    <xf numFmtId="0" fontId="1" fillId="0" borderId="11" xfId="0" applyFont="1" applyBorder="1" applyAlignment="1">
      <alignment horizontal="center"/>
    </xf>
    <xf numFmtId="0" fontId="1" fillId="0" borderId="2" xfId="0" applyFont="1" applyBorder="1" applyAlignment="1">
      <alignment horizontal="center"/>
    </xf>
    <xf numFmtId="0" fontId="1" fillId="0" borderId="63" xfId="0" applyFont="1" applyFill="1" applyBorder="1" applyAlignment="1">
      <alignment horizontal="left"/>
    </xf>
    <xf numFmtId="0" fontId="1" fillId="0" borderId="55" xfId="0" applyFont="1" applyFill="1" applyBorder="1" applyAlignment="1">
      <alignment horizontal="left"/>
    </xf>
    <xf numFmtId="0" fontId="1" fillId="0" borderId="17" xfId="0" applyFont="1" applyFill="1" applyBorder="1" applyAlignment="1">
      <alignment horizontal="left"/>
    </xf>
    <xf numFmtId="0" fontId="143" fillId="0" borderId="63" xfId="0" applyFont="1" applyFill="1" applyBorder="1" applyAlignment="1">
      <alignment horizontal="left"/>
    </xf>
    <xf numFmtId="0" fontId="143" fillId="0" borderId="55" xfId="0" applyFont="1" applyFill="1" applyBorder="1" applyAlignment="1">
      <alignment horizontal="left"/>
    </xf>
    <xf numFmtId="0" fontId="143" fillId="0" borderId="17" xfId="0" applyFont="1" applyFill="1" applyBorder="1" applyAlignment="1">
      <alignment horizontal="left"/>
    </xf>
    <xf numFmtId="0" fontId="5" fillId="5" borderId="13" xfId="0" applyFont="1" applyFill="1" applyBorder="1" applyAlignment="1">
      <alignment horizontal="center"/>
    </xf>
    <xf numFmtId="0" fontId="5" fillId="5" borderId="14" xfId="0" applyFont="1" applyFill="1" applyBorder="1" applyAlignment="1">
      <alignment horizontal="center"/>
    </xf>
    <xf numFmtId="0" fontId="5" fillId="5" borderId="15" xfId="0" applyFont="1" applyFill="1" applyBorder="1" applyAlignment="1">
      <alignment horizontal="center"/>
    </xf>
    <xf numFmtId="0" fontId="1" fillId="0" borderId="37" xfId="0" applyFont="1" applyBorder="1" applyAlignment="1">
      <alignment horizontal="left"/>
    </xf>
    <xf numFmtId="0" fontId="1" fillId="0" borderId="4" xfId="0" applyFont="1" applyBorder="1" applyAlignment="1">
      <alignment horizontal="left"/>
    </xf>
    <xf numFmtId="0" fontId="1" fillId="0" borderId="5" xfId="0" applyFont="1" applyBorder="1" applyAlignment="1">
      <alignment horizontal="left"/>
    </xf>
    <xf numFmtId="0" fontId="35" fillId="0" borderId="22" xfId="0" applyFont="1" applyBorder="1" applyAlignment="1">
      <alignment horizontal="center" vertical="center"/>
    </xf>
    <xf numFmtId="0" fontId="35" fillId="0" borderId="32" xfId="0" applyFont="1" applyBorder="1" applyAlignment="1">
      <alignment horizontal="center" vertical="center"/>
    </xf>
    <xf numFmtId="0" fontId="1" fillId="0" borderId="37" xfId="0" applyFont="1" applyBorder="1" applyAlignment="1">
      <alignment horizontal="center"/>
    </xf>
    <xf numFmtId="0" fontId="1" fillId="0" borderId="11" xfId="0" applyFont="1" applyBorder="1" applyAlignment="1">
      <alignment horizontal="left"/>
    </xf>
    <xf numFmtId="0" fontId="64" fillId="17" borderId="40" xfId="0" applyFont="1" applyFill="1" applyBorder="1" applyAlignment="1">
      <alignment horizontal="center"/>
    </xf>
    <xf numFmtId="0" fontId="64" fillId="17" borderId="41" xfId="0" applyFont="1" applyFill="1" applyBorder="1" applyAlignment="1">
      <alignment horizontal="center"/>
    </xf>
    <xf numFmtId="0" fontId="64" fillId="17" borderId="43" xfId="0" applyFont="1" applyFill="1" applyBorder="1" applyAlignment="1">
      <alignment horizontal="center"/>
    </xf>
    <xf numFmtId="4" fontId="33" fillId="7" borderId="43" xfId="0" applyNumberFormat="1" applyFont="1" applyFill="1" applyBorder="1" applyAlignment="1">
      <alignment horizontal="center" vertical="center"/>
    </xf>
    <xf numFmtId="4" fontId="33" fillId="7" borderId="33" xfId="0" applyNumberFormat="1" applyFont="1" applyFill="1" applyBorder="1" applyAlignment="1">
      <alignment horizontal="center" vertical="center"/>
    </xf>
    <xf numFmtId="4" fontId="33" fillId="7" borderId="35" xfId="0" applyNumberFormat="1" applyFont="1" applyFill="1" applyBorder="1" applyAlignment="1">
      <alignment horizontal="center" vertical="center"/>
    </xf>
    <xf numFmtId="0" fontId="76" fillId="0" borderId="2" xfId="0" applyFont="1" applyBorder="1" applyAlignment="1">
      <alignment horizontal="center"/>
    </xf>
    <xf numFmtId="0" fontId="76" fillId="0" borderId="3" xfId="0" applyFont="1" applyBorder="1" applyAlignment="1">
      <alignment horizontal="center"/>
    </xf>
    <xf numFmtId="4" fontId="33" fillId="7" borderId="66" xfId="0" applyNumberFormat="1" applyFont="1" applyFill="1" applyBorder="1" applyAlignment="1">
      <alignment horizontal="center" vertical="center"/>
    </xf>
    <xf numFmtId="4" fontId="33" fillId="7" borderId="67" xfId="0" applyNumberFormat="1" applyFont="1" applyFill="1" applyBorder="1" applyAlignment="1">
      <alignment horizontal="center" vertical="center"/>
    </xf>
    <xf numFmtId="49" fontId="178" fillId="12" borderId="0" xfId="0" applyNumberFormat="1" applyFont="1" applyFill="1" applyBorder="1" applyAlignment="1">
      <alignment horizontal="center" vertical="center" wrapText="1"/>
    </xf>
    <xf numFmtId="0" fontId="178" fillId="12" borderId="0" xfId="0" applyNumberFormat="1" applyFont="1" applyFill="1" applyBorder="1" applyAlignment="1">
      <alignment horizontal="center" vertical="center" wrapText="1"/>
    </xf>
    <xf numFmtId="0" fontId="52" fillId="29" borderId="40" xfId="3" applyFont="1" applyFill="1" applyBorder="1" applyAlignment="1">
      <alignment horizontal="center" vertical="center" wrapText="1"/>
    </xf>
    <xf numFmtId="0" fontId="52" fillId="29" borderId="43" xfId="3" applyFont="1" applyFill="1" applyBorder="1" applyAlignment="1">
      <alignment horizontal="center" vertical="center" wrapText="1"/>
    </xf>
    <xf numFmtId="0" fontId="52" fillId="29" borderId="42" xfId="3" applyFont="1" applyFill="1" applyBorder="1" applyAlignment="1">
      <alignment horizontal="center" vertical="center" wrapText="1"/>
    </xf>
    <xf numFmtId="0" fontId="52" fillId="29" borderId="35" xfId="3" applyFont="1" applyFill="1" applyBorder="1" applyAlignment="1">
      <alignment horizontal="center" vertical="center" wrapText="1"/>
    </xf>
    <xf numFmtId="0" fontId="52" fillId="29" borderId="33" xfId="3" applyFont="1" applyFill="1" applyBorder="1" applyAlignment="1">
      <alignment horizontal="center" vertical="center" wrapText="1"/>
    </xf>
    <xf numFmtId="0" fontId="52" fillId="29" borderId="41" xfId="3" applyFont="1" applyFill="1" applyBorder="1" applyAlignment="1">
      <alignment horizontal="center" vertical="center" wrapText="1"/>
    </xf>
    <xf numFmtId="0" fontId="52" fillId="29" borderId="66" xfId="3" applyFont="1" applyFill="1" applyBorder="1" applyAlignment="1">
      <alignment horizontal="center" vertical="center" wrapText="1"/>
    </xf>
    <xf numFmtId="0" fontId="48" fillId="13" borderId="116" xfId="3" applyFont="1" applyFill="1" applyBorder="1" applyAlignment="1">
      <alignment horizontal="center" vertical="center" wrapText="1"/>
    </xf>
    <xf numFmtId="0" fontId="48" fillId="13" borderId="122" xfId="3" applyFont="1" applyFill="1" applyBorder="1" applyAlignment="1">
      <alignment horizontal="center" vertical="center" wrapText="1"/>
    </xf>
    <xf numFmtId="0" fontId="48" fillId="13" borderId="113" xfId="3" applyFont="1" applyFill="1" applyBorder="1" applyAlignment="1">
      <alignment horizontal="center" vertical="center" wrapText="1"/>
    </xf>
    <xf numFmtId="0" fontId="48" fillId="13" borderId="121" xfId="3" applyFont="1" applyFill="1" applyBorder="1" applyAlignment="1">
      <alignment horizontal="center" vertical="center" wrapText="1"/>
    </xf>
    <xf numFmtId="0" fontId="48" fillId="13" borderId="112" xfId="3" applyFont="1" applyFill="1" applyBorder="1" applyAlignment="1">
      <alignment horizontal="center" vertical="center" wrapText="1"/>
    </xf>
    <xf numFmtId="0" fontId="48" fillId="13" borderId="120" xfId="3" applyFont="1" applyFill="1" applyBorder="1" applyAlignment="1">
      <alignment horizontal="center" vertical="center" wrapText="1"/>
    </xf>
    <xf numFmtId="49" fontId="181" fillId="12" borderId="0" xfId="0" applyNumberFormat="1" applyFont="1" applyFill="1" applyBorder="1" applyAlignment="1">
      <alignment horizontal="center" vertical="center" wrapText="1"/>
    </xf>
    <xf numFmtId="49" fontId="52" fillId="12" borderId="1" xfId="0" applyNumberFormat="1" applyFont="1" applyFill="1" applyBorder="1" applyAlignment="1">
      <alignment horizontal="left" vertical="center" wrapText="1" indent="1"/>
    </xf>
    <xf numFmtId="49" fontId="52" fillId="12" borderId="2" xfId="0" applyNumberFormat="1" applyFont="1" applyFill="1" applyBorder="1" applyAlignment="1">
      <alignment horizontal="left" vertical="center" wrapText="1" indent="1"/>
    </xf>
    <xf numFmtId="0" fontId="52" fillId="12" borderId="1" xfId="0" applyFont="1" applyFill="1" applyBorder="1" applyAlignment="1">
      <alignment horizontal="center" vertical="center" wrapText="1"/>
    </xf>
    <xf numFmtId="0" fontId="52" fillId="12" borderId="3" xfId="0" applyFont="1" applyFill="1" applyBorder="1" applyAlignment="1">
      <alignment horizontal="center" vertical="center" wrapText="1"/>
    </xf>
    <xf numFmtId="0" fontId="47" fillId="0" borderId="66" xfId="3" applyFont="1" applyBorder="1" applyAlignment="1">
      <alignment horizontal="center" vertical="center" wrapText="1"/>
    </xf>
    <xf numFmtId="0" fontId="47" fillId="0" borderId="79" xfId="3" applyFont="1" applyBorder="1" applyAlignment="1">
      <alignment horizontal="center" vertical="center" wrapText="1"/>
    </xf>
    <xf numFmtId="1" fontId="47" fillId="0" borderId="66" xfId="3" applyNumberFormat="1" applyFont="1" applyBorder="1" applyAlignment="1">
      <alignment horizontal="center" vertical="center" wrapText="1"/>
    </xf>
    <xf numFmtId="1" fontId="47" fillId="0" borderId="79" xfId="3" applyNumberFormat="1" applyFont="1" applyBorder="1" applyAlignment="1">
      <alignment horizontal="center" vertical="center" wrapText="1"/>
    </xf>
    <xf numFmtId="0" fontId="47" fillId="0" borderId="67" xfId="3" applyFont="1" applyBorder="1" applyAlignment="1">
      <alignment horizontal="center" vertical="center" wrapText="1"/>
    </xf>
    <xf numFmtId="1" fontId="47" fillId="0" borderId="67" xfId="3" applyNumberFormat="1" applyFont="1" applyBorder="1" applyAlignment="1">
      <alignment horizontal="center" vertical="center" wrapText="1"/>
    </xf>
    <xf numFmtId="0" fontId="48" fillId="13" borderId="66" xfId="0" applyNumberFormat="1" applyFont="1" applyFill="1" applyBorder="1" applyAlignment="1">
      <alignment horizontal="center" vertical="center" wrapText="1"/>
    </xf>
    <xf numFmtId="0" fontId="48" fillId="13" borderId="79" xfId="0" applyNumberFormat="1" applyFont="1" applyFill="1" applyBorder="1" applyAlignment="1">
      <alignment horizontal="center" vertical="center" wrapText="1"/>
    </xf>
    <xf numFmtId="0" fontId="49" fillId="13" borderId="1" xfId="0" applyFont="1" applyFill="1" applyBorder="1" applyAlignment="1">
      <alignment horizontal="center"/>
    </xf>
    <xf numFmtId="0" fontId="49" fillId="13" borderId="3" xfId="0" applyFont="1" applyFill="1" applyBorder="1" applyAlignment="1">
      <alignment horizontal="center"/>
    </xf>
    <xf numFmtId="0" fontId="152" fillId="13" borderId="66" xfId="3" applyFont="1" applyFill="1" applyBorder="1" applyAlignment="1">
      <alignment horizontal="center" vertical="center" wrapText="1"/>
    </xf>
    <xf numFmtId="0" fontId="152" fillId="13" borderId="67" xfId="3" applyFont="1" applyFill="1" applyBorder="1" applyAlignment="1">
      <alignment horizontal="center" vertical="center" wrapText="1"/>
    </xf>
    <xf numFmtId="0" fontId="152" fillId="13" borderId="79" xfId="3" applyFont="1" applyFill="1" applyBorder="1" applyAlignment="1">
      <alignment horizontal="center" vertical="center" wrapText="1"/>
    </xf>
    <xf numFmtId="1" fontId="152" fillId="13" borderId="66" xfId="3" applyNumberFormat="1" applyFont="1" applyFill="1" applyBorder="1" applyAlignment="1">
      <alignment horizontal="center" vertical="center" wrapText="1"/>
    </xf>
    <xf numFmtId="1" fontId="152" fillId="13" borderId="67" xfId="3" applyNumberFormat="1" applyFont="1" applyFill="1" applyBorder="1" applyAlignment="1">
      <alignment horizontal="center" vertical="center" wrapText="1"/>
    </xf>
    <xf numFmtId="1" fontId="152" fillId="13" borderId="79" xfId="3" applyNumberFormat="1" applyFont="1" applyFill="1" applyBorder="1" applyAlignment="1">
      <alignment horizontal="center" vertical="center" wrapText="1"/>
    </xf>
    <xf numFmtId="0" fontId="152" fillId="12" borderId="0" xfId="3" applyFont="1" applyFill="1" applyBorder="1" applyAlignment="1">
      <alignment horizontal="center" vertical="center" wrapText="1"/>
    </xf>
    <xf numFmtId="1" fontId="152" fillId="12" borderId="0" xfId="3" applyNumberFormat="1" applyFont="1" applyFill="1" applyBorder="1" applyAlignment="1">
      <alignment horizontal="center" vertical="center" wrapText="1"/>
    </xf>
    <xf numFmtId="0" fontId="52" fillId="12" borderId="116" xfId="0" applyFont="1" applyFill="1" applyBorder="1" applyAlignment="1">
      <alignment horizontal="left" vertical="center"/>
    </xf>
    <xf numFmtId="0" fontId="52" fillId="12" borderId="119" xfId="0" applyFont="1" applyFill="1" applyBorder="1" applyAlignment="1">
      <alignment horizontal="left" vertical="center"/>
    </xf>
    <xf numFmtId="0" fontId="48" fillId="12" borderId="116" xfId="0" applyFont="1" applyFill="1" applyBorder="1" applyAlignment="1">
      <alignment horizontal="center" vertical="center"/>
    </xf>
    <xf numFmtId="0" fontId="48" fillId="12" borderId="119" xfId="0" applyFont="1" applyFill="1" applyBorder="1" applyAlignment="1">
      <alignment horizontal="center" vertical="center"/>
    </xf>
    <xf numFmtId="0" fontId="48" fillId="12" borderId="122" xfId="0" applyFont="1" applyFill="1" applyBorder="1" applyAlignment="1">
      <alignment horizontal="center" vertical="center"/>
    </xf>
    <xf numFmtId="0" fontId="47" fillId="0" borderId="1" xfId="0" applyFont="1" applyFill="1" applyBorder="1" applyAlignment="1">
      <alignment horizontal="center" vertical="center" wrapText="1"/>
    </xf>
    <xf numFmtId="0" fontId="47" fillId="0" borderId="2" xfId="0" applyFont="1" applyFill="1" applyBorder="1" applyAlignment="1">
      <alignment horizontal="center" vertical="center" wrapText="1"/>
    </xf>
    <xf numFmtId="0" fontId="178" fillId="0" borderId="1" xfId="0" applyFont="1" applyFill="1" applyBorder="1" applyAlignment="1">
      <alignment horizontal="center" vertical="center" wrapText="1"/>
    </xf>
    <xf numFmtId="0" fontId="178" fillId="0" borderId="2" xfId="0" applyFont="1" applyFill="1" applyBorder="1" applyAlignment="1">
      <alignment horizontal="center" vertical="center" wrapText="1"/>
    </xf>
    <xf numFmtId="0" fontId="178" fillId="0" borderId="3" xfId="0" applyFont="1" applyFill="1" applyBorder="1" applyAlignment="1">
      <alignment horizontal="center" vertical="center" wrapText="1"/>
    </xf>
    <xf numFmtId="0" fontId="178" fillId="12" borderId="0" xfId="0" applyFont="1" applyFill="1" applyBorder="1" applyAlignment="1">
      <alignment horizontal="center" vertical="center" wrapText="1"/>
    </xf>
    <xf numFmtId="0" fontId="52" fillId="12" borderId="112" xfId="0" applyFont="1" applyFill="1" applyBorder="1" applyAlignment="1">
      <alignment horizontal="left" vertical="center"/>
    </xf>
    <xf numFmtId="0" fontId="52" fillId="12" borderId="117" xfId="0" applyFont="1" applyFill="1" applyBorder="1" applyAlignment="1">
      <alignment horizontal="left" vertical="center"/>
    </xf>
    <xf numFmtId="0" fontId="48" fillId="0" borderId="70" xfId="0" applyFont="1" applyFill="1" applyBorder="1" applyAlignment="1">
      <alignment horizontal="center" vertical="center"/>
    </xf>
    <xf numFmtId="0" fontId="48" fillId="0" borderId="71" xfId="0" applyFont="1" applyFill="1" applyBorder="1" applyAlignment="1">
      <alignment horizontal="center" vertical="center"/>
    </xf>
    <xf numFmtId="0" fontId="48" fillId="0" borderId="124" xfId="0" applyFont="1" applyFill="1" applyBorder="1" applyAlignment="1">
      <alignment horizontal="center" vertical="center"/>
    </xf>
    <xf numFmtId="0" fontId="52" fillId="12" borderId="113" xfId="0" applyFont="1" applyFill="1" applyBorder="1" applyAlignment="1">
      <alignment horizontal="left" vertical="center"/>
    </xf>
    <xf numFmtId="0" fontId="52" fillId="12" borderId="118" xfId="0" applyFont="1" applyFill="1" applyBorder="1" applyAlignment="1">
      <alignment horizontal="left" vertical="center"/>
    </xf>
    <xf numFmtId="0" fontId="48" fillId="12" borderId="113" xfId="0" applyFont="1" applyFill="1" applyBorder="1" applyAlignment="1">
      <alignment horizontal="center" vertical="center"/>
    </xf>
    <xf numFmtId="0" fontId="48" fillId="12" borderId="118" xfId="0" applyFont="1" applyFill="1" applyBorder="1" applyAlignment="1">
      <alignment horizontal="center" vertical="center"/>
    </xf>
    <xf numFmtId="0" fontId="48" fillId="12" borderId="121" xfId="0" applyFont="1" applyFill="1" applyBorder="1" applyAlignment="1">
      <alignment horizontal="center" vertical="center"/>
    </xf>
    <xf numFmtId="0" fontId="48" fillId="0" borderId="40" xfId="0" applyFont="1" applyBorder="1" applyAlignment="1">
      <alignment horizontal="right" vertical="center"/>
    </xf>
    <xf numFmtId="0" fontId="48" fillId="0" borderId="44" xfId="0" applyFont="1" applyBorder="1" applyAlignment="1">
      <alignment horizontal="right" vertical="center"/>
    </xf>
    <xf numFmtId="0" fontId="48" fillId="0" borderId="42" xfId="0" applyFont="1" applyBorder="1" applyAlignment="1">
      <alignment horizontal="right" vertical="center"/>
    </xf>
    <xf numFmtId="0" fontId="152" fillId="0" borderId="66" xfId="0" applyFont="1" applyFill="1" applyBorder="1" applyAlignment="1">
      <alignment horizontal="center" vertical="center"/>
    </xf>
    <xf numFmtId="0" fontId="152" fillId="0" borderId="67" xfId="0" applyFont="1" applyFill="1" applyBorder="1" applyAlignment="1">
      <alignment horizontal="center" vertical="center"/>
    </xf>
    <xf numFmtId="0" fontId="152" fillId="0" borderId="79" xfId="0" applyFont="1" applyFill="1" applyBorder="1" applyAlignment="1">
      <alignment horizontal="center" vertical="center"/>
    </xf>
    <xf numFmtId="0" fontId="152" fillId="13" borderId="66" xfId="0" applyFont="1" applyFill="1" applyBorder="1" applyAlignment="1">
      <alignment horizontal="center" vertical="center"/>
    </xf>
    <xf numFmtId="0" fontId="152" fillId="13" borderId="67" xfId="0" applyFont="1" applyFill="1" applyBorder="1" applyAlignment="1">
      <alignment horizontal="center" vertical="center"/>
    </xf>
    <xf numFmtId="0" fontId="152" fillId="13" borderId="79" xfId="0" applyFont="1" applyFill="1" applyBorder="1" applyAlignment="1">
      <alignment horizontal="center" vertical="center"/>
    </xf>
    <xf numFmtId="2" fontId="48" fillId="13" borderId="0" xfId="3" applyNumberFormat="1" applyFont="1" applyFill="1" applyBorder="1" applyAlignment="1">
      <alignment horizontal="center" vertical="center"/>
    </xf>
    <xf numFmtId="0" fontId="48" fillId="0" borderId="66" xfId="3" applyFont="1" applyBorder="1" applyAlignment="1">
      <alignment horizontal="center" vertical="center"/>
    </xf>
    <xf numFmtId="0" fontId="48" fillId="0" borderId="67" xfId="3" applyFont="1" applyBorder="1" applyAlignment="1">
      <alignment horizontal="center" vertical="center"/>
    </xf>
    <xf numFmtId="0" fontId="48" fillId="0" borderId="79" xfId="3" applyFont="1" applyBorder="1" applyAlignment="1">
      <alignment horizontal="center" vertical="center"/>
    </xf>
    <xf numFmtId="0" fontId="159" fillId="0" borderId="66" xfId="3" applyFont="1" applyFill="1" applyBorder="1" applyAlignment="1">
      <alignment horizontal="center" vertical="center"/>
    </xf>
    <xf numFmtId="0" fontId="159" fillId="0" borderId="67" xfId="3" applyFont="1" applyFill="1" applyBorder="1" applyAlignment="1">
      <alignment horizontal="center" vertical="center"/>
    </xf>
    <xf numFmtId="0" fontId="159" fillId="0" borderId="79" xfId="3" applyFont="1" applyFill="1" applyBorder="1" applyAlignment="1">
      <alignment horizontal="center" vertical="center"/>
    </xf>
    <xf numFmtId="0" fontId="158" fillId="0" borderId="66" xfId="3" applyFont="1" applyFill="1" applyBorder="1" applyAlignment="1">
      <alignment horizontal="center" vertical="center"/>
    </xf>
    <xf numFmtId="0" fontId="158" fillId="0" borderId="67" xfId="3" applyFont="1" applyFill="1" applyBorder="1" applyAlignment="1">
      <alignment horizontal="center" vertical="center"/>
    </xf>
    <xf numFmtId="0" fontId="158" fillId="0" borderId="79" xfId="3" applyFont="1" applyFill="1" applyBorder="1" applyAlignment="1">
      <alignment horizontal="center" vertical="center"/>
    </xf>
    <xf numFmtId="0" fontId="152" fillId="0" borderId="66" xfId="4" applyFont="1" applyBorder="1" applyAlignment="1">
      <alignment horizontal="center" vertical="center" wrapText="1"/>
    </xf>
    <xf numFmtId="0" fontId="152" fillId="0" borderId="67" xfId="4" applyFont="1" applyBorder="1" applyAlignment="1">
      <alignment horizontal="center" vertical="center" wrapText="1"/>
    </xf>
    <xf numFmtId="0" fontId="152" fillId="0" borderId="79" xfId="4" applyFont="1" applyBorder="1" applyAlignment="1">
      <alignment horizontal="center" vertical="center" wrapText="1"/>
    </xf>
    <xf numFmtId="0" fontId="152" fillId="0" borderId="43" xfId="4" applyFont="1" applyBorder="1" applyAlignment="1">
      <alignment horizontal="center" vertical="center" wrapText="1"/>
    </xf>
    <xf numFmtId="0" fontId="152" fillId="0" borderId="35" xfId="4" applyFont="1" applyBorder="1" applyAlignment="1">
      <alignment horizontal="center" vertical="center" wrapText="1"/>
    </xf>
    <xf numFmtId="0" fontId="152" fillId="0" borderId="33" xfId="4" applyFont="1" applyBorder="1" applyAlignment="1">
      <alignment horizontal="center" vertical="center" wrapText="1"/>
    </xf>
    <xf numFmtId="0" fontId="47" fillId="29" borderId="1" xfId="0" applyFont="1" applyFill="1" applyBorder="1" applyAlignment="1">
      <alignment horizontal="center" vertical="top" wrapText="1"/>
    </xf>
    <xf numFmtId="0" fontId="47" fillId="29" borderId="3" xfId="0" applyFont="1" applyFill="1" applyBorder="1" applyAlignment="1">
      <alignment horizontal="center" vertical="top" wrapText="1"/>
    </xf>
    <xf numFmtId="0" fontId="47" fillId="13" borderId="83" xfId="0" applyFont="1" applyFill="1" applyBorder="1" applyAlignment="1">
      <alignment horizontal="center" vertical="center" wrapText="1"/>
    </xf>
    <xf numFmtId="0" fontId="47" fillId="13" borderId="93" xfId="0" applyFont="1" applyFill="1" applyBorder="1" applyAlignment="1">
      <alignment horizontal="center" vertical="center" wrapText="1"/>
    </xf>
    <xf numFmtId="0" fontId="47" fillId="13" borderId="88" xfId="0" applyFont="1" applyFill="1" applyBorder="1" applyAlignment="1">
      <alignment horizontal="center" vertical="center" wrapText="1"/>
    </xf>
    <xf numFmtId="0" fontId="52" fillId="29" borderId="67" xfId="3" applyFont="1" applyFill="1" applyBorder="1" applyAlignment="1">
      <alignment horizontal="center" vertical="center" wrapText="1"/>
    </xf>
    <xf numFmtId="0" fontId="52" fillId="29" borderId="40" xfId="3" applyFont="1" applyFill="1" applyBorder="1" applyAlignment="1">
      <alignment horizontal="right" vertical="center" wrapText="1"/>
    </xf>
    <xf numFmtId="0" fontId="52" fillId="29" borderId="42" xfId="3" applyFont="1" applyFill="1" applyBorder="1" applyAlignment="1">
      <alignment horizontal="right" vertical="center" wrapText="1"/>
    </xf>
    <xf numFmtId="0" fontId="52" fillId="29" borderId="44" xfId="3" applyFont="1" applyFill="1" applyBorder="1" applyAlignment="1">
      <alignment horizontal="center" vertical="center" wrapText="1"/>
    </xf>
    <xf numFmtId="2" fontId="52" fillId="29" borderId="66" xfId="0" applyNumberFormat="1" applyFont="1" applyFill="1" applyBorder="1" applyAlignment="1">
      <alignment horizontal="center" vertical="center" wrapText="1"/>
    </xf>
    <xf numFmtId="2" fontId="52" fillId="29" borderId="79" xfId="0" applyNumberFormat="1" applyFont="1" applyFill="1" applyBorder="1" applyAlignment="1">
      <alignment horizontal="center" vertical="center" wrapText="1"/>
    </xf>
    <xf numFmtId="4" fontId="48" fillId="0" borderId="66" xfId="0" applyNumberFormat="1" applyFont="1" applyBorder="1" applyAlignment="1">
      <alignment horizontal="center" vertical="center"/>
    </xf>
    <xf numFmtId="4" fontId="48" fillId="0" borderId="67" xfId="0" applyNumberFormat="1" applyFont="1" applyBorder="1" applyAlignment="1">
      <alignment horizontal="center" vertical="center"/>
    </xf>
    <xf numFmtId="4" fontId="48" fillId="0" borderId="79" xfId="0" applyNumberFormat="1" applyFont="1" applyBorder="1" applyAlignment="1">
      <alignment horizontal="center" vertical="center"/>
    </xf>
    <xf numFmtId="0" fontId="48" fillId="0" borderId="112" xfId="0" applyFont="1" applyBorder="1" applyAlignment="1">
      <alignment horizontal="right" vertical="center"/>
    </xf>
    <xf numFmtId="0" fontId="48" fillId="0" borderId="116" xfId="0" applyFont="1" applyBorder="1" applyAlignment="1">
      <alignment horizontal="right" vertical="center"/>
    </xf>
    <xf numFmtId="0" fontId="48" fillId="0" borderId="40" xfId="0" applyFont="1" applyFill="1" applyBorder="1" applyAlignment="1">
      <alignment horizontal="right" vertical="center"/>
    </xf>
    <xf numFmtId="0" fontId="48" fillId="0" borderId="44" xfId="0" applyFont="1" applyFill="1" applyBorder="1" applyAlignment="1">
      <alignment horizontal="right" vertical="center"/>
    </xf>
    <xf numFmtId="0" fontId="48" fillId="0" borderId="42" xfId="0" applyFont="1" applyFill="1" applyBorder="1" applyAlignment="1">
      <alignment horizontal="right" vertical="center"/>
    </xf>
    <xf numFmtId="0" fontId="47" fillId="0" borderId="66" xfId="0" applyNumberFormat="1" applyFont="1" applyFill="1" applyBorder="1" applyAlignment="1">
      <alignment horizontal="center" vertical="center" wrapText="1"/>
    </xf>
    <xf numFmtId="49" fontId="47" fillId="0" borderId="67" xfId="0" applyNumberFormat="1" applyFont="1" applyFill="1" applyBorder="1" applyAlignment="1">
      <alignment horizontal="center" vertical="center" wrapText="1"/>
    </xf>
    <xf numFmtId="49" fontId="47" fillId="0" borderId="79" xfId="0" applyNumberFormat="1" applyFont="1" applyFill="1" applyBorder="1" applyAlignment="1">
      <alignment horizontal="center" vertical="center" wrapText="1"/>
    </xf>
    <xf numFmtId="49" fontId="48" fillId="0" borderId="66" xfId="0" applyNumberFormat="1" applyFont="1" applyFill="1" applyBorder="1" applyAlignment="1">
      <alignment horizontal="center" vertical="center" wrapText="1"/>
    </xf>
    <xf numFmtId="49" fontId="48" fillId="0" borderId="67" xfId="0" applyNumberFormat="1" applyFont="1" applyFill="1" applyBorder="1" applyAlignment="1">
      <alignment horizontal="center" vertical="center" wrapText="1"/>
    </xf>
    <xf numFmtId="49" fontId="48" fillId="0" borderId="79" xfId="0" applyNumberFormat="1" applyFont="1" applyFill="1" applyBorder="1" applyAlignment="1">
      <alignment horizontal="center" vertical="center" wrapText="1"/>
    </xf>
    <xf numFmtId="0" fontId="48" fillId="0" borderId="112" xfId="3" applyFont="1" applyBorder="1" applyAlignment="1">
      <alignment horizontal="right" vertical="center"/>
    </xf>
    <xf numFmtId="0" fontId="48" fillId="0" borderId="116" xfId="3" applyFont="1" applyBorder="1" applyAlignment="1">
      <alignment horizontal="right" vertical="center"/>
    </xf>
    <xf numFmtId="0" fontId="47" fillId="0" borderId="83" xfId="0" applyNumberFormat="1" applyFont="1" applyFill="1" applyBorder="1" applyAlignment="1">
      <alignment horizontal="center" vertical="center" wrapText="1"/>
    </xf>
    <xf numFmtId="49" fontId="47" fillId="0" borderId="88" xfId="0" applyNumberFormat="1" applyFont="1" applyFill="1" applyBorder="1" applyAlignment="1">
      <alignment horizontal="center" vertical="center" wrapText="1"/>
    </xf>
    <xf numFmtId="49" fontId="47" fillId="0" borderId="93" xfId="0" applyNumberFormat="1" applyFont="1" applyFill="1" applyBorder="1" applyAlignment="1">
      <alignment horizontal="center" vertical="center" wrapText="1"/>
    </xf>
    <xf numFmtId="0" fontId="48" fillId="0" borderId="40" xfId="3" applyFont="1" applyBorder="1" applyAlignment="1">
      <alignment horizontal="right" vertical="center" wrapText="1"/>
    </xf>
    <xf numFmtId="0" fontId="48" fillId="0" borderId="44" xfId="3" applyFont="1" applyBorder="1" applyAlignment="1">
      <alignment horizontal="right" vertical="center"/>
    </xf>
    <xf numFmtId="0" fontId="48" fillId="0" borderId="42" xfId="3" applyFont="1" applyBorder="1" applyAlignment="1">
      <alignment horizontal="right" vertical="center"/>
    </xf>
    <xf numFmtId="0" fontId="47" fillId="13" borderId="66" xfId="3" applyFont="1" applyFill="1" applyBorder="1" applyAlignment="1">
      <alignment horizontal="center" vertical="center" wrapText="1"/>
    </xf>
    <xf numFmtId="0" fontId="47" fillId="13" borderId="67" xfId="3" applyFont="1" applyFill="1" applyBorder="1" applyAlignment="1">
      <alignment horizontal="center" vertical="center" wrapText="1"/>
    </xf>
    <xf numFmtId="0" fontId="47" fillId="13" borderId="79" xfId="3" applyFont="1" applyFill="1" applyBorder="1" applyAlignment="1">
      <alignment horizontal="center" vertical="center" wrapText="1"/>
    </xf>
    <xf numFmtId="4" fontId="48" fillId="0" borderId="66" xfId="3" applyNumberFormat="1" applyFont="1" applyBorder="1" applyAlignment="1">
      <alignment horizontal="center" vertical="center"/>
    </xf>
    <xf numFmtId="4" fontId="48" fillId="0" borderId="67" xfId="3" applyNumberFormat="1" applyFont="1" applyBorder="1" applyAlignment="1">
      <alignment horizontal="center" vertical="center"/>
    </xf>
    <xf numFmtId="4" fontId="48" fillId="0" borderId="79" xfId="3" applyNumberFormat="1" applyFont="1" applyBorder="1" applyAlignment="1">
      <alignment horizontal="center" vertical="center"/>
    </xf>
    <xf numFmtId="0" fontId="157" fillId="26" borderId="66" xfId="0" applyFont="1" applyFill="1" applyBorder="1" applyAlignment="1">
      <alignment horizontal="center" vertical="center" wrapText="1"/>
    </xf>
    <xf numFmtId="0" fontId="157" fillId="26" borderId="79" xfId="0" applyFont="1" applyFill="1" applyBorder="1" applyAlignment="1">
      <alignment horizontal="center" vertical="center" wrapText="1"/>
    </xf>
    <xf numFmtId="0" fontId="52" fillId="26" borderId="0" xfId="3" applyFont="1" applyFill="1" applyBorder="1" applyAlignment="1">
      <alignment horizontal="center" vertical="center" wrapText="1"/>
    </xf>
    <xf numFmtId="0" fontId="52" fillId="26" borderId="66" xfId="0" applyFont="1" applyFill="1" applyBorder="1" applyAlignment="1">
      <alignment horizontal="center" vertical="center" wrapText="1"/>
    </xf>
    <xf numFmtId="0" fontId="52" fillId="26" borderId="67" xfId="0" applyFont="1" applyFill="1" applyBorder="1" applyAlignment="1">
      <alignment horizontal="center" vertical="center" wrapText="1"/>
    </xf>
    <xf numFmtId="0" fontId="52" fillId="26" borderId="41" xfId="0" applyFont="1" applyFill="1" applyBorder="1" applyAlignment="1">
      <alignment horizontal="center" vertical="center" wrapText="1"/>
    </xf>
    <xf numFmtId="0" fontId="52" fillId="26" borderId="0" xfId="0" applyFont="1" applyFill="1" applyBorder="1" applyAlignment="1">
      <alignment horizontal="center" vertical="center" wrapText="1"/>
    </xf>
    <xf numFmtId="0" fontId="49" fillId="0" borderId="66" xfId="0" applyFont="1" applyBorder="1" applyAlignment="1">
      <alignment horizontal="center" vertical="center"/>
    </xf>
    <xf numFmtId="0" fontId="49" fillId="0" borderId="67" xfId="0" applyFont="1" applyBorder="1" applyAlignment="1">
      <alignment horizontal="center" vertical="center"/>
    </xf>
    <xf numFmtId="0" fontId="49" fillId="0" borderId="79" xfId="0" applyFont="1" applyBorder="1" applyAlignment="1">
      <alignment horizontal="center" vertical="center"/>
    </xf>
    <xf numFmtId="0" fontId="165" fillId="0" borderId="112" xfId="0" applyFont="1" applyBorder="1" applyAlignment="1">
      <alignment horizontal="center" vertical="center"/>
    </xf>
    <xf numFmtId="0" fontId="165" fillId="0" borderId="113" xfId="0" applyFont="1" applyBorder="1" applyAlignment="1">
      <alignment horizontal="center" vertical="center"/>
    </xf>
    <xf numFmtId="0" fontId="165" fillId="0" borderId="116" xfId="0" applyFont="1" applyBorder="1" applyAlignment="1">
      <alignment horizontal="center" vertical="center"/>
    </xf>
    <xf numFmtId="0" fontId="165" fillId="0" borderId="83" xfId="0" applyFont="1" applyBorder="1" applyAlignment="1">
      <alignment horizontal="center" vertical="center"/>
    </xf>
    <xf numFmtId="0" fontId="165" fillId="0" borderId="93" xfId="0" applyFont="1" applyBorder="1" applyAlignment="1">
      <alignment horizontal="center" vertical="center"/>
    </xf>
    <xf numFmtId="0" fontId="165" fillId="0" borderId="88" xfId="0" applyFont="1" applyBorder="1" applyAlignment="1">
      <alignment horizontal="center" vertical="center"/>
    </xf>
    <xf numFmtId="0" fontId="166" fillId="0" borderId="112" xfId="0" applyFont="1" applyBorder="1" applyAlignment="1">
      <alignment horizontal="center" vertical="center"/>
    </xf>
    <xf numFmtId="0" fontId="166" fillId="0" borderId="113" xfId="0" applyFont="1" applyBorder="1" applyAlignment="1">
      <alignment horizontal="center" vertical="center"/>
    </xf>
    <xf numFmtId="0" fontId="166" fillId="0" borderId="116" xfId="0" applyFont="1" applyBorder="1" applyAlignment="1">
      <alignment horizontal="center" vertical="center"/>
    </xf>
    <xf numFmtId="0" fontId="166" fillId="0" borderId="83" xfId="0" applyFont="1" applyBorder="1" applyAlignment="1">
      <alignment horizontal="center" vertical="center"/>
    </xf>
    <xf numFmtId="0" fontId="166" fillId="0" borderId="93" xfId="0" applyFont="1" applyBorder="1" applyAlignment="1">
      <alignment horizontal="center" vertical="center"/>
    </xf>
    <xf numFmtId="0" fontId="166" fillId="0" borderId="88" xfId="0" applyFont="1" applyBorder="1" applyAlignment="1">
      <alignment horizontal="center" vertical="center"/>
    </xf>
    <xf numFmtId="0" fontId="49" fillId="0" borderId="40" xfId="0" applyFont="1" applyBorder="1" applyAlignment="1">
      <alignment horizontal="center" vertical="center"/>
    </xf>
    <xf numFmtId="0" fontId="49" fillId="0" borderId="44" xfId="0" applyFont="1" applyBorder="1" applyAlignment="1">
      <alignment horizontal="center" vertical="center"/>
    </xf>
    <xf numFmtId="0" fontId="49" fillId="0" borderId="42" xfId="0" applyFont="1" applyBorder="1" applyAlignment="1">
      <alignment horizontal="center" vertical="center"/>
    </xf>
    <xf numFmtId="2" fontId="47" fillId="0" borderId="112" xfId="0" applyNumberFormat="1" applyFont="1" applyFill="1" applyBorder="1" applyAlignment="1">
      <alignment horizontal="center" vertical="center"/>
    </xf>
    <xf numFmtId="2" fontId="47" fillId="0" borderId="113" xfId="0" applyNumberFormat="1" applyFont="1" applyFill="1" applyBorder="1" applyAlignment="1">
      <alignment horizontal="center" vertical="center"/>
    </xf>
    <xf numFmtId="0" fontId="47" fillId="0" borderId="113" xfId="0" applyFont="1" applyBorder="1" applyAlignment="1">
      <alignment horizontal="center"/>
    </xf>
    <xf numFmtId="0" fontId="47" fillId="0" borderId="116" xfId="0" applyFont="1" applyBorder="1" applyAlignment="1">
      <alignment horizontal="center"/>
    </xf>
    <xf numFmtId="2" fontId="47" fillId="0" borderId="83" xfId="0" applyNumberFormat="1" applyFont="1" applyFill="1" applyBorder="1" applyAlignment="1">
      <alignment horizontal="center" vertical="center"/>
    </xf>
    <xf numFmtId="2" fontId="47" fillId="0" borderId="93" xfId="0" applyNumberFormat="1" applyFont="1" applyFill="1" applyBorder="1" applyAlignment="1">
      <alignment horizontal="center" vertical="center"/>
    </xf>
    <xf numFmtId="0" fontId="47" fillId="0" borderId="93" xfId="0" applyFont="1" applyBorder="1" applyAlignment="1">
      <alignment horizontal="center"/>
    </xf>
    <xf numFmtId="0" fontId="47" fillId="0" borderId="88" xfId="0" applyFont="1" applyBorder="1" applyAlignment="1">
      <alignment horizontal="center"/>
    </xf>
    <xf numFmtId="0" fontId="47" fillId="0" borderId="40" xfId="0" applyFont="1" applyBorder="1" applyAlignment="1">
      <alignment horizontal="center" vertical="center"/>
    </xf>
    <xf numFmtId="0" fontId="47" fillId="0" borderId="44" xfId="0" applyFont="1" applyBorder="1" applyAlignment="1">
      <alignment horizontal="center" vertical="center"/>
    </xf>
    <xf numFmtId="0" fontId="47" fillId="0" borderId="42" xfId="0" applyFont="1" applyBorder="1" applyAlignment="1">
      <alignment horizontal="center" vertical="center"/>
    </xf>
    <xf numFmtId="0" fontId="47" fillId="0" borderId="66" xfId="0" applyFont="1" applyBorder="1" applyAlignment="1">
      <alignment horizontal="center" vertical="center"/>
    </xf>
    <xf numFmtId="0" fontId="47" fillId="0" borderId="67" xfId="0" applyFont="1" applyBorder="1" applyAlignment="1">
      <alignment horizontal="center" vertical="center"/>
    </xf>
    <xf numFmtId="0" fontId="47" fillId="0" borderId="79" xfId="0" applyFont="1" applyBorder="1" applyAlignment="1">
      <alignment horizontal="center" vertical="center"/>
    </xf>
    <xf numFmtId="0" fontId="52" fillId="27" borderId="66" xfId="0" applyFont="1" applyFill="1" applyBorder="1" applyAlignment="1">
      <alignment horizontal="center" vertical="center"/>
    </xf>
    <xf numFmtId="0" fontId="52" fillId="27" borderId="79" xfId="0" applyFont="1" applyFill="1" applyBorder="1" applyAlignment="1">
      <alignment horizontal="center" vertical="center"/>
    </xf>
    <xf numFmtId="0" fontId="52" fillId="27" borderId="40" xfId="0" applyFont="1" applyFill="1" applyBorder="1" applyAlignment="1">
      <alignment horizontal="center" vertical="center"/>
    </xf>
    <xf numFmtId="0" fontId="52" fillId="27" borderId="42" xfId="0" applyFont="1" applyFill="1" applyBorder="1" applyAlignment="1">
      <alignment horizontal="center" vertical="center"/>
    </xf>
    <xf numFmtId="0" fontId="47" fillId="0" borderId="112" xfId="0" applyFont="1" applyBorder="1" applyAlignment="1">
      <alignment horizontal="center" vertical="center"/>
    </xf>
    <xf numFmtId="0" fontId="47" fillId="0" borderId="113" xfId="0" applyFont="1" applyBorder="1" applyAlignment="1">
      <alignment horizontal="center" vertical="center"/>
    </xf>
    <xf numFmtId="0" fontId="47" fillId="0" borderId="116" xfId="0" applyFont="1" applyBorder="1" applyAlignment="1">
      <alignment horizontal="center" vertical="center"/>
    </xf>
    <xf numFmtId="2" fontId="47" fillId="0" borderId="83" xfId="0" applyNumberFormat="1" applyFont="1" applyBorder="1" applyAlignment="1">
      <alignment horizontal="center" vertical="center"/>
    </xf>
    <xf numFmtId="2" fontId="47" fillId="0" borderId="93" xfId="0" applyNumberFormat="1" applyFont="1" applyBorder="1" applyAlignment="1">
      <alignment horizontal="center" vertical="center"/>
    </xf>
    <xf numFmtId="2" fontId="47" fillId="0" borderId="88" xfId="0" applyNumberFormat="1" applyFont="1" applyBorder="1" applyAlignment="1">
      <alignment horizontal="center" vertical="center"/>
    </xf>
    <xf numFmtId="1" fontId="157" fillId="13" borderId="0" xfId="0" applyNumberFormat="1" applyFont="1" applyFill="1" applyBorder="1" applyAlignment="1">
      <alignment horizontal="center" vertical="top" wrapText="1"/>
    </xf>
    <xf numFmtId="0" fontId="52" fillId="27" borderId="67" xfId="0" applyFont="1" applyFill="1" applyBorder="1" applyAlignment="1">
      <alignment horizontal="center" vertical="center"/>
    </xf>
    <xf numFmtId="0" fontId="52" fillId="27" borderId="66" xfId="0" applyFont="1" applyFill="1" applyBorder="1" applyAlignment="1">
      <alignment horizontal="center" vertical="center" wrapText="1"/>
    </xf>
    <xf numFmtId="0" fontId="52" fillId="27" borderId="67" xfId="0" applyFont="1" applyFill="1" applyBorder="1" applyAlignment="1">
      <alignment horizontal="center" vertical="center" wrapText="1"/>
    </xf>
    <xf numFmtId="0" fontId="52" fillId="27" borderId="79" xfId="0" applyFont="1" applyFill="1" applyBorder="1" applyAlignment="1">
      <alignment horizontal="center" vertical="center" wrapText="1"/>
    </xf>
    <xf numFmtId="0" fontId="52" fillId="28" borderId="1" xfId="0" applyFont="1" applyFill="1" applyBorder="1" applyAlignment="1">
      <alignment horizontal="center" vertical="top" wrapText="1"/>
    </xf>
    <xf numFmtId="0" fontId="52" fillId="28" borderId="3" xfId="0" applyFont="1" applyFill="1" applyBorder="1" applyAlignment="1">
      <alignment horizontal="center" vertical="top" wrapText="1"/>
    </xf>
    <xf numFmtId="1" fontId="157" fillId="0" borderId="96" xfId="0" applyNumberFormat="1" applyFont="1" applyFill="1" applyBorder="1" applyAlignment="1">
      <alignment horizontal="center" vertical="center" wrapText="1"/>
    </xf>
    <xf numFmtId="1" fontId="157" fillId="0" borderId="97" xfId="0" applyNumberFormat="1" applyFont="1" applyFill="1" applyBorder="1" applyAlignment="1">
      <alignment horizontal="center" vertical="center" wrapText="1"/>
    </xf>
    <xf numFmtId="1" fontId="157" fillId="0" borderId="98" xfId="0" applyNumberFormat="1" applyFont="1" applyFill="1" applyBorder="1" applyAlignment="1">
      <alignment horizontal="center" vertical="center" wrapText="1"/>
    </xf>
    <xf numFmtId="0" fontId="47" fillId="0" borderId="81" xfId="0" applyFont="1" applyFill="1" applyBorder="1" applyAlignment="1">
      <alignment horizontal="center" vertical="center" wrapText="1"/>
    </xf>
    <xf numFmtId="0" fontId="47" fillId="0" borderId="91" xfId="0" applyFont="1" applyFill="1" applyBorder="1" applyAlignment="1">
      <alignment horizontal="center" vertical="center" wrapText="1"/>
    </xf>
    <xf numFmtId="0" fontId="47" fillId="0" borderId="86" xfId="0" applyFont="1" applyFill="1" applyBorder="1" applyAlignment="1">
      <alignment horizontal="center" vertical="center" wrapText="1"/>
    </xf>
    <xf numFmtId="2" fontId="159" fillId="0" borderId="66" xfId="0" applyNumberFormat="1" applyFont="1" applyFill="1" applyBorder="1" applyAlignment="1">
      <alignment horizontal="center" vertical="center" wrapText="1"/>
    </xf>
    <xf numFmtId="2" fontId="159" fillId="0" borderId="67" xfId="0" applyNumberFormat="1" applyFont="1" applyFill="1" applyBorder="1" applyAlignment="1">
      <alignment horizontal="center" vertical="center" wrapText="1"/>
    </xf>
    <xf numFmtId="2" fontId="159" fillId="0" borderId="79" xfId="0" applyNumberFormat="1" applyFont="1" applyFill="1" applyBorder="1" applyAlignment="1">
      <alignment horizontal="center" vertical="center" wrapText="1"/>
    </xf>
    <xf numFmtId="2" fontId="158" fillId="0" borderId="66" xfId="0" applyNumberFormat="1" applyFont="1" applyFill="1" applyBorder="1" applyAlignment="1">
      <alignment horizontal="center" vertical="center" wrapText="1"/>
    </xf>
    <xf numFmtId="2" fontId="158" fillId="0" borderId="67" xfId="0" applyNumberFormat="1" applyFont="1" applyFill="1" applyBorder="1" applyAlignment="1">
      <alignment horizontal="center" vertical="center" wrapText="1"/>
    </xf>
    <xf numFmtId="2" fontId="158" fillId="0" borderId="79" xfId="0" applyNumberFormat="1" applyFont="1" applyFill="1" applyBorder="1" applyAlignment="1">
      <alignment horizontal="center" vertical="center" wrapText="1"/>
    </xf>
    <xf numFmtId="0" fontId="52" fillId="0" borderId="96" xfId="0" applyFont="1" applyFill="1" applyBorder="1" applyAlignment="1">
      <alignment horizontal="center" vertical="center" wrapText="1"/>
    </xf>
    <xf numFmtId="0" fontId="52" fillId="0" borderId="97" xfId="0" applyFont="1" applyFill="1" applyBorder="1" applyAlignment="1">
      <alignment horizontal="center" vertical="center" wrapText="1"/>
    </xf>
    <xf numFmtId="0" fontId="52" fillId="0" borderId="98" xfId="0" applyFont="1" applyFill="1" applyBorder="1" applyAlignment="1">
      <alignment horizontal="center" vertical="center" wrapText="1"/>
    </xf>
    <xf numFmtId="0" fontId="47" fillId="0" borderId="104" xfId="0" applyFont="1" applyFill="1" applyBorder="1" applyAlignment="1">
      <alignment horizontal="center" vertical="center" wrapText="1"/>
    </xf>
    <xf numFmtId="0" fontId="47" fillId="0" borderId="108" xfId="0" applyFont="1" applyFill="1" applyBorder="1" applyAlignment="1">
      <alignment horizontal="center" vertical="center" wrapText="1"/>
    </xf>
    <xf numFmtId="0" fontId="47" fillId="0" borderId="101" xfId="0" applyFont="1" applyFill="1" applyBorder="1" applyAlignment="1">
      <alignment horizontal="center" vertical="center" wrapText="1"/>
    </xf>
    <xf numFmtId="0" fontId="47" fillId="0" borderId="102" xfId="0" applyFont="1" applyFill="1" applyBorder="1" applyAlignment="1">
      <alignment horizontal="center" vertical="center" wrapText="1"/>
    </xf>
    <xf numFmtId="0" fontId="47" fillId="0" borderId="103" xfId="0" applyFont="1" applyFill="1" applyBorder="1" applyAlignment="1">
      <alignment horizontal="center" vertical="center" wrapText="1"/>
    </xf>
    <xf numFmtId="1" fontId="157" fillId="0" borderId="80" xfId="0" applyNumberFormat="1" applyFont="1" applyFill="1" applyBorder="1" applyAlignment="1">
      <alignment horizontal="center" vertical="center" wrapText="1"/>
    </xf>
    <xf numFmtId="1" fontId="157" fillId="0" borderId="90" xfId="0" applyNumberFormat="1" applyFont="1" applyFill="1" applyBorder="1" applyAlignment="1">
      <alignment horizontal="center" vertical="center" wrapText="1"/>
    </xf>
    <xf numFmtId="1" fontId="157" fillId="0" borderId="85" xfId="0" applyNumberFormat="1" applyFont="1" applyFill="1" applyBorder="1" applyAlignment="1">
      <alignment horizontal="center" vertical="center" wrapText="1"/>
    </xf>
    <xf numFmtId="0" fontId="52" fillId="26" borderId="34" xfId="0" applyFont="1" applyFill="1" applyBorder="1" applyAlignment="1">
      <alignment horizontal="center" vertical="center" wrapText="1"/>
    </xf>
    <xf numFmtId="0" fontId="52" fillId="26" borderId="1" xfId="0" applyFont="1" applyFill="1" applyBorder="1" applyAlignment="1">
      <alignment horizontal="center" vertical="top" wrapText="1"/>
    </xf>
    <xf numFmtId="0" fontId="52" fillId="26" borderId="3" xfId="0" applyFont="1" applyFill="1" applyBorder="1" applyAlignment="1">
      <alignment horizontal="center" vertical="top" wrapText="1"/>
    </xf>
    <xf numFmtId="0" fontId="52" fillId="26" borderId="77" xfId="0" applyFont="1" applyFill="1" applyBorder="1" applyAlignment="1">
      <alignment horizontal="center" vertical="center" wrapText="1"/>
    </xf>
    <xf numFmtId="0" fontId="52" fillId="26" borderId="29" xfId="0" applyFont="1" applyFill="1" applyBorder="1" applyAlignment="1">
      <alignment horizontal="center" vertical="center" wrapText="1"/>
    </xf>
    <xf numFmtId="0" fontId="52" fillId="26" borderId="58" xfId="0" applyFont="1" applyFill="1" applyBorder="1" applyAlignment="1">
      <alignment horizontal="center" vertical="center" wrapText="1"/>
    </xf>
    <xf numFmtId="0" fontId="52" fillId="26" borderId="30" xfId="0" applyFont="1" applyFill="1" applyBorder="1" applyAlignment="1">
      <alignment horizontal="center" vertical="center" wrapText="1"/>
    </xf>
    <xf numFmtId="0" fontId="52" fillId="26" borderId="57" xfId="0" applyFont="1" applyFill="1" applyBorder="1" applyAlignment="1">
      <alignment horizontal="center" vertical="center" wrapText="1"/>
    </xf>
    <xf numFmtId="0" fontId="52" fillId="26" borderId="31" xfId="0" applyFont="1" applyFill="1" applyBorder="1" applyAlignment="1">
      <alignment horizontal="center" vertical="center" wrapText="1"/>
    </xf>
    <xf numFmtId="0" fontId="52" fillId="26" borderId="79" xfId="0" applyFont="1" applyFill="1" applyBorder="1" applyAlignment="1">
      <alignment horizontal="center" vertical="center" wrapText="1"/>
    </xf>
    <xf numFmtId="0" fontId="48" fillId="13" borderId="0" xfId="0" applyFont="1" applyFill="1" applyAlignment="1">
      <alignment horizontal="left" wrapText="1" indent="1"/>
    </xf>
    <xf numFmtId="0" fontId="55" fillId="13" borderId="1" xfId="0" applyFont="1" applyFill="1" applyBorder="1" applyAlignment="1">
      <alignment horizontal="center"/>
    </xf>
    <xf numFmtId="0" fontId="55" fillId="13" borderId="2" xfId="0" applyFont="1" applyFill="1" applyBorder="1" applyAlignment="1">
      <alignment horizontal="center"/>
    </xf>
    <xf numFmtId="0" fontId="55" fillId="13" borderId="3" xfId="0" applyFont="1" applyFill="1" applyBorder="1" applyAlignment="1">
      <alignment horizontal="center"/>
    </xf>
    <xf numFmtId="0" fontId="53" fillId="13" borderId="1" xfId="0" applyFont="1" applyFill="1" applyBorder="1" applyAlignment="1">
      <alignment horizontal="left" wrapText="1"/>
    </xf>
    <xf numFmtId="0" fontId="53" fillId="13" borderId="2" xfId="0" applyFont="1" applyFill="1" applyBorder="1" applyAlignment="1">
      <alignment horizontal="left" wrapText="1"/>
    </xf>
    <xf numFmtId="0" fontId="53" fillId="13" borderId="3" xfId="0" applyFont="1" applyFill="1" applyBorder="1" applyAlignment="1">
      <alignment horizontal="left" wrapText="1"/>
    </xf>
    <xf numFmtId="0" fontId="47" fillId="13" borderId="44" xfId="0" applyFont="1" applyFill="1" applyBorder="1" applyAlignment="1">
      <alignment horizontal="center"/>
    </xf>
    <xf numFmtId="0" fontId="47" fillId="12" borderId="0" xfId="0" applyFont="1" applyFill="1" applyBorder="1" applyAlignment="1">
      <alignment horizontal="center"/>
    </xf>
    <xf numFmtId="0" fontId="47" fillId="13" borderId="33" xfId="0" applyFont="1" applyFill="1" applyBorder="1" applyAlignment="1">
      <alignment horizontal="center"/>
    </xf>
    <xf numFmtId="0" fontId="48" fillId="13" borderId="0" xfId="0" applyFont="1" applyFill="1" applyAlignment="1">
      <alignment horizontal="left" indent="1"/>
    </xf>
    <xf numFmtId="0" fontId="47" fillId="12" borderId="0" xfId="0" applyFont="1" applyFill="1" applyAlignment="1">
      <alignment horizontal="center"/>
    </xf>
    <xf numFmtId="0" fontId="48" fillId="13" borderId="34" xfId="0" applyFont="1" applyFill="1" applyBorder="1" applyAlignment="1">
      <alignment horizontal="center" wrapText="1"/>
    </xf>
    <xf numFmtId="0" fontId="48" fillId="13" borderId="0" xfId="0" applyFont="1" applyFill="1" applyBorder="1" applyAlignment="1">
      <alignment horizontal="center" wrapText="1"/>
    </xf>
    <xf numFmtId="0" fontId="52" fillId="13" borderId="40" xfId="0" applyFont="1" applyFill="1" applyBorder="1" applyAlignment="1">
      <alignment horizontal="center" vertical="center"/>
    </xf>
    <xf numFmtId="0" fontId="52" fillId="13" borderId="42" xfId="0" applyFont="1" applyFill="1" applyBorder="1" applyAlignment="1">
      <alignment horizontal="center" vertical="center"/>
    </xf>
    <xf numFmtId="0" fontId="52" fillId="13" borderId="58" xfId="0" applyFont="1" applyFill="1" applyBorder="1" applyAlignment="1">
      <alignment horizontal="center" vertical="center" wrapText="1"/>
    </xf>
    <xf numFmtId="0" fontId="52" fillId="13" borderId="30" xfId="0" applyFont="1" applyFill="1" applyBorder="1" applyAlignment="1">
      <alignment horizontal="center" vertical="center" wrapText="1"/>
    </xf>
    <xf numFmtId="0" fontId="107" fillId="30" borderId="131" xfId="0" applyNumberFormat="1" applyFont="1" applyFill="1" applyBorder="1" applyAlignment="1">
      <alignment horizontal="left" vertical="top" wrapText="1"/>
    </xf>
    <xf numFmtId="0" fontId="48" fillId="13" borderId="8" xfId="0" applyFont="1" applyFill="1" applyBorder="1" applyAlignment="1"/>
    <xf numFmtId="0" fontId="0" fillId="0" borderId="4" xfId="0" applyBorder="1" applyAlignment="1"/>
    <xf numFmtId="0" fontId="48" fillId="13" borderId="63" xfId="0" applyFont="1" applyFill="1" applyBorder="1" applyAlignment="1"/>
    <xf numFmtId="0" fontId="0" fillId="0" borderId="55" xfId="0" applyBorder="1" applyAlignment="1"/>
    <xf numFmtId="0" fontId="0" fillId="0" borderId="17" xfId="0" applyBorder="1" applyAlignment="1"/>
    <xf numFmtId="0" fontId="48" fillId="13" borderId="65" xfId="0" applyFont="1" applyFill="1" applyBorder="1" applyAlignment="1"/>
    <xf numFmtId="0" fontId="0" fillId="0" borderId="56" xfId="0" applyBorder="1" applyAlignment="1"/>
    <xf numFmtId="0" fontId="0" fillId="0" borderId="18" xfId="0" applyBorder="1" applyAlignment="1"/>
    <xf numFmtId="0" fontId="48" fillId="0" borderId="70" xfId="0" applyFont="1" applyBorder="1" applyAlignment="1">
      <alignment horizontal="left" indent="1"/>
    </xf>
    <xf numFmtId="0" fontId="48" fillId="0" borderId="71" xfId="0" applyFont="1" applyBorder="1" applyAlignment="1">
      <alignment horizontal="left" indent="1"/>
    </xf>
    <xf numFmtId="0" fontId="98" fillId="0" borderId="59" xfId="0" applyFont="1" applyBorder="1" applyAlignment="1">
      <alignment horizontal="center" vertical="center"/>
    </xf>
    <xf numFmtId="0" fontId="98" fillId="0" borderId="62" xfId="0" applyFont="1" applyBorder="1" applyAlignment="1">
      <alignment horizontal="center" vertical="center"/>
    </xf>
    <xf numFmtId="0" fontId="98" fillId="0" borderId="39" xfId="0" applyFont="1" applyBorder="1" applyAlignment="1">
      <alignment horizontal="center" vertical="center"/>
    </xf>
    <xf numFmtId="0" fontId="48" fillId="0" borderId="72" xfId="0" applyFont="1" applyBorder="1" applyAlignment="1">
      <alignment horizontal="left" indent="1"/>
    </xf>
    <xf numFmtId="0" fontId="48" fillId="0" borderId="73" xfId="0" applyFont="1" applyBorder="1" applyAlignment="1">
      <alignment horizontal="left" indent="1"/>
    </xf>
    <xf numFmtId="0" fontId="48" fillId="0" borderId="72" xfId="0" applyFont="1" applyBorder="1" applyAlignment="1">
      <alignment horizontal="left" vertical="center" wrapText="1" indent="1"/>
    </xf>
    <xf numFmtId="0" fontId="48" fillId="0" borderId="73" xfId="0" applyFont="1" applyBorder="1" applyAlignment="1">
      <alignment horizontal="left" vertical="center" wrapText="1" indent="1"/>
    </xf>
    <xf numFmtId="0" fontId="48" fillId="0" borderId="74" xfId="0" applyFont="1" applyBorder="1" applyAlignment="1">
      <alignment horizontal="left" vertical="center" wrapText="1" indent="1"/>
    </xf>
    <xf numFmtId="0" fontId="48" fillId="0" borderId="75" xfId="0" applyFont="1" applyBorder="1" applyAlignment="1">
      <alignment horizontal="left" vertical="center" wrapText="1" indent="1"/>
    </xf>
    <xf numFmtId="0" fontId="96" fillId="13" borderId="0" xfId="0" applyFont="1" applyFill="1" applyAlignment="1">
      <alignment horizontal="center" wrapText="1"/>
    </xf>
    <xf numFmtId="0" fontId="48" fillId="0" borderId="8" xfId="0" applyFont="1" applyBorder="1" applyAlignment="1">
      <alignment horizontal="left"/>
    </xf>
    <xf numFmtId="0" fontId="48" fillId="0" borderId="17" xfId="0" applyFont="1" applyBorder="1" applyAlignment="1">
      <alignment horizontal="left"/>
    </xf>
    <xf numFmtId="0" fontId="48" fillId="0" borderId="4" xfId="0" applyFont="1" applyBorder="1" applyAlignment="1">
      <alignment horizontal="left"/>
    </xf>
    <xf numFmtId="0" fontId="48" fillId="0" borderId="50" xfId="0" applyFont="1" applyBorder="1" applyAlignment="1">
      <alignment horizontal="left"/>
    </xf>
    <xf numFmtId="0" fontId="48" fillId="0" borderId="68" xfId="0" applyFont="1" applyBorder="1" applyAlignment="1">
      <alignment horizontal="left"/>
    </xf>
    <xf numFmtId="0" fontId="48" fillId="0" borderId="37" xfId="0" applyFont="1" applyBorder="1" applyAlignment="1">
      <alignment horizontal="left"/>
    </xf>
    <xf numFmtId="2" fontId="95" fillId="0" borderId="28" xfId="0" applyNumberFormat="1" applyFont="1" applyBorder="1" applyAlignment="1">
      <alignment horizontal="center"/>
    </xf>
    <xf numFmtId="2" fontId="95" fillId="0" borderId="53" xfId="0" applyNumberFormat="1" applyFont="1" applyBorder="1" applyAlignment="1">
      <alignment horizontal="center"/>
    </xf>
    <xf numFmtId="0" fontId="48" fillId="0" borderId="6" xfId="0" applyFont="1" applyBorder="1" applyAlignment="1">
      <alignment horizontal="left"/>
    </xf>
    <xf numFmtId="0" fontId="48" fillId="0" borderId="16" xfId="0" applyFont="1" applyBorder="1" applyAlignment="1">
      <alignment horizontal="left"/>
    </xf>
    <xf numFmtId="0" fontId="48" fillId="0" borderId="5" xfId="0" applyFont="1" applyBorder="1" applyAlignment="1">
      <alignment horizontal="left"/>
    </xf>
    <xf numFmtId="0" fontId="48" fillId="0" borderId="10" xfId="0" applyFont="1" applyBorder="1" applyAlignment="1">
      <alignment horizontal="left"/>
    </xf>
    <xf numFmtId="0" fontId="48" fillId="0" borderId="18" xfId="0" applyFont="1" applyBorder="1" applyAlignment="1">
      <alignment horizontal="left"/>
    </xf>
    <xf numFmtId="0" fontId="48" fillId="0" borderId="11" xfId="0" applyFont="1" applyBorder="1" applyAlignment="1">
      <alignment horizontal="left"/>
    </xf>
    <xf numFmtId="0" fontId="58" fillId="15" borderId="32" xfId="0" applyFont="1" applyFill="1" applyBorder="1" applyAlignment="1">
      <alignment horizontal="center" vertical="center" wrapText="1"/>
    </xf>
    <xf numFmtId="0" fontId="58" fillId="15" borderId="4" xfId="0" applyFont="1" applyFill="1" applyBorder="1" applyAlignment="1">
      <alignment horizontal="center" vertical="center" wrapText="1"/>
    </xf>
    <xf numFmtId="0" fontId="58" fillId="15" borderId="23" xfId="0" applyFont="1" applyFill="1" applyBorder="1" applyAlignment="1">
      <alignment horizontal="center" vertical="center" wrapText="1"/>
    </xf>
    <xf numFmtId="0" fontId="58" fillId="15" borderId="9" xfId="0" applyFont="1" applyFill="1" applyBorder="1" applyAlignment="1">
      <alignment horizontal="center" vertical="center" wrapText="1"/>
    </xf>
    <xf numFmtId="0" fontId="52" fillId="15" borderId="13" xfId="0" applyFont="1" applyFill="1" applyBorder="1" applyAlignment="1">
      <alignment horizontal="center" vertical="center"/>
    </xf>
    <xf numFmtId="0" fontId="52" fillId="15" borderId="20" xfId="0" applyFont="1" applyFill="1" applyBorder="1" applyAlignment="1">
      <alignment horizontal="center" vertical="center"/>
    </xf>
    <xf numFmtId="0" fontId="52" fillId="15" borderId="14" xfId="0" applyFont="1" applyFill="1" applyBorder="1" applyAlignment="1">
      <alignment horizontal="center" vertical="center"/>
    </xf>
    <xf numFmtId="0" fontId="58" fillId="15" borderId="22" xfId="0" applyFont="1" applyFill="1" applyBorder="1" applyAlignment="1">
      <alignment horizontal="center" vertical="top" wrapText="1"/>
    </xf>
    <xf numFmtId="0" fontId="58" fillId="15" borderId="8" xfId="0" applyFont="1" applyFill="1" applyBorder="1" applyAlignment="1">
      <alignment horizontal="center" vertical="top" wrapText="1"/>
    </xf>
    <xf numFmtId="0" fontId="59" fillId="15" borderId="58" xfId="0" applyFont="1" applyFill="1" applyBorder="1" applyAlignment="1">
      <alignment horizontal="center" vertical="center" wrapText="1"/>
    </xf>
    <xf numFmtId="0" fontId="59" fillId="15" borderId="5" xfId="0" applyFont="1" applyFill="1" applyBorder="1" applyAlignment="1">
      <alignment horizontal="center" vertical="center" wrapText="1"/>
    </xf>
    <xf numFmtId="0" fontId="93" fillId="12" borderId="0" xfId="0" applyFont="1" applyFill="1" applyAlignment="1">
      <alignment horizontal="center" vertical="center"/>
    </xf>
    <xf numFmtId="0" fontId="49" fillId="12" borderId="0" xfId="0" applyFont="1" applyFill="1" applyAlignment="1">
      <alignment horizontal="center" vertical="center"/>
    </xf>
    <xf numFmtId="0" fontId="129" fillId="0" borderId="0" xfId="0" applyFont="1" applyBorder="1" applyAlignment="1">
      <alignment horizontal="left" vertical="center" wrapText="1"/>
    </xf>
    <xf numFmtId="0" fontId="0" fillId="0" borderId="0" xfId="0" applyAlignment="1"/>
    <xf numFmtId="49" fontId="132" fillId="0" borderId="0" xfId="0" applyNumberFormat="1" applyFont="1" applyAlignment="1">
      <alignment wrapText="1"/>
    </xf>
    <xf numFmtId="0" fontId="111" fillId="0" borderId="0" xfId="0" applyFont="1" applyAlignment="1">
      <alignment wrapText="1"/>
    </xf>
    <xf numFmtId="0" fontId="119" fillId="0" borderId="63" xfId="0" applyFont="1" applyBorder="1" applyAlignment="1">
      <alignment horizontal="left" vertical="center"/>
    </xf>
    <xf numFmtId="0" fontId="119" fillId="0" borderId="55" xfId="0" applyFont="1" applyBorder="1" applyAlignment="1">
      <alignment horizontal="left" vertical="center"/>
    </xf>
    <xf numFmtId="0" fontId="119" fillId="0" borderId="51" xfId="0" applyFont="1" applyBorder="1" applyAlignment="1">
      <alignment horizontal="left" vertical="center"/>
    </xf>
    <xf numFmtId="0" fontId="0" fillId="32" borderId="63" xfId="0" applyFont="1" applyFill="1" applyBorder="1" applyAlignment="1">
      <alignment horizontal="center" vertical="center"/>
    </xf>
    <xf numFmtId="0" fontId="0" fillId="32" borderId="55" xfId="0" applyFont="1" applyFill="1" applyBorder="1" applyAlignment="1">
      <alignment horizontal="center" vertical="center"/>
    </xf>
    <xf numFmtId="0" fontId="0" fillId="32" borderId="51" xfId="0" applyFont="1" applyFill="1" applyBorder="1" applyAlignment="1">
      <alignment horizontal="center" vertical="center"/>
    </xf>
    <xf numFmtId="0" fontId="114" fillId="15" borderId="63" xfId="0" applyFont="1" applyFill="1" applyBorder="1" applyAlignment="1">
      <alignment horizontal="left"/>
    </xf>
    <xf numFmtId="0" fontId="0" fillId="15" borderId="55" xfId="0" applyFill="1" applyBorder="1" applyAlignment="1">
      <alignment horizontal="left"/>
    </xf>
    <xf numFmtId="0" fontId="0" fillId="15" borderId="51" xfId="0" applyFill="1" applyBorder="1" applyAlignment="1">
      <alignment horizontal="left"/>
    </xf>
    <xf numFmtId="0" fontId="119" fillId="0" borderId="63" xfId="0" applyFont="1" applyBorder="1" applyAlignment="1">
      <alignment vertical="center" wrapText="1"/>
    </xf>
    <xf numFmtId="0" fontId="0" fillId="0" borderId="55" xfId="0" applyBorder="1" applyAlignment="1">
      <alignment vertical="center"/>
    </xf>
    <xf numFmtId="0" fontId="0" fillId="0" borderId="51" xfId="0" applyBorder="1" applyAlignment="1">
      <alignment vertical="center"/>
    </xf>
    <xf numFmtId="0" fontId="119" fillId="0" borderId="63" xfId="0" applyFont="1" applyBorder="1" applyAlignment="1">
      <alignment vertical="center"/>
    </xf>
    <xf numFmtId="0" fontId="0" fillId="0" borderId="51" xfId="0" applyBorder="1" applyAlignment="1"/>
    <xf numFmtId="0" fontId="119" fillId="0" borderId="63" xfId="0" applyFont="1" applyFill="1" applyBorder="1" applyAlignment="1">
      <alignment vertical="center" wrapText="1"/>
    </xf>
    <xf numFmtId="0" fontId="119" fillId="0" borderId="55" xfId="0" applyFont="1" applyBorder="1" applyAlignment="1">
      <alignment vertical="center"/>
    </xf>
    <xf numFmtId="0" fontId="119" fillId="0" borderId="51" xfId="0" applyFont="1" applyBorder="1" applyAlignment="1">
      <alignment vertical="center"/>
    </xf>
    <xf numFmtId="165" fontId="123" fillId="0" borderId="4" xfId="0" applyNumberFormat="1" applyFont="1" applyFill="1" applyBorder="1" applyAlignment="1">
      <alignment horizontal="center" vertical="center"/>
    </xf>
    <xf numFmtId="1" fontId="123" fillId="0" borderId="4" xfId="0" applyNumberFormat="1" applyFont="1" applyFill="1" applyBorder="1" applyAlignment="1">
      <alignment horizontal="center" vertical="center"/>
    </xf>
    <xf numFmtId="1" fontId="123" fillId="0" borderId="9" xfId="0" applyNumberFormat="1" applyFont="1" applyFill="1" applyBorder="1" applyAlignment="1">
      <alignment horizontal="center" vertical="center"/>
    </xf>
    <xf numFmtId="0" fontId="114" fillId="15" borderId="63" xfId="0" applyFont="1" applyFill="1" applyBorder="1" applyAlignment="1">
      <alignment horizontal="left" vertical="center"/>
    </xf>
    <xf numFmtId="0" fontId="114" fillId="15" borderId="55" xfId="0" applyFont="1" applyFill="1" applyBorder="1" applyAlignment="1">
      <alignment horizontal="left" vertical="center"/>
    </xf>
    <xf numFmtId="0" fontId="114" fillId="15" borderId="51" xfId="0" applyFont="1" applyFill="1" applyBorder="1" applyAlignment="1">
      <alignment horizontal="left" vertical="center"/>
    </xf>
    <xf numFmtId="0" fontId="119" fillId="0" borderId="63" xfId="0" applyFont="1" applyFill="1" applyBorder="1" applyAlignment="1">
      <alignment horizontal="left" vertical="center"/>
    </xf>
    <xf numFmtId="0" fontId="119" fillId="0" borderId="55" xfId="0" applyFont="1" applyFill="1" applyBorder="1" applyAlignment="1">
      <alignment horizontal="left" vertical="center"/>
    </xf>
    <xf numFmtId="0" fontId="119" fillId="0" borderId="51" xfId="0" applyFont="1" applyFill="1" applyBorder="1" applyAlignment="1">
      <alignment horizontal="left" vertical="center"/>
    </xf>
    <xf numFmtId="0" fontId="185" fillId="0" borderId="0" xfId="0" applyFont="1" applyBorder="1" applyAlignment="1">
      <alignment horizontal="center" vertical="center"/>
    </xf>
    <xf numFmtId="0" fontId="186" fillId="0" borderId="0" xfId="0" applyFont="1" applyBorder="1" applyAlignment="1">
      <alignment horizontal="center" vertical="center"/>
    </xf>
    <xf numFmtId="0" fontId="149" fillId="0" borderId="0" xfId="0" applyFont="1" applyBorder="1" applyAlignment="1">
      <alignment horizontal="center" vertical="center"/>
    </xf>
    <xf numFmtId="0" fontId="97" fillId="13" borderId="44" xfId="0" applyFont="1" applyFill="1" applyBorder="1" applyAlignment="1">
      <alignment horizontal="center" vertical="center" wrapText="1"/>
    </xf>
    <xf numFmtId="0" fontId="55" fillId="13" borderId="1" xfId="0" applyFont="1" applyFill="1" applyBorder="1" applyAlignment="1">
      <alignment horizontal="left" vertical="center" wrapText="1" indent="2"/>
    </xf>
    <xf numFmtId="0" fontId="55" fillId="13" borderId="2" xfId="0" applyFont="1" applyFill="1" applyBorder="1" applyAlignment="1">
      <alignment horizontal="left" vertical="center" indent="2"/>
    </xf>
    <xf numFmtId="0" fontId="55" fillId="13" borderId="3" xfId="0" applyFont="1" applyFill="1" applyBorder="1" applyAlignment="1">
      <alignment horizontal="left" vertical="center" indent="2"/>
    </xf>
    <xf numFmtId="0" fontId="48" fillId="12" borderId="0" xfId="0" applyFont="1" applyFill="1" applyBorder="1" applyAlignment="1">
      <alignment horizontal="center" vertical="center" wrapText="1"/>
    </xf>
    <xf numFmtId="0" fontId="196" fillId="0" borderId="0" xfId="0" applyFont="1" applyBorder="1" applyAlignment="1">
      <alignment horizontal="left" vertical="center" wrapText="1" indent="1"/>
    </xf>
    <xf numFmtId="0" fontId="152" fillId="13" borderId="1" xfId="0" applyFont="1" applyFill="1" applyBorder="1" applyAlignment="1">
      <alignment horizontal="left" vertical="center" wrapText="1" indent="2"/>
    </xf>
    <xf numFmtId="0" fontId="152" fillId="13" borderId="2" xfId="0" applyFont="1" applyFill="1" applyBorder="1" applyAlignment="1">
      <alignment horizontal="left" vertical="center" wrapText="1" indent="2"/>
    </xf>
    <xf numFmtId="0" fontId="152" fillId="13" borderId="3" xfId="0" applyFont="1" applyFill="1" applyBorder="1" applyAlignment="1">
      <alignment horizontal="left" vertical="center" wrapText="1" indent="2"/>
    </xf>
    <xf numFmtId="0" fontId="48" fillId="13" borderId="66" xfId="0" applyFont="1" applyFill="1" applyBorder="1" applyAlignment="1">
      <alignment horizontal="center" vertical="center"/>
    </xf>
    <xf numFmtId="0" fontId="48" fillId="13" borderId="67" xfId="0" applyFont="1" applyFill="1" applyBorder="1" applyAlignment="1">
      <alignment horizontal="center" vertical="center"/>
    </xf>
    <xf numFmtId="0" fontId="48" fillId="12" borderId="79" xfId="0" applyFont="1" applyFill="1" applyBorder="1" applyAlignment="1">
      <alignment horizontal="center" vertical="center"/>
    </xf>
    <xf numFmtId="0" fontId="48" fillId="13" borderId="112" xfId="0" applyFont="1" applyFill="1" applyBorder="1" applyAlignment="1">
      <alignment horizontal="left" vertical="center" wrapText="1" indent="1"/>
    </xf>
    <xf numFmtId="0" fontId="48" fillId="13" borderId="120" xfId="0" applyFont="1" applyFill="1" applyBorder="1" applyAlignment="1">
      <alignment horizontal="left" vertical="center" wrapText="1" indent="1"/>
    </xf>
    <xf numFmtId="0" fontId="195" fillId="13" borderId="135" xfId="0" applyFont="1" applyFill="1" applyBorder="1" applyAlignment="1">
      <alignment horizontal="left" vertical="center" wrapText="1" indent="1"/>
    </xf>
    <xf numFmtId="0" fontId="195" fillId="13" borderId="144" xfId="0" applyFont="1" applyFill="1" applyBorder="1" applyAlignment="1">
      <alignment horizontal="left" vertical="center" wrapText="1" indent="1"/>
    </xf>
    <xf numFmtId="0" fontId="195" fillId="13" borderId="136" xfId="0" applyFont="1" applyFill="1" applyBorder="1" applyAlignment="1">
      <alignment horizontal="left" vertical="center" wrapText="1" indent="1"/>
    </xf>
    <xf numFmtId="1" fontId="48" fillId="13" borderId="55" xfId="0" applyNumberFormat="1" applyFont="1" applyFill="1" applyBorder="1" applyAlignment="1">
      <alignment horizontal="center" vertical="center"/>
    </xf>
    <xf numFmtId="0" fontId="52" fillId="13" borderId="0" xfId="0" applyFont="1" applyFill="1" applyBorder="1" applyAlignment="1">
      <alignment horizontal="left" vertical="center" wrapText="1" indent="2"/>
    </xf>
    <xf numFmtId="0" fontId="55" fillId="13" borderId="66" xfId="0" applyFont="1" applyFill="1" applyBorder="1" applyAlignment="1">
      <alignment horizontal="left" vertical="top" wrapText="1" indent="1"/>
    </xf>
    <xf numFmtId="0" fontId="55" fillId="13" borderId="67" xfId="0" applyFont="1" applyFill="1" applyBorder="1" applyAlignment="1">
      <alignment horizontal="left" vertical="top" wrapText="1" indent="1"/>
    </xf>
    <xf numFmtId="0" fontId="55" fillId="13" borderId="79" xfId="0" applyFont="1" applyFill="1" applyBorder="1" applyAlignment="1">
      <alignment horizontal="left" vertical="top" wrapText="1" indent="1"/>
    </xf>
    <xf numFmtId="0" fontId="52" fillId="13" borderId="48" xfId="0" applyFont="1" applyFill="1" applyBorder="1" applyAlignment="1">
      <alignment horizontal="center" vertical="center" wrapText="1"/>
    </xf>
    <xf numFmtId="0" fontId="52" fillId="13" borderId="52" xfId="0" applyFont="1" applyFill="1" applyBorder="1" applyAlignment="1">
      <alignment horizontal="center" vertical="center" wrapText="1"/>
    </xf>
    <xf numFmtId="0" fontId="152" fillId="13" borderId="1" xfId="0" applyFont="1" applyFill="1" applyBorder="1" applyAlignment="1">
      <alignment horizontal="center" vertical="center" wrapText="1"/>
    </xf>
    <xf numFmtId="0" fontId="152" fillId="13" borderId="2" xfId="0" applyFont="1" applyFill="1" applyBorder="1" applyAlignment="1">
      <alignment horizontal="center" vertical="center" wrapText="1"/>
    </xf>
    <xf numFmtId="0" fontId="152" fillId="13" borderId="3" xfId="0" applyFont="1" applyFill="1" applyBorder="1" applyAlignment="1">
      <alignment horizontal="center" vertical="center" wrapText="1"/>
    </xf>
    <xf numFmtId="0" fontId="48" fillId="13" borderId="0" xfId="0" applyFont="1" applyFill="1" applyBorder="1" applyAlignment="1">
      <alignment horizontal="left" vertical="center" wrapText="1" indent="1"/>
    </xf>
    <xf numFmtId="0" fontId="48" fillId="13" borderId="0" xfId="0" applyFont="1" applyFill="1" applyBorder="1" applyAlignment="1">
      <alignment horizontal="left" vertical="center" wrapText="1"/>
    </xf>
    <xf numFmtId="0" fontId="152" fillId="13" borderId="0" xfId="0" applyFont="1" applyFill="1" applyBorder="1" applyAlignment="1">
      <alignment horizontal="center"/>
    </xf>
    <xf numFmtId="0" fontId="52" fillId="13" borderId="43" xfId="0" applyFont="1" applyFill="1" applyBorder="1" applyAlignment="1">
      <alignment horizontal="center" vertical="center"/>
    </xf>
    <xf numFmtId="0" fontId="52" fillId="13" borderId="35" xfId="0" applyFont="1" applyFill="1" applyBorder="1" applyAlignment="1">
      <alignment horizontal="center" vertical="center"/>
    </xf>
    <xf numFmtId="0" fontId="52" fillId="13" borderId="66" xfId="0" applyFont="1" applyFill="1" applyBorder="1" applyAlignment="1">
      <alignment horizontal="center" vertical="center" wrapText="1"/>
    </xf>
    <xf numFmtId="0" fontId="52" fillId="12" borderId="79" xfId="0" applyFont="1" applyFill="1" applyBorder="1" applyAlignment="1">
      <alignment horizontal="center" vertical="center" wrapText="1"/>
    </xf>
    <xf numFmtId="0" fontId="62" fillId="13" borderId="66" xfId="0" applyFont="1" applyFill="1" applyBorder="1" applyAlignment="1">
      <alignment horizontal="center" vertical="center" wrapText="1"/>
    </xf>
    <xf numFmtId="0" fontId="62" fillId="13" borderId="79" xfId="0" applyFont="1" applyFill="1" applyBorder="1" applyAlignment="1">
      <alignment horizontal="center" vertical="center" wrapText="1"/>
    </xf>
    <xf numFmtId="0" fontId="152" fillId="13" borderId="1" xfId="0" applyFont="1" applyFill="1" applyBorder="1" applyAlignment="1">
      <alignment horizontal="center" vertical="center"/>
    </xf>
    <xf numFmtId="0" fontId="152" fillId="13" borderId="2" xfId="0" applyFont="1" applyFill="1" applyBorder="1" applyAlignment="1">
      <alignment horizontal="center" vertical="center"/>
    </xf>
    <xf numFmtId="0" fontId="152" fillId="13" borderId="3" xfId="0" applyFont="1" applyFill="1" applyBorder="1" applyAlignment="1">
      <alignment horizontal="center" vertical="center"/>
    </xf>
    <xf numFmtId="0" fontId="52" fillId="13" borderId="112" xfId="0" applyFont="1" applyFill="1" applyBorder="1" applyAlignment="1">
      <alignment horizontal="left" vertical="center" wrapText="1" indent="1"/>
    </xf>
    <xf numFmtId="0" fontId="52" fillId="13" borderId="120" xfId="0" applyFont="1" applyFill="1" applyBorder="1" applyAlignment="1">
      <alignment horizontal="left" vertical="center" wrapText="1" indent="1"/>
    </xf>
    <xf numFmtId="0" fontId="52" fillId="13" borderId="113" xfId="0" applyFont="1" applyFill="1" applyBorder="1" applyAlignment="1">
      <alignment horizontal="left" vertical="center" wrapText="1" indent="1"/>
    </xf>
    <xf numFmtId="0" fontId="52" fillId="13" borderId="121" xfId="0" applyFont="1" applyFill="1" applyBorder="1" applyAlignment="1">
      <alignment horizontal="left" vertical="center" wrapText="1" indent="1"/>
    </xf>
    <xf numFmtId="0" fontId="62" fillId="0" borderId="65" xfId="0" applyFont="1" applyFill="1" applyBorder="1" applyAlignment="1">
      <alignment horizontal="left" vertical="center" wrapText="1" indent="1"/>
    </xf>
    <xf numFmtId="0" fontId="62" fillId="0" borderId="56" xfId="0" applyFont="1" applyFill="1" applyBorder="1" applyAlignment="1">
      <alignment horizontal="left" vertical="center" wrapText="1" indent="1"/>
    </xf>
    <xf numFmtId="0" fontId="62" fillId="0" borderId="53" xfId="0" applyFont="1" applyFill="1" applyBorder="1" applyAlignment="1">
      <alignment horizontal="left" vertical="center" wrapText="1" indent="1"/>
    </xf>
    <xf numFmtId="0" fontId="52" fillId="12" borderId="0" xfId="0" applyFont="1" applyFill="1" applyBorder="1" applyAlignment="1">
      <alignment horizontal="center" vertical="center" wrapText="1"/>
    </xf>
    <xf numFmtId="0" fontId="97" fillId="13" borderId="0" xfId="0" applyFont="1" applyFill="1" applyBorder="1" applyAlignment="1">
      <alignment horizontal="center"/>
    </xf>
    <xf numFmtId="0" fontId="52" fillId="13" borderId="66" xfId="0" applyFont="1" applyFill="1" applyBorder="1" applyAlignment="1">
      <alignment horizontal="center" vertical="center"/>
    </xf>
    <xf numFmtId="0" fontId="52" fillId="13" borderId="79" xfId="0" applyFont="1" applyFill="1" applyBorder="1" applyAlignment="1">
      <alignment horizontal="center" vertical="center"/>
    </xf>
    <xf numFmtId="0" fontId="52" fillId="13" borderId="1" xfId="0" applyFont="1" applyFill="1" applyBorder="1" applyAlignment="1">
      <alignment horizontal="center"/>
    </xf>
    <xf numFmtId="0" fontId="52" fillId="13" borderId="2" xfId="0" applyFont="1" applyFill="1" applyBorder="1" applyAlignment="1">
      <alignment horizontal="center"/>
    </xf>
    <xf numFmtId="0" fontId="52" fillId="13" borderId="3" xfId="0" applyFont="1" applyFill="1" applyBorder="1" applyAlignment="1">
      <alignment horizontal="center"/>
    </xf>
    <xf numFmtId="0" fontId="62" fillId="0" borderId="1" xfId="0" applyFont="1" applyFill="1" applyBorder="1" applyAlignment="1">
      <alignment horizontal="left" vertical="center" wrapText="1" indent="1"/>
    </xf>
    <xf numFmtId="0" fontId="62" fillId="0" borderId="2" xfId="0" applyFont="1" applyFill="1" applyBorder="1" applyAlignment="1">
      <alignment horizontal="left" vertical="center" wrapText="1" indent="1"/>
    </xf>
    <xf numFmtId="0" fontId="62" fillId="0" borderId="3" xfId="0" applyFont="1" applyFill="1" applyBorder="1" applyAlignment="1">
      <alignment horizontal="left" vertical="center" wrapText="1" indent="1"/>
    </xf>
    <xf numFmtId="1" fontId="189" fillId="13" borderId="27" xfId="0" applyNumberFormat="1" applyFont="1" applyFill="1" applyBorder="1" applyAlignment="1">
      <alignment horizontal="center" vertical="center"/>
    </xf>
    <xf numFmtId="1" fontId="189" fillId="13" borderId="61" xfId="0" applyNumberFormat="1" applyFont="1" applyFill="1" applyBorder="1" applyAlignment="1">
      <alignment horizontal="center" vertical="center"/>
    </xf>
    <xf numFmtId="1" fontId="189" fillId="13" borderId="132" xfId="0" applyNumberFormat="1" applyFont="1" applyFill="1" applyBorder="1" applyAlignment="1">
      <alignment horizontal="center" vertical="center"/>
    </xf>
    <xf numFmtId="0" fontId="116" fillId="0" borderId="0" xfId="0" applyFont="1" applyAlignment="1">
      <alignment horizontal="center" vertical="center" wrapText="1"/>
    </xf>
    <xf numFmtId="0" fontId="117" fillId="0" borderId="0" xfId="0" applyFont="1" applyAlignment="1">
      <alignment horizontal="center" vertical="center" wrapText="1"/>
    </xf>
    <xf numFmtId="0" fontId="116" fillId="0" borderId="0" xfId="0" applyFont="1" applyAlignment="1">
      <alignment horizontal="left"/>
    </xf>
    <xf numFmtId="0" fontId="116" fillId="0" borderId="0" xfId="0" applyFont="1" applyAlignment="1">
      <alignment horizontal="center" wrapText="1"/>
    </xf>
    <xf numFmtId="0" fontId="199" fillId="22" borderId="0" xfId="0" applyFont="1" applyFill="1" applyAlignment="1">
      <alignment horizontal="center"/>
    </xf>
    <xf numFmtId="0" fontId="114" fillId="15" borderId="0" xfId="0" applyFont="1" applyFill="1" applyBorder="1" applyAlignment="1">
      <alignment horizontal="center" vertical="center"/>
    </xf>
    <xf numFmtId="0" fontId="115" fillId="0" borderId="0" xfId="0" applyFont="1" applyAlignment="1">
      <alignment horizontal="center" vertical="center"/>
    </xf>
    <xf numFmtId="0" fontId="111" fillId="0" borderId="61" xfId="0" applyFont="1" applyFill="1" applyBorder="1" applyAlignment="1">
      <alignment horizontal="center" vertical="center"/>
    </xf>
    <xf numFmtId="0" fontId="111" fillId="0" borderId="55" xfId="0" applyFont="1" applyFill="1" applyBorder="1" applyAlignment="1">
      <alignment horizontal="center" vertical="center"/>
    </xf>
    <xf numFmtId="0" fontId="111" fillId="0" borderId="37" xfId="0" applyFont="1" applyFill="1" applyBorder="1" applyAlignment="1">
      <alignment horizontal="center" vertical="center"/>
    </xf>
    <xf numFmtId="0" fontId="112" fillId="0" borderId="5" xfId="0" applyFont="1" applyFill="1" applyBorder="1" applyAlignment="1">
      <alignment horizontal="center" vertical="center"/>
    </xf>
    <xf numFmtId="0" fontId="111" fillId="0" borderId="38" xfId="0" applyFont="1" applyFill="1" applyBorder="1" applyAlignment="1">
      <alignment horizontal="center" vertical="center"/>
    </xf>
    <xf numFmtId="0" fontId="112" fillId="0" borderId="7" xfId="0" applyFont="1" applyFill="1" applyBorder="1" applyAlignment="1">
      <alignment horizontal="center" vertical="center"/>
    </xf>
    <xf numFmtId="2" fontId="113" fillId="0" borderId="0" xfId="0" applyNumberFormat="1" applyFont="1" applyFill="1" applyBorder="1" applyAlignment="1"/>
    <xf numFmtId="2" fontId="0" fillId="0" borderId="0" xfId="0" applyNumberFormat="1" applyAlignment="1"/>
    <xf numFmtId="0" fontId="113" fillId="0" borderId="0" xfId="0" applyFont="1" applyFill="1" applyBorder="1" applyAlignment="1"/>
    <xf numFmtId="2" fontId="116" fillId="0" borderId="0" xfId="0" applyNumberFormat="1" applyFont="1" applyAlignment="1">
      <alignment horizontal="center" wrapText="1"/>
    </xf>
    <xf numFmtId="0" fontId="112" fillId="0" borderId="62" xfId="0" applyFont="1" applyFill="1" applyBorder="1" applyAlignment="1">
      <alignment horizontal="center" vertical="center"/>
    </xf>
    <xf numFmtId="0" fontId="0" fillId="0" borderId="62" xfId="0" applyBorder="1" applyAlignment="1">
      <alignment horizontal="center" vertical="center"/>
    </xf>
    <xf numFmtId="0" fontId="0" fillId="0" borderId="7" xfId="0" applyBorder="1" applyAlignment="1">
      <alignment horizontal="center" vertical="center"/>
    </xf>
    <xf numFmtId="0" fontId="111" fillId="0" borderId="68" xfId="0" applyFont="1" applyFill="1" applyBorder="1" applyAlignment="1">
      <alignment horizontal="center" vertical="center"/>
    </xf>
    <xf numFmtId="0" fontId="112" fillId="0" borderId="16" xfId="0" applyFont="1" applyFill="1" applyBorder="1" applyAlignment="1">
      <alignment horizontal="center" vertical="center"/>
    </xf>
    <xf numFmtId="0" fontId="111" fillId="0" borderId="46" xfId="0" applyFont="1" applyFill="1" applyBorder="1" applyAlignment="1">
      <alignment horizontal="center" vertical="center"/>
    </xf>
    <xf numFmtId="0" fontId="0" fillId="0" borderId="46" xfId="0" applyBorder="1" applyAlignment="1">
      <alignment horizontal="center" vertical="center"/>
    </xf>
    <xf numFmtId="0" fontId="0" fillId="0" borderId="5" xfId="0" applyBorder="1" applyAlignment="1">
      <alignment horizontal="center" vertical="center"/>
    </xf>
    <xf numFmtId="0" fontId="112" fillId="0" borderId="46" xfId="0" applyFont="1" applyFill="1" applyBorder="1" applyAlignment="1">
      <alignment horizontal="center" vertical="center"/>
    </xf>
    <xf numFmtId="0" fontId="111" fillId="0" borderId="62" xfId="0" applyFont="1" applyFill="1" applyBorder="1" applyAlignment="1">
      <alignment horizontal="center" vertical="center"/>
    </xf>
    <xf numFmtId="0" fontId="111" fillId="0" borderId="7" xfId="0" applyFont="1" applyFill="1" applyBorder="1" applyAlignment="1">
      <alignment horizontal="center" vertical="center"/>
    </xf>
    <xf numFmtId="0" fontId="111" fillId="0" borderId="4" xfId="0" applyFont="1" applyFill="1" applyBorder="1" applyAlignment="1">
      <alignment horizontal="center" vertical="center"/>
    </xf>
    <xf numFmtId="0" fontId="111" fillId="0" borderId="5" xfId="0" applyFont="1" applyFill="1" applyBorder="1" applyAlignment="1">
      <alignment horizontal="center" vertical="center"/>
    </xf>
    <xf numFmtId="0" fontId="111" fillId="0" borderId="78" xfId="0" applyFont="1" applyFill="1" applyBorder="1" applyAlignment="1">
      <alignment horizontal="center" vertical="center"/>
    </xf>
    <xf numFmtId="0" fontId="112" fillId="0" borderId="78" xfId="0" applyFont="1" applyFill="1" applyBorder="1" applyAlignment="1">
      <alignment horizontal="center" vertical="center"/>
    </xf>
    <xf numFmtId="0" fontId="103" fillId="0" borderId="0" xfId="0" applyFont="1" applyAlignment="1">
      <alignment horizontal="left"/>
    </xf>
    <xf numFmtId="0" fontId="108" fillId="0" borderId="0" xfId="0" applyFont="1" applyAlignment="1">
      <alignment horizontal="left"/>
    </xf>
    <xf numFmtId="0" fontId="103" fillId="22" borderId="0" xfId="0" applyFont="1" applyFill="1" applyAlignment="1">
      <alignment horizontal="left"/>
    </xf>
    <xf numFmtId="0" fontId="105" fillId="22" borderId="0" xfId="0" applyFont="1" applyFill="1" applyAlignment="1">
      <alignment horizontal="left"/>
    </xf>
    <xf numFmtId="0" fontId="107" fillId="0" borderId="24" xfId="0" applyFont="1" applyBorder="1" applyAlignment="1">
      <alignment horizontal="center"/>
    </xf>
    <xf numFmtId="0" fontId="107" fillId="0" borderId="54" xfId="0" applyFont="1" applyBorder="1" applyAlignment="1">
      <alignment horizontal="center"/>
    </xf>
    <xf numFmtId="0" fontId="107" fillId="0" borderId="52" xfId="0" applyFont="1" applyBorder="1" applyAlignment="1">
      <alignment horizontal="center"/>
    </xf>
    <xf numFmtId="0" fontId="110" fillId="0" borderId="49" xfId="0" applyFont="1" applyBorder="1" applyAlignment="1">
      <alignment horizontal="center" vertical="center"/>
    </xf>
    <xf numFmtId="0" fontId="110" fillId="0" borderId="69" xfId="0" applyFont="1" applyBorder="1" applyAlignment="1">
      <alignment horizontal="center" vertical="center"/>
    </xf>
    <xf numFmtId="0" fontId="110" fillId="0" borderId="76" xfId="0" applyFont="1" applyBorder="1" applyAlignment="1">
      <alignment horizontal="center" vertical="center"/>
    </xf>
    <xf numFmtId="0" fontId="110" fillId="0" borderId="45" xfId="0" applyFont="1" applyBorder="1" applyAlignment="1">
      <alignment horizontal="center" vertical="center"/>
    </xf>
    <xf numFmtId="0" fontId="110" fillId="0" borderId="0" xfId="0" applyFont="1" applyBorder="1" applyAlignment="1">
      <alignment horizontal="center" vertical="center"/>
    </xf>
    <xf numFmtId="0" fontId="110" fillId="0" borderId="33" xfId="0" applyFont="1" applyBorder="1" applyAlignment="1">
      <alignment horizontal="center" vertical="center"/>
    </xf>
    <xf numFmtId="0" fontId="110" fillId="0" borderId="31" xfId="0" applyFont="1" applyBorder="1" applyAlignment="1">
      <alignment horizontal="center" vertical="center"/>
    </xf>
    <xf numFmtId="0" fontId="110" fillId="0" borderId="34" xfId="0" applyFont="1" applyBorder="1" applyAlignment="1">
      <alignment horizontal="center" vertical="center"/>
    </xf>
    <xf numFmtId="0" fontId="110" fillId="0" borderId="35" xfId="0" applyFont="1" applyBorder="1" applyAlignment="1">
      <alignment horizontal="center" vertical="center"/>
    </xf>
    <xf numFmtId="0" fontId="108" fillId="22" borderId="0" xfId="0" applyFont="1" applyFill="1" applyAlignment="1">
      <alignment horizontal="left"/>
    </xf>
    <xf numFmtId="0" fontId="140" fillId="4" borderId="0" xfId="0" applyFont="1" applyFill="1" applyAlignment="1">
      <alignment horizontal="center"/>
    </xf>
    <xf numFmtId="0" fontId="33" fillId="4" borderId="34" xfId="0" applyFont="1" applyFill="1" applyBorder="1" applyAlignment="1">
      <alignment horizontal="center"/>
    </xf>
    <xf numFmtId="0" fontId="126" fillId="4" borderId="0" xfId="0" applyFont="1" applyFill="1" applyAlignment="1">
      <alignment horizontal="center" wrapText="1"/>
    </xf>
    <xf numFmtId="0" fontId="1" fillId="0" borderId="44" xfId="0" applyFont="1" applyBorder="1" applyAlignment="1">
      <alignment horizontal="left"/>
    </xf>
    <xf numFmtId="0" fontId="1" fillId="0" borderId="0" xfId="0" applyFont="1" applyBorder="1" applyAlignment="1">
      <alignment horizontal="left"/>
    </xf>
    <xf numFmtId="0" fontId="1" fillId="0" borderId="42" xfId="0" applyFont="1" applyBorder="1" applyAlignment="1">
      <alignment horizontal="left"/>
    </xf>
    <xf numFmtId="0" fontId="1" fillId="0" borderId="34" xfId="0" applyFont="1" applyBorder="1" applyAlignment="1">
      <alignment horizontal="left"/>
    </xf>
    <xf numFmtId="0" fontId="1" fillId="0" borderId="44" xfId="0" applyFont="1" applyBorder="1" applyAlignment="1">
      <alignment horizontal="left" wrapText="1"/>
    </xf>
    <xf numFmtId="0" fontId="1" fillId="0" borderId="0" xfId="0" applyFont="1" applyBorder="1" applyAlignment="1">
      <alignment horizontal="left" wrapText="1"/>
    </xf>
    <xf numFmtId="0" fontId="138" fillId="0" borderId="45" xfId="0" applyFont="1" applyBorder="1" applyAlignment="1">
      <alignment horizontal="center" vertical="center" wrapText="1" shrinkToFit="1"/>
    </xf>
    <xf numFmtId="0" fontId="138" fillId="0" borderId="0" xfId="0" applyFont="1" applyBorder="1" applyAlignment="1">
      <alignment horizontal="center" vertical="center" wrapText="1" shrinkToFit="1"/>
    </xf>
    <xf numFmtId="0" fontId="30" fillId="0" borderId="44" xfId="0" applyFont="1" applyBorder="1" applyAlignment="1">
      <alignment horizontal="center"/>
    </xf>
    <xf numFmtId="0" fontId="30" fillId="0" borderId="0" xfId="0" applyFont="1" applyBorder="1" applyAlignment="1">
      <alignment horizontal="center"/>
    </xf>
    <xf numFmtId="0" fontId="1" fillId="0" borderId="40" xfId="0" applyFont="1" applyBorder="1" applyAlignment="1">
      <alignment horizontal="left"/>
    </xf>
    <xf numFmtId="0" fontId="1" fillId="0" borderId="41" xfId="0" applyFont="1" applyBorder="1" applyAlignment="1">
      <alignment horizontal="left"/>
    </xf>
    <xf numFmtId="0" fontId="0" fillId="0" borderId="26" xfId="0" applyBorder="1" applyAlignment="1">
      <alignment horizontal="center" vertical="center" wrapText="1" shrinkToFit="1"/>
    </xf>
    <xf numFmtId="0" fontId="0" fillId="0" borderId="17" xfId="0" applyBorder="1" applyAlignment="1">
      <alignment horizontal="center" vertical="center" wrapText="1" shrinkToFit="1"/>
    </xf>
    <xf numFmtId="0" fontId="33" fillId="0" borderId="44" xfId="0" applyFont="1" applyBorder="1" applyAlignment="1">
      <alignment horizontal="left" wrapText="1"/>
    </xf>
    <xf numFmtId="0" fontId="33" fillId="0" borderId="0" xfId="0" applyFont="1" applyBorder="1" applyAlignment="1">
      <alignment horizontal="left" wrapText="1"/>
    </xf>
    <xf numFmtId="0" fontId="204" fillId="0" borderId="8" xfId="0" applyFont="1" applyBorder="1" applyAlignment="1">
      <alignment horizontal="left"/>
    </xf>
    <xf numFmtId="0" fontId="204" fillId="0" borderId="4" xfId="0" applyFont="1" applyBorder="1" applyAlignment="1">
      <alignment horizontal="left"/>
    </xf>
    <xf numFmtId="0" fontId="203" fillId="0" borderId="8" xfId="0" applyFont="1" applyBorder="1" applyAlignment="1">
      <alignment horizontal="center"/>
    </xf>
    <xf numFmtId="0" fontId="203" fillId="0" borderId="4" xfId="0" applyFont="1" applyBorder="1" applyAlignment="1">
      <alignment horizontal="center"/>
    </xf>
    <xf numFmtId="0" fontId="204" fillId="0" borderId="65" xfId="0" applyFont="1" applyBorder="1" applyAlignment="1">
      <alignment horizontal="left"/>
    </xf>
    <xf numFmtId="0" fontId="204" fillId="0" borderId="56" xfId="0" applyFont="1" applyBorder="1" applyAlignment="1">
      <alignment horizontal="left"/>
    </xf>
    <xf numFmtId="0" fontId="204" fillId="0" borderId="18" xfId="0" applyFont="1" applyBorder="1" applyAlignment="1">
      <alignment horizontal="left"/>
    </xf>
    <xf numFmtId="0" fontId="203" fillId="0" borderId="10" xfId="0" applyFont="1" applyBorder="1" applyAlignment="1">
      <alignment horizontal="center"/>
    </xf>
    <xf numFmtId="0" fontId="203" fillId="0" borderId="11" xfId="0" applyFont="1" applyBorder="1" applyAlignment="1">
      <alignment horizontal="center"/>
    </xf>
    <xf numFmtId="0" fontId="202" fillId="0" borderId="22" xfId="0" applyFont="1" applyBorder="1" applyAlignment="1">
      <alignment horizontal="center"/>
    </xf>
    <xf numFmtId="0" fontId="202" fillId="0" borderId="32" xfId="0" applyFont="1" applyBorder="1" applyAlignment="1">
      <alignment horizontal="center"/>
    </xf>
    <xf numFmtId="0" fontId="202" fillId="0" borderId="23" xfId="0" applyFont="1" applyBorder="1" applyAlignment="1">
      <alignment horizontal="center"/>
    </xf>
    <xf numFmtId="0" fontId="203" fillId="0" borderId="63" xfId="0" applyFont="1" applyBorder="1" applyAlignment="1">
      <alignment horizontal="center"/>
    </xf>
    <xf numFmtId="0" fontId="203" fillId="0" borderId="17" xfId="0" applyFont="1" applyBorder="1" applyAlignment="1">
      <alignment horizontal="center"/>
    </xf>
    <xf numFmtId="0" fontId="204" fillId="0" borderId="63" xfId="0" applyFont="1" applyBorder="1" applyAlignment="1">
      <alignment horizontal="left" wrapText="1"/>
    </xf>
    <xf numFmtId="0" fontId="204" fillId="0" borderId="55" xfId="0" applyFont="1" applyBorder="1" applyAlignment="1">
      <alignment horizontal="left" wrapText="1"/>
    </xf>
    <xf numFmtId="0" fontId="204" fillId="0" borderId="17" xfId="0" applyFont="1" applyBorder="1" applyAlignment="1">
      <alignment horizontal="left" wrapText="1"/>
    </xf>
    <xf numFmtId="0" fontId="203" fillId="0" borderId="65" xfId="0" applyFont="1" applyBorder="1" applyAlignment="1">
      <alignment horizontal="center"/>
    </xf>
    <xf numFmtId="0" fontId="203" fillId="0" borderId="18" xfId="0" applyFont="1" applyBorder="1" applyAlignment="1">
      <alignment horizontal="center"/>
    </xf>
    <xf numFmtId="0" fontId="204" fillId="0" borderId="63" xfId="0" applyFont="1" applyBorder="1" applyAlignment="1">
      <alignment horizontal="left"/>
    </xf>
    <xf numFmtId="0" fontId="204" fillId="0" borderId="55" xfId="0" applyFont="1" applyBorder="1" applyAlignment="1">
      <alignment horizontal="left"/>
    </xf>
    <xf numFmtId="0" fontId="204" fillId="0" borderId="17" xfId="0" applyFont="1" applyBorder="1" applyAlignment="1">
      <alignment horizontal="left"/>
    </xf>
    <xf numFmtId="0" fontId="204" fillId="0" borderId="22" xfId="0" applyFont="1" applyBorder="1" applyAlignment="1">
      <alignment horizontal="left"/>
    </xf>
    <xf numFmtId="0" fontId="204" fillId="0" borderId="32" xfId="0" applyFont="1" applyBorder="1" applyAlignment="1">
      <alignment horizontal="left"/>
    </xf>
    <xf numFmtId="0" fontId="202" fillId="0" borderId="48" xfId="0" applyFont="1" applyBorder="1" applyAlignment="1">
      <alignment horizontal="center"/>
    </xf>
    <xf numFmtId="0" fontId="202" fillId="0" borderId="54" xfId="0" applyFont="1" applyBorder="1" applyAlignment="1">
      <alignment horizontal="center"/>
    </xf>
    <xf numFmtId="0" fontId="202" fillId="0" borderId="52" xfId="0" applyFont="1" applyBorder="1" applyAlignment="1">
      <alignment horizontal="center"/>
    </xf>
    <xf numFmtId="3" fontId="204" fillId="0" borderId="63" xfId="0" applyNumberFormat="1" applyFont="1" applyBorder="1" applyAlignment="1">
      <alignment horizontal="center"/>
    </xf>
    <xf numFmtId="3" fontId="204" fillId="0" borderId="17" xfId="0" applyNumberFormat="1" applyFont="1" applyBorder="1" applyAlignment="1">
      <alignment horizontal="center"/>
    </xf>
    <xf numFmtId="3" fontId="204" fillId="0" borderId="26" xfId="0" applyNumberFormat="1" applyFont="1" applyBorder="1" applyAlignment="1">
      <alignment horizontal="center"/>
    </xf>
    <xf numFmtId="3" fontId="204" fillId="0" borderId="65" xfId="0" applyNumberFormat="1" applyFont="1" applyBorder="1" applyAlignment="1">
      <alignment horizontal="center"/>
    </xf>
    <xf numFmtId="3" fontId="204" fillId="0" borderId="18" xfId="0" applyNumberFormat="1" applyFont="1" applyBorder="1" applyAlignment="1">
      <alignment horizontal="center"/>
    </xf>
    <xf numFmtId="3" fontId="204" fillId="0" borderId="28" xfId="0" applyNumberFormat="1" applyFont="1" applyBorder="1" applyAlignment="1">
      <alignment horizontal="center"/>
    </xf>
    <xf numFmtId="0" fontId="204" fillId="0" borderId="77" xfId="0" applyFont="1" applyBorder="1" applyAlignment="1">
      <alignment horizontal="center" vertical="center" wrapText="1"/>
    </xf>
    <xf numFmtId="0" fontId="204" fillId="0" borderId="6" xfId="0" applyFont="1" applyBorder="1" applyAlignment="1">
      <alignment horizontal="center" vertical="center" wrapText="1"/>
    </xf>
    <xf numFmtId="0" fontId="205" fillId="0" borderId="32" xfId="0" applyFont="1" applyBorder="1" applyAlignment="1">
      <alignment horizontal="center"/>
    </xf>
    <xf numFmtId="0" fontId="205" fillId="0" borderId="24" xfId="0" applyFont="1" applyBorder="1" applyAlignment="1">
      <alignment horizontal="center"/>
    </xf>
    <xf numFmtId="0" fontId="205" fillId="0" borderId="22" xfId="0" applyFont="1" applyBorder="1" applyAlignment="1">
      <alignment horizontal="center"/>
    </xf>
    <xf numFmtId="0" fontId="205" fillId="0" borderId="23" xfId="0" applyFont="1" applyBorder="1" applyAlignment="1">
      <alignment horizontal="center"/>
    </xf>
    <xf numFmtId="0" fontId="202" fillId="0" borderId="63" xfId="0" applyFont="1" applyBorder="1" applyAlignment="1">
      <alignment horizontal="center"/>
    </xf>
    <xf numFmtId="0" fontId="202" fillId="0" borderId="55" xfId="0" applyFont="1" applyBorder="1" applyAlignment="1">
      <alignment horizontal="center"/>
    </xf>
    <xf numFmtId="0" fontId="202" fillId="0" borderId="51" xfId="0" applyFont="1" applyBorder="1" applyAlignment="1">
      <alignment horizontal="center"/>
    </xf>
    <xf numFmtId="0" fontId="204" fillId="0" borderId="65" xfId="0" applyFont="1" applyFill="1" applyBorder="1" applyAlignment="1">
      <alignment horizontal="left" wrapText="1"/>
    </xf>
    <xf numFmtId="0" fontId="204" fillId="0" borderId="18" xfId="0" applyFont="1" applyFill="1" applyBorder="1" applyAlignment="1">
      <alignment horizontal="left" wrapText="1"/>
    </xf>
    <xf numFmtId="0" fontId="205" fillId="0" borderId="52" xfId="0" applyFont="1" applyBorder="1" applyAlignment="1">
      <alignment horizontal="center"/>
    </xf>
    <xf numFmtId="0" fontId="205" fillId="0" borderId="48" xfId="0" applyFont="1" applyBorder="1" applyAlignment="1">
      <alignment horizontal="center"/>
    </xf>
    <xf numFmtId="0" fontId="205" fillId="0" borderId="54" xfId="0" applyFont="1" applyBorder="1" applyAlignment="1">
      <alignment horizontal="center"/>
    </xf>
    <xf numFmtId="0" fontId="204" fillId="0" borderId="63" xfId="0" applyFont="1" applyBorder="1" applyAlignment="1">
      <alignment horizontal="center"/>
    </xf>
    <xf numFmtId="0" fontId="204" fillId="0" borderId="17" xfId="0" applyFont="1" applyBorder="1" applyAlignment="1">
      <alignment horizontal="center"/>
    </xf>
    <xf numFmtId="0" fontId="204" fillId="0" borderId="26" xfId="0" applyFont="1" applyBorder="1" applyAlignment="1">
      <alignment horizontal="center"/>
    </xf>
    <xf numFmtId="0" fontId="201" fillId="0" borderId="0" xfId="0" applyFont="1" applyAlignment="1">
      <alignment horizontal="center"/>
    </xf>
    <xf numFmtId="0" fontId="202" fillId="0" borderId="48" xfId="0" applyFont="1" applyBorder="1" applyAlignment="1">
      <alignment horizontal="left"/>
    </xf>
    <xf numFmtId="0" fontId="202" fillId="0" borderId="54" xfId="0" applyFont="1" applyBorder="1" applyAlignment="1">
      <alignment horizontal="left"/>
    </xf>
    <xf numFmtId="0" fontId="202" fillId="0" borderId="52" xfId="0" applyFont="1" applyBorder="1" applyAlignment="1">
      <alignment horizontal="left"/>
    </xf>
    <xf numFmtId="0" fontId="210" fillId="0" borderId="26" xfId="0" applyFont="1" applyFill="1" applyBorder="1" applyAlignment="1">
      <alignment horizontal="center" vertical="center" wrapText="1"/>
    </xf>
    <xf numFmtId="0" fontId="210" fillId="0" borderId="55" xfId="0" applyFont="1" applyFill="1" applyBorder="1" applyAlignment="1">
      <alignment horizontal="center" vertical="center" wrapText="1"/>
    </xf>
    <xf numFmtId="0" fontId="210" fillId="0" borderId="17" xfId="0" applyFont="1" applyFill="1" applyBorder="1" applyAlignment="1">
      <alignment horizontal="center" vertical="center" wrapText="1"/>
    </xf>
    <xf numFmtId="0" fontId="216" fillId="12" borderId="26" xfId="0" applyFont="1" applyFill="1" applyBorder="1" applyAlignment="1">
      <alignment horizontal="center" vertical="center"/>
    </xf>
    <xf numFmtId="0" fontId="216" fillId="12" borderId="55" xfId="0" applyFont="1" applyFill="1" applyBorder="1" applyAlignment="1">
      <alignment horizontal="center" vertical="center"/>
    </xf>
    <xf numFmtId="0" fontId="216" fillId="12" borderId="17" xfId="0" applyFont="1" applyFill="1" applyBorder="1" applyAlignment="1">
      <alignment horizontal="center" vertical="center"/>
    </xf>
    <xf numFmtId="0" fontId="206" fillId="25" borderId="37" xfId="0" applyFont="1" applyFill="1" applyBorder="1" applyAlignment="1">
      <alignment horizontal="center" vertical="center" wrapText="1"/>
    </xf>
    <xf numFmtId="0" fontId="206" fillId="25" borderId="5" xfId="0" applyFont="1" applyFill="1" applyBorder="1" applyAlignment="1">
      <alignment horizontal="center" vertical="center" wrapText="1"/>
    </xf>
    <xf numFmtId="0" fontId="206" fillId="25" borderId="49" xfId="0" applyFont="1" applyFill="1" applyBorder="1" applyAlignment="1">
      <alignment horizontal="center" vertical="center" wrapText="1"/>
    </xf>
    <xf numFmtId="0" fontId="206" fillId="25" borderId="69" xfId="0" applyFont="1" applyFill="1" applyBorder="1" applyAlignment="1">
      <alignment horizontal="center" vertical="center" wrapText="1"/>
    </xf>
    <xf numFmtId="0" fontId="206" fillId="25" borderId="68" xfId="0" applyFont="1" applyFill="1" applyBorder="1" applyAlignment="1">
      <alignment horizontal="center" vertical="center" wrapText="1"/>
    </xf>
    <xf numFmtId="0" fontId="206" fillId="25" borderId="27" xfId="0" applyFont="1" applyFill="1" applyBorder="1" applyAlignment="1">
      <alignment horizontal="center" vertical="center" wrapText="1"/>
    </xf>
    <xf numFmtId="0" fontId="206" fillId="25" borderId="61" xfId="0" applyFont="1" applyFill="1" applyBorder="1" applyAlignment="1">
      <alignment horizontal="center" vertical="center" wrapText="1"/>
    </xf>
    <xf numFmtId="0" fontId="206" fillId="25" borderId="16" xfId="0" applyFont="1" applyFill="1" applyBorder="1" applyAlignment="1">
      <alignment horizontal="center" vertical="center" wrapText="1"/>
    </xf>
    <xf numFmtId="0" fontId="214" fillId="0" borderId="69" xfId="0" applyFont="1" applyBorder="1" applyAlignment="1">
      <alignment horizontal="center" vertical="top" wrapText="1"/>
    </xf>
    <xf numFmtId="0" fontId="214" fillId="0" borderId="0" xfId="0" applyFont="1" applyBorder="1" applyAlignment="1">
      <alignment horizontal="center" vertical="top" wrapText="1"/>
    </xf>
    <xf numFmtId="0" fontId="206" fillId="25" borderId="4" xfId="0" applyFont="1" applyFill="1" applyBorder="1" applyAlignment="1">
      <alignment horizontal="center" vertical="center" wrapText="1"/>
    </xf>
    <xf numFmtId="0" fontId="210" fillId="0" borderId="4" xfId="0" applyFont="1" applyBorder="1" applyAlignment="1">
      <alignment horizontal="center" vertical="center" wrapText="1"/>
    </xf>
    <xf numFmtId="49" fontId="247" fillId="0" borderId="66" xfId="0" applyNumberFormat="1" applyFont="1" applyBorder="1" applyAlignment="1">
      <alignment horizontal="center" vertical="center" wrapText="1"/>
    </xf>
    <xf numFmtId="49" fontId="247" fillId="0" borderId="67" xfId="0" applyNumberFormat="1" applyFont="1" applyBorder="1" applyAlignment="1">
      <alignment horizontal="center" vertical="center" wrapText="1"/>
    </xf>
    <xf numFmtId="49" fontId="247" fillId="0" borderId="79" xfId="0" applyNumberFormat="1" applyFont="1" applyBorder="1" applyAlignment="1">
      <alignment horizontal="center" vertical="center" wrapText="1"/>
    </xf>
    <xf numFmtId="49" fontId="226" fillId="0" borderId="55" xfId="0" applyNumberFormat="1" applyFont="1" applyBorder="1" applyAlignment="1">
      <alignment horizontal="center"/>
    </xf>
    <xf numFmtId="49" fontId="226" fillId="0" borderId="17" xfId="0" applyNumberFormat="1" applyFont="1" applyBorder="1" applyAlignment="1">
      <alignment horizontal="center"/>
    </xf>
    <xf numFmtId="49" fontId="226" fillId="0" borderId="63" xfId="0" applyNumberFormat="1" applyFont="1" applyBorder="1" applyAlignment="1">
      <alignment horizontal="center"/>
    </xf>
    <xf numFmtId="49" fontId="226" fillId="0" borderId="56" xfId="0" applyNumberFormat="1" applyFont="1" applyBorder="1" applyAlignment="1">
      <alignment horizontal="center"/>
    </xf>
    <xf numFmtId="49" fontId="226" fillId="0" borderId="18" xfId="0" applyNumberFormat="1" applyFont="1" applyBorder="1" applyAlignment="1">
      <alignment horizontal="center"/>
    </xf>
    <xf numFmtId="49" fontId="226" fillId="0" borderId="65" xfId="0" applyNumberFormat="1" applyFont="1" applyBorder="1" applyAlignment="1">
      <alignment horizontal="center"/>
    </xf>
    <xf numFmtId="0" fontId="184" fillId="0" borderId="66" xfId="0" applyFont="1" applyBorder="1" applyAlignment="1">
      <alignment horizontal="center" vertical="center" wrapText="1"/>
    </xf>
    <xf numFmtId="0" fontId="168" fillId="0" borderId="67" xfId="0" applyFont="1" applyBorder="1" applyAlignment="1">
      <alignment horizontal="center" vertical="center" wrapText="1"/>
    </xf>
    <xf numFmtId="0" fontId="168" fillId="0" borderId="79" xfId="0" applyFont="1" applyBorder="1" applyAlignment="1">
      <alignment horizontal="center" vertical="center" wrapText="1"/>
    </xf>
    <xf numFmtId="0" fontId="225" fillId="0" borderId="67" xfId="0" applyFont="1" applyBorder="1" applyAlignment="1">
      <alignment horizontal="center" vertical="center"/>
    </xf>
    <xf numFmtId="0" fontId="225" fillId="0" borderId="79" xfId="0" applyFont="1" applyBorder="1" applyAlignment="1">
      <alignment horizontal="center" vertical="center"/>
    </xf>
    <xf numFmtId="49" fontId="226" fillId="0" borderId="54" xfId="0" applyNumberFormat="1" applyFont="1" applyBorder="1" applyAlignment="1">
      <alignment horizontal="center"/>
    </xf>
    <xf numFmtId="49" fontId="226" fillId="0" borderId="25" xfId="0" applyNumberFormat="1" applyFont="1" applyBorder="1" applyAlignment="1">
      <alignment horizontal="center"/>
    </xf>
    <xf numFmtId="49" fontId="226" fillId="0" borderId="48" xfId="0" applyNumberFormat="1" applyFont="1" applyBorder="1" applyAlignment="1">
      <alignment horizontal="center"/>
    </xf>
    <xf numFmtId="0" fontId="246" fillId="0" borderId="40" xfId="0" applyFont="1" applyBorder="1" applyAlignment="1">
      <alignment horizontal="center" vertical="center" wrapText="1"/>
    </xf>
    <xf numFmtId="0" fontId="246" fillId="0" borderId="41" xfId="0" applyFont="1" applyBorder="1" applyAlignment="1">
      <alignment horizontal="center" vertical="center" wrapText="1"/>
    </xf>
    <xf numFmtId="0" fontId="0" fillId="0" borderId="43" xfId="0" applyBorder="1" applyAlignment="1">
      <alignment horizontal="center" vertical="center" wrapText="1"/>
    </xf>
    <xf numFmtId="0" fontId="246" fillId="0" borderId="44" xfId="0" applyFont="1" applyBorder="1" applyAlignment="1">
      <alignment horizontal="center" vertical="center" wrapText="1"/>
    </xf>
    <xf numFmtId="0" fontId="246" fillId="0" borderId="0" xfId="0" applyFont="1" applyBorder="1" applyAlignment="1">
      <alignment horizontal="center" vertical="center" wrapText="1"/>
    </xf>
    <xf numFmtId="0" fontId="0" fillId="0" borderId="33" xfId="0" applyBorder="1" applyAlignment="1">
      <alignment horizontal="center" vertical="center" wrapText="1"/>
    </xf>
    <xf numFmtId="0" fontId="246" fillId="0" borderId="42" xfId="0" applyFont="1" applyBorder="1" applyAlignment="1">
      <alignment horizontal="center" vertical="center" wrapText="1"/>
    </xf>
    <xf numFmtId="0" fontId="246" fillId="0" borderId="34" xfId="0" applyFont="1" applyBorder="1" applyAlignment="1">
      <alignment horizontal="center" vertical="center" wrapText="1"/>
    </xf>
    <xf numFmtId="0" fontId="0" fillId="0" borderId="35" xfId="0" applyBorder="1" applyAlignment="1">
      <alignment horizontal="center" vertical="center" wrapText="1"/>
    </xf>
    <xf numFmtId="0" fontId="184" fillId="0" borderId="40" xfId="0" applyFont="1" applyBorder="1" applyAlignment="1">
      <alignment horizontal="center" vertical="center" wrapText="1"/>
    </xf>
    <xf numFmtId="0" fontId="184" fillId="0" borderId="41" xfId="0" applyFont="1" applyBorder="1" applyAlignment="1">
      <alignment horizontal="center" vertical="center" wrapText="1"/>
    </xf>
    <xf numFmtId="0" fontId="168" fillId="0" borderId="43" xfId="0" applyFont="1" applyBorder="1" applyAlignment="1">
      <alignment horizontal="center" vertical="center" wrapText="1"/>
    </xf>
    <xf numFmtId="0" fontId="168" fillId="0" borderId="44" xfId="0" applyFont="1" applyBorder="1" applyAlignment="1">
      <alignment horizontal="center" vertical="center" wrapText="1"/>
    </xf>
    <xf numFmtId="0" fontId="168" fillId="0" borderId="0" xfId="0" applyFont="1" applyBorder="1" applyAlignment="1">
      <alignment horizontal="center" vertical="center" wrapText="1"/>
    </xf>
    <xf numFmtId="0" fontId="168" fillId="0" borderId="33" xfId="0" applyFont="1" applyBorder="1" applyAlignment="1">
      <alignment horizontal="center" vertical="center" wrapText="1"/>
    </xf>
    <xf numFmtId="0" fontId="168" fillId="0" borderId="42" xfId="0" applyFont="1" applyBorder="1" applyAlignment="1">
      <alignment horizontal="center" vertical="center" wrapText="1"/>
    </xf>
    <xf numFmtId="0" fontId="168" fillId="0" borderId="34" xfId="0" applyFont="1" applyBorder="1" applyAlignment="1">
      <alignment horizontal="center" vertical="center" wrapText="1"/>
    </xf>
    <xf numFmtId="0" fontId="168" fillId="0" borderId="35" xfId="0" applyFont="1" applyBorder="1" applyAlignment="1">
      <alignment horizontal="center" vertical="center" wrapText="1"/>
    </xf>
    <xf numFmtId="0" fontId="114" fillId="0" borderId="43" xfId="0" applyFont="1" applyFill="1" applyBorder="1" applyAlignment="1">
      <alignment horizontal="center" vertical="center" wrapText="1"/>
    </xf>
    <xf numFmtId="0" fontId="114" fillId="0" borderId="33" xfId="0" applyFont="1" applyBorder="1" applyAlignment="1"/>
    <xf numFmtId="0" fontId="114" fillId="0" borderId="35" xfId="0" applyFont="1" applyBorder="1" applyAlignment="1"/>
    <xf numFmtId="0" fontId="114" fillId="0" borderId="67" xfId="0" applyFont="1" applyBorder="1" applyAlignment="1">
      <alignment horizontal="center" vertical="center" wrapText="1"/>
    </xf>
    <xf numFmtId="0" fontId="114" fillId="0" borderId="79" xfId="0" applyFont="1" applyBorder="1" applyAlignment="1">
      <alignment horizontal="center" vertical="center" wrapText="1"/>
    </xf>
    <xf numFmtId="0" fontId="184" fillId="0" borderId="148" xfId="0" applyFont="1" applyBorder="1" applyAlignment="1">
      <alignment horizontal="center" vertical="center" wrapText="1"/>
    </xf>
    <xf numFmtId="0" fontId="184" fillId="0" borderId="150" xfId="0" applyFont="1" applyBorder="1" applyAlignment="1">
      <alignment horizontal="center" vertical="center" wrapText="1"/>
    </xf>
    <xf numFmtId="0" fontId="233" fillId="0" borderId="150" xfId="0" applyFont="1" applyBorder="1" applyAlignment="1">
      <alignment horizontal="center" vertical="center" wrapText="1"/>
    </xf>
    <xf numFmtId="0" fontId="234" fillId="0" borderId="150" xfId="0" applyFont="1" applyBorder="1" applyAlignment="1">
      <alignment horizontal="center" vertical="center" wrapText="1"/>
    </xf>
    <xf numFmtId="0" fontId="234" fillId="0" borderId="145" xfId="0" applyFont="1" applyBorder="1" applyAlignment="1">
      <alignment horizontal="center" vertical="center" wrapText="1"/>
    </xf>
    <xf numFmtId="0" fontId="234" fillId="0" borderId="151" xfId="0" applyFont="1" applyBorder="1" applyAlignment="1">
      <alignment horizontal="center" vertical="center" wrapText="1"/>
    </xf>
    <xf numFmtId="165" fontId="184" fillId="0" borderId="148" xfId="0" applyNumberFormat="1" applyFont="1" applyBorder="1" applyAlignment="1">
      <alignment horizontal="center" vertical="center" wrapText="1"/>
    </xf>
    <xf numFmtId="165" fontId="184" fillId="0" borderId="150" xfId="0" applyNumberFormat="1" applyFont="1" applyBorder="1" applyAlignment="1">
      <alignment horizontal="center" vertical="center" wrapText="1"/>
    </xf>
    <xf numFmtId="165" fontId="233" fillId="0" borderId="150" xfId="0" applyNumberFormat="1" applyFont="1" applyBorder="1" applyAlignment="1">
      <alignment horizontal="center" vertical="center" wrapText="1"/>
    </xf>
    <xf numFmtId="165" fontId="234" fillId="0" borderId="150" xfId="0" applyNumberFormat="1" applyFont="1" applyBorder="1" applyAlignment="1">
      <alignment horizontal="center" vertical="center" wrapText="1"/>
    </xf>
    <xf numFmtId="165" fontId="234" fillId="0" borderId="145" xfId="0" applyNumberFormat="1" applyFont="1" applyBorder="1" applyAlignment="1">
      <alignment horizontal="center" vertical="center" wrapText="1"/>
    </xf>
    <xf numFmtId="165" fontId="234" fillId="0" borderId="151" xfId="0" applyNumberFormat="1" applyFont="1" applyBorder="1" applyAlignment="1">
      <alignment horizontal="center" vertical="center" wrapText="1"/>
    </xf>
    <xf numFmtId="49" fontId="244" fillId="0" borderId="2" xfId="0" applyNumberFormat="1"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14" fillId="0" borderId="58" xfId="0" applyFont="1" applyFill="1" applyBorder="1" applyAlignment="1">
      <alignment horizontal="center" vertical="center" wrapText="1"/>
    </xf>
    <xf numFmtId="0" fontId="114" fillId="0" borderId="46" xfId="0" applyFont="1" applyBorder="1" applyAlignment="1"/>
    <xf numFmtId="0" fontId="114" fillId="0" borderId="30" xfId="0" applyFont="1" applyBorder="1" applyAlignment="1"/>
    <xf numFmtId="49" fontId="169" fillId="0" borderId="1" xfId="0" applyNumberFormat="1"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2" xfId="0" applyBorder="1" applyAlignment="1"/>
    <xf numFmtId="0" fontId="0" fillId="0" borderId="3" xfId="0" applyBorder="1" applyAlignment="1"/>
    <xf numFmtId="0" fontId="169" fillId="0" borderId="1" xfId="0" applyFont="1" applyBorder="1" applyAlignment="1" applyProtection="1">
      <alignment horizontal="center"/>
      <protection locked="0"/>
    </xf>
    <xf numFmtId="0" fontId="169" fillId="0" borderId="1" xfId="0" applyFont="1" applyBorder="1" applyAlignment="1">
      <alignment horizontal="center"/>
    </xf>
    <xf numFmtId="0" fontId="236" fillId="0" borderId="66" xfId="0" applyFont="1" applyBorder="1" applyAlignment="1">
      <alignment horizontal="center" vertical="center" textRotation="90"/>
    </xf>
    <xf numFmtId="0" fontId="236" fillId="0" borderId="67" xfId="0" applyFont="1" applyBorder="1" applyAlignment="1">
      <alignment horizontal="center" vertical="center" textRotation="90"/>
    </xf>
    <xf numFmtId="0" fontId="236" fillId="0" borderId="79" xfId="0" applyFont="1" applyBorder="1" applyAlignment="1">
      <alignment horizontal="center" vertical="center" textRotation="90"/>
    </xf>
    <xf numFmtId="0" fontId="184" fillId="0" borderId="77" xfId="0" applyFont="1" applyFill="1" applyBorder="1" applyAlignment="1">
      <alignment horizontal="center" vertical="center"/>
    </xf>
    <xf numFmtId="0" fontId="234" fillId="0" borderId="36" xfId="0" applyFont="1" applyBorder="1" applyAlignment="1">
      <alignment horizontal="center" vertical="center"/>
    </xf>
    <xf numFmtId="0" fontId="234" fillId="0" borderId="29" xfId="0" applyFont="1" applyBorder="1" applyAlignment="1">
      <alignment horizontal="center" vertical="center"/>
    </xf>
    <xf numFmtId="0" fontId="114" fillId="0" borderId="58" xfId="0" applyFont="1" applyFill="1" applyBorder="1" applyAlignment="1">
      <alignment horizontal="center" vertical="center"/>
    </xf>
    <xf numFmtId="0" fontId="114" fillId="0" borderId="46" xfId="0" applyFont="1" applyBorder="1" applyAlignment="1">
      <alignment horizontal="center" vertical="center"/>
    </xf>
    <xf numFmtId="0" fontId="114" fillId="0" borderId="30" xfId="0" applyFont="1" applyBorder="1" applyAlignment="1">
      <alignment horizontal="center" vertical="center"/>
    </xf>
    <xf numFmtId="0" fontId="114" fillId="0" borderId="59" xfId="0" applyFont="1" applyFill="1" applyBorder="1" applyAlignment="1">
      <alignment horizontal="center" vertical="center"/>
    </xf>
    <xf numFmtId="0" fontId="114" fillId="0" borderId="62" xfId="0" applyFont="1" applyBorder="1" applyAlignment="1">
      <alignment horizontal="center" vertical="center"/>
    </xf>
    <xf numFmtId="0" fontId="114" fillId="0" borderId="39" xfId="0" applyFont="1" applyBorder="1" applyAlignment="1">
      <alignment horizontal="center" vertical="center"/>
    </xf>
    <xf numFmtId="0" fontId="114" fillId="0" borderId="77" xfId="0" applyFont="1" applyFill="1" applyBorder="1" applyAlignment="1">
      <alignment horizontal="center" vertical="center" wrapText="1"/>
    </xf>
    <xf numFmtId="0" fontId="114" fillId="0" borderId="36" xfId="0" applyFont="1" applyBorder="1" applyAlignment="1"/>
    <xf numFmtId="0" fontId="114" fillId="0" borderId="29" xfId="0" applyFont="1" applyBorder="1" applyAlignment="1"/>
    <xf numFmtId="0" fontId="184" fillId="0" borderId="23" xfId="0" applyFont="1" applyFill="1" applyBorder="1" applyAlignment="1">
      <alignment horizontal="center" vertical="center"/>
    </xf>
    <xf numFmtId="0" fontId="234" fillId="0" borderId="9" xfId="0" applyFont="1" applyBorder="1" applyAlignment="1">
      <alignment horizontal="center" vertical="center"/>
    </xf>
    <xf numFmtId="0" fontId="0" fillId="0" borderId="9" xfId="0" applyBorder="1" applyAlignment="1">
      <alignment horizontal="center" vertical="center"/>
    </xf>
    <xf numFmtId="0" fontId="0" fillId="0" borderId="12" xfId="0" applyBorder="1" applyAlignment="1">
      <alignment horizontal="center" vertical="center"/>
    </xf>
    <xf numFmtId="0" fontId="184" fillId="0" borderId="148" xfId="0" applyFont="1" applyFill="1" applyBorder="1" applyAlignment="1">
      <alignment horizontal="center" vertical="center"/>
    </xf>
    <xf numFmtId="0" fontId="234" fillId="0" borderId="150" xfId="0" applyFont="1" applyBorder="1" applyAlignment="1">
      <alignment horizontal="center" vertical="center"/>
    </xf>
    <xf numFmtId="0" fontId="0" fillId="0" borderId="150" xfId="0" applyBorder="1" applyAlignment="1">
      <alignment horizontal="center" vertical="center"/>
    </xf>
    <xf numFmtId="0" fontId="0" fillId="0" borderId="151" xfId="0" applyBorder="1" applyAlignment="1">
      <alignment horizontal="center" vertical="center"/>
    </xf>
    <xf numFmtId="165" fontId="184" fillId="0" borderId="148" xfId="0" applyNumberFormat="1" applyFont="1" applyFill="1" applyBorder="1" applyAlignment="1">
      <alignment horizontal="center" vertical="center"/>
    </xf>
    <xf numFmtId="165" fontId="234" fillId="0" borderId="150" xfId="0" applyNumberFormat="1" applyFont="1" applyBorder="1" applyAlignment="1">
      <alignment horizontal="center" vertical="center"/>
    </xf>
    <xf numFmtId="165" fontId="0" fillId="0" borderId="150" xfId="0" applyNumberFormat="1" applyBorder="1" applyAlignment="1">
      <alignment horizontal="center" vertical="center"/>
    </xf>
    <xf numFmtId="165" fontId="0" fillId="0" borderId="151" xfId="0" applyNumberFormat="1" applyBorder="1" applyAlignment="1">
      <alignment horizontal="center" vertical="center"/>
    </xf>
    <xf numFmtId="49" fontId="223" fillId="0" borderId="1" xfId="0" applyNumberFormat="1" applyFont="1" applyFill="1" applyBorder="1" applyAlignment="1">
      <alignment horizontal="center"/>
    </xf>
    <xf numFmtId="0" fontId="223" fillId="0" borderId="2" xfId="0" applyFont="1" applyFill="1" applyBorder="1" applyAlignment="1">
      <alignment horizontal="center"/>
    </xf>
    <xf numFmtId="0" fontId="223" fillId="0" borderId="3" xfId="0" applyFont="1" applyFill="1" applyBorder="1" applyAlignment="1">
      <alignment horizontal="center"/>
    </xf>
    <xf numFmtId="0" fontId="222" fillId="0" borderId="42" xfId="0" applyFont="1" applyFill="1" applyBorder="1" applyAlignment="1">
      <alignment horizontal="center"/>
    </xf>
    <xf numFmtId="0" fontId="222" fillId="0" borderId="34" xfId="0" applyFont="1" applyFill="1" applyBorder="1" applyAlignment="1">
      <alignment horizontal="center"/>
    </xf>
    <xf numFmtId="0" fontId="0" fillId="0" borderId="35" xfId="0" applyBorder="1" applyAlignment="1">
      <alignment horizontal="center"/>
    </xf>
    <xf numFmtId="0" fontId="222" fillId="0" borderId="35" xfId="0" applyFont="1" applyFill="1" applyBorder="1" applyAlignment="1">
      <alignment horizontal="center"/>
    </xf>
    <xf numFmtId="0" fontId="184" fillId="0" borderId="32" xfId="0" applyFont="1" applyFill="1" applyBorder="1" applyAlignment="1">
      <alignment horizontal="center" vertical="center"/>
    </xf>
    <xf numFmtId="0" fontId="234" fillId="0" borderId="4" xfId="0" applyFont="1" applyBorder="1" applyAlignment="1">
      <alignment horizontal="center" vertical="center"/>
    </xf>
    <xf numFmtId="0" fontId="0" fillId="0" borderId="4" xfId="0" applyBorder="1" applyAlignment="1">
      <alignment horizontal="center" vertical="center"/>
    </xf>
    <xf numFmtId="0" fontId="0" fillId="0" borderId="11" xfId="0" applyBorder="1" applyAlignment="1">
      <alignment horizontal="center" vertical="center"/>
    </xf>
    <xf numFmtId="0" fontId="225" fillId="0" borderId="66" xfId="0" applyFont="1" applyBorder="1" applyAlignment="1">
      <alignment horizontal="center" vertical="center" textRotation="90"/>
    </xf>
    <xf numFmtId="0" fontId="0" fillId="0" borderId="67" xfId="0" applyBorder="1" applyAlignment="1">
      <alignment horizontal="center" vertical="center" textRotation="90"/>
    </xf>
    <xf numFmtId="0" fontId="0" fillId="0" borderId="44" xfId="0" applyBorder="1" applyAlignment="1">
      <alignment horizontal="center" vertical="center" textRotation="90"/>
    </xf>
    <xf numFmtId="0" fontId="0" fillId="0" borderId="42" xfId="0" applyBorder="1" applyAlignment="1">
      <alignment horizontal="center" vertical="center" textRotation="90"/>
    </xf>
    <xf numFmtId="0" fontId="184" fillId="0" borderId="22" xfId="0" applyFont="1" applyFill="1" applyBorder="1" applyAlignment="1">
      <alignment horizontal="center" vertical="center"/>
    </xf>
    <xf numFmtId="0" fontId="234" fillId="0" borderId="8" xfId="0" applyFont="1"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223" fillId="0" borderId="41" xfId="0" applyFont="1" applyFill="1" applyBorder="1" applyAlignment="1">
      <alignment horizontal="center"/>
    </xf>
    <xf numFmtId="0" fontId="222" fillId="0" borderId="40" xfId="0" applyFont="1" applyFill="1" applyBorder="1" applyAlignment="1">
      <alignment horizontal="center"/>
    </xf>
    <xf numFmtId="0" fontId="222" fillId="0" borderId="41" xfId="0" applyFont="1" applyFill="1" applyBorder="1" applyAlignment="1">
      <alignment horizontal="center"/>
    </xf>
    <xf numFmtId="0" fontId="0" fillId="0" borderId="43" xfId="0" applyBorder="1" applyAlignment="1">
      <alignment horizontal="center"/>
    </xf>
    <xf numFmtId="0" fontId="222" fillId="0" borderId="43" xfId="0" applyFont="1" applyFill="1" applyBorder="1" applyAlignment="1">
      <alignment horizontal="center"/>
    </xf>
    <xf numFmtId="165" fontId="114" fillId="0" borderId="52" xfId="0" applyNumberFormat="1" applyFont="1" applyBorder="1" applyAlignment="1">
      <alignment horizontal="center" vertical="center" wrapText="1"/>
    </xf>
    <xf numFmtId="165" fontId="0" fillId="0" borderId="51" xfId="0" applyNumberFormat="1" applyBorder="1" applyAlignment="1"/>
    <xf numFmtId="0" fontId="114" fillId="0" borderId="33" xfId="0" applyFont="1" applyBorder="1" applyAlignment="1">
      <alignment horizontal="center" vertical="center"/>
    </xf>
    <xf numFmtId="0" fontId="114" fillId="0" borderId="67" xfId="0" applyFont="1" applyBorder="1" applyAlignment="1">
      <alignment horizontal="center" vertical="center"/>
    </xf>
    <xf numFmtId="165" fontId="114" fillId="0" borderId="67" xfId="0" applyNumberFormat="1" applyFont="1" applyBorder="1" applyAlignment="1">
      <alignment horizontal="center" vertical="center"/>
    </xf>
    <xf numFmtId="0" fontId="232" fillId="0" borderId="67" xfId="0" applyFont="1" applyBorder="1" applyAlignment="1">
      <alignment horizontal="center" vertical="center" textRotation="90"/>
    </xf>
    <xf numFmtId="0" fontId="232" fillId="0" borderId="44" xfId="0" applyFont="1" applyBorder="1" applyAlignment="1">
      <alignment horizontal="center" vertical="center" textRotation="90"/>
    </xf>
    <xf numFmtId="0" fontId="114" fillId="0" borderId="77" xfId="0" applyFont="1" applyBorder="1" applyAlignment="1">
      <alignment horizontal="center" vertical="center"/>
    </xf>
    <xf numFmtId="0" fontId="114" fillId="0" borderId="36" xfId="0" applyFont="1" applyBorder="1" applyAlignment="1">
      <alignment horizontal="center" vertical="center"/>
    </xf>
    <xf numFmtId="0" fontId="114" fillId="0" borderId="29" xfId="0" applyFont="1" applyBorder="1" applyAlignment="1">
      <alignment horizontal="center" vertical="center"/>
    </xf>
    <xf numFmtId="0" fontId="114" fillId="0" borderId="58" xfId="0" applyFont="1" applyBorder="1" applyAlignment="1">
      <alignment horizontal="center" vertical="center"/>
    </xf>
    <xf numFmtId="0" fontId="114" fillId="0" borderId="43" xfId="0" applyFont="1" applyBorder="1" applyAlignment="1">
      <alignment horizontal="center" vertical="center"/>
    </xf>
    <xf numFmtId="0" fontId="114" fillId="0" borderId="35" xfId="0" applyFont="1" applyBorder="1" applyAlignment="1">
      <alignment horizontal="center" vertical="center"/>
    </xf>
    <xf numFmtId="0" fontId="224" fillId="0" borderId="66" xfId="0" applyFont="1" applyFill="1" applyBorder="1" applyAlignment="1">
      <alignment horizontal="center" vertical="center"/>
    </xf>
    <xf numFmtId="0" fontId="136" fillId="0" borderId="67" xfId="0" applyFont="1" applyBorder="1" applyAlignment="1">
      <alignment horizontal="center" vertical="center"/>
    </xf>
    <xf numFmtId="0" fontId="225" fillId="0" borderId="40" xfId="0" applyFont="1" applyBorder="1" applyAlignment="1">
      <alignment horizontal="center" vertical="center" textRotation="90"/>
    </xf>
    <xf numFmtId="0" fontId="225" fillId="0" borderId="44" xfId="0" applyFont="1" applyBorder="1" applyAlignment="1">
      <alignment horizontal="center" vertical="center" textRotation="90"/>
    </xf>
    <xf numFmtId="0" fontId="228" fillId="0" borderId="44" xfId="0" applyFont="1" applyBorder="1" applyAlignment="1">
      <alignment horizontal="center" vertical="center" textRotation="90"/>
    </xf>
    <xf numFmtId="0" fontId="114" fillId="0" borderId="22" xfId="0" applyFont="1" applyBorder="1" applyAlignment="1">
      <alignment horizontal="center" vertical="center" wrapText="1"/>
    </xf>
    <xf numFmtId="0" fontId="0" fillId="0" borderId="8" xfId="0" applyBorder="1" applyAlignment="1"/>
    <xf numFmtId="0" fontId="114" fillId="0" borderId="32" xfId="0" applyFont="1" applyBorder="1" applyAlignment="1">
      <alignment horizontal="center" vertical="center" wrapText="1"/>
    </xf>
    <xf numFmtId="0" fontId="114" fillId="0" borderId="23" xfId="0" applyFont="1" applyBorder="1" applyAlignment="1">
      <alignment horizontal="center" vertical="center" wrapText="1"/>
    </xf>
    <xf numFmtId="0" fontId="0" fillId="0" borderId="9" xfId="0" applyBorder="1" applyAlignment="1"/>
    <xf numFmtId="0" fontId="114" fillId="0" borderId="148" xfId="0" applyFont="1" applyBorder="1" applyAlignment="1">
      <alignment horizontal="center" vertical="center" wrapText="1"/>
    </xf>
    <xf numFmtId="0" fontId="0" fillId="0" borderId="150" xfId="0" applyBorder="1" applyAlignment="1"/>
    <xf numFmtId="49" fontId="223" fillId="0" borderId="66" xfId="0" applyNumberFormat="1" applyFont="1" applyBorder="1" applyAlignment="1">
      <alignment horizontal="center" vertical="center"/>
    </xf>
    <xf numFmtId="0" fontId="0" fillId="0" borderId="79" xfId="0" applyBorder="1" applyAlignment="1">
      <alignment horizontal="center" vertical="center"/>
    </xf>
    <xf numFmtId="49" fontId="223" fillId="0" borderId="43" xfId="0" applyNumberFormat="1" applyFont="1" applyBorder="1" applyAlignment="1">
      <alignment horizontal="center" vertical="center"/>
    </xf>
    <xf numFmtId="0" fontId="0" fillId="0" borderId="35" xfId="0" applyBorder="1" applyAlignment="1">
      <alignment horizontal="center" vertical="center"/>
    </xf>
    <xf numFmtId="0" fontId="222" fillId="0" borderId="1" xfId="0" applyFont="1" applyFill="1" applyBorder="1" applyAlignment="1">
      <alignment horizontal="center"/>
    </xf>
    <xf numFmtId="0" fontId="222" fillId="0" borderId="2" xfId="0" applyFont="1" applyFill="1" applyBorder="1" applyAlignment="1">
      <alignment horizontal="center"/>
    </xf>
    <xf numFmtId="0" fontId="222" fillId="0" borderId="44" xfId="0" applyFont="1" applyFill="1" applyBorder="1" applyAlignment="1">
      <alignment horizontal="center"/>
    </xf>
    <xf numFmtId="0" fontId="222" fillId="0" borderId="0" xfId="0" applyFont="1" applyFill="1" applyBorder="1" applyAlignment="1">
      <alignment horizontal="center"/>
    </xf>
    <xf numFmtId="0" fontId="222" fillId="0" borderId="33" xfId="0" applyFont="1" applyFill="1" applyBorder="1" applyAlignment="1">
      <alignment horizontal="center"/>
    </xf>
    <xf numFmtId="0" fontId="169" fillId="0" borderId="66" xfId="0" applyFont="1" applyFill="1" applyBorder="1" applyAlignment="1">
      <alignment horizontal="center" vertical="center"/>
    </xf>
    <xf numFmtId="0" fontId="0" fillId="0" borderId="67" xfId="0" applyBorder="1" applyAlignment="1">
      <alignment horizontal="center" vertical="center"/>
    </xf>
    <xf numFmtId="49" fontId="219" fillId="0" borderId="40" xfId="0" applyNumberFormat="1" applyFont="1" applyFill="1" applyBorder="1" applyAlignment="1">
      <alignment horizontal="center" vertical="center" wrapText="1"/>
    </xf>
    <xf numFmtId="0" fontId="219" fillId="0" borderId="41" xfId="0" applyFont="1" applyBorder="1" applyAlignment="1">
      <alignment horizontal="center" vertical="center" wrapText="1"/>
    </xf>
    <xf numFmtId="0" fontId="220" fillId="0" borderId="43" xfId="0" applyFont="1" applyBorder="1" applyAlignment="1">
      <alignment horizontal="center" vertical="center" wrapText="1"/>
    </xf>
    <xf numFmtId="49" fontId="219" fillId="0" borderId="48" xfId="0" applyNumberFormat="1" applyFont="1" applyFill="1" applyBorder="1" applyAlignment="1">
      <alignment horizontal="center" vertical="center" wrapText="1"/>
    </xf>
    <xf numFmtId="49" fontId="219" fillId="0" borderId="54" xfId="0" applyNumberFormat="1" applyFont="1" applyFill="1" applyBorder="1" applyAlignment="1">
      <alignment horizontal="center" vertical="center" wrapText="1"/>
    </xf>
    <xf numFmtId="0" fontId="219" fillId="0" borderId="52" xfId="0" applyFont="1" applyBorder="1" applyAlignment="1">
      <alignment horizontal="center" vertical="center" wrapText="1"/>
    </xf>
    <xf numFmtId="0" fontId="222" fillId="0" borderId="65" xfId="0" applyFont="1" applyBorder="1" applyAlignment="1">
      <alignment horizontal="center" wrapText="1"/>
    </xf>
    <xf numFmtId="0" fontId="222" fillId="0" borderId="56" xfId="0" applyFont="1" applyBorder="1" applyAlignment="1">
      <alignment horizontal="center" wrapText="1"/>
    </xf>
    <xf numFmtId="0" fontId="0" fillId="0" borderId="53" xfId="0" applyBorder="1" applyAlignment="1">
      <alignment horizontal="center" wrapText="1"/>
    </xf>
    <xf numFmtId="0" fontId="222" fillId="0" borderId="42" xfId="0" applyFont="1" applyBorder="1" applyAlignment="1">
      <alignment horizontal="center" wrapText="1"/>
    </xf>
    <xf numFmtId="0" fontId="222" fillId="0" borderId="34" xfId="0" applyFont="1" applyBorder="1" applyAlignment="1">
      <alignment horizontal="center" wrapText="1"/>
    </xf>
    <xf numFmtId="0" fontId="222" fillId="0" borderId="35" xfId="0" applyFont="1" applyBorder="1" applyAlignment="1">
      <alignment horizontal="center" wrapText="1"/>
    </xf>
    <xf numFmtId="49" fontId="223" fillId="0" borderId="40" xfId="0" applyNumberFormat="1" applyFont="1" applyBorder="1" applyAlignment="1">
      <alignment horizontal="center" vertical="center"/>
    </xf>
    <xf numFmtId="0" fontId="223" fillId="0" borderId="41" xfId="0" applyFont="1" applyBorder="1" applyAlignment="1">
      <alignment horizontal="center" vertical="center"/>
    </xf>
    <xf numFmtId="0" fontId="223" fillId="0" borderId="43" xfId="0" applyFont="1" applyBorder="1" applyAlignment="1">
      <alignment horizontal="center" vertical="center"/>
    </xf>
    <xf numFmtId="0" fontId="0" fillId="0" borderId="42" xfId="0" applyBorder="1" applyAlignment="1">
      <alignment horizontal="center" vertical="center"/>
    </xf>
    <xf numFmtId="0" fontId="0" fillId="0" borderId="34" xfId="0" applyBorder="1" applyAlignment="1">
      <alignment horizontal="center" vertical="center"/>
    </xf>
    <xf numFmtId="49" fontId="219" fillId="0" borderId="66" xfId="0" applyNumberFormat="1" applyFont="1" applyBorder="1" applyAlignment="1">
      <alignment horizontal="center" vertical="center" textRotation="90"/>
    </xf>
    <xf numFmtId="0" fontId="220" fillId="0" borderId="79" xfId="0" applyFont="1" applyBorder="1" applyAlignment="1">
      <alignment horizontal="center" vertical="center" textRotation="90"/>
    </xf>
    <xf numFmtId="0" fontId="219" fillId="0" borderId="66" xfId="0" applyFont="1" applyBorder="1" applyAlignment="1">
      <alignment horizontal="center" vertical="center" textRotation="90"/>
    </xf>
    <xf numFmtId="0" fontId="0" fillId="0" borderId="79" xfId="0" applyBorder="1" applyAlignment="1">
      <alignment textRotation="90"/>
    </xf>
    <xf numFmtId="49" fontId="219" fillId="0" borderId="41" xfId="0" applyNumberFormat="1" applyFont="1" applyBorder="1" applyAlignment="1">
      <alignment horizontal="center" vertical="center" wrapText="1"/>
    </xf>
    <xf numFmtId="49" fontId="219" fillId="0" borderId="40" xfId="0" applyNumberFormat="1" applyFont="1" applyBorder="1" applyAlignment="1">
      <alignment horizontal="center" vertical="center" wrapText="1"/>
    </xf>
    <xf numFmtId="0" fontId="169" fillId="0" borderId="2" xfId="0" applyFont="1" applyBorder="1" applyAlignment="1">
      <alignment horizontal="center"/>
    </xf>
    <xf numFmtId="0" fontId="169" fillId="0" borderId="3" xfId="0" applyFont="1" applyBorder="1" applyAlignment="1">
      <alignment horizontal="center"/>
    </xf>
    <xf numFmtId="0" fontId="114" fillId="0" borderId="59" xfId="0" applyFont="1" applyFill="1" applyBorder="1" applyAlignment="1">
      <alignment horizontal="center" vertical="center" wrapText="1"/>
    </xf>
    <xf numFmtId="0" fontId="0" fillId="0" borderId="39" xfId="0" applyBorder="1" applyAlignment="1"/>
    <xf numFmtId="0" fontId="247" fillId="0" borderId="52" xfId="0" applyFont="1" applyBorder="1" applyAlignment="1">
      <alignment horizontal="center" vertical="center" wrapText="1"/>
    </xf>
    <xf numFmtId="0" fontId="247" fillId="0" borderId="51" xfId="0" applyFont="1" applyBorder="1" applyAlignment="1">
      <alignment horizontal="center" vertical="center" wrapText="1"/>
    </xf>
    <xf numFmtId="0" fontId="247" fillId="0" borderId="76" xfId="0" applyFont="1" applyBorder="1" applyAlignment="1">
      <alignment horizontal="center" vertical="center" wrapText="1"/>
    </xf>
    <xf numFmtId="0" fontId="247" fillId="0" borderId="53" xfId="0" applyFont="1" applyBorder="1" applyAlignment="1">
      <alignment horizontal="center" vertical="center" wrapText="1"/>
    </xf>
    <xf numFmtId="49" fontId="223" fillId="0" borderId="2" xfId="0" applyNumberFormat="1" applyFont="1" applyFill="1" applyBorder="1" applyAlignment="1">
      <alignment horizontal="center"/>
    </xf>
    <xf numFmtId="49" fontId="223" fillId="0" borderId="3" xfId="0" applyNumberFormat="1" applyFont="1" applyFill="1" applyBorder="1" applyAlignment="1">
      <alignment horizontal="center"/>
    </xf>
    <xf numFmtId="0" fontId="0" fillId="0" borderId="30" xfId="0" applyBorder="1" applyAlignment="1">
      <alignment horizontal="center" vertical="center"/>
    </xf>
    <xf numFmtId="0" fontId="0" fillId="0" borderId="39" xfId="0" applyBorder="1" applyAlignment="1">
      <alignment horizontal="center" vertical="center"/>
    </xf>
    <xf numFmtId="0" fontId="0" fillId="0" borderId="30" xfId="0" applyBorder="1" applyAlignment="1"/>
    <xf numFmtId="0" fontId="225" fillId="0" borderId="48" xfId="0" applyFont="1" applyBorder="1" applyAlignment="1">
      <alignment horizontal="center" vertical="center"/>
    </xf>
    <xf numFmtId="0" fontId="225" fillId="0" borderId="63" xfId="0" applyFont="1" applyBorder="1" applyAlignment="1">
      <alignment horizontal="center" vertical="center"/>
    </xf>
    <xf numFmtId="0" fontId="225" fillId="0" borderId="64" xfId="0" applyFont="1" applyBorder="1" applyAlignment="1">
      <alignment horizontal="center" vertical="center"/>
    </xf>
    <xf numFmtId="0" fontId="225" fillId="0" borderId="65" xfId="0" applyFont="1" applyBorder="1" applyAlignment="1">
      <alignment horizontal="center" vertical="center"/>
    </xf>
    <xf numFmtId="0" fontId="0" fillId="0" borderId="29" xfId="0" applyBorder="1" applyAlignment="1"/>
    <xf numFmtId="0" fontId="114" fillId="0" borderId="33" xfId="0" applyFont="1" applyFill="1" applyBorder="1" applyAlignment="1">
      <alignment horizontal="center" vertical="center" wrapText="1"/>
    </xf>
    <xf numFmtId="0" fontId="184" fillId="0" borderId="67" xfId="0" applyFont="1" applyBorder="1" applyAlignment="1">
      <alignment horizontal="center" vertical="center" wrapText="1"/>
    </xf>
    <xf numFmtId="0" fontId="247" fillId="0" borderId="132" xfId="0" applyFont="1" applyBorder="1" applyAlignment="1">
      <alignment horizontal="center" vertical="center" wrapText="1"/>
    </xf>
    <xf numFmtId="0" fontId="0" fillId="0" borderId="53" xfId="0" applyBorder="1"/>
    <xf numFmtId="0" fontId="222" fillId="0" borderId="3" xfId="0" applyFont="1" applyFill="1" applyBorder="1" applyAlignment="1">
      <alignment horizontal="center"/>
    </xf>
    <xf numFmtId="0" fontId="114" fillId="0" borderId="46" xfId="0" applyFont="1" applyFill="1" applyBorder="1" applyAlignment="1">
      <alignment horizontal="center" vertical="center" wrapText="1"/>
    </xf>
    <xf numFmtId="0" fontId="225" fillId="0" borderId="60" xfId="0" applyFont="1" applyBorder="1" applyAlignment="1">
      <alignment horizontal="center" vertical="center"/>
    </xf>
    <xf numFmtId="0" fontId="184" fillId="0" borderId="78" xfId="0" applyFont="1" applyFill="1" applyBorder="1" applyAlignment="1">
      <alignment horizontal="center" vertical="center"/>
    </xf>
    <xf numFmtId="0" fontId="184" fillId="0" borderId="79" xfId="0" applyFont="1" applyBorder="1" applyAlignment="1">
      <alignment horizontal="center" vertical="center" wrapText="1"/>
    </xf>
    <xf numFmtId="0" fontId="247" fillId="0" borderId="66" xfId="0" applyFont="1" applyBorder="1" applyAlignment="1">
      <alignment horizontal="center" vertical="center" wrapText="1"/>
    </xf>
    <xf numFmtId="0" fontId="247" fillId="0" borderId="67" xfId="0" applyFont="1" applyBorder="1" applyAlignment="1">
      <alignment horizontal="center" vertical="center" wrapText="1"/>
    </xf>
    <xf numFmtId="0" fontId="247" fillId="0" borderId="79" xfId="0" applyFont="1" applyBorder="1" applyAlignment="1">
      <alignment horizontal="center" vertical="center" wrapText="1"/>
    </xf>
    <xf numFmtId="0" fontId="184" fillId="0" borderId="58" xfId="0" applyFont="1" applyFill="1" applyBorder="1" applyAlignment="1">
      <alignment horizontal="center" vertical="center" wrapText="1"/>
    </xf>
    <xf numFmtId="0" fontId="184" fillId="0" borderId="46" xfId="0" applyFont="1" applyFill="1" applyBorder="1" applyAlignment="1">
      <alignment horizontal="center" vertical="center" wrapText="1"/>
    </xf>
    <xf numFmtId="0" fontId="184" fillId="0" borderId="30" xfId="0" applyFont="1" applyFill="1" applyBorder="1" applyAlignment="1">
      <alignment horizontal="center" vertical="center" wrapText="1"/>
    </xf>
    <xf numFmtId="0" fontId="228" fillId="0" borderId="67" xfId="0" applyFont="1" applyBorder="1" applyAlignment="1">
      <alignment horizontal="center" vertical="center"/>
    </xf>
    <xf numFmtId="0" fontId="228" fillId="0" borderId="79" xfId="0" applyFont="1" applyBorder="1" applyAlignment="1">
      <alignment horizontal="center" vertical="center"/>
    </xf>
    <xf numFmtId="0" fontId="225" fillId="0" borderId="66" xfId="0" applyFont="1" applyBorder="1" applyAlignment="1">
      <alignment horizontal="center" vertical="center"/>
    </xf>
    <xf numFmtId="0" fontId="114" fillId="0" borderId="30" xfId="0" applyFont="1" applyFill="1" applyBorder="1" applyAlignment="1">
      <alignment horizontal="center" vertical="center" wrapText="1"/>
    </xf>
    <xf numFmtId="0" fontId="184" fillId="0" borderId="59" xfId="0" applyFont="1" applyFill="1" applyBorder="1" applyAlignment="1">
      <alignment horizontal="center" vertical="center" wrapText="1"/>
    </xf>
    <xf numFmtId="0" fontId="184" fillId="0" borderId="62" xfId="0" applyFont="1" applyFill="1" applyBorder="1" applyAlignment="1">
      <alignment horizontal="center" vertical="center" wrapText="1"/>
    </xf>
    <xf numFmtId="0" fontId="184" fillId="0" borderId="39" xfId="0" applyFont="1" applyFill="1" applyBorder="1" applyAlignment="1">
      <alignment horizontal="center" vertical="center" wrapText="1"/>
    </xf>
    <xf numFmtId="0" fontId="123" fillId="0" borderId="43" xfId="0" applyFont="1" applyBorder="1" applyAlignment="1">
      <alignment horizontal="center" vertical="center" wrapText="1"/>
    </xf>
    <xf numFmtId="0" fontId="123" fillId="0" borderId="33" xfId="0" applyFont="1" applyBorder="1" applyAlignment="1">
      <alignment horizontal="center" vertical="center" wrapText="1"/>
    </xf>
    <xf numFmtId="0" fontId="0" fillId="0" borderId="36" xfId="0" applyBorder="1" applyAlignment="1">
      <alignment horizontal="center"/>
    </xf>
    <xf numFmtId="0" fontId="0" fillId="0" borderId="29" xfId="0" applyBorder="1" applyAlignment="1">
      <alignment horizontal="center"/>
    </xf>
    <xf numFmtId="0" fontId="0" fillId="0" borderId="46" xfId="0" applyBorder="1" applyAlignment="1">
      <alignment horizontal="center"/>
    </xf>
    <xf numFmtId="0" fontId="0" fillId="0" borderId="30" xfId="0" applyBorder="1" applyAlignment="1">
      <alignment horizontal="center"/>
    </xf>
    <xf numFmtId="0" fontId="114" fillId="0" borderId="59" xfId="0" applyFont="1" applyBorder="1" applyAlignment="1">
      <alignment horizontal="center" vertical="center"/>
    </xf>
    <xf numFmtId="0" fontId="0" fillId="0" borderId="62" xfId="0" applyBorder="1" applyAlignment="1">
      <alignment horizontal="center"/>
    </xf>
    <xf numFmtId="0" fontId="0" fillId="0" borderId="39" xfId="0" applyBorder="1" applyAlignment="1">
      <alignment horizontal="center"/>
    </xf>
    <xf numFmtId="0" fontId="222" fillId="0" borderId="77" xfId="0" applyFont="1" applyFill="1" applyBorder="1" applyAlignment="1">
      <alignment horizontal="center"/>
    </xf>
    <xf numFmtId="0" fontId="222" fillId="0" borderId="58" xfId="0" applyFont="1" applyFill="1" applyBorder="1" applyAlignment="1">
      <alignment horizontal="center"/>
    </xf>
    <xf numFmtId="0" fontId="222" fillId="0" borderId="59" xfId="0" applyFont="1" applyFill="1" applyBorder="1" applyAlignment="1">
      <alignment horizontal="center"/>
    </xf>
    <xf numFmtId="0" fontId="114" fillId="0" borderId="66" xfId="0" applyFont="1" applyBorder="1" applyAlignment="1">
      <alignment horizontal="center" vertical="center"/>
    </xf>
    <xf numFmtId="0" fontId="0" fillId="0" borderId="67" xfId="0" applyBorder="1" applyAlignment="1">
      <alignment horizontal="center"/>
    </xf>
    <xf numFmtId="0" fontId="0" fillId="0" borderId="79" xfId="0" applyBorder="1" applyAlignment="1">
      <alignment horizontal="center"/>
    </xf>
    <xf numFmtId="0" fontId="0" fillId="0" borderId="79" xfId="0" applyFont="1" applyBorder="1" applyAlignment="1">
      <alignment horizontal="center" vertical="center"/>
    </xf>
    <xf numFmtId="0" fontId="114" fillId="0" borderId="77" xfId="0" applyFont="1" applyBorder="1" applyAlignment="1">
      <alignment horizontal="center" vertical="center" wrapText="1"/>
    </xf>
    <xf numFmtId="0" fontId="114" fillId="0" borderId="36" xfId="0" applyFont="1" applyBorder="1" applyAlignment="1">
      <alignment horizontal="center" vertical="center" wrapText="1"/>
    </xf>
    <xf numFmtId="0" fontId="0" fillId="0" borderId="36" xfId="0" applyBorder="1" applyAlignment="1">
      <alignment horizontal="center" vertical="center" wrapText="1"/>
    </xf>
    <xf numFmtId="0" fontId="114" fillId="0" borderId="58" xfId="0" applyFont="1" applyBorder="1" applyAlignment="1">
      <alignment horizontal="center" vertical="center" wrapText="1"/>
    </xf>
    <xf numFmtId="0" fontId="114" fillId="0" borderId="46" xfId="0" applyFont="1" applyBorder="1" applyAlignment="1">
      <alignment horizontal="center" vertical="center" wrapText="1"/>
    </xf>
    <xf numFmtId="0" fontId="0" fillId="0" borderId="46" xfId="0" applyBorder="1" applyAlignment="1">
      <alignment horizontal="center" vertical="center" wrapText="1"/>
    </xf>
    <xf numFmtId="0" fontId="114" fillId="0" borderId="59" xfId="0" applyFont="1" applyBorder="1" applyAlignment="1">
      <alignment horizontal="center" vertical="center" wrapText="1"/>
    </xf>
    <xf numFmtId="0" fontId="114" fillId="0" borderId="62" xfId="0" applyFont="1" applyBorder="1" applyAlignment="1">
      <alignment horizontal="center" vertical="center" wrapText="1"/>
    </xf>
    <xf numFmtId="0" fontId="0" fillId="0" borderId="62" xfId="0" applyBorder="1" applyAlignment="1">
      <alignment horizontal="center" vertical="center" wrapText="1"/>
    </xf>
    <xf numFmtId="0" fontId="114" fillId="0" borderId="66" xfId="0" applyFont="1" applyBorder="1" applyAlignment="1">
      <alignment horizontal="center" vertical="center" wrapText="1"/>
    </xf>
    <xf numFmtId="0" fontId="0" fillId="0" borderId="67" xfId="0" applyBorder="1" applyAlignment="1">
      <alignment horizontal="center" vertical="center" wrapText="1"/>
    </xf>
    <xf numFmtId="49" fontId="248" fillId="0" borderId="40" xfId="0" applyNumberFormat="1" applyFont="1" applyBorder="1" applyAlignment="1">
      <alignment horizontal="center" vertical="center"/>
    </xf>
    <xf numFmtId="0" fontId="248" fillId="0" borderId="41" xfId="0" applyFont="1" applyBorder="1" applyAlignment="1">
      <alignment horizontal="center" vertical="center"/>
    </xf>
    <xf numFmtId="0" fontId="248" fillId="0" borderId="43" xfId="0" applyFont="1" applyBorder="1" applyAlignment="1">
      <alignment horizontal="center" vertical="center"/>
    </xf>
    <xf numFmtId="0" fontId="0" fillId="0" borderId="42" xfId="0" applyFont="1" applyBorder="1" applyAlignment="1">
      <alignment horizontal="center" vertical="center"/>
    </xf>
    <xf numFmtId="0" fontId="0" fillId="0" borderId="34" xfId="0" applyFont="1" applyBorder="1" applyAlignment="1">
      <alignment horizontal="center" vertical="center"/>
    </xf>
    <xf numFmtId="0" fontId="0" fillId="0" borderId="35" xfId="0" applyFont="1" applyBorder="1" applyAlignment="1">
      <alignment horizontal="center" vertical="center"/>
    </xf>
    <xf numFmtId="49" fontId="248" fillId="0" borderId="66" xfId="0" applyNumberFormat="1" applyFont="1" applyBorder="1" applyAlignment="1">
      <alignment horizontal="center" vertical="center"/>
    </xf>
    <xf numFmtId="49" fontId="135" fillId="0" borderId="66" xfId="0" applyNumberFormat="1" applyFont="1" applyBorder="1" applyAlignment="1">
      <alignment horizontal="center" vertical="center" textRotation="255"/>
    </xf>
    <xf numFmtId="0" fontId="120" fillId="0" borderId="40" xfId="0" applyFont="1" applyBorder="1" applyAlignment="1">
      <alignment horizontal="center" vertical="center" wrapText="1"/>
    </xf>
    <xf numFmtId="0" fontId="120" fillId="0" borderId="41" xfId="0" applyFont="1" applyBorder="1" applyAlignment="1">
      <alignment horizontal="center" vertical="center" wrapText="1"/>
    </xf>
    <xf numFmtId="0" fontId="120" fillId="0" borderId="43" xfId="0" applyFont="1" applyBorder="1" applyAlignment="1">
      <alignment horizontal="center" vertical="center" wrapText="1"/>
    </xf>
    <xf numFmtId="49" fontId="222" fillId="0" borderId="48" xfId="0" applyNumberFormat="1" applyFont="1" applyFill="1" applyBorder="1" applyAlignment="1">
      <alignment horizontal="center" vertical="center" wrapText="1"/>
    </xf>
    <xf numFmtId="49" fontId="222" fillId="0" borderId="54" xfId="0" applyNumberFormat="1" applyFont="1" applyFill="1" applyBorder="1" applyAlignment="1">
      <alignment horizontal="center" vertical="center" wrapText="1"/>
    </xf>
    <xf numFmtId="0" fontId="222" fillId="0" borderId="52" xfId="0" applyFont="1" applyBorder="1" applyAlignment="1">
      <alignment horizontal="center" vertical="center" wrapText="1"/>
    </xf>
    <xf numFmtId="0" fontId="258" fillId="0" borderId="1" xfId="0" applyFont="1" applyBorder="1" applyAlignment="1">
      <alignment horizontal="center" vertical="center" wrapText="1"/>
    </xf>
    <xf numFmtId="0" fontId="258" fillId="0" borderId="3" xfId="0" applyFont="1" applyBorder="1" applyAlignment="1">
      <alignment horizontal="center" vertical="center" wrapText="1"/>
    </xf>
    <xf numFmtId="0" fontId="259" fillId="34" borderId="1" xfId="6" applyFont="1" applyFill="1" applyBorder="1" applyAlignment="1">
      <alignment horizontal="center" vertical="distributed"/>
    </xf>
    <xf numFmtId="0" fontId="259" fillId="34" borderId="2" xfId="6" applyFont="1" applyFill="1" applyBorder="1" applyAlignment="1">
      <alignment horizontal="center" vertical="distributed"/>
    </xf>
    <xf numFmtId="0" fontId="259" fillId="34" borderId="3" xfId="6" applyFont="1" applyFill="1" applyBorder="1" applyAlignment="1">
      <alignment horizontal="center" vertical="distributed"/>
    </xf>
    <xf numFmtId="0" fontId="253" fillId="0" borderId="66" xfId="0" applyFont="1" applyFill="1" applyBorder="1" applyAlignment="1">
      <alignment horizontal="center" vertical="center"/>
    </xf>
    <xf numFmtId="0" fontId="253" fillId="0" borderId="67" xfId="0" applyFont="1" applyFill="1" applyBorder="1" applyAlignment="1">
      <alignment horizontal="center" vertical="center"/>
    </xf>
    <xf numFmtId="0" fontId="253" fillId="0" borderId="79" xfId="0" applyFont="1" applyFill="1" applyBorder="1" applyAlignment="1">
      <alignment horizontal="center" vertical="center"/>
    </xf>
    <xf numFmtId="4" fontId="261" fillId="0" borderId="77" xfId="4" applyNumberFormat="1" applyFont="1" applyBorder="1" applyAlignment="1">
      <alignment horizontal="center" vertical="distributed" wrapText="1"/>
    </xf>
    <xf numFmtId="4" fontId="261" fillId="0" borderId="36" xfId="4" applyNumberFormat="1" applyFont="1" applyBorder="1" applyAlignment="1">
      <alignment horizontal="center" vertical="distributed" wrapText="1"/>
    </xf>
    <xf numFmtId="4" fontId="261" fillId="0" borderId="29" xfId="4" applyNumberFormat="1" applyFont="1" applyBorder="1" applyAlignment="1">
      <alignment horizontal="center" vertical="distributed" wrapText="1"/>
    </xf>
    <xf numFmtId="165" fontId="262" fillId="0" borderId="59" xfId="4" applyNumberFormat="1" applyFont="1" applyBorder="1" applyAlignment="1">
      <alignment horizontal="center" vertical="distributed" wrapText="1"/>
    </xf>
    <xf numFmtId="165" fontId="262" fillId="0" borderId="62" xfId="4" applyNumberFormat="1" applyFont="1" applyBorder="1" applyAlignment="1">
      <alignment horizontal="center" vertical="distributed" wrapText="1"/>
    </xf>
    <xf numFmtId="165" fontId="262" fillId="0" borderId="39" xfId="4" applyNumberFormat="1" applyFont="1" applyBorder="1" applyAlignment="1">
      <alignment horizontal="center" vertical="distributed" wrapText="1"/>
    </xf>
    <xf numFmtId="4" fontId="261" fillId="0" borderId="149" xfId="4" applyNumberFormat="1" applyFont="1" applyBorder="1" applyAlignment="1">
      <alignment horizontal="center" vertical="distributed" wrapText="1"/>
    </xf>
    <xf numFmtId="4" fontId="261" fillId="0" borderId="78" xfId="4" applyNumberFormat="1" applyFont="1" applyBorder="1" applyAlignment="1">
      <alignment horizontal="center" vertical="distributed" wrapText="1"/>
    </xf>
    <xf numFmtId="4" fontId="261" fillId="0" borderId="47" xfId="4" applyNumberFormat="1" applyFont="1" applyBorder="1" applyAlignment="1">
      <alignment horizontal="center" vertical="distributed" wrapText="1"/>
    </xf>
    <xf numFmtId="0" fontId="252" fillId="24" borderId="0" xfId="0" applyFont="1" applyFill="1" applyBorder="1" applyAlignment="1">
      <alignment horizontal="center"/>
    </xf>
    <xf numFmtId="0" fontId="0" fillId="0" borderId="1" xfId="0" applyFont="1" applyBorder="1" applyAlignment="1">
      <alignment horizontal="left"/>
    </xf>
    <xf numFmtId="0" fontId="0" fillId="0" borderId="2" xfId="0" applyFont="1" applyBorder="1" applyAlignment="1">
      <alignment horizontal="left"/>
    </xf>
    <xf numFmtId="0" fontId="0" fillId="0" borderId="3" xfId="0" applyFont="1" applyBorder="1" applyAlignment="1">
      <alignment horizontal="left"/>
    </xf>
    <xf numFmtId="0" fontId="254" fillId="0" borderId="1" xfId="0" applyFont="1" applyBorder="1" applyAlignment="1">
      <alignment horizontal="left" wrapText="1"/>
    </xf>
    <xf numFmtId="0" fontId="254" fillId="0" borderId="2" xfId="0" applyFont="1" applyBorder="1" applyAlignment="1">
      <alignment horizontal="left" wrapText="1"/>
    </xf>
    <xf numFmtId="0" fontId="254" fillId="0" borderId="3" xfId="0" applyFont="1" applyBorder="1" applyAlignment="1">
      <alignment horizontal="left" wrapText="1"/>
    </xf>
    <xf numFmtId="0" fontId="255" fillId="34" borderId="66" xfId="6" applyFont="1" applyFill="1" applyBorder="1" applyAlignment="1">
      <alignment horizontal="center" vertical="center" wrapText="1"/>
    </xf>
    <xf numFmtId="0" fontId="255" fillId="34" borderId="79" xfId="6" applyFont="1" applyFill="1" applyBorder="1" applyAlignment="1">
      <alignment horizontal="center" vertical="center" wrapText="1"/>
    </xf>
    <xf numFmtId="0" fontId="255" fillId="34" borderId="148" xfId="6" applyFont="1" applyFill="1" applyBorder="1" applyAlignment="1">
      <alignment horizontal="center" vertical="distributed"/>
    </xf>
    <xf numFmtId="0" fontId="255" fillId="34" borderId="151" xfId="6" applyFont="1" applyFill="1" applyBorder="1" applyAlignment="1">
      <alignment horizontal="center" vertical="distributed"/>
    </xf>
    <xf numFmtId="0" fontId="255" fillId="34" borderId="148" xfId="6" applyFont="1" applyFill="1" applyBorder="1" applyAlignment="1">
      <alignment horizontal="center" vertical="center" wrapText="1" shrinkToFit="1"/>
    </xf>
    <xf numFmtId="0" fontId="255" fillId="34" borderId="151" xfId="6" applyFont="1" applyFill="1" applyBorder="1" applyAlignment="1">
      <alignment horizontal="center" vertical="center" wrapText="1" shrinkToFit="1"/>
    </xf>
    <xf numFmtId="0" fontId="255" fillId="34" borderId="54" xfId="6" applyFont="1" applyFill="1" applyBorder="1" applyAlignment="1">
      <alignment horizontal="center" vertical="center" wrapText="1" shrinkToFit="1"/>
    </xf>
    <xf numFmtId="0" fontId="255" fillId="34" borderId="56" xfId="6" applyFont="1" applyFill="1" applyBorder="1" applyAlignment="1">
      <alignment horizontal="center" vertical="center" wrapText="1" shrinkToFit="1"/>
    </xf>
    <xf numFmtId="0" fontId="256" fillId="34" borderId="148" xfId="6" applyFont="1" applyFill="1" applyBorder="1" applyAlignment="1">
      <alignment horizontal="center" vertical="center" wrapText="1" shrinkToFit="1"/>
    </xf>
    <xf numFmtId="0" fontId="256" fillId="34" borderId="151" xfId="6" applyFont="1" applyFill="1" applyBorder="1" applyAlignment="1">
      <alignment horizontal="center" vertical="center" wrapText="1" shrinkToFit="1"/>
    </xf>
    <xf numFmtId="0" fontId="255" fillId="34" borderId="13" xfId="6" applyFont="1" applyFill="1" applyBorder="1" applyAlignment="1">
      <alignment horizontal="center" vertical="center" wrapText="1" shrinkToFit="1"/>
    </xf>
    <xf numFmtId="0" fontId="255" fillId="34" borderId="15" xfId="6" applyFont="1" applyFill="1" applyBorder="1" applyAlignment="1">
      <alignment horizontal="center" vertical="center" wrapText="1" shrinkToFit="1"/>
    </xf>
    <xf numFmtId="0" fontId="259" fillId="34" borderId="34" xfId="6" applyFont="1" applyFill="1" applyBorder="1" applyAlignment="1">
      <alignment horizontal="center" vertical="distributed"/>
    </xf>
    <xf numFmtId="0" fontId="253" fillId="0" borderId="66" xfId="0" applyFont="1" applyBorder="1" applyAlignment="1">
      <alignment horizontal="center" vertical="center"/>
    </xf>
    <xf numFmtId="0" fontId="253" fillId="0" borderId="67" xfId="0" applyFont="1" applyBorder="1" applyAlignment="1">
      <alignment horizontal="center" vertical="center"/>
    </xf>
    <xf numFmtId="0" fontId="253" fillId="0" borderId="79" xfId="0" applyFont="1" applyBorder="1" applyAlignment="1">
      <alignment horizontal="center" vertical="center"/>
    </xf>
    <xf numFmtId="4" fontId="261" fillId="0" borderId="77" xfId="4" applyNumberFormat="1" applyFont="1" applyFill="1" applyBorder="1" applyAlignment="1">
      <alignment horizontal="center" vertical="distributed" wrapText="1"/>
    </xf>
    <xf numFmtId="4" fontId="261" fillId="0" borderId="36" xfId="4" applyNumberFormat="1" applyFont="1" applyFill="1" applyBorder="1" applyAlignment="1">
      <alignment horizontal="center" vertical="distributed" wrapText="1"/>
    </xf>
    <xf numFmtId="4" fontId="261" fillId="0" borderId="29" xfId="4" applyNumberFormat="1" applyFont="1" applyFill="1" applyBorder="1" applyAlignment="1">
      <alignment horizontal="center" vertical="distributed" wrapText="1"/>
    </xf>
    <xf numFmtId="165" fontId="262" fillId="0" borderId="59" xfId="4" applyNumberFormat="1" applyFont="1" applyFill="1" applyBorder="1" applyAlignment="1">
      <alignment horizontal="center" vertical="distributed" wrapText="1"/>
    </xf>
    <xf numFmtId="165" fontId="262" fillId="0" borderId="62" xfId="4" applyNumberFormat="1" applyFont="1" applyFill="1" applyBorder="1" applyAlignment="1">
      <alignment horizontal="center" vertical="distributed" wrapText="1"/>
    </xf>
    <xf numFmtId="165" fontId="262" fillId="0" borderId="39" xfId="4" applyNumberFormat="1" applyFont="1" applyFill="1" applyBorder="1" applyAlignment="1">
      <alignment horizontal="center" vertical="distributed" wrapText="1"/>
    </xf>
    <xf numFmtId="4" fontId="261" fillId="0" borderId="149" xfId="4" applyNumberFormat="1" applyFont="1" applyFill="1" applyBorder="1" applyAlignment="1">
      <alignment horizontal="center" vertical="distributed" wrapText="1"/>
    </xf>
    <xf numFmtId="4" fontId="261" fillId="0" borderId="78" xfId="4" applyNumberFormat="1" applyFont="1" applyFill="1" applyBorder="1" applyAlignment="1">
      <alignment horizontal="center" vertical="distributed" wrapText="1"/>
    </xf>
    <xf numFmtId="4" fontId="261" fillId="0" borderId="47" xfId="4" applyNumberFormat="1" applyFont="1" applyFill="1" applyBorder="1" applyAlignment="1">
      <alignment horizontal="center" vertical="distributed" wrapText="1"/>
    </xf>
    <xf numFmtId="0" fontId="259" fillId="34" borderId="1" xfId="6" applyFont="1" applyFill="1" applyBorder="1" applyAlignment="1">
      <alignment horizontal="center" vertical="distributed" wrapText="1"/>
    </xf>
    <xf numFmtId="0" fontId="259" fillId="34" borderId="2" xfId="6" applyFont="1" applyFill="1" applyBorder="1" applyAlignment="1">
      <alignment horizontal="center" vertical="distributed" wrapText="1"/>
    </xf>
    <xf numFmtId="0" fontId="259" fillId="34" borderId="41" xfId="6" applyFont="1" applyFill="1" applyBorder="1" applyAlignment="1">
      <alignment horizontal="center" vertical="distributed" wrapText="1"/>
    </xf>
    <xf numFmtId="0" fontId="259" fillId="34" borderId="43" xfId="6" applyFont="1" applyFill="1" applyBorder="1" applyAlignment="1">
      <alignment horizontal="center" vertical="distributed" wrapText="1"/>
    </xf>
    <xf numFmtId="0" fontId="274" fillId="34" borderId="66" xfId="6" applyFont="1" applyFill="1" applyBorder="1" applyAlignment="1">
      <alignment horizontal="center" vertical="center"/>
    </xf>
    <xf numFmtId="0" fontId="274" fillId="34" borderId="67" xfId="6" applyFont="1" applyFill="1" applyBorder="1" applyAlignment="1">
      <alignment horizontal="center" vertical="center"/>
    </xf>
    <xf numFmtId="0" fontId="274" fillId="34" borderId="79" xfId="6" applyFont="1" applyFill="1" applyBorder="1" applyAlignment="1">
      <alignment horizontal="center" vertical="center"/>
    </xf>
    <xf numFmtId="0" fontId="276" fillId="34" borderId="22" xfId="6" applyFont="1" applyFill="1" applyBorder="1" applyAlignment="1">
      <alignment horizontal="center" vertical="distributed"/>
    </xf>
    <xf numFmtId="0" fontId="276" fillId="34" borderId="8" xfId="6" applyFont="1" applyFill="1" applyBorder="1" applyAlignment="1">
      <alignment horizontal="center" vertical="distributed"/>
    </xf>
    <xf numFmtId="0" fontId="276" fillId="34" borderId="10" xfId="6" applyFont="1" applyFill="1" applyBorder="1" applyAlignment="1">
      <alignment horizontal="center" vertical="distributed"/>
    </xf>
    <xf numFmtId="165" fontId="277" fillId="34" borderId="23" xfId="6" applyNumberFormat="1" applyFont="1" applyFill="1" applyBorder="1" applyAlignment="1">
      <alignment horizontal="center" vertical="distributed"/>
    </xf>
    <xf numFmtId="165" fontId="277" fillId="34" borderId="9" xfId="6" applyNumberFormat="1" applyFont="1" applyFill="1" applyBorder="1" applyAlignment="1">
      <alignment horizontal="center" vertical="distributed"/>
    </xf>
    <xf numFmtId="165" fontId="277" fillId="34" borderId="12" xfId="6" applyNumberFormat="1" applyFont="1" applyFill="1" applyBorder="1" applyAlignment="1">
      <alignment horizontal="center" vertical="distributed"/>
    </xf>
    <xf numFmtId="2" fontId="276" fillId="34" borderId="22" xfId="6" applyNumberFormat="1" applyFont="1" applyFill="1" applyBorder="1" applyAlignment="1">
      <alignment horizontal="center" vertical="distributed"/>
    </xf>
    <xf numFmtId="2" fontId="276" fillId="34" borderId="8" xfId="6" applyNumberFormat="1" applyFont="1" applyFill="1" applyBorder="1" applyAlignment="1">
      <alignment horizontal="center" vertical="distributed"/>
    </xf>
    <xf numFmtId="2" fontId="276" fillId="34" borderId="10" xfId="6" applyNumberFormat="1" applyFont="1" applyFill="1" applyBorder="1" applyAlignment="1">
      <alignment horizontal="center" vertical="distributed"/>
    </xf>
    <xf numFmtId="0" fontId="259" fillId="34" borderId="41" xfId="6" applyFont="1" applyFill="1" applyBorder="1" applyAlignment="1">
      <alignment horizontal="center" vertical="distributed"/>
    </xf>
    <xf numFmtId="0" fontId="259" fillId="34" borderId="43" xfId="6" applyFont="1" applyFill="1" applyBorder="1" applyAlignment="1">
      <alignment horizontal="center" vertical="distributed"/>
    </xf>
    <xf numFmtId="0" fontId="274" fillId="34" borderId="66" xfId="6" applyFont="1" applyFill="1" applyBorder="1" applyAlignment="1">
      <alignment horizontal="center" vertical="distributed"/>
    </xf>
    <xf numFmtId="0" fontId="274" fillId="34" borderId="67" xfId="6" applyFont="1" applyFill="1" applyBorder="1" applyAlignment="1">
      <alignment horizontal="center" vertical="distributed"/>
    </xf>
    <xf numFmtId="0" fontId="274" fillId="34" borderId="79" xfId="6" applyFont="1" applyFill="1" applyBorder="1" applyAlignment="1">
      <alignment horizontal="center" vertical="distributed"/>
    </xf>
    <xf numFmtId="165" fontId="277" fillId="34" borderId="24" xfId="6" applyNumberFormat="1" applyFont="1" applyFill="1" applyBorder="1" applyAlignment="1">
      <alignment horizontal="center" vertical="distributed"/>
    </xf>
    <xf numFmtId="165" fontId="277" fillId="34" borderId="26" xfId="6" applyNumberFormat="1" applyFont="1" applyFill="1" applyBorder="1" applyAlignment="1">
      <alignment horizontal="center" vertical="distributed"/>
    </xf>
    <xf numFmtId="165" fontId="277" fillId="34" borderId="28" xfId="6" applyNumberFormat="1" applyFont="1" applyFill="1" applyBorder="1" applyAlignment="1">
      <alignment horizontal="center" vertical="distributed"/>
    </xf>
    <xf numFmtId="165" fontId="277" fillId="34" borderId="59" xfId="6" applyNumberFormat="1" applyFont="1" applyFill="1" applyBorder="1" applyAlignment="1">
      <alignment horizontal="center" vertical="distributed" wrapText="1"/>
    </xf>
    <xf numFmtId="165" fontId="277" fillId="34" borderId="62" xfId="6" applyNumberFormat="1" applyFont="1" applyFill="1" applyBorder="1" applyAlignment="1">
      <alignment horizontal="center" vertical="distributed" wrapText="1"/>
    </xf>
    <xf numFmtId="165" fontId="277" fillId="34" borderId="39" xfId="6" applyNumberFormat="1" applyFont="1" applyFill="1" applyBorder="1" applyAlignment="1">
      <alignment horizontal="center" vertical="distributed" wrapText="1"/>
    </xf>
    <xf numFmtId="165" fontId="262" fillId="0" borderId="57" xfId="4" applyNumberFormat="1" applyFont="1" applyFill="1" applyBorder="1" applyAlignment="1">
      <alignment horizontal="center" vertical="distributed" wrapText="1"/>
    </xf>
    <xf numFmtId="165" fontId="262" fillId="0" borderId="31" xfId="4" applyNumberFormat="1" applyFont="1" applyFill="1" applyBorder="1" applyAlignment="1">
      <alignment horizontal="center" vertical="distributed" wrapText="1"/>
    </xf>
    <xf numFmtId="0" fontId="259" fillId="0" borderId="1" xfId="6" applyFont="1" applyFill="1" applyBorder="1" applyAlignment="1">
      <alignment horizontal="center" vertical="distributed"/>
    </xf>
    <xf numFmtId="0" fontId="259" fillId="0" borderId="2" xfId="6" applyFont="1" applyFill="1" applyBorder="1" applyAlignment="1">
      <alignment horizontal="center" vertical="distributed"/>
    </xf>
    <xf numFmtId="0" fontId="259" fillId="0" borderId="3" xfId="6" applyFont="1" applyFill="1" applyBorder="1" applyAlignment="1">
      <alignment horizontal="center" vertical="distributed"/>
    </xf>
    <xf numFmtId="4" fontId="261" fillId="0" borderId="25" xfId="4" applyNumberFormat="1" applyFont="1" applyFill="1" applyBorder="1" applyAlignment="1">
      <alignment horizontal="center" vertical="distributed" wrapText="1"/>
    </xf>
    <xf numFmtId="4" fontId="261" fillId="0" borderId="17" xfId="4" applyNumberFormat="1" applyFont="1" applyFill="1" applyBorder="1" applyAlignment="1">
      <alignment horizontal="center" vertical="distributed" wrapText="1"/>
    </xf>
    <xf numFmtId="4" fontId="261" fillId="0" borderId="18" xfId="4" applyNumberFormat="1" applyFont="1" applyFill="1" applyBorder="1" applyAlignment="1">
      <alignment horizontal="center" vertical="distributed" wrapText="1"/>
    </xf>
    <xf numFmtId="165" fontId="262" fillId="0" borderId="24" xfId="4" applyNumberFormat="1" applyFont="1" applyFill="1" applyBorder="1" applyAlignment="1">
      <alignment horizontal="center" vertical="distributed" wrapText="1"/>
    </xf>
    <xf numFmtId="165" fontId="262" fillId="0" borderId="26" xfId="4" applyNumberFormat="1" applyFont="1" applyFill="1" applyBorder="1" applyAlignment="1">
      <alignment horizontal="center" vertical="distributed" wrapText="1"/>
    </xf>
    <xf numFmtId="165" fontId="262" fillId="0" borderId="28" xfId="4" applyNumberFormat="1" applyFont="1" applyFill="1" applyBorder="1" applyAlignment="1">
      <alignment horizontal="center" vertical="distributed" wrapText="1"/>
    </xf>
    <xf numFmtId="4" fontId="261" fillId="0" borderId="22" xfId="4" applyNumberFormat="1" applyFont="1" applyFill="1" applyBorder="1" applyAlignment="1">
      <alignment horizontal="center" vertical="distributed" wrapText="1"/>
    </xf>
    <xf numFmtId="4" fontId="261" fillId="0" borderId="8" xfId="4" applyNumberFormat="1" applyFont="1" applyFill="1" applyBorder="1" applyAlignment="1">
      <alignment horizontal="center" vertical="distributed" wrapText="1"/>
    </xf>
    <xf numFmtId="4" fontId="261" fillId="0" borderId="10" xfId="4" applyNumberFormat="1" applyFont="1" applyFill="1" applyBorder="1" applyAlignment="1">
      <alignment horizontal="center" vertical="distributed" wrapText="1"/>
    </xf>
    <xf numFmtId="165" fontId="262" fillId="0" borderId="23" xfId="4" applyNumberFormat="1" applyFont="1" applyFill="1" applyBorder="1" applyAlignment="1">
      <alignment horizontal="center" vertical="distributed" wrapText="1"/>
    </xf>
    <xf numFmtId="165" fontId="262" fillId="0" borderId="9" xfId="4" applyNumberFormat="1" applyFont="1" applyFill="1" applyBorder="1" applyAlignment="1">
      <alignment horizontal="center" vertical="distributed" wrapText="1"/>
    </xf>
    <xf numFmtId="165" fontId="262" fillId="0" borderId="12" xfId="4" applyNumberFormat="1" applyFont="1" applyFill="1" applyBorder="1" applyAlignment="1">
      <alignment horizontal="center" vertical="distributed" wrapText="1"/>
    </xf>
    <xf numFmtId="0" fontId="117" fillId="34" borderId="8" xfId="6" applyFont="1" applyFill="1" applyBorder="1" applyAlignment="1">
      <alignment horizontal="left" vertical="distributed" wrapText="1"/>
    </xf>
    <xf numFmtId="0" fontId="117" fillId="34" borderId="4" xfId="6" applyFont="1" applyFill="1" applyBorder="1" applyAlignment="1">
      <alignment horizontal="left" vertical="distributed" wrapText="1"/>
    </xf>
    <xf numFmtId="0" fontId="117" fillId="34" borderId="26" xfId="6" applyFont="1" applyFill="1" applyBorder="1" applyAlignment="1">
      <alignment horizontal="left" vertical="distributed" wrapText="1"/>
    </xf>
    <xf numFmtId="0" fontId="117" fillId="34" borderId="10" xfId="6" applyFont="1" applyFill="1" applyBorder="1" applyAlignment="1">
      <alignment horizontal="left" vertical="distributed" wrapText="1"/>
    </xf>
    <xf numFmtId="0" fontId="117" fillId="34" borderId="11" xfId="6" applyFont="1" applyFill="1" applyBorder="1" applyAlignment="1">
      <alignment horizontal="left" vertical="distributed" wrapText="1"/>
    </xf>
    <xf numFmtId="0" fontId="117" fillId="34" borderId="28" xfId="6" applyFont="1" applyFill="1" applyBorder="1" applyAlignment="1">
      <alignment horizontal="left" vertical="distributed" wrapText="1"/>
    </xf>
    <xf numFmtId="0" fontId="259" fillId="0" borderId="0" xfId="6" applyFont="1" applyFill="1" applyBorder="1" applyAlignment="1">
      <alignment horizontal="center"/>
    </xf>
    <xf numFmtId="0" fontId="286" fillId="13" borderId="48" xfId="0" applyFont="1" applyFill="1" applyBorder="1" applyAlignment="1">
      <alignment horizontal="left" wrapText="1"/>
    </xf>
    <xf numFmtId="0" fontId="286" fillId="13" borderId="54" xfId="0" applyFont="1" applyFill="1" applyBorder="1" applyAlignment="1">
      <alignment horizontal="left" wrapText="1"/>
    </xf>
    <xf numFmtId="0" fontId="286" fillId="13" borderId="52" xfId="0" applyFont="1" applyFill="1" applyBorder="1" applyAlignment="1">
      <alignment horizontal="left" wrapText="1"/>
    </xf>
    <xf numFmtId="0" fontId="252" fillId="0" borderId="34" xfId="0" applyFont="1" applyFill="1" applyBorder="1" applyAlignment="1">
      <alignment horizontal="center"/>
    </xf>
    <xf numFmtId="0" fontId="255" fillId="34" borderId="40" xfId="6" applyFont="1" applyFill="1" applyBorder="1" applyAlignment="1">
      <alignment horizontal="center" vertical="center"/>
    </xf>
    <xf numFmtId="0" fontId="255" fillId="34" borderId="41" xfId="6" applyFont="1" applyFill="1" applyBorder="1" applyAlignment="1">
      <alignment horizontal="center" vertical="center"/>
    </xf>
    <xf numFmtId="0" fontId="255" fillId="34" borderId="43" xfId="6" applyFont="1" applyFill="1" applyBorder="1" applyAlignment="1">
      <alignment horizontal="center" vertical="center"/>
    </xf>
    <xf numFmtId="0" fontId="255" fillId="34" borderId="42" xfId="6" applyFont="1" applyFill="1" applyBorder="1" applyAlignment="1">
      <alignment horizontal="center" vertical="center"/>
    </xf>
    <xf numFmtId="0" fontId="255" fillId="34" borderId="34" xfId="6" applyFont="1" applyFill="1" applyBorder="1" applyAlignment="1">
      <alignment horizontal="center" vertical="center"/>
    </xf>
    <xf numFmtId="0" fontId="256" fillId="34" borderId="20" xfId="6" applyFont="1" applyFill="1" applyBorder="1" applyAlignment="1">
      <alignment horizontal="center" vertical="center" wrapText="1" shrinkToFit="1"/>
    </xf>
    <xf numFmtId="0" fontId="256" fillId="34" borderId="15" xfId="6" applyFont="1" applyFill="1" applyBorder="1" applyAlignment="1">
      <alignment horizontal="center" vertical="center" wrapText="1" shrinkToFit="1"/>
    </xf>
    <xf numFmtId="0" fontId="117" fillId="34" borderId="22" xfId="6" applyFont="1" applyFill="1" applyBorder="1" applyAlignment="1">
      <alignment horizontal="left" vertical="distributed" wrapText="1"/>
    </xf>
    <xf numFmtId="0" fontId="117" fillId="34" borderId="32" xfId="6" applyFont="1" applyFill="1" applyBorder="1" applyAlignment="1">
      <alignment horizontal="left" vertical="distributed" wrapText="1"/>
    </xf>
    <xf numFmtId="0" fontId="117" fillId="34" borderId="24" xfId="6" applyFont="1" applyFill="1" applyBorder="1" applyAlignment="1">
      <alignment horizontal="left" vertical="distributed" wrapText="1"/>
    </xf>
    <xf numFmtId="0" fontId="128" fillId="0" borderId="60" xfId="0" applyFont="1" applyBorder="1" applyAlignment="1">
      <alignment horizontal="left"/>
    </xf>
    <xf numFmtId="0" fontId="128" fillId="0" borderId="61" xfId="0" applyFont="1" applyBorder="1" applyAlignment="1">
      <alignment horizontal="left"/>
    </xf>
    <xf numFmtId="0" fontId="128" fillId="0" borderId="132" xfId="0" applyFont="1" applyBorder="1" applyAlignment="1">
      <alignment horizontal="left"/>
    </xf>
    <xf numFmtId="0" fontId="128" fillId="0" borderId="42" xfId="0" applyFont="1" applyBorder="1" applyAlignment="1">
      <alignment horizontal="left"/>
    </xf>
    <xf numFmtId="0" fontId="128" fillId="0" borderId="34" xfId="0" applyFont="1" applyBorder="1" applyAlignment="1">
      <alignment horizontal="left"/>
    </xf>
    <xf numFmtId="0" fontId="128" fillId="0" borderId="35" xfId="0" applyFont="1" applyBorder="1" applyAlignment="1">
      <alignment horizontal="left"/>
    </xf>
    <xf numFmtId="0" fontId="252" fillId="24" borderId="34" xfId="0" applyFont="1" applyFill="1" applyBorder="1" applyAlignment="1">
      <alignment horizontal="center"/>
    </xf>
    <xf numFmtId="0" fontId="260" fillId="13" borderId="63" xfId="0" applyFont="1" applyFill="1" applyBorder="1" applyAlignment="1">
      <alignment horizontal="left" wrapText="1"/>
    </xf>
    <xf numFmtId="0" fontId="260" fillId="13" borderId="55" xfId="0" applyFont="1" applyFill="1" applyBorder="1" applyAlignment="1">
      <alignment horizontal="left" wrapText="1"/>
    </xf>
    <xf numFmtId="0" fontId="260" fillId="13" borderId="51" xfId="0" applyFont="1" applyFill="1" applyBorder="1" applyAlignment="1">
      <alignment horizontal="left" wrapText="1"/>
    </xf>
    <xf numFmtId="0" fontId="128" fillId="0" borderId="63" xfId="0" applyFont="1" applyBorder="1" applyAlignment="1">
      <alignment horizontal="left"/>
    </xf>
    <xf numFmtId="0" fontId="128" fillId="0" borderId="55" xfId="0" applyFont="1" applyBorder="1" applyAlignment="1">
      <alignment horizontal="left"/>
    </xf>
    <xf numFmtId="0" fontId="128" fillId="0" borderId="51" xfId="0" applyFont="1" applyBorder="1" applyAlignment="1">
      <alignment horizontal="left"/>
    </xf>
    <xf numFmtId="0" fontId="288" fillId="0" borderId="63" xfId="0" applyFont="1" applyBorder="1" applyAlignment="1">
      <alignment wrapText="1"/>
    </xf>
    <xf numFmtId="0" fontId="288" fillId="0" borderId="55" xfId="0" applyFont="1" applyBorder="1" applyAlignment="1">
      <alignment wrapText="1"/>
    </xf>
    <xf numFmtId="0" fontId="288" fillId="0" borderId="51" xfId="0" applyFont="1" applyBorder="1" applyAlignment="1">
      <alignment wrapText="1"/>
    </xf>
    <xf numFmtId="0" fontId="294" fillId="34" borderId="25" xfId="6" applyFont="1" applyFill="1" applyBorder="1" applyAlignment="1">
      <alignment horizontal="left" vertical="distributed"/>
    </xf>
    <xf numFmtId="0" fontId="294" fillId="34" borderId="24" xfId="6" applyFont="1" applyFill="1" applyBorder="1" applyAlignment="1">
      <alignment horizontal="left" vertical="distributed"/>
    </xf>
    <xf numFmtId="0" fontId="294" fillId="34" borderId="17" xfId="6" applyFont="1" applyFill="1" applyBorder="1" applyAlignment="1">
      <alignment horizontal="left" vertical="distributed"/>
    </xf>
    <xf numFmtId="0" fontId="294" fillId="34" borderId="26" xfId="6" applyFont="1" applyFill="1" applyBorder="1" applyAlignment="1">
      <alignment horizontal="left" vertical="distributed"/>
    </xf>
    <xf numFmtId="0" fontId="294" fillId="34" borderId="18" xfId="6" applyFont="1" applyFill="1" applyBorder="1" applyAlignment="1">
      <alignment horizontal="left" vertical="distributed"/>
    </xf>
    <xf numFmtId="0" fontId="294" fillId="34" borderId="28" xfId="6" applyFont="1" applyFill="1" applyBorder="1" applyAlignment="1">
      <alignment horizontal="left" vertical="distributed"/>
    </xf>
    <xf numFmtId="0" fontId="296" fillId="0" borderId="0" xfId="0" applyFont="1" applyFill="1" applyAlignment="1">
      <alignment horizontal="center"/>
    </xf>
    <xf numFmtId="0" fontId="130" fillId="0" borderId="66" xfId="0" applyFont="1" applyBorder="1" applyAlignment="1">
      <alignment horizontal="center" vertical="center"/>
    </xf>
    <xf numFmtId="0" fontId="130" fillId="0" borderId="67" xfId="0" applyFont="1" applyBorder="1" applyAlignment="1">
      <alignment horizontal="center" vertical="center"/>
    </xf>
    <xf numFmtId="0" fontId="130" fillId="0" borderId="79" xfId="0" applyFont="1" applyBorder="1" applyAlignment="1">
      <alignment horizontal="center" vertical="center"/>
    </xf>
    <xf numFmtId="0" fontId="274" fillId="34" borderId="34" xfId="6" applyFont="1" applyFill="1" applyBorder="1" applyAlignment="1">
      <alignment horizontal="center" vertical="center" wrapText="1"/>
    </xf>
    <xf numFmtId="0" fontId="255" fillId="34" borderId="41" xfId="6" applyFont="1" applyFill="1" applyBorder="1" applyAlignment="1">
      <alignment horizontal="center" vertical="center" wrapText="1"/>
    </xf>
    <xf numFmtId="0" fontId="130" fillId="0" borderId="66" xfId="0" applyFont="1" applyFill="1" applyBorder="1" applyAlignment="1">
      <alignment horizontal="center" vertical="center"/>
    </xf>
    <xf numFmtId="0" fontId="130" fillId="0" borderId="67" xfId="0" applyFont="1" applyFill="1" applyBorder="1" applyAlignment="1">
      <alignment horizontal="center" vertical="center"/>
    </xf>
    <xf numFmtId="165" fontId="262" fillId="0" borderId="43" xfId="4" applyNumberFormat="1" applyFont="1" applyBorder="1" applyAlignment="1">
      <alignment horizontal="center" vertical="distributed" wrapText="1"/>
    </xf>
    <xf numFmtId="165" fontId="262" fillId="0" borderId="33" xfId="4" applyNumberFormat="1" applyFont="1" applyBorder="1" applyAlignment="1">
      <alignment horizontal="center" vertical="distributed" wrapText="1"/>
    </xf>
    <xf numFmtId="165" fontId="262" fillId="0" borderId="35" xfId="4" applyNumberFormat="1" applyFont="1" applyBorder="1" applyAlignment="1">
      <alignment horizontal="center" vertical="distributed" wrapText="1"/>
    </xf>
    <xf numFmtId="0" fontId="130" fillId="0" borderId="79" xfId="0" applyFont="1" applyFill="1" applyBorder="1" applyAlignment="1">
      <alignment horizontal="center" vertical="center"/>
    </xf>
    <xf numFmtId="0" fontId="33" fillId="0" borderId="4" xfId="0" applyFont="1" applyBorder="1" applyAlignment="1">
      <alignment horizontal="center"/>
    </xf>
    <xf numFmtId="0" fontId="70" fillId="13" borderId="4" xfId="0" applyFont="1" applyFill="1" applyBorder="1" applyAlignment="1">
      <alignment horizontal="center"/>
    </xf>
    <xf numFmtId="0" fontId="8" fillId="0" borderId="5" xfId="0" applyFont="1" applyFill="1" applyBorder="1" applyAlignment="1"/>
    <xf numFmtId="49" fontId="8" fillId="0" borderId="5" xfId="0" applyNumberFormat="1" applyFont="1" applyFill="1" applyBorder="1" applyAlignment="1"/>
    <xf numFmtId="0" fontId="2" fillId="0" borderId="5" xfId="0" applyFont="1" applyFill="1" applyBorder="1"/>
  </cellXfs>
  <cellStyles count="8">
    <cellStyle name="Standard_Dekorliste SOEU" xfId="7"/>
    <cellStyle name="Standard_FINUMEDIS23111130.NEU" xfId="6"/>
    <cellStyle name="Standard_ZOOM-preisliste-exp-ost-EN" xfId="4"/>
    <cellStyle name="Гиперссылка" xfId="2" builtinId="8"/>
    <cellStyle name="Обычный" xfId="0" builtinId="0"/>
    <cellStyle name="Обычный 2" xfId="1"/>
    <cellStyle name="Обычный_Лист1" xfId="3"/>
    <cellStyle name="Процентный 2" xfId="5"/>
  </cellStyles>
  <dxfs count="0"/>
  <tableStyles count="0" defaultTableStyle="TableStyleMedium2" defaultPivotStyle="PivotStyleLight16"/>
  <colors>
    <mruColors>
      <color rgb="FFFFFFCC"/>
      <color rgb="FFF4F3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180975</xdr:colOff>
          <xdr:row>0</xdr:row>
          <xdr:rowOff>47625</xdr:rowOff>
        </xdr:from>
        <xdr:to>
          <xdr:col>15</xdr:col>
          <xdr:colOff>19050</xdr:colOff>
          <xdr:row>1</xdr:row>
          <xdr:rowOff>142875</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rPr>
                <a:t>свернуть</a:t>
              </a:r>
            </a:p>
            <a:p>
              <a:pPr algn="ctr" rtl="0">
                <a:defRPr sz="1000"/>
              </a:pPr>
              <a:endParaRPr lang="ru-RU"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0</xdr:row>
          <xdr:rowOff>57150</xdr:rowOff>
        </xdr:from>
        <xdr:to>
          <xdr:col>20</xdr:col>
          <xdr:colOff>561975</xdr:colOff>
          <xdr:row>1</xdr:row>
          <xdr:rowOff>142875</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rPr>
                <a:t>раскрыть</a:t>
              </a:r>
            </a:p>
            <a:p>
              <a:pPr algn="ctr" rtl="0">
                <a:defRPr sz="1000"/>
              </a:pPr>
              <a:endParaRPr lang="ru-RU" sz="1100" b="0" i="0" u="none" strike="noStrike" baseline="0">
                <a:solidFill>
                  <a:srgbClr val="000000"/>
                </a:solidFill>
                <a:latin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11</xdr:col>
      <xdr:colOff>0</xdr:colOff>
      <xdr:row>80</xdr:row>
      <xdr:rowOff>6350</xdr:rowOff>
    </xdr:from>
    <xdr:ext cx="184731" cy="405432"/>
    <xdr:sp macro="" textlink="">
      <xdr:nvSpPr>
        <xdr:cNvPr id="2" name="TextBox 1"/>
        <xdr:cNvSpPr txBox="1"/>
      </xdr:nvSpPr>
      <xdr:spPr>
        <a:xfrm>
          <a:off x="9086850" y="15084425"/>
          <a:ext cx="184731" cy="40543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ru-RU" sz="2000" b="1">
            <a:solidFill>
              <a:srgbClr val="FF0000"/>
            </a:solidFill>
          </a:endParaRPr>
        </a:p>
      </xdr:txBody>
    </xdr:sp>
    <xdr:clientData/>
  </xdr:oneCellAnchor>
  <xdr:oneCellAnchor>
    <xdr:from>
      <xdr:col>11</xdr:col>
      <xdr:colOff>0</xdr:colOff>
      <xdr:row>78</xdr:row>
      <xdr:rowOff>0</xdr:rowOff>
    </xdr:from>
    <xdr:ext cx="184731" cy="405432"/>
    <xdr:sp macro="" textlink="">
      <xdr:nvSpPr>
        <xdr:cNvPr id="3" name="TextBox 2"/>
        <xdr:cNvSpPr txBox="1"/>
      </xdr:nvSpPr>
      <xdr:spPr>
        <a:xfrm>
          <a:off x="9086850" y="14697075"/>
          <a:ext cx="184731" cy="40543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ru-RU" sz="2000" b="1">
            <a:solidFill>
              <a:srgbClr val="FF0000"/>
            </a:solidFill>
          </a:endParaRPr>
        </a:p>
      </xdr:txBody>
    </xdr:sp>
    <xdr:clientData/>
  </xdr:oneCellAnchor>
  <xdr:oneCellAnchor>
    <xdr:from>
      <xdr:col>11</xdr:col>
      <xdr:colOff>0</xdr:colOff>
      <xdr:row>79</xdr:row>
      <xdr:rowOff>25400</xdr:rowOff>
    </xdr:from>
    <xdr:ext cx="184731" cy="405432"/>
    <xdr:sp macro="" textlink="">
      <xdr:nvSpPr>
        <xdr:cNvPr id="4" name="TextBox 3"/>
        <xdr:cNvSpPr txBox="1"/>
      </xdr:nvSpPr>
      <xdr:spPr>
        <a:xfrm>
          <a:off x="9086850" y="14912975"/>
          <a:ext cx="184731" cy="40543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ru-RU" sz="2000" b="1">
            <a:solidFill>
              <a:srgbClr val="FF0000"/>
            </a:solidFill>
          </a:endParaRPr>
        </a:p>
      </xdr:txBody>
    </xdr:sp>
    <xdr:clientData/>
  </xdr:oneCellAnchor>
  <xdr:oneCellAnchor>
    <xdr:from>
      <xdr:col>11</xdr:col>
      <xdr:colOff>0</xdr:colOff>
      <xdr:row>17</xdr:row>
      <xdr:rowOff>952500</xdr:rowOff>
    </xdr:from>
    <xdr:ext cx="714374" cy="374141"/>
    <xdr:sp macro="" textlink="">
      <xdr:nvSpPr>
        <xdr:cNvPr id="5" name="TextBox 4"/>
        <xdr:cNvSpPr txBox="1"/>
      </xdr:nvSpPr>
      <xdr:spPr>
        <a:xfrm>
          <a:off x="10001250" y="3267075"/>
          <a:ext cx="714374" cy="37414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ru-RU" sz="1800" b="1">
            <a:solidFill>
              <a:srgbClr val="FF0000"/>
            </a:solidFill>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428625</xdr:colOff>
      <xdr:row>84</xdr:row>
      <xdr:rowOff>57149</xdr:rowOff>
    </xdr:from>
    <xdr:to>
      <xdr:col>12</xdr:col>
      <xdr:colOff>403081</xdr:colOff>
      <xdr:row>91</xdr:row>
      <xdr:rowOff>180974</xdr:rowOff>
    </xdr:to>
    <xdr:pic>
      <xdr:nvPicPr>
        <xdr:cNvPr id="2" name="Picture 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8625" y="17164049"/>
          <a:ext cx="10223356" cy="1457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264795</xdr:colOff>
      <xdr:row>39</xdr:row>
      <xdr:rowOff>19050</xdr:rowOff>
    </xdr:from>
    <xdr:to>
      <xdr:col>4</xdr:col>
      <xdr:colOff>369570</xdr:colOff>
      <xdr:row>39</xdr:row>
      <xdr:rowOff>131885</xdr:rowOff>
    </xdr:to>
    <xdr:sp macro="" textlink="">
      <xdr:nvSpPr>
        <xdr:cNvPr id="2" name="Овал 1"/>
        <xdr:cNvSpPr/>
      </xdr:nvSpPr>
      <xdr:spPr>
        <a:xfrm>
          <a:off x="4522470" y="65341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43</xdr:row>
      <xdr:rowOff>11430</xdr:rowOff>
    </xdr:from>
    <xdr:to>
      <xdr:col>4</xdr:col>
      <xdr:colOff>369570</xdr:colOff>
      <xdr:row>43</xdr:row>
      <xdr:rowOff>124265</xdr:rowOff>
    </xdr:to>
    <xdr:sp macro="" textlink="">
      <xdr:nvSpPr>
        <xdr:cNvPr id="3" name="Овал 2"/>
        <xdr:cNvSpPr/>
      </xdr:nvSpPr>
      <xdr:spPr>
        <a:xfrm>
          <a:off x="4522470" y="717423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44</xdr:row>
      <xdr:rowOff>19050</xdr:rowOff>
    </xdr:from>
    <xdr:to>
      <xdr:col>4</xdr:col>
      <xdr:colOff>369570</xdr:colOff>
      <xdr:row>44</xdr:row>
      <xdr:rowOff>131885</xdr:rowOff>
    </xdr:to>
    <xdr:sp macro="" textlink="">
      <xdr:nvSpPr>
        <xdr:cNvPr id="4" name="Овал 3"/>
        <xdr:cNvSpPr/>
      </xdr:nvSpPr>
      <xdr:spPr>
        <a:xfrm>
          <a:off x="4522470" y="73437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46</xdr:row>
      <xdr:rowOff>19050</xdr:rowOff>
    </xdr:from>
    <xdr:to>
      <xdr:col>4</xdr:col>
      <xdr:colOff>369570</xdr:colOff>
      <xdr:row>46</xdr:row>
      <xdr:rowOff>131885</xdr:rowOff>
    </xdr:to>
    <xdr:sp macro="" textlink="">
      <xdr:nvSpPr>
        <xdr:cNvPr id="5" name="Овал 4"/>
        <xdr:cNvSpPr/>
      </xdr:nvSpPr>
      <xdr:spPr>
        <a:xfrm>
          <a:off x="4522470" y="76676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50</xdr:row>
      <xdr:rowOff>11430</xdr:rowOff>
    </xdr:from>
    <xdr:to>
      <xdr:col>4</xdr:col>
      <xdr:colOff>369570</xdr:colOff>
      <xdr:row>50</xdr:row>
      <xdr:rowOff>124265</xdr:rowOff>
    </xdr:to>
    <xdr:sp macro="" textlink="">
      <xdr:nvSpPr>
        <xdr:cNvPr id="6" name="Овал 5"/>
        <xdr:cNvSpPr/>
      </xdr:nvSpPr>
      <xdr:spPr>
        <a:xfrm>
          <a:off x="4522470" y="830770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55</xdr:row>
      <xdr:rowOff>19050</xdr:rowOff>
    </xdr:from>
    <xdr:to>
      <xdr:col>4</xdr:col>
      <xdr:colOff>369570</xdr:colOff>
      <xdr:row>55</xdr:row>
      <xdr:rowOff>131885</xdr:rowOff>
    </xdr:to>
    <xdr:sp macro="" textlink="">
      <xdr:nvSpPr>
        <xdr:cNvPr id="7" name="Овал 6"/>
        <xdr:cNvSpPr/>
      </xdr:nvSpPr>
      <xdr:spPr>
        <a:xfrm>
          <a:off x="4522470" y="91249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13</xdr:row>
      <xdr:rowOff>19050</xdr:rowOff>
    </xdr:from>
    <xdr:to>
      <xdr:col>4</xdr:col>
      <xdr:colOff>369570</xdr:colOff>
      <xdr:row>13</xdr:row>
      <xdr:rowOff>131885</xdr:rowOff>
    </xdr:to>
    <xdr:sp macro="" textlink="">
      <xdr:nvSpPr>
        <xdr:cNvPr id="8" name="Овал 7"/>
        <xdr:cNvSpPr/>
      </xdr:nvSpPr>
      <xdr:spPr>
        <a:xfrm>
          <a:off x="4522470" y="23336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14</xdr:row>
      <xdr:rowOff>19050</xdr:rowOff>
    </xdr:from>
    <xdr:to>
      <xdr:col>4</xdr:col>
      <xdr:colOff>369570</xdr:colOff>
      <xdr:row>14</xdr:row>
      <xdr:rowOff>131885</xdr:rowOff>
    </xdr:to>
    <xdr:sp macro="" textlink="">
      <xdr:nvSpPr>
        <xdr:cNvPr id="9" name="Овал 8"/>
        <xdr:cNvSpPr/>
      </xdr:nvSpPr>
      <xdr:spPr>
        <a:xfrm>
          <a:off x="4522470" y="24955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15</xdr:row>
      <xdr:rowOff>19050</xdr:rowOff>
    </xdr:from>
    <xdr:to>
      <xdr:col>4</xdr:col>
      <xdr:colOff>369570</xdr:colOff>
      <xdr:row>15</xdr:row>
      <xdr:rowOff>131885</xdr:rowOff>
    </xdr:to>
    <xdr:sp macro="" textlink="">
      <xdr:nvSpPr>
        <xdr:cNvPr id="10" name="Овал 9"/>
        <xdr:cNvSpPr/>
      </xdr:nvSpPr>
      <xdr:spPr>
        <a:xfrm>
          <a:off x="4522470" y="26574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16</xdr:row>
      <xdr:rowOff>19050</xdr:rowOff>
    </xdr:from>
    <xdr:to>
      <xdr:col>4</xdr:col>
      <xdr:colOff>369570</xdr:colOff>
      <xdr:row>16</xdr:row>
      <xdr:rowOff>131885</xdr:rowOff>
    </xdr:to>
    <xdr:sp macro="" textlink="">
      <xdr:nvSpPr>
        <xdr:cNvPr id="11" name="Овал 10"/>
        <xdr:cNvSpPr/>
      </xdr:nvSpPr>
      <xdr:spPr>
        <a:xfrm>
          <a:off x="4522470" y="28194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17</xdr:row>
      <xdr:rowOff>19050</xdr:rowOff>
    </xdr:from>
    <xdr:to>
      <xdr:col>4</xdr:col>
      <xdr:colOff>369570</xdr:colOff>
      <xdr:row>17</xdr:row>
      <xdr:rowOff>131885</xdr:rowOff>
    </xdr:to>
    <xdr:sp macro="" textlink="">
      <xdr:nvSpPr>
        <xdr:cNvPr id="12" name="Овал 11"/>
        <xdr:cNvSpPr/>
      </xdr:nvSpPr>
      <xdr:spPr>
        <a:xfrm>
          <a:off x="4522470" y="29718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19</xdr:row>
      <xdr:rowOff>11430</xdr:rowOff>
    </xdr:from>
    <xdr:to>
      <xdr:col>4</xdr:col>
      <xdr:colOff>369570</xdr:colOff>
      <xdr:row>19</xdr:row>
      <xdr:rowOff>124265</xdr:rowOff>
    </xdr:to>
    <xdr:sp macro="" textlink="">
      <xdr:nvSpPr>
        <xdr:cNvPr id="13" name="Овал 12"/>
        <xdr:cNvSpPr/>
      </xdr:nvSpPr>
      <xdr:spPr>
        <a:xfrm>
          <a:off x="4522470" y="328803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20</xdr:row>
      <xdr:rowOff>19050</xdr:rowOff>
    </xdr:from>
    <xdr:to>
      <xdr:col>4</xdr:col>
      <xdr:colOff>369570</xdr:colOff>
      <xdr:row>20</xdr:row>
      <xdr:rowOff>131885</xdr:rowOff>
    </xdr:to>
    <xdr:sp macro="" textlink="">
      <xdr:nvSpPr>
        <xdr:cNvPr id="14" name="Овал 13"/>
        <xdr:cNvSpPr/>
      </xdr:nvSpPr>
      <xdr:spPr>
        <a:xfrm>
          <a:off x="4522470" y="34575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21</xdr:row>
      <xdr:rowOff>19050</xdr:rowOff>
    </xdr:from>
    <xdr:to>
      <xdr:col>4</xdr:col>
      <xdr:colOff>369570</xdr:colOff>
      <xdr:row>21</xdr:row>
      <xdr:rowOff>131885</xdr:rowOff>
    </xdr:to>
    <xdr:sp macro="" textlink="">
      <xdr:nvSpPr>
        <xdr:cNvPr id="15" name="Овал 14"/>
        <xdr:cNvSpPr/>
      </xdr:nvSpPr>
      <xdr:spPr>
        <a:xfrm>
          <a:off x="4522470" y="36195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22</xdr:row>
      <xdr:rowOff>11430</xdr:rowOff>
    </xdr:from>
    <xdr:to>
      <xdr:col>4</xdr:col>
      <xdr:colOff>369570</xdr:colOff>
      <xdr:row>22</xdr:row>
      <xdr:rowOff>124265</xdr:rowOff>
    </xdr:to>
    <xdr:sp macro="" textlink="">
      <xdr:nvSpPr>
        <xdr:cNvPr id="16" name="Овал 15"/>
        <xdr:cNvSpPr/>
      </xdr:nvSpPr>
      <xdr:spPr>
        <a:xfrm>
          <a:off x="4522470" y="377380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24</xdr:row>
      <xdr:rowOff>11430</xdr:rowOff>
    </xdr:from>
    <xdr:to>
      <xdr:col>4</xdr:col>
      <xdr:colOff>369570</xdr:colOff>
      <xdr:row>24</xdr:row>
      <xdr:rowOff>124265</xdr:rowOff>
    </xdr:to>
    <xdr:sp macro="" textlink="">
      <xdr:nvSpPr>
        <xdr:cNvPr id="17" name="Овал 16"/>
        <xdr:cNvSpPr/>
      </xdr:nvSpPr>
      <xdr:spPr>
        <a:xfrm>
          <a:off x="4522470" y="409765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25</xdr:row>
      <xdr:rowOff>19050</xdr:rowOff>
    </xdr:from>
    <xdr:to>
      <xdr:col>4</xdr:col>
      <xdr:colOff>369570</xdr:colOff>
      <xdr:row>25</xdr:row>
      <xdr:rowOff>131885</xdr:rowOff>
    </xdr:to>
    <xdr:sp macro="" textlink="">
      <xdr:nvSpPr>
        <xdr:cNvPr id="18" name="Овал 17"/>
        <xdr:cNvSpPr/>
      </xdr:nvSpPr>
      <xdr:spPr>
        <a:xfrm>
          <a:off x="4522470" y="42672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26</xdr:row>
      <xdr:rowOff>11430</xdr:rowOff>
    </xdr:from>
    <xdr:to>
      <xdr:col>4</xdr:col>
      <xdr:colOff>369570</xdr:colOff>
      <xdr:row>26</xdr:row>
      <xdr:rowOff>124265</xdr:rowOff>
    </xdr:to>
    <xdr:sp macro="" textlink="">
      <xdr:nvSpPr>
        <xdr:cNvPr id="19" name="Овал 18"/>
        <xdr:cNvSpPr/>
      </xdr:nvSpPr>
      <xdr:spPr>
        <a:xfrm>
          <a:off x="4522470" y="442150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27</xdr:row>
      <xdr:rowOff>19050</xdr:rowOff>
    </xdr:from>
    <xdr:to>
      <xdr:col>4</xdr:col>
      <xdr:colOff>369570</xdr:colOff>
      <xdr:row>27</xdr:row>
      <xdr:rowOff>131885</xdr:rowOff>
    </xdr:to>
    <xdr:sp macro="" textlink="">
      <xdr:nvSpPr>
        <xdr:cNvPr id="20" name="Овал 19"/>
        <xdr:cNvSpPr/>
      </xdr:nvSpPr>
      <xdr:spPr>
        <a:xfrm>
          <a:off x="4522470" y="45910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28</xdr:row>
      <xdr:rowOff>19050</xdr:rowOff>
    </xdr:from>
    <xdr:to>
      <xdr:col>4</xdr:col>
      <xdr:colOff>369570</xdr:colOff>
      <xdr:row>28</xdr:row>
      <xdr:rowOff>131885</xdr:rowOff>
    </xdr:to>
    <xdr:sp macro="" textlink="">
      <xdr:nvSpPr>
        <xdr:cNvPr id="21" name="Овал 20"/>
        <xdr:cNvSpPr/>
      </xdr:nvSpPr>
      <xdr:spPr>
        <a:xfrm>
          <a:off x="4522470" y="47529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29</xdr:row>
      <xdr:rowOff>11430</xdr:rowOff>
    </xdr:from>
    <xdr:to>
      <xdr:col>4</xdr:col>
      <xdr:colOff>369570</xdr:colOff>
      <xdr:row>29</xdr:row>
      <xdr:rowOff>124265</xdr:rowOff>
    </xdr:to>
    <xdr:sp macro="" textlink="">
      <xdr:nvSpPr>
        <xdr:cNvPr id="22" name="Овал 21"/>
        <xdr:cNvSpPr/>
      </xdr:nvSpPr>
      <xdr:spPr>
        <a:xfrm>
          <a:off x="4522470" y="490728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30</xdr:row>
      <xdr:rowOff>19050</xdr:rowOff>
    </xdr:from>
    <xdr:to>
      <xdr:col>4</xdr:col>
      <xdr:colOff>369570</xdr:colOff>
      <xdr:row>30</xdr:row>
      <xdr:rowOff>131885</xdr:rowOff>
    </xdr:to>
    <xdr:sp macro="" textlink="">
      <xdr:nvSpPr>
        <xdr:cNvPr id="23" name="Овал 22"/>
        <xdr:cNvSpPr/>
      </xdr:nvSpPr>
      <xdr:spPr>
        <a:xfrm>
          <a:off x="4522470" y="50768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32</xdr:row>
      <xdr:rowOff>19050</xdr:rowOff>
    </xdr:from>
    <xdr:to>
      <xdr:col>4</xdr:col>
      <xdr:colOff>369570</xdr:colOff>
      <xdr:row>32</xdr:row>
      <xdr:rowOff>131885</xdr:rowOff>
    </xdr:to>
    <xdr:sp macro="" textlink="">
      <xdr:nvSpPr>
        <xdr:cNvPr id="24" name="Овал 23"/>
        <xdr:cNvSpPr/>
      </xdr:nvSpPr>
      <xdr:spPr>
        <a:xfrm>
          <a:off x="4522470" y="54006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33</xdr:row>
      <xdr:rowOff>19050</xdr:rowOff>
    </xdr:from>
    <xdr:to>
      <xdr:col>4</xdr:col>
      <xdr:colOff>369570</xdr:colOff>
      <xdr:row>33</xdr:row>
      <xdr:rowOff>131885</xdr:rowOff>
    </xdr:to>
    <xdr:sp macro="" textlink="">
      <xdr:nvSpPr>
        <xdr:cNvPr id="25" name="Овал 24"/>
        <xdr:cNvSpPr/>
      </xdr:nvSpPr>
      <xdr:spPr>
        <a:xfrm>
          <a:off x="4522470" y="55626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34</xdr:row>
      <xdr:rowOff>11430</xdr:rowOff>
    </xdr:from>
    <xdr:to>
      <xdr:col>4</xdr:col>
      <xdr:colOff>369570</xdr:colOff>
      <xdr:row>34</xdr:row>
      <xdr:rowOff>124265</xdr:rowOff>
    </xdr:to>
    <xdr:sp macro="" textlink="">
      <xdr:nvSpPr>
        <xdr:cNvPr id="26" name="Овал 25"/>
        <xdr:cNvSpPr/>
      </xdr:nvSpPr>
      <xdr:spPr>
        <a:xfrm>
          <a:off x="4522470" y="571690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35</xdr:row>
      <xdr:rowOff>19050</xdr:rowOff>
    </xdr:from>
    <xdr:to>
      <xdr:col>4</xdr:col>
      <xdr:colOff>369570</xdr:colOff>
      <xdr:row>35</xdr:row>
      <xdr:rowOff>131885</xdr:rowOff>
    </xdr:to>
    <xdr:sp macro="" textlink="">
      <xdr:nvSpPr>
        <xdr:cNvPr id="27" name="Овал 26"/>
        <xdr:cNvSpPr/>
      </xdr:nvSpPr>
      <xdr:spPr>
        <a:xfrm>
          <a:off x="4522470" y="58864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36</xdr:row>
      <xdr:rowOff>19050</xdr:rowOff>
    </xdr:from>
    <xdr:to>
      <xdr:col>4</xdr:col>
      <xdr:colOff>369570</xdr:colOff>
      <xdr:row>36</xdr:row>
      <xdr:rowOff>131885</xdr:rowOff>
    </xdr:to>
    <xdr:sp macro="" textlink="">
      <xdr:nvSpPr>
        <xdr:cNvPr id="28" name="Овал 27"/>
        <xdr:cNvSpPr/>
      </xdr:nvSpPr>
      <xdr:spPr>
        <a:xfrm>
          <a:off x="4522470" y="60483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37</xdr:row>
      <xdr:rowOff>19050</xdr:rowOff>
    </xdr:from>
    <xdr:to>
      <xdr:col>4</xdr:col>
      <xdr:colOff>369570</xdr:colOff>
      <xdr:row>37</xdr:row>
      <xdr:rowOff>131885</xdr:rowOff>
    </xdr:to>
    <xdr:sp macro="" textlink="">
      <xdr:nvSpPr>
        <xdr:cNvPr id="29" name="Овал 28"/>
        <xdr:cNvSpPr/>
      </xdr:nvSpPr>
      <xdr:spPr>
        <a:xfrm>
          <a:off x="4522470" y="62103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40</xdr:row>
      <xdr:rowOff>11430</xdr:rowOff>
    </xdr:from>
    <xdr:to>
      <xdr:col>4</xdr:col>
      <xdr:colOff>369570</xdr:colOff>
      <xdr:row>40</xdr:row>
      <xdr:rowOff>124265</xdr:rowOff>
    </xdr:to>
    <xdr:sp macro="" textlink="">
      <xdr:nvSpPr>
        <xdr:cNvPr id="30" name="Овал 29"/>
        <xdr:cNvSpPr/>
      </xdr:nvSpPr>
      <xdr:spPr>
        <a:xfrm>
          <a:off x="4522470" y="668845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41</xdr:row>
      <xdr:rowOff>19050</xdr:rowOff>
    </xdr:from>
    <xdr:to>
      <xdr:col>4</xdr:col>
      <xdr:colOff>369570</xdr:colOff>
      <xdr:row>41</xdr:row>
      <xdr:rowOff>131885</xdr:rowOff>
    </xdr:to>
    <xdr:sp macro="" textlink="">
      <xdr:nvSpPr>
        <xdr:cNvPr id="31" name="Овал 30"/>
        <xdr:cNvSpPr/>
      </xdr:nvSpPr>
      <xdr:spPr>
        <a:xfrm>
          <a:off x="4522470" y="68580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42</xdr:row>
      <xdr:rowOff>19050</xdr:rowOff>
    </xdr:from>
    <xdr:to>
      <xdr:col>4</xdr:col>
      <xdr:colOff>369570</xdr:colOff>
      <xdr:row>42</xdr:row>
      <xdr:rowOff>131885</xdr:rowOff>
    </xdr:to>
    <xdr:sp macro="" textlink="">
      <xdr:nvSpPr>
        <xdr:cNvPr id="32" name="Овал 31"/>
        <xdr:cNvSpPr/>
      </xdr:nvSpPr>
      <xdr:spPr>
        <a:xfrm>
          <a:off x="4522470" y="70199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45</xdr:row>
      <xdr:rowOff>11430</xdr:rowOff>
    </xdr:from>
    <xdr:to>
      <xdr:col>4</xdr:col>
      <xdr:colOff>369570</xdr:colOff>
      <xdr:row>45</xdr:row>
      <xdr:rowOff>124265</xdr:rowOff>
    </xdr:to>
    <xdr:sp macro="" textlink="">
      <xdr:nvSpPr>
        <xdr:cNvPr id="33" name="Овал 32"/>
        <xdr:cNvSpPr/>
      </xdr:nvSpPr>
      <xdr:spPr>
        <a:xfrm>
          <a:off x="4522470" y="749808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48</xdr:row>
      <xdr:rowOff>11430</xdr:rowOff>
    </xdr:from>
    <xdr:to>
      <xdr:col>4</xdr:col>
      <xdr:colOff>369570</xdr:colOff>
      <xdr:row>48</xdr:row>
      <xdr:rowOff>124265</xdr:rowOff>
    </xdr:to>
    <xdr:sp macro="" textlink="">
      <xdr:nvSpPr>
        <xdr:cNvPr id="34" name="Овал 33"/>
        <xdr:cNvSpPr/>
      </xdr:nvSpPr>
      <xdr:spPr>
        <a:xfrm>
          <a:off x="4522470" y="798385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87</xdr:row>
      <xdr:rowOff>19050</xdr:rowOff>
    </xdr:from>
    <xdr:to>
      <xdr:col>4</xdr:col>
      <xdr:colOff>369570</xdr:colOff>
      <xdr:row>87</xdr:row>
      <xdr:rowOff>131885</xdr:rowOff>
    </xdr:to>
    <xdr:sp macro="" textlink="">
      <xdr:nvSpPr>
        <xdr:cNvPr id="35" name="Овал 11"/>
        <xdr:cNvSpPr/>
      </xdr:nvSpPr>
      <xdr:spPr>
        <a:xfrm>
          <a:off x="4522470" y="149923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52</xdr:row>
      <xdr:rowOff>11430</xdr:rowOff>
    </xdr:from>
    <xdr:to>
      <xdr:col>4</xdr:col>
      <xdr:colOff>369570</xdr:colOff>
      <xdr:row>52</xdr:row>
      <xdr:rowOff>124265</xdr:rowOff>
    </xdr:to>
    <xdr:sp macro="" textlink="">
      <xdr:nvSpPr>
        <xdr:cNvPr id="36" name="Овал 26"/>
        <xdr:cNvSpPr/>
      </xdr:nvSpPr>
      <xdr:spPr>
        <a:xfrm>
          <a:off x="4522470" y="863155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88</xdr:row>
      <xdr:rowOff>19050</xdr:rowOff>
    </xdr:from>
    <xdr:to>
      <xdr:col>4</xdr:col>
      <xdr:colOff>369570</xdr:colOff>
      <xdr:row>88</xdr:row>
      <xdr:rowOff>131885</xdr:rowOff>
    </xdr:to>
    <xdr:sp macro="" textlink="">
      <xdr:nvSpPr>
        <xdr:cNvPr id="37" name="Овал 36"/>
        <xdr:cNvSpPr/>
      </xdr:nvSpPr>
      <xdr:spPr>
        <a:xfrm>
          <a:off x="4522470" y="151542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54</xdr:row>
      <xdr:rowOff>11430</xdr:rowOff>
    </xdr:from>
    <xdr:to>
      <xdr:col>4</xdr:col>
      <xdr:colOff>369570</xdr:colOff>
      <xdr:row>54</xdr:row>
      <xdr:rowOff>124265</xdr:rowOff>
    </xdr:to>
    <xdr:sp macro="" textlink="">
      <xdr:nvSpPr>
        <xdr:cNvPr id="38" name="Овал 37"/>
        <xdr:cNvSpPr/>
      </xdr:nvSpPr>
      <xdr:spPr>
        <a:xfrm>
          <a:off x="4522470" y="895540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264795</xdr:colOff>
      <xdr:row>109</xdr:row>
      <xdr:rowOff>20955</xdr:rowOff>
    </xdr:from>
    <xdr:to>
      <xdr:col>5</xdr:col>
      <xdr:colOff>369570</xdr:colOff>
      <xdr:row>109</xdr:row>
      <xdr:rowOff>127635</xdr:rowOff>
    </xdr:to>
    <xdr:sp macro="" textlink="">
      <xdr:nvSpPr>
        <xdr:cNvPr id="39" name="Oval 1537"/>
        <xdr:cNvSpPr/>
      </xdr:nvSpPr>
      <xdr:spPr>
        <a:xfrm>
          <a:off x="5217795" y="19109055"/>
          <a:ext cx="104775" cy="106680"/>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7</xdr:row>
      <xdr:rowOff>19050</xdr:rowOff>
    </xdr:from>
    <xdr:to>
      <xdr:col>4</xdr:col>
      <xdr:colOff>369570</xdr:colOff>
      <xdr:row>7</xdr:row>
      <xdr:rowOff>131885</xdr:rowOff>
    </xdr:to>
    <xdr:sp macro="" textlink="">
      <xdr:nvSpPr>
        <xdr:cNvPr id="40" name="Овал 11"/>
        <xdr:cNvSpPr/>
      </xdr:nvSpPr>
      <xdr:spPr>
        <a:xfrm>
          <a:off x="4522470" y="13430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18</xdr:row>
      <xdr:rowOff>19050</xdr:rowOff>
    </xdr:from>
    <xdr:to>
      <xdr:col>4</xdr:col>
      <xdr:colOff>369570</xdr:colOff>
      <xdr:row>18</xdr:row>
      <xdr:rowOff>131885</xdr:rowOff>
    </xdr:to>
    <xdr:sp macro="" textlink="">
      <xdr:nvSpPr>
        <xdr:cNvPr id="41" name="Овал 11"/>
        <xdr:cNvSpPr/>
      </xdr:nvSpPr>
      <xdr:spPr>
        <a:xfrm>
          <a:off x="4522470" y="31337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38</xdr:row>
      <xdr:rowOff>19050</xdr:rowOff>
    </xdr:from>
    <xdr:to>
      <xdr:col>4</xdr:col>
      <xdr:colOff>369570</xdr:colOff>
      <xdr:row>38</xdr:row>
      <xdr:rowOff>131885</xdr:rowOff>
    </xdr:to>
    <xdr:sp macro="" textlink="">
      <xdr:nvSpPr>
        <xdr:cNvPr id="42" name="Овал 11"/>
        <xdr:cNvSpPr/>
      </xdr:nvSpPr>
      <xdr:spPr>
        <a:xfrm>
          <a:off x="4522470" y="63722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49</xdr:row>
      <xdr:rowOff>11430</xdr:rowOff>
    </xdr:from>
    <xdr:to>
      <xdr:col>4</xdr:col>
      <xdr:colOff>369570</xdr:colOff>
      <xdr:row>49</xdr:row>
      <xdr:rowOff>124265</xdr:rowOff>
    </xdr:to>
    <xdr:sp macro="" textlink="">
      <xdr:nvSpPr>
        <xdr:cNvPr id="43" name="Овал 11"/>
        <xdr:cNvSpPr/>
      </xdr:nvSpPr>
      <xdr:spPr>
        <a:xfrm>
          <a:off x="4522470" y="814578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51</xdr:row>
      <xdr:rowOff>19050</xdr:rowOff>
    </xdr:from>
    <xdr:to>
      <xdr:col>4</xdr:col>
      <xdr:colOff>369570</xdr:colOff>
      <xdr:row>51</xdr:row>
      <xdr:rowOff>131885</xdr:rowOff>
    </xdr:to>
    <xdr:sp macro="" textlink="">
      <xdr:nvSpPr>
        <xdr:cNvPr id="44" name="Овал 11"/>
        <xdr:cNvSpPr/>
      </xdr:nvSpPr>
      <xdr:spPr>
        <a:xfrm>
          <a:off x="4522470" y="84772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79</xdr:row>
      <xdr:rowOff>19050</xdr:rowOff>
    </xdr:from>
    <xdr:to>
      <xdr:col>4</xdr:col>
      <xdr:colOff>369570</xdr:colOff>
      <xdr:row>79</xdr:row>
      <xdr:rowOff>131885</xdr:rowOff>
    </xdr:to>
    <xdr:sp macro="" textlink="">
      <xdr:nvSpPr>
        <xdr:cNvPr id="45" name="Овал 11"/>
        <xdr:cNvSpPr/>
      </xdr:nvSpPr>
      <xdr:spPr>
        <a:xfrm>
          <a:off x="4522470" y="136969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81</xdr:row>
      <xdr:rowOff>19050</xdr:rowOff>
    </xdr:from>
    <xdr:to>
      <xdr:col>4</xdr:col>
      <xdr:colOff>369570</xdr:colOff>
      <xdr:row>81</xdr:row>
      <xdr:rowOff>131885</xdr:rowOff>
    </xdr:to>
    <xdr:sp macro="" textlink="">
      <xdr:nvSpPr>
        <xdr:cNvPr id="46" name="Овал 44"/>
        <xdr:cNvSpPr/>
      </xdr:nvSpPr>
      <xdr:spPr>
        <a:xfrm>
          <a:off x="4522470" y="140208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86</xdr:row>
      <xdr:rowOff>19050</xdr:rowOff>
    </xdr:from>
    <xdr:to>
      <xdr:col>4</xdr:col>
      <xdr:colOff>369570</xdr:colOff>
      <xdr:row>86</xdr:row>
      <xdr:rowOff>131885</xdr:rowOff>
    </xdr:to>
    <xdr:sp macro="" textlink="">
      <xdr:nvSpPr>
        <xdr:cNvPr id="47" name="Овал 11"/>
        <xdr:cNvSpPr/>
      </xdr:nvSpPr>
      <xdr:spPr>
        <a:xfrm>
          <a:off x="4522470" y="148304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83</xdr:row>
      <xdr:rowOff>19050</xdr:rowOff>
    </xdr:from>
    <xdr:to>
      <xdr:col>4</xdr:col>
      <xdr:colOff>369570</xdr:colOff>
      <xdr:row>83</xdr:row>
      <xdr:rowOff>131885</xdr:rowOff>
    </xdr:to>
    <xdr:sp macro="" textlink="">
      <xdr:nvSpPr>
        <xdr:cNvPr id="48" name="Овал 11"/>
        <xdr:cNvSpPr/>
      </xdr:nvSpPr>
      <xdr:spPr>
        <a:xfrm>
          <a:off x="4522470" y="143446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85</xdr:row>
      <xdr:rowOff>19050</xdr:rowOff>
    </xdr:from>
    <xdr:to>
      <xdr:col>4</xdr:col>
      <xdr:colOff>369570</xdr:colOff>
      <xdr:row>85</xdr:row>
      <xdr:rowOff>131885</xdr:rowOff>
    </xdr:to>
    <xdr:sp macro="" textlink="">
      <xdr:nvSpPr>
        <xdr:cNvPr id="49" name="Овал 44"/>
        <xdr:cNvSpPr/>
      </xdr:nvSpPr>
      <xdr:spPr>
        <a:xfrm>
          <a:off x="4522470" y="146685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82</xdr:row>
      <xdr:rowOff>19050</xdr:rowOff>
    </xdr:from>
    <xdr:to>
      <xdr:col>4</xdr:col>
      <xdr:colOff>369570</xdr:colOff>
      <xdr:row>82</xdr:row>
      <xdr:rowOff>131885</xdr:rowOff>
    </xdr:to>
    <xdr:sp macro="" textlink="">
      <xdr:nvSpPr>
        <xdr:cNvPr id="50" name="Овал 11"/>
        <xdr:cNvSpPr/>
      </xdr:nvSpPr>
      <xdr:spPr>
        <a:xfrm>
          <a:off x="4522470" y="141827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23</xdr:row>
      <xdr:rowOff>19050</xdr:rowOff>
    </xdr:from>
    <xdr:to>
      <xdr:col>4</xdr:col>
      <xdr:colOff>369570</xdr:colOff>
      <xdr:row>23</xdr:row>
      <xdr:rowOff>131885</xdr:rowOff>
    </xdr:to>
    <xdr:sp macro="" textlink="">
      <xdr:nvSpPr>
        <xdr:cNvPr id="51" name="Овал 27"/>
        <xdr:cNvSpPr/>
      </xdr:nvSpPr>
      <xdr:spPr>
        <a:xfrm>
          <a:off x="4522470" y="39433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31</xdr:row>
      <xdr:rowOff>19050</xdr:rowOff>
    </xdr:from>
    <xdr:to>
      <xdr:col>4</xdr:col>
      <xdr:colOff>369570</xdr:colOff>
      <xdr:row>31</xdr:row>
      <xdr:rowOff>131885</xdr:rowOff>
    </xdr:to>
    <xdr:sp macro="" textlink="">
      <xdr:nvSpPr>
        <xdr:cNvPr id="52" name="Овал 27"/>
        <xdr:cNvSpPr/>
      </xdr:nvSpPr>
      <xdr:spPr>
        <a:xfrm>
          <a:off x="4522470" y="52387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283845</xdr:colOff>
      <xdr:row>92</xdr:row>
      <xdr:rowOff>19050</xdr:rowOff>
    </xdr:from>
    <xdr:to>
      <xdr:col>4</xdr:col>
      <xdr:colOff>388620</xdr:colOff>
      <xdr:row>92</xdr:row>
      <xdr:rowOff>131885</xdr:rowOff>
    </xdr:to>
    <xdr:sp macro="" textlink="">
      <xdr:nvSpPr>
        <xdr:cNvPr id="53" name="Овал 42"/>
        <xdr:cNvSpPr/>
      </xdr:nvSpPr>
      <xdr:spPr>
        <a:xfrm>
          <a:off x="4541520" y="158210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283845</xdr:colOff>
      <xdr:row>91</xdr:row>
      <xdr:rowOff>19050</xdr:rowOff>
    </xdr:from>
    <xdr:to>
      <xdr:col>4</xdr:col>
      <xdr:colOff>388620</xdr:colOff>
      <xdr:row>91</xdr:row>
      <xdr:rowOff>131885</xdr:rowOff>
    </xdr:to>
    <xdr:sp macro="" textlink="">
      <xdr:nvSpPr>
        <xdr:cNvPr id="54" name="Овал 42"/>
        <xdr:cNvSpPr/>
      </xdr:nvSpPr>
      <xdr:spPr>
        <a:xfrm>
          <a:off x="4541520" y="156591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283845</xdr:colOff>
      <xdr:row>91</xdr:row>
      <xdr:rowOff>19050</xdr:rowOff>
    </xdr:from>
    <xdr:to>
      <xdr:col>4</xdr:col>
      <xdr:colOff>388620</xdr:colOff>
      <xdr:row>91</xdr:row>
      <xdr:rowOff>131885</xdr:rowOff>
    </xdr:to>
    <xdr:sp macro="" textlink="">
      <xdr:nvSpPr>
        <xdr:cNvPr id="55" name="Овал 42"/>
        <xdr:cNvSpPr/>
      </xdr:nvSpPr>
      <xdr:spPr>
        <a:xfrm>
          <a:off x="4541520" y="156591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13</xdr:row>
      <xdr:rowOff>19050</xdr:rowOff>
    </xdr:from>
    <xdr:to>
      <xdr:col>5</xdr:col>
      <xdr:colOff>384810</xdr:colOff>
      <xdr:row>13</xdr:row>
      <xdr:rowOff>131885</xdr:rowOff>
    </xdr:to>
    <xdr:sp macro="" textlink="">
      <xdr:nvSpPr>
        <xdr:cNvPr id="56" name="Овал 11"/>
        <xdr:cNvSpPr/>
      </xdr:nvSpPr>
      <xdr:spPr>
        <a:xfrm>
          <a:off x="5233035" y="23336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14</xdr:row>
      <xdr:rowOff>19050</xdr:rowOff>
    </xdr:from>
    <xdr:to>
      <xdr:col>5</xdr:col>
      <xdr:colOff>384810</xdr:colOff>
      <xdr:row>14</xdr:row>
      <xdr:rowOff>131885</xdr:rowOff>
    </xdr:to>
    <xdr:sp macro="" textlink="">
      <xdr:nvSpPr>
        <xdr:cNvPr id="57" name="Овал 11"/>
        <xdr:cNvSpPr/>
      </xdr:nvSpPr>
      <xdr:spPr>
        <a:xfrm>
          <a:off x="5233035" y="24955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16</xdr:row>
      <xdr:rowOff>19050</xdr:rowOff>
    </xdr:from>
    <xdr:to>
      <xdr:col>5</xdr:col>
      <xdr:colOff>384810</xdr:colOff>
      <xdr:row>16</xdr:row>
      <xdr:rowOff>131885</xdr:rowOff>
    </xdr:to>
    <xdr:sp macro="" textlink="">
      <xdr:nvSpPr>
        <xdr:cNvPr id="58" name="Овал 11"/>
        <xdr:cNvSpPr/>
      </xdr:nvSpPr>
      <xdr:spPr>
        <a:xfrm>
          <a:off x="5233035" y="28194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18</xdr:row>
      <xdr:rowOff>19050</xdr:rowOff>
    </xdr:from>
    <xdr:to>
      <xdr:col>5</xdr:col>
      <xdr:colOff>384810</xdr:colOff>
      <xdr:row>18</xdr:row>
      <xdr:rowOff>131885</xdr:rowOff>
    </xdr:to>
    <xdr:sp macro="" textlink="">
      <xdr:nvSpPr>
        <xdr:cNvPr id="59" name="Овал 11"/>
        <xdr:cNvSpPr/>
      </xdr:nvSpPr>
      <xdr:spPr>
        <a:xfrm>
          <a:off x="5233035" y="31337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19</xdr:row>
      <xdr:rowOff>19050</xdr:rowOff>
    </xdr:from>
    <xdr:to>
      <xdr:col>5</xdr:col>
      <xdr:colOff>384810</xdr:colOff>
      <xdr:row>19</xdr:row>
      <xdr:rowOff>131885</xdr:rowOff>
    </xdr:to>
    <xdr:sp macro="" textlink="">
      <xdr:nvSpPr>
        <xdr:cNvPr id="60" name="Овал 11"/>
        <xdr:cNvSpPr/>
      </xdr:nvSpPr>
      <xdr:spPr>
        <a:xfrm>
          <a:off x="5233035" y="32956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20</xdr:row>
      <xdr:rowOff>19050</xdr:rowOff>
    </xdr:from>
    <xdr:to>
      <xdr:col>5</xdr:col>
      <xdr:colOff>384810</xdr:colOff>
      <xdr:row>20</xdr:row>
      <xdr:rowOff>131885</xdr:rowOff>
    </xdr:to>
    <xdr:sp macro="" textlink="">
      <xdr:nvSpPr>
        <xdr:cNvPr id="61" name="Овал 11"/>
        <xdr:cNvSpPr/>
      </xdr:nvSpPr>
      <xdr:spPr>
        <a:xfrm>
          <a:off x="5233035" y="34575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21</xdr:row>
      <xdr:rowOff>19050</xdr:rowOff>
    </xdr:from>
    <xdr:to>
      <xdr:col>5</xdr:col>
      <xdr:colOff>384810</xdr:colOff>
      <xdr:row>21</xdr:row>
      <xdr:rowOff>131885</xdr:rowOff>
    </xdr:to>
    <xdr:sp macro="" textlink="">
      <xdr:nvSpPr>
        <xdr:cNvPr id="62" name="Овал 11"/>
        <xdr:cNvSpPr/>
      </xdr:nvSpPr>
      <xdr:spPr>
        <a:xfrm>
          <a:off x="5233035" y="36195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24</xdr:row>
      <xdr:rowOff>19050</xdr:rowOff>
    </xdr:from>
    <xdr:to>
      <xdr:col>5</xdr:col>
      <xdr:colOff>384810</xdr:colOff>
      <xdr:row>24</xdr:row>
      <xdr:rowOff>131885</xdr:rowOff>
    </xdr:to>
    <xdr:sp macro="" textlink="">
      <xdr:nvSpPr>
        <xdr:cNvPr id="63" name="Овал 11"/>
        <xdr:cNvSpPr/>
      </xdr:nvSpPr>
      <xdr:spPr>
        <a:xfrm>
          <a:off x="5233035" y="41052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27</xdr:row>
      <xdr:rowOff>19050</xdr:rowOff>
    </xdr:from>
    <xdr:to>
      <xdr:col>5</xdr:col>
      <xdr:colOff>384810</xdr:colOff>
      <xdr:row>27</xdr:row>
      <xdr:rowOff>131885</xdr:rowOff>
    </xdr:to>
    <xdr:sp macro="" textlink="">
      <xdr:nvSpPr>
        <xdr:cNvPr id="64" name="Овал 11"/>
        <xdr:cNvSpPr/>
      </xdr:nvSpPr>
      <xdr:spPr>
        <a:xfrm>
          <a:off x="5233035" y="45910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28</xdr:row>
      <xdr:rowOff>19050</xdr:rowOff>
    </xdr:from>
    <xdr:to>
      <xdr:col>5</xdr:col>
      <xdr:colOff>384810</xdr:colOff>
      <xdr:row>28</xdr:row>
      <xdr:rowOff>131885</xdr:rowOff>
    </xdr:to>
    <xdr:sp macro="" textlink="">
      <xdr:nvSpPr>
        <xdr:cNvPr id="65" name="Овал 11"/>
        <xdr:cNvSpPr/>
      </xdr:nvSpPr>
      <xdr:spPr>
        <a:xfrm>
          <a:off x="5233035" y="47529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35</xdr:row>
      <xdr:rowOff>19050</xdr:rowOff>
    </xdr:from>
    <xdr:to>
      <xdr:col>5</xdr:col>
      <xdr:colOff>384810</xdr:colOff>
      <xdr:row>35</xdr:row>
      <xdr:rowOff>131885</xdr:rowOff>
    </xdr:to>
    <xdr:sp macro="" textlink="">
      <xdr:nvSpPr>
        <xdr:cNvPr id="66" name="Овал 11"/>
        <xdr:cNvSpPr/>
      </xdr:nvSpPr>
      <xdr:spPr>
        <a:xfrm>
          <a:off x="5233035" y="58864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36</xdr:row>
      <xdr:rowOff>19050</xdr:rowOff>
    </xdr:from>
    <xdr:to>
      <xdr:col>5</xdr:col>
      <xdr:colOff>384810</xdr:colOff>
      <xdr:row>36</xdr:row>
      <xdr:rowOff>131885</xdr:rowOff>
    </xdr:to>
    <xdr:sp macro="" textlink="">
      <xdr:nvSpPr>
        <xdr:cNvPr id="67" name="Овал 11"/>
        <xdr:cNvSpPr/>
      </xdr:nvSpPr>
      <xdr:spPr>
        <a:xfrm>
          <a:off x="5233035" y="60483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41</xdr:row>
      <xdr:rowOff>19050</xdr:rowOff>
    </xdr:from>
    <xdr:to>
      <xdr:col>5</xdr:col>
      <xdr:colOff>384810</xdr:colOff>
      <xdr:row>41</xdr:row>
      <xdr:rowOff>131885</xdr:rowOff>
    </xdr:to>
    <xdr:sp macro="" textlink="">
      <xdr:nvSpPr>
        <xdr:cNvPr id="68" name="Овал 11"/>
        <xdr:cNvSpPr/>
      </xdr:nvSpPr>
      <xdr:spPr>
        <a:xfrm>
          <a:off x="5233035" y="68580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42</xdr:row>
      <xdr:rowOff>19050</xdr:rowOff>
    </xdr:from>
    <xdr:to>
      <xdr:col>5</xdr:col>
      <xdr:colOff>384810</xdr:colOff>
      <xdr:row>42</xdr:row>
      <xdr:rowOff>131885</xdr:rowOff>
    </xdr:to>
    <xdr:sp macro="" textlink="">
      <xdr:nvSpPr>
        <xdr:cNvPr id="69" name="Овал 11"/>
        <xdr:cNvSpPr/>
      </xdr:nvSpPr>
      <xdr:spPr>
        <a:xfrm>
          <a:off x="5233035" y="70199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43</xdr:row>
      <xdr:rowOff>19050</xdr:rowOff>
    </xdr:from>
    <xdr:to>
      <xdr:col>5</xdr:col>
      <xdr:colOff>384810</xdr:colOff>
      <xdr:row>43</xdr:row>
      <xdr:rowOff>131885</xdr:rowOff>
    </xdr:to>
    <xdr:sp macro="" textlink="">
      <xdr:nvSpPr>
        <xdr:cNvPr id="70" name="Овал 11"/>
        <xdr:cNvSpPr/>
      </xdr:nvSpPr>
      <xdr:spPr>
        <a:xfrm>
          <a:off x="5233035" y="71818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41</xdr:row>
      <xdr:rowOff>19050</xdr:rowOff>
    </xdr:from>
    <xdr:to>
      <xdr:col>5</xdr:col>
      <xdr:colOff>384810</xdr:colOff>
      <xdr:row>41</xdr:row>
      <xdr:rowOff>131885</xdr:rowOff>
    </xdr:to>
    <xdr:sp macro="" textlink="">
      <xdr:nvSpPr>
        <xdr:cNvPr id="71" name="Овал 11"/>
        <xdr:cNvSpPr/>
      </xdr:nvSpPr>
      <xdr:spPr>
        <a:xfrm>
          <a:off x="5233035" y="68580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46</xdr:row>
      <xdr:rowOff>19050</xdr:rowOff>
    </xdr:from>
    <xdr:to>
      <xdr:col>5</xdr:col>
      <xdr:colOff>384810</xdr:colOff>
      <xdr:row>46</xdr:row>
      <xdr:rowOff>131885</xdr:rowOff>
    </xdr:to>
    <xdr:sp macro="" textlink="">
      <xdr:nvSpPr>
        <xdr:cNvPr id="72" name="Овал 11"/>
        <xdr:cNvSpPr/>
      </xdr:nvSpPr>
      <xdr:spPr>
        <a:xfrm>
          <a:off x="5233035" y="76676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39</xdr:row>
      <xdr:rowOff>19050</xdr:rowOff>
    </xdr:from>
    <xdr:to>
      <xdr:col>5</xdr:col>
      <xdr:colOff>384810</xdr:colOff>
      <xdr:row>39</xdr:row>
      <xdr:rowOff>131885</xdr:rowOff>
    </xdr:to>
    <xdr:sp macro="" textlink="">
      <xdr:nvSpPr>
        <xdr:cNvPr id="73" name="Овал 11"/>
        <xdr:cNvSpPr/>
      </xdr:nvSpPr>
      <xdr:spPr>
        <a:xfrm>
          <a:off x="5233035" y="65341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29</xdr:row>
      <xdr:rowOff>19050</xdr:rowOff>
    </xdr:from>
    <xdr:to>
      <xdr:col>5</xdr:col>
      <xdr:colOff>384810</xdr:colOff>
      <xdr:row>29</xdr:row>
      <xdr:rowOff>131885</xdr:rowOff>
    </xdr:to>
    <xdr:sp macro="" textlink="">
      <xdr:nvSpPr>
        <xdr:cNvPr id="74" name="Овал 11"/>
        <xdr:cNvSpPr/>
      </xdr:nvSpPr>
      <xdr:spPr>
        <a:xfrm>
          <a:off x="5233035" y="49149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22</xdr:row>
      <xdr:rowOff>19050</xdr:rowOff>
    </xdr:from>
    <xdr:to>
      <xdr:col>5</xdr:col>
      <xdr:colOff>384810</xdr:colOff>
      <xdr:row>22</xdr:row>
      <xdr:rowOff>131885</xdr:rowOff>
    </xdr:to>
    <xdr:sp macro="" textlink="">
      <xdr:nvSpPr>
        <xdr:cNvPr id="75" name="Овал 11"/>
        <xdr:cNvSpPr/>
      </xdr:nvSpPr>
      <xdr:spPr>
        <a:xfrm>
          <a:off x="5233035" y="37814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7</xdr:row>
      <xdr:rowOff>19050</xdr:rowOff>
    </xdr:from>
    <xdr:to>
      <xdr:col>5</xdr:col>
      <xdr:colOff>384810</xdr:colOff>
      <xdr:row>7</xdr:row>
      <xdr:rowOff>131885</xdr:rowOff>
    </xdr:to>
    <xdr:sp macro="" textlink="">
      <xdr:nvSpPr>
        <xdr:cNvPr id="76" name="Овал 11"/>
        <xdr:cNvSpPr/>
      </xdr:nvSpPr>
      <xdr:spPr>
        <a:xfrm>
          <a:off x="5233035" y="13430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15</xdr:row>
      <xdr:rowOff>19050</xdr:rowOff>
    </xdr:from>
    <xdr:to>
      <xdr:col>5</xdr:col>
      <xdr:colOff>384810</xdr:colOff>
      <xdr:row>15</xdr:row>
      <xdr:rowOff>131885</xdr:rowOff>
    </xdr:to>
    <xdr:sp macro="" textlink="">
      <xdr:nvSpPr>
        <xdr:cNvPr id="77" name="Овал 11"/>
        <xdr:cNvSpPr/>
      </xdr:nvSpPr>
      <xdr:spPr>
        <a:xfrm>
          <a:off x="5233035" y="26574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37</xdr:row>
      <xdr:rowOff>19050</xdr:rowOff>
    </xdr:from>
    <xdr:to>
      <xdr:col>5</xdr:col>
      <xdr:colOff>384810</xdr:colOff>
      <xdr:row>37</xdr:row>
      <xdr:rowOff>131885</xdr:rowOff>
    </xdr:to>
    <xdr:sp macro="" textlink="">
      <xdr:nvSpPr>
        <xdr:cNvPr id="78" name="Овал 11"/>
        <xdr:cNvSpPr/>
      </xdr:nvSpPr>
      <xdr:spPr>
        <a:xfrm>
          <a:off x="5233035" y="62103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40</xdr:row>
      <xdr:rowOff>19050</xdr:rowOff>
    </xdr:from>
    <xdr:to>
      <xdr:col>5</xdr:col>
      <xdr:colOff>384810</xdr:colOff>
      <xdr:row>40</xdr:row>
      <xdr:rowOff>131885</xdr:rowOff>
    </xdr:to>
    <xdr:sp macro="" textlink="">
      <xdr:nvSpPr>
        <xdr:cNvPr id="79" name="Овал 11"/>
        <xdr:cNvSpPr/>
      </xdr:nvSpPr>
      <xdr:spPr>
        <a:xfrm>
          <a:off x="5233035" y="66960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47</xdr:row>
      <xdr:rowOff>19050</xdr:rowOff>
    </xdr:from>
    <xdr:to>
      <xdr:col>5</xdr:col>
      <xdr:colOff>384810</xdr:colOff>
      <xdr:row>47</xdr:row>
      <xdr:rowOff>131885</xdr:rowOff>
    </xdr:to>
    <xdr:sp macro="" textlink="">
      <xdr:nvSpPr>
        <xdr:cNvPr id="80" name="Овал 11"/>
        <xdr:cNvSpPr/>
      </xdr:nvSpPr>
      <xdr:spPr>
        <a:xfrm>
          <a:off x="5233035" y="78295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51</xdr:row>
      <xdr:rowOff>19050</xdr:rowOff>
    </xdr:from>
    <xdr:to>
      <xdr:col>5</xdr:col>
      <xdr:colOff>384810</xdr:colOff>
      <xdr:row>51</xdr:row>
      <xdr:rowOff>131885</xdr:rowOff>
    </xdr:to>
    <xdr:sp macro="" textlink="">
      <xdr:nvSpPr>
        <xdr:cNvPr id="81" name="Овал 11"/>
        <xdr:cNvSpPr/>
      </xdr:nvSpPr>
      <xdr:spPr>
        <a:xfrm>
          <a:off x="5233035" y="84772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53</xdr:row>
      <xdr:rowOff>19050</xdr:rowOff>
    </xdr:from>
    <xdr:to>
      <xdr:col>5</xdr:col>
      <xdr:colOff>384810</xdr:colOff>
      <xdr:row>53</xdr:row>
      <xdr:rowOff>131885</xdr:rowOff>
    </xdr:to>
    <xdr:sp macro="" textlink="">
      <xdr:nvSpPr>
        <xdr:cNvPr id="82" name="Овал 11"/>
        <xdr:cNvSpPr/>
      </xdr:nvSpPr>
      <xdr:spPr>
        <a:xfrm>
          <a:off x="5233035" y="88011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54</xdr:row>
      <xdr:rowOff>19050</xdr:rowOff>
    </xdr:from>
    <xdr:to>
      <xdr:col>5</xdr:col>
      <xdr:colOff>384810</xdr:colOff>
      <xdr:row>54</xdr:row>
      <xdr:rowOff>131885</xdr:rowOff>
    </xdr:to>
    <xdr:sp macro="" textlink="">
      <xdr:nvSpPr>
        <xdr:cNvPr id="83" name="Овал 11"/>
        <xdr:cNvSpPr/>
      </xdr:nvSpPr>
      <xdr:spPr>
        <a:xfrm>
          <a:off x="5233035" y="89630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79</xdr:row>
      <xdr:rowOff>19050</xdr:rowOff>
    </xdr:from>
    <xdr:to>
      <xdr:col>5</xdr:col>
      <xdr:colOff>384810</xdr:colOff>
      <xdr:row>79</xdr:row>
      <xdr:rowOff>131885</xdr:rowOff>
    </xdr:to>
    <xdr:sp macro="" textlink="">
      <xdr:nvSpPr>
        <xdr:cNvPr id="84" name="Овал 11"/>
        <xdr:cNvSpPr/>
      </xdr:nvSpPr>
      <xdr:spPr>
        <a:xfrm>
          <a:off x="5233035" y="136969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81</xdr:row>
      <xdr:rowOff>19050</xdr:rowOff>
    </xdr:from>
    <xdr:to>
      <xdr:col>5</xdr:col>
      <xdr:colOff>384810</xdr:colOff>
      <xdr:row>81</xdr:row>
      <xdr:rowOff>131885</xdr:rowOff>
    </xdr:to>
    <xdr:sp macro="" textlink="">
      <xdr:nvSpPr>
        <xdr:cNvPr id="85" name="Овал 11"/>
        <xdr:cNvSpPr/>
      </xdr:nvSpPr>
      <xdr:spPr>
        <a:xfrm>
          <a:off x="5233035" y="140208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82</xdr:row>
      <xdr:rowOff>19050</xdr:rowOff>
    </xdr:from>
    <xdr:to>
      <xdr:col>5</xdr:col>
      <xdr:colOff>384810</xdr:colOff>
      <xdr:row>82</xdr:row>
      <xdr:rowOff>131885</xdr:rowOff>
    </xdr:to>
    <xdr:sp macro="" textlink="">
      <xdr:nvSpPr>
        <xdr:cNvPr id="86" name="Овал 11"/>
        <xdr:cNvSpPr/>
      </xdr:nvSpPr>
      <xdr:spPr>
        <a:xfrm>
          <a:off x="5233035" y="141827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83</xdr:row>
      <xdr:rowOff>19050</xdr:rowOff>
    </xdr:from>
    <xdr:to>
      <xdr:col>5</xdr:col>
      <xdr:colOff>384810</xdr:colOff>
      <xdr:row>83</xdr:row>
      <xdr:rowOff>131885</xdr:rowOff>
    </xdr:to>
    <xdr:sp macro="" textlink="">
      <xdr:nvSpPr>
        <xdr:cNvPr id="87" name="Овал 11"/>
        <xdr:cNvSpPr/>
      </xdr:nvSpPr>
      <xdr:spPr>
        <a:xfrm>
          <a:off x="5233035" y="143446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85</xdr:row>
      <xdr:rowOff>19050</xdr:rowOff>
    </xdr:from>
    <xdr:to>
      <xdr:col>5</xdr:col>
      <xdr:colOff>384810</xdr:colOff>
      <xdr:row>85</xdr:row>
      <xdr:rowOff>131885</xdr:rowOff>
    </xdr:to>
    <xdr:sp macro="" textlink="">
      <xdr:nvSpPr>
        <xdr:cNvPr id="88" name="Овал 11"/>
        <xdr:cNvSpPr/>
      </xdr:nvSpPr>
      <xdr:spPr>
        <a:xfrm>
          <a:off x="5233035" y="146685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86</xdr:row>
      <xdr:rowOff>19050</xdr:rowOff>
    </xdr:from>
    <xdr:to>
      <xdr:col>5</xdr:col>
      <xdr:colOff>384810</xdr:colOff>
      <xdr:row>86</xdr:row>
      <xdr:rowOff>131885</xdr:rowOff>
    </xdr:to>
    <xdr:sp macro="" textlink="">
      <xdr:nvSpPr>
        <xdr:cNvPr id="89" name="Овал 11"/>
        <xdr:cNvSpPr/>
      </xdr:nvSpPr>
      <xdr:spPr>
        <a:xfrm>
          <a:off x="5233035" y="148304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87</xdr:row>
      <xdr:rowOff>19050</xdr:rowOff>
    </xdr:from>
    <xdr:to>
      <xdr:col>5</xdr:col>
      <xdr:colOff>384810</xdr:colOff>
      <xdr:row>87</xdr:row>
      <xdr:rowOff>131885</xdr:rowOff>
    </xdr:to>
    <xdr:sp macro="" textlink="">
      <xdr:nvSpPr>
        <xdr:cNvPr id="90" name="Овал 11"/>
        <xdr:cNvSpPr/>
      </xdr:nvSpPr>
      <xdr:spPr>
        <a:xfrm>
          <a:off x="5233035" y="149923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88</xdr:row>
      <xdr:rowOff>19050</xdr:rowOff>
    </xdr:from>
    <xdr:to>
      <xdr:col>5</xdr:col>
      <xdr:colOff>384810</xdr:colOff>
      <xdr:row>88</xdr:row>
      <xdr:rowOff>131885</xdr:rowOff>
    </xdr:to>
    <xdr:sp macro="" textlink="">
      <xdr:nvSpPr>
        <xdr:cNvPr id="91" name="Овал 11"/>
        <xdr:cNvSpPr/>
      </xdr:nvSpPr>
      <xdr:spPr>
        <a:xfrm>
          <a:off x="5233035" y="151542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91</xdr:row>
      <xdr:rowOff>19050</xdr:rowOff>
    </xdr:from>
    <xdr:to>
      <xdr:col>5</xdr:col>
      <xdr:colOff>384810</xdr:colOff>
      <xdr:row>91</xdr:row>
      <xdr:rowOff>131885</xdr:rowOff>
    </xdr:to>
    <xdr:sp macro="" textlink="">
      <xdr:nvSpPr>
        <xdr:cNvPr id="92" name="Овал 11"/>
        <xdr:cNvSpPr/>
      </xdr:nvSpPr>
      <xdr:spPr>
        <a:xfrm>
          <a:off x="5233035" y="156591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92</xdr:row>
      <xdr:rowOff>19050</xdr:rowOff>
    </xdr:from>
    <xdr:to>
      <xdr:col>5</xdr:col>
      <xdr:colOff>384810</xdr:colOff>
      <xdr:row>92</xdr:row>
      <xdr:rowOff>131885</xdr:rowOff>
    </xdr:to>
    <xdr:sp macro="" textlink="">
      <xdr:nvSpPr>
        <xdr:cNvPr id="93" name="Овал 11"/>
        <xdr:cNvSpPr/>
      </xdr:nvSpPr>
      <xdr:spPr>
        <a:xfrm>
          <a:off x="5233035" y="158210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12</xdr:row>
      <xdr:rowOff>19050</xdr:rowOff>
    </xdr:from>
    <xdr:to>
      <xdr:col>4</xdr:col>
      <xdr:colOff>369570</xdr:colOff>
      <xdr:row>12</xdr:row>
      <xdr:rowOff>131885</xdr:rowOff>
    </xdr:to>
    <xdr:sp macro="" textlink="">
      <xdr:nvSpPr>
        <xdr:cNvPr id="94" name="Овал 11"/>
        <xdr:cNvSpPr/>
      </xdr:nvSpPr>
      <xdr:spPr>
        <a:xfrm>
          <a:off x="4522470" y="21717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12</xdr:row>
      <xdr:rowOff>19050</xdr:rowOff>
    </xdr:from>
    <xdr:to>
      <xdr:col>5</xdr:col>
      <xdr:colOff>384810</xdr:colOff>
      <xdr:row>12</xdr:row>
      <xdr:rowOff>131885</xdr:rowOff>
    </xdr:to>
    <xdr:sp macro="" textlink="">
      <xdr:nvSpPr>
        <xdr:cNvPr id="95" name="Овал 11"/>
        <xdr:cNvSpPr/>
      </xdr:nvSpPr>
      <xdr:spPr>
        <a:xfrm>
          <a:off x="5233035" y="21717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7</xdr:row>
      <xdr:rowOff>19050</xdr:rowOff>
    </xdr:from>
    <xdr:to>
      <xdr:col>4</xdr:col>
      <xdr:colOff>369570</xdr:colOff>
      <xdr:row>7</xdr:row>
      <xdr:rowOff>131885</xdr:rowOff>
    </xdr:to>
    <xdr:sp macro="" textlink="">
      <xdr:nvSpPr>
        <xdr:cNvPr id="96" name="Овал 11"/>
        <xdr:cNvSpPr/>
      </xdr:nvSpPr>
      <xdr:spPr>
        <a:xfrm>
          <a:off x="4522470" y="13430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8</xdr:row>
      <xdr:rowOff>19050</xdr:rowOff>
    </xdr:from>
    <xdr:to>
      <xdr:col>4</xdr:col>
      <xdr:colOff>369570</xdr:colOff>
      <xdr:row>8</xdr:row>
      <xdr:rowOff>131885</xdr:rowOff>
    </xdr:to>
    <xdr:sp macro="" textlink="">
      <xdr:nvSpPr>
        <xdr:cNvPr id="97" name="Овал 11"/>
        <xdr:cNvSpPr/>
      </xdr:nvSpPr>
      <xdr:spPr>
        <a:xfrm>
          <a:off x="4522470" y="15049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8</xdr:row>
      <xdr:rowOff>19050</xdr:rowOff>
    </xdr:from>
    <xdr:to>
      <xdr:col>5</xdr:col>
      <xdr:colOff>384810</xdr:colOff>
      <xdr:row>8</xdr:row>
      <xdr:rowOff>131885</xdr:rowOff>
    </xdr:to>
    <xdr:sp macro="" textlink="">
      <xdr:nvSpPr>
        <xdr:cNvPr id="98" name="Овал 11"/>
        <xdr:cNvSpPr/>
      </xdr:nvSpPr>
      <xdr:spPr>
        <a:xfrm>
          <a:off x="5233035" y="15049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9</xdr:row>
      <xdr:rowOff>11430</xdr:rowOff>
    </xdr:from>
    <xdr:to>
      <xdr:col>4</xdr:col>
      <xdr:colOff>369570</xdr:colOff>
      <xdr:row>9</xdr:row>
      <xdr:rowOff>124265</xdr:rowOff>
    </xdr:to>
    <xdr:sp macro="" textlink="">
      <xdr:nvSpPr>
        <xdr:cNvPr id="99" name="Овал 98"/>
        <xdr:cNvSpPr/>
      </xdr:nvSpPr>
      <xdr:spPr>
        <a:xfrm>
          <a:off x="4522470" y="165925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9</xdr:row>
      <xdr:rowOff>19050</xdr:rowOff>
    </xdr:from>
    <xdr:to>
      <xdr:col>5</xdr:col>
      <xdr:colOff>384810</xdr:colOff>
      <xdr:row>9</xdr:row>
      <xdr:rowOff>131885</xdr:rowOff>
    </xdr:to>
    <xdr:sp macro="" textlink="">
      <xdr:nvSpPr>
        <xdr:cNvPr id="100" name="Овал 11"/>
        <xdr:cNvSpPr/>
      </xdr:nvSpPr>
      <xdr:spPr>
        <a:xfrm>
          <a:off x="5233035" y="16668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10</xdr:row>
      <xdr:rowOff>19050</xdr:rowOff>
    </xdr:from>
    <xdr:to>
      <xdr:col>4</xdr:col>
      <xdr:colOff>369570</xdr:colOff>
      <xdr:row>10</xdr:row>
      <xdr:rowOff>131885</xdr:rowOff>
    </xdr:to>
    <xdr:sp macro="" textlink="">
      <xdr:nvSpPr>
        <xdr:cNvPr id="101" name="Овал 41"/>
        <xdr:cNvSpPr/>
      </xdr:nvSpPr>
      <xdr:spPr>
        <a:xfrm>
          <a:off x="4522470" y="18288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11</xdr:row>
      <xdr:rowOff>11430</xdr:rowOff>
    </xdr:from>
    <xdr:to>
      <xdr:col>4</xdr:col>
      <xdr:colOff>369570</xdr:colOff>
      <xdr:row>11</xdr:row>
      <xdr:rowOff>124265</xdr:rowOff>
    </xdr:to>
    <xdr:sp macro="" textlink="">
      <xdr:nvSpPr>
        <xdr:cNvPr id="102" name="Овал 101"/>
        <xdr:cNvSpPr/>
      </xdr:nvSpPr>
      <xdr:spPr>
        <a:xfrm>
          <a:off x="4522470" y="199263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11</xdr:row>
      <xdr:rowOff>19050</xdr:rowOff>
    </xdr:from>
    <xdr:to>
      <xdr:col>5</xdr:col>
      <xdr:colOff>384810</xdr:colOff>
      <xdr:row>11</xdr:row>
      <xdr:rowOff>131885</xdr:rowOff>
    </xdr:to>
    <xdr:sp macro="" textlink="">
      <xdr:nvSpPr>
        <xdr:cNvPr id="103" name="Овал 11"/>
        <xdr:cNvSpPr/>
      </xdr:nvSpPr>
      <xdr:spPr>
        <a:xfrm>
          <a:off x="5233035" y="20002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283845</xdr:colOff>
      <xdr:row>67</xdr:row>
      <xdr:rowOff>19050</xdr:rowOff>
    </xdr:from>
    <xdr:to>
      <xdr:col>4</xdr:col>
      <xdr:colOff>388620</xdr:colOff>
      <xdr:row>67</xdr:row>
      <xdr:rowOff>131885</xdr:rowOff>
    </xdr:to>
    <xdr:sp macro="" textlink="">
      <xdr:nvSpPr>
        <xdr:cNvPr id="104" name="Овал 103"/>
        <xdr:cNvSpPr/>
      </xdr:nvSpPr>
      <xdr:spPr>
        <a:xfrm>
          <a:off x="4541520" y="111537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283845</xdr:colOff>
      <xdr:row>65</xdr:row>
      <xdr:rowOff>19050</xdr:rowOff>
    </xdr:from>
    <xdr:to>
      <xdr:col>4</xdr:col>
      <xdr:colOff>388620</xdr:colOff>
      <xdr:row>65</xdr:row>
      <xdr:rowOff>131885</xdr:rowOff>
    </xdr:to>
    <xdr:sp macro="" textlink="">
      <xdr:nvSpPr>
        <xdr:cNvPr id="105" name="Овал 42"/>
        <xdr:cNvSpPr/>
      </xdr:nvSpPr>
      <xdr:spPr>
        <a:xfrm>
          <a:off x="4541520" y="108299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283845</xdr:colOff>
      <xdr:row>65</xdr:row>
      <xdr:rowOff>19050</xdr:rowOff>
    </xdr:from>
    <xdr:to>
      <xdr:col>4</xdr:col>
      <xdr:colOff>388620</xdr:colOff>
      <xdr:row>65</xdr:row>
      <xdr:rowOff>131885</xdr:rowOff>
    </xdr:to>
    <xdr:sp macro="" textlink="">
      <xdr:nvSpPr>
        <xdr:cNvPr id="106" name="Овал 42"/>
        <xdr:cNvSpPr/>
      </xdr:nvSpPr>
      <xdr:spPr>
        <a:xfrm>
          <a:off x="4541520" y="108299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283845</xdr:colOff>
      <xdr:row>66</xdr:row>
      <xdr:rowOff>19050</xdr:rowOff>
    </xdr:from>
    <xdr:to>
      <xdr:col>4</xdr:col>
      <xdr:colOff>388620</xdr:colOff>
      <xdr:row>66</xdr:row>
      <xdr:rowOff>131885</xdr:rowOff>
    </xdr:to>
    <xdr:sp macro="" textlink="">
      <xdr:nvSpPr>
        <xdr:cNvPr id="107" name="Овал 42"/>
        <xdr:cNvSpPr/>
      </xdr:nvSpPr>
      <xdr:spPr>
        <a:xfrm>
          <a:off x="4541520" y="109918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283845</xdr:colOff>
      <xdr:row>66</xdr:row>
      <xdr:rowOff>19050</xdr:rowOff>
    </xdr:from>
    <xdr:to>
      <xdr:col>4</xdr:col>
      <xdr:colOff>388620</xdr:colOff>
      <xdr:row>66</xdr:row>
      <xdr:rowOff>131885</xdr:rowOff>
    </xdr:to>
    <xdr:sp macro="" textlink="">
      <xdr:nvSpPr>
        <xdr:cNvPr id="108" name="Овал 42"/>
        <xdr:cNvSpPr/>
      </xdr:nvSpPr>
      <xdr:spPr>
        <a:xfrm>
          <a:off x="4541520" y="109918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10</xdr:row>
      <xdr:rowOff>19050</xdr:rowOff>
    </xdr:from>
    <xdr:to>
      <xdr:col>5</xdr:col>
      <xdr:colOff>384810</xdr:colOff>
      <xdr:row>10</xdr:row>
      <xdr:rowOff>131885</xdr:rowOff>
    </xdr:to>
    <xdr:sp macro="" textlink="">
      <xdr:nvSpPr>
        <xdr:cNvPr id="109" name="Овал 11"/>
        <xdr:cNvSpPr/>
      </xdr:nvSpPr>
      <xdr:spPr>
        <a:xfrm>
          <a:off x="5233035" y="18288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17</xdr:row>
      <xdr:rowOff>19050</xdr:rowOff>
    </xdr:from>
    <xdr:to>
      <xdr:col>5</xdr:col>
      <xdr:colOff>384810</xdr:colOff>
      <xdr:row>17</xdr:row>
      <xdr:rowOff>131885</xdr:rowOff>
    </xdr:to>
    <xdr:sp macro="" textlink="">
      <xdr:nvSpPr>
        <xdr:cNvPr id="110" name="Овал 11"/>
        <xdr:cNvSpPr/>
      </xdr:nvSpPr>
      <xdr:spPr>
        <a:xfrm>
          <a:off x="5233035" y="29718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23</xdr:row>
      <xdr:rowOff>19050</xdr:rowOff>
    </xdr:from>
    <xdr:to>
      <xdr:col>5</xdr:col>
      <xdr:colOff>384810</xdr:colOff>
      <xdr:row>23</xdr:row>
      <xdr:rowOff>131885</xdr:rowOff>
    </xdr:to>
    <xdr:sp macro="" textlink="">
      <xdr:nvSpPr>
        <xdr:cNvPr id="111" name="Овал 11"/>
        <xdr:cNvSpPr/>
      </xdr:nvSpPr>
      <xdr:spPr>
        <a:xfrm>
          <a:off x="5233035" y="39433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25</xdr:row>
      <xdr:rowOff>19050</xdr:rowOff>
    </xdr:from>
    <xdr:to>
      <xdr:col>5</xdr:col>
      <xdr:colOff>384810</xdr:colOff>
      <xdr:row>25</xdr:row>
      <xdr:rowOff>131885</xdr:rowOff>
    </xdr:to>
    <xdr:sp macro="" textlink="">
      <xdr:nvSpPr>
        <xdr:cNvPr id="112" name="Овал 11"/>
        <xdr:cNvSpPr/>
      </xdr:nvSpPr>
      <xdr:spPr>
        <a:xfrm>
          <a:off x="5233035" y="42672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26</xdr:row>
      <xdr:rowOff>19050</xdr:rowOff>
    </xdr:from>
    <xdr:to>
      <xdr:col>5</xdr:col>
      <xdr:colOff>384810</xdr:colOff>
      <xdr:row>26</xdr:row>
      <xdr:rowOff>131885</xdr:rowOff>
    </xdr:to>
    <xdr:sp macro="" textlink="">
      <xdr:nvSpPr>
        <xdr:cNvPr id="113" name="Овал 11"/>
        <xdr:cNvSpPr/>
      </xdr:nvSpPr>
      <xdr:spPr>
        <a:xfrm>
          <a:off x="5233035" y="44291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30</xdr:row>
      <xdr:rowOff>19050</xdr:rowOff>
    </xdr:from>
    <xdr:to>
      <xdr:col>5</xdr:col>
      <xdr:colOff>384810</xdr:colOff>
      <xdr:row>30</xdr:row>
      <xdr:rowOff>131885</xdr:rowOff>
    </xdr:to>
    <xdr:sp macro="" textlink="">
      <xdr:nvSpPr>
        <xdr:cNvPr id="114" name="Овал 11"/>
        <xdr:cNvSpPr/>
      </xdr:nvSpPr>
      <xdr:spPr>
        <a:xfrm>
          <a:off x="5233035" y="50768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31</xdr:row>
      <xdr:rowOff>19050</xdr:rowOff>
    </xdr:from>
    <xdr:to>
      <xdr:col>5</xdr:col>
      <xdr:colOff>384810</xdr:colOff>
      <xdr:row>31</xdr:row>
      <xdr:rowOff>131885</xdr:rowOff>
    </xdr:to>
    <xdr:sp macro="" textlink="">
      <xdr:nvSpPr>
        <xdr:cNvPr id="115" name="Овал 11"/>
        <xdr:cNvSpPr/>
      </xdr:nvSpPr>
      <xdr:spPr>
        <a:xfrm>
          <a:off x="5233035" y="52387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32</xdr:row>
      <xdr:rowOff>19050</xdr:rowOff>
    </xdr:from>
    <xdr:to>
      <xdr:col>5</xdr:col>
      <xdr:colOff>384810</xdr:colOff>
      <xdr:row>32</xdr:row>
      <xdr:rowOff>131885</xdr:rowOff>
    </xdr:to>
    <xdr:sp macro="" textlink="">
      <xdr:nvSpPr>
        <xdr:cNvPr id="116" name="Овал 11"/>
        <xdr:cNvSpPr/>
      </xdr:nvSpPr>
      <xdr:spPr>
        <a:xfrm>
          <a:off x="5233035" y="54006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33</xdr:row>
      <xdr:rowOff>19050</xdr:rowOff>
    </xdr:from>
    <xdr:to>
      <xdr:col>5</xdr:col>
      <xdr:colOff>384810</xdr:colOff>
      <xdr:row>33</xdr:row>
      <xdr:rowOff>131885</xdr:rowOff>
    </xdr:to>
    <xdr:sp macro="" textlink="">
      <xdr:nvSpPr>
        <xdr:cNvPr id="117" name="Овал 11"/>
        <xdr:cNvSpPr/>
      </xdr:nvSpPr>
      <xdr:spPr>
        <a:xfrm>
          <a:off x="5233035" y="55626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34</xdr:row>
      <xdr:rowOff>19050</xdr:rowOff>
    </xdr:from>
    <xdr:to>
      <xdr:col>5</xdr:col>
      <xdr:colOff>384810</xdr:colOff>
      <xdr:row>34</xdr:row>
      <xdr:rowOff>131885</xdr:rowOff>
    </xdr:to>
    <xdr:sp macro="" textlink="">
      <xdr:nvSpPr>
        <xdr:cNvPr id="118" name="Овал 11"/>
        <xdr:cNvSpPr/>
      </xdr:nvSpPr>
      <xdr:spPr>
        <a:xfrm>
          <a:off x="5233035" y="57245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38</xdr:row>
      <xdr:rowOff>19050</xdr:rowOff>
    </xdr:from>
    <xdr:to>
      <xdr:col>5</xdr:col>
      <xdr:colOff>384810</xdr:colOff>
      <xdr:row>38</xdr:row>
      <xdr:rowOff>131885</xdr:rowOff>
    </xdr:to>
    <xdr:sp macro="" textlink="">
      <xdr:nvSpPr>
        <xdr:cNvPr id="119" name="Овал 11"/>
        <xdr:cNvSpPr/>
      </xdr:nvSpPr>
      <xdr:spPr>
        <a:xfrm>
          <a:off x="5233035" y="63722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44</xdr:row>
      <xdr:rowOff>19050</xdr:rowOff>
    </xdr:from>
    <xdr:to>
      <xdr:col>5</xdr:col>
      <xdr:colOff>384810</xdr:colOff>
      <xdr:row>44</xdr:row>
      <xdr:rowOff>131885</xdr:rowOff>
    </xdr:to>
    <xdr:sp macro="" textlink="">
      <xdr:nvSpPr>
        <xdr:cNvPr id="120" name="Овал 11"/>
        <xdr:cNvSpPr/>
      </xdr:nvSpPr>
      <xdr:spPr>
        <a:xfrm>
          <a:off x="5233035" y="73437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45</xdr:row>
      <xdr:rowOff>19050</xdr:rowOff>
    </xdr:from>
    <xdr:to>
      <xdr:col>5</xdr:col>
      <xdr:colOff>384810</xdr:colOff>
      <xdr:row>45</xdr:row>
      <xdr:rowOff>131885</xdr:rowOff>
    </xdr:to>
    <xdr:sp macro="" textlink="">
      <xdr:nvSpPr>
        <xdr:cNvPr id="121" name="Овал 11"/>
        <xdr:cNvSpPr/>
      </xdr:nvSpPr>
      <xdr:spPr>
        <a:xfrm>
          <a:off x="5233035" y="75057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48</xdr:row>
      <xdr:rowOff>19050</xdr:rowOff>
    </xdr:from>
    <xdr:to>
      <xdr:col>5</xdr:col>
      <xdr:colOff>384810</xdr:colOff>
      <xdr:row>48</xdr:row>
      <xdr:rowOff>131885</xdr:rowOff>
    </xdr:to>
    <xdr:sp macro="" textlink="">
      <xdr:nvSpPr>
        <xdr:cNvPr id="122" name="Овал 11"/>
        <xdr:cNvSpPr/>
      </xdr:nvSpPr>
      <xdr:spPr>
        <a:xfrm>
          <a:off x="5233035" y="79914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49</xdr:row>
      <xdr:rowOff>19050</xdr:rowOff>
    </xdr:from>
    <xdr:to>
      <xdr:col>5</xdr:col>
      <xdr:colOff>384810</xdr:colOff>
      <xdr:row>49</xdr:row>
      <xdr:rowOff>131885</xdr:rowOff>
    </xdr:to>
    <xdr:sp macro="" textlink="">
      <xdr:nvSpPr>
        <xdr:cNvPr id="123" name="Овал 11"/>
        <xdr:cNvSpPr/>
      </xdr:nvSpPr>
      <xdr:spPr>
        <a:xfrm>
          <a:off x="5233035" y="81534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50</xdr:row>
      <xdr:rowOff>19050</xdr:rowOff>
    </xdr:from>
    <xdr:to>
      <xdr:col>5</xdr:col>
      <xdr:colOff>384810</xdr:colOff>
      <xdr:row>50</xdr:row>
      <xdr:rowOff>131885</xdr:rowOff>
    </xdr:to>
    <xdr:sp macro="" textlink="">
      <xdr:nvSpPr>
        <xdr:cNvPr id="124" name="Овал 11"/>
        <xdr:cNvSpPr/>
      </xdr:nvSpPr>
      <xdr:spPr>
        <a:xfrm>
          <a:off x="5233035" y="83153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52</xdr:row>
      <xdr:rowOff>19050</xdr:rowOff>
    </xdr:from>
    <xdr:to>
      <xdr:col>5</xdr:col>
      <xdr:colOff>384810</xdr:colOff>
      <xdr:row>52</xdr:row>
      <xdr:rowOff>131885</xdr:rowOff>
    </xdr:to>
    <xdr:sp macro="" textlink="">
      <xdr:nvSpPr>
        <xdr:cNvPr id="125" name="Овал 11"/>
        <xdr:cNvSpPr/>
      </xdr:nvSpPr>
      <xdr:spPr>
        <a:xfrm>
          <a:off x="5233035" y="86391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55</xdr:row>
      <xdr:rowOff>19050</xdr:rowOff>
    </xdr:from>
    <xdr:to>
      <xdr:col>5</xdr:col>
      <xdr:colOff>384810</xdr:colOff>
      <xdr:row>55</xdr:row>
      <xdr:rowOff>131885</xdr:rowOff>
    </xdr:to>
    <xdr:sp macro="" textlink="">
      <xdr:nvSpPr>
        <xdr:cNvPr id="126" name="Овал 11"/>
        <xdr:cNvSpPr/>
      </xdr:nvSpPr>
      <xdr:spPr>
        <a:xfrm>
          <a:off x="5233035" y="91249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56</xdr:row>
      <xdr:rowOff>19050</xdr:rowOff>
    </xdr:from>
    <xdr:to>
      <xdr:col>5</xdr:col>
      <xdr:colOff>384810</xdr:colOff>
      <xdr:row>56</xdr:row>
      <xdr:rowOff>131885</xdr:rowOff>
    </xdr:to>
    <xdr:sp macro="" textlink="">
      <xdr:nvSpPr>
        <xdr:cNvPr id="127" name="Овал 11"/>
        <xdr:cNvSpPr/>
      </xdr:nvSpPr>
      <xdr:spPr>
        <a:xfrm>
          <a:off x="5233035" y="92964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57</xdr:row>
      <xdr:rowOff>19050</xdr:rowOff>
    </xdr:from>
    <xdr:to>
      <xdr:col>5</xdr:col>
      <xdr:colOff>384810</xdr:colOff>
      <xdr:row>57</xdr:row>
      <xdr:rowOff>131885</xdr:rowOff>
    </xdr:to>
    <xdr:sp macro="" textlink="">
      <xdr:nvSpPr>
        <xdr:cNvPr id="128" name="Овал 11"/>
        <xdr:cNvSpPr/>
      </xdr:nvSpPr>
      <xdr:spPr>
        <a:xfrm>
          <a:off x="5233035" y="94583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58</xdr:row>
      <xdr:rowOff>19050</xdr:rowOff>
    </xdr:from>
    <xdr:to>
      <xdr:col>5</xdr:col>
      <xdr:colOff>384810</xdr:colOff>
      <xdr:row>58</xdr:row>
      <xdr:rowOff>131885</xdr:rowOff>
    </xdr:to>
    <xdr:sp macro="" textlink="">
      <xdr:nvSpPr>
        <xdr:cNvPr id="129" name="Овал 11"/>
        <xdr:cNvSpPr/>
      </xdr:nvSpPr>
      <xdr:spPr>
        <a:xfrm>
          <a:off x="5233035" y="96202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59</xdr:row>
      <xdr:rowOff>19050</xdr:rowOff>
    </xdr:from>
    <xdr:to>
      <xdr:col>5</xdr:col>
      <xdr:colOff>384810</xdr:colOff>
      <xdr:row>59</xdr:row>
      <xdr:rowOff>131885</xdr:rowOff>
    </xdr:to>
    <xdr:sp macro="" textlink="">
      <xdr:nvSpPr>
        <xdr:cNvPr id="130" name="Овал 11"/>
        <xdr:cNvSpPr/>
      </xdr:nvSpPr>
      <xdr:spPr>
        <a:xfrm>
          <a:off x="5233035" y="97821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60</xdr:row>
      <xdr:rowOff>19050</xdr:rowOff>
    </xdr:from>
    <xdr:to>
      <xdr:col>5</xdr:col>
      <xdr:colOff>384810</xdr:colOff>
      <xdr:row>60</xdr:row>
      <xdr:rowOff>131885</xdr:rowOff>
    </xdr:to>
    <xdr:sp macro="" textlink="">
      <xdr:nvSpPr>
        <xdr:cNvPr id="131" name="Овал 11"/>
        <xdr:cNvSpPr/>
      </xdr:nvSpPr>
      <xdr:spPr>
        <a:xfrm>
          <a:off x="5233035" y="99441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61</xdr:row>
      <xdr:rowOff>19050</xdr:rowOff>
    </xdr:from>
    <xdr:to>
      <xdr:col>5</xdr:col>
      <xdr:colOff>384810</xdr:colOff>
      <xdr:row>61</xdr:row>
      <xdr:rowOff>131885</xdr:rowOff>
    </xdr:to>
    <xdr:sp macro="" textlink="">
      <xdr:nvSpPr>
        <xdr:cNvPr id="132" name="Овал 11"/>
        <xdr:cNvSpPr/>
      </xdr:nvSpPr>
      <xdr:spPr>
        <a:xfrm>
          <a:off x="5233035" y="101060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62</xdr:row>
      <xdr:rowOff>19050</xdr:rowOff>
    </xdr:from>
    <xdr:to>
      <xdr:col>5</xdr:col>
      <xdr:colOff>384810</xdr:colOff>
      <xdr:row>62</xdr:row>
      <xdr:rowOff>131885</xdr:rowOff>
    </xdr:to>
    <xdr:sp macro="" textlink="">
      <xdr:nvSpPr>
        <xdr:cNvPr id="133" name="Овал 11"/>
        <xdr:cNvSpPr/>
      </xdr:nvSpPr>
      <xdr:spPr>
        <a:xfrm>
          <a:off x="5233035" y="102679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63</xdr:row>
      <xdr:rowOff>19050</xdr:rowOff>
    </xdr:from>
    <xdr:to>
      <xdr:col>5</xdr:col>
      <xdr:colOff>384810</xdr:colOff>
      <xdr:row>63</xdr:row>
      <xdr:rowOff>131885</xdr:rowOff>
    </xdr:to>
    <xdr:sp macro="" textlink="">
      <xdr:nvSpPr>
        <xdr:cNvPr id="134" name="Овал 11"/>
        <xdr:cNvSpPr/>
      </xdr:nvSpPr>
      <xdr:spPr>
        <a:xfrm>
          <a:off x="5233035" y="104298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54</xdr:row>
      <xdr:rowOff>19050</xdr:rowOff>
    </xdr:from>
    <xdr:to>
      <xdr:col>5</xdr:col>
      <xdr:colOff>384810</xdr:colOff>
      <xdr:row>54</xdr:row>
      <xdr:rowOff>131885</xdr:rowOff>
    </xdr:to>
    <xdr:sp macro="" textlink="">
      <xdr:nvSpPr>
        <xdr:cNvPr id="135" name="Овал 11"/>
        <xdr:cNvSpPr/>
      </xdr:nvSpPr>
      <xdr:spPr>
        <a:xfrm>
          <a:off x="5233035" y="89630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53</xdr:row>
      <xdr:rowOff>11430</xdr:rowOff>
    </xdr:from>
    <xdr:to>
      <xdr:col>4</xdr:col>
      <xdr:colOff>369570</xdr:colOff>
      <xdr:row>53</xdr:row>
      <xdr:rowOff>124265</xdr:rowOff>
    </xdr:to>
    <xdr:sp macro="" textlink="">
      <xdr:nvSpPr>
        <xdr:cNvPr id="136" name="Овал 26"/>
        <xdr:cNvSpPr/>
      </xdr:nvSpPr>
      <xdr:spPr>
        <a:xfrm>
          <a:off x="4522470" y="879348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61</xdr:row>
      <xdr:rowOff>19050</xdr:rowOff>
    </xdr:from>
    <xdr:to>
      <xdr:col>4</xdr:col>
      <xdr:colOff>369570</xdr:colOff>
      <xdr:row>61</xdr:row>
      <xdr:rowOff>131885</xdr:rowOff>
    </xdr:to>
    <xdr:sp macro="" textlink="">
      <xdr:nvSpPr>
        <xdr:cNvPr id="137" name="Овал 136"/>
        <xdr:cNvSpPr/>
      </xdr:nvSpPr>
      <xdr:spPr>
        <a:xfrm>
          <a:off x="4522470" y="1010602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62</xdr:row>
      <xdr:rowOff>19050</xdr:rowOff>
    </xdr:from>
    <xdr:to>
      <xdr:col>4</xdr:col>
      <xdr:colOff>369570</xdr:colOff>
      <xdr:row>62</xdr:row>
      <xdr:rowOff>131885</xdr:rowOff>
    </xdr:to>
    <xdr:sp macro="" textlink="">
      <xdr:nvSpPr>
        <xdr:cNvPr id="138" name="Овал 137"/>
        <xdr:cNvSpPr/>
      </xdr:nvSpPr>
      <xdr:spPr>
        <a:xfrm>
          <a:off x="4522470" y="1026795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89</xdr:row>
      <xdr:rowOff>11430</xdr:rowOff>
    </xdr:from>
    <xdr:to>
      <xdr:col>4</xdr:col>
      <xdr:colOff>369570</xdr:colOff>
      <xdr:row>89</xdr:row>
      <xdr:rowOff>124265</xdr:rowOff>
    </xdr:to>
    <xdr:sp macro="" textlink="">
      <xdr:nvSpPr>
        <xdr:cNvPr id="139" name="Овал 138"/>
        <xdr:cNvSpPr/>
      </xdr:nvSpPr>
      <xdr:spPr>
        <a:xfrm>
          <a:off x="4522470" y="1530858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89</xdr:row>
      <xdr:rowOff>19050</xdr:rowOff>
    </xdr:from>
    <xdr:to>
      <xdr:col>5</xdr:col>
      <xdr:colOff>384810</xdr:colOff>
      <xdr:row>89</xdr:row>
      <xdr:rowOff>131885</xdr:rowOff>
    </xdr:to>
    <xdr:sp macro="" textlink="">
      <xdr:nvSpPr>
        <xdr:cNvPr id="140" name="Овал 11"/>
        <xdr:cNvSpPr/>
      </xdr:nvSpPr>
      <xdr:spPr>
        <a:xfrm>
          <a:off x="5233035" y="15316200"/>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84</xdr:row>
      <xdr:rowOff>19050</xdr:rowOff>
    </xdr:from>
    <xdr:to>
      <xdr:col>4</xdr:col>
      <xdr:colOff>369570</xdr:colOff>
      <xdr:row>84</xdr:row>
      <xdr:rowOff>131885</xdr:rowOff>
    </xdr:to>
    <xdr:sp macro="" textlink="">
      <xdr:nvSpPr>
        <xdr:cNvPr id="141" name="Овал 140"/>
        <xdr:cNvSpPr/>
      </xdr:nvSpPr>
      <xdr:spPr>
        <a:xfrm>
          <a:off x="4522470" y="145065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84</xdr:row>
      <xdr:rowOff>19050</xdr:rowOff>
    </xdr:from>
    <xdr:to>
      <xdr:col>5</xdr:col>
      <xdr:colOff>384810</xdr:colOff>
      <xdr:row>84</xdr:row>
      <xdr:rowOff>131885</xdr:rowOff>
    </xdr:to>
    <xdr:sp macro="" textlink="">
      <xdr:nvSpPr>
        <xdr:cNvPr id="142" name="Овал 11"/>
        <xdr:cNvSpPr/>
      </xdr:nvSpPr>
      <xdr:spPr>
        <a:xfrm>
          <a:off x="5233035" y="145065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4</xdr:col>
      <xdr:colOff>264795</xdr:colOff>
      <xdr:row>80</xdr:row>
      <xdr:rowOff>19050</xdr:rowOff>
    </xdr:from>
    <xdr:to>
      <xdr:col>4</xdr:col>
      <xdr:colOff>369570</xdr:colOff>
      <xdr:row>80</xdr:row>
      <xdr:rowOff>131885</xdr:rowOff>
    </xdr:to>
    <xdr:sp macro="" textlink="">
      <xdr:nvSpPr>
        <xdr:cNvPr id="143" name="Овал 142"/>
        <xdr:cNvSpPr/>
      </xdr:nvSpPr>
      <xdr:spPr>
        <a:xfrm>
          <a:off x="4522470" y="138588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twoCellAnchor>
    <xdr:from>
      <xdr:col>5</xdr:col>
      <xdr:colOff>280035</xdr:colOff>
      <xdr:row>80</xdr:row>
      <xdr:rowOff>19050</xdr:rowOff>
    </xdr:from>
    <xdr:to>
      <xdr:col>5</xdr:col>
      <xdr:colOff>384810</xdr:colOff>
      <xdr:row>80</xdr:row>
      <xdr:rowOff>131885</xdr:rowOff>
    </xdr:to>
    <xdr:sp macro="" textlink="">
      <xdr:nvSpPr>
        <xdr:cNvPr id="144" name="Овал 11"/>
        <xdr:cNvSpPr/>
      </xdr:nvSpPr>
      <xdr:spPr>
        <a:xfrm>
          <a:off x="5233035" y="13858875"/>
          <a:ext cx="104775" cy="112835"/>
        </a:xfrm>
        <a:prstGeom prst="ellipse">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ru-RU"/>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54;&#1050;&#1058;/&#1041;&#1083;&#1072;&#1085;&#1082;&#1080;/&#1064;&#1072;&#1073;&#1083;&#1086;&#1085;&#1099;%20&#1076;&#1083;&#1103;%20&#1079;&#1072;&#1082;&#1072;&#1079;&#1086;&#1074;/&#1087;&#1088;&#1086;&#1090;&#1086;&#1090;&#1080;&#1087;%20&#1088;&#1072;&#1089;&#1095;&#1077;&#1090;&#1072;/&#1087;&#1088;&#1086;&#1090;&#1086;&#1090;&#1080;&#108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сх.данные"/>
      <sheetName val="детализация"/>
      <sheetName val="двери-купе"/>
      <sheetName val="фур-ра"/>
      <sheetName val="техника"/>
      <sheetName val="фасад"/>
      <sheetName val="фасад ALU"/>
      <sheetName val="стекло"/>
      <sheetName val="фотодекор"/>
      <sheetName val="столешка"/>
      <sheetName val="для раскроя"/>
      <sheetName val="сборка"/>
      <sheetName val="сводные нормы"/>
      <sheetName val="работа и стоимость"/>
      <sheetName val="ППР"/>
      <sheetName val="прайс ДСП"/>
      <sheetName val="прайс услуги"/>
      <sheetName val="прайс Двери"/>
      <sheetName val="ТПР"/>
      <sheetName val="исходники"/>
      <sheetName val="total"/>
      <sheetName val="X"/>
      <sheetName val="прототип"/>
    </sheetNames>
    <sheetDataSet>
      <sheetData sheetId="0" refreshError="1"/>
      <sheetData sheetId="1" refreshError="1"/>
      <sheetData sheetId="2" refreshError="1">
        <row r="29">
          <cell r="L29">
            <v>0</v>
          </cell>
        </row>
        <row r="297">
          <cell r="C297" t="str">
            <v>СЕРЕБРО</v>
          </cell>
        </row>
        <row r="298">
          <cell r="C298" t="str">
            <v>ШАМПАНЬ</v>
          </cell>
        </row>
        <row r="299">
          <cell r="C299" t="str">
            <v>ЗОЛОТО</v>
          </cell>
        </row>
        <row r="300">
          <cell r="C300" t="str">
            <v>КОНЬЯК</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theme="3" tint="0.79998168889431442"/>
  </sheetPr>
  <dimension ref="A1:R60"/>
  <sheetViews>
    <sheetView topLeftCell="A13" zoomScale="145" zoomScaleNormal="145" workbookViewId="0"/>
  </sheetViews>
  <sheetFormatPr defaultRowHeight="14.25"/>
  <cols>
    <col min="1" max="1" width="9.140625" style="1"/>
    <col min="2" max="2" width="21" style="1" customWidth="1"/>
    <col min="3" max="3" width="20.7109375" style="1" customWidth="1"/>
    <col min="4" max="4" width="13.7109375" style="1" customWidth="1"/>
    <col min="5" max="5" width="20.7109375" style="1" customWidth="1"/>
    <col min="6" max="7" width="9.140625" style="1"/>
    <col min="8" max="8" width="16.5703125" style="1" customWidth="1"/>
    <col min="9" max="9" width="13.7109375" style="1" customWidth="1"/>
    <col min="10" max="10" width="16.7109375" style="1" customWidth="1"/>
    <col min="11" max="11" width="9.140625" style="1"/>
    <col min="12" max="12" width="15.7109375" style="1" customWidth="1"/>
    <col min="13" max="13" width="10.85546875" style="1" customWidth="1"/>
    <col min="14" max="16" width="9.140625" style="1"/>
    <col min="17" max="17" width="32.140625" style="1" customWidth="1"/>
    <col min="18" max="16384" width="9.140625" style="1"/>
  </cols>
  <sheetData>
    <row r="1" spans="1:18" ht="15.75" thickBot="1">
      <c r="A1" s="121" t="s">
        <v>194</v>
      </c>
      <c r="B1" s="358"/>
      <c r="C1" s="31"/>
    </row>
    <row r="2" spans="1:18" ht="15" thickBot="1">
      <c r="B2" s="1942" t="s">
        <v>207</v>
      </c>
      <c r="C2" s="1943"/>
    </row>
    <row r="3" spans="1:18">
      <c r="A3" s="97"/>
      <c r="B3" s="97"/>
    </row>
    <row r="4" spans="1:18" ht="15" thickBot="1">
      <c r="A4" s="97"/>
      <c r="B4" s="97"/>
    </row>
    <row r="5" spans="1:18" ht="15.75" thickBot="1">
      <c r="A5" s="1937" t="s">
        <v>0</v>
      </c>
      <c r="B5" s="1938"/>
      <c r="C5" s="1938"/>
      <c r="D5" s="1939"/>
      <c r="E5" s="1917" t="s">
        <v>417</v>
      </c>
      <c r="H5" s="1902"/>
      <c r="I5" s="1903"/>
      <c r="Q5" s="232" t="s">
        <v>538</v>
      </c>
      <c r="R5" s="327" t="s">
        <v>776</v>
      </c>
    </row>
    <row r="6" spans="1:18" ht="14.25" customHeight="1" thickBot="1">
      <c r="A6" s="20" t="s">
        <v>84</v>
      </c>
      <c r="B6" s="80" t="s">
        <v>2</v>
      </c>
      <c r="C6" s="80" t="s">
        <v>3</v>
      </c>
      <c r="D6" s="81" t="s">
        <v>4</v>
      </c>
      <c r="E6" s="1922" t="s">
        <v>20404</v>
      </c>
      <c r="H6" s="309" t="s">
        <v>531</v>
      </c>
      <c r="I6" s="1927">
        <v>1.2</v>
      </c>
      <c r="Q6" s="339" t="s">
        <v>706</v>
      </c>
      <c r="R6" s="345">
        <v>1</v>
      </c>
    </row>
    <row r="7" spans="1:18" ht="15">
      <c r="A7" s="4">
        <v>1</v>
      </c>
      <c r="B7" s="19"/>
      <c r="C7" s="19"/>
      <c r="D7" s="113"/>
      <c r="E7" s="1923" t="s">
        <v>20412</v>
      </c>
      <c r="H7" s="308" t="s">
        <v>530</v>
      </c>
      <c r="I7" s="1927">
        <v>6.0350000000000001</v>
      </c>
      <c r="Q7" s="346" t="s">
        <v>701</v>
      </c>
      <c r="R7" s="1944">
        <v>2</v>
      </c>
    </row>
    <row r="8" spans="1:18" ht="15">
      <c r="A8" s="5">
        <v>2</v>
      </c>
      <c r="B8" s="19"/>
      <c r="C8" s="19"/>
      <c r="D8" s="113"/>
      <c r="E8" s="1922" t="s">
        <v>20413</v>
      </c>
      <c r="H8" s="307" t="s">
        <v>533</v>
      </c>
      <c r="I8" s="1928">
        <v>1.25</v>
      </c>
      <c r="Q8" s="346" t="s">
        <v>717</v>
      </c>
      <c r="R8" s="1945"/>
    </row>
    <row r="9" spans="1:18" ht="15">
      <c r="A9" s="5">
        <v>3</v>
      </c>
      <c r="B9" s="19"/>
      <c r="C9" s="19"/>
      <c r="D9" s="113"/>
      <c r="E9" s="95"/>
      <c r="H9" s="307" t="s">
        <v>529</v>
      </c>
      <c r="I9" s="1928">
        <v>1.9550000000000001</v>
      </c>
      <c r="Q9" s="339" t="s">
        <v>700</v>
      </c>
      <c r="R9" s="1945"/>
    </row>
    <row r="10" spans="1:18" ht="15">
      <c r="A10" s="5">
        <v>4</v>
      </c>
      <c r="B10" s="19"/>
      <c r="C10" s="19"/>
      <c r="D10" s="113"/>
      <c r="E10" s="95"/>
      <c r="H10" s="309" t="s">
        <v>534</v>
      </c>
      <c r="I10" s="1929">
        <v>0</v>
      </c>
      <c r="Q10" s="339" t="s">
        <v>680</v>
      </c>
      <c r="R10" s="1945"/>
    </row>
    <row r="11" spans="1:18" ht="15">
      <c r="A11" s="5">
        <v>5</v>
      </c>
      <c r="B11" s="19"/>
      <c r="C11" s="19"/>
      <c r="D11" s="113"/>
      <c r="E11" s="95"/>
      <c r="H11" s="403" t="s">
        <v>532</v>
      </c>
      <c r="I11" s="1930">
        <v>0</v>
      </c>
      <c r="Q11" s="339" t="s">
        <v>682</v>
      </c>
      <c r="R11" s="1945"/>
    </row>
    <row r="12" spans="1:18" ht="15.75" thickBot="1">
      <c r="A12" s="6">
        <v>6</v>
      </c>
      <c r="B12" s="352"/>
      <c r="C12" s="352"/>
      <c r="D12" s="353"/>
      <c r="E12" s="95"/>
      <c r="H12" s="404" t="s">
        <v>789</v>
      </c>
      <c r="I12" s="1931">
        <v>0</v>
      </c>
      <c r="Q12" s="339" t="s">
        <v>683</v>
      </c>
      <c r="R12" s="1945"/>
    </row>
    <row r="13" spans="1:18" ht="15">
      <c r="H13" s="704" t="s">
        <v>790</v>
      </c>
      <c r="I13" s="1932">
        <v>0</v>
      </c>
      <c r="Q13" s="339" t="s">
        <v>695</v>
      </c>
      <c r="R13" s="1945"/>
    </row>
    <row r="14" spans="1:18" ht="15.75" thickBot="1">
      <c r="H14" s="405" t="s">
        <v>791</v>
      </c>
      <c r="I14" s="1933">
        <v>0</v>
      </c>
      <c r="Q14" s="346" t="s">
        <v>715</v>
      </c>
      <c r="R14" s="1945"/>
    </row>
    <row r="15" spans="1:18" ht="15.75" thickBot="1">
      <c r="A15" s="1937" t="s">
        <v>5</v>
      </c>
      <c r="B15" s="1938"/>
      <c r="C15" s="1938"/>
      <c r="D15" s="1938"/>
      <c r="E15" s="1939"/>
      <c r="H15" s="13"/>
      <c r="Q15" s="339" t="s">
        <v>694</v>
      </c>
      <c r="R15" s="1945"/>
    </row>
    <row r="16" spans="1:18" ht="15.75" thickBot="1">
      <c r="A16" s="104" t="s">
        <v>85</v>
      </c>
      <c r="B16" s="105" t="s">
        <v>2</v>
      </c>
      <c r="C16" s="105" t="s">
        <v>3</v>
      </c>
      <c r="D16" s="106" t="s">
        <v>6</v>
      </c>
      <c r="E16" s="107" t="s">
        <v>90</v>
      </c>
      <c r="H16" s="13"/>
      <c r="Q16" s="346" t="s">
        <v>720</v>
      </c>
      <c r="R16" s="1945"/>
    </row>
    <row r="17" spans="1:18" ht="15">
      <c r="A17" s="17">
        <v>1</v>
      </c>
      <c r="B17" s="19"/>
      <c r="C17" s="19"/>
      <c r="D17" s="108"/>
      <c r="E17" s="195" t="str">
        <f>C17&amp;" "&amp;D17</f>
        <v xml:space="preserve"> </v>
      </c>
      <c r="H17" s="13"/>
      <c r="Q17" s="346" t="s">
        <v>713</v>
      </c>
      <c r="R17" s="1945"/>
    </row>
    <row r="18" spans="1:18" ht="15">
      <c r="A18" s="15">
        <v>2</v>
      </c>
      <c r="B18" s="19"/>
      <c r="C18" s="19"/>
      <c r="D18" s="108"/>
      <c r="E18" s="195" t="str">
        <f t="shared" ref="E18:E26" si="0">C18&amp;" "&amp;D18</f>
        <v xml:space="preserve"> </v>
      </c>
      <c r="H18" s="13"/>
      <c r="Q18" s="339" t="s">
        <v>721</v>
      </c>
      <c r="R18" s="1945"/>
    </row>
    <row r="19" spans="1:18" ht="15">
      <c r="A19" s="15">
        <v>3</v>
      </c>
      <c r="B19" s="19"/>
      <c r="C19" s="19"/>
      <c r="D19" s="108"/>
      <c r="E19" s="195" t="str">
        <f t="shared" si="0"/>
        <v xml:space="preserve"> </v>
      </c>
      <c r="H19" s="13"/>
      <c r="Q19" s="339" t="s">
        <v>681</v>
      </c>
      <c r="R19" s="1945"/>
    </row>
    <row r="20" spans="1:18" ht="15">
      <c r="A20" s="15">
        <v>4</v>
      </c>
      <c r="B20" s="19"/>
      <c r="C20" s="19"/>
      <c r="D20" s="108"/>
      <c r="E20" s="195" t="str">
        <f t="shared" si="0"/>
        <v xml:space="preserve"> </v>
      </c>
      <c r="H20" s="13"/>
      <c r="Q20" s="339" t="s">
        <v>693</v>
      </c>
      <c r="R20" s="1945"/>
    </row>
    <row r="21" spans="1:18" ht="15">
      <c r="A21" s="15">
        <v>5</v>
      </c>
      <c r="B21" s="19"/>
      <c r="C21" s="19"/>
      <c r="D21" s="108"/>
      <c r="E21" s="195" t="str">
        <f t="shared" si="0"/>
        <v xml:space="preserve"> </v>
      </c>
      <c r="H21" s="13"/>
      <c r="Q21" s="346" t="s">
        <v>714</v>
      </c>
      <c r="R21" s="1945"/>
    </row>
    <row r="22" spans="1:18" ht="15">
      <c r="A22" s="15">
        <v>6</v>
      </c>
      <c r="B22" s="19"/>
      <c r="C22" s="19"/>
      <c r="D22" s="108"/>
      <c r="E22" s="195" t="str">
        <f t="shared" si="0"/>
        <v xml:space="preserve"> </v>
      </c>
      <c r="H22" s="13"/>
      <c r="Q22" s="339" t="s">
        <v>691</v>
      </c>
      <c r="R22" s="1945"/>
    </row>
    <row r="23" spans="1:18" ht="15">
      <c r="A23" s="1904">
        <v>7</v>
      </c>
      <c r="B23" s="1905"/>
      <c r="C23" s="1905"/>
      <c r="D23" s="1906"/>
      <c r="E23" s="1907" t="str">
        <f t="shared" si="0"/>
        <v xml:space="preserve"> </v>
      </c>
      <c r="H23" s="13"/>
      <c r="Q23" s="339" t="s">
        <v>690</v>
      </c>
      <c r="R23" s="1945"/>
    </row>
    <row r="24" spans="1:18" ht="15">
      <c r="A24" s="1904">
        <v>8</v>
      </c>
      <c r="B24" s="1905"/>
      <c r="C24" s="1905"/>
      <c r="D24" s="1906"/>
      <c r="E24" s="1907" t="str">
        <f t="shared" si="0"/>
        <v xml:space="preserve"> </v>
      </c>
      <c r="H24" s="13"/>
      <c r="Q24" s="339" t="s">
        <v>716</v>
      </c>
      <c r="R24" s="1945"/>
    </row>
    <row r="25" spans="1:18" ht="15">
      <c r="A25" s="1904">
        <v>9</v>
      </c>
      <c r="B25" s="1905"/>
      <c r="C25" s="1905"/>
      <c r="D25" s="1906"/>
      <c r="E25" s="1907" t="str">
        <f t="shared" si="0"/>
        <v xml:space="preserve"> </v>
      </c>
      <c r="H25" s="13"/>
      <c r="Q25" s="346" t="s">
        <v>719</v>
      </c>
      <c r="R25" s="1945"/>
    </row>
    <row r="26" spans="1:18" ht="15.75" thickBot="1">
      <c r="A26" s="1908">
        <v>10</v>
      </c>
      <c r="B26" s="1909"/>
      <c r="C26" s="1909"/>
      <c r="D26" s="1910"/>
      <c r="E26" s="1911" t="str">
        <f t="shared" si="0"/>
        <v xml:space="preserve"> </v>
      </c>
      <c r="H26" s="13"/>
      <c r="Q26" s="339" t="s">
        <v>689</v>
      </c>
      <c r="R26" s="1945"/>
    </row>
    <row r="27" spans="1:18" ht="15">
      <c r="Q27" s="339" t="s">
        <v>718</v>
      </c>
      <c r="R27" s="1945"/>
    </row>
    <row r="28" spans="1:18" ht="15">
      <c r="Q28" s="347" t="s">
        <v>711</v>
      </c>
      <c r="R28" s="1945"/>
    </row>
    <row r="29" spans="1:18" ht="15.75" hidden="1" thickBot="1">
      <c r="A29" s="1935" t="s">
        <v>167</v>
      </c>
      <c r="B29" s="1936"/>
      <c r="Q29" s="347" t="s">
        <v>710</v>
      </c>
      <c r="R29" s="1945"/>
    </row>
    <row r="30" spans="1:18" ht="15.75" hidden="1" thickBot="1">
      <c r="A30" s="11" t="s">
        <v>168</v>
      </c>
      <c r="B30" s="12" t="s">
        <v>169</v>
      </c>
      <c r="Q30" s="346" t="s">
        <v>712</v>
      </c>
      <c r="R30" s="1945"/>
    </row>
    <row r="31" spans="1:18" ht="15" hidden="1">
      <c r="A31" s="98">
        <v>1</v>
      </c>
      <c r="B31" s="99" t="s">
        <v>170</v>
      </c>
      <c r="Q31" s="346" t="s">
        <v>684</v>
      </c>
      <c r="R31" s="1945"/>
    </row>
    <row r="32" spans="1:18" ht="15" hidden="1">
      <c r="A32" s="100">
        <v>2</v>
      </c>
      <c r="B32" s="101" t="s">
        <v>171</v>
      </c>
      <c r="Q32" s="346" t="s">
        <v>686</v>
      </c>
      <c r="R32" s="1946"/>
    </row>
    <row r="33" spans="1:18" ht="15" hidden="1">
      <c r="A33" s="100">
        <v>3</v>
      </c>
      <c r="B33" s="101" t="s">
        <v>172</v>
      </c>
      <c r="Q33" s="339" t="s">
        <v>707</v>
      </c>
      <c r="R33" s="1944">
        <v>3</v>
      </c>
    </row>
    <row r="34" spans="1:18" ht="15" hidden="1">
      <c r="A34" s="100">
        <v>4</v>
      </c>
      <c r="B34" s="101" t="s">
        <v>173</v>
      </c>
      <c r="Q34" s="339" t="s">
        <v>705</v>
      </c>
      <c r="R34" s="1945"/>
    </row>
    <row r="35" spans="1:18" ht="15" hidden="1">
      <c r="A35" s="100">
        <v>5</v>
      </c>
      <c r="B35" s="101" t="s">
        <v>174</v>
      </c>
      <c r="Q35" s="339" t="s">
        <v>704</v>
      </c>
      <c r="R35" s="1946"/>
    </row>
    <row r="36" spans="1:18" ht="15" hidden="1">
      <c r="A36" s="100">
        <v>6</v>
      </c>
      <c r="B36" s="101" t="s">
        <v>175</v>
      </c>
      <c r="Q36" s="346" t="s">
        <v>692</v>
      </c>
      <c r="R36" s="1944">
        <v>4</v>
      </c>
    </row>
    <row r="37" spans="1:18" ht="15" hidden="1">
      <c r="A37" s="100"/>
      <c r="B37" s="101"/>
      <c r="Q37" s="346" t="s">
        <v>688</v>
      </c>
      <c r="R37" s="1945"/>
    </row>
    <row r="38" spans="1:18" ht="15" hidden="1">
      <c r="A38" s="100"/>
      <c r="B38" s="101"/>
      <c r="Q38" s="339" t="s">
        <v>527</v>
      </c>
      <c r="R38" s="1945"/>
    </row>
    <row r="39" spans="1:18" ht="15" hidden="1">
      <c r="A39" s="100"/>
      <c r="B39" s="101"/>
      <c r="Q39" s="346" t="s">
        <v>687</v>
      </c>
      <c r="R39" s="1945"/>
    </row>
    <row r="40" spans="1:18" ht="15.75" hidden="1" thickBot="1">
      <c r="A40" s="102"/>
      <c r="B40" s="103"/>
      <c r="Q40" s="346" t="s">
        <v>703</v>
      </c>
      <c r="R40" s="1945"/>
    </row>
    <row r="41" spans="1:18" ht="15">
      <c r="Q41" s="346" t="s">
        <v>702</v>
      </c>
      <c r="R41" s="1945"/>
    </row>
    <row r="42" spans="1:18" ht="15.75" thickBot="1">
      <c r="Q42" s="346" t="s">
        <v>699</v>
      </c>
      <c r="R42" s="1945"/>
    </row>
    <row r="43" spans="1:18" ht="15.75" thickBot="1">
      <c r="A43" s="1940" t="s">
        <v>89</v>
      </c>
      <c r="B43" s="1941"/>
      <c r="Q43" s="348" t="s">
        <v>731</v>
      </c>
      <c r="R43" s="1946"/>
    </row>
    <row r="44" spans="1:18" ht="15">
      <c r="A44" s="28">
        <v>1</v>
      </c>
      <c r="B44" s="110" t="s">
        <v>86</v>
      </c>
      <c r="Q44" s="346" t="s">
        <v>730</v>
      </c>
      <c r="R44" s="1944">
        <v>5</v>
      </c>
    </row>
    <row r="45" spans="1:18" ht="15.75" thickBot="1">
      <c r="A45" s="29">
        <v>0</v>
      </c>
      <c r="B45" s="111" t="s">
        <v>87</v>
      </c>
      <c r="Q45" s="346" t="s">
        <v>723</v>
      </c>
      <c r="R45" s="1945"/>
    </row>
    <row r="46" spans="1:18" ht="15">
      <c r="Q46" s="346" t="s">
        <v>729</v>
      </c>
      <c r="R46" s="1945"/>
    </row>
    <row r="47" spans="1:18" ht="15">
      <c r="Q47" s="339" t="s">
        <v>722</v>
      </c>
      <c r="R47" s="1945"/>
    </row>
    <row r="48" spans="1:18" ht="15">
      <c r="Q48" s="346" t="s">
        <v>726</v>
      </c>
      <c r="R48" s="1945"/>
    </row>
    <row r="49" spans="17:18" ht="15">
      <c r="Q49" s="346" t="s">
        <v>724</v>
      </c>
      <c r="R49" s="1945"/>
    </row>
    <row r="50" spans="17:18" ht="15">
      <c r="Q50" s="346" t="s">
        <v>725</v>
      </c>
      <c r="R50" s="1945"/>
    </row>
    <row r="51" spans="17:18" ht="15">
      <c r="Q51" s="339" t="s">
        <v>727</v>
      </c>
      <c r="R51" s="1945"/>
    </row>
    <row r="52" spans="17:18" ht="15">
      <c r="Q52" s="346" t="s">
        <v>728</v>
      </c>
      <c r="R52" s="1946"/>
    </row>
    <row r="53" spans="17:18" ht="15">
      <c r="Q53" s="346" t="s">
        <v>708</v>
      </c>
      <c r="R53" s="1944">
        <v>6</v>
      </c>
    </row>
    <row r="54" spans="17:18" ht="15">
      <c r="Q54" s="339" t="s">
        <v>685</v>
      </c>
      <c r="R54" s="1945"/>
    </row>
    <row r="55" spans="17:18" ht="15">
      <c r="Q55" s="346" t="s">
        <v>732</v>
      </c>
      <c r="R55" s="1945"/>
    </row>
    <row r="56" spans="17:18" ht="15">
      <c r="Q56" s="346" t="s">
        <v>733</v>
      </c>
      <c r="R56" s="1946"/>
    </row>
    <row r="57" spans="17:18" ht="15">
      <c r="Q57" s="346" t="s">
        <v>734</v>
      </c>
      <c r="R57" s="1944">
        <v>7</v>
      </c>
    </row>
    <row r="58" spans="17:18" ht="15">
      <c r="Q58" s="346" t="s">
        <v>735</v>
      </c>
      <c r="R58" s="1946"/>
    </row>
    <row r="60" spans="17:18">
      <c r="Q60" s="7" t="s">
        <v>775</v>
      </c>
      <c r="R60" s="349"/>
    </row>
  </sheetData>
  <sortState ref="L6:M71">
    <sortCondition ref="M6"/>
  </sortState>
  <mergeCells count="11">
    <mergeCell ref="R44:R52"/>
    <mergeCell ref="R53:R56"/>
    <mergeCell ref="R57:R58"/>
    <mergeCell ref="R7:R32"/>
    <mergeCell ref="R33:R35"/>
    <mergeCell ref="R36:R43"/>
    <mergeCell ref="A29:B29"/>
    <mergeCell ref="A5:D5"/>
    <mergeCell ref="A15:E15"/>
    <mergeCell ref="A43:B43"/>
    <mergeCell ref="B2:C2"/>
  </mergeCells>
  <dataValidations count="6">
    <dataValidation type="list" allowBlank="1" showInputMessage="1" showErrorMessage="1" sqref="B7:B12">
      <formula1>констр.материалы</formula1>
    </dataValidation>
    <dataValidation type="list" allowBlank="1" showInputMessage="1" showErrorMessage="1" sqref="D7:D12">
      <formula1>Толщины</formula1>
    </dataValidation>
    <dataValidation type="list" allowBlank="1" showInputMessage="1" showErrorMessage="1" sqref="C7:C12">
      <formula1>ДСП</formula1>
    </dataValidation>
    <dataValidation type="list" allowBlank="1" showInputMessage="1" showErrorMessage="1" sqref="B17:B26">
      <formula1>обл.материалы</formula1>
    </dataValidation>
    <dataValidation type="list" allowBlank="1" showInputMessage="1" showErrorMessage="1" sqref="C17:C26">
      <formula1>цвета_кромок</formula1>
    </dataValidation>
    <dataValidation type="list" allowBlank="1" showInputMessage="1" showErrorMessage="1" sqref="D17:D26">
      <formula1>разм.кромок</formula1>
    </dataValidation>
  </dataValidations>
  <hyperlinks>
    <hyperlink ref="E5" location="цены!A1" display="Цена"/>
    <hyperlink ref="E6" location="'сводные нормы'!A1" display="Сводные нормы"/>
    <hyperlink ref="E7" location="предв.расчет!A1" display="Предв.расчет"/>
    <hyperlink ref="E8" location="'прайс ДСП'!A1" display="прайс ДСП"/>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3" tint="0.79998168889431442"/>
  </sheetPr>
  <dimension ref="A1:CG354"/>
  <sheetViews>
    <sheetView zoomScale="115" zoomScaleNormal="115" workbookViewId="0">
      <pane ySplit="3" topLeftCell="A4" activePane="bottomLeft" state="frozen"/>
      <selection pane="bottomLeft" activeCell="C1" sqref="C1"/>
    </sheetView>
  </sheetViews>
  <sheetFormatPr defaultRowHeight="14.25"/>
  <cols>
    <col min="1" max="2" width="5.42578125" style="130" customWidth="1"/>
    <col min="3" max="3" width="11" style="130" customWidth="1"/>
    <col min="4" max="4" width="5.7109375" style="130" customWidth="1"/>
    <col min="5" max="5" width="8.140625" style="130" customWidth="1"/>
    <col min="6" max="6" width="9.7109375" style="130" customWidth="1"/>
    <col min="7" max="7" width="9.5703125" style="130" customWidth="1"/>
    <col min="8" max="8" width="7.42578125" style="130" customWidth="1"/>
    <col min="9" max="9" width="9.140625" style="130" customWidth="1"/>
    <col min="10" max="11" width="4.7109375" style="130" customWidth="1"/>
    <col min="12" max="12" width="9.140625" style="130" customWidth="1"/>
    <col min="13" max="14" width="4.7109375" style="130" customWidth="1"/>
    <col min="15" max="16" width="7.7109375" style="130" customWidth="1"/>
    <col min="17" max="17" width="8.7109375" style="130" customWidth="1"/>
    <col min="18" max="20" width="7.28515625" style="130" hidden="1" customWidth="1"/>
    <col min="21" max="21" width="18.42578125" style="130" customWidth="1"/>
    <col min="22" max="24" width="6.7109375" style="130" hidden="1" customWidth="1"/>
    <col min="25" max="25" width="7.28515625" style="130" hidden="1" customWidth="1"/>
    <col min="26" max="26" width="6.7109375" style="130" hidden="1" customWidth="1"/>
    <col min="27" max="27" width="15.7109375" style="130" hidden="1" customWidth="1"/>
    <col min="28" max="28" width="31" style="130" customWidth="1"/>
    <col min="29" max="29" width="4.5703125" style="130" hidden="1" customWidth="1"/>
    <col min="30" max="39" width="4.7109375" style="132" hidden="1" customWidth="1"/>
    <col min="40" max="78" width="4.7109375" style="130" hidden="1" customWidth="1"/>
    <col min="79" max="79" width="11.42578125" style="130" hidden="1" customWidth="1"/>
    <col min="80" max="82" width="9.140625" style="130" hidden="1" customWidth="1"/>
    <col min="83" max="83" width="11.28515625" style="130" hidden="1" customWidth="1"/>
    <col min="84" max="85" width="9.140625" style="130" hidden="1" customWidth="1"/>
    <col min="86" max="16384" width="9.140625" style="130"/>
  </cols>
  <sheetData>
    <row r="1" spans="1:85" ht="15" customHeight="1">
      <c r="C1" s="121" t="str">
        <f>исх.данные!A1&amp;исх.данные!B1</f>
        <v xml:space="preserve">Заказ </v>
      </c>
      <c r="D1" s="131"/>
    </row>
    <row r="2" spans="1:85" ht="15" customHeight="1" thickBot="1">
      <c r="A2" s="133"/>
      <c r="B2" s="133" t="s">
        <v>178</v>
      </c>
      <c r="C2" s="133"/>
      <c r="D2" s="133"/>
      <c r="E2" s="133"/>
      <c r="F2" s="133"/>
      <c r="S2" s="96"/>
      <c r="T2" s="96"/>
      <c r="AB2" s="1915" t="s">
        <v>20391</v>
      </c>
    </row>
    <row r="3" spans="1:85" s="137" customFormat="1" ht="15.75" customHeight="1">
      <c r="A3" s="412" t="s">
        <v>17</v>
      </c>
      <c r="B3" s="1962" t="s">
        <v>155</v>
      </c>
      <c r="C3" s="1962"/>
      <c r="D3" s="412" t="s">
        <v>8</v>
      </c>
      <c r="E3" s="412" t="s">
        <v>10</v>
      </c>
      <c r="F3" s="412" t="s">
        <v>3</v>
      </c>
      <c r="G3" s="412" t="s">
        <v>176</v>
      </c>
      <c r="H3" s="412" t="s">
        <v>14</v>
      </c>
      <c r="I3" s="412" t="s">
        <v>12</v>
      </c>
      <c r="J3" s="412" t="s">
        <v>236</v>
      </c>
      <c r="K3" s="412" t="s">
        <v>235</v>
      </c>
      <c r="L3" s="412" t="s">
        <v>13</v>
      </c>
      <c r="M3" s="412" t="s">
        <v>237</v>
      </c>
      <c r="N3" s="412" t="s">
        <v>238</v>
      </c>
      <c r="O3" s="412" t="s">
        <v>15</v>
      </c>
      <c r="P3" s="412" t="s">
        <v>232</v>
      </c>
      <c r="Q3" s="412" t="s">
        <v>88</v>
      </c>
      <c r="R3" s="412" t="s">
        <v>196</v>
      </c>
      <c r="S3" s="412" t="s">
        <v>197</v>
      </c>
      <c r="T3" s="412" t="s">
        <v>198</v>
      </c>
      <c r="U3" s="412" t="s">
        <v>16</v>
      </c>
      <c r="V3" s="134" t="s">
        <v>192</v>
      </c>
      <c r="W3" s="134" t="s">
        <v>189</v>
      </c>
      <c r="X3" s="134" t="s">
        <v>190</v>
      </c>
      <c r="Y3" s="134" t="s">
        <v>199</v>
      </c>
      <c r="Z3" s="134" t="s">
        <v>191</v>
      </c>
      <c r="AA3" s="135" t="s">
        <v>177</v>
      </c>
      <c r="AB3" s="1916" t="s">
        <v>417</v>
      </c>
      <c r="AC3" s="136" t="s">
        <v>94</v>
      </c>
      <c r="AD3" s="136" t="s">
        <v>95</v>
      </c>
      <c r="AE3" s="136" t="s">
        <v>96</v>
      </c>
      <c r="AF3" s="136" t="s">
        <v>97</v>
      </c>
      <c r="AG3" s="136" t="s">
        <v>98</v>
      </c>
      <c r="AH3" s="136" t="s">
        <v>99</v>
      </c>
      <c r="AI3" s="136" t="s">
        <v>100</v>
      </c>
      <c r="AJ3" s="136" t="s">
        <v>101</v>
      </c>
      <c r="AK3" s="136" t="s">
        <v>102</v>
      </c>
      <c r="AL3" s="136" t="s">
        <v>103</v>
      </c>
      <c r="AM3" s="136" t="s">
        <v>104</v>
      </c>
      <c r="AN3" s="136" t="s">
        <v>105</v>
      </c>
      <c r="AO3" s="136" t="s">
        <v>106</v>
      </c>
      <c r="AP3" s="136" t="s">
        <v>107</v>
      </c>
      <c r="AQ3" s="136" t="s">
        <v>108</v>
      </c>
      <c r="AR3" s="136" t="s">
        <v>109</v>
      </c>
      <c r="AS3" s="136" t="s">
        <v>110</v>
      </c>
      <c r="AT3" s="136" t="s">
        <v>111</v>
      </c>
      <c r="AU3" s="136" t="s">
        <v>112</v>
      </c>
      <c r="AV3" s="136" t="s">
        <v>113</v>
      </c>
      <c r="AW3" s="136" t="s">
        <v>114</v>
      </c>
      <c r="AX3" s="136" t="s">
        <v>115</v>
      </c>
      <c r="AY3" s="136" t="s">
        <v>116</v>
      </c>
      <c r="AZ3" s="136" t="s">
        <v>117</v>
      </c>
      <c r="BA3" s="136" t="s">
        <v>118</v>
      </c>
      <c r="BB3" s="136" t="s">
        <v>119</v>
      </c>
      <c r="BC3" s="136" t="s">
        <v>120</v>
      </c>
      <c r="BD3" s="136" t="s">
        <v>121</v>
      </c>
      <c r="BE3" s="136" t="s">
        <v>122</v>
      </c>
      <c r="BF3" s="136" t="s">
        <v>123</v>
      </c>
      <c r="BG3" s="136" t="s">
        <v>124</v>
      </c>
      <c r="BH3" s="136" t="s">
        <v>125</v>
      </c>
      <c r="BI3" s="136" t="s">
        <v>126</v>
      </c>
      <c r="BJ3" s="136" t="s">
        <v>127</v>
      </c>
      <c r="BK3" s="136" t="s">
        <v>128</v>
      </c>
      <c r="BL3" s="136" t="s">
        <v>129</v>
      </c>
      <c r="BM3" s="136" t="s">
        <v>130</v>
      </c>
      <c r="BN3" s="136" t="s">
        <v>131</v>
      </c>
      <c r="BO3" s="136" t="s">
        <v>132</v>
      </c>
      <c r="BP3" s="136" t="s">
        <v>133</v>
      </c>
      <c r="BQ3" s="136" t="s">
        <v>94</v>
      </c>
      <c r="BR3" s="136" t="s">
        <v>95</v>
      </c>
      <c r="BS3" s="136" t="s">
        <v>96</v>
      </c>
      <c r="BT3" s="136" t="s">
        <v>97</v>
      </c>
      <c r="BU3" s="136" t="s">
        <v>98</v>
      </c>
      <c r="BV3" s="136" t="s">
        <v>99</v>
      </c>
      <c r="BW3" s="136" t="s">
        <v>100</v>
      </c>
      <c r="BX3" s="136" t="s">
        <v>101</v>
      </c>
      <c r="BY3" s="136" t="s">
        <v>102</v>
      </c>
      <c r="BZ3" s="136" t="s">
        <v>103</v>
      </c>
      <c r="CA3" s="136" t="s">
        <v>193</v>
      </c>
      <c r="CC3" s="137" t="s">
        <v>159</v>
      </c>
      <c r="CD3" s="137" t="s">
        <v>233</v>
      </c>
      <c r="CE3" s="189" t="s">
        <v>229</v>
      </c>
      <c r="CF3" s="189" t="s">
        <v>159</v>
      </c>
      <c r="CG3" s="189" t="s">
        <v>233</v>
      </c>
    </row>
    <row r="4" spans="1:85" ht="15" customHeight="1">
      <c r="A4" s="181">
        <v>1</v>
      </c>
      <c r="B4" s="1957"/>
      <c r="C4" s="1957"/>
      <c r="D4" s="310"/>
      <c r="E4" s="311" t="str">
        <f ca="1">IF(D4&gt;0,OFFSET(исх.данные!$A$6,D4,1,1,1)," ")</f>
        <v xml:space="preserve"> </v>
      </c>
      <c r="F4" s="312" t="str">
        <f ca="1">IF(D4&gt;0,OFFSET(исх.данные!$A$6,D4,2,1,1),"  ")</f>
        <v xml:space="preserve">  </v>
      </c>
      <c r="G4" s="311" t="str">
        <f ca="1">IF(D4&gt;0,OFFSET(исх.данные!$A$6,D4,3,1,1),"  ")</f>
        <v xml:space="preserve">  </v>
      </c>
      <c r="H4" s="310"/>
      <c r="I4" s="321"/>
      <c r="J4" s="311"/>
      <c r="K4" s="311"/>
      <c r="L4" s="321"/>
      <c r="M4" s="311"/>
      <c r="N4" s="311"/>
      <c r="O4" s="313"/>
      <c r="P4" s="313"/>
      <c r="Q4" s="322"/>
      <c r="R4" s="314"/>
      <c r="S4" s="312"/>
      <c r="T4" s="312"/>
      <c r="U4" s="315"/>
      <c r="V4" s="129" t="str">
        <f>IF(Q4&gt;0,1," ")</f>
        <v xml:space="preserve"> </v>
      </c>
      <c r="W4" s="129" t="str">
        <f>IF(S4&gt;0,2," ")</f>
        <v xml:space="preserve"> </v>
      </c>
      <c r="X4" s="129" t="str">
        <f>IF(CA4&gt;0,3," ")</f>
        <v xml:space="preserve"> </v>
      </c>
      <c r="Y4" s="129"/>
      <c r="Z4" s="129" t="str">
        <f t="shared" ref="Z4:Z67" si="0">IF(Q4&gt;0,6," ")</f>
        <v xml:space="preserve"> </v>
      </c>
      <c r="AA4" s="182" t="str">
        <f>V4&amp;W4&amp;X4&amp;Y4&amp;Z4</f>
        <v xml:space="preserve">    </v>
      </c>
      <c r="AB4" s="1915" t="s">
        <v>20404</v>
      </c>
      <c r="AC4" s="132">
        <f>SUM((SUM(IF(J4=1,I4,0),(IF(K4=1,I4,0)))),(SUM(IF(M4=1,L4,0),(IF(N4=1,L4,0)))))/1000*Q4</f>
        <v>0</v>
      </c>
      <c r="AD4" s="132">
        <f>SUM((SUM(IF(J4=2,I4,0),(IF(K4=2,I4,0)))),(SUM(IF(M4=2,L4,0),(IF(N4=2,L4,0)))))/1000*Q4</f>
        <v>0</v>
      </c>
      <c r="AE4" s="132">
        <f>SUM((SUM(IF(J4=3,I4,0),(IF(K4=3,I4,0)))),(SUM(IF(M4=3,L4,0),(IF(N4=3,L4,0)))))/1000*Q4</f>
        <v>0</v>
      </c>
      <c r="AF4" s="132">
        <f>SUM((SUM(IF(J4=4,I4,0),(IF(K4=4,I4,0)))),(SUM(IF(M4=4,L4,0),(IF(N4=4,L4,0)))))/1000*Q4</f>
        <v>0</v>
      </c>
      <c r="AG4" s="132">
        <f>SUM((SUM(IF(J4=5,I4,0),(IF(K4=5,I4,0)))),(SUM(IF(M4=5,L4,0),(IF(N4=5,L4,0)))))/1000*Q4</f>
        <v>0</v>
      </c>
      <c r="AH4" s="132">
        <f>SUM((SUM(IF(J4=6,I4,0),(IF(K4=6,I4,0)))),(SUM(IF(M4=6,L4,0),(IF(N4=6,L4,0)))))/1000*Q4</f>
        <v>0</v>
      </c>
      <c r="AI4" s="132">
        <f>SUM((SUM(IF(J4=7,I4,0),(IF(K4=7,I4,0)))),(SUM(IF(M4=7,L4,0),(IF(N4=7,L4,0)))))/1000*Q4</f>
        <v>0</v>
      </c>
      <c r="AJ4" s="132">
        <f>SUM((SUM(IF(J4=8,I4,0),(IF(K4=8,I4,0)))),(SUM(IF(M4=8,L4,0),(IF(N4=8,L4,0)))))/1000*Q4</f>
        <v>0</v>
      </c>
      <c r="AK4" s="132">
        <f>SUM((SUM(IF(J4=9,I4,0),(IF(K4=9,I4,0)))),(SUM(IF(M4=9,L4,0),(IF(N4=9,L4,0)))))/1000*Q4</f>
        <v>0</v>
      </c>
      <c r="AL4" s="132">
        <f>SUM((SUM(IF(J4=10,I4,0),(IF(K4=10,I4,0)))),(SUM(IF(M4=10,L4,0),(IF(N4=10,L4,0)))))/1000*Q4</f>
        <v>0</v>
      </c>
      <c r="AM4" s="132">
        <f t="shared" ref="AM4:AM67" si="1">IF(D4=1,Q4,0)</f>
        <v>0</v>
      </c>
      <c r="AN4" s="132">
        <f t="shared" ref="AN4:AN67" si="2">IF(D4=2,Q4,0)</f>
        <v>0</v>
      </c>
      <c r="AO4" s="132">
        <f t="shared" ref="AO4:AO67" si="3">IF(D4=3,Q4,0)</f>
        <v>0</v>
      </c>
      <c r="AP4" s="132">
        <f t="shared" ref="AP4:AP67" si="4">IF(D4=4,Q4,0)</f>
        <v>0</v>
      </c>
      <c r="AQ4" s="132">
        <f t="shared" ref="AQ4:AQ67" si="5">IF(D4=5,Q4,0)</f>
        <v>0</v>
      </c>
      <c r="AR4" s="132">
        <f t="shared" ref="AR4:AR67" si="6">IF(D4=6,Q4,0)</f>
        <v>0</v>
      </c>
      <c r="AS4" s="132">
        <f t="shared" ref="AS4:AS67" si="7">IF(D4=7,Q4,0)</f>
        <v>0</v>
      </c>
      <c r="AT4" s="132">
        <f t="shared" ref="AT4:AT67" si="8">IF(D4=8,Q4,0)</f>
        <v>0</v>
      </c>
      <c r="AU4" s="132">
        <f t="shared" ref="AU4:AU67" si="9">IF(D4=9,Q4,0)</f>
        <v>0</v>
      </c>
      <c r="AV4" s="132">
        <f t="shared" ref="AV4:AV67" si="10">IF(D4=10,Q4,0)</f>
        <v>0</v>
      </c>
      <c r="AW4" s="132">
        <f t="shared" ref="AW4:AW67" si="11">IF(D4=1,((I4*L4*Q4)/1000000),0)</f>
        <v>0</v>
      </c>
      <c r="AX4" s="132">
        <f t="shared" ref="AX4:AX67" si="12">IF(D4=2,((I4*L4*Q4)/1000000),0)</f>
        <v>0</v>
      </c>
      <c r="AY4" s="132">
        <f t="shared" ref="AY4:AY67" si="13">IF(D4=3,((I4*L4*Q4)/1000000),0)</f>
        <v>0</v>
      </c>
      <c r="AZ4" s="132">
        <f t="shared" ref="AZ4:AZ67" si="14">IF(D4=4,((I4*L4*Q4)/1000000),0)</f>
        <v>0</v>
      </c>
      <c r="BA4" s="132">
        <f t="shared" ref="BA4:BA67" si="15">IF(D4=5,((I4*L4*Q4)/1000000),0)</f>
        <v>0</v>
      </c>
      <c r="BB4" s="132">
        <f t="shared" ref="BB4:BB67" si="16">IF(D4=6,((I4*L4*Q4)/1000000),0)</f>
        <v>0</v>
      </c>
      <c r="BC4" s="132">
        <f t="shared" ref="BC4:BC67" si="17">IF(D4=7,((I4*L4*Q4)/1000000),0)</f>
        <v>0</v>
      </c>
      <c r="BD4" s="132">
        <f t="shared" ref="BD4:BD67" si="18">IF(D4=8,((I4*L4*Q4)/1000000),0)</f>
        <v>0</v>
      </c>
      <c r="BE4" s="132">
        <f t="shared" ref="BE4:BE67" si="19">IF(D4=9,((I4*L4*Q4)/1000000),0)</f>
        <v>0</v>
      </c>
      <c r="BF4" s="132">
        <f t="shared" ref="BF4:BF67" si="20">IF(D4=10,((I4*L4*Q4)/1000000),0)</f>
        <v>0</v>
      </c>
      <c r="BG4" s="132">
        <f t="shared" ref="BG4:BG67" si="21">IF(D4=1,((((I4+L4)*2)*Q4)/1000),0)</f>
        <v>0</v>
      </c>
      <c r="BH4" s="132">
        <f t="shared" ref="BH4:BH67" si="22">IF(D4=2,((((I4+L4)*2)*Q4)/1000),0)</f>
        <v>0</v>
      </c>
      <c r="BI4" s="132">
        <f t="shared" ref="BI4:BI67" si="23">IF(D4=3,((((I4+L4)*2)*Q4)/1000),0)</f>
        <v>0</v>
      </c>
      <c r="BJ4" s="132">
        <f t="shared" ref="BJ4:BJ67" si="24">IF(D4=4,((((I4+L4)*2)*Q4)/1000),0)</f>
        <v>0</v>
      </c>
      <c r="BK4" s="132">
        <f t="shared" ref="BK4:BK67" si="25">IF(D4=5,((((I4+L4)*2)*Q4)/1000),0)</f>
        <v>0</v>
      </c>
      <c r="BL4" s="132">
        <f t="shared" ref="BL4:BL67" si="26">IF(D4=6,((((I4+L4)*2)*Q4)/1000),0)</f>
        <v>0</v>
      </c>
      <c r="BM4" s="132">
        <f t="shared" ref="BM4:BM67" si="27">IF(D4=7,((((I4+L4)*2)*Q4)/1000),0)</f>
        <v>0</v>
      </c>
      <c r="BN4" s="132">
        <f t="shared" ref="BN4:BN67" si="28">IF(D4=8,((((I4+L4)*2)*Q4)/1000),0)</f>
        <v>0</v>
      </c>
      <c r="BO4" s="132">
        <f t="shared" ref="BO4:BO67" si="29">IF(D4=9,((((I4+L4)*2)*Q4)/1000),0)</f>
        <v>0</v>
      </c>
      <c r="BP4" s="132">
        <f t="shared" ref="BP4:BP67" si="30">IF(D4=10,((((I4+L4)*2)*Q4)/1000),0)</f>
        <v>0</v>
      </c>
      <c r="BQ4" s="132">
        <f t="shared" ref="BQ4:BQ67" si="31">IF(S4&gt;0,(SUM(SUM(IF(J4=1,I4,0),(IF(K4=1,I4,0))),(SUM(IF(M4=1,L4,0),(IF(N4=1,L4,0)))))/1000)*Q4,0)</f>
        <v>0</v>
      </c>
      <c r="BR4" s="132">
        <f t="shared" ref="BR4:BR67" si="32">IF(S4&gt;0,(SUM(SUM(IF(J4=2,I4,0),(IF(K4=2,I4,0))),(SUM(IF(M4=2,L4,0),(IF(N4=2,L4,0)))))/1000)*Q4,0)</f>
        <v>0</v>
      </c>
      <c r="BS4" s="132">
        <f t="shared" ref="BS4:BS67" si="33">IF(S4&gt;0,(SUM(SUM(IF(J4=3,I4,0),(IF(K4=3,I4,0))),(SUM(IF(M4=3,L4,0),(IF(N4=3,L4,0)))))/1000)*Q4,0)</f>
        <v>0</v>
      </c>
      <c r="BT4" s="132">
        <f t="shared" ref="BT4:BT67" si="34">IF(S4&gt;0,(SUM(SUM(IF(J4=4,I4,0),(IF(K4=4,I4,0))),(SUM(IF(M4=4,L4,0),(IF(N4=4,L4,0)))))/1000)*Q4,0)</f>
        <v>0</v>
      </c>
      <c r="BU4" s="132">
        <f t="shared" ref="BU4:BU67" si="35">IF(S4&gt;0,(SUM(SUM(IF(J4=5,I4,0),(IF(K4=5,I4,0))),(SUM(IF(M4=5,L4,0),(IF(N4=5,L4,0)))))/1000)*Q4,0)</f>
        <v>0</v>
      </c>
      <c r="BV4" s="132">
        <f t="shared" ref="BV4:BV67" si="36">IF(S4&gt;0,(SUM(SUM(IF(J4=6,I4,0),(IF(K4=6,I4,0))),(SUM(IF(M4=6,L4,0),(IF(N4=6,L4,0)))))/1000)*Q4,0)</f>
        <v>0</v>
      </c>
      <c r="BW4" s="132">
        <f t="shared" ref="BW4:BW67" si="37">IF(S4&gt;0,(SUM(SUM(IF(J4=7,I4,0),(IF(K4=7,I4,0))),(SUM(IF(M4=7,L4,0),(IF(N4=7,L4,0)))))/1000)*Q4,0)</f>
        <v>0</v>
      </c>
      <c r="BX4" s="132">
        <f t="shared" ref="BX4:BX67" si="38">IF(S4&gt;0,(SUM(SUM(IF(J4=8,I4,0),(IF(K4=8,I4,0))),(SUM(IF(M4=8,L4,0),(IF(N4=8,L4,0)))))/1000)*Q4,0)</f>
        <v>0</v>
      </c>
      <c r="BY4" s="132">
        <f t="shared" ref="BY4:BY67" si="39">IF(S4&gt;0,(SUM(SUM(IF(J4=9,I4,0),(IF(K4=9,I4,0))),(SUM(IF(M4=9,L4,0),(IF(N4=9,L4,0)))))/1000)*Q4,0)</f>
        <v>0</v>
      </c>
      <c r="BZ4" s="132">
        <f t="shared" ref="BZ4:BZ67" si="40">IF(S4&gt;0,(SUM(SUM(IF(J4=10,I4,0),(IF(K4=10,I4,0))),(SUM(IF(M4=10,L4,0),(IF(N4=10,L4,0)))))/1000)*Q4,0)</f>
        <v>0</v>
      </c>
      <c r="CA4" s="138">
        <f t="shared" ref="CA4:CA67" si="41">SUM(AC4:AL4)</f>
        <v>0</v>
      </c>
      <c r="CC4" s="138">
        <f t="shared" ref="CC4:CC67" si="42">O4*Q4/1000</f>
        <v>0</v>
      </c>
      <c r="CD4" s="138">
        <f>P4*Q4/1000</f>
        <v>0</v>
      </c>
      <c r="CE4" s="183">
        <f>IF((I4*L4/1000000)&gt;0.999999,(1*Q4),0)</f>
        <v>0</v>
      </c>
      <c r="CF4" s="130" t="str">
        <f>IF(O4&gt;0,("паз"&amp;O4)," ")</f>
        <v xml:space="preserve"> </v>
      </c>
      <c r="CG4" s="130" t="str">
        <f>IF(P4&gt;0,("чет."&amp;P4)," ")</f>
        <v xml:space="preserve"> </v>
      </c>
    </row>
    <row r="5" spans="1:85" ht="15">
      <c r="A5" s="181">
        <v>2</v>
      </c>
      <c r="B5" s="1956"/>
      <c r="C5" s="1956"/>
      <c r="D5" s="316"/>
      <c r="E5" s="317" t="str">
        <f ca="1">IF(D5&gt;0,OFFSET(исх.данные!$A$6,D5,1,1,1)," ")</f>
        <v xml:space="preserve"> </v>
      </c>
      <c r="F5" s="318" t="str">
        <f ca="1">IF(D5&gt;0,OFFSET(исх.данные!$A$6,D5,2,1,1),"  ")</f>
        <v xml:space="preserve">  </v>
      </c>
      <c r="G5" s="317" t="str">
        <f ca="1">IF(D5&gt;0,OFFSET(исх.данные!$A$6,D5,3,1,1),"  ")</f>
        <v xml:space="preserve">  </v>
      </c>
      <c r="H5" s="316"/>
      <c r="I5" s="305"/>
      <c r="J5" s="317"/>
      <c r="K5" s="317"/>
      <c r="L5" s="305"/>
      <c r="M5" s="317"/>
      <c r="N5" s="317"/>
      <c r="O5" s="319"/>
      <c r="P5" s="319"/>
      <c r="Q5" s="305"/>
      <c r="R5" s="306"/>
      <c r="S5" s="318"/>
      <c r="T5" s="318"/>
      <c r="U5" s="320"/>
      <c r="V5" s="126" t="str">
        <f t="shared" ref="V5:V68" si="43">IF(Q5&gt;0,1," ")</f>
        <v xml:space="preserve"> </v>
      </c>
      <c r="W5" s="126" t="str">
        <f t="shared" ref="W5:W68" si="44">IF(S5&gt;0,2," ")</f>
        <v xml:space="preserve"> </v>
      </c>
      <c r="X5" s="126" t="str">
        <f t="shared" ref="X5:X68" si="45">IF(CA5&gt;0,3," ")</f>
        <v xml:space="preserve"> </v>
      </c>
      <c r="Y5" s="126"/>
      <c r="Z5" s="126" t="str">
        <f t="shared" si="0"/>
        <v xml:space="preserve"> </v>
      </c>
      <c r="AA5" s="181" t="str">
        <f t="shared" ref="AA5:AA68" si="46">V5&amp;W5&amp;X5&amp;Y5&amp;Z5</f>
        <v xml:space="preserve">    </v>
      </c>
      <c r="AC5" s="132">
        <f>SUM((SUM(IF(J5=1,I5,0),(IF(K5=1,I5,0)))),(SUM(IF(M5=1,L5,0),(IF(N5=1,L5,0)))))/1000*Q5</f>
        <v>0</v>
      </c>
      <c r="AD5" s="132">
        <f t="shared" ref="AD5:AD68" si="47">SUM((SUM(IF(J5=2,I5,0),(IF(K5=2,I5,0)))),(SUM(IF(M5=2,L5,0),(IF(N5=2,L5,0)))))/1000*Q5</f>
        <v>0</v>
      </c>
      <c r="AE5" s="132">
        <f t="shared" ref="AE5:AE68" si="48">SUM((SUM(IF(J5=3,I5,0),(IF(K5=3,I5,0)))),(SUM(IF(M5=3,L5,0),(IF(N5=3,L5,0)))))/1000*Q5</f>
        <v>0</v>
      </c>
      <c r="AF5" s="132">
        <f t="shared" ref="AF5:AF68" si="49">SUM((SUM(IF(J5=4,I5,0),(IF(K5=4,I5,0)))),(SUM(IF(M5=4,L5,0),(IF(N5=4,L5,0)))))/1000*Q5</f>
        <v>0</v>
      </c>
      <c r="AG5" s="132">
        <f t="shared" ref="AG5:AG68" si="50">SUM((SUM(IF(J5=5,I5,0),(IF(K5=5,I5,0)))),(SUM(IF(M5=5,L5,0),(IF(N5=5,L5,0)))))/1000*Q5</f>
        <v>0</v>
      </c>
      <c r="AH5" s="132">
        <f t="shared" ref="AH5:AH68" si="51">SUM((SUM(IF(J5=6,I5,0),(IF(K5=6,I5,0)))),(SUM(IF(M5=6,L5,0),(IF(N5=6,L5,0)))))/1000*Q5</f>
        <v>0</v>
      </c>
      <c r="AI5" s="132">
        <f t="shared" ref="AI5:AI68" si="52">SUM((SUM(IF(J5=7,I5,0),(IF(K5=7,I5,0)))),(SUM(IF(M5=7,L5,0),(IF(N5=7,L5,0)))))/1000*Q5</f>
        <v>0</v>
      </c>
      <c r="AJ5" s="132">
        <f t="shared" ref="AJ5:AJ68" si="53">SUM((SUM(IF(J5=8,I5,0),(IF(K5=8,I5,0)))),(SUM(IF(M5=8,L5,0),(IF(N5=8,L5,0)))))/1000*Q5</f>
        <v>0</v>
      </c>
      <c r="AK5" s="132">
        <f t="shared" ref="AK5:AK68" si="54">SUM((SUM(IF(J5=9,I5,0),(IF(K5=9,I5,0)))),(SUM(IF(M5=9,L5,0),(IF(N5=9,L5,0)))))/1000*Q5</f>
        <v>0</v>
      </c>
      <c r="AL5" s="132">
        <f t="shared" ref="AL5:AL68" si="55">SUM((SUM(IF(J5=10,I5,0),(IF(K5=10,I5,0)))),(SUM(IF(M5=10,L5,0),(IF(N5=10,L5,0)))))/1000*Q5</f>
        <v>0</v>
      </c>
      <c r="AM5" s="132">
        <f t="shared" si="1"/>
        <v>0</v>
      </c>
      <c r="AN5" s="132">
        <f t="shared" si="2"/>
        <v>0</v>
      </c>
      <c r="AO5" s="132">
        <f t="shared" si="3"/>
        <v>0</v>
      </c>
      <c r="AP5" s="132">
        <f t="shared" si="4"/>
        <v>0</v>
      </c>
      <c r="AQ5" s="132">
        <f t="shared" si="5"/>
        <v>0</v>
      </c>
      <c r="AR5" s="132">
        <f t="shared" si="6"/>
        <v>0</v>
      </c>
      <c r="AS5" s="132">
        <f t="shared" si="7"/>
        <v>0</v>
      </c>
      <c r="AT5" s="132">
        <f t="shared" si="8"/>
        <v>0</v>
      </c>
      <c r="AU5" s="132">
        <f t="shared" si="9"/>
        <v>0</v>
      </c>
      <c r="AV5" s="132">
        <f t="shared" si="10"/>
        <v>0</v>
      </c>
      <c r="AW5" s="132">
        <f t="shared" si="11"/>
        <v>0</v>
      </c>
      <c r="AX5" s="132">
        <f t="shared" si="12"/>
        <v>0</v>
      </c>
      <c r="AY5" s="132">
        <f t="shared" si="13"/>
        <v>0</v>
      </c>
      <c r="AZ5" s="132">
        <f t="shared" si="14"/>
        <v>0</v>
      </c>
      <c r="BA5" s="132">
        <f t="shared" si="15"/>
        <v>0</v>
      </c>
      <c r="BB5" s="132">
        <f t="shared" si="16"/>
        <v>0</v>
      </c>
      <c r="BC5" s="132">
        <f t="shared" si="17"/>
        <v>0</v>
      </c>
      <c r="BD5" s="132">
        <f t="shared" si="18"/>
        <v>0</v>
      </c>
      <c r="BE5" s="132">
        <f t="shared" si="19"/>
        <v>0</v>
      </c>
      <c r="BF5" s="132">
        <f t="shared" si="20"/>
        <v>0</v>
      </c>
      <c r="BG5" s="132">
        <f t="shared" si="21"/>
        <v>0</v>
      </c>
      <c r="BH5" s="132">
        <f t="shared" si="22"/>
        <v>0</v>
      </c>
      <c r="BI5" s="132">
        <f t="shared" si="23"/>
        <v>0</v>
      </c>
      <c r="BJ5" s="132">
        <f t="shared" si="24"/>
        <v>0</v>
      </c>
      <c r="BK5" s="132">
        <f t="shared" si="25"/>
        <v>0</v>
      </c>
      <c r="BL5" s="132">
        <f t="shared" si="26"/>
        <v>0</v>
      </c>
      <c r="BM5" s="132">
        <f t="shared" si="27"/>
        <v>0</v>
      </c>
      <c r="BN5" s="132">
        <f t="shared" si="28"/>
        <v>0</v>
      </c>
      <c r="BO5" s="132">
        <f t="shared" si="29"/>
        <v>0</v>
      </c>
      <c r="BP5" s="132">
        <f t="shared" si="30"/>
        <v>0</v>
      </c>
      <c r="BQ5" s="132">
        <f t="shared" si="31"/>
        <v>0</v>
      </c>
      <c r="BR5" s="132">
        <f t="shared" si="32"/>
        <v>0</v>
      </c>
      <c r="BS5" s="132">
        <f t="shared" si="33"/>
        <v>0</v>
      </c>
      <c r="BT5" s="132">
        <f t="shared" si="34"/>
        <v>0</v>
      </c>
      <c r="BU5" s="132">
        <f t="shared" si="35"/>
        <v>0</v>
      </c>
      <c r="BV5" s="132">
        <f t="shared" si="36"/>
        <v>0</v>
      </c>
      <c r="BW5" s="132">
        <f t="shared" si="37"/>
        <v>0</v>
      </c>
      <c r="BX5" s="132">
        <f t="shared" si="38"/>
        <v>0</v>
      </c>
      <c r="BY5" s="132">
        <f t="shared" si="39"/>
        <v>0</v>
      </c>
      <c r="BZ5" s="132">
        <f t="shared" si="40"/>
        <v>0</v>
      </c>
      <c r="CA5" s="138">
        <f t="shared" si="41"/>
        <v>0</v>
      </c>
      <c r="CC5" s="138">
        <f t="shared" si="42"/>
        <v>0</v>
      </c>
      <c r="CD5" s="138">
        <f t="shared" ref="CD5:CD68" si="56">P5*Q5/1000</f>
        <v>0</v>
      </c>
      <c r="CE5" s="183">
        <f t="shared" ref="CE5:CE68" si="57">IF((I5*L5/1000000)&gt;0.999999,(1*Q5),0)</f>
        <v>0</v>
      </c>
      <c r="CF5" s="130" t="str">
        <f t="shared" ref="CF5:CF68" si="58">IF(O5&gt;0,("паз"&amp;O5)," ")</f>
        <v xml:space="preserve"> </v>
      </c>
      <c r="CG5" s="130" t="str">
        <f t="shared" ref="CG5:CG68" si="59">IF(P5&gt;0,("чет."&amp;P5)," ")</f>
        <v xml:space="preserve"> </v>
      </c>
    </row>
    <row r="6" spans="1:85" ht="15" customHeight="1">
      <c r="A6" s="181">
        <v>3</v>
      </c>
      <c r="B6" s="1957"/>
      <c r="C6" s="1957"/>
      <c r="D6" s="310"/>
      <c r="E6" s="311" t="str">
        <f ca="1">IF(D6&gt;0,OFFSET(исх.данные!$A$6,D6,1,1,1)," ")</f>
        <v xml:space="preserve"> </v>
      </c>
      <c r="F6" s="312" t="str">
        <f ca="1">IF(D6&gt;0,OFFSET(исх.данные!$A$6,D6,2,1,1),"  ")</f>
        <v xml:space="preserve">  </v>
      </c>
      <c r="G6" s="311" t="str">
        <f ca="1">IF(D6&gt;0,OFFSET(исх.данные!$A$6,D6,3,1,1),"  ")</f>
        <v xml:space="preserve">  </v>
      </c>
      <c r="H6" s="310"/>
      <c r="I6" s="321"/>
      <c r="J6" s="311"/>
      <c r="K6" s="311"/>
      <c r="L6" s="321"/>
      <c r="M6" s="311"/>
      <c r="N6" s="311"/>
      <c r="O6" s="313"/>
      <c r="P6" s="313"/>
      <c r="Q6" s="321"/>
      <c r="R6" s="314"/>
      <c r="S6" s="312"/>
      <c r="T6" s="312"/>
      <c r="U6" s="315"/>
      <c r="V6" s="129" t="str">
        <f t="shared" si="43"/>
        <v xml:space="preserve"> </v>
      </c>
      <c r="W6" s="129" t="str">
        <f t="shared" si="44"/>
        <v xml:space="preserve"> </v>
      </c>
      <c r="X6" s="129" t="str">
        <f t="shared" si="45"/>
        <v xml:space="preserve"> </v>
      </c>
      <c r="Y6" s="129"/>
      <c r="Z6" s="129" t="str">
        <f t="shared" si="0"/>
        <v xml:space="preserve"> </v>
      </c>
      <c r="AA6" s="182" t="str">
        <f t="shared" si="46"/>
        <v xml:space="preserve">    </v>
      </c>
      <c r="AC6" s="132">
        <f t="shared" ref="AC6:AC69" si="60">SUM((SUM(IF(J6=1,I6,0),(IF(K6=1,I6,0)))),(SUM(IF(M6=1,L6,0),(IF(N6=1,L6,0)))))/1000*Q6</f>
        <v>0</v>
      </c>
      <c r="AD6" s="132">
        <f t="shared" si="47"/>
        <v>0</v>
      </c>
      <c r="AE6" s="132">
        <f t="shared" si="48"/>
        <v>0</v>
      </c>
      <c r="AF6" s="132">
        <f t="shared" si="49"/>
        <v>0</v>
      </c>
      <c r="AG6" s="132">
        <f t="shared" si="50"/>
        <v>0</v>
      </c>
      <c r="AH6" s="132">
        <f t="shared" si="51"/>
        <v>0</v>
      </c>
      <c r="AI6" s="132">
        <f t="shared" si="52"/>
        <v>0</v>
      </c>
      <c r="AJ6" s="132">
        <f t="shared" si="53"/>
        <v>0</v>
      </c>
      <c r="AK6" s="132">
        <f t="shared" si="54"/>
        <v>0</v>
      </c>
      <c r="AL6" s="132">
        <f t="shared" si="55"/>
        <v>0</v>
      </c>
      <c r="AM6" s="132">
        <f t="shared" si="1"/>
        <v>0</v>
      </c>
      <c r="AN6" s="132">
        <f t="shared" si="2"/>
        <v>0</v>
      </c>
      <c r="AO6" s="132">
        <f t="shared" si="3"/>
        <v>0</v>
      </c>
      <c r="AP6" s="132">
        <f t="shared" si="4"/>
        <v>0</v>
      </c>
      <c r="AQ6" s="132">
        <f t="shared" si="5"/>
        <v>0</v>
      </c>
      <c r="AR6" s="132">
        <f t="shared" si="6"/>
        <v>0</v>
      </c>
      <c r="AS6" s="132">
        <f t="shared" si="7"/>
        <v>0</v>
      </c>
      <c r="AT6" s="132">
        <f t="shared" si="8"/>
        <v>0</v>
      </c>
      <c r="AU6" s="132">
        <f t="shared" si="9"/>
        <v>0</v>
      </c>
      <c r="AV6" s="132">
        <f t="shared" si="10"/>
        <v>0</v>
      </c>
      <c r="AW6" s="132">
        <f t="shared" si="11"/>
        <v>0</v>
      </c>
      <c r="AX6" s="132">
        <f t="shared" si="12"/>
        <v>0</v>
      </c>
      <c r="AY6" s="132">
        <f t="shared" si="13"/>
        <v>0</v>
      </c>
      <c r="AZ6" s="132">
        <f t="shared" si="14"/>
        <v>0</v>
      </c>
      <c r="BA6" s="132">
        <f t="shared" si="15"/>
        <v>0</v>
      </c>
      <c r="BB6" s="132">
        <f t="shared" si="16"/>
        <v>0</v>
      </c>
      <c r="BC6" s="132">
        <f t="shared" si="17"/>
        <v>0</v>
      </c>
      <c r="BD6" s="132">
        <f t="shared" si="18"/>
        <v>0</v>
      </c>
      <c r="BE6" s="132">
        <f t="shared" si="19"/>
        <v>0</v>
      </c>
      <c r="BF6" s="132">
        <f t="shared" si="20"/>
        <v>0</v>
      </c>
      <c r="BG6" s="132">
        <f t="shared" si="21"/>
        <v>0</v>
      </c>
      <c r="BH6" s="132">
        <f t="shared" si="22"/>
        <v>0</v>
      </c>
      <c r="BI6" s="132">
        <f t="shared" si="23"/>
        <v>0</v>
      </c>
      <c r="BJ6" s="132">
        <f t="shared" si="24"/>
        <v>0</v>
      </c>
      <c r="BK6" s="132">
        <f t="shared" si="25"/>
        <v>0</v>
      </c>
      <c r="BL6" s="132">
        <f t="shared" si="26"/>
        <v>0</v>
      </c>
      <c r="BM6" s="132">
        <f t="shared" si="27"/>
        <v>0</v>
      </c>
      <c r="BN6" s="132">
        <f t="shared" si="28"/>
        <v>0</v>
      </c>
      <c r="BO6" s="132">
        <f t="shared" si="29"/>
        <v>0</v>
      </c>
      <c r="BP6" s="132">
        <f t="shared" si="30"/>
        <v>0</v>
      </c>
      <c r="BQ6" s="132">
        <f t="shared" si="31"/>
        <v>0</v>
      </c>
      <c r="BR6" s="132">
        <f t="shared" si="32"/>
        <v>0</v>
      </c>
      <c r="BS6" s="132">
        <f t="shared" si="33"/>
        <v>0</v>
      </c>
      <c r="BT6" s="132">
        <f t="shared" si="34"/>
        <v>0</v>
      </c>
      <c r="BU6" s="132">
        <f t="shared" si="35"/>
        <v>0</v>
      </c>
      <c r="BV6" s="132">
        <f t="shared" si="36"/>
        <v>0</v>
      </c>
      <c r="BW6" s="132">
        <f t="shared" si="37"/>
        <v>0</v>
      </c>
      <c r="BX6" s="132">
        <f t="shared" si="38"/>
        <v>0</v>
      </c>
      <c r="BY6" s="132">
        <f t="shared" si="39"/>
        <v>0</v>
      </c>
      <c r="BZ6" s="132">
        <f t="shared" si="40"/>
        <v>0</v>
      </c>
      <c r="CA6" s="138">
        <f t="shared" si="41"/>
        <v>0</v>
      </c>
      <c r="CC6" s="138">
        <f t="shared" si="42"/>
        <v>0</v>
      </c>
      <c r="CD6" s="138">
        <f t="shared" si="56"/>
        <v>0</v>
      </c>
      <c r="CE6" s="183">
        <f t="shared" si="57"/>
        <v>0</v>
      </c>
      <c r="CF6" s="130" t="str">
        <f t="shared" si="58"/>
        <v xml:space="preserve"> </v>
      </c>
      <c r="CG6" s="130" t="str">
        <f t="shared" si="59"/>
        <v xml:space="preserve"> </v>
      </c>
    </row>
    <row r="7" spans="1:85" ht="15" customHeight="1">
      <c r="A7" s="181">
        <v>4</v>
      </c>
      <c r="B7" s="1956"/>
      <c r="C7" s="1956"/>
      <c r="D7" s="316"/>
      <c r="E7" s="317" t="str">
        <f ca="1">IF(D7&gt;0,OFFSET(исх.данные!$A$6,D7,1,1,1)," ")</f>
        <v xml:space="preserve"> </v>
      </c>
      <c r="F7" s="318" t="str">
        <f ca="1">IF(D7&gt;0,OFFSET(исх.данные!$A$6,D7,2,1,1),"  ")</f>
        <v xml:space="preserve">  </v>
      </c>
      <c r="G7" s="317" t="str">
        <f ca="1">IF(D7&gt;0,OFFSET(исх.данные!$A$6,D7,3,1,1),"  ")</f>
        <v xml:space="preserve">  </v>
      </c>
      <c r="H7" s="316"/>
      <c r="I7" s="305"/>
      <c r="J7" s="317"/>
      <c r="K7" s="317"/>
      <c r="L7" s="305"/>
      <c r="M7" s="317"/>
      <c r="N7" s="317"/>
      <c r="O7" s="319"/>
      <c r="P7" s="319"/>
      <c r="Q7" s="305"/>
      <c r="R7" s="306"/>
      <c r="S7" s="318"/>
      <c r="T7" s="318"/>
      <c r="U7" s="320"/>
      <c r="V7" s="126" t="str">
        <f t="shared" si="43"/>
        <v xml:space="preserve"> </v>
      </c>
      <c r="W7" s="126" t="str">
        <f t="shared" si="44"/>
        <v xml:space="preserve"> </v>
      </c>
      <c r="X7" s="126" t="str">
        <f t="shared" si="45"/>
        <v xml:space="preserve"> </v>
      </c>
      <c r="Y7" s="126"/>
      <c r="Z7" s="126" t="str">
        <f t="shared" si="0"/>
        <v xml:space="preserve"> </v>
      </c>
      <c r="AA7" s="181" t="str">
        <f t="shared" si="46"/>
        <v xml:space="preserve">    </v>
      </c>
      <c r="AC7" s="132">
        <f t="shared" si="60"/>
        <v>0</v>
      </c>
      <c r="AD7" s="132">
        <f t="shared" si="47"/>
        <v>0</v>
      </c>
      <c r="AE7" s="132">
        <f t="shared" si="48"/>
        <v>0</v>
      </c>
      <c r="AF7" s="132">
        <f t="shared" si="49"/>
        <v>0</v>
      </c>
      <c r="AG7" s="132">
        <f t="shared" si="50"/>
        <v>0</v>
      </c>
      <c r="AH7" s="132">
        <f t="shared" si="51"/>
        <v>0</v>
      </c>
      <c r="AI7" s="132">
        <f t="shared" si="52"/>
        <v>0</v>
      </c>
      <c r="AJ7" s="132">
        <f t="shared" si="53"/>
        <v>0</v>
      </c>
      <c r="AK7" s="132">
        <f t="shared" si="54"/>
        <v>0</v>
      </c>
      <c r="AL7" s="132">
        <f t="shared" si="55"/>
        <v>0</v>
      </c>
      <c r="AM7" s="132">
        <f t="shared" si="1"/>
        <v>0</v>
      </c>
      <c r="AN7" s="132">
        <f t="shared" si="2"/>
        <v>0</v>
      </c>
      <c r="AO7" s="132">
        <f t="shared" si="3"/>
        <v>0</v>
      </c>
      <c r="AP7" s="132">
        <f t="shared" si="4"/>
        <v>0</v>
      </c>
      <c r="AQ7" s="132">
        <f t="shared" si="5"/>
        <v>0</v>
      </c>
      <c r="AR7" s="132">
        <f t="shared" si="6"/>
        <v>0</v>
      </c>
      <c r="AS7" s="132">
        <f t="shared" si="7"/>
        <v>0</v>
      </c>
      <c r="AT7" s="132">
        <f t="shared" si="8"/>
        <v>0</v>
      </c>
      <c r="AU7" s="132">
        <f t="shared" si="9"/>
        <v>0</v>
      </c>
      <c r="AV7" s="132">
        <f t="shared" si="10"/>
        <v>0</v>
      </c>
      <c r="AW7" s="132">
        <f t="shared" si="11"/>
        <v>0</v>
      </c>
      <c r="AX7" s="132">
        <f t="shared" si="12"/>
        <v>0</v>
      </c>
      <c r="AY7" s="132">
        <f t="shared" si="13"/>
        <v>0</v>
      </c>
      <c r="AZ7" s="132">
        <f t="shared" si="14"/>
        <v>0</v>
      </c>
      <c r="BA7" s="132">
        <f t="shared" si="15"/>
        <v>0</v>
      </c>
      <c r="BB7" s="132">
        <f t="shared" si="16"/>
        <v>0</v>
      </c>
      <c r="BC7" s="132">
        <f t="shared" si="17"/>
        <v>0</v>
      </c>
      <c r="BD7" s="132">
        <f t="shared" si="18"/>
        <v>0</v>
      </c>
      <c r="BE7" s="132">
        <f t="shared" si="19"/>
        <v>0</v>
      </c>
      <c r="BF7" s="132">
        <f t="shared" si="20"/>
        <v>0</v>
      </c>
      <c r="BG7" s="132">
        <f t="shared" si="21"/>
        <v>0</v>
      </c>
      <c r="BH7" s="132">
        <f t="shared" si="22"/>
        <v>0</v>
      </c>
      <c r="BI7" s="132">
        <f t="shared" si="23"/>
        <v>0</v>
      </c>
      <c r="BJ7" s="132">
        <f t="shared" si="24"/>
        <v>0</v>
      </c>
      <c r="BK7" s="132">
        <f t="shared" si="25"/>
        <v>0</v>
      </c>
      <c r="BL7" s="132">
        <f t="shared" si="26"/>
        <v>0</v>
      </c>
      <c r="BM7" s="132">
        <f t="shared" si="27"/>
        <v>0</v>
      </c>
      <c r="BN7" s="132">
        <f t="shared" si="28"/>
        <v>0</v>
      </c>
      <c r="BO7" s="132">
        <f t="shared" si="29"/>
        <v>0</v>
      </c>
      <c r="BP7" s="132">
        <f t="shared" si="30"/>
        <v>0</v>
      </c>
      <c r="BQ7" s="132">
        <f t="shared" si="31"/>
        <v>0</v>
      </c>
      <c r="BR7" s="132">
        <f t="shared" si="32"/>
        <v>0</v>
      </c>
      <c r="BS7" s="132">
        <f t="shared" si="33"/>
        <v>0</v>
      </c>
      <c r="BT7" s="132">
        <f t="shared" si="34"/>
        <v>0</v>
      </c>
      <c r="BU7" s="132">
        <f t="shared" si="35"/>
        <v>0</v>
      </c>
      <c r="BV7" s="132">
        <f t="shared" si="36"/>
        <v>0</v>
      </c>
      <c r="BW7" s="132">
        <f t="shared" si="37"/>
        <v>0</v>
      </c>
      <c r="BX7" s="132">
        <f t="shared" si="38"/>
        <v>0</v>
      </c>
      <c r="BY7" s="132">
        <f t="shared" si="39"/>
        <v>0</v>
      </c>
      <c r="BZ7" s="132">
        <f t="shared" si="40"/>
        <v>0</v>
      </c>
      <c r="CA7" s="138">
        <f t="shared" si="41"/>
        <v>0</v>
      </c>
      <c r="CC7" s="138">
        <f t="shared" si="42"/>
        <v>0</v>
      </c>
      <c r="CD7" s="138">
        <f t="shared" si="56"/>
        <v>0</v>
      </c>
      <c r="CE7" s="183">
        <f t="shared" si="57"/>
        <v>0</v>
      </c>
      <c r="CF7" s="130" t="str">
        <f t="shared" si="58"/>
        <v xml:space="preserve"> </v>
      </c>
      <c r="CG7" s="130" t="str">
        <f t="shared" si="59"/>
        <v xml:space="preserve"> </v>
      </c>
    </row>
    <row r="8" spans="1:85" ht="15" customHeight="1">
      <c r="A8" s="181">
        <v>5</v>
      </c>
      <c r="B8" s="1957"/>
      <c r="C8" s="1957"/>
      <c r="D8" s="310"/>
      <c r="E8" s="311" t="str">
        <f ca="1">IF(D8&gt;0,OFFSET(исх.данные!$A$6,D8,1,1,1)," ")</f>
        <v xml:space="preserve"> </v>
      </c>
      <c r="F8" s="312" t="str">
        <f ca="1">IF(D8&gt;0,OFFSET(исх.данные!$A$6,D8,2,1,1),"  ")</f>
        <v xml:space="preserve">  </v>
      </c>
      <c r="G8" s="311" t="str">
        <f ca="1">IF(D8&gt;0,OFFSET(исх.данные!$A$6,D8,3,1,1),"  ")</f>
        <v xml:space="preserve">  </v>
      </c>
      <c r="H8" s="310"/>
      <c r="I8" s="321"/>
      <c r="J8" s="311"/>
      <c r="K8" s="311"/>
      <c r="L8" s="321"/>
      <c r="M8" s="311"/>
      <c r="N8" s="311"/>
      <c r="O8" s="313"/>
      <c r="P8" s="313"/>
      <c r="Q8" s="321"/>
      <c r="R8" s="314"/>
      <c r="S8" s="312"/>
      <c r="T8" s="312"/>
      <c r="U8" s="315"/>
      <c r="V8" s="129" t="str">
        <f t="shared" si="43"/>
        <v xml:space="preserve"> </v>
      </c>
      <c r="W8" s="129" t="str">
        <f t="shared" si="44"/>
        <v xml:space="preserve"> </v>
      </c>
      <c r="X8" s="129" t="str">
        <f t="shared" si="45"/>
        <v xml:space="preserve"> </v>
      </c>
      <c r="Y8" s="129"/>
      <c r="Z8" s="129" t="str">
        <f t="shared" si="0"/>
        <v xml:space="preserve"> </v>
      </c>
      <c r="AA8" s="182" t="str">
        <f t="shared" si="46"/>
        <v xml:space="preserve">    </v>
      </c>
      <c r="AC8" s="132">
        <f t="shared" si="60"/>
        <v>0</v>
      </c>
      <c r="AD8" s="132">
        <f t="shared" si="47"/>
        <v>0</v>
      </c>
      <c r="AE8" s="132">
        <f t="shared" si="48"/>
        <v>0</v>
      </c>
      <c r="AF8" s="132">
        <f t="shared" si="49"/>
        <v>0</v>
      </c>
      <c r="AG8" s="132">
        <f t="shared" si="50"/>
        <v>0</v>
      </c>
      <c r="AH8" s="132">
        <f t="shared" si="51"/>
        <v>0</v>
      </c>
      <c r="AI8" s="132">
        <f t="shared" si="52"/>
        <v>0</v>
      </c>
      <c r="AJ8" s="132">
        <f t="shared" si="53"/>
        <v>0</v>
      </c>
      <c r="AK8" s="132">
        <f t="shared" si="54"/>
        <v>0</v>
      </c>
      <c r="AL8" s="132">
        <f t="shared" si="55"/>
        <v>0</v>
      </c>
      <c r="AM8" s="132">
        <f t="shared" si="1"/>
        <v>0</v>
      </c>
      <c r="AN8" s="132">
        <f t="shared" si="2"/>
        <v>0</v>
      </c>
      <c r="AO8" s="132">
        <f t="shared" si="3"/>
        <v>0</v>
      </c>
      <c r="AP8" s="132">
        <f t="shared" si="4"/>
        <v>0</v>
      </c>
      <c r="AQ8" s="132">
        <f t="shared" si="5"/>
        <v>0</v>
      </c>
      <c r="AR8" s="132">
        <f t="shared" si="6"/>
        <v>0</v>
      </c>
      <c r="AS8" s="132">
        <f t="shared" si="7"/>
        <v>0</v>
      </c>
      <c r="AT8" s="132">
        <f t="shared" si="8"/>
        <v>0</v>
      </c>
      <c r="AU8" s="132">
        <f t="shared" si="9"/>
        <v>0</v>
      </c>
      <c r="AV8" s="132">
        <f t="shared" si="10"/>
        <v>0</v>
      </c>
      <c r="AW8" s="132">
        <f t="shared" si="11"/>
        <v>0</v>
      </c>
      <c r="AX8" s="132">
        <f t="shared" si="12"/>
        <v>0</v>
      </c>
      <c r="AY8" s="132">
        <f t="shared" si="13"/>
        <v>0</v>
      </c>
      <c r="AZ8" s="132">
        <f t="shared" si="14"/>
        <v>0</v>
      </c>
      <c r="BA8" s="132">
        <f t="shared" si="15"/>
        <v>0</v>
      </c>
      <c r="BB8" s="132">
        <f t="shared" si="16"/>
        <v>0</v>
      </c>
      <c r="BC8" s="132">
        <f t="shared" si="17"/>
        <v>0</v>
      </c>
      <c r="BD8" s="132">
        <f t="shared" si="18"/>
        <v>0</v>
      </c>
      <c r="BE8" s="132">
        <f t="shared" si="19"/>
        <v>0</v>
      </c>
      <c r="BF8" s="132">
        <f t="shared" si="20"/>
        <v>0</v>
      </c>
      <c r="BG8" s="132">
        <f t="shared" si="21"/>
        <v>0</v>
      </c>
      <c r="BH8" s="132">
        <f t="shared" si="22"/>
        <v>0</v>
      </c>
      <c r="BI8" s="132">
        <f t="shared" si="23"/>
        <v>0</v>
      </c>
      <c r="BJ8" s="132">
        <f t="shared" si="24"/>
        <v>0</v>
      </c>
      <c r="BK8" s="132">
        <f t="shared" si="25"/>
        <v>0</v>
      </c>
      <c r="BL8" s="132">
        <f t="shared" si="26"/>
        <v>0</v>
      </c>
      <c r="BM8" s="132">
        <f t="shared" si="27"/>
        <v>0</v>
      </c>
      <c r="BN8" s="132">
        <f t="shared" si="28"/>
        <v>0</v>
      </c>
      <c r="BO8" s="132">
        <f t="shared" si="29"/>
        <v>0</v>
      </c>
      <c r="BP8" s="132">
        <f t="shared" si="30"/>
        <v>0</v>
      </c>
      <c r="BQ8" s="132">
        <f t="shared" si="31"/>
        <v>0</v>
      </c>
      <c r="BR8" s="132">
        <f t="shared" si="32"/>
        <v>0</v>
      </c>
      <c r="BS8" s="132">
        <f t="shared" si="33"/>
        <v>0</v>
      </c>
      <c r="BT8" s="132">
        <f t="shared" si="34"/>
        <v>0</v>
      </c>
      <c r="BU8" s="132">
        <f t="shared" si="35"/>
        <v>0</v>
      </c>
      <c r="BV8" s="132">
        <f t="shared" si="36"/>
        <v>0</v>
      </c>
      <c r="BW8" s="132">
        <f t="shared" si="37"/>
        <v>0</v>
      </c>
      <c r="BX8" s="132">
        <f t="shared" si="38"/>
        <v>0</v>
      </c>
      <c r="BY8" s="132">
        <f t="shared" si="39"/>
        <v>0</v>
      </c>
      <c r="BZ8" s="132">
        <f t="shared" si="40"/>
        <v>0</v>
      </c>
      <c r="CA8" s="138">
        <f t="shared" si="41"/>
        <v>0</v>
      </c>
      <c r="CC8" s="138">
        <f t="shared" si="42"/>
        <v>0</v>
      </c>
      <c r="CD8" s="138">
        <f t="shared" si="56"/>
        <v>0</v>
      </c>
      <c r="CE8" s="183">
        <f t="shared" si="57"/>
        <v>0</v>
      </c>
      <c r="CF8" s="130" t="str">
        <f t="shared" si="58"/>
        <v xml:space="preserve"> </v>
      </c>
      <c r="CG8" s="130" t="str">
        <f t="shared" si="59"/>
        <v xml:space="preserve"> </v>
      </c>
    </row>
    <row r="9" spans="1:85" ht="15" customHeight="1">
      <c r="A9" s="181">
        <v>6</v>
      </c>
      <c r="B9" s="1956"/>
      <c r="C9" s="1956"/>
      <c r="D9" s="316"/>
      <c r="E9" s="317" t="str">
        <f ca="1">IF(D9&gt;0,OFFSET(исх.данные!$A$6,D9,1,1,1)," ")</f>
        <v xml:space="preserve"> </v>
      </c>
      <c r="F9" s="318" t="str">
        <f ca="1">IF(D9&gt;0,OFFSET(исх.данные!$A$6,D9,2,1,1),"  ")</f>
        <v xml:space="preserve">  </v>
      </c>
      <c r="G9" s="317" t="str">
        <f ca="1">IF(D9&gt;0,OFFSET(исх.данные!$A$6,D9,3,1,1),"  ")</f>
        <v xml:space="preserve">  </v>
      </c>
      <c r="H9" s="316"/>
      <c r="I9" s="305"/>
      <c r="J9" s="317"/>
      <c r="K9" s="317"/>
      <c r="L9" s="305"/>
      <c r="M9" s="317"/>
      <c r="N9" s="317"/>
      <c r="O9" s="319"/>
      <c r="P9" s="319"/>
      <c r="Q9" s="305"/>
      <c r="R9" s="306"/>
      <c r="S9" s="318"/>
      <c r="T9" s="318"/>
      <c r="U9" s="320"/>
      <c r="V9" s="126" t="str">
        <f t="shared" si="43"/>
        <v xml:space="preserve"> </v>
      </c>
      <c r="W9" s="126" t="str">
        <f t="shared" si="44"/>
        <v xml:space="preserve"> </v>
      </c>
      <c r="X9" s="126" t="str">
        <f t="shared" si="45"/>
        <v xml:space="preserve"> </v>
      </c>
      <c r="Y9" s="126"/>
      <c r="Z9" s="126" t="str">
        <f t="shared" si="0"/>
        <v xml:space="preserve"> </v>
      </c>
      <c r="AA9" s="181" t="str">
        <f t="shared" si="46"/>
        <v xml:space="preserve">    </v>
      </c>
      <c r="AC9" s="132">
        <f t="shared" si="60"/>
        <v>0</v>
      </c>
      <c r="AD9" s="132">
        <f t="shared" si="47"/>
        <v>0</v>
      </c>
      <c r="AE9" s="132">
        <f t="shared" si="48"/>
        <v>0</v>
      </c>
      <c r="AF9" s="132">
        <f t="shared" si="49"/>
        <v>0</v>
      </c>
      <c r="AG9" s="132">
        <f t="shared" si="50"/>
        <v>0</v>
      </c>
      <c r="AH9" s="132">
        <f t="shared" si="51"/>
        <v>0</v>
      </c>
      <c r="AI9" s="132">
        <f t="shared" si="52"/>
        <v>0</v>
      </c>
      <c r="AJ9" s="132">
        <f t="shared" si="53"/>
        <v>0</v>
      </c>
      <c r="AK9" s="132">
        <f t="shared" si="54"/>
        <v>0</v>
      </c>
      <c r="AL9" s="132">
        <f t="shared" si="55"/>
        <v>0</v>
      </c>
      <c r="AM9" s="132">
        <f t="shared" si="1"/>
        <v>0</v>
      </c>
      <c r="AN9" s="132">
        <f t="shared" si="2"/>
        <v>0</v>
      </c>
      <c r="AO9" s="132">
        <f t="shared" si="3"/>
        <v>0</v>
      </c>
      <c r="AP9" s="132">
        <f t="shared" si="4"/>
        <v>0</v>
      </c>
      <c r="AQ9" s="132">
        <f t="shared" si="5"/>
        <v>0</v>
      </c>
      <c r="AR9" s="132">
        <f t="shared" si="6"/>
        <v>0</v>
      </c>
      <c r="AS9" s="132">
        <f t="shared" si="7"/>
        <v>0</v>
      </c>
      <c r="AT9" s="132">
        <f t="shared" si="8"/>
        <v>0</v>
      </c>
      <c r="AU9" s="132">
        <f t="shared" si="9"/>
        <v>0</v>
      </c>
      <c r="AV9" s="132">
        <f t="shared" si="10"/>
        <v>0</v>
      </c>
      <c r="AW9" s="132">
        <f t="shared" si="11"/>
        <v>0</v>
      </c>
      <c r="AX9" s="132">
        <f t="shared" si="12"/>
        <v>0</v>
      </c>
      <c r="AY9" s="132">
        <f t="shared" si="13"/>
        <v>0</v>
      </c>
      <c r="AZ9" s="132">
        <f t="shared" si="14"/>
        <v>0</v>
      </c>
      <c r="BA9" s="132">
        <f t="shared" si="15"/>
        <v>0</v>
      </c>
      <c r="BB9" s="132">
        <f t="shared" si="16"/>
        <v>0</v>
      </c>
      <c r="BC9" s="132">
        <f t="shared" si="17"/>
        <v>0</v>
      </c>
      <c r="BD9" s="132">
        <f t="shared" si="18"/>
        <v>0</v>
      </c>
      <c r="BE9" s="132">
        <f t="shared" si="19"/>
        <v>0</v>
      </c>
      <c r="BF9" s="132">
        <f t="shared" si="20"/>
        <v>0</v>
      </c>
      <c r="BG9" s="132">
        <f t="shared" si="21"/>
        <v>0</v>
      </c>
      <c r="BH9" s="132">
        <f t="shared" si="22"/>
        <v>0</v>
      </c>
      <c r="BI9" s="132">
        <f t="shared" si="23"/>
        <v>0</v>
      </c>
      <c r="BJ9" s="132">
        <f t="shared" si="24"/>
        <v>0</v>
      </c>
      <c r="BK9" s="132">
        <f t="shared" si="25"/>
        <v>0</v>
      </c>
      <c r="BL9" s="132">
        <f t="shared" si="26"/>
        <v>0</v>
      </c>
      <c r="BM9" s="132">
        <f t="shared" si="27"/>
        <v>0</v>
      </c>
      <c r="BN9" s="132">
        <f t="shared" si="28"/>
        <v>0</v>
      </c>
      <c r="BO9" s="132">
        <f t="shared" si="29"/>
        <v>0</v>
      </c>
      <c r="BP9" s="132">
        <f t="shared" si="30"/>
        <v>0</v>
      </c>
      <c r="BQ9" s="132">
        <f t="shared" si="31"/>
        <v>0</v>
      </c>
      <c r="BR9" s="132">
        <f t="shared" si="32"/>
        <v>0</v>
      </c>
      <c r="BS9" s="132">
        <f t="shared" si="33"/>
        <v>0</v>
      </c>
      <c r="BT9" s="132">
        <f t="shared" si="34"/>
        <v>0</v>
      </c>
      <c r="BU9" s="132">
        <f t="shared" si="35"/>
        <v>0</v>
      </c>
      <c r="BV9" s="132">
        <f t="shared" si="36"/>
        <v>0</v>
      </c>
      <c r="BW9" s="132">
        <f t="shared" si="37"/>
        <v>0</v>
      </c>
      <c r="BX9" s="132">
        <f t="shared" si="38"/>
        <v>0</v>
      </c>
      <c r="BY9" s="132">
        <f t="shared" si="39"/>
        <v>0</v>
      </c>
      <c r="BZ9" s="132">
        <f t="shared" si="40"/>
        <v>0</v>
      </c>
      <c r="CA9" s="138">
        <f t="shared" si="41"/>
        <v>0</v>
      </c>
      <c r="CC9" s="138">
        <f t="shared" si="42"/>
        <v>0</v>
      </c>
      <c r="CD9" s="138">
        <f t="shared" si="56"/>
        <v>0</v>
      </c>
      <c r="CE9" s="183">
        <f t="shared" si="57"/>
        <v>0</v>
      </c>
      <c r="CF9" s="130" t="str">
        <f t="shared" si="58"/>
        <v xml:space="preserve"> </v>
      </c>
      <c r="CG9" s="130" t="str">
        <f t="shared" si="59"/>
        <v xml:space="preserve"> </v>
      </c>
    </row>
    <row r="10" spans="1:85" ht="15">
      <c r="A10" s="181">
        <v>7</v>
      </c>
      <c r="B10" s="1957"/>
      <c r="C10" s="1957"/>
      <c r="D10" s="310"/>
      <c r="E10" s="311" t="str">
        <f ca="1">IF(D10&gt;0,OFFSET(исх.данные!$A$6,D10,1,1,1)," ")</f>
        <v xml:space="preserve"> </v>
      </c>
      <c r="F10" s="312" t="str">
        <f ca="1">IF(D10&gt;0,OFFSET(исх.данные!$A$6,D10,2,1,1),"  ")</f>
        <v xml:space="preserve">  </v>
      </c>
      <c r="G10" s="311" t="str">
        <f ca="1">IF(D10&gt;0,OFFSET(исх.данные!$A$6,D10,3,1,1),"  ")</f>
        <v xml:space="preserve">  </v>
      </c>
      <c r="H10" s="310"/>
      <c r="I10" s="321"/>
      <c r="J10" s="311"/>
      <c r="K10" s="311"/>
      <c r="L10" s="321"/>
      <c r="M10" s="311"/>
      <c r="N10" s="311"/>
      <c r="O10" s="313"/>
      <c r="P10" s="313"/>
      <c r="Q10" s="321"/>
      <c r="R10" s="314"/>
      <c r="S10" s="312"/>
      <c r="T10" s="312"/>
      <c r="U10" s="315"/>
      <c r="V10" s="129" t="str">
        <f t="shared" si="43"/>
        <v xml:space="preserve"> </v>
      </c>
      <c r="W10" s="129" t="str">
        <f t="shared" si="44"/>
        <v xml:space="preserve"> </v>
      </c>
      <c r="X10" s="129" t="str">
        <f t="shared" si="45"/>
        <v xml:space="preserve"> </v>
      </c>
      <c r="Y10" s="129"/>
      <c r="Z10" s="129" t="str">
        <f t="shared" si="0"/>
        <v xml:space="preserve"> </v>
      </c>
      <c r="AA10" s="182" t="str">
        <f t="shared" si="46"/>
        <v xml:space="preserve">    </v>
      </c>
      <c r="AC10" s="132">
        <f t="shared" si="60"/>
        <v>0</v>
      </c>
      <c r="AD10" s="132">
        <f t="shared" si="47"/>
        <v>0</v>
      </c>
      <c r="AE10" s="132">
        <f t="shared" si="48"/>
        <v>0</v>
      </c>
      <c r="AF10" s="132">
        <f t="shared" si="49"/>
        <v>0</v>
      </c>
      <c r="AG10" s="132">
        <f t="shared" si="50"/>
        <v>0</v>
      </c>
      <c r="AH10" s="132">
        <f t="shared" si="51"/>
        <v>0</v>
      </c>
      <c r="AI10" s="132">
        <f t="shared" si="52"/>
        <v>0</v>
      </c>
      <c r="AJ10" s="132">
        <f t="shared" si="53"/>
        <v>0</v>
      </c>
      <c r="AK10" s="132">
        <f t="shared" si="54"/>
        <v>0</v>
      </c>
      <c r="AL10" s="132">
        <f t="shared" si="55"/>
        <v>0</v>
      </c>
      <c r="AM10" s="132">
        <f t="shared" si="1"/>
        <v>0</v>
      </c>
      <c r="AN10" s="132">
        <f t="shared" si="2"/>
        <v>0</v>
      </c>
      <c r="AO10" s="132">
        <f t="shared" si="3"/>
        <v>0</v>
      </c>
      <c r="AP10" s="132">
        <f t="shared" si="4"/>
        <v>0</v>
      </c>
      <c r="AQ10" s="132">
        <f t="shared" si="5"/>
        <v>0</v>
      </c>
      <c r="AR10" s="132">
        <f t="shared" si="6"/>
        <v>0</v>
      </c>
      <c r="AS10" s="132">
        <f t="shared" si="7"/>
        <v>0</v>
      </c>
      <c r="AT10" s="132">
        <f t="shared" si="8"/>
        <v>0</v>
      </c>
      <c r="AU10" s="132">
        <f t="shared" si="9"/>
        <v>0</v>
      </c>
      <c r="AV10" s="132">
        <f t="shared" si="10"/>
        <v>0</v>
      </c>
      <c r="AW10" s="132">
        <f t="shared" si="11"/>
        <v>0</v>
      </c>
      <c r="AX10" s="132">
        <f t="shared" si="12"/>
        <v>0</v>
      </c>
      <c r="AY10" s="132">
        <f t="shared" si="13"/>
        <v>0</v>
      </c>
      <c r="AZ10" s="132">
        <f t="shared" si="14"/>
        <v>0</v>
      </c>
      <c r="BA10" s="132">
        <f t="shared" si="15"/>
        <v>0</v>
      </c>
      <c r="BB10" s="132">
        <f t="shared" si="16"/>
        <v>0</v>
      </c>
      <c r="BC10" s="132">
        <f t="shared" si="17"/>
        <v>0</v>
      </c>
      <c r="BD10" s="132">
        <f t="shared" si="18"/>
        <v>0</v>
      </c>
      <c r="BE10" s="132">
        <f t="shared" si="19"/>
        <v>0</v>
      </c>
      <c r="BF10" s="132">
        <f t="shared" si="20"/>
        <v>0</v>
      </c>
      <c r="BG10" s="132">
        <f t="shared" si="21"/>
        <v>0</v>
      </c>
      <c r="BH10" s="132">
        <f t="shared" si="22"/>
        <v>0</v>
      </c>
      <c r="BI10" s="132">
        <f t="shared" si="23"/>
        <v>0</v>
      </c>
      <c r="BJ10" s="132">
        <f t="shared" si="24"/>
        <v>0</v>
      </c>
      <c r="BK10" s="132">
        <f t="shared" si="25"/>
        <v>0</v>
      </c>
      <c r="BL10" s="132">
        <f t="shared" si="26"/>
        <v>0</v>
      </c>
      <c r="BM10" s="132">
        <f t="shared" si="27"/>
        <v>0</v>
      </c>
      <c r="BN10" s="132">
        <f t="shared" si="28"/>
        <v>0</v>
      </c>
      <c r="BO10" s="132">
        <f t="shared" si="29"/>
        <v>0</v>
      </c>
      <c r="BP10" s="132">
        <f t="shared" si="30"/>
        <v>0</v>
      </c>
      <c r="BQ10" s="132">
        <f t="shared" si="31"/>
        <v>0</v>
      </c>
      <c r="BR10" s="132">
        <f t="shared" si="32"/>
        <v>0</v>
      </c>
      <c r="BS10" s="132">
        <f t="shared" si="33"/>
        <v>0</v>
      </c>
      <c r="BT10" s="132">
        <f t="shared" si="34"/>
        <v>0</v>
      </c>
      <c r="BU10" s="132">
        <f t="shared" si="35"/>
        <v>0</v>
      </c>
      <c r="BV10" s="132">
        <f t="shared" si="36"/>
        <v>0</v>
      </c>
      <c r="BW10" s="132">
        <f t="shared" si="37"/>
        <v>0</v>
      </c>
      <c r="BX10" s="132">
        <f t="shared" si="38"/>
        <v>0</v>
      </c>
      <c r="BY10" s="132">
        <f t="shared" si="39"/>
        <v>0</v>
      </c>
      <c r="BZ10" s="132">
        <f t="shared" si="40"/>
        <v>0</v>
      </c>
      <c r="CA10" s="138">
        <f t="shared" si="41"/>
        <v>0</v>
      </c>
      <c r="CC10" s="138">
        <f t="shared" si="42"/>
        <v>0</v>
      </c>
      <c r="CD10" s="138">
        <f t="shared" si="56"/>
        <v>0</v>
      </c>
      <c r="CE10" s="183">
        <f t="shared" si="57"/>
        <v>0</v>
      </c>
      <c r="CF10" s="130" t="str">
        <f t="shared" si="58"/>
        <v xml:space="preserve"> </v>
      </c>
      <c r="CG10" s="130" t="str">
        <f t="shared" si="59"/>
        <v xml:space="preserve"> </v>
      </c>
    </row>
    <row r="11" spans="1:85" ht="15">
      <c r="A11" s="181">
        <v>8</v>
      </c>
      <c r="B11" s="1956"/>
      <c r="C11" s="1956"/>
      <c r="D11" s="316"/>
      <c r="E11" s="317" t="str">
        <f ca="1">IF(D11&gt;0,OFFSET(исх.данные!$A$6,D11,1,1,1)," ")</f>
        <v xml:space="preserve"> </v>
      </c>
      <c r="F11" s="318" t="str">
        <f ca="1">IF(D11&gt;0,OFFSET(исх.данные!$A$6,D11,2,1,1),"  ")</f>
        <v xml:space="preserve">  </v>
      </c>
      <c r="G11" s="317" t="str">
        <f ca="1">IF(D11&gt;0,OFFSET(исх.данные!$A$6,D11,3,1,1),"  ")</f>
        <v xml:space="preserve">  </v>
      </c>
      <c r="H11" s="316"/>
      <c r="I11" s="305"/>
      <c r="J11" s="317"/>
      <c r="K11" s="317"/>
      <c r="L11" s="305"/>
      <c r="M11" s="317"/>
      <c r="N11" s="317"/>
      <c r="O11" s="319"/>
      <c r="P11" s="319"/>
      <c r="Q11" s="305"/>
      <c r="R11" s="306"/>
      <c r="S11" s="318"/>
      <c r="T11" s="318"/>
      <c r="U11" s="320"/>
      <c r="V11" s="126" t="str">
        <f t="shared" si="43"/>
        <v xml:space="preserve"> </v>
      </c>
      <c r="W11" s="126" t="str">
        <f t="shared" si="44"/>
        <v xml:space="preserve"> </v>
      </c>
      <c r="X11" s="126" t="str">
        <f t="shared" si="45"/>
        <v xml:space="preserve"> </v>
      </c>
      <c r="Y11" s="126"/>
      <c r="Z11" s="126" t="str">
        <f t="shared" si="0"/>
        <v xml:space="preserve"> </v>
      </c>
      <c r="AA11" s="181" t="str">
        <f t="shared" si="46"/>
        <v xml:space="preserve">    </v>
      </c>
      <c r="AC11" s="132">
        <f t="shared" si="60"/>
        <v>0</v>
      </c>
      <c r="AD11" s="132">
        <f t="shared" si="47"/>
        <v>0</v>
      </c>
      <c r="AE11" s="132">
        <f t="shared" si="48"/>
        <v>0</v>
      </c>
      <c r="AF11" s="132">
        <f t="shared" si="49"/>
        <v>0</v>
      </c>
      <c r="AG11" s="132">
        <f t="shared" si="50"/>
        <v>0</v>
      </c>
      <c r="AH11" s="132">
        <f t="shared" si="51"/>
        <v>0</v>
      </c>
      <c r="AI11" s="132">
        <f t="shared" si="52"/>
        <v>0</v>
      </c>
      <c r="AJ11" s="132">
        <f t="shared" si="53"/>
        <v>0</v>
      </c>
      <c r="AK11" s="132">
        <f t="shared" si="54"/>
        <v>0</v>
      </c>
      <c r="AL11" s="132">
        <f t="shared" si="55"/>
        <v>0</v>
      </c>
      <c r="AM11" s="132">
        <f t="shared" si="1"/>
        <v>0</v>
      </c>
      <c r="AN11" s="132">
        <f t="shared" si="2"/>
        <v>0</v>
      </c>
      <c r="AO11" s="132">
        <f t="shared" si="3"/>
        <v>0</v>
      </c>
      <c r="AP11" s="132">
        <f t="shared" si="4"/>
        <v>0</v>
      </c>
      <c r="AQ11" s="132">
        <f t="shared" si="5"/>
        <v>0</v>
      </c>
      <c r="AR11" s="132">
        <f t="shared" si="6"/>
        <v>0</v>
      </c>
      <c r="AS11" s="132">
        <f t="shared" si="7"/>
        <v>0</v>
      </c>
      <c r="AT11" s="132">
        <f t="shared" si="8"/>
        <v>0</v>
      </c>
      <c r="AU11" s="132">
        <f t="shared" si="9"/>
        <v>0</v>
      </c>
      <c r="AV11" s="132">
        <f t="shared" si="10"/>
        <v>0</v>
      </c>
      <c r="AW11" s="132">
        <f t="shared" si="11"/>
        <v>0</v>
      </c>
      <c r="AX11" s="132">
        <f t="shared" si="12"/>
        <v>0</v>
      </c>
      <c r="AY11" s="132">
        <f t="shared" si="13"/>
        <v>0</v>
      </c>
      <c r="AZ11" s="132">
        <f t="shared" si="14"/>
        <v>0</v>
      </c>
      <c r="BA11" s="132">
        <f t="shared" si="15"/>
        <v>0</v>
      </c>
      <c r="BB11" s="132">
        <f t="shared" si="16"/>
        <v>0</v>
      </c>
      <c r="BC11" s="132">
        <f t="shared" si="17"/>
        <v>0</v>
      </c>
      <c r="BD11" s="132">
        <f t="shared" si="18"/>
        <v>0</v>
      </c>
      <c r="BE11" s="132">
        <f t="shared" si="19"/>
        <v>0</v>
      </c>
      <c r="BF11" s="132">
        <f t="shared" si="20"/>
        <v>0</v>
      </c>
      <c r="BG11" s="132">
        <f t="shared" si="21"/>
        <v>0</v>
      </c>
      <c r="BH11" s="132">
        <f t="shared" si="22"/>
        <v>0</v>
      </c>
      <c r="BI11" s="132">
        <f t="shared" si="23"/>
        <v>0</v>
      </c>
      <c r="BJ11" s="132">
        <f t="shared" si="24"/>
        <v>0</v>
      </c>
      <c r="BK11" s="132">
        <f t="shared" si="25"/>
        <v>0</v>
      </c>
      <c r="BL11" s="132">
        <f t="shared" si="26"/>
        <v>0</v>
      </c>
      <c r="BM11" s="132">
        <f t="shared" si="27"/>
        <v>0</v>
      </c>
      <c r="BN11" s="132">
        <f t="shared" si="28"/>
        <v>0</v>
      </c>
      <c r="BO11" s="132">
        <f t="shared" si="29"/>
        <v>0</v>
      </c>
      <c r="BP11" s="132">
        <f t="shared" si="30"/>
        <v>0</v>
      </c>
      <c r="BQ11" s="132">
        <f t="shared" si="31"/>
        <v>0</v>
      </c>
      <c r="BR11" s="132">
        <f t="shared" si="32"/>
        <v>0</v>
      </c>
      <c r="BS11" s="132">
        <f t="shared" si="33"/>
        <v>0</v>
      </c>
      <c r="BT11" s="132">
        <f t="shared" si="34"/>
        <v>0</v>
      </c>
      <c r="BU11" s="132">
        <f t="shared" si="35"/>
        <v>0</v>
      </c>
      <c r="BV11" s="132">
        <f t="shared" si="36"/>
        <v>0</v>
      </c>
      <c r="BW11" s="132">
        <f t="shared" si="37"/>
        <v>0</v>
      </c>
      <c r="BX11" s="132">
        <f t="shared" si="38"/>
        <v>0</v>
      </c>
      <c r="BY11" s="132">
        <f t="shared" si="39"/>
        <v>0</v>
      </c>
      <c r="BZ11" s="132">
        <f t="shared" si="40"/>
        <v>0</v>
      </c>
      <c r="CA11" s="138">
        <f t="shared" si="41"/>
        <v>0</v>
      </c>
      <c r="CC11" s="138">
        <f t="shared" si="42"/>
        <v>0</v>
      </c>
      <c r="CD11" s="138">
        <f t="shared" si="56"/>
        <v>0</v>
      </c>
      <c r="CE11" s="183">
        <f t="shared" si="57"/>
        <v>0</v>
      </c>
      <c r="CF11" s="130" t="str">
        <f t="shared" si="58"/>
        <v xml:space="preserve"> </v>
      </c>
      <c r="CG11" s="130" t="str">
        <f t="shared" si="59"/>
        <v xml:space="preserve"> </v>
      </c>
    </row>
    <row r="12" spans="1:85" ht="15">
      <c r="A12" s="181">
        <v>9</v>
      </c>
      <c r="B12" s="1957"/>
      <c r="C12" s="1957"/>
      <c r="D12" s="310"/>
      <c r="E12" s="311" t="str">
        <f ca="1">IF(D12&gt;0,OFFSET(исх.данные!$A$6,D12,1,1,1)," ")</f>
        <v xml:space="preserve"> </v>
      </c>
      <c r="F12" s="312" t="str">
        <f ca="1">IF(D12&gt;0,OFFSET(исх.данные!$A$6,D12,2,1,1),"  ")</f>
        <v xml:space="preserve">  </v>
      </c>
      <c r="G12" s="311" t="str">
        <f ca="1">IF(D12&gt;0,OFFSET(исх.данные!$A$6,D12,3,1,1),"  ")</f>
        <v xml:space="preserve">  </v>
      </c>
      <c r="H12" s="310"/>
      <c r="I12" s="321"/>
      <c r="J12" s="311"/>
      <c r="K12" s="311"/>
      <c r="L12" s="321"/>
      <c r="M12" s="311"/>
      <c r="N12" s="311"/>
      <c r="O12" s="313"/>
      <c r="P12" s="313"/>
      <c r="Q12" s="321"/>
      <c r="R12" s="314"/>
      <c r="S12" s="312"/>
      <c r="T12" s="312"/>
      <c r="U12" s="315"/>
      <c r="V12" s="129" t="str">
        <f t="shared" si="43"/>
        <v xml:space="preserve"> </v>
      </c>
      <c r="W12" s="129" t="str">
        <f t="shared" si="44"/>
        <v xml:space="preserve"> </v>
      </c>
      <c r="X12" s="129" t="str">
        <f t="shared" si="45"/>
        <v xml:space="preserve"> </v>
      </c>
      <c r="Y12" s="129"/>
      <c r="Z12" s="129" t="str">
        <f t="shared" si="0"/>
        <v xml:space="preserve"> </v>
      </c>
      <c r="AA12" s="182" t="str">
        <f t="shared" si="46"/>
        <v xml:space="preserve">    </v>
      </c>
      <c r="AC12" s="132">
        <f t="shared" si="60"/>
        <v>0</v>
      </c>
      <c r="AD12" s="132">
        <f t="shared" si="47"/>
        <v>0</v>
      </c>
      <c r="AE12" s="132">
        <f t="shared" si="48"/>
        <v>0</v>
      </c>
      <c r="AF12" s="132">
        <f t="shared" si="49"/>
        <v>0</v>
      </c>
      <c r="AG12" s="132">
        <f t="shared" si="50"/>
        <v>0</v>
      </c>
      <c r="AH12" s="132">
        <f t="shared" si="51"/>
        <v>0</v>
      </c>
      <c r="AI12" s="132">
        <f t="shared" si="52"/>
        <v>0</v>
      </c>
      <c r="AJ12" s="132">
        <f t="shared" si="53"/>
        <v>0</v>
      </c>
      <c r="AK12" s="132">
        <f t="shared" si="54"/>
        <v>0</v>
      </c>
      <c r="AL12" s="132">
        <f t="shared" si="55"/>
        <v>0</v>
      </c>
      <c r="AM12" s="132">
        <f t="shared" si="1"/>
        <v>0</v>
      </c>
      <c r="AN12" s="132">
        <f t="shared" si="2"/>
        <v>0</v>
      </c>
      <c r="AO12" s="132">
        <f t="shared" si="3"/>
        <v>0</v>
      </c>
      <c r="AP12" s="132">
        <f t="shared" si="4"/>
        <v>0</v>
      </c>
      <c r="AQ12" s="132">
        <f t="shared" si="5"/>
        <v>0</v>
      </c>
      <c r="AR12" s="132">
        <f t="shared" si="6"/>
        <v>0</v>
      </c>
      <c r="AS12" s="132">
        <f t="shared" si="7"/>
        <v>0</v>
      </c>
      <c r="AT12" s="132">
        <f t="shared" si="8"/>
        <v>0</v>
      </c>
      <c r="AU12" s="132">
        <f t="shared" si="9"/>
        <v>0</v>
      </c>
      <c r="AV12" s="132">
        <f t="shared" si="10"/>
        <v>0</v>
      </c>
      <c r="AW12" s="132">
        <f t="shared" si="11"/>
        <v>0</v>
      </c>
      <c r="AX12" s="132">
        <f t="shared" si="12"/>
        <v>0</v>
      </c>
      <c r="AY12" s="132">
        <f t="shared" si="13"/>
        <v>0</v>
      </c>
      <c r="AZ12" s="132">
        <f t="shared" si="14"/>
        <v>0</v>
      </c>
      <c r="BA12" s="132">
        <f t="shared" si="15"/>
        <v>0</v>
      </c>
      <c r="BB12" s="132">
        <f t="shared" si="16"/>
        <v>0</v>
      </c>
      <c r="BC12" s="132">
        <f t="shared" si="17"/>
        <v>0</v>
      </c>
      <c r="BD12" s="132">
        <f t="shared" si="18"/>
        <v>0</v>
      </c>
      <c r="BE12" s="132">
        <f t="shared" si="19"/>
        <v>0</v>
      </c>
      <c r="BF12" s="132">
        <f t="shared" si="20"/>
        <v>0</v>
      </c>
      <c r="BG12" s="132">
        <f t="shared" si="21"/>
        <v>0</v>
      </c>
      <c r="BH12" s="132">
        <f t="shared" si="22"/>
        <v>0</v>
      </c>
      <c r="BI12" s="132">
        <f t="shared" si="23"/>
        <v>0</v>
      </c>
      <c r="BJ12" s="132">
        <f t="shared" si="24"/>
        <v>0</v>
      </c>
      <c r="BK12" s="132">
        <f t="shared" si="25"/>
        <v>0</v>
      </c>
      <c r="BL12" s="132">
        <f t="shared" si="26"/>
        <v>0</v>
      </c>
      <c r="BM12" s="132">
        <f t="shared" si="27"/>
        <v>0</v>
      </c>
      <c r="BN12" s="132">
        <f t="shared" si="28"/>
        <v>0</v>
      </c>
      <c r="BO12" s="132">
        <f t="shared" si="29"/>
        <v>0</v>
      </c>
      <c r="BP12" s="132">
        <f t="shared" si="30"/>
        <v>0</v>
      </c>
      <c r="BQ12" s="132">
        <f t="shared" si="31"/>
        <v>0</v>
      </c>
      <c r="BR12" s="132">
        <f t="shared" si="32"/>
        <v>0</v>
      </c>
      <c r="BS12" s="132">
        <f t="shared" si="33"/>
        <v>0</v>
      </c>
      <c r="BT12" s="132">
        <f t="shared" si="34"/>
        <v>0</v>
      </c>
      <c r="BU12" s="132">
        <f t="shared" si="35"/>
        <v>0</v>
      </c>
      <c r="BV12" s="132">
        <f t="shared" si="36"/>
        <v>0</v>
      </c>
      <c r="BW12" s="132">
        <f t="shared" si="37"/>
        <v>0</v>
      </c>
      <c r="BX12" s="132">
        <f t="shared" si="38"/>
        <v>0</v>
      </c>
      <c r="BY12" s="132">
        <f t="shared" si="39"/>
        <v>0</v>
      </c>
      <c r="BZ12" s="132">
        <f t="shared" si="40"/>
        <v>0</v>
      </c>
      <c r="CA12" s="138">
        <f t="shared" si="41"/>
        <v>0</v>
      </c>
      <c r="CC12" s="138">
        <f t="shared" si="42"/>
        <v>0</v>
      </c>
      <c r="CD12" s="138">
        <f t="shared" si="56"/>
        <v>0</v>
      </c>
      <c r="CE12" s="183">
        <f t="shared" si="57"/>
        <v>0</v>
      </c>
      <c r="CF12" s="130" t="str">
        <f t="shared" si="58"/>
        <v xml:space="preserve"> </v>
      </c>
      <c r="CG12" s="130" t="str">
        <f t="shared" si="59"/>
        <v xml:space="preserve"> </v>
      </c>
    </row>
    <row r="13" spans="1:85" ht="15">
      <c r="A13" s="181">
        <v>10</v>
      </c>
      <c r="B13" s="1956"/>
      <c r="C13" s="1956"/>
      <c r="D13" s="316"/>
      <c r="E13" s="317" t="str">
        <f ca="1">IF(D13&gt;0,OFFSET(исх.данные!$A$6,D13,1,1,1)," ")</f>
        <v xml:space="preserve"> </v>
      </c>
      <c r="F13" s="318" t="str">
        <f ca="1">IF(D13&gt;0,OFFSET(исх.данные!$A$6,D13,2,1,1),"  ")</f>
        <v xml:space="preserve">  </v>
      </c>
      <c r="G13" s="317" t="str">
        <f ca="1">IF(D13&gt;0,OFFSET(исх.данные!$A$6,D13,3,1,1),"  ")</f>
        <v xml:space="preserve">  </v>
      </c>
      <c r="H13" s="316"/>
      <c r="I13" s="305"/>
      <c r="J13" s="317"/>
      <c r="K13" s="317"/>
      <c r="L13" s="305"/>
      <c r="M13" s="317"/>
      <c r="N13" s="317"/>
      <c r="O13" s="319"/>
      <c r="P13" s="319"/>
      <c r="Q13" s="305"/>
      <c r="R13" s="306"/>
      <c r="S13" s="318"/>
      <c r="T13" s="318"/>
      <c r="U13" s="320"/>
      <c r="V13" s="126" t="str">
        <f t="shared" si="43"/>
        <v xml:space="preserve"> </v>
      </c>
      <c r="W13" s="126" t="str">
        <f t="shared" si="44"/>
        <v xml:space="preserve"> </v>
      </c>
      <c r="X13" s="126" t="str">
        <f t="shared" si="45"/>
        <v xml:space="preserve"> </v>
      </c>
      <c r="Y13" s="126"/>
      <c r="Z13" s="126" t="str">
        <f t="shared" si="0"/>
        <v xml:space="preserve"> </v>
      </c>
      <c r="AA13" s="181" t="str">
        <f t="shared" si="46"/>
        <v xml:space="preserve">    </v>
      </c>
      <c r="AC13" s="132">
        <f t="shared" si="60"/>
        <v>0</v>
      </c>
      <c r="AD13" s="132">
        <f t="shared" si="47"/>
        <v>0</v>
      </c>
      <c r="AE13" s="132">
        <f t="shared" si="48"/>
        <v>0</v>
      </c>
      <c r="AF13" s="132">
        <f t="shared" si="49"/>
        <v>0</v>
      </c>
      <c r="AG13" s="132">
        <f t="shared" si="50"/>
        <v>0</v>
      </c>
      <c r="AH13" s="132">
        <f t="shared" si="51"/>
        <v>0</v>
      </c>
      <c r="AI13" s="132">
        <f t="shared" si="52"/>
        <v>0</v>
      </c>
      <c r="AJ13" s="132">
        <f t="shared" si="53"/>
        <v>0</v>
      </c>
      <c r="AK13" s="132">
        <f t="shared" si="54"/>
        <v>0</v>
      </c>
      <c r="AL13" s="132">
        <f t="shared" si="55"/>
        <v>0</v>
      </c>
      <c r="AM13" s="132">
        <f t="shared" si="1"/>
        <v>0</v>
      </c>
      <c r="AN13" s="132">
        <f t="shared" si="2"/>
        <v>0</v>
      </c>
      <c r="AO13" s="132">
        <f t="shared" si="3"/>
        <v>0</v>
      </c>
      <c r="AP13" s="132">
        <f t="shared" si="4"/>
        <v>0</v>
      </c>
      <c r="AQ13" s="132">
        <f t="shared" si="5"/>
        <v>0</v>
      </c>
      <c r="AR13" s="132">
        <f t="shared" si="6"/>
        <v>0</v>
      </c>
      <c r="AS13" s="132">
        <f t="shared" si="7"/>
        <v>0</v>
      </c>
      <c r="AT13" s="132">
        <f t="shared" si="8"/>
        <v>0</v>
      </c>
      <c r="AU13" s="132">
        <f t="shared" si="9"/>
        <v>0</v>
      </c>
      <c r="AV13" s="132">
        <f t="shared" si="10"/>
        <v>0</v>
      </c>
      <c r="AW13" s="132">
        <f t="shared" si="11"/>
        <v>0</v>
      </c>
      <c r="AX13" s="132">
        <f t="shared" si="12"/>
        <v>0</v>
      </c>
      <c r="AY13" s="132">
        <f t="shared" si="13"/>
        <v>0</v>
      </c>
      <c r="AZ13" s="132">
        <f t="shared" si="14"/>
        <v>0</v>
      </c>
      <c r="BA13" s="132">
        <f t="shared" si="15"/>
        <v>0</v>
      </c>
      <c r="BB13" s="132">
        <f t="shared" si="16"/>
        <v>0</v>
      </c>
      <c r="BC13" s="132">
        <f t="shared" si="17"/>
        <v>0</v>
      </c>
      <c r="BD13" s="132">
        <f t="shared" si="18"/>
        <v>0</v>
      </c>
      <c r="BE13" s="132">
        <f t="shared" si="19"/>
        <v>0</v>
      </c>
      <c r="BF13" s="132">
        <f t="shared" si="20"/>
        <v>0</v>
      </c>
      <c r="BG13" s="132">
        <f t="shared" si="21"/>
        <v>0</v>
      </c>
      <c r="BH13" s="132">
        <f t="shared" si="22"/>
        <v>0</v>
      </c>
      <c r="BI13" s="132">
        <f t="shared" si="23"/>
        <v>0</v>
      </c>
      <c r="BJ13" s="132">
        <f t="shared" si="24"/>
        <v>0</v>
      </c>
      <c r="BK13" s="132">
        <f t="shared" si="25"/>
        <v>0</v>
      </c>
      <c r="BL13" s="132">
        <f t="shared" si="26"/>
        <v>0</v>
      </c>
      <c r="BM13" s="132">
        <f t="shared" si="27"/>
        <v>0</v>
      </c>
      <c r="BN13" s="132">
        <f t="shared" si="28"/>
        <v>0</v>
      </c>
      <c r="BO13" s="132">
        <f t="shared" si="29"/>
        <v>0</v>
      </c>
      <c r="BP13" s="132">
        <f t="shared" si="30"/>
        <v>0</v>
      </c>
      <c r="BQ13" s="132">
        <f t="shared" si="31"/>
        <v>0</v>
      </c>
      <c r="BR13" s="132">
        <f t="shared" si="32"/>
        <v>0</v>
      </c>
      <c r="BS13" s="132">
        <f t="shared" si="33"/>
        <v>0</v>
      </c>
      <c r="BT13" s="132">
        <f t="shared" si="34"/>
        <v>0</v>
      </c>
      <c r="BU13" s="132">
        <f t="shared" si="35"/>
        <v>0</v>
      </c>
      <c r="BV13" s="132">
        <f t="shared" si="36"/>
        <v>0</v>
      </c>
      <c r="BW13" s="132">
        <f t="shared" si="37"/>
        <v>0</v>
      </c>
      <c r="BX13" s="132">
        <f t="shared" si="38"/>
        <v>0</v>
      </c>
      <c r="BY13" s="132">
        <f t="shared" si="39"/>
        <v>0</v>
      </c>
      <c r="BZ13" s="132">
        <f t="shared" si="40"/>
        <v>0</v>
      </c>
      <c r="CA13" s="138">
        <f t="shared" si="41"/>
        <v>0</v>
      </c>
      <c r="CC13" s="138">
        <f t="shared" si="42"/>
        <v>0</v>
      </c>
      <c r="CD13" s="138">
        <f t="shared" si="56"/>
        <v>0</v>
      </c>
      <c r="CE13" s="183">
        <f t="shared" si="57"/>
        <v>0</v>
      </c>
      <c r="CF13" s="130" t="str">
        <f t="shared" si="58"/>
        <v xml:space="preserve"> </v>
      </c>
      <c r="CG13" s="130" t="str">
        <f t="shared" si="59"/>
        <v xml:space="preserve"> </v>
      </c>
    </row>
    <row r="14" spans="1:85" ht="15">
      <c r="A14" s="181">
        <v>11</v>
      </c>
      <c r="B14" s="1957"/>
      <c r="C14" s="1957"/>
      <c r="D14" s="310"/>
      <c r="E14" s="311" t="str">
        <f ca="1">IF(D14&gt;0,OFFSET(исх.данные!$A$6,D14,1,1,1)," ")</f>
        <v xml:space="preserve"> </v>
      </c>
      <c r="F14" s="312" t="str">
        <f ca="1">IF(D14&gt;0,OFFSET(исх.данные!$A$6,D14,2,1,1),"  ")</f>
        <v xml:space="preserve">  </v>
      </c>
      <c r="G14" s="311" t="str">
        <f ca="1">IF(D14&gt;0,OFFSET(исх.данные!$A$6,D14,3,1,1),"  ")</f>
        <v xml:space="preserve">  </v>
      </c>
      <c r="H14" s="310"/>
      <c r="I14" s="321"/>
      <c r="J14" s="311"/>
      <c r="K14" s="311"/>
      <c r="L14" s="321"/>
      <c r="M14" s="311"/>
      <c r="N14" s="311"/>
      <c r="O14" s="313"/>
      <c r="P14" s="313"/>
      <c r="Q14" s="321"/>
      <c r="R14" s="314"/>
      <c r="S14" s="312"/>
      <c r="T14" s="312"/>
      <c r="U14" s="315"/>
      <c r="V14" s="129" t="str">
        <f t="shared" si="43"/>
        <v xml:space="preserve"> </v>
      </c>
      <c r="W14" s="129" t="str">
        <f t="shared" si="44"/>
        <v xml:space="preserve"> </v>
      </c>
      <c r="X14" s="129" t="str">
        <f t="shared" si="45"/>
        <v xml:space="preserve"> </v>
      </c>
      <c r="Y14" s="129"/>
      <c r="Z14" s="129" t="str">
        <f t="shared" si="0"/>
        <v xml:space="preserve"> </v>
      </c>
      <c r="AA14" s="182" t="str">
        <f t="shared" si="46"/>
        <v xml:space="preserve">    </v>
      </c>
      <c r="AC14" s="132">
        <f t="shared" si="60"/>
        <v>0</v>
      </c>
      <c r="AD14" s="132">
        <f t="shared" si="47"/>
        <v>0</v>
      </c>
      <c r="AE14" s="132">
        <f t="shared" si="48"/>
        <v>0</v>
      </c>
      <c r="AF14" s="132">
        <f t="shared" si="49"/>
        <v>0</v>
      </c>
      <c r="AG14" s="132">
        <f t="shared" si="50"/>
        <v>0</v>
      </c>
      <c r="AH14" s="132">
        <f t="shared" si="51"/>
        <v>0</v>
      </c>
      <c r="AI14" s="132">
        <f t="shared" si="52"/>
        <v>0</v>
      </c>
      <c r="AJ14" s="132">
        <f t="shared" si="53"/>
        <v>0</v>
      </c>
      <c r="AK14" s="132">
        <f t="shared" si="54"/>
        <v>0</v>
      </c>
      <c r="AL14" s="132">
        <f t="shared" si="55"/>
        <v>0</v>
      </c>
      <c r="AM14" s="132">
        <f t="shared" si="1"/>
        <v>0</v>
      </c>
      <c r="AN14" s="132">
        <f t="shared" si="2"/>
        <v>0</v>
      </c>
      <c r="AO14" s="132">
        <f t="shared" si="3"/>
        <v>0</v>
      </c>
      <c r="AP14" s="132">
        <f t="shared" si="4"/>
        <v>0</v>
      </c>
      <c r="AQ14" s="132">
        <f t="shared" si="5"/>
        <v>0</v>
      </c>
      <c r="AR14" s="132">
        <f t="shared" si="6"/>
        <v>0</v>
      </c>
      <c r="AS14" s="132">
        <f t="shared" si="7"/>
        <v>0</v>
      </c>
      <c r="AT14" s="132">
        <f t="shared" si="8"/>
        <v>0</v>
      </c>
      <c r="AU14" s="132">
        <f t="shared" si="9"/>
        <v>0</v>
      </c>
      <c r="AV14" s="132">
        <f t="shared" si="10"/>
        <v>0</v>
      </c>
      <c r="AW14" s="132">
        <f t="shared" si="11"/>
        <v>0</v>
      </c>
      <c r="AX14" s="132">
        <f t="shared" si="12"/>
        <v>0</v>
      </c>
      <c r="AY14" s="132">
        <f t="shared" si="13"/>
        <v>0</v>
      </c>
      <c r="AZ14" s="132">
        <f t="shared" si="14"/>
        <v>0</v>
      </c>
      <c r="BA14" s="132">
        <f t="shared" si="15"/>
        <v>0</v>
      </c>
      <c r="BB14" s="132">
        <f t="shared" si="16"/>
        <v>0</v>
      </c>
      <c r="BC14" s="132">
        <f t="shared" si="17"/>
        <v>0</v>
      </c>
      <c r="BD14" s="132">
        <f t="shared" si="18"/>
        <v>0</v>
      </c>
      <c r="BE14" s="132">
        <f t="shared" si="19"/>
        <v>0</v>
      </c>
      <c r="BF14" s="132">
        <f t="shared" si="20"/>
        <v>0</v>
      </c>
      <c r="BG14" s="132">
        <f t="shared" si="21"/>
        <v>0</v>
      </c>
      <c r="BH14" s="132">
        <f t="shared" si="22"/>
        <v>0</v>
      </c>
      <c r="BI14" s="132">
        <f t="shared" si="23"/>
        <v>0</v>
      </c>
      <c r="BJ14" s="132">
        <f t="shared" si="24"/>
        <v>0</v>
      </c>
      <c r="BK14" s="132">
        <f t="shared" si="25"/>
        <v>0</v>
      </c>
      <c r="BL14" s="132">
        <f t="shared" si="26"/>
        <v>0</v>
      </c>
      <c r="BM14" s="132">
        <f t="shared" si="27"/>
        <v>0</v>
      </c>
      <c r="BN14" s="132">
        <f t="shared" si="28"/>
        <v>0</v>
      </c>
      <c r="BO14" s="132">
        <f t="shared" si="29"/>
        <v>0</v>
      </c>
      <c r="BP14" s="132">
        <f t="shared" si="30"/>
        <v>0</v>
      </c>
      <c r="BQ14" s="132">
        <f t="shared" si="31"/>
        <v>0</v>
      </c>
      <c r="BR14" s="132">
        <f t="shared" si="32"/>
        <v>0</v>
      </c>
      <c r="BS14" s="132">
        <f t="shared" si="33"/>
        <v>0</v>
      </c>
      <c r="BT14" s="132">
        <f t="shared" si="34"/>
        <v>0</v>
      </c>
      <c r="BU14" s="132">
        <f t="shared" si="35"/>
        <v>0</v>
      </c>
      <c r="BV14" s="132">
        <f t="shared" si="36"/>
        <v>0</v>
      </c>
      <c r="BW14" s="132">
        <f t="shared" si="37"/>
        <v>0</v>
      </c>
      <c r="BX14" s="132">
        <f t="shared" si="38"/>
        <v>0</v>
      </c>
      <c r="BY14" s="132">
        <f t="shared" si="39"/>
        <v>0</v>
      </c>
      <c r="BZ14" s="132">
        <f t="shared" si="40"/>
        <v>0</v>
      </c>
      <c r="CA14" s="138">
        <f t="shared" si="41"/>
        <v>0</v>
      </c>
      <c r="CC14" s="138">
        <f t="shared" si="42"/>
        <v>0</v>
      </c>
      <c r="CD14" s="138">
        <f t="shared" si="56"/>
        <v>0</v>
      </c>
      <c r="CE14" s="183">
        <f t="shared" si="57"/>
        <v>0</v>
      </c>
      <c r="CF14" s="130" t="str">
        <f t="shared" si="58"/>
        <v xml:space="preserve"> </v>
      </c>
      <c r="CG14" s="130" t="str">
        <f t="shared" si="59"/>
        <v xml:space="preserve"> </v>
      </c>
    </row>
    <row r="15" spans="1:85" ht="15">
      <c r="A15" s="181">
        <v>12</v>
      </c>
      <c r="B15" s="1956"/>
      <c r="C15" s="1956"/>
      <c r="D15" s="316"/>
      <c r="E15" s="317" t="str">
        <f ca="1">IF(D15&gt;0,OFFSET(исх.данные!$A$6,D15,1,1,1)," ")</f>
        <v xml:space="preserve"> </v>
      </c>
      <c r="F15" s="318" t="str">
        <f ca="1">IF(D15&gt;0,OFFSET(исх.данные!$A$6,D15,2,1,1),"  ")</f>
        <v xml:space="preserve">  </v>
      </c>
      <c r="G15" s="317" t="str">
        <f ca="1">IF(D15&gt;0,OFFSET(исх.данные!$A$6,D15,3,1,1),"  ")</f>
        <v xml:space="preserve">  </v>
      </c>
      <c r="H15" s="316"/>
      <c r="I15" s="305"/>
      <c r="J15" s="317"/>
      <c r="K15" s="317"/>
      <c r="L15" s="305"/>
      <c r="M15" s="317"/>
      <c r="N15" s="317"/>
      <c r="O15" s="319"/>
      <c r="P15" s="319"/>
      <c r="Q15" s="305"/>
      <c r="R15" s="306"/>
      <c r="S15" s="318"/>
      <c r="T15" s="318"/>
      <c r="U15" s="320"/>
      <c r="V15" s="126" t="str">
        <f t="shared" si="43"/>
        <v xml:space="preserve"> </v>
      </c>
      <c r="W15" s="126" t="str">
        <f t="shared" si="44"/>
        <v xml:space="preserve"> </v>
      </c>
      <c r="X15" s="126" t="str">
        <f t="shared" si="45"/>
        <v xml:space="preserve"> </v>
      </c>
      <c r="Y15" s="126"/>
      <c r="Z15" s="126" t="str">
        <f t="shared" si="0"/>
        <v xml:space="preserve"> </v>
      </c>
      <c r="AA15" s="181" t="str">
        <f t="shared" si="46"/>
        <v xml:space="preserve">    </v>
      </c>
      <c r="AC15" s="132">
        <f t="shared" si="60"/>
        <v>0</v>
      </c>
      <c r="AD15" s="132">
        <f t="shared" si="47"/>
        <v>0</v>
      </c>
      <c r="AE15" s="132">
        <f t="shared" si="48"/>
        <v>0</v>
      </c>
      <c r="AF15" s="132">
        <f t="shared" si="49"/>
        <v>0</v>
      </c>
      <c r="AG15" s="132">
        <f t="shared" si="50"/>
        <v>0</v>
      </c>
      <c r="AH15" s="132">
        <f t="shared" si="51"/>
        <v>0</v>
      </c>
      <c r="AI15" s="132">
        <f t="shared" si="52"/>
        <v>0</v>
      </c>
      <c r="AJ15" s="132">
        <f t="shared" si="53"/>
        <v>0</v>
      </c>
      <c r="AK15" s="132">
        <f t="shared" si="54"/>
        <v>0</v>
      </c>
      <c r="AL15" s="132">
        <f t="shared" si="55"/>
        <v>0</v>
      </c>
      <c r="AM15" s="132">
        <f t="shared" si="1"/>
        <v>0</v>
      </c>
      <c r="AN15" s="132">
        <f t="shared" si="2"/>
        <v>0</v>
      </c>
      <c r="AO15" s="132">
        <f t="shared" si="3"/>
        <v>0</v>
      </c>
      <c r="AP15" s="132">
        <f t="shared" si="4"/>
        <v>0</v>
      </c>
      <c r="AQ15" s="132">
        <f t="shared" si="5"/>
        <v>0</v>
      </c>
      <c r="AR15" s="132">
        <f t="shared" si="6"/>
        <v>0</v>
      </c>
      <c r="AS15" s="132">
        <f t="shared" si="7"/>
        <v>0</v>
      </c>
      <c r="AT15" s="132">
        <f t="shared" si="8"/>
        <v>0</v>
      </c>
      <c r="AU15" s="132">
        <f t="shared" si="9"/>
        <v>0</v>
      </c>
      <c r="AV15" s="132">
        <f t="shared" si="10"/>
        <v>0</v>
      </c>
      <c r="AW15" s="132">
        <f t="shared" si="11"/>
        <v>0</v>
      </c>
      <c r="AX15" s="132">
        <f t="shared" si="12"/>
        <v>0</v>
      </c>
      <c r="AY15" s="132">
        <f t="shared" si="13"/>
        <v>0</v>
      </c>
      <c r="AZ15" s="132">
        <f t="shared" si="14"/>
        <v>0</v>
      </c>
      <c r="BA15" s="132">
        <f t="shared" si="15"/>
        <v>0</v>
      </c>
      <c r="BB15" s="132">
        <f t="shared" si="16"/>
        <v>0</v>
      </c>
      <c r="BC15" s="132">
        <f t="shared" si="17"/>
        <v>0</v>
      </c>
      <c r="BD15" s="132">
        <f t="shared" si="18"/>
        <v>0</v>
      </c>
      <c r="BE15" s="132">
        <f t="shared" si="19"/>
        <v>0</v>
      </c>
      <c r="BF15" s="132">
        <f t="shared" si="20"/>
        <v>0</v>
      </c>
      <c r="BG15" s="132">
        <f t="shared" si="21"/>
        <v>0</v>
      </c>
      <c r="BH15" s="132">
        <f t="shared" si="22"/>
        <v>0</v>
      </c>
      <c r="BI15" s="132">
        <f t="shared" si="23"/>
        <v>0</v>
      </c>
      <c r="BJ15" s="132">
        <f t="shared" si="24"/>
        <v>0</v>
      </c>
      <c r="BK15" s="132">
        <f t="shared" si="25"/>
        <v>0</v>
      </c>
      <c r="BL15" s="132">
        <f t="shared" si="26"/>
        <v>0</v>
      </c>
      <c r="BM15" s="132">
        <f t="shared" si="27"/>
        <v>0</v>
      </c>
      <c r="BN15" s="132">
        <f t="shared" si="28"/>
        <v>0</v>
      </c>
      <c r="BO15" s="132">
        <f t="shared" si="29"/>
        <v>0</v>
      </c>
      <c r="BP15" s="132">
        <f t="shared" si="30"/>
        <v>0</v>
      </c>
      <c r="BQ15" s="132">
        <f t="shared" si="31"/>
        <v>0</v>
      </c>
      <c r="BR15" s="132">
        <f t="shared" si="32"/>
        <v>0</v>
      </c>
      <c r="BS15" s="132">
        <f t="shared" si="33"/>
        <v>0</v>
      </c>
      <c r="BT15" s="132">
        <f t="shared" si="34"/>
        <v>0</v>
      </c>
      <c r="BU15" s="132">
        <f t="shared" si="35"/>
        <v>0</v>
      </c>
      <c r="BV15" s="132">
        <f t="shared" si="36"/>
        <v>0</v>
      </c>
      <c r="BW15" s="132">
        <f t="shared" si="37"/>
        <v>0</v>
      </c>
      <c r="BX15" s="132">
        <f t="shared" si="38"/>
        <v>0</v>
      </c>
      <c r="BY15" s="132">
        <f t="shared" si="39"/>
        <v>0</v>
      </c>
      <c r="BZ15" s="132">
        <f t="shared" si="40"/>
        <v>0</v>
      </c>
      <c r="CA15" s="138">
        <f t="shared" si="41"/>
        <v>0</v>
      </c>
      <c r="CC15" s="138">
        <f t="shared" si="42"/>
        <v>0</v>
      </c>
      <c r="CD15" s="138">
        <f t="shared" si="56"/>
        <v>0</v>
      </c>
      <c r="CE15" s="183">
        <f t="shared" si="57"/>
        <v>0</v>
      </c>
      <c r="CF15" s="130" t="str">
        <f t="shared" si="58"/>
        <v xml:space="preserve"> </v>
      </c>
      <c r="CG15" s="130" t="str">
        <f t="shared" si="59"/>
        <v xml:space="preserve"> </v>
      </c>
    </row>
    <row r="16" spans="1:85" ht="15.75">
      <c r="A16" s="181">
        <v>13</v>
      </c>
      <c r="B16" s="1957"/>
      <c r="C16" s="1957"/>
      <c r="D16" s="310"/>
      <c r="E16" s="311" t="str">
        <f ca="1">IF(D16&gt;0,OFFSET(исх.данные!$A$6,D16,1,1,1)," ")</f>
        <v xml:space="preserve"> </v>
      </c>
      <c r="F16" s="312" t="str">
        <f ca="1">IF(D16&gt;0,OFFSET(исх.данные!$A$6,D16,2,1,1),"  ")</f>
        <v xml:space="preserve">  </v>
      </c>
      <c r="G16" s="311" t="str">
        <f ca="1">IF(D16&gt;0,OFFSET(исх.данные!$A$6,D16,3,1,1),"  ")</f>
        <v xml:space="preserve">  </v>
      </c>
      <c r="H16" s="310"/>
      <c r="I16" s="322"/>
      <c r="J16" s="311"/>
      <c r="K16" s="311"/>
      <c r="L16" s="322"/>
      <c r="M16" s="311"/>
      <c r="N16" s="311"/>
      <c r="O16" s="313"/>
      <c r="P16" s="313"/>
      <c r="Q16" s="322"/>
      <c r="R16" s="314"/>
      <c r="S16" s="312"/>
      <c r="T16" s="312"/>
      <c r="U16" s="315"/>
      <c r="V16" s="129" t="str">
        <f t="shared" si="43"/>
        <v xml:space="preserve"> </v>
      </c>
      <c r="W16" s="129" t="str">
        <f t="shared" si="44"/>
        <v xml:space="preserve"> </v>
      </c>
      <c r="X16" s="129" t="str">
        <f t="shared" si="45"/>
        <v xml:space="preserve"> </v>
      </c>
      <c r="Y16" s="129"/>
      <c r="Z16" s="129" t="str">
        <f t="shared" si="0"/>
        <v xml:space="preserve"> </v>
      </c>
      <c r="AA16" s="182" t="str">
        <f t="shared" si="46"/>
        <v xml:space="preserve">    </v>
      </c>
      <c r="AC16" s="132">
        <f t="shared" si="60"/>
        <v>0</v>
      </c>
      <c r="AD16" s="132">
        <f t="shared" si="47"/>
        <v>0</v>
      </c>
      <c r="AE16" s="132">
        <f t="shared" si="48"/>
        <v>0</v>
      </c>
      <c r="AF16" s="132">
        <f t="shared" si="49"/>
        <v>0</v>
      </c>
      <c r="AG16" s="132">
        <f t="shared" si="50"/>
        <v>0</v>
      </c>
      <c r="AH16" s="132">
        <f t="shared" si="51"/>
        <v>0</v>
      </c>
      <c r="AI16" s="132">
        <f t="shared" si="52"/>
        <v>0</v>
      </c>
      <c r="AJ16" s="132">
        <f t="shared" si="53"/>
        <v>0</v>
      </c>
      <c r="AK16" s="132">
        <f t="shared" si="54"/>
        <v>0</v>
      </c>
      <c r="AL16" s="132">
        <f t="shared" si="55"/>
        <v>0</v>
      </c>
      <c r="AM16" s="132">
        <f t="shared" si="1"/>
        <v>0</v>
      </c>
      <c r="AN16" s="132">
        <f t="shared" si="2"/>
        <v>0</v>
      </c>
      <c r="AO16" s="132">
        <f t="shared" si="3"/>
        <v>0</v>
      </c>
      <c r="AP16" s="132">
        <f t="shared" si="4"/>
        <v>0</v>
      </c>
      <c r="AQ16" s="132">
        <f t="shared" si="5"/>
        <v>0</v>
      </c>
      <c r="AR16" s="132">
        <f t="shared" si="6"/>
        <v>0</v>
      </c>
      <c r="AS16" s="132">
        <f t="shared" si="7"/>
        <v>0</v>
      </c>
      <c r="AT16" s="132">
        <f t="shared" si="8"/>
        <v>0</v>
      </c>
      <c r="AU16" s="132">
        <f t="shared" si="9"/>
        <v>0</v>
      </c>
      <c r="AV16" s="132">
        <f t="shared" si="10"/>
        <v>0</v>
      </c>
      <c r="AW16" s="132">
        <f t="shared" si="11"/>
        <v>0</v>
      </c>
      <c r="AX16" s="132">
        <f t="shared" si="12"/>
        <v>0</v>
      </c>
      <c r="AY16" s="132">
        <f t="shared" si="13"/>
        <v>0</v>
      </c>
      <c r="AZ16" s="132">
        <f t="shared" si="14"/>
        <v>0</v>
      </c>
      <c r="BA16" s="132">
        <f t="shared" si="15"/>
        <v>0</v>
      </c>
      <c r="BB16" s="132">
        <f t="shared" si="16"/>
        <v>0</v>
      </c>
      <c r="BC16" s="132">
        <f t="shared" si="17"/>
        <v>0</v>
      </c>
      <c r="BD16" s="132">
        <f t="shared" si="18"/>
        <v>0</v>
      </c>
      <c r="BE16" s="132">
        <f t="shared" si="19"/>
        <v>0</v>
      </c>
      <c r="BF16" s="132">
        <f t="shared" si="20"/>
        <v>0</v>
      </c>
      <c r="BG16" s="132">
        <f t="shared" si="21"/>
        <v>0</v>
      </c>
      <c r="BH16" s="132">
        <f t="shared" si="22"/>
        <v>0</v>
      </c>
      <c r="BI16" s="132">
        <f t="shared" si="23"/>
        <v>0</v>
      </c>
      <c r="BJ16" s="132">
        <f t="shared" si="24"/>
        <v>0</v>
      </c>
      <c r="BK16" s="132">
        <f t="shared" si="25"/>
        <v>0</v>
      </c>
      <c r="BL16" s="132">
        <f t="shared" si="26"/>
        <v>0</v>
      </c>
      <c r="BM16" s="132">
        <f t="shared" si="27"/>
        <v>0</v>
      </c>
      <c r="BN16" s="132">
        <f t="shared" si="28"/>
        <v>0</v>
      </c>
      <c r="BO16" s="132">
        <f t="shared" si="29"/>
        <v>0</v>
      </c>
      <c r="BP16" s="132">
        <f t="shared" si="30"/>
        <v>0</v>
      </c>
      <c r="BQ16" s="132">
        <f t="shared" si="31"/>
        <v>0</v>
      </c>
      <c r="BR16" s="132">
        <f t="shared" si="32"/>
        <v>0</v>
      </c>
      <c r="BS16" s="132">
        <f t="shared" si="33"/>
        <v>0</v>
      </c>
      <c r="BT16" s="132">
        <f t="shared" si="34"/>
        <v>0</v>
      </c>
      <c r="BU16" s="132">
        <f t="shared" si="35"/>
        <v>0</v>
      </c>
      <c r="BV16" s="132">
        <f t="shared" si="36"/>
        <v>0</v>
      </c>
      <c r="BW16" s="132">
        <f t="shared" si="37"/>
        <v>0</v>
      </c>
      <c r="BX16" s="132">
        <f t="shared" si="38"/>
        <v>0</v>
      </c>
      <c r="BY16" s="132">
        <f t="shared" si="39"/>
        <v>0</v>
      </c>
      <c r="BZ16" s="132">
        <f t="shared" si="40"/>
        <v>0</v>
      </c>
      <c r="CA16" s="138">
        <f t="shared" si="41"/>
        <v>0</v>
      </c>
      <c r="CC16" s="138">
        <f t="shared" si="42"/>
        <v>0</v>
      </c>
      <c r="CD16" s="138">
        <f t="shared" si="56"/>
        <v>0</v>
      </c>
      <c r="CE16" s="183">
        <f t="shared" si="57"/>
        <v>0</v>
      </c>
      <c r="CF16" s="130" t="str">
        <f t="shared" si="58"/>
        <v xml:space="preserve"> </v>
      </c>
      <c r="CG16" s="130" t="str">
        <f t="shared" si="59"/>
        <v xml:space="preserve"> </v>
      </c>
    </row>
    <row r="17" spans="1:85" ht="15">
      <c r="A17" s="181">
        <v>14</v>
      </c>
      <c r="B17" s="1956"/>
      <c r="C17" s="1956"/>
      <c r="D17" s="316"/>
      <c r="E17" s="317" t="str">
        <f ca="1">IF(D17&gt;0,OFFSET(исх.данные!$A$6,D17,1,1,1)," ")</f>
        <v xml:space="preserve"> </v>
      </c>
      <c r="F17" s="318" t="str">
        <f ca="1">IF(D17&gt;0,OFFSET(исх.данные!$A$6,D17,2,1,1),"  ")</f>
        <v xml:space="preserve">  </v>
      </c>
      <c r="G17" s="317" t="str">
        <f ca="1">IF(D17&gt;0,OFFSET(исх.данные!$A$6,D17,3,1,1),"  ")</f>
        <v xml:space="preserve">  </v>
      </c>
      <c r="H17" s="316"/>
      <c r="I17" s="305"/>
      <c r="J17" s="317"/>
      <c r="K17" s="317"/>
      <c r="L17" s="305"/>
      <c r="M17" s="317"/>
      <c r="N17" s="317"/>
      <c r="O17" s="319"/>
      <c r="P17" s="319"/>
      <c r="Q17" s="305"/>
      <c r="R17" s="306"/>
      <c r="S17" s="318"/>
      <c r="T17" s="318"/>
      <c r="U17" s="320"/>
      <c r="V17" s="126" t="str">
        <f t="shared" si="43"/>
        <v xml:space="preserve"> </v>
      </c>
      <c r="W17" s="126" t="str">
        <f t="shared" si="44"/>
        <v xml:space="preserve"> </v>
      </c>
      <c r="X17" s="126" t="str">
        <f t="shared" si="45"/>
        <v xml:space="preserve"> </v>
      </c>
      <c r="Y17" s="126"/>
      <c r="Z17" s="126" t="str">
        <f t="shared" si="0"/>
        <v xml:space="preserve"> </v>
      </c>
      <c r="AA17" s="181" t="str">
        <f t="shared" si="46"/>
        <v xml:space="preserve">    </v>
      </c>
      <c r="AC17" s="132">
        <f t="shared" si="60"/>
        <v>0</v>
      </c>
      <c r="AD17" s="132">
        <f t="shared" si="47"/>
        <v>0</v>
      </c>
      <c r="AE17" s="132">
        <f t="shared" si="48"/>
        <v>0</v>
      </c>
      <c r="AF17" s="132">
        <f t="shared" si="49"/>
        <v>0</v>
      </c>
      <c r="AG17" s="132">
        <f t="shared" si="50"/>
        <v>0</v>
      </c>
      <c r="AH17" s="132">
        <f t="shared" si="51"/>
        <v>0</v>
      </c>
      <c r="AI17" s="132">
        <f t="shared" si="52"/>
        <v>0</v>
      </c>
      <c r="AJ17" s="132">
        <f t="shared" si="53"/>
        <v>0</v>
      </c>
      <c r="AK17" s="132">
        <f t="shared" si="54"/>
        <v>0</v>
      </c>
      <c r="AL17" s="132">
        <f t="shared" si="55"/>
        <v>0</v>
      </c>
      <c r="AM17" s="132">
        <f t="shared" si="1"/>
        <v>0</v>
      </c>
      <c r="AN17" s="132">
        <f t="shared" si="2"/>
        <v>0</v>
      </c>
      <c r="AO17" s="132">
        <f t="shared" si="3"/>
        <v>0</v>
      </c>
      <c r="AP17" s="132">
        <f t="shared" si="4"/>
        <v>0</v>
      </c>
      <c r="AQ17" s="132">
        <f t="shared" si="5"/>
        <v>0</v>
      </c>
      <c r="AR17" s="132">
        <f t="shared" si="6"/>
        <v>0</v>
      </c>
      <c r="AS17" s="132">
        <f t="shared" si="7"/>
        <v>0</v>
      </c>
      <c r="AT17" s="132">
        <f t="shared" si="8"/>
        <v>0</v>
      </c>
      <c r="AU17" s="132">
        <f t="shared" si="9"/>
        <v>0</v>
      </c>
      <c r="AV17" s="132">
        <f t="shared" si="10"/>
        <v>0</v>
      </c>
      <c r="AW17" s="132">
        <f t="shared" si="11"/>
        <v>0</v>
      </c>
      <c r="AX17" s="132">
        <f t="shared" si="12"/>
        <v>0</v>
      </c>
      <c r="AY17" s="132">
        <f t="shared" si="13"/>
        <v>0</v>
      </c>
      <c r="AZ17" s="132">
        <f t="shared" si="14"/>
        <v>0</v>
      </c>
      <c r="BA17" s="132">
        <f t="shared" si="15"/>
        <v>0</v>
      </c>
      <c r="BB17" s="132">
        <f t="shared" si="16"/>
        <v>0</v>
      </c>
      <c r="BC17" s="132">
        <f t="shared" si="17"/>
        <v>0</v>
      </c>
      <c r="BD17" s="132">
        <f t="shared" si="18"/>
        <v>0</v>
      </c>
      <c r="BE17" s="132">
        <f t="shared" si="19"/>
        <v>0</v>
      </c>
      <c r="BF17" s="132">
        <f t="shared" si="20"/>
        <v>0</v>
      </c>
      <c r="BG17" s="132">
        <f t="shared" si="21"/>
        <v>0</v>
      </c>
      <c r="BH17" s="132">
        <f t="shared" si="22"/>
        <v>0</v>
      </c>
      <c r="BI17" s="132">
        <f t="shared" si="23"/>
        <v>0</v>
      </c>
      <c r="BJ17" s="132">
        <f t="shared" si="24"/>
        <v>0</v>
      </c>
      <c r="BK17" s="132">
        <f t="shared" si="25"/>
        <v>0</v>
      </c>
      <c r="BL17" s="132">
        <f t="shared" si="26"/>
        <v>0</v>
      </c>
      <c r="BM17" s="132">
        <f t="shared" si="27"/>
        <v>0</v>
      </c>
      <c r="BN17" s="132">
        <f t="shared" si="28"/>
        <v>0</v>
      </c>
      <c r="BO17" s="132">
        <f t="shared" si="29"/>
        <v>0</v>
      </c>
      <c r="BP17" s="132">
        <f t="shared" si="30"/>
        <v>0</v>
      </c>
      <c r="BQ17" s="132">
        <f t="shared" si="31"/>
        <v>0</v>
      </c>
      <c r="BR17" s="132">
        <f t="shared" si="32"/>
        <v>0</v>
      </c>
      <c r="BS17" s="132">
        <f t="shared" si="33"/>
        <v>0</v>
      </c>
      <c r="BT17" s="132">
        <f t="shared" si="34"/>
        <v>0</v>
      </c>
      <c r="BU17" s="132">
        <f t="shared" si="35"/>
        <v>0</v>
      </c>
      <c r="BV17" s="132">
        <f t="shared" si="36"/>
        <v>0</v>
      </c>
      <c r="BW17" s="132">
        <f t="shared" si="37"/>
        <v>0</v>
      </c>
      <c r="BX17" s="132">
        <f t="shared" si="38"/>
        <v>0</v>
      </c>
      <c r="BY17" s="132">
        <f t="shared" si="39"/>
        <v>0</v>
      </c>
      <c r="BZ17" s="132">
        <f t="shared" si="40"/>
        <v>0</v>
      </c>
      <c r="CA17" s="138">
        <f t="shared" si="41"/>
        <v>0</v>
      </c>
      <c r="CC17" s="138">
        <f t="shared" si="42"/>
        <v>0</v>
      </c>
      <c r="CD17" s="138">
        <f t="shared" si="56"/>
        <v>0</v>
      </c>
      <c r="CE17" s="183">
        <f t="shared" si="57"/>
        <v>0</v>
      </c>
      <c r="CF17" s="130" t="str">
        <f t="shared" si="58"/>
        <v xml:space="preserve"> </v>
      </c>
      <c r="CG17" s="130" t="str">
        <f t="shared" si="59"/>
        <v xml:space="preserve"> </v>
      </c>
    </row>
    <row r="18" spans="1:85" ht="15">
      <c r="A18" s="181">
        <v>15</v>
      </c>
      <c r="B18" s="1957"/>
      <c r="C18" s="1957"/>
      <c r="D18" s="310"/>
      <c r="E18" s="311" t="str">
        <f ca="1">IF(D18&gt;0,OFFSET(исх.данные!$A$6,D18,1,1,1)," ")</f>
        <v xml:space="preserve"> </v>
      </c>
      <c r="F18" s="312" t="str">
        <f ca="1">IF(D18&gt;0,OFFSET(исх.данные!$A$6,D18,2,1,1),"  ")</f>
        <v xml:space="preserve">  </v>
      </c>
      <c r="G18" s="311" t="str">
        <f ca="1">IF(D18&gt;0,OFFSET(исх.данные!$A$6,D18,3,1,1),"  ")</f>
        <v xml:space="preserve">  </v>
      </c>
      <c r="H18" s="310"/>
      <c r="I18" s="321"/>
      <c r="J18" s="311"/>
      <c r="K18" s="311"/>
      <c r="L18" s="321"/>
      <c r="M18" s="311"/>
      <c r="N18" s="311"/>
      <c r="O18" s="313"/>
      <c r="P18" s="313"/>
      <c r="Q18" s="321"/>
      <c r="R18" s="314"/>
      <c r="S18" s="312"/>
      <c r="T18" s="312"/>
      <c r="U18" s="315"/>
      <c r="V18" s="129" t="str">
        <f t="shared" si="43"/>
        <v xml:space="preserve"> </v>
      </c>
      <c r="W18" s="129" t="str">
        <f t="shared" si="44"/>
        <v xml:space="preserve"> </v>
      </c>
      <c r="X18" s="129" t="str">
        <f t="shared" si="45"/>
        <v xml:space="preserve"> </v>
      </c>
      <c r="Y18" s="129"/>
      <c r="Z18" s="129" t="str">
        <f t="shared" si="0"/>
        <v xml:space="preserve"> </v>
      </c>
      <c r="AA18" s="182" t="str">
        <f t="shared" si="46"/>
        <v xml:space="preserve">    </v>
      </c>
      <c r="AC18" s="132">
        <f t="shared" si="60"/>
        <v>0</v>
      </c>
      <c r="AD18" s="132">
        <f t="shared" si="47"/>
        <v>0</v>
      </c>
      <c r="AE18" s="132">
        <f t="shared" si="48"/>
        <v>0</v>
      </c>
      <c r="AF18" s="132">
        <f t="shared" si="49"/>
        <v>0</v>
      </c>
      <c r="AG18" s="132">
        <f t="shared" si="50"/>
        <v>0</v>
      </c>
      <c r="AH18" s="132">
        <f t="shared" si="51"/>
        <v>0</v>
      </c>
      <c r="AI18" s="132">
        <f t="shared" si="52"/>
        <v>0</v>
      </c>
      <c r="AJ18" s="132">
        <f t="shared" si="53"/>
        <v>0</v>
      </c>
      <c r="AK18" s="132">
        <f t="shared" si="54"/>
        <v>0</v>
      </c>
      <c r="AL18" s="132">
        <f t="shared" si="55"/>
        <v>0</v>
      </c>
      <c r="AM18" s="132">
        <f t="shared" si="1"/>
        <v>0</v>
      </c>
      <c r="AN18" s="132">
        <f t="shared" si="2"/>
        <v>0</v>
      </c>
      <c r="AO18" s="132">
        <f t="shared" si="3"/>
        <v>0</v>
      </c>
      <c r="AP18" s="132">
        <f t="shared" si="4"/>
        <v>0</v>
      </c>
      <c r="AQ18" s="132">
        <f t="shared" si="5"/>
        <v>0</v>
      </c>
      <c r="AR18" s="132">
        <f t="shared" si="6"/>
        <v>0</v>
      </c>
      <c r="AS18" s="132">
        <f t="shared" si="7"/>
        <v>0</v>
      </c>
      <c r="AT18" s="132">
        <f t="shared" si="8"/>
        <v>0</v>
      </c>
      <c r="AU18" s="132">
        <f t="shared" si="9"/>
        <v>0</v>
      </c>
      <c r="AV18" s="132">
        <f t="shared" si="10"/>
        <v>0</v>
      </c>
      <c r="AW18" s="132">
        <f t="shared" si="11"/>
        <v>0</v>
      </c>
      <c r="AX18" s="132">
        <f t="shared" si="12"/>
        <v>0</v>
      </c>
      <c r="AY18" s="132">
        <f t="shared" si="13"/>
        <v>0</v>
      </c>
      <c r="AZ18" s="132">
        <f t="shared" si="14"/>
        <v>0</v>
      </c>
      <c r="BA18" s="132">
        <f t="shared" si="15"/>
        <v>0</v>
      </c>
      <c r="BB18" s="132">
        <f t="shared" si="16"/>
        <v>0</v>
      </c>
      <c r="BC18" s="132">
        <f t="shared" si="17"/>
        <v>0</v>
      </c>
      <c r="BD18" s="132">
        <f t="shared" si="18"/>
        <v>0</v>
      </c>
      <c r="BE18" s="132">
        <f t="shared" si="19"/>
        <v>0</v>
      </c>
      <c r="BF18" s="132">
        <f t="shared" si="20"/>
        <v>0</v>
      </c>
      <c r="BG18" s="132">
        <f t="shared" si="21"/>
        <v>0</v>
      </c>
      <c r="BH18" s="132">
        <f t="shared" si="22"/>
        <v>0</v>
      </c>
      <c r="BI18" s="132">
        <f t="shared" si="23"/>
        <v>0</v>
      </c>
      <c r="BJ18" s="132">
        <f t="shared" si="24"/>
        <v>0</v>
      </c>
      <c r="BK18" s="132">
        <f t="shared" si="25"/>
        <v>0</v>
      </c>
      <c r="BL18" s="132">
        <f t="shared" si="26"/>
        <v>0</v>
      </c>
      <c r="BM18" s="132">
        <f t="shared" si="27"/>
        <v>0</v>
      </c>
      <c r="BN18" s="132">
        <f t="shared" si="28"/>
        <v>0</v>
      </c>
      <c r="BO18" s="132">
        <f t="shared" si="29"/>
        <v>0</v>
      </c>
      <c r="BP18" s="132">
        <f t="shared" si="30"/>
        <v>0</v>
      </c>
      <c r="BQ18" s="132">
        <f t="shared" si="31"/>
        <v>0</v>
      </c>
      <c r="BR18" s="132">
        <f t="shared" si="32"/>
        <v>0</v>
      </c>
      <c r="BS18" s="132">
        <f t="shared" si="33"/>
        <v>0</v>
      </c>
      <c r="BT18" s="132">
        <f t="shared" si="34"/>
        <v>0</v>
      </c>
      <c r="BU18" s="132">
        <f t="shared" si="35"/>
        <v>0</v>
      </c>
      <c r="BV18" s="132">
        <f t="shared" si="36"/>
        <v>0</v>
      </c>
      <c r="BW18" s="132">
        <f t="shared" si="37"/>
        <v>0</v>
      </c>
      <c r="BX18" s="132">
        <f t="shared" si="38"/>
        <v>0</v>
      </c>
      <c r="BY18" s="132">
        <f t="shared" si="39"/>
        <v>0</v>
      </c>
      <c r="BZ18" s="132">
        <f t="shared" si="40"/>
        <v>0</v>
      </c>
      <c r="CA18" s="138">
        <f t="shared" si="41"/>
        <v>0</v>
      </c>
      <c r="CC18" s="138">
        <f t="shared" si="42"/>
        <v>0</v>
      </c>
      <c r="CD18" s="138">
        <f t="shared" si="56"/>
        <v>0</v>
      </c>
      <c r="CE18" s="183">
        <f t="shared" si="57"/>
        <v>0</v>
      </c>
      <c r="CF18" s="130" t="str">
        <f t="shared" si="58"/>
        <v xml:space="preserve"> </v>
      </c>
      <c r="CG18" s="130" t="str">
        <f t="shared" si="59"/>
        <v xml:space="preserve"> </v>
      </c>
    </row>
    <row r="19" spans="1:85" ht="15">
      <c r="A19" s="181">
        <v>16</v>
      </c>
      <c r="B19" s="1956"/>
      <c r="C19" s="1956"/>
      <c r="D19" s="316"/>
      <c r="E19" s="317" t="str">
        <f ca="1">IF(D19&gt;0,OFFSET(исх.данные!$A$6,D19,1,1,1)," ")</f>
        <v xml:space="preserve"> </v>
      </c>
      <c r="F19" s="318" t="str">
        <f ca="1">IF(D19&gt;0,OFFSET(исх.данные!$A$6,D19,2,1,1),"  ")</f>
        <v xml:space="preserve">  </v>
      </c>
      <c r="G19" s="317" t="str">
        <f ca="1">IF(D19&gt;0,OFFSET(исх.данные!$A$6,D19,3,1,1),"  ")</f>
        <v xml:space="preserve">  </v>
      </c>
      <c r="H19" s="316"/>
      <c r="I19" s="305"/>
      <c r="J19" s="317"/>
      <c r="K19" s="317"/>
      <c r="L19" s="305"/>
      <c r="M19" s="317"/>
      <c r="N19" s="317"/>
      <c r="O19" s="319"/>
      <c r="P19" s="319"/>
      <c r="Q19" s="305"/>
      <c r="R19" s="306"/>
      <c r="S19" s="318"/>
      <c r="T19" s="318"/>
      <c r="U19" s="320"/>
      <c r="V19" s="126" t="str">
        <f t="shared" si="43"/>
        <v xml:space="preserve"> </v>
      </c>
      <c r="W19" s="126" t="str">
        <f t="shared" si="44"/>
        <v xml:space="preserve"> </v>
      </c>
      <c r="X19" s="126" t="str">
        <f t="shared" si="45"/>
        <v xml:space="preserve"> </v>
      </c>
      <c r="Y19" s="126"/>
      <c r="Z19" s="126" t="str">
        <f t="shared" si="0"/>
        <v xml:space="preserve"> </v>
      </c>
      <c r="AA19" s="181" t="str">
        <f t="shared" si="46"/>
        <v xml:space="preserve">    </v>
      </c>
      <c r="AC19" s="132">
        <f t="shared" si="60"/>
        <v>0</v>
      </c>
      <c r="AD19" s="132">
        <f t="shared" si="47"/>
        <v>0</v>
      </c>
      <c r="AE19" s="132">
        <f t="shared" si="48"/>
        <v>0</v>
      </c>
      <c r="AF19" s="132">
        <f t="shared" si="49"/>
        <v>0</v>
      </c>
      <c r="AG19" s="132">
        <f t="shared" si="50"/>
        <v>0</v>
      </c>
      <c r="AH19" s="132">
        <f t="shared" si="51"/>
        <v>0</v>
      </c>
      <c r="AI19" s="132">
        <f t="shared" si="52"/>
        <v>0</v>
      </c>
      <c r="AJ19" s="132">
        <f t="shared" si="53"/>
        <v>0</v>
      </c>
      <c r="AK19" s="132">
        <f t="shared" si="54"/>
        <v>0</v>
      </c>
      <c r="AL19" s="132">
        <f t="shared" si="55"/>
        <v>0</v>
      </c>
      <c r="AM19" s="132">
        <f t="shared" si="1"/>
        <v>0</v>
      </c>
      <c r="AN19" s="132">
        <f t="shared" si="2"/>
        <v>0</v>
      </c>
      <c r="AO19" s="132">
        <f t="shared" si="3"/>
        <v>0</v>
      </c>
      <c r="AP19" s="132">
        <f t="shared" si="4"/>
        <v>0</v>
      </c>
      <c r="AQ19" s="132">
        <f t="shared" si="5"/>
        <v>0</v>
      </c>
      <c r="AR19" s="132">
        <f t="shared" si="6"/>
        <v>0</v>
      </c>
      <c r="AS19" s="132">
        <f t="shared" si="7"/>
        <v>0</v>
      </c>
      <c r="AT19" s="132">
        <f t="shared" si="8"/>
        <v>0</v>
      </c>
      <c r="AU19" s="132">
        <f t="shared" si="9"/>
        <v>0</v>
      </c>
      <c r="AV19" s="132">
        <f t="shared" si="10"/>
        <v>0</v>
      </c>
      <c r="AW19" s="132">
        <f t="shared" si="11"/>
        <v>0</v>
      </c>
      <c r="AX19" s="132">
        <f t="shared" si="12"/>
        <v>0</v>
      </c>
      <c r="AY19" s="132">
        <f t="shared" si="13"/>
        <v>0</v>
      </c>
      <c r="AZ19" s="132">
        <f t="shared" si="14"/>
        <v>0</v>
      </c>
      <c r="BA19" s="132">
        <f t="shared" si="15"/>
        <v>0</v>
      </c>
      <c r="BB19" s="132">
        <f t="shared" si="16"/>
        <v>0</v>
      </c>
      <c r="BC19" s="132">
        <f t="shared" si="17"/>
        <v>0</v>
      </c>
      <c r="BD19" s="132">
        <f t="shared" si="18"/>
        <v>0</v>
      </c>
      <c r="BE19" s="132">
        <f t="shared" si="19"/>
        <v>0</v>
      </c>
      <c r="BF19" s="132">
        <f t="shared" si="20"/>
        <v>0</v>
      </c>
      <c r="BG19" s="132">
        <f t="shared" si="21"/>
        <v>0</v>
      </c>
      <c r="BH19" s="132">
        <f t="shared" si="22"/>
        <v>0</v>
      </c>
      <c r="BI19" s="132">
        <f t="shared" si="23"/>
        <v>0</v>
      </c>
      <c r="BJ19" s="132">
        <f t="shared" si="24"/>
        <v>0</v>
      </c>
      <c r="BK19" s="132">
        <f t="shared" si="25"/>
        <v>0</v>
      </c>
      <c r="BL19" s="132">
        <f t="shared" si="26"/>
        <v>0</v>
      </c>
      <c r="BM19" s="132">
        <f t="shared" si="27"/>
        <v>0</v>
      </c>
      <c r="BN19" s="132">
        <f t="shared" si="28"/>
        <v>0</v>
      </c>
      <c r="BO19" s="132">
        <f t="shared" si="29"/>
        <v>0</v>
      </c>
      <c r="BP19" s="132">
        <f t="shared" si="30"/>
        <v>0</v>
      </c>
      <c r="BQ19" s="132">
        <f t="shared" si="31"/>
        <v>0</v>
      </c>
      <c r="BR19" s="132">
        <f t="shared" si="32"/>
        <v>0</v>
      </c>
      <c r="BS19" s="132">
        <f t="shared" si="33"/>
        <v>0</v>
      </c>
      <c r="BT19" s="132">
        <f t="shared" si="34"/>
        <v>0</v>
      </c>
      <c r="BU19" s="132">
        <f t="shared" si="35"/>
        <v>0</v>
      </c>
      <c r="BV19" s="132">
        <f t="shared" si="36"/>
        <v>0</v>
      </c>
      <c r="BW19" s="132">
        <f t="shared" si="37"/>
        <v>0</v>
      </c>
      <c r="BX19" s="132">
        <f t="shared" si="38"/>
        <v>0</v>
      </c>
      <c r="BY19" s="132">
        <f t="shared" si="39"/>
        <v>0</v>
      </c>
      <c r="BZ19" s="132">
        <f t="shared" si="40"/>
        <v>0</v>
      </c>
      <c r="CA19" s="138">
        <f t="shared" si="41"/>
        <v>0</v>
      </c>
      <c r="CC19" s="138">
        <f t="shared" si="42"/>
        <v>0</v>
      </c>
      <c r="CD19" s="138">
        <f t="shared" si="56"/>
        <v>0</v>
      </c>
      <c r="CE19" s="183">
        <f t="shared" si="57"/>
        <v>0</v>
      </c>
      <c r="CF19" s="130" t="str">
        <f t="shared" si="58"/>
        <v xml:space="preserve"> </v>
      </c>
      <c r="CG19" s="130" t="str">
        <f t="shared" si="59"/>
        <v xml:space="preserve"> </v>
      </c>
    </row>
    <row r="20" spans="1:85" ht="15">
      <c r="A20" s="181">
        <v>17</v>
      </c>
      <c r="B20" s="1957"/>
      <c r="C20" s="1957"/>
      <c r="D20" s="310"/>
      <c r="E20" s="311" t="str">
        <f ca="1">IF(D20&gt;0,OFFSET(исх.данные!$A$6,D20,1,1,1)," ")</f>
        <v xml:space="preserve"> </v>
      </c>
      <c r="F20" s="312" t="str">
        <f ca="1">IF(D20&gt;0,OFFSET(исх.данные!$A$6,D20,2,1,1),"  ")</f>
        <v xml:space="preserve">  </v>
      </c>
      <c r="G20" s="311" t="str">
        <f ca="1">IF(D20&gt;0,OFFSET(исх.данные!$A$6,D20,3,1,1),"  ")</f>
        <v xml:space="preserve">  </v>
      </c>
      <c r="H20" s="310"/>
      <c r="I20" s="321"/>
      <c r="J20" s="311"/>
      <c r="K20" s="311"/>
      <c r="L20" s="321"/>
      <c r="M20" s="311"/>
      <c r="N20" s="311"/>
      <c r="O20" s="313"/>
      <c r="P20" s="313"/>
      <c r="Q20" s="321"/>
      <c r="R20" s="314"/>
      <c r="S20" s="312"/>
      <c r="T20" s="312"/>
      <c r="U20" s="315"/>
      <c r="V20" s="129" t="str">
        <f t="shared" si="43"/>
        <v xml:space="preserve"> </v>
      </c>
      <c r="W20" s="129" t="str">
        <f t="shared" si="44"/>
        <v xml:space="preserve"> </v>
      </c>
      <c r="X20" s="129" t="str">
        <f t="shared" si="45"/>
        <v xml:space="preserve"> </v>
      </c>
      <c r="Y20" s="129"/>
      <c r="Z20" s="129" t="str">
        <f t="shared" si="0"/>
        <v xml:space="preserve"> </v>
      </c>
      <c r="AA20" s="182" t="str">
        <f t="shared" si="46"/>
        <v xml:space="preserve">    </v>
      </c>
      <c r="AC20" s="132">
        <f t="shared" si="60"/>
        <v>0</v>
      </c>
      <c r="AD20" s="132">
        <f t="shared" si="47"/>
        <v>0</v>
      </c>
      <c r="AE20" s="132">
        <f t="shared" si="48"/>
        <v>0</v>
      </c>
      <c r="AF20" s="132">
        <f t="shared" si="49"/>
        <v>0</v>
      </c>
      <c r="AG20" s="132">
        <f t="shared" si="50"/>
        <v>0</v>
      </c>
      <c r="AH20" s="132">
        <f t="shared" si="51"/>
        <v>0</v>
      </c>
      <c r="AI20" s="132">
        <f t="shared" si="52"/>
        <v>0</v>
      </c>
      <c r="AJ20" s="132">
        <f t="shared" si="53"/>
        <v>0</v>
      </c>
      <c r="AK20" s="132">
        <f t="shared" si="54"/>
        <v>0</v>
      </c>
      <c r="AL20" s="132">
        <f t="shared" si="55"/>
        <v>0</v>
      </c>
      <c r="AM20" s="132">
        <f t="shared" si="1"/>
        <v>0</v>
      </c>
      <c r="AN20" s="132">
        <f t="shared" si="2"/>
        <v>0</v>
      </c>
      <c r="AO20" s="132">
        <f t="shared" si="3"/>
        <v>0</v>
      </c>
      <c r="AP20" s="132">
        <f t="shared" si="4"/>
        <v>0</v>
      </c>
      <c r="AQ20" s="132">
        <f t="shared" si="5"/>
        <v>0</v>
      </c>
      <c r="AR20" s="132">
        <f t="shared" si="6"/>
        <v>0</v>
      </c>
      <c r="AS20" s="132">
        <f t="shared" si="7"/>
        <v>0</v>
      </c>
      <c r="AT20" s="132">
        <f t="shared" si="8"/>
        <v>0</v>
      </c>
      <c r="AU20" s="132">
        <f t="shared" si="9"/>
        <v>0</v>
      </c>
      <c r="AV20" s="132">
        <f t="shared" si="10"/>
        <v>0</v>
      </c>
      <c r="AW20" s="132">
        <f t="shared" si="11"/>
        <v>0</v>
      </c>
      <c r="AX20" s="132">
        <f t="shared" si="12"/>
        <v>0</v>
      </c>
      <c r="AY20" s="132">
        <f t="shared" si="13"/>
        <v>0</v>
      </c>
      <c r="AZ20" s="132">
        <f t="shared" si="14"/>
        <v>0</v>
      </c>
      <c r="BA20" s="132">
        <f t="shared" si="15"/>
        <v>0</v>
      </c>
      <c r="BB20" s="132">
        <f t="shared" si="16"/>
        <v>0</v>
      </c>
      <c r="BC20" s="132">
        <f t="shared" si="17"/>
        <v>0</v>
      </c>
      <c r="BD20" s="132">
        <f t="shared" si="18"/>
        <v>0</v>
      </c>
      <c r="BE20" s="132">
        <f t="shared" si="19"/>
        <v>0</v>
      </c>
      <c r="BF20" s="132">
        <f t="shared" si="20"/>
        <v>0</v>
      </c>
      <c r="BG20" s="132">
        <f t="shared" si="21"/>
        <v>0</v>
      </c>
      <c r="BH20" s="132">
        <f t="shared" si="22"/>
        <v>0</v>
      </c>
      <c r="BI20" s="132">
        <f t="shared" si="23"/>
        <v>0</v>
      </c>
      <c r="BJ20" s="132">
        <f t="shared" si="24"/>
        <v>0</v>
      </c>
      <c r="BK20" s="132">
        <f t="shared" si="25"/>
        <v>0</v>
      </c>
      <c r="BL20" s="132">
        <f t="shared" si="26"/>
        <v>0</v>
      </c>
      <c r="BM20" s="132">
        <f t="shared" si="27"/>
        <v>0</v>
      </c>
      <c r="BN20" s="132">
        <f t="shared" si="28"/>
        <v>0</v>
      </c>
      <c r="BO20" s="132">
        <f t="shared" si="29"/>
        <v>0</v>
      </c>
      <c r="BP20" s="132">
        <f t="shared" si="30"/>
        <v>0</v>
      </c>
      <c r="BQ20" s="132">
        <f t="shared" si="31"/>
        <v>0</v>
      </c>
      <c r="BR20" s="132">
        <f t="shared" si="32"/>
        <v>0</v>
      </c>
      <c r="BS20" s="132">
        <f t="shared" si="33"/>
        <v>0</v>
      </c>
      <c r="BT20" s="132">
        <f t="shared" si="34"/>
        <v>0</v>
      </c>
      <c r="BU20" s="132">
        <f t="shared" si="35"/>
        <v>0</v>
      </c>
      <c r="BV20" s="132">
        <f t="shared" si="36"/>
        <v>0</v>
      </c>
      <c r="BW20" s="132">
        <f t="shared" si="37"/>
        <v>0</v>
      </c>
      <c r="BX20" s="132">
        <f t="shared" si="38"/>
        <v>0</v>
      </c>
      <c r="BY20" s="132">
        <f t="shared" si="39"/>
        <v>0</v>
      </c>
      <c r="BZ20" s="132">
        <f t="shared" si="40"/>
        <v>0</v>
      </c>
      <c r="CA20" s="138">
        <f t="shared" si="41"/>
        <v>0</v>
      </c>
      <c r="CC20" s="138">
        <f t="shared" si="42"/>
        <v>0</v>
      </c>
      <c r="CD20" s="138">
        <f t="shared" si="56"/>
        <v>0</v>
      </c>
      <c r="CE20" s="183">
        <f t="shared" si="57"/>
        <v>0</v>
      </c>
      <c r="CF20" s="130" t="str">
        <f t="shared" si="58"/>
        <v xml:space="preserve"> </v>
      </c>
      <c r="CG20" s="130" t="str">
        <f t="shared" si="59"/>
        <v xml:space="preserve"> </v>
      </c>
    </row>
    <row r="21" spans="1:85" ht="15">
      <c r="A21" s="181">
        <v>18</v>
      </c>
      <c r="B21" s="1956"/>
      <c r="C21" s="1956"/>
      <c r="D21" s="316"/>
      <c r="E21" s="317" t="str">
        <f ca="1">IF(D21&gt;0,OFFSET(исх.данные!$A$6,D21,1,1,1)," ")</f>
        <v xml:space="preserve"> </v>
      </c>
      <c r="F21" s="318" t="str">
        <f ca="1">IF(D21&gt;0,OFFSET(исх.данные!$A$6,D21,2,1,1),"  ")</f>
        <v xml:space="preserve">  </v>
      </c>
      <c r="G21" s="317" t="str">
        <f ca="1">IF(D21&gt;0,OFFSET(исх.данные!$A$6,D21,3,1,1),"  ")</f>
        <v xml:space="preserve">  </v>
      </c>
      <c r="H21" s="316"/>
      <c r="I21" s="305"/>
      <c r="J21" s="317"/>
      <c r="K21" s="317"/>
      <c r="L21" s="305"/>
      <c r="M21" s="317"/>
      <c r="N21" s="317"/>
      <c r="O21" s="319"/>
      <c r="P21" s="319"/>
      <c r="Q21" s="305"/>
      <c r="R21" s="306"/>
      <c r="S21" s="318"/>
      <c r="T21" s="318"/>
      <c r="U21" s="320"/>
      <c r="V21" s="126" t="str">
        <f t="shared" si="43"/>
        <v xml:space="preserve"> </v>
      </c>
      <c r="W21" s="126" t="str">
        <f t="shared" si="44"/>
        <v xml:space="preserve"> </v>
      </c>
      <c r="X21" s="126" t="str">
        <f t="shared" si="45"/>
        <v xml:space="preserve"> </v>
      </c>
      <c r="Y21" s="126"/>
      <c r="Z21" s="126" t="str">
        <f t="shared" si="0"/>
        <v xml:space="preserve"> </v>
      </c>
      <c r="AA21" s="181" t="str">
        <f t="shared" si="46"/>
        <v xml:space="preserve">    </v>
      </c>
      <c r="AC21" s="132">
        <f t="shared" si="60"/>
        <v>0</v>
      </c>
      <c r="AD21" s="132">
        <f t="shared" si="47"/>
        <v>0</v>
      </c>
      <c r="AE21" s="132">
        <f t="shared" si="48"/>
        <v>0</v>
      </c>
      <c r="AF21" s="132">
        <f t="shared" si="49"/>
        <v>0</v>
      </c>
      <c r="AG21" s="132">
        <f t="shared" si="50"/>
        <v>0</v>
      </c>
      <c r="AH21" s="132">
        <f t="shared" si="51"/>
        <v>0</v>
      </c>
      <c r="AI21" s="132">
        <f t="shared" si="52"/>
        <v>0</v>
      </c>
      <c r="AJ21" s="132">
        <f t="shared" si="53"/>
        <v>0</v>
      </c>
      <c r="AK21" s="132">
        <f t="shared" si="54"/>
        <v>0</v>
      </c>
      <c r="AL21" s="132">
        <f t="shared" si="55"/>
        <v>0</v>
      </c>
      <c r="AM21" s="132">
        <f t="shared" si="1"/>
        <v>0</v>
      </c>
      <c r="AN21" s="132">
        <f t="shared" si="2"/>
        <v>0</v>
      </c>
      <c r="AO21" s="132">
        <f t="shared" si="3"/>
        <v>0</v>
      </c>
      <c r="AP21" s="132">
        <f t="shared" si="4"/>
        <v>0</v>
      </c>
      <c r="AQ21" s="132">
        <f t="shared" si="5"/>
        <v>0</v>
      </c>
      <c r="AR21" s="132">
        <f t="shared" si="6"/>
        <v>0</v>
      </c>
      <c r="AS21" s="132">
        <f t="shared" si="7"/>
        <v>0</v>
      </c>
      <c r="AT21" s="132">
        <f t="shared" si="8"/>
        <v>0</v>
      </c>
      <c r="AU21" s="132">
        <f t="shared" si="9"/>
        <v>0</v>
      </c>
      <c r="AV21" s="132">
        <f t="shared" si="10"/>
        <v>0</v>
      </c>
      <c r="AW21" s="132">
        <f t="shared" si="11"/>
        <v>0</v>
      </c>
      <c r="AX21" s="132">
        <f t="shared" si="12"/>
        <v>0</v>
      </c>
      <c r="AY21" s="132">
        <f t="shared" si="13"/>
        <v>0</v>
      </c>
      <c r="AZ21" s="132">
        <f t="shared" si="14"/>
        <v>0</v>
      </c>
      <c r="BA21" s="132">
        <f t="shared" si="15"/>
        <v>0</v>
      </c>
      <c r="BB21" s="132">
        <f t="shared" si="16"/>
        <v>0</v>
      </c>
      <c r="BC21" s="132">
        <f t="shared" si="17"/>
        <v>0</v>
      </c>
      <c r="BD21" s="132">
        <f t="shared" si="18"/>
        <v>0</v>
      </c>
      <c r="BE21" s="132">
        <f t="shared" si="19"/>
        <v>0</v>
      </c>
      <c r="BF21" s="132">
        <f t="shared" si="20"/>
        <v>0</v>
      </c>
      <c r="BG21" s="132">
        <f t="shared" si="21"/>
        <v>0</v>
      </c>
      <c r="BH21" s="132">
        <f t="shared" si="22"/>
        <v>0</v>
      </c>
      <c r="BI21" s="132">
        <f t="shared" si="23"/>
        <v>0</v>
      </c>
      <c r="BJ21" s="132">
        <f t="shared" si="24"/>
        <v>0</v>
      </c>
      <c r="BK21" s="132">
        <f t="shared" si="25"/>
        <v>0</v>
      </c>
      <c r="BL21" s="132">
        <f t="shared" si="26"/>
        <v>0</v>
      </c>
      <c r="BM21" s="132">
        <f t="shared" si="27"/>
        <v>0</v>
      </c>
      <c r="BN21" s="132">
        <f t="shared" si="28"/>
        <v>0</v>
      </c>
      <c r="BO21" s="132">
        <f t="shared" si="29"/>
        <v>0</v>
      </c>
      <c r="BP21" s="132">
        <f t="shared" si="30"/>
        <v>0</v>
      </c>
      <c r="BQ21" s="132">
        <f t="shared" si="31"/>
        <v>0</v>
      </c>
      <c r="BR21" s="132">
        <f t="shared" si="32"/>
        <v>0</v>
      </c>
      <c r="BS21" s="132">
        <f t="shared" si="33"/>
        <v>0</v>
      </c>
      <c r="BT21" s="132">
        <f t="shared" si="34"/>
        <v>0</v>
      </c>
      <c r="BU21" s="132">
        <f t="shared" si="35"/>
        <v>0</v>
      </c>
      <c r="BV21" s="132">
        <f t="shared" si="36"/>
        <v>0</v>
      </c>
      <c r="BW21" s="132">
        <f t="shared" si="37"/>
        <v>0</v>
      </c>
      <c r="BX21" s="132">
        <f t="shared" si="38"/>
        <v>0</v>
      </c>
      <c r="BY21" s="132">
        <f t="shared" si="39"/>
        <v>0</v>
      </c>
      <c r="BZ21" s="132">
        <f t="shared" si="40"/>
        <v>0</v>
      </c>
      <c r="CA21" s="138">
        <f t="shared" si="41"/>
        <v>0</v>
      </c>
      <c r="CC21" s="138">
        <f t="shared" si="42"/>
        <v>0</v>
      </c>
      <c r="CD21" s="138">
        <f t="shared" si="56"/>
        <v>0</v>
      </c>
      <c r="CE21" s="183">
        <f t="shared" si="57"/>
        <v>0</v>
      </c>
      <c r="CF21" s="130" t="str">
        <f t="shared" si="58"/>
        <v xml:space="preserve"> </v>
      </c>
      <c r="CG21" s="130" t="str">
        <f t="shared" si="59"/>
        <v xml:space="preserve"> </v>
      </c>
    </row>
    <row r="22" spans="1:85" ht="15">
      <c r="A22" s="181">
        <v>19</v>
      </c>
      <c r="B22" s="1957"/>
      <c r="C22" s="1957"/>
      <c r="D22" s="310"/>
      <c r="E22" s="311" t="str">
        <f ca="1">IF(D22&gt;0,OFFSET(исх.данные!$A$6,D22,1,1,1)," ")</f>
        <v xml:space="preserve"> </v>
      </c>
      <c r="F22" s="312" t="str">
        <f ca="1">IF(D22&gt;0,OFFSET(исх.данные!$A$6,D22,2,1,1),"  ")</f>
        <v xml:space="preserve">  </v>
      </c>
      <c r="G22" s="311" t="str">
        <f ca="1">IF(D22&gt;0,OFFSET(исх.данные!$A$6,D22,3,1,1),"  ")</f>
        <v xml:space="preserve">  </v>
      </c>
      <c r="H22" s="310"/>
      <c r="I22" s="321"/>
      <c r="J22" s="311"/>
      <c r="K22" s="311"/>
      <c r="L22" s="321"/>
      <c r="M22" s="311"/>
      <c r="N22" s="311"/>
      <c r="O22" s="313"/>
      <c r="P22" s="313"/>
      <c r="Q22" s="321"/>
      <c r="R22" s="314"/>
      <c r="S22" s="312"/>
      <c r="T22" s="312"/>
      <c r="U22" s="315"/>
      <c r="V22" s="129" t="str">
        <f t="shared" si="43"/>
        <v xml:space="preserve"> </v>
      </c>
      <c r="W22" s="129" t="str">
        <f t="shared" si="44"/>
        <v xml:space="preserve"> </v>
      </c>
      <c r="X22" s="129" t="str">
        <f t="shared" si="45"/>
        <v xml:space="preserve"> </v>
      </c>
      <c r="Y22" s="129"/>
      <c r="Z22" s="129" t="str">
        <f t="shared" si="0"/>
        <v xml:space="preserve"> </v>
      </c>
      <c r="AA22" s="182" t="str">
        <f t="shared" si="46"/>
        <v xml:space="preserve">    </v>
      </c>
      <c r="AC22" s="132">
        <f t="shared" si="60"/>
        <v>0</v>
      </c>
      <c r="AD22" s="132">
        <f t="shared" si="47"/>
        <v>0</v>
      </c>
      <c r="AE22" s="132">
        <f t="shared" si="48"/>
        <v>0</v>
      </c>
      <c r="AF22" s="132">
        <f t="shared" si="49"/>
        <v>0</v>
      </c>
      <c r="AG22" s="132">
        <f t="shared" si="50"/>
        <v>0</v>
      </c>
      <c r="AH22" s="132">
        <f t="shared" si="51"/>
        <v>0</v>
      </c>
      <c r="AI22" s="132">
        <f t="shared" si="52"/>
        <v>0</v>
      </c>
      <c r="AJ22" s="132">
        <f t="shared" si="53"/>
        <v>0</v>
      </c>
      <c r="AK22" s="132">
        <f t="shared" si="54"/>
        <v>0</v>
      </c>
      <c r="AL22" s="132">
        <f t="shared" si="55"/>
        <v>0</v>
      </c>
      <c r="AM22" s="132">
        <f t="shared" si="1"/>
        <v>0</v>
      </c>
      <c r="AN22" s="132">
        <f t="shared" si="2"/>
        <v>0</v>
      </c>
      <c r="AO22" s="132">
        <f t="shared" si="3"/>
        <v>0</v>
      </c>
      <c r="AP22" s="132">
        <f t="shared" si="4"/>
        <v>0</v>
      </c>
      <c r="AQ22" s="132">
        <f t="shared" si="5"/>
        <v>0</v>
      </c>
      <c r="AR22" s="132">
        <f t="shared" si="6"/>
        <v>0</v>
      </c>
      <c r="AS22" s="132">
        <f t="shared" si="7"/>
        <v>0</v>
      </c>
      <c r="AT22" s="132">
        <f t="shared" si="8"/>
        <v>0</v>
      </c>
      <c r="AU22" s="132">
        <f t="shared" si="9"/>
        <v>0</v>
      </c>
      <c r="AV22" s="132">
        <f t="shared" si="10"/>
        <v>0</v>
      </c>
      <c r="AW22" s="132">
        <f t="shared" si="11"/>
        <v>0</v>
      </c>
      <c r="AX22" s="132">
        <f t="shared" si="12"/>
        <v>0</v>
      </c>
      <c r="AY22" s="132">
        <f t="shared" si="13"/>
        <v>0</v>
      </c>
      <c r="AZ22" s="132">
        <f t="shared" si="14"/>
        <v>0</v>
      </c>
      <c r="BA22" s="132">
        <f t="shared" si="15"/>
        <v>0</v>
      </c>
      <c r="BB22" s="132">
        <f t="shared" si="16"/>
        <v>0</v>
      </c>
      <c r="BC22" s="132">
        <f t="shared" si="17"/>
        <v>0</v>
      </c>
      <c r="BD22" s="132">
        <f t="shared" si="18"/>
        <v>0</v>
      </c>
      <c r="BE22" s="132">
        <f t="shared" si="19"/>
        <v>0</v>
      </c>
      <c r="BF22" s="132">
        <f t="shared" si="20"/>
        <v>0</v>
      </c>
      <c r="BG22" s="132">
        <f t="shared" si="21"/>
        <v>0</v>
      </c>
      <c r="BH22" s="132">
        <f t="shared" si="22"/>
        <v>0</v>
      </c>
      <c r="BI22" s="132">
        <f t="shared" si="23"/>
        <v>0</v>
      </c>
      <c r="BJ22" s="132">
        <f t="shared" si="24"/>
        <v>0</v>
      </c>
      <c r="BK22" s="132">
        <f t="shared" si="25"/>
        <v>0</v>
      </c>
      <c r="BL22" s="132">
        <f t="shared" si="26"/>
        <v>0</v>
      </c>
      <c r="BM22" s="132">
        <f t="shared" si="27"/>
        <v>0</v>
      </c>
      <c r="BN22" s="132">
        <f t="shared" si="28"/>
        <v>0</v>
      </c>
      <c r="BO22" s="132">
        <f t="shared" si="29"/>
        <v>0</v>
      </c>
      <c r="BP22" s="132">
        <f t="shared" si="30"/>
        <v>0</v>
      </c>
      <c r="BQ22" s="132">
        <f t="shared" si="31"/>
        <v>0</v>
      </c>
      <c r="BR22" s="132">
        <f t="shared" si="32"/>
        <v>0</v>
      </c>
      <c r="BS22" s="132">
        <f t="shared" si="33"/>
        <v>0</v>
      </c>
      <c r="BT22" s="132">
        <f t="shared" si="34"/>
        <v>0</v>
      </c>
      <c r="BU22" s="132">
        <f t="shared" si="35"/>
        <v>0</v>
      </c>
      <c r="BV22" s="132">
        <f t="shared" si="36"/>
        <v>0</v>
      </c>
      <c r="BW22" s="132">
        <f t="shared" si="37"/>
        <v>0</v>
      </c>
      <c r="BX22" s="132">
        <f t="shared" si="38"/>
        <v>0</v>
      </c>
      <c r="BY22" s="132">
        <f t="shared" si="39"/>
        <v>0</v>
      </c>
      <c r="BZ22" s="132">
        <f t="shared" si="40"/>
        <v>0</v>
      </c>
      <c r="CA22" s="138">
        <f t="shared" si="41"/>
        <v>0</v>
      </c>
      <c r="CC22" s="138">
        <f t="shared" si="42"/>
        <v>0</v>
      </c>
      <c r="CD22" s="138">
        <f t="shared" si="56"/>
        <v>0</v>
      </c>
      <c r="CE22" s="183">
        <f t="shared" si="57"/>
        <v>0</v>
      </c>
      <c r="CF22" s="130" t="str">
        <f t="shared" si="58"/>
        <v xml:space="preserve"> </v>
      </c>
      <c r="CG22" s="130" t="str">
        <f t="shared" si="59"/>
        <v xml:space="preserve"> </v>
      </c>
    </row>
    <row r="23" spans="1:85" ht="15">
      <c r="A23" s="181">
        <v>20</v>
      </c>
      <c r="B23" s="1956"/>
      <c r="C23" s="1956"/>
      <c r="D23" s="316"/>
      <c r="E23" s="317" t="str">
        <f ca="1">IF(D23&gt;0,OFFSET(исх.данные!$A$6,D23,1,1,1)," ")</f>
        <v xml:space="preserve"> </v>
      </c>
      <c r="F23" s="318" t="str">
        <f ca="1">IF(D23&gt;0,OFFSET(исх.данные!$A$6,D23,2,1,1),"  ")</f>
        <v xml:space="preserve">  </v>
      </c>
      <c r="G23" s="317" t="str">
        <f ca="1">IF(D23&gt;0,OFFSET(исх.данные!$A$6,D23,3,1,1),"  ")</f>
        <v xml:space="preserve">  </v>
      </c>
      <c r="H23" s="316"/>
      <c r="I23" s="305"/>
      <c r="J23" s="317"/>
      <c r="K23" s="317"/>
      <c r="L23" s="305"/>
      <c r="M23" s="317"/>
      <c r="N23" s="317"/>
      <c r="O23" s="319"/>
      <c r="P23" s="319"/>
      <c r="Q23" s="305"/>
      <c r="R23" s="306"/>
      <c r="S23" s="318"/>
      <c r="T23" s="318"/>
      <c r="U23" s="320"/>
      <c r="V23" s="126" t="str">
        <f t="shared" si="43"/>
        <v xml:space="preserve"> </v>
      </c>
      <c r="W23" s="126" t="str">
        <f t="shared" si="44"/>
        <v xml:space="preserve"> </v>
      </c>
      <c r="X23" s="126" t="str">
        <f t="shared" si="45"/>
        <v xml:space="preserve"> </v>
      </c>
      <c r="Y23" s="126"/>
      <c r="Z23" s="126" t="str">
        <f t="shared" si="0"/>
        <v xml:space="preserve"> </v>
      </c>
      <c r="AA23" s="181" t="str">
        <f t="shared" si="46"/>
        <v xml:space="preserve">    </v>
      </c>
      <c r="AC23" s="132">
        <f t="shared" si="60"/>
        <v>0</v>
      </c>
      <c r="AD23" s="132">
        <f t="shared" si="47"/>
        <v>0</v>
      </c>
      <c r="AE23" s="132">
        <f t="shared" si="48"/>
        <v>0</v>
      </c>
      <c r="AF23" s="132">
        <f t="shared" si="49"/>
        <v>0</v>
      </c>
      <c r="AG23" s="132">
        <f t="shared" si="50"/>
        <v>0</v>
      </c>
      <c r="AH23" s="132">
        <f t="shared" si="51"/>
        <v>0</v>
      </c>
      <c r="AI23" s="132">
        <f t="shared" si="52"/>
        <v>0</v>
      </c>
      <c r="AJ23" s="132">
        <f t="shared" si="53"/>
        <v>0</v>
      </c>
      <c r="AK23" s="132">
        <f t="shared" si="54"/>
        <v>0</v>
      </c>
      <c r="AL23" s="132">
        <f t="shared" si="55"/>
        <v>0</v>
      </c>
      <c r="AM23" s="132">
        <f t="shared" si="1"/>
        <v>0</v>
      </c>
      <c r="AN23" s="132">
        <f t="shared" si="2"/>
        <v>0</v>
      </c>
      <c r="AO23" s="132">
        <f t="shared" si="3"/>
        <v>0</v>
      </c>
      <c r="AP23" s="132">
        <f t="shared" si="4"/>
        <v>0</v>
      </c>
      <c r="AQ23" s="132">
        <f t="shared" si="5"/>
        <v>0</v>
      </c>
      <c r="AR23" s="132">
        <f t="shared" si="6"/>
        <v>0</v>
      </c>
      <c r="AS23" s="132">
        <f t="shared" si="7"/>
        <v>0</v>
      </c>
      <c r="AT23" s="132">
        <f t="shared" si="8"/>
        <v>0</v>
      </c>
      <c r="AU23" s="132">
        <f t="shared" si="9"/>
        <v>0</v>
      </c>
      <c r="AV23" s="132">
        <f t="shared" si="10"/>
        <v>0</v>
      </c>
      <c r="AW23" s="132">
        <f t="shared" si="11"/>
        <v>0</v>
      </c>
      <c r="AX23" s="132">
        <f t="shared" si="12"/>
        <v>0</v>
      </c>
      <c r="AY23" s="132">
        <f t="shared" si="13"/>
        <v>0</v>
      </c>
      <c r="AZ23" s="132">
        <f t="shared" si="14"/>
        <v>0</v>
      </c>
      <c r="BA23" s="132">
        <f t="shared" si="15"/>
        <v>0</v>
      </c>
      <c r="BB23" s="132">
        <f t="shared" si="16"/>
        <v>0</v>
      </c>
      <c r="BC23" s="132">
        <f t="shared" si="17"/>
        <v>0</v>
      </c>
      <c r="BD23" s="132">
        <f t="shared" si="18"/>
        <v>0</v>
      </c>
      <c r="BE23" s="132">
        <f t="shared" si="19"/>
        <v>0</v>
      </c>
      <c r="BF23" s="132">
        <f t="shared" si="20"/>
        <v>0</v>
      </c>
      <c r="BG23" s="132">
        <f t="shared" si="21"/>
        <v>0</v>
      </c>
      <c r="BH23" s="132">
        <f t="shared" si="22"/>
        <v>0</v>
      </c>
      <c r="BI23" s="132">
        <f t="shared" si="23"/>
        <v>0</v>
      </c>
      <c r="BJ23" s="132">
        <f t="shared" si="24"/>
        <v>0</v>
      </c>
      <c r="BK23" s="132">
        <f t="shared" si="25"/>
        <v>0</v>
      </c>
      <c r="BL23" s="132">
        <f t="shared" si="26"/>
        <v>0</v>
      </c>
      <c r="BM23" s="132">
        <f t="shared" si="27"/>
        <v>0</v>
      </c>
      <c r="BN23" s="132">
        <f t="shared" si="28"/>
        <v>0</v>
      </c>
      <c r="BO23" s="132">
        <f t="shared" si="29"/>
        <v>0</v>
      </c>
      <c r="BP23" s="132">
        <f t="shared" si="30"/>
        <v>0</v>
      </c>
      <c r="BQ23" s="132">
        <f t="shared" si="31"/>
        <v>0</v>
      </c>
      <c r="BR23" s="132">
        <f t="shared" si="32"/>
        <v>0</v>
      </c>
      <c r="BS23" s="132">
        <f t="shared" si="33"/>
        <v>0</v>
      </c>
      <c r="BT23" s="132">
        <f t="shared" si="34"/>
        <v>0</v>
      </c>
      <c r="BU23" s="132">
        <f t="shared" si="35"/>
        <v>0</v>
      </c>
      <c r="BV23" s="132">
        <f t="shared" si="36"/>
        <v>0</v>
      </c>
      <c r="BW23" s="132">
        <f t="shared" si="37"/>
        <v>0</v>
      </c>
      <c r="BX23" s="132">
        <f t="shared" si="38"/>
        <v>0</v>
      </c>
      <c r="BY23" s="132">
        <f t="shared" si="39"/>
        <v>0</v>
      </c>
      <c r="BZ23" s="132">
        <f t="shared" si="40"/>
        <v>0</v>
      </c>
      <c r="CA23" s="138">
        <f t="shared" si="41"/>
        <v>0</v>
      </c>
      <c r="CC23" s="138">
        <f t="shared" si="42"/>
        <v>0</v>
      </c>
      <c r="CD23" s="138">
        <f t="shared" si="56"/>
        <v>0</v>
      </c>
      <c r="CE23" s="183">
        <f t="shared" si="57"/>
        <v>0</v>
      </c>
      <c r="CF23" s="130" t="str">
        <f t="shared" si="58"/>
        <v xml:space="preserve"> </v>
      </c>
      <c r="CG23" s="130" t="str">
        <f t="shared" si="59"/>
        <v xml:space="preserve"> </v>
      </c>
    </row>
    <row r="24" spans="1:85" ht="15">
      <c r="A24" s="181">
        <v>21</v>
      </c>
      <c r="B24" s="1957"/>
      <c r="C24" s="1957"/>
      <c r="D24" s="310"/>
      <c r="E24" s="311" t="str">
        <f ca="1">IF(D24&gt;0,OFFSET(исх.данные!$A$6,D24,1,1,1)," ")</f>
        <v xml:space="preserve"> </v>
      </c>
      <c r="F24" s="312" t="str">
        <f ca="1">IF(D24&gt;0,OFFSET(исх.данные!$A$6,D24,2,1,1),"  ")</f>
        <v xml:space="preserve">  </v>
      </c>
      <c r="G24" s="311" t="str">
        <f ca="1">IF(D24&gt;0,OFFSET(исх.данные!$A$6,D24,3,1,1),"  ")</f>
        <v xml:space="preserve">  </v>
      </c>
      <c r="H24" s="310"/>
      <c r="I24" s="321"/>
      <c r="J24" s="311"/>
      <c r="K24" s="311"/>
      <c r="L24" s="321"/>
      <c r="M24" s="311"/>
      <c r="N24" s="311"/>
      <c r="O24" s="313"/>
      <c r="P24" s="313"/>
      <c r="Q24" s="321"/>
      <c r="R24" s="314"/>
      <c r="S24" s="312"/>
      <c r="T24" s="312"/>
      <c r="U24" s="315"/>
      <c r="V24" s="129" t="str">
        <f t="shared" si="43"/>
        <v xml:space="preserve"> </v>
      </c>
      <c r="W24" s="129" t="str">
        <f t="shared" si="44"/>
        <v xml:space="preserve"> </v>
      </c>
      <c r="X24" s="129" t="str">
        <f t="shared" si="45"/>
        <v xml:space="preserve"> </v>
      </c>
      <c r="Y24" s="129"/>
      <c r="Z24" s="129" t="str">
        <f t="shared" si="0"/>
        <v xml:space="preserve"> </v>
      </c>
      <c r="AA24" s="182" t="str">
        <f t="shared" si="46"/>
        <v xml:space="preserve">    </v>
      </c>
      <c r="AC24" s="132">
        <f t="shared" si="60"/>
        <v>0</v>
      </c>
      <c r="AD24" s="132">
        <f t="shared" si="47"/>
        <v>0</v>
      </c>
      <c r="AE24" s="132">
        <f t="shared" si="48"/>
        <v>0</v>
      </c>
      <c r="AF24" s="132">
        <f t="shared" si="49"/>
        <v>0</v>
      </c>
      <c r="AG24" s="132">
        <f t="shared" si="50"/>
        <v>0</v>
      </c>
      <c r="AH24" s="132">
        <f t="shared" si="51"/>
        <v>0</v>
      </c>
      <c r="AI24" s="132">
        <f t="shared" si="52"/>
        <v>0</v>
      </c>
      <c r="AJ24" s="132">
        <f t="shared" si="53"/>
        <v>0</v>
      </c>
      <c r="AK24" s="132">
        <f t="shared" si="54"/>
        <v>0</v>
      </c>
      <c r="AL24" s="132">
        <f t="shared" si="55"/>
        <v>0</v>
      </c>
      <c r="AM24" s="132">
        <f t="shared" si="1"/>
        <v>0</v>
      </c>
      <c r="AN24" s="132">
        <f t="shared" si="2"/>
        <v>0</v>
      </c>
      <c r="AO24" s="132">
        <f t="shared" si="3"/>
        <v>0</v>
      </c>
      <c r="AP24" s="132">
        <f t="shared" si="4"/>
        <v>0</v>
      </c>
      <c r="AQ24" s="132">
        <f t="shared" si="5"/>
        <v>0</v>
      </c>
      <c r="AR24" s="132">
        <f t="shared" si="6"/>
        <v>0</v>
      </c>
      <c r="AS24" s="132">
        <f t="shared" si="7"/>
        <v>0</v>
      </c>
      <c r="AT24" s="132">
        <f t="shared" si="8"/>
        <v>0</v>
      </c>
      <c r="AU24" s="132">
        <f t="shared" si="9"/>
        <v>0</v>
      </c>
      <c r="AV24" s="132">
        <f t="shared" si="10"/>
        <v>0</v>
      </c>
      <c r="AW24" s="132">
        <f t="shared" si="11"/>
        <v>0</v>
      </c>
      <c r="AX24" s="132">
        <f t="shared" si="12"/>
        <v>0</v>
      </c>
      <c r="AY24" s="132">
        <f t="shared" si="13"/>
        <v>0</v>
      </c>
      <c r="AZ24" s="132">
        <f t="shared" si="14"/>
        <v>0</v>
      </c>
      <c r="BA24" s="132">
        <f t="shared" si="15"/>
        <v>0</v>
      </c>
      <c r="BB24" s="132">
        <f t="shared" si="16"/>
        <v>0</v>
      </c>
      <c r="BC24" s="132">
        <f t="shared" si="17"/>
        <v>0</v>
      </c>
      <c r="BD24" s="132">
        <f t="shared" si="18"/>
        <v>0</v>
      </c>
      <c r="BE24" s="132">
        <f t="shared" si="19"/>
        <v>0</v>
      </c>
      <c r="BF24" s="132">
        <f t="shared" si="20"/>
        <v>0</v>
      </c>
      <c r="BG24" s="132">
        <f t="shared" si="21"/>
        <v>0</v>
      </c>
      <c r="BH24" s="132">
        <f t="shared" si="22"/>
        <v>0</v>
      </c>
      <c r="BI24" s="132">
        <f t="shared" si="23"/>
        <v>0</v>
      </c>
      <c r="BJ24" s="132">
        <f t="shared" si="24"/>
        <v>0</v>
      </c>
      <c r="BK24" s="132">
        <f t="shared" si="25"/>
        <v>0</v>
      </c>
      <c r="BL24" s="132">
        <f t="shared" si="26"/>
        <v>0</v>
      </c>
      <c r="BM24" s="132">
        <f t="shared" si="27"/>
        <v>0</v>
      </c>
      <c r="BN24" s="132">
        <f t="shared" si="28"/>
        <v>0</v>
      </c>
      <c r="BO24" s="132">
        <f t="shared" si="29"/>
        <v>0</v>
      </c>
      <c r="BP24" s="132">
        <f t="shared" si="30"/>
        <v>0</v>
      </c>
      <c r="BQ24" s="132">
        <f t="shared" si="31"/>
        <v>0</v>
      </c>
      <c r="BR24" s="132">
        <f t="shared" si="32"/>
        <v>0</v>
      </c>
      <c r="BS24" s="132">
        <f t="shared" si="33"/>
        <v>0</v>
      </c>
      <c r="BT24" s="132">
        <f t="shared" si="34"/>
        <v>0</v>
      </c>
      <c r="BU24" s="132">
        <f t="shared" si="35"/>
        <v>0</v>
      </c>
      <c r="BV24" s="132">
        <f t="shared" si="36"/>
        <v>0</v>
      </c>
      <c r="BW24" s="132">
        <f t="shared" si="37"/>
        <v>0</v>
      </c>
      <c r="BX24" s="132">
        <f t="shared" si="38"/>
        <v>0</v>
      </c>
      <c r="BY24" s="132">
        <f t="shared" si="39"/>
        <v>0</v>
      </c>
      <c r="BZ24" s="132">
        <f t="shared" si="40"/>
        <v>0</v>
      </c>
      <c r="CA24" s="138">
        <f t="shared" si="41"/>
        <v>0</v>
      </c>
      <c r="CC24" s="138">
        <f t="shared" si="42"/>
        <v>0</v>
      </c>
      <c r="CD24" s="138">
        <f t="shared" si="56"/>
        <v>0</v>
      </c>
      <c r="CE24" s="183">
        <f t="shared" si="57"/>
        <v>0</v>
      </c>
      <c r="CF24" s="130" t="str">
        <f t="shared" si="58"/>
        <v xml:space="preserve"> </v>
      </c>
      <c r="CG24" s="130" t="str">
        <f t="shared" si="59"/>
        <v xml:space="preserve"> </v>
      </c>
    </row>
    <row r="25" spans="1:85" ht="15">
      <c r="A25" s="181">
        <v>22</v>
      </c>
      <c r="B25" s="1956"/>
      <c r="C25" s="1956"/>
      <c r="D25" s="316"/>
      <c r="E25" s="317" t="str">
        <f ca="1">IF(D25&gt;0,OFFSET(исх.данные!$A$6,D25,1,1,1)," ")</f>
        <v xml:space="preserve"> </v>
      </c>
      <c r="F25" s="318" t="str">
        <f ca="1">IF(D25&gt;0,OFFSET(исх.данные!$A$6,D25,2,1,1),"  ")</f>
        <v xml:space="preserve">  </v>
      </c>
      <c r="G25" s="317" t="str">
        <f ca="1">IF(D25&gt;0,OFFSET(исх.данные!$A$6,D25,3,1,1),"  ")</f>
        <v xml:space="preserve">  </v>
      </c>
      <c r="H25" s="316"/>
      <c r="I25" s="305"/>
      <c r="J25" s="317"/>
      <c r="K25" s="317"/>
      <c r="L25" s="305"/>
      <c r="M25" s="317"/>
      <c r="N25" s="317"/>
      <c r="O25" s="319"/>
      <c r="P25" s="319"/>
      <c r="Q25" s="305"/>
      <c r="R25" s="306"/>
      <c r="S25" s="318"/>
      <c r="T25" s="318"/>
      <c r="U25" s="320"/>
      <c r="V25" s="126" t="str">
        <f t="shared" si="43"/>
        <v xml:space="preserve"> </v>
      </c>
      <c r="W25" s="126" t="str">
        <f t="shared" si="44"/>
        <v xml:space="preserve"> </v>
      </c>
      <c r="X25" s="126" t="str">
        <f t="shared" si="45"/>
        <v xml:space="preserve"> </v>
      </c>
      <c r="Y25" s="126"/>
      <c r="Z25" s="126" t="str">
        <f t="shared" si="0"/>
        <v xml:space="preserve"> </v>
      </c>
      <c r="AA25" s="181" t="str">
        <f t="shared" si="46"/>
        <v xml:space="preserve">    </v>
      </c>
      <c r="AC25" s="132">
        <f t="shared" si="60"/>
        <v>0</v>
      </c>
      <c r="AD25" s="132">
        <f t="shared" si="47"/>
        <v>0</v>
      </c>
      <c r="AE25" s="132">
        <f t="shared" si="48"/>
        <v>0</v>
      </c>
      <c r="AF25" s="132">
        <f t="shared" si="49"/>
        <v>0</v>
      </c>
      <c r="AG25" s="132">
        <f t="shared" si="50"/>
        <v>0</v>
      </c>
      <c r="AH25" s="132">
        <f t="shared" si="51"/>
        <v>0</v>
      </c>
      <c r="AI25" s="132">
        <f t="shared" si="52"/>
        <v>0</v>
      </c>
      <c r="AJ25" s="132">
        <f t="shared" si="53"/>
        <v>0</v>
      </c>
      <c r="AK25" s="132">
        <f t="shared" si="54"/>
        <v>0</v>
      </c>
      <c r="AL25" s="132">
        <f t="shared" si="55"/>
        <v>0</v>
      </c>
      <c r="AM25" s="132">
        <f t="shared" si="1"/>
        <v>0</v>
      </c>
      <c r="AN25" s="132">
        <f t="shared" si="2"/>
        <v>0</v>
      </c>
      <c r="AO25" s="132">
        <f t="shared" si="3"/>
        <v>0</v>
      </c>
      <c r="AP25" s="132">
        <f t="shared" si="4"/>
        <v>0</v>
      </c>
      <c r="AQ25" s="132">
        <f t="shared" si="5"/>
        <v>0</v>
      </c>
      <c r="AR25" s="132">
        <f t="shared" si="6"/>
        <v>0</v>
      </c>
      <c r="AS25" s="132">
        <f t="shared" si="7"/>
        <v>0</v>
      </c>
      <c r="AT25" s="132">
        <f t="shared" si="8"/>
        <v>0</v>
      </c>
      <c r="AU25" s="132">
        <f t="shared" si="9"/>
        <v>0</v>
      </c>
      <c r="AV25" s="132">
        <f t="shared" si="10"/>
        <v>0</v>
      </c>
      <c r="AW25" s="132">
        <f t="shared" si="11"/>
        <v>0</v>
      </c>
      <c r="AX25" s="132">
        <f t="shared" si="12"/>
        <v>0</v>
      </c>
      <c r="AY25" s="132">
        <f t="shared" si="13"/>
        <v>0</v>
      </c>
      <c r="AZ25" s="132">
        <f t="shared" si="14"/>
        <v>0</v>
      </c>
      <c r="BA25" s="132">
        <f t="shared" si="15"/>
        <v>0</v>
      </c>
      <c r="BB25" s="132">
        <f t="shared" si="16"/>
        <v>0</v>
      </c>
      <c r="BC25" s="132">
        <f t="shared" si="17"/>
        <v>0</v>
      </c>
      <c r="BD25" s="132">
        <f t="shared" si="18"/>
        <v>0</v>
      </c>
      <c r="BE25" s="132">
        <f t="shared" si="19"/>
        <v>0</v>
      </c>
      <c r="BF25" s="132">
        <f t="shared" si="20"/>
        <v>0</v>
      </c>
      <c r="BG25" s="132">
        <f t="shared" si="21"/>
        <v>0</v>
      </c>
      <c r="BH25" s="132">
        <f t="shared" si="22"/>
        <v>0</v>
      </c>
      <c r="BI25" s="132">
        <f t="shared" si="23"/>
        <v>0</v>
      </c>
      <c r="BJ25" s="132">
        <f t="shared" si="24"/>
        <v>0</v>
      </c>
      <c r="BK25" s="132">
        <f t="shared" si="25"/>
        <v>0</v>
      </c>
      <c r="BL25" s="132">
        <f t="shared" si="26"/>
        <v>0</v>
      </c>
      <c r="BM25" s="132">
        <f t="shared" si="27"/>
        <v>0</v>
      </c>
      <c r="BN25" s="132">
        <f t="shared" si="28"/>
        <v>0</v>
      </c>
      <c r="BO25" s="132">
        <f t="shared" si="29"/>
        <v>0</v>
      </c>
      <c r="BP25" s="132">
        <f t="shared" si="30"/>
        <v>0</v>
      </c>
      <c r="BQ25" s="132">
        <f t="shared" si="31"/>
        <v>0</v>
      </c>
      <c r="BR25" s="132">
        <f t="shared" si="32"/>
        <v>0</v>
      </c>
      <c r="BS25" s="132">
        <f t="shared" si="33"/>
        <v>0</v>
      </c>
      <c r="BT25" s="132">
        <f t="shared" si="34"/>
        <v>0</v>
      </c>
      <c r="BU25" s="132">
        <f t="shared" si="35"/>
        <v>0</v>
      </c>
      <c r="BV25" s="132">
        <f t="shared" si="36"/>
        <v>0</v>
      </c>
      <c r="BW25" s="132">
        <f t="shared" si="37"/>
        <v>0</v>
      </c>
      <c r="BX25" s="132">
        <f t="shared" si="38"/>
        <v>0</v>
      </c>
      <c r="BY25" s="132">
        <f t="shared" si="39"/>
        <v>0</v>
      </c>
      <c r="BZ25" s="132">
        <f t="shared" si="40"/>
        <v>0</v>
      </c>
      <c r="CA25" s="138">
        <f t="shared" si="41"/>
        <v>0</v>
      </c>
      <c r="CC25" s="138">
        <f t="shared" si="42"/>
        <v>0</v>
      </c>
      <c r="CD25" s="138">
        <f t="shared" si="56"/>
        <v>0</v>
      </c>
      <c r="CE25" s="183">
        <f t="shared" si="57"/>
        <v>0</v>
      </c>
      <c r="CF25" s="130" t="str">
        <f t="shared" si="58"/>
        <v xml:space="preserve"> </v>
      </c>
      <c r="CG25" s="130" t="str">
        <f t="shared" si="59"/>
        <v xml:space="preserve"> </v>
      </c>
    </row>
    <row r="26" spans="1:85" ht="15">
      <c r="A26" s="181">
        <v>23</v>
      </c>
      <c r="B26" s="1957"/>
      <c r="C26" s="1957"/>
      <c r="D26" s="310"/>
      <c r="E26" s="311" t="str">
        <f ca="1">IF(D26&gt;0,OFFSET(исх.данные!$A$6,D26,1,1,1)," ")</f>
        <v xml:space="preserve"> </v>
      </c>
      <c r="F26" s="312" t="str">
        <f ca="1">IF(D26&gt;0,OFFSET(исх.данные!$A$6,D26,2,1,1),"  ")</f>
        <v xml:space="preserve">  </v>
      </c>
      <c r="G26" s="311" t="str">
        <f ca="1">IF(D26&gt;0,OFFSET(исх.данные!$A$6,D26,3,1,1),"  ")</f>
        <v xml:space="preserve">  </v>
      </c>
      <c r="H26" s="310"/>
      <c r="I26" s="321"/>
      <c r="J26" s="311"/>
      <c r="K26" s="311"/>
      <c r="L26" s="321"/>
      <c r="M26" s="311"/>
      <c r="N26" s="311"/>
      <c r="O26" s="313"/>
      <c r="P26" s="313"/>
      <c r="Q26" s="321"/>
      <c r="R26" s="314"/>
      <c r="S26" s="312"/>
      <c r="T26" s="312"/>
      <c r="U26" s="315"/>
      <c r="V26" s="129" t="str">
        <f t="shared" si="43"/>
        <v xml:space="preserve"> </v>
      </c>
      <c r="W26" s="129" t="str">
        <f t="shared" si="44"/>
        <v xml:space="preserve"> </v>
      </c>
      <c r="X26" s="129" t="str">
        <f t="shared" si="45"/>
        <v xml:space="preserve"> </v>
      </c>
      <c r="Y26" s="129"/>
      <c r="Z26" s="129" t="str">
        <f t="shared" si="0"/>
        <v xml:space="preserve"> </v>
      </c>
      <c r="AA26" s="182" t="str">
        <f t="shared" si="46"/>
        <v xml:space="preserve">    </v>
      </c>
      <c r="AC26" s="132">
        <f t="shared" si="60"/>
        <v>0</v>
      </c>
      <c r="AD26" s="132">
        <f t="shared" si="47"/>
        <v>0</v>
      </c>
      <c r="AE26" s="132">
        <f t="shared" si="48"/>
        <v>0</v>
      </c>
      <c r="AF26" s="132">
        <f t="shared" si="49"/>
        <v>0</v>
      </c>
      <c r="AG26" s="132">
        <f t="shared" si="50"/>
        <v>0</v>
      </c>
      <c r="AH26" s="132">
        <f t="shared" si="51"/>
        <v>0</v>
      </c>
      <c r="AI26" s="132">
        <f t="shared" si="52"/>
        <v>0</v>
      </c>
      <c r="AJ26" s="132">
        <f t="shared" si="53"/>
        <v>0</v>
      </c>
      <c r="AK26" s="132">
        <f t="shared" si="54"/>
        <v>0</v>
      </c>
      <c r="AL26" s="132">
        <f t="shared" si="55"/>
        <v>0</v>
      </c>
      <c r="AM26" s="132">
        <f t="shared" si="1"/>
        <v>0</v>
      </c>
      <c r="AN26" s="132">
        <f t="shared" si="2"/>
        <v>0</v>
      </c>
      <c r="AO26" s="132">
        <f t="shared" si="3"/>
        <v>0</v>
      </c>
      <c r="AP26" s="132">
        <f t="shared" si="4"/>
        <v>0</v>
      </c>
      <c r="AQ26" s="132">
        <f t="shared" si="5"/>
        <v>0</v>
      </c>
      <c r="AR26" s="132">
        <f t="shared" si="6"/>
        <v>0</v>
      </c>
      <c r="AS26" s="132">
        <f t="shared" si="7"/>
        <v>0</v>
      </c>
      <c r="AT26" s="132">
        <f t="shared" si="8"/>
        <v>0</v>
      </c>
      <c r="AU26" s="132">
        <f t="shared" si="9"/>
        <v>0</v>
      </c>
      <c r="AV26" s="132">
        <f t="shared" si="10"/>
        <v>0</v>
      </c>
      <c r="AW26" s="132">
        <f t="shared" si="11"/>
        <v>0</v>
      </c>
      <c r="AX26" s="132">
        <f t="shared" si="12"/>
        <v>0</v>
      </c>
      <c r="AY26" s="132">
        <f t="shared" si="13"/>
        <v>0</v>
      </c>
      <c r="AZ26" s="132">
        <f t="shared" si="14"/>
        <v>0</v>
      </c>
      <c r="BA26" s="132">
        <f t="shared" si="15"/>
        <v>0</v>
      </c>
      <c r="BB26" s="132">
        <f t="shared" si="16"/>
        <v>0</v>
      </c>
      <c r="BC26" s="132">
        <f t="shared" si="17"/>
        <v>0</v>
      </c>
      <c r="BD26" s="132">
        <f t="shared" si="18"/>
        <v>0</v>
      </c>
      <c r="BE26" s="132">
        <f t="shared" si="19"/>
        <v>0</v>
      </c>
      <c r="BF26" s="132">
        <f t="shared" si="20"/>
        <v>0</v>
      </c>
      <c r="BG26" s="132">
        <f t="shared" si="21"/>
        <v>0</v>
      </c>
      <c r="BH26" s="132">
        <f t="shared" si="22"/>
        <v>0</v>
      </c>
      <c r="BI26" s="132">
        <f t="shared" si="23"/>
        <v>0</v>
      </c>
      <c r="BJ26" s="132">
        <f t="shared" si="24"/>
        <v>0</v>
      </c>
      <c r="BK26" s="132">
        <f t="shared" si="25"/>
        <v>0</v>
      </c>
      <c r="BL26" s="132">
        <f t="shared" si="26"/>
        <v>0</v>
      </c>
      <c r="BM26" s="132">
        <f t="shared" si="27"/>
        <v>0</v>
      </c>
      <c r="BN26" s="132">
        <f t="shared" si="28"/>
        <v>0</v>
      </c>
      <c r="BO26" s="132">
        <f t="shared" si="29"/>
        <v>0</v>
      </c>
      <c r="BP26" s="132">
        <f t="shared" si="30"/>
        <v>0</v>
      </c>
      <c r="BQ26" s="132">
        <f t="shared" si="31"/>
        <v>0</v>
      </c>
      <c r="BR26" s="132">
        <f t="shared" si="32"/>
        <v>0</v>
      </c>
      <c r="BS26" s="132">
        <f t="shared" si="33"/>
        <v>0</v>
      </c>
      <c r="BT26" s="132">
        <f t="shared" si="34"/>
        <v>0</v>
      </c>
      <c r="BU26" s="132">
        <f t="shared" si="35"/>
        <v>0</v>
      </c>
      <c r="BV26" s="132">
        <f t="shared" si="36"/>
        <v>0</v>
      </c>
      <c r="BW26" s="132">
        <f t="shared" si="37"/>
        <v>0</v>
      </c>
      <c r="BX26" s="132">
        <f t="shared" si="38"/>
        <v>0</v>
      </c>
      <c r="BY26" s="132">
        <f t="shared" si="39"/>
        <v>0</v>
      </c>
      <c r="BZ26" s="132">
        <f t="shared" si="40"/>
        <v>0</v>
      </c>
      <c r="CA26" s="138">
        <f t="shared" si="41"/>
        <v>0</v>
      </c>
      <c r="CC26" s="138">
        <f t="shared" si="42"/>
        <v>0</v>
      </c>
      <c r="CD26" s="138">
        <f t="shared" si="56"/>
        <v>0</v>
      </c>
      <c r="CE26" s="183">
        <f t="shared" si="57"/>
        <v>0</v>
      </c>
      <c r="CF26" s="130" t="str">
        <f t="shared" si="58"/>
        <v xml:space="preserve"> </v>
      </c>
      <c r="CG26" s="130" t="str">
        <f t="shared" si="59"/>
        <v xml:space="preserve"> </v>
      </c>
    </row>
    <row r="27" spans="1:85" ht="15">
      <c r="A27" s="181">
        <v>24</v>
      </c>
      <c r="B27" s="1956"/>
      <c r="C27" s="1956"/>
      <c r="D27" s="316"/>
      <c r="E27" s="317" t="str">
        <f ca="1">IF(D27&gt;0,OFFSET(исх.данные!$A$6,D27,1,1,1)," ")</f>
        <v xml:space="preserve"> </v>
      </c>
      <c r="F27" s="318" t="str">
        <f ca="1">IF(D27&gt;0,OFFSET(исх.данные!$A$6,D27,2,1,1),"  ")</f>
        <v xml:space="preserve">  </v>
      </c>
      <c r="G27" s="317" t="str">
        <f ca="1">IF(D27&gt;0,OFFSET(исх.данные!$A$6,D27,3,1,1),"  ")</f>
        <v xml:space="preserve">  </v>
      </c>
      <c r="H27" s="316"/>
      <c r="I27" s="305"/>
      <c r="J27" s="317"/>
      <c r="K27" s="317"/>
      <c r="L27" s="305"/>
      <c r="M27" s="317"/>
      <c r="N27" s="317"/>
      <c r="O27" s="319"/>
      <c r="P27" s="319"/>
      <c r="Q27" s="305"/>
      <c r="R27" s="306"/>
      <c r="S27" s="318"/>
      <c r="T27" s="318"/>
      <c r="U27" s="320"/>
      <c r="V27" s="126" t="str">
        <f t="shared" si="43"/>
        <v xml:space="preserve"> </v>
      </c>
      <c r="W27" s="126" t="str">
        <f t="shared" si="44"/>
        <v xml:space="preserve"> </v>
      </c>
      <c r="X27" s="126" t="str">
        <f t="shared" si="45"/>
        <v xml:space="preserve"> </v>
      </c>
      <c r="Y27" s="126"/>
      <c r="Z27" s="126" t="str">
        <f t="shared" si="0"/>
        <v xml:space="preserve"> </v>
      </c>
      <c r="AA27" s="181" t="str">
        <f t="shared" si="46"/>
        <v xml:space="preserve">    </v>
      </c>
      <c r="AC27" s="132">
        <f t="shared" si="60"/>
        <v>0</v>
      </c>
      <c r="AD27" s="132">
        <f t="shared" si="47"/>
        <v>0</v>
      </c>
      <c r="AE27" s="132">
        <f t="shared" si="48"/>
        <v>0</v>
      </c>
      <c r="AF27" s="132">
        <f t="shared" si="49"/>
        <v>0</v>
      </c>
      <c r="AG27" s="132">
        <f t="shared" si="50"/>
        <v>0</v>
      </c>
      <c r="AH27" s="132">
        <f t="shared" si="51"/>
        <v>0</v>
      </c>
      <c r="AI27" s="132">
        <f t="shared" si="52"/>
        <v>0</v>
      </c>
      <c r="AJ27" s="132">
        <f t="shared" si="53"/>
        <v>0</v>
      </c>
      <c r="AK27" s="132">
        <f t="shared" si="54"/>
        <v>0</v>
      </c>
      <c r="AL27" s="132">
        <f t="shared" si="55"/>
        <v>0</v>
      </c>
      <c r="AM27" s="132">
        <f t="shared" si="1"/>
        <v>0</v>
      </c>
      <c r="AN27" s="132">
        <f t="shared" si="2"/>
        <v>0</v>
      </c>
      <c r="AO27" s="132">
        <f t="shared" si="3"/>
        <v>0</v>
      </c>
      <c r="AP27" s="132">
        <f t="shared" si="4"/>
        <v>0</v>
      </c>
      <c r="AQ27" s="132">
        <f t="shared" si="5"/>
        <v>0</v>
      </c>
      <c r="AR27" s="132">
        <f t="shared" si="6"/>
        <v>0</v>
      </c>
      <c r="AS27" s="132">
        <f t="shared" si="7"/>
        <v>0</v>
      </c>
      <c r="AT27" s="132">
        <f t="shared" si="8"/>
        <v>0</v>
      </c>
      <c r="AU27" s="132">
        <f t="shared" si="9"/>
        <v>0</v>
      </c>
      <c r="AV27" s="132">
        <f t="shared" si="10"/>
        <v>0</v>
      </c>
      <c r="AW27" s="132">
        <f t="shared" si="11"/>
        <v>0</v>
      </c>
      <c r="AX27" s="132">
        <f t="shared" si="12"/>
        <v>0</v>
      </c>
      <c r="AY27" s="132">
        <f t="shared" si="13"/>
        <v>0</v>
      </c>
      <c r="AZ27" s="132">
        <f t="shared" si="14"/>
        <v>0</v>
      </c>
      <c r="BA27" s="132">
        <f t="shared" si="15"/>
        <v>0</v>
      </c>
      <c r="BB27" s="132">
        <f t="shared" si="16"/>
        <v>0</v>
      </c>
      <c r="BC27" s="132">
        <f t="shared" si="17"/>
        <v>0</v>
      </c>
      <c r="BD27" s="132">
        <f t="shared" si="18"/>
        <v>0</v>
      </c>
      <c r="BE27" s="132">
        <f t="shared" si="19"/>
        <v>0</v>
      </c>
      <c r="BF27" s="132">
        <f t="shared" si="20"/>
        <v>0</v>
      </c>
      <c r="BG27" s="132">
        <f t="shared" si="21"/>
        <v>0</v>
      </c>
      <c r="BH27" s="132">
        <f t="shared" si="22"/>
        <v>0</v>
      </c>
      <c r="BI27" s="132">
        <f t="shared" si="23"/>
        <v>0</v>
      </c>
      <c r="BJ27" s="132">
        <f t="shared" si="24"/>
        <v>0</v>
      </c>
      <c r="BK27" s="132">
        <f t="shared" si="25"/>
        <v>0</v>
      </c>
      <c r="BL27" s="132">
        <f t="shared" si="26"/>
        <v>0</v>
      </c>
      <c r="BM27" s="132">
        <f t="shared" si="27"/>
        <v>0</v>
      </c>
      <c r="BN27" s="132">
        <f t="shared" si="28"/>
        <v>0</v>
      </c>
      <c r="BO27" s="132">
        <f t="shared" si="29"/>
        <v>0</v>
      </c>
      <c r="BP27" s="132">
        <f t="shared" si="30"/>
        <v>0</v>
      </c>
      <c r="BQ27" s="132">
        <f t="shared" si="31"/>
        <v>0</v>
      </c>
      <c r="BR27" s="132">
        <f t="shared" si="32"/>
        <v>0</v>
      </c>
      <c r="BS27" s="132">
        <f t="shared" si="33"/>
        <v>0</v>
      </c>
      <c r="BT27" s="132">
        <f t="shared" si="34"/>
        <v>0</v>
      </c>
      <c r="BU27" s="132">
        <f t="shared" si="35"/>
        <v>0</v>
      </c>
      <c r="BV27" s="132">
        <f t="shared" si="36"/>
        <v>0</v>
      </c>
      <c r="BW27" s="132">
        <f t="shared" si="37"/>
        <v>0</v>
      </c>
      <c r="BX27" s="132">
        <f t="shared" si="38"/>
        <v>0</v>
      </c>
      <c r="BY27" s="132">
        <f t="shared" si="39"/>
        <v>0</v>
      </c>
      <c r="BZ27" s="132">
        <f t="shared" si="40"/>
        <v>0</v>
      </c>
      <c r="CA27" s="138">
        <f t="shared" si="41"/>
        <v>0</v>
      </c>
      <c r="CC27" s="138">
        <f t="shared" si="42"/>
        <v>0</v>
      </c>
      <c r="CD27" s="138">
        <f t="shared" si="56"/>
        <v>0</v>
      </c>
      <c r="CE27" s="183">
        <f t="shared" si="57"/>
        <v>0</v>
      </c>
      <c r="CF27" s="130" t="str">
        <f t="shared" si="58"/>
        <v xml:space="preserve"> </v>
      </c>
      <c r="CG27" s="130" t="str">
        <f t="shared" si="59"/>
        <v xml:space="preserve"> </v>
      </c>
    </row>
    <row r="28" spans="1:85" ht="15">
      <c r="A28" s="181">
        <v>25</v>
      </c>
      <c r="B28" s="1957"/>
      <c r="C28" s="1957"/>
      <c r="D28" s="310"/>
      <c r="E28" s="311" t="str">
        <f ca="1">IF(D28&gt;0,OFFSET(исх.данные!$A$6,D28,1,1,1)," ")</f>
        <v xml:space="preserve"> </v>
      </c>
      <c r="F28" s="312" t="str">
        <f ca="1">IF(D28&gt;0,OFFSET(исх.данные!$A$6,D28,2,1,1),"  ")</f>
        <v xml:space="preserve">  </v>
      </c>
      <c r="G28" s="311" t="str">
        <f ca="1">IF(D28&gt;0,OFFSET(исх.данные!$A$6,D28,3,1,1),"  ")</f>
        <v xml:space="preserve">  </v>
      </c>
      <c r="H28" s="310"/>
      <c r="I28" s="321"/>
      <c r="J28" s="311"/>
      <c r="K28" s="311"/>
      <c r="L28" s="321"/>
      <c r="M28" s="311"/>
      <c r="N28" s="311"/>
      <c r="O28" s="313"/>
      <c r="P28" s="313"/>
      <c r="Q28" s="321"/>
      <c r="R28" s="314"/>
      <c r="S28" s="312"/>
      <c r="T28" s="312"/>
      <c r="U28" s="315"/>
      <c r="V28" s="129" t="str">
        <f t="shared" si="43"/>
        <v xml:space="preserve"> </v>
      </c>
      <c r="W28" s="129" t="str">
        <f t="shared" si="44"/>
        <v xml:space="preserve"> </v>
      </c>
      <c r="X28" s="129" t="str">
        <f t="shared" si="45"/>
        <v xml:space="preserve"> </v>
      </c>
      <c r="Y28" s="129"/>
      <c r="Z28" s="129" t="str">
        <f t="shared" si="0"/>
        <v xml:space="preserve"> </v>
      </c>
      <c r="AA28" s="182" t="str">
        <f t="shared" si="46"/>
        <v xml:space="preserve">    </v>
      </c>
      <c r="AC28" s="132">
        <f t="shared" si="60"/>
        <v>0</v>
      </c>
      <c r="AD28" s="132">
        <f t="shared" si="47"/>
        <v>0</v>
      </c>
      <c r="AE28" s="132">
        <f t="shared" si="48"/>
        <v>0</v>
      </c>
      <c r="AF28" s="132">
        <f t="shared" si="49"/>
        <v>0</v>
      </c>
      <c r="AG28" s="132">
        <f t="shared" si="50"/>
        <v>0</v>
      </c>
      <c r="AH28" s="132">
        <f t="shared" si="51"/>
        <v>0</v>
      </c>
      <c r="AI28" s="132">
        <f t="shared" si="52"/>
        <v>0</v>
      </c>
      <c r="AJ28" s="132">
        <f t="shared" si="53"/>
        <v>0</v>
      </c>
      <c r="AK28" s="132">
        <f t="shared" si="54"/>
        <v>0</v>
      </c>
      <c r="AL28" s="132">
        <f t="shared" si="55"/>
        <v>0</v>
      </c>
      <c r="AM28" s="132">
        <f t="shared" si="1"/>
        <v>0</v>
      </c>
      <c r="AN28" s="132">
        <f t="shared" si="2"/>
        <v>0</v>
      </c>
      <c r="AO28" s="132">
        <f t="shared" si="3"/>
        <v>0</v>
      </c>
      <c r="AP28" s="132">
        <f t="shared" si="4"/>
        <v>0</v>
      </c>
      <c r="AQ28" s="132">
        <f t="shared" si="5"/>
        <v>0</v>
      </c>
      <c r="AR28" s="132">
        <f t="shared" si="6"/>
        <v>0</v>
      </c>
      <c r="AS28" s="132">
        <f t="shared" si="7"/>
        <v>0</v>
      </c>
      <c r="AT28" s="132">
        <f t="shared" si="8"/>
        <v>0</v>
      </c>
      <c r="AU28" s="132">
        <f t="shared" si="9"/>
        <v>0</v>
      </c>
      <c r="AV28" s="132">
        <f t="shared" si="10"/>
        <v>0</v>
      </c>
      <c r="AW28" s="132">
        <f t="shared" si="11"/>
        <v>0</v>
      </c>
      <c r="AX28" s="132">
        <f t="shared" si="12"/>
        <v>0</v>
      </c>
      <c r="AY28" s="132">
        <f t="shared" si="13"/>
        <v>0</v>
      </c>
      <c r="AZ28" s="132">
        <f t="shared" si="14"/>
        <v>0</v>
      </c>
      <c r="BA28" s="132">
        <f t="shared" si="15"/>
        <v>0</v>
      </c>
      <c r="BB28" s="132">
        <f t="shared" si="16"/>
        <v>0</v>
      </c>
      <c r="BC28" s="132">
        <f t="shared" si="17"/>
        <v>0</v>
      </c>
      <c r="BD28" s="132">
        <f t="shared" si="18"/>
        <v>0</v>
      </c>
      <c r="BE28" s="132">
        <f t="shared" si="19"/>
        <v>0</v>
      </c>
      <c r="BF28" s="132">
        <f t="shared" si="20"/>
        <v>0</v>
      </c>
      <c r="BG28" s="132">
        <f t="shared" si="21"/>
        <v>0</v>
      </c>
      <c r="BH28" s="132">
        <f t="shared" si="22"/>
        <v>0</v>
      </c>
      <c r="BI28" s="132">
        <f t="shared" si="23"/>
        <v>0</v>
      </c>
      <c r="BJ28" s="132">
        <f t="shared" si="24"/>
        <v>0</v>
      </c>
      <c r="BK28" s="132">
        <f t="shared" si="25"/>
        <v>0</v>
      </c>
      <c r="BL28" s="132">
        <f t="shared" si="26"/>
        <v>0</v>
      </c>
      <c r="BM28" s="132">
        <f t="shared" si="27"/>
        <v>0</v>
      </c>
      <c r="BN28" s="132">
        <f t="shared" si="28"/>
        <v>0</v>
      </c>
      <c r="BO28" s="132">
        <f t="shared" si="29"/>
        <v>0</v>
      </c>
      <c r="BP28" s="132">
        <f t="shared" si="30"/>
        <v>0</v>
      </c>
      <c r="BQ28" s="132">
        <f t="shared" si="31"/>
        <v>0</v>
      </c>
      <c r="BR28" s="132">
        <f t="shared" si="32"/>
        <v>0</v>
      </c>
      <c r="BS28" s="132">
        <f t="shared" si="33"/>
        <v>0</v>
      </c>
      <c r="BT28" s="132">
        <f t="shared" si="34"/>
        <v>0</v>
      </c>
      <c r="BU28" s="132">
        <f t="shared" si="35"/>
        <v>0</v>
      </c>
      <c r="BV28" s="132">
        <f t="shared" si="36"/>
        <v>0</v>
      </c>
      <c r="BW28" s="132">
        <f t="shared" si="37"/>
        <v>0</v>
      </c>
      <c r="BX28" s="132">
        <f t="shared" si="38"/>
        <v>0</v>
      </c>
      <c r="BY28" s="132">
        <f t="shared" si="39"/>
        <v>0</v>
      </c>
      <c r="BZ28" s="132">
        <f t="shared" si="40"/>
        <v>0</v>
      </c>
      <c r="CA28" s="138">
        <f t="shared" si="41"/>
        <v>0</v>
      </c>
      <c r="CC28" s="138">
        <f t="shared" si="42"/>
        <v>0</v>
      </c>
      <c r="CD28" s="138">
        <f t="shared" si="56"/>
        <v>0</v>
      </c>
      <c r="CE28" s="183">
        <f t="shared" si="57"/>
        <v>0</v>
      </c>
      <c r="CF28" s="130" t="str">
        <f t="shared" si="58"/>
        <v xml:space="preserve"> </v>
      </c>
      <c r="CG28" s="130" t="str">
        <f t="shared" si="59"/>
        <v xml:space="preserve"> </v>
      </c>
    </row>
    <row r="29" spans="1:85" ht="15">
      <c r="A29" s="181">
        <v>26</v>
      </c>
      <c r="B29" s="1956"/>
      <c r="C29" s="1956"/>
      <c r="D29" s="316"/>
      <c r="E29" s="317" t="str">
        <f ca="1">IF(D29&gt;0,OFFSET(исх.данные!$A$6,D29,1,1,1)," ")</f>
        <v xml:space="preserve"> </v>
      </c>
      <c r="F29" s="318" t="str">
        <f ca="1">IF(D29&gt;0,OFFSET(исх.данные!$A$6,D29,2,1,1),"  ")</f>
        <v xml:space="preserve">  </v>
      </c>
      <c r="G29" s="317" t="str">
        <f ca="1">IF(D29&gt;0,OFFSET(исх.данные!$A$6,D29,3,1,1),"  ")</f>
        <v xml:space="preserve">  </v>
      </c>
      <c r="H29" s="316"/>
      <c r="I29" s="305"/>
      <c r="J29" s="317"/>
      <c r="K29" s="317"/>
      <c r="L29" s="305"/>
      <c r="M29" s="317"/>
      <c r="N29" s="317"/>
      <c r="O29" s="319"/>
      <c r="P29" s="319"/>
      <c r="Q29" s="305"/>
      <c r="R29" s="306"/>
      <c r="S29" s="318"/>
      <c r="T29" s="318"/>
      <c r="U29" s="320"/>
      <c r="V29" s="126" t="str">
        <f t="shared" si="43"/>
        <v xml:space="preserve"> </v>
      </c>
      <c r="W29" s="126" t="str">
        <f t="shared" si="44"/>
        <v xml:space="preserve"> </v>
      </c>
      <c r="X29" s="126" t="str">
        <f t="shared" si="45"/>
        <v xml:space="preserve"> </v>
      </c>
      <c r="Y29" s="126"/>
      <c r="Z29" s="126" t="str">
        <f t="shared" si="0"/>
        <v xml:space="preserve"> </v>
      </c>
      <c r="AA29" s="181" t="str">
        <f t="shared" si="46"/>
        <v xml:space="preserve">    </v>
      </c>
      <c r="AC29" s="132">
        <f t="shared" si="60"/>
        <v>0</v>
      </c>
      <c r="AD29" s="132">
        <f t="shared" si="47"/>
        <v>0</v>
      </c>
      <c r="AE29" s="132">
        <f t="shared" si="48"/>
        <v>0</v>
      </c>
      <c r="AF29" s="132">
        <f t="shared" si="49"/>
        <v>0</v>
      </c>
      <c r="AG29" s="132">
        <f t="shared" si="50"/>
        <v>0</v>
      </c>
      <c r="AH29" s="132">
        <f t="shared" si="51"/>
        <v>0</v>
      </c>
      <c r="AI29" s="132">
        <f t="shared" si="52"/>
        <v>0</v>
      </c>
      <c r="AJ29" s="132">
        <f t="shared" si="53"/>
        <v>0</v>
      </c>
      <c r="AK29" s="132">
        <f t="shared" si="54"/>
        <v>0</v>
      </c>
      <c r="AL29" s="132">
        <f t="shared" si="55"/>
        <v>0</v>
      </c>
      <c r="AM29" s="132">
        <f t="shared" si="1"/>
        <v>0</v>
      </c>
      <c r="AN29" s="132">
        <f t="shared" si="2"/>
        <v>0</v>
      </c>
      <c r="AO29" s="132">
        <f t="shared" si="3"/>
        <v>0</v>
      </c>
      <c r="AP29" s="132">
        <f t="shared" si="4"/>
        <v>0</v>
      </c>
      <c r="AQ29" s="132">
        <f t="shared" si="5"/>
        <v>0</v>
      </c>
      <c r="AR29" s="132">
        <f t="shared" si="6"/>
        <v>0</v>
      </c>
      <c r="AS29" s="132">
        <f t="shared" si="7"/>
        <v>0</v>
      </c>
      <c r="AT29" s="132">
        <f t="shared" si="8"/>
        <v>0</v>
      </c>
      <c r="AU29" s="132">
        <f t="shared" si="9"/>
        <v>0</v>
      </c>
      <c r="AV29" s="132">
        <f t="shared" si="10"/>
        <v>0</v>
      </c>
      <c r="AW29" s="132">
        <f t="shared" si="11"/>
        <v>0</v>
      </c>
      <c r="AX29" s="132">
        <f t="shared" si="12"/>
        <v>0</v>
      </c>
      <c r="AY29" s="132">
        <f t="shared" si="13"/>
        <v>0</v>
      </c>
      <c r="AZ29" s="132">
        <f t="shared" si="14"/>
        <v>0</v>
      </c>
      <c r="BA29" s="132">
        <f t="shared" si="15"/>
        <v>0</v>
      </c>
      <c r="BB29" s="132">
        <f t="shared" si="16"/>
        <v>0</v>
      </c>
      <c r="BC29" s="132">
        <f t="shared" si="17"/>
        <v>0</v>
      </c>
      <c r="BD29" s="132">
        <f t="shared" si="18"/>
        <v>0</v>
      </c>
      <c r="BE29" s="132">
        <f t="shared" si="19"/>
        <v>0</v>
      </c>
      <c r="BF29" s="132">
        <f t="shared" si="20"/>
        <v>0</v>
      </c>
      <c r="BG29" s="132">
        <f t="shared" si="21"/>
        <v>0</v>
      </c>
      <c r="BH29" s="132">
        <f t="shared" si="22"/>
        <v>0</v>
      </c>
      <c r="BI29" s="132">
        <f t="shared" si="23"/>
        <v>0</v>
      </c>
      <c r="BJ29" s="132">
        <f t="shared" si="24"/>
        <v>0</v>
      </c>
      <c r="BK29" s="132">
        <f t="shared" si="25"/>
        <v>0</v>
      </c>
      <c r="BL29" s="132">
        <f t="shared" si="26"/>
        <v>0</v>
      </c>
      <c r="BM29" s="132">
        <f t="shared" si="27"/>
        <v>0</v>
      </c>
      <c r="BN29" s="132">
        <f t="shared" si="28"/>
        <v>0</v>
      </c>
      <c r="BO29" s="132">
        <f t="shared" si="29"/>
        <v>0</v>
      </c>
      <c r="BP29" s="132">
        <f t="shared" si="30"/>
        <v>0</v>
      </c>
      <c r="BQ29" s="132">
        <f t="shared" si="31"/>
        <v>0</v>
      </c>
      <c r="BR29" s="132">
        <f t="shared" si="32"/>
        <v>0</v>
      </c>
      <c r="BS29" s="132">
        <f t="shared" si="33"/>
        <v>0</v>
      </c>
      <c r="BT29" s="132">
        <f t="shared" si="34"/>
        <v>0</v>
      </c>
      <c r="BU29" s="132">
        <f t="shared" si="35"/>
        <v>0</v>
      </c>
      <c r="BV29" s="132">
        <f t="shared" si="36"/>
        <v>0</v>
      </c>
      <c r="BW29" s="132">
        <f t="shared" si="37"/>
        <v>0</v>
      </c>
      <c r="BX29" s="132">
        <f t="shared" si="38"/>
        <v>0</v>
      </c>
      <c r="BY29" s="132">
        <f t="shared" si="39"/>
        <v>0</v>
      </c>
      <c r="BZ29" s="132">
        <f t="shared" si="40"/>
        <v>0</v>
      </c>
      <c r="CA29" s="138">
        <f t="shared" si="41"/>
        <v>0</v>
      </c>
      <c r="CC29" s="138">
        <f t="shared" si="42"/>
        <v>0</v>
      </c>
      <c r="CD29" s="138">
        <f t="shared" si="56"/>
        <v>0</v>
      </c>
      <c r="CE29" s="183">
        <f t="shared" si="57"/>
        <v>0</v>
      </c>
      <c r="CF29" s="130" t="str">
        <f t="shared" si="58"/>
        <v xml:space="preserve"> </v>
      </c>
      <c r="CG29" s="130" t="str">
        <f t="shared" si="59"/>
        <v xml:space="preserve"> </v>
      </c>
    </row>
    <row r="30" spans="1:85" ht="15">
      <c r="A30" s="181">
        <v>27</v>
      </c>
      <c r="B30" s="1957"/>
      <c r="C30" s="1957"/>
      <c r="D30" s="310"/>
      <c r="E30" s="311" t="str">
        <f ca="1">IF(D30&gt;0,OFFSET(исх.данные!$A$6,D30,1,1,1)," ")</f>
        <v xml:space="preserve"> </v>
      </c>
      <c r="F30" s="312" t="str">
        <f ca="1">IF(D30&gt;0,OFFSET(исх.данные!$A$6,D30,2,1,1),"  ")</f>
        <v xml:space="preserve">  </v>
      </c>
      <c r="G30" s="311" t="str">
        <f ca="1">IF(D30&gt;0,OFFSET(исх.данные!$A$6,D30,3,1,1),"  ")</f>
        <v xml:space="preserve">  </v>
      </c>
      <c r="H30" s="310"/>
      <c r="I30" s="321"/>
      <c r="J30" s="311"/>
      <c r="K30" s="311"/>
      <c r="L30" s="321"/>
      <c r="M30" s="311"/>
      <c r="N30" s="311"/>
      <c r="O30" s="313"/>
      <c r="P30" s="313"/>
      <c r="Q30" s="321"/>
      <c r="R30" s="314"/>
      <c r="S30" s="312"/>
      <c r="T30" s="312"/>
      <c r="U30" s="315"/>
      <c r="V30" s="129" t="str">
        <f t="shared" si="43"/>
        <v xml:space="preserve"> </v>
      </c>
      <c r="W30" s="129" t="str">
        <f t="shared" si="44"/>
        <v xml:space="preserve"> </v>
      </c>
      <c r="X30" s="129" t="str">
        <f t="shared" si="45"/>
        <v xml:space="preserve"> </v>
      </c>
      <c r="Y30" s="129"/>
      <c r="Z30" s="129" t="str">
        <f t="shared" si="0"/>
        <v xml:space="preserve"> </v>
      </c>
      <c r="AA30" s="182" t="str">
        <f t="shared" si="46"/>
        <v xml:space="preserve">    </v>
      </c>
      <c r="AC30" s="132">
        <f t="shared" si="60"/>
        <v>0</v>
      </c>
      <c r="AD30" s="132">
        <f t="shared" si="47"/>
        <v>0</v>
      </c>
      <c r="AE30" s="132">
        <f t="shared" si="48"/>
        <v>0</v>
      </c>
      <c r="AF30" s="132">
        <f t="shared" si="49"/>
        <v>0</v>
      </c>
      <c r="AG30" s="132">
        <f t="shared" si="50"/>
        <v>0</v>
      </c>
      <c r="AH30" s="132">
        <f t="shared" si="51"/>
        <v>0</v>
      </c>
      <c r="AI30" s="132">
        <f t="shared" si="52"/>
        <v>0</v>
      </c>
      <c r="AJ30" s="132">
        <f t="shared" si="53"/>
        <v>0</v>
      </c>
      <c r="AK30" s="132">
        <f t="shared" si="54"/>
        <v>0</v>
      </c>
      <c r="AL30" s="132">
        <f t="shared" si="55"/>
        <v>0</v>
      </c>
      <c r="AM30" s="132">
        <f t="shared" si="1"/>
        <v>0</v>
      </c>
      <c r="AN30" s="132">
        <f t="shared" si="2"/>
        <v>0</v>
      </c>
      <c r="AO30" s="132">
        <f t="shared" si="3"/>
        <v>0</v>
      </c>
      <c r="AP30" s="132">
        <f t="shared" si="4"/>
        <v>0</v>
      </c>
      <c r="AQ30" s="132">
        <f t="shared" si="5"/>
        <v>0</v>
      </c>
      <c r="AR30" s="132">
        <f t="shared" si="6"/>
        <v>0</v>
      </c>
      <c r="AS30" s="132">
        <f t="shared" si="7"/>
        <v>0</v>
      </c>
      <c r="AT30" s="132">
        <f t="shared" si="8"/>
        <v>0</v>
      </c>
      <c r="AU30" s="132">
        <f t="shared" si="9"/>
        <v>0</v>
      </c>
      <c r="AV30" s="132">
        <f t="shared" si="10"/>
        <v>0</v>
      </c>
      <c r="AW30" s="132">
        <f t="shared" si="11"/>
        <v>0</v>
      </c>
      <c r="AX30" s="132">
        <f t="shared" si="12"/>
        <v>0</v>
      </c>
      <c r="AY30" s="132">
        <f t="shared" si="13"/>
        <v>0</v>
      </c>
      <c r="AZ30" s="132">
        <f t="shared" si="14"/>
        <v>0</v>
      </c>
      <c r="BA30" s="132">
        <f t="shared" si="15"/>
        <v>0</v>
      </c>
      <c r="BB30" s="132">
        <f t="shared" si="16"/>
        <v>0</v>
      </c>
      <c r="BC30" s="132">
        <f t="shared" si="17"/>
        <v>0</v>
      </c>
      <c r="BD30" s="132">
        <f t="shared" si="18"/>
        <v>0</v>
      </c>
      <c r="BE30" s="132">
        <f t="shared" si="19"/>
        <v>0</v>
      </c>
      <c r="BF30" s="132">
        <f t="shared" si="20"/>
        <v>0</v>
      </c>
      <c r="BG30" s="132">
        <f t="shared" si="21"/>
        <v>0</v>
      </c>
      <c r="BH30" s="132">
        <f t="shared" si="22"/>
        <v>0</v>
      </c>
      <c r="BI30" s="132">
        <f t="shared" si="23"/>
        <v>0</v>
      </c>
      <c r="BJ30" s="132">
        <f t="shared" si="24"/>
        <v>0</v>
      </c>
      <c r="BK30" s="132">
        <f t="shared" si="25"/>
        <v>0</v>
      </c>
      <c r="BL30" s="132">
        <f t="shared" si="26"/>
        <v>0</v>
      </c>
      <c r="BM30" s="132">
        <f t="shared" si="27"/>
        <v>0</v>
      </c>
      <c r="BN30" s="132">
        <f t="shared" si="28"/>
        <v>0</v>
      </c>
      <c r="BO30" s="132">
        <f t="shared" si="29"/>
        <v>0</v>
      </c>
      <c r="BP30" s="132">
        <f t="shared" si="30"/>
        <v>0</v>
      </c>
      <c r="BQ30" s="132">
        <f t="shared" si="31"/>
        <v>0</v>
      </c>
      <c r="BR30" s="132">
        <f t="shared" si="32"/>
        <v>0</v>
      </c>
      <c r="BS30" s="132">
        <f t="shared" si="33"/>
        <v>0</v>
      </c>
      <c r="BT30" s="132">
        <f t="shared" si="34"/>
        <v>0</v>
      </c>
      <c r="BU30" s="132">
        <f t="shared" si="35"/>
        <v>0</v>
      </c>
      <c r="BV30" s="132">
        <f t="shared" si="36"/>
        <v>0</v>
      </c>
      <c r="BW30" s="132">
        <f t="shared" si="37"/>
        <v>0</v>
      </c>
      <c r="BX30" s="132">
        <f t="shared" si="38"/>
        <v>0</v>
      </c>
      <c r="BY30" s="132">
        <f t="shared" si="39"/>
        <v>0</v>
      </c>
      <c r="BZ30" s="132">
        <f t="shared" si="40"/>
        <v>0</v>
      </c>
      <c r="CA30" s="138">
        <f t="shared" si="41"/>
        <v>0</v>
      </c>
      <c r="CC30" s="138">
        <f t="shared" si="42"/>
        <v>0</v>
      </c>
      <c r="CD30" s="138">
        <f t="shared" si="56"/>
        <v>0</v>
      </c>
      <c r="CE30" s="183">
        <f t="shared" si="57"/>
        <v>0</v>
      </c>
      <c r="CF30" s="130" t="str">
        <f t="shared" si="58"/>
        <v xml:space="preserve"> </v>
      </c>
      <c r="CG30" s="130" t="str">
        <f t="shared" si="59"/>
        <v xml:space="preserve"> </v>
      </c>
    </row>
    <row r="31" spans="1:85" ht="15">
      <c r="A31" s="181">
        <v>28</v>
      </c>
      <c r="B31" s="1956"/>
      <c r="C31" s="1956"/>
      <c r="D31" s="316"/>
      <c r="E31" s="317" t="str">
        <f ca="1">IF(D31&gt;0,OFFSET(исх.данные!$A$6,D31,1,1,1)," ")</f>
        <v xml:space="preserve"> </v>
      </c>
      <c r="F31" s="318" t="str">
        <f ca="1">IF(D31&gt;0,OFFSET(исх.данные!$A$6,D31,2,1,1),"  ")</f>
        <v xml:space="preserve">  </v>
      </c>
      <c r="G31" s="317" t="str">
        <f ca="1">IF(D31&gt;0,OFFSET(исх.данные!$A$6,D31,3,1,1),"  ")</f>
        <v xml:space="preserve">  </v>
      </c>
      <c r="H31" s="316"/>
      <c r="I31" s="305"/>
      <c r="J31" s="317"/>
      <c r="K31" s="317"/>
      <c r="L31" s="305"/>
      <c r="M31" s="317"/>
      <c r="N31" s="317"/>
      <c r="O31" s="319"/>
      <c r="P31" s="319"/>
      <c r="Q31" s="305"/>
      <c r="R31" s="306"/>
      <c r="S31" s="318"/>
      <c r="T31" s="318"/>
      <c r="U31" s="320"/>
      <c r="V31" s="126" t="str">
        <f t="shared" si="43"/>
        <v xml:space="preserve"> </v>
      </c>
      <c r="W31" s="126" t="str">
        <f t="shared" si="44"/>
        <v xml:space="preserve"> </v>
      </c>
      <c r="X31" s="126" t="str">
        <f t="shared" si="45"/>
        <v xml:space="preserve"> </v>
      </c>
      <c r="Y31" s="126"/>
      <c r="Z31" s="126" t="str">
        <f t="shared" si="0"/>
        <v xml:space="preserve"> </v>
      </c>
      <c r="AA31" s="181" t="str">
        <f t="shared" si="46"/>
        <v xml:space="preserve">    </v>
      </c>
      <c r="AC31" s="132">
        <f t="shared" si="60"/>
        <v>0</v>
      </c>
      <c r="AD31" s="132">
        <f t="shared" si="47"/>
        <v>0</v>
      </c>
      <c r="AE31" s="132">
        <f t="shared" si="48"/>
        <v>0</v>
      </c>
      <c r="AF31" s="132">
        <f t="shared" si="49"/>
        <v>0</v>
      </c>
      <c r="AG31" s="132">
        <f t="shared" si="50"/>
        <v>0</v>
      </c>
      <c r="AH31" s="132">
        <f t="shared" si="51"/>
        <v>0</v>
      </c>
      <c r="AI31" s="132">
        <f t="shared" si="52"/>
        <v>0</v>
      </c>
      <c r="AJ31" s="132">
        <f t="shared" si="53"/>
        <v>0</v>
      </c>
      <c r="AK31" s="132">
        <f t="shared" si="54"/>
        <v>0</v>
      </c>
      <c r="AL31" s="132">
        <f t="shared" si="55"/>
        <v>0</v>
      </c>
      <c r="AM31" s="132">
        <f t="shared" si="1"/>
        <v>0</v>
      </c>
      <c r="AN31" s="132">
        <f t="shared" si="2"/>
        <v>0</v>
      </c>
      <c r="AO31" s="132">
        <f t="shared" si="3"/>
        <v>0</v>
      </c>
      <c r="AP31" s="132">
        <f t="shared" si="4"/>
        <v>0</v>
      </c>
      <c r="AQ31" s="132">
        <f t="shared" si="5"/>
        <v>0</v>
      </c>
      <c r="AR31" s="132">
        <f t="shared" si="6"/>
        <v>0</v>
      </c>
      <c r="AS31" s="132">
        <f t="shared" si="7"/>
        <v>0</v>
      </c>
      <c r="AT31" s="132">
        <f t="shared" si="8"/>
        <v>0</v>
      </c>
      <c r="AU31" s="132">
        <f t="shared" si="9"/>
        <v>0</v>
      </c>
      <c r="AV31" s="132">
        <f t="shared" si="10"/>
        <v>0</v>
      </c>
      <c r="AW31" s="132">
        <f t="shared" si="11"/>
        <v>0</v>
      </c>
      <c r="AX31" s="132">
        <f t="shared" si="12"/>
        <v>0</v>
      </c>
      <c r="AY31" s="132">
        <f t="shared" si="13"/>
        <v>0</v>
      </c>
      <c r="AZ31" s="132">
        <f t="shared" si="14"/>
        <v>0</v>
      </c>
      <c r="BA31" s="132">
        <f t="shared" si="15"/>
        <v>0</v>
      </c>
      <c r="BB31" s="132">
        <f t="shared" si="16"/>
        <v>0</v>
      </c>
      <c r="BC31" s="132">
        <f t="shared" si="17"/>
        <v>0</v>
      </c>
      <c r="BD31" s="132">
        <f t="shared" si="18"/>
        <v>0</v>
      </c>
      <c r="BE31" s="132">
        <f t="shared" si="19"/>
        <v>0</v>
      </c>
      <c r="BF31" s="132">
        <f t="shared" si="20"/>
        <v>0</v>
      </c>
      <c r="BG31" s="132">
        <f t="shared" si="21"/>
        <v>0</v>
      </c>
      <c r="BH31" s="132">
        <f t="shared" si="22"/>
        <v>0</v>
      </c>
      <c r="BI31" s="132">
        <f t="shared" si="23"/>
        <v>0</v>
      </c>
      <c r="BJ31" s="132">
        <f t="shared" si="24"/>
        <v>0</v>
      </c>
      <c r="BK31" s="132">
        <f t="shared" si="25"/>
        <v>0</v>
      </c>
      <c r="BL31" s="132">
        <f t="shared" si="26"/>
        <v>0</v>
      </c>
      <c r="BM31" s="132">
        <f t="shared" si="27"/>
        <v>0</v>
      </c>
      <c r="BN31" s="132">
        <f t="shared" si="28"/>
        <v>0</v>
      </c>
      <c r="BO31" s="132">
        <f t="shared" si="29"/>
        <v>0</v>
      </c>
      <c r="BP31" s="132">
        <f t="shared" si="30"/>
        <v>0</v>
      </c>
      <c r="BQ31" s="132">
        <f t="shared" si="31"/>
        <v>0</v>
      </c>
      <c r="BR31" s="132">
        <f t="shared" si="32"/>
        <v>0</v>
      </c>
      <c r="BS31" s="132">
        <f t="shared" si="33"/>
        <v>0</v>
      </c>
      <c r="BT31" s="132">
        <f t="shared" si="34"/>
        <v>0</v>
      </c>
      <c r="BU31" s="132">
        <f t="shared" si="35"/>
        <v>0</v>
      </c>
      <c r="BV31" s="132">
        <f t="shared" si="36"/>
        <v>0</v>
      </c>
      <c r="BW31" s="132">
        <f t="shared" si="37"/>
        <v>0</v>
      </c>
      <c r="BX31" s="132">
        <f t="shared" si="38"/>
        <v>0</v>
      </c>
      <c r="BY31" s="132">
        <f t="shared" si="39"/>
        <v>0</v>
      </c>
      <c r="BZ31" s="132">
        <f t="shared" si="40"/>
        <v>0</v>
      </c>
      <c r="CA31" s="138">
        <f t="shared" si="41"/>
        <v>0</v>
      </c>
      <c r="CC31" s="138">
        <f t="shared" si="42"/>
        <v>0</v>
      </c>
      <c r="CD31" s="138">
        <f t="shared" si="56"/>
        <v>0</v>
      </c>
      <c r="CE31" s="183">
        <f t="shared" si="57"/>
        <v>0</v>
      </c>
      <c r="CF31" s="130" t="str">
        <f t="shared" si="58"/>
        <v xml:space="preserve"> </v>
      </c>
      <c r="CG31" s="130" t="str">
        <f t="shared" si="59"/>
        <v xml:space="preserve"> </v>
      </c>
    </row>
    <row r="32" spans="1:85" ht="15">
      <c r="A32" s="181">
        <v>29</v>
      </c>
      <c r="B32" s="1957"/>
      <c r="C32" s="1957"/>
      <c r="D32" s="310"/>
      <c r="E32" s="311" t="str">
        <f ca="1">IF(D32&gt;0,OFFSET(исх.данные!$A$6,D32,1,1,1)," ")</f>
        <v xml:space="preserve"> </v>
      </c>
      <c r="F32" s="312" t="str">
        <f ca="1">IF(D32&gt;0,OFFSET(исх.данные!$A$6,D32,2,1,1),"  ")</f>
        <v xml:space="preserve">  </v>
      </c>
      <c r="G32" s="311" t="str">
        <f ca="1">IF(D32&gt;0,OFFSET(исх.данные!$A$6,D32,3,1,1),"  ")</f>
        <v xml:space="preserve">  </v>
      </c>
      <c r="H32" s="310"/>
      <c r="I32" s="321"/>
      <c r="J32" s="311"/>
      <c r="K32" s="311"/>
      <c r="L32" s="321"/>
      <c r="M32" s="311"/>
      <c r="N32" s="311"/>
      <c r="O32" s="313"/>
      <c r="P32" s="313"/>
      <c r="Q32" s="321"/>
      <c r="R32" s="314"/>
      <c r="S32" s="312"/>
      <c r="T32" s="312"/>
      <c r="U32" s="315"/>
      <c r="V32" s="129" t="str">
        <f t="shared" si="43"/>
        <v xml:space="preserve"> </v>
      </c>
      <c r="W32" s="129" t="str">
        <f t="shared" si="44"/>
        <v xml:space="preserve"> </v>
      </c>
      <c r="X32" s="129" t="str">
        <f t="shared" si="45"/>
        <v xml:space="preserve"> </v>
      </c>
      <c r="Y32" s="129"/>
      <c r="Z32" s="129" t="str">
        <f t="shared" si="0"/>
        <v xml:space="preserve"> </v>
      </c>
      <c r="AA32" s="182" t="str">
        <f t="shared" si="46"/>
        <v xml:space="preserve">    </v>
      </c>
      <c r="AC32" s="132">
        <f t="shared" si="60"/>
        <v>0</v>
      </c>
      <c r="AD32" s="132">
        <f t="shared" si="47"/>
        <v>0</v>
      </c>
      <c r="AE32" s="132">
        <f t="shared" si="48"/>
        <v>0</v>
      </c>
      <c r="AF32" s="132">
        <f t="shared" si="49"/>
        <v>0</v>
      </c>
      <c r="AG32" s="132">
        <f t="shared" si="50"/>
        <v>0</v>
      </c>
      <c r="AH32" s="132">
        <f t="shared" si="51"/>
        <v>0</v>
      </c>
      <c r="AI32" s="132">
        <f t="shared" si="52"/>
        <v>0</v>
      </c>
      <c r="AJ32" s="132">
        <f t="shared" si="53"/>
        <v>0</v>
      </c>
      <c r="AK32" s="132">
        <f t="shared" si="54"/>
        <v>0</v>
      </c>
      <c r="AL32" s="132">
        <f t="shared" si="55"/>
        <v>0</v>
      </c>
      <c r="AM32" s="132">
        <f t="shared" si="1"/>
        <v>0</v>
      </c>
      <c r="AN32" s="132">
        <f t="shared" si="2"/>
        <v>0</v>
      </c>
      <c r="AO32" s="132">
        <f t="shared" si="3"/>
        <v>0</v>
      </c>
      <c r="AP32" s="132">
        <f t="shared" si="4"/>
        <v>0</v>
      </c>
      <c r="AQ32" s="132">
        <f t="shared" si="5"/>
        <v>0</v>
      </c>
      <c r="AR32" s="132">
        <f t="shared" si="6"/>
        <v>0</v>
      </c>
      <c r="AS32" s="132">
        <f t="shared" si="7"/>
        <v>0</v>
      </c>
      <c r="AT32" s="132">
        <f t="shared" si="8"/>
        <v>0</v>
      </c>
      <c r="AU32" s="132">
        <f t="shared" si="9"/>
        <v>0</v>
      </c>
      <c r="AV32" s="132">
        <f t="shared" si="10"/>
        <v>0</v>
      </c>
      <c r="AW32" s="132">
        <f t="shared" si="11"/>
        <v>0</v>
      </c>
      <c r="AX32" s="132">
        <f t="shared" si="12"/>
        <v>0</v>
      </c>
      <c r="AY32" s="132">
        <f t="shared" si="13"/>
        <v>0</v>
      </c>
      <c r="AZ32" s="132">
        <f t="shared" si="14"/>
        <v>0</v>
      </c>
      <c r="BA32" s="132">
        <f t="shared" si="15"/>
        <v>0</v>
      </c>
      <c r="BB32" s="132">
        <f t="shared" si="16"/>
        <v>0</v>
      </c>
      <c r="BC32" s="132">
        <f t="shared" si="17"/>
        <v>0</v>
      </c>
      <c r="BD32" s="132">
        <f t="shared" si="18"/>
        <v>0</v>
      </c>
      <c r="BE32" s="132">
        <f t="shared" si="19"/>
        <v>0</v>
      </c>
      <c r="BF32" s="132">
        <f t="shared" si="20"/>
        <v>0</v>
      </c>
      <c r="BG32" s="132">
        <f t="shared" si="21"/>
        <v>0</v>
      </c>
      <c r="BH32" s="132">
        <f t="shared" si="22"/>
        <v>0</v>
      </c>
      <c r="BI32" s="132">
        <f t="shared" si="23"/>
        <v>0</v>
      </c>
      <c r="BJ32" s="132">
        <f t="shared" si="24"/>
        <v>0</v>
      </c>
      <c r="BK32" s="132">
        <f t="shared" si="25"/>
        <v>0</v>
      </c>
      <c r="BL32" s="132">
        <f t="shared" si="26"/>
        <v>0</v>
      </c>
      <c r="BM32" s="132">
        <f t="shared" si="27"/>
        <v>0</v>
      </c>
      <c r="BN32" s="132">
        <f t="shared" si="28"/>
        <v>0</v>
      </c>
      <c r="BO32" s="132">
        <f t="shared" si="29"/>
        <v>0</v>
      </c>
      <c r="BP32" s="132">
        <f t="shared" si="30"/>
        <v>0</v>
      </c>
      <c r="BQ32" s="132">
        <f t="shared" si="31"/>
        <v>0</v>
      </c>
      <c r="BR32" s="132">
        <f t="shared" si="32"/>
        <v>0</v>
      </c>
      <c r="BS32" s="132">
        <f t="shared" si="33"/>
        <v>0</v>
      </c>
      <c r="BT32" s="132">
        <f t="shared" si="34"/>
        <v>0</v>
      </c>
      <c r="BU32" s="132">
        <f t="shared" si="35"/>
        <v>0</v>
      </c>
      <c r="BV32" s="132">
        <f t="shared" si="36"/>
        <v>0</v>
      </c>
      <c r="BW32" s="132">
        <f t="shared" si="37"/>
        <v>0</v>
      </c>
      <c r="BX32" s="132">
        <f t="shared" si="38"/>
        <v>0</v>
      </c>
      <c r="BY32" s="132">
        <f t="shared" si="39"/>
        <v>0</v>
      </c>
      <c r="BZ32" s="132">
        <f t="shared" si="40"/>
        <v>0</v>
      </c>
      <c r="CA32" s="138">
        <f t="shared" si="41"/>
        <v>0</v>
      </c>
      <c r="CC32" s="138">
        <f t="shared" si="42"/>
        <v>0</v>
      </c>
      <c r="CD32" s="138">
        <f t="shared" si="56"/>
        <v>0</v>
      </c>
      <c r="CE32" s="183">
        <f t="shared" si="57"/>
        <v>0</v>
      </c>
      <c r="CF32" s="130" t="str">
        <f t="shared" si="58"/>
        <v xml:space="preserve"> </v>
      </c>
      <c r="CG32" s="130" t="str">
        <f t="shared" si="59"/>
        <v xml:space="preserve"> </v>
      </c>
    </row>
    <row r="33" spans="1:85" ht="15">
      <c r="A33" s="181">
        <v>30</v>
      </c>
      <c r="B33" s="1956"/>
      <c r="C33" s="1956"/>
      <c r="D33" s="316"/>
      <c r="E33" s="317" t="str">
        <f ca="1">IF(D33&gt;0,OFFSET(исх.данные!$A$6,D33,1,1,1)," ")</f>
        <v xml:space="preserve"> </v>
      </c>
      <c r="F33" s="318" t="str">
        <f ca="1">IF(D33&gt;0,OFFSET(исх.данные!$A$6,D33,2,1,1),"  ")</f>
        <v xml:space="preserve">  </v>
      </c>
      <c r="G33" s="317" t="str">
        <f ca="1">IF(D33&gt;0,OFFSET(исх.данные!$A$6,D33,3,1,1),"  ")</f>
        <v xml:space="preserve">  </v>
      </c>
      <c r="H33" s="316"/>
      <c r="I33" s="305"/>
      <c r="J33" s="317"/>
      <c r="K33" s="317"/>
      <c r="L33" s="305"/>
      <c r="M33" s="317"/>
      <c r="N33" s="317"/>
      <c r="O33" s="319"/>
      <c r="P33" s="319"/>
      <c r="Q33" s="305"/>
      <c r="R33" s="306"/>
      <c r="S33" s="318"/>
      <c r="T33" s="318"/>
      <c r="U33" s="320"/>
      <c r="V33" s="126" t="str">
        <f t="shared" si="43"/>
        <v xml:space="preserve"> </v>
      </c>
      <c r="W33" s="126" t="str">
        <f t="shared" si="44"/>
        <v xml:space="preserve"> </v>
      </c>
      <c r="X33" s="126" t="str">
        <f t="shared" si="45"/>
        <v xml:space="preserve"> </v>
      </c>
      <c r="Y33" s="126"/>
      <c r="Z33" s="126" t="str">
        <f t="shared" si="0"/>
        <v xml:space="preserve"> </v>
      </c>
      <c r="AA33" s="181" t="str">
        <f t="shared" si="46"/>
        <v xml:space="preserve">    </v>
      </c>
      <c r="AC33" s="132">
        <f t="shared" si="60"/>
        <v>0</v>
      </c>
      <c r="AD33" s="132">
        <f t="shared" si="47"/>
        <v>0</v>
      </c>
      <c r="AE33" s="132">
        <f t="shared" si="48"/>
        <v>0</v>
      </c>
      <c r="AF33" s="132">
        <f t="shared" si="49"/>
        <v>0</v>
      </c>
      <c r="AG33" s="132">
        <f t="shared" si="50"/>
        <v>0</v>
      </c>
      <c r="AH33" s="132">
        <f t="shared" si="51"/>
        <v>0</v>
      </c>
      <c r="AI33" s="132">
        <f t="shared" si="52"/>
        <v>0</v>
      </c>
      <c r="AJ33" s="132">
        <f t="shared" si="53"/>
        <v>0</v>
      </c>
      <c r="AK33" s="132">
        <f t="shared" si="54"/>
        <v>0</v>
      </c>
      <c r="AL33" s="132">
        <f t="shared" si="55"/>
        <v>0</v>
      </c>
      <c r="AM33" s="132">
        <f t="shared" si="1"/>
        <v>0</v>
      </c>
      <c r="AN33" s="132">
        <f t="shared" si="2"/>
        <v>0</v>
      </c>
      <c r="AO33" s="132">
        <f t="shared" si="3"/>
        <v>0</v>
      </c>
      <c r="AP33" s="132">
        <f t="shared" si="4"/>
        <v>0</v>
      </c>
      <c r="AQ33" s="132">
        <f t="shared" si="5"/>
        <v>0</v>
      </c>
      <c r="AR33" s="132">
        <f t="shared" si="6"/>
        <v>0</v>
      </c>
      <c r="AS33" s="132">
        <f t="shared" si="7"/>
        <v>0</v>
      </c>
      <c r="AT33" s="132">
        <f t="shared" si="8"/>
        <v>0</v>
      </c>
      <c r="AU33" s="132">
        <f t="shared" si="9"/>
        <v>0</v>
      </c>
      <c r="AV33" s="132">
        <f t="shared" si="10"/>
        <v>0</v>
      </c>
      <c r="AW33" s="132">
        <f t="shared" si="11"/>
        <v>0</v>
      </c>
      <c r="AX33" s="132">
        <f t="shared" si="12"/>
        <v>0</v>
      </c>
      <c r="AY33" s="132">
        <f t="shared" si="13"/>
        <v>0</v>
      </c>
      <c r="AZ33" s="132">
        <f t="shared" si="14"/>
        <v>0</v>
      </c>
      <c r="BA33" s="132">
        <f t="shared" si="15"/>
        <v>0</v>
      </c>
      <c r="BB33" s="132">
        <f t="shared" si="16"/>
        <v>0</v>
      </c>
      <c r="BC33" s="132">
        <f t="shared" si="17"/>
        <v>0</v>
      </c>
      <c r="BD33" s="132">
        <f t="shared" si="18"/>
        <v>0</v>
      </c>
      <c r="BE33" s="132">
        <f t="shared" si="19"/>
        <v>0</v>
      </c>
      <c r="BF33" s="132">
        <f t="shared" si="20"/>
        <v>0</v>
      </c>
      <c r="BG33" s="132">
        <f t="shared" si="21"/>
        <v>0</v>
      </c>
      <c r="BH33" s="132">
        <f t="shared" si="22"/>
        <v>0</v>
      </c>
      <c r="BI33" s="132">
        <f t="shared" si="23"/>
        <v>0</v>
      </c>
      <c r="BJ33" s="132">
        <f t="shared" si="24"/>
        <v>0</v>
      </c>
      <c r="BK33" s="132">
        <f t="shared" si="25"/>
        <v>0</v>
      </c>
      <c r="BL33" s="132">
        <f t="shared" si="26"/>
        <v>0</v>
      </c>
      <c r="BM33" s="132">
        <f t="shared" si="27"/>
        <v>0</v>
      </c>
      <c r="BN33" s="132">
        <f t="shared" si="28"/>
        <v>0</v>
      </c>
      <c r="BO33" s="132">
        <f t="shared" si="29"/>
        <v>0</v>
      </c>
      <c r="BP33" s="132">
        <f t="shared" si="30"/>
        <v>0</v>
      </c>
      <c r="BQ33" s="132">
        <f t="shared" si="31"/>
        <v>0</v>
      </c>
      <c r="BR33" s="132">
        <f t="shared" si="32"/>
        <v>0</v>
      </c>
      <c r="BS33" s="132">
        <f t="shared" si="33"/>
        <v>0</v>
      </c>
      <c r="BT33" s="132">
        <f t="shared" si="34"/>
        <v>0</v>
      </c>
      <c r="BU33" s="132">
        <f t="shared" si="35"/>
        <v>0</v>
      </c>
      <c r="BV33" s="132">
        <f t="shared" si="36"/>
        <v>0</v>
      </c>
      <c r="BW33" s="132">
        <f t="shared" si="37"/>
        <v>0</v>
      </c>
      <c r="BX33" s="132">
        <f t="shared" si="38"/>
        <v>0</v>
      </c>
      <c r="BY33" s="132">
        <f t="shared" si="39"/>
        <v>0</v>
      </c>
      <c r="BZ33" s="132">
        <f t="shared" si="40"/>
        <v>0</v>
      </c>
      <c r="CA33" s="138">
        <f t="shared" si="41"/>
        <v>0</v>
      </c>
      <c r="CC33" s="138">
        <f t="shared" si="42"/>
        <v>0</v>
      </c>
      <c r="CD33" s="138">
        <f t="shared" si="56"/>
        <v>0</v>
      </c>
      <c r="CE33" s="183">
        <f t="shared" si="57"/>
        <v>0</v>
      </c>
      <c r="CF33" s="130" t="str">
        <f t="shared" si="58"/>
        <v xml:space="preserve"> </v>
      </c>
      <c r="CG33" s="130" t="str">
        <f t="shared" si="59"/>
        <v xml:space="preserve"> </v>
      </c>
    </row>
    <row r="34" spans="1:85" ht="15">
      <c r="A34" s="181">
        <v>31</v>
      </c>
      <c r="B34" s="1957"/>
      <c r="C34" s="1957"/>
      <c r="D34" s="310"/>
      <c r="E34" s="311" t="str">
        <f ca="1">IF(D34&gt;0,OFFSET(исх.данные!$A$6,D34,1,1,1)," ")</f>
        <v xml:space="preserve"> </v>
      </c>
      <c r="F34" s="312" t="str">
        <f ca="1">IF(D34&gt;0,OFFSET(исх.данные!$A$6,D34,2,1,1),"  ")</f>
        <v xml:space="preserve">  </v>
      </c>
      <c r="G34" s="311" t="str">
        <f ca="1">IF(D34&gt;0,OFFSET(исх.данные!$A$6,D34,3,1,1),"  ")</f>
        <v xml:space="preserve">  </v>
      </c>
      <c r="H34" s="310"/>
      <c r="I34" s="321"/>
      <c r="J34" s="311"/>
      <c r="K34" s="311"/>
      <c r="L34" s="321"/>
      <c r="M34" s="311"/>
      <c r="N34" s="311"/>
      <c r="O34" s="313"/>
      <c r="P34" s="313"/>
      <c r="Q34" s="321"/>
      <c r="R34" s="314"/>
      <c r="S34" s="312"/>
      <c r="T34" s="312"/>
      <c r="U34" s="315"/>
      <c r="V34" s="129" t="str">
        <f t="shared" si="43"/>
        <v xml:space="preserve"> </v>
      </c>
      <c r="W34" s="129" t="str">
        <f t="shared" si="44"/>
        <v xml:space="preserve"> </v>
      </c>
      <c r="X34" s="129" t="str">
        <f t="shared" si="45"/>
        <v xml:space="preserve"> </v>
      </c>
      <c r="Y34" s="129"/>
      <c r="Z34" s="129" t="str">
        <f t="shared" si="0"/>
        <v xml:space="preserve"> </v>
      </c>
      <c r="AA34" s="182" t="str">
        <f t="shared" si="46"/>
        <v xml:space="preserve">    </v>
      </c>
      <c r="AC34" s="132">
        <f t="shared" si="60"/>
        <v>0</v>
      </c>
      <c r="AD34" s="132">
        <f t="shared" si="47"/>
        <v>0</v>
      </c>
      <c r="AE34" s="132">
        <f t="shared" si="48"/>
        <v>0</v>
      </c>
      <c r="AF34" s="132">
        <f t="shared" si="49"/>
        <v>0</v>
      </c>
      <c r="AG34" s="132">
        <f t="shared" si="50"/>
        <v>0</v>
      </c>
      <c r="AH34" s="132">
        <f t="shared" si="51"/>
        <v>0</v>
      </c>
      <c r="AI34" s="132">
        <f t="shared" si="52"/>
        <v>0</v>
      </c>
      <c r="AJ34" s="132">
        <f t="shared" si="53"/>
        <v>0</v>
      </c>
      <c r="AK34" s="132">
        <f t="shared" si="54"/>
        <v>0</v>
      </c>
      <c r="AL34" s="132">
        <f t="shared" si="55"/>
        <v>0</v>
      </c>
      <c r="AM34" s="132">
        <f t="shared" si="1"/>
        <v>0</v>
      </c>
      <c r="AN34" s="132">
        <f t="shared" si="2"/>
        <v>0</v>
      </c>
      <c r="AO34" s="132">
        <f t="shared" si="3"/>
        <v>0</v>
      </c>
      <c r="AP34" s="132">
        <f t="shared" si="4"/>
        <v>0</v>
      </c>
      <c r="AQ34" s="132">
        <f t="shared" si="5"/>
        <v>0</v>
      </c>
      <c r="AR34" s="132">
        <f t="shared" si="6"/>
        <v>0</v>
      </c>
      <c r="AS34" s="132">
        <f t="shared" si="7"/>
        <v>0</v>
      </c>
      <c r="AT34" s="132">
        <f t="shared" si="8"/>
        <v>0</v>
      </c>
      <c r="AU34" s="132">
        <f t="shared" si="9"/>
        <v>0</v>
      </c>
      <c r="AV34" s="132">
        <f t="shared" si="10"/>
        <v>0</v>
      </c>
      <c r="AW34" s="132">
        <f t="shared" si="11"/>
        <v>0</v>
      </c>
      <c r="AX34" s="132">
        <f t="shared" si="12"/>
        <v>0</v>
      </c>
      <c r="AY34" s="132">
        <f t="shared" si="13"/>
        <v>0</v>
      </c>
      <c r="AZ34" s="132">
        <f t="shared" si="14"/>
        <v>0</v>
      </c>
      <c r="BA34" s="132">
        <f t="shared" si="15"/>
        <v>0</v>
      </c>
      <c r="BB34" s="132">
        <f t="shared" si="16"/>
        <v>0</v>
      </c>
      <c r="BC34" s="132">
        <f t="shared" si="17"/>
        <v>0</v>
      </c>
      <c r="BD34" s="132">
        <f t="shared" si="18"/>
        <v>0</v>
      </c>
      <c r="BE34" s="132">
        <f t="shared" si="19"/>
        <v>0</v>
      </c>
      <c r="BF34" s="132">
        <f t="shared" si="20"/>
        <v>0</v>
      </c>
      <c r="BG34" s="132">
        <f t="shared" si="21"/>
        <v>0</v>
      </c>
      <c r="BH34" s="132">
        <f t="shared" si="22"/>
        <v>0</v>
      </c>
      <c r="BI34" s="132">
        <f t="shared" si="23"/>
        <v>0</v>
      </c>
      <c r="BJ34" s="132">
        <f t="shared" si="24"/>
        <v>0</v>
      </c>
      <c r="BK34" s="132">
        <f t="shared" si="25"/>
        <v>0</v>
      </c>
      <c r="BL34" s="132">
        <f t="shared" si="26"/>
        <v>0</v>
      </c>
      <c r="BM34" s="132">
        <f t="shared" si="27"/>
        <v>0</v>
      </c>
      <c r="BN34" s="132">
        <f t="shared" si="28"/>
        <v>0</v>
      </c>
      <c r="BO34" s="132">
        <f t="shared" si="29"/>
        <v>0</v>
      </c>
      <c r="BP34" s="132">
        <f t="shared" si="30"/>
        <v>0</v>
      </c>
      <c r="BQ34" s="132">
        <f t="shared" si="31"/>
        <v>0</v>
      </c>
      <c r="BR34" s="132">
        <f t="shared" si="32"/>
        <v>0</v>
      </c>
      <c r="BS34" s="132">
        <f t="shared" si="33"/>
        <v>0</v>
      </c>
      <c r="BT34" s="132">
        <f t="shared" si="34"/>
        <v>0</v>
      </c>
      <c r="BU34" s="132">
        <f t="shared" si="35"/>
        <v>0</v>
      </c>
      <c r="BV34" s="132">
        <f t="shared" si="36"/>
        <v>0</v>
      </c>
      <c r="BW34" s="132">
        <f t="shared" si="37"/>
        <v>0</v>
      </c>
      <c r="BX34" s="132">
        <f t="shared" si="38"/>
        <v>0</v>
      </c>
      <c r="BY34" s="132">
        <f t="shared" si="39"/>
        <v>0</v>
      </c>
      <c r="BZ34" s="132">
        <f t="shared" si="40"/>
        <v>0</v>
      </c>
      <c r="CA34" s="138">
        <f t="shared" si="41"/>
        <v>0</v>
      </c>
      <c r="CC34" s="138">
        <f t="shared" si="42"/>
        <v>0</v>
      </c>
      <c r="CD34" s="138">
        <f t="shared" si="56"/>
        <v>0</v>
      </c>
      <c r="CE34" s="183">
        <f t="shared" si="57"/>
        <v>0</v>
      </c>
      <c r="CF34" s="130" t="str">
        <f t="shared" si="58"/>
        <v xml:space="preserve"> </v>
      </c>
      <c r="CG34" s="130" t="str">
        <f t="shared" si="59"/>
        <v xml:space="preserve"> </v>
      </c>
    </row>
    <row r="35" spans="1:85" ht="15">
      <c r="A35" s="181">
        <v>32</v>
      </c>
      <c r="B35" s="1956"/>
      <c r="C35" s="1956"/>
      <c r="D35" s="316"/>
      <c r="E35" s="317" t="str">
        <f ca="1">IF(D35&gt;0,OFFSET(исх.данные!$A$6,D35,1,1,1)," ")</f>
        <v xml:space="preserve"> </v>
      </c>
      <c r="F35" s="318" t="str">
        <f ca="1">IF(D35&gt;0,OFFSET(исх.данные!$A$6,D35,2,1,1),"  ")</f>
        <v xml:space="preserve">  </v>
      </c>
      <c r="G35" s="317" t="str">
        <f ca="1">IF(D35&gt;0,OFFSET(исх.данные!$A$6,D35,3,1,1),"  ")</f>
        <v xml:space="preserve">  </v>
      </c>
      <c r="H35" s="316"/>
      <c r="I35" s="305"/>
      <c r="J35" s="317"/>
      <c r="K35" s="317"/>
      <c r="L35" s="305"/>
      <c r="M35" s="317"/>
      <c r="N35" s="317"/>
      <c r="O35" s="319"/>
      <c r="P35" s="319"/>
      <c r="Q35" s="305"/>
      <c r="R35" s="306"/>
      <c r="S35" s="318"/>
      <c r="T35" s="318"/>
      <c r="U35" s="320"/>
      <c r="V35" s="126" t="str">
        <f t="shared" si="43"/>
        <v xml:space="preserve"> </v>
      </c>
      <c r="W35" s="126" t="str">
        <f t="shared" si="44"/>
        <v xml:space="preserve"> </v>
      </c>
      <c r="X35" s="126" t="str">
        <f t="shared" si="45"/>
        <v xml:space="preserve"> </v>
      </c>
      <c r="Y35" s="126"/>
      <c r="Z35" s="126" t="str">
        <f t="shared" si="0"/>
        <v xml:space="preserve"> </v>
      </c>
      <c r="AA35" s="181" t="str">
        <f t="shared" si="46"/>
        <v xml:space="preserve">    </v>
      </c>
      <c r="AC35" s="132">
        <f t="shared" si="60"/>
        <v>0</v>
      </c>
      <c r="AD35" s="132">
        <f t="shared" si="47"/>
        <v>0</v>
      </c>
      <c r="AE35" s="132">
        <f t="shared" si="48"/>
        <v>0</v>
      </c>
      <c r="AF35" s="132">
        <f t="shared" si="49"/>
        <v>0</v>
      </c>
      <c r="AG35" s="132">
        <f t="shared" si="50"/>
        <v>0</v>
      </c>
      <c r="AH35" s="132">
        <f t="shared" si="51"/>
        <v>0</v>
      </c>
      <c r="AI35" s="132">
        <f t="shared" si="52"/>
        <v>0</v>
      </c>
      <c r="AJ35" s="132">
        <f t="shared" si="53"/>
        <v>0</v>
      </c>
      <c r="AK35" s="132">
        <f t="shared" si="54"/>
        <v>0</v>
      </c>
      <c r="AL35" s="132">
        <f t="shared" si="55"/>
        <v>0</v>
      </c>
      <c r="AM35" s="132">
        <f t="shared" si="1"/>
        <v>0</v>
      </c>
      <c r="AN35" s="132">
        <f t="shared" si="2"/>
        <v>0</v>
      </c>
      <c r="AO35" s="132">
        <f t="shared" si="3"/>
        <v>0</v>
      </c>
      <c r="AP35" s="132">
        <f t="shared" si="4"/>
        <v>0</v>
      </c>
      <c r="AQ35" s="132">
        <f t="shared" si="5"/>
        <v>0</v>
      </c>
      <c r="AR35" s="132">
        <f t="shared" si="6"/>
        <v>0</v>
      </c>
      <c r="AS35" s="132">
        <f t="shared" si="7"/>
        <v>0</v>
      </c>
      <c r="AT35" s="132">
        <f t="shared" si="8"/>
        <v>0</v>
      </c>
      <c r="AU35" s="132">
        <f t="shared" si="9"/>
        <v>0</v>
      </c>
      <c r="AV35" s="132">
        <f t="shared" si="10"/>
        <v>0</v>
      </c>
      <c r="AW35" s="132">
        <f t="shared" si="11"/>
        <v>0</v>
      </c>
      <c r="AX35" s="132">
        <f t="shared" si="12"/>
        <v>0</v>
      </c>
      <c r="AY35" s="132">
        <f t="shared" si="13"/>
        <v>0</v>
      </c>
      <c r="AZ35" s="132">
        <f t="shared" si="14"/>
        <v>0</v>
      </c>
      <c r="BA35" s="132">
        <f t="shared" si="15"/>
        <v>0</v>
      </c>
      <c r="BB35" s="132">
        <f t="shared" si="16"/>
        <v>0</v>
      </c>
      <c r="BC35" s="132">
        <f t="shared" si="17"/>
        <v>0</v>
      </c>
      <c r="BD35" s="132">
        <f t="shared" si="18"/>
        <v>0</v>
      </c>
      <c r="BE35" s="132">
        <f t="shared" si="19"/>
        <v>0</v>
      </c>
      <c r="BF35" s="132">
        <f t="shared" si="20"/>
        <v>0</v>
      </c>
      <c r="BG35" s="132">
        <f t="shared" si="21"/>
        <v>0</v>
      </c>
      <c r="BH35" s="132">
        <f t="shared" si="22"/>
        <v>0</v>
      </c>
      <c r="BI35" s="132">
        <f t="shared" si="23"/>
        <v>0</v>
      </c>
      <c r="BJ35" s="132">
        <f t="shared" si="24"/>
        <v>0</v>
      </c>
      <c r="BK35" s="132">
        <f t="shared" si="25"/>
        <v>0</v>
      </c>
      <c r="BL35" s="132">
        <f t="shared" si="26"/>
        <v>0</v>
      </c>
      <c r="BM35" s="132">
        <f t="shared" si="27"/>
        <v>0</v>
      </c>
      <c r="BN35" s="132">
        <f t="shared" si="28"/>
        <v>0</v>
      </c>
      <c r="BO35" s="132">
        <f t="shared" si="29"/>
        <v>0</v>
      </c>
      <c r="BP35" s="132">
        <f t="shared" si="30"/>
        <v>0</v>
      </c>
      <c r="BQ35" s="132">
        <f t="shared" si="31"/>
        <v>0</v>
      </c>
      <c r="BR35" s="132">
        <f t="shared" si="32"/>
        <v>0</v>
      </c>
      <c r="BS35" s="132">
        <f t="shared" si="33"/>
        <v>0</v>
      </c>
      <c r="BT35" s="132">
        <f t="shared" si="34"/>
        <v>0</v>
      </c>
      <c r="BU35" s="132">
        <f t="shared" si="35"/>
        <v>0</v>
      </c>
      <c r="BV35" s="132">
        <f t="shared" si="36"/>
        <v>0</v>
      </c>
      <c r="BW35" s="132">
        <f t="shared" si="37"/>
        <v>0</v>
      </c>
      <c r="BX35" s="132">
        <f t="shared" si="38"/>
        <v>0</v>
      </c>
      <c r="BY35" s="132">
        <f t="shared" si="39"/>
        <v>0</v>
      </c>
      <c r="BZ35" s="132">
        <f t="shared" si="40"/>
        <v>0</v>
      </c>
      <c r="CA35" s="138">
        <f t="shared" si="41"/>
        <v>0</v>
      </c>
      <c r="CC35" s="138">
        <f t="shared" si="42"/>
        <v>0</v>
      </c>
      <c r="CD35" s="138">
        <f t="shared" si="56"/>
        <v>0</v>
      </c>
      <c r="CE35" s="183">
        <f t="shared" si="57"/>
        <v>0</v>
      </c>
      <c r="CF35" s="130" t="str">
        <f t="shared" si="58"/>
        <v xml:space="preserve"> </v>
      </c>
      <c r="CG35" s="130" t="str">
        <f t="shared" si="59"/>
        <v xml:space="preserve"> </v>
      </c>
    </row>
    <row r="36" spans="1:85" ht="15">
      <c r="A36" s="181">
        <v>33</v>
      </c>
      <c r="B36" s="1957"/>
      <c r="C36" s="1957"/>
      <c r="D36" s="310"/>
      <c r="E36" s="311" t="str">
        <f ca="1">IF(D36&gt;0,OFFSET(исх.данные!$A$6,D36,1,1,1)," ")</f>
        <v xml:space="preserve"> </v>
      </c>
      <c r="F36" s="312" t="str">
        <f ca="1">IF(D36&gt;0,OFFSET(исх.данные!$A$6,D36,2,1,1),"  ")</f>
        <v xml:space="preserve">  </v>
      </c>
      <c r="G36" s="311" t="str">
        <f ca="1">IF(D36&gt;0,OFFSET(исх.данные!$A$6,D36,3,1,1),"  ")</f>
        <v xml:space="preserve">  </v>
      </c>
      <c r="H36" s="310"/>
      <c r="I36" s="321"/>
      <c r="J36" s="311"/>
      <c r="K36" s="311"/>
      <c r="L36" s="321"/>
      <c r="M36" s="311"/>
      <c r="N36" s="311"/>
      <c r="O36" s="313"/>
      <c r="P36" s="313"/>
      <c r="Q36" s="321"/>
      <c r="R36" s="314"/>
      <c r="S36" s="312"/>
      <c r="T36" s="312"/>
      <c r="U36" s="315"/>
      <c r="V36" s="129" t="str">
        <f t="shared" si="43"/>
        <v xml:space="preserve"> </v>
      </c>
      <c r="W36" s="129" t="str">
        <f t="shared" si="44"/>
        <v xml:space="preserve"> </v>
      </c>
      <c r="X36" s="129" t="str">
        <f t="shared" si="45"/>
        <v xml:space="preserve"> </v>
      </c>
      <c r="Y36" s="129"/>
      <c r="Z36" s="129" t="str">
        <f t="shared" si="0"/>
        <v xml:space="preserve"> </v>
      </c>
      <c r="AA36" s="182" t="str">
        <f t="shared" si="46"/>
        <v xml:space="preserve">    </v>
      </c>
      <c r="AC36" s="132">
        <f t="shared" si="60"/>
        <v>0</v>
      </c>
      <c r="AD36" s="132">
        <f t="shared" si="47"/>
        <v>0</v>
      </c>
      <c r="AE36" s="132">
        <f t="shared" si="48"/>
        <v>0</v>
      </c>
      <c r="AF36" s="132">
        <f t="shared" si="49"/>
        <v>0</v>
      </c>
      <c r="AG36" s="132">
        <f t="shared" si="50"/>
        <v>0</v>
      </c>
      <c r="AH36" s="132">
        <f t="shared" si="51"/>
        <v>0</v>
      </c>
      <c r="AI36" s="132">
        <f t="shared" si="52"/>
        <v>0</v>
      </c>
      <c r="AJ36" s="132">
        <f t="shared" si="53"/>
        <v>0</v>
      </c>
      <c r="AK36" s="132">
        <f t="shared" si="54"/>
        <v>0</v>
      </c>
      <c r="AL36" s="132">
        <f t="shared" si="55"/>
        <v>0</v>
      </c>
      <c r="AM36" s="132">
        <f t="shared" si="1"/>
        <v>0</v>
      </c>
      <c r="AN36" s="132">
        <f t="shared" si="2"/>
        <v>0</v>
      </c>
      <c r="AO36" s="132">
        <f t="shared" si="3"/>
        <v>0</v>
      </c>
      <c r="AP36" s="132">
        <f t="shared" si="4"/>
        <v>0</v>
      </c>
      <c r="AQ36" s="132">
        <f t="shared" si="5"/>
        <v>0</v>
      </c>
      <c r="AR36" s="132">
        <f t="shared" si="6"/>
        <v>0</v>
      </c>
      <c r="AS36" s="132">
        <f t="shared" si="7"/>
        <v>0</v>
      </c>
      <c r="AT36" s="132">
        <f t="shared" si="8"/>
        <v>0</v>
      </c>
      <c r="AU36" s="132">
        <f t="shared" si="9"/>
        <v>0</v>
      </c>
      <c r="AV36" s="132">
        <f t="shared" si="10"/>
        <v>0</v>
      </c>
      <c r="AW36" s="132">
        <f t="shared" si="11"/>
        <v>0</v>
      </c>
      <c r="AX36" s="132">
        <f t="shared" si="12"/>
        <v>0</v>
      </c>
      <c r="AY36" s="132">
        <f t="shared" si="13"/>
        <v>0</v>
      </c>
      <c r="AZ36" s="132">
        <f t="shared" si="14"/>
        <v>0</v>
      </c>
      <c r="BA36" s="132">
        <f t="shared" si="15"/>
        <v>0</v>
      </c>
      <c r="BB36" s="132">
        <f t="shared" si="16"/>
        <v>0</v>
      </c>
      <c r="BC36" s="132">
        <f t="shared" si="17"/>
        <v>0</v>
      </c>
      <c r="BD36" s="132">
        <f t="shared" si="18"/>
        <v>0</v>
      </c>
      <c r="BE36" s="132">
        <f t="shared" si="19"/>
        <v>0</v>
      </c>
      <c r="BF36" s="132">
        <f t="shared" si="20"/>
        <v>0</v>
      </c>
      <c r="BG36" s="132">
        <f t="shared" si="21"/>
        <v>0</v>
      </c>
      <c r="BH36" s="132">
        <f t="shared" si="22"/>
        <v>0</v>
      </c>
      <c r="BI36" s="132">
        <f t="shared" si="23"/>
        <v>0</v>
      </c>
      <c r="BJ36" s="132">
        <f t="shared" si="24"/>
        <v>0</v>
      </c>
      <c r="BK36" s="132">
        <f t="shared" si="25"/>
        <v>0</v>
      </c>
      <c r="BL36" s="132">
        <f t="shared" si="26"/>
        <v>0</v>
      </c>
      <c r="BM36" s="132">
        <f t="shared" si="27"/>
        <v>0</v>
      </c>
      <c r="BN36" s="132">
        <f t="shared" si="28"/>
        <v>0</v>
      </c>
      <c r="BO36" s="132">
        <f t="shared" si="29"/>
        <v>0</v>
      </c>
      <c r="BP36" s="132">
        <f t="shared" si="30"/>
        <v>0</v>
      </c>
      <c r="BQ36" s="132">
        <f t="shared" si="31"/>
        <v>0</v>
      </c>
      <c r="BR36" s="132">
        <f t="shared" si="32"/>
        <v>0</v>
      </c>
      <c r="BS36" s="132">
        <f t="shared" si="33"/>
        <v>0</v>
      </c>
      <c r="BT36" s="132">
        <f t="shared" si="34"/>
        <v>0</v>
      </c>
      <c r="BU36" s="132">
        <f t="shared" si="35"/>
        <v>0</v>
      </c>
      <c r="BV36" s="132">
        <f t="shared" si="36"/>
        <v>0</v>
      </c>
      <c r="BW36" s="132">
        <f t="shared" si="37"/>
        <v>0</v>
      </c>
      <c r="BX36" s="132">
        <f t="shared" si="38"/>
        <v>0</v>
      </c>
      <c r="BY36" s="132">
        <f t="shared" si="39"/>
        <v>0</v>
      </c>
      <c r="BZ36" s="132">
        <f t="shared" si="40"/>
        <v>0</v>
      </c>
      <c r="CA36" s="138">
        <f t="shared" si="41"/>
        <v>0</v>
      </c>
      <c r="CC36" s="138">
        <f t="shared" si="42"/>
        <v>0</v>
      </c>
      <c r="CD36" s="138">
        <f t="shared" si="56"/>
        <v>0</v>
      </c>
      <c r="CE36" s="183">
        <f t="shared" si="57"/>
        <v>0</v>
      </c>
      <c r="CF36" s="130" t="str">
        <f t="shared" si="58"/>
        <v xml:space="preserve"> </v>
      </c>
      <c r="CG36" s="130" t="str">
        <f t="shared" si="59"/>
        <v xml:space="preserve"> </v>
      </c>
    </row>
    <row r="37" spans="1:85" ht="15">
      <c r="A37" s="181">
        <v>34</v>
      </c>
      <c r="B37" s="1956"/>
      <c r="C37" s="1956"/>
      <c r="D37" s="316"/>
      <c r="E37" s="317" t="str">
        <f ca="1">IF(D37&gt;0,OFFSET(исх.данные!$A$6,D37,1,1,1)," ")</f>
        <v xml:space="preserve"> </v>
      </c>
      <c r="F37" s="318" t="str">
        <f ca="1">IF(D37&gt;0,OFFSET(исх.данные!$A$6,D37,2,1,1),"  ")</f>
        <v xml:space="preserve">  </v>
      </c>
      <c r="G37" s="317" t="str">
        <f ca="1">IF(D37&gt;0,OFFSET(исх.данные!$A$6,D37,3,1,1),"  ")</f>
        <v xml:space="preserve">  </v>
      </c>
      <c r="H37" s="316"/>
      <c r="I37" s="305"/>
      <c r="J37" s="317"/>
      <c r="K37" s="317"/>
      <c r="L37" s="305"/>
      <c r="M37" s="317"/>
      <c r="N37" s="317"/>
      <c r="O37" s="319"/>
      <c r="P37" s="319"/>
      <c r="Q37" s="305"/>
      <c r="R37" s="306"/>
      <c r="S37" s="318"/>
      <c r="T37" s="318"/>
      <c r="U37" s="320"/>
      <c r="V37" s="126" t="str">
        <f t="shared" si="43"/>
        <v xml:space="preserve"> </v>
      </c>
      <c r="W37" s="126" t="str">
        <f t="shared" si="44"/>
        <v xml:space="preserve"> </v>
      </c>
      <c r="X37" s="126" t="str">
        <f t="shared" si="45"/>
        <v xml:space="preserve"> </v>
      </c>
      <c r="Y37" s="126"/>
      <c r="Z37" s="126" t="str">
        <f t="shared" si="0"/>
        <v xml:space="preserve"> </v>
      </c>
      <c r="AA37" s="181" t="str">
        <f t="shared" si="46"/>
        <v xml:space="preserve">    </v>
      </c>
      <c r="AC37" s="132">
        <f t="shared" si="60"/>
        <v>0</v>
      </c>
      <c r="AD37" s="132">
        <f t="shared" si="47"/>
        <v>0</v>
      </c>
      <c r="AE37" s="132">
        <f t="shared" si="48"/>
        <v>0</v>
      </c>
      <c r="AF37" s="132">
        <f t="shared" si="49"/>
        <v>0</v>
      </c>
      <c r="AG37" s="132">
        <f t="shared" si="50"/>
        <v>0</v>
      </c>
      <c r="AH37" s="132">
        <f t="shared" si="51"/>
        <v>0</v>
      </c>
      <c r="AI37" s="132">
        <f t="shared" si="52"/>
        <v>0</v>
      </c>
      <c r="AJ37" s="132">
        <f t="shared" si="53"/>
        <v>0</v>
      </c>
      <c r="AK37" s="132">
        <f t="shared" si="54"/>
        <v>0</v>
      </c>
      <c r="AL37" s="132">
        <f t="shared" si="55"/>
        <v>0</v>
      </c>
      <c r="AM37" s="132">
        <f t="shared" si="1"/>
        <v>0</v>
      </c>
      <c r="AN37" s="132">
        <f t="shared" si="2"/>
        <v>0</v>
      </c>
      <c r="AO37" s="132">
        <f t="shared" si="3"/>
        <v>0</v>
      </c>
      <c r="AP37" s="132">
        <f t="shared" si="4"/>
        <v>0</v>
      </c>
      <c r="AQ37" s="132">
        <f t="shared" si="5"/>
        <v>0</v>
      </c>
      <c r="AR37" s="132">
        <f t="shared" si="6"/>
        <v>0</v>
      </c>
      <c r="AS37" s="132">
        <f t="shared" si="7"/>
        <v>0</v>
      </c>
      <c r="AT37" s="132">
        <f t="shared" si="8"/>
        <v>0</v>
      </c>
      <c r="AU37" s="132">
        <f t="shared" si="9"/>
        <v>0</v>
      </c>
      <c r="AV37" s="132">
        <f t="shared" si="10"/>
        <v>0</v>
      </c>
      <c r="AW37" s="132">
        <f t="shared" si="11"/>
        <v>0</v>
      </c>
      <c r="AX37" s="132">
        <f t="shared" si="12"/>
        <v>0</v>
      </c>
      <c r="AY37" s="132">
        <f t="shared" si="13"/>
        <v>0</v>
      </c>
      <c r="AZ37" s="132">
        <f t="shared" si="14"/>
        <v>0</v>
      </c>
      <c r="BA37" s="132">
        <f t="shared" si="15"/>
        <v>0</v>
      </c>
      <c r="BB37" s="132">
        <f t="shared" si="16"/>
        <v>0</v>
      </c>
      <c r="BC37" s="132">
        <f t="shared" si="17"/>
        <v>0</v>
      </c>
      <c r="BD37" s="132">
        <f t="shared" si="18"/>
        <v>0</v>
      </c>
      <c r="BE37" s="132">
        <f t="shared" si="19"/>
        <v>0</v>
      </c>
      <c r="BF37" s="132">
        <f t="shared" si="20"/>
        <v>0</v>
      </c>
      <c r="BG37" s="132">
        <f t="shared" si="21"/>
        <v>0</v>
      </c>
      <c r="BH37" s="132">
        <f t="shared" si="22"/>
        <v>0</v>
      </c>
      <c r="BI37" s="132">
        <f t="shared" si="23"/>
        <v>0</v>
      </c>
      <c r="BJ37" s="132">
        <f t="shared" si="24"/>
        <v>0</v>
      </c>
      <c r="BK37" s="132">
        <f t="shared" si="25"/>
        <v>0</v>
      </c>
      <c r="BL37" s="132">
        <f t="shared" si="26"/>
        <v>0</v>
      </c>
      <c r="BM37" s="132">
        <f t="shared" si="27"/>
        <v>0</v>
      </c>
      <c r="BN37" s="132">
        <f t="shared" si="28"/>
        <v>0</v>
      </c>
      <c r="BO37" s="132">
        <f t="shared" si="29"/>
        <v>0</v>
      </c>
      <c r="BP37" s="132">
        <f t="shared" si="30"/>
        <v>0</v>
      </c>
      <c r="BQ37" s="132">
        <f t="shared" si="31"/>
        <v>0</v>
      </c>
      <c r="BR37" s="132">
        <f t="shared" si="32"/>
        <v>0</v>
      </c>
      <c r="BS37" s="132">
        <f t="shared" si="33"/>
        <v>0</v>
      </c>
      <c r="BT37" s="132">
        <f t="shared" si="34"/>
        <v>0</v>
      </c>
      <c r="BU37" s="132">
        <f t="shared" si="35"/>
        <v>0</v>
      </c>
      <c r="BV37" s="132">
        <f t="shared" si="36"/>
        <v>0</v>
      </c>
      <c r="BW37" s="132">
        <f t="shared" si="37"/>
        <v>0</v>
      </c>
      <c r="BX37" s="132">
        <f t="shared" si="38"/>
        <v>0</v>
      </c>
      <c r="BY37" s="132">
        <f t="shared" si="39"/>
        <v>0</v>
      </c>
      <c r="BZ37" s="132">
        <f t="shared" si="40"/>
        <v>0</v>
      </c>
      <c r="CA37" s="138">
        <f t="shared" si="41"/>
        <v>0</v>
      </c>
      <c r="CC37" s="138">
        <f t="shared" si="42"/>
        <v>0</v>
      </c>
      <c r="CD37" s="138">
        <f t="shared" si="56"/>
        <v>0</v>
      </c>
      <c r="CE37" s="183">
        <f t="shared" si="57"/>
        <v>0</v>
      </c>
      <c r="CF37" s="130" t="str">
        <f t="shared" si="58"/>
        <v xml:space="preserve"> </v>
      </c>
      <c r="CG37" s="130" t="str">
        <f t="shared" si="59"/>
        <v xml:space="preserve"> </v>
      </c>
    </row>
    <row r="38" spans="1:85" ht="15">
      <c r="A38" s="181">
        <v>35</v>
      </c>
      <c r="B38" s="1957"/>
      <c r="C38" s="1957"/>
      <c r="D38" s="310"/>
      <c r="E38" s="311" t="str">
        <f ca="1">IF(D38&gt;0,OFFSET(исх.данные!$A$6,D38,1,1,1)," ")</f>
        <v xml:space="preserve"> </v>
      </c>
      <c r="F38" s="312" t="str">
        <f ca="1">IF(D38&gt;0,OFFSET(исх.данные!$A$6,D38,2,1,1),"  ")</f>
        <v xml:space="preserve">  </v>
      </c>
      <c r="G38" s="311" t="str">
        <f ca="1">IF(D38&gt;0,OFFSET(исх.данные!$A$6,D38,3,1,1),"  ")</f>
        <v xml:space="preserve">  </v>
      </c>
      <c r="H38" s="310"/>
      <c r="I38" s="321"/>
      <c r="J38" s="311"/>
      <c r="K38" s="311"/>
      <c r="L38" s="321"/>
      <c r="M38" s="311"/>
      <c r="N38" s="311"/>
      <c r="O38" s="313"/>
      <c r="P38" s="313"/>
      <c r="Q38" s="321"/>
      <c r="R38" s="314"/>
      <c r="S38" s="312"/>
      <c r="T38" s="312"/>
      <c r="U38" s="315"/>
      <c r="V38" s="129" t="str">
        <f t="shared" si="43"/>
        <v xml:space="preserve"> </v>
      </c>
      <c r="W38" s="129" t="str">
        <f t="shared" si="44"/>
        <v xml:space="preserve"> </v>
      </c>
      <c r="X38" s="129" t="str">
        <f t="shared" si="45"/>
        <v xml:space="preserve"> </v>
      </c>
      <c r="Y38" s="129"/>
      <c r="Z38" s="129" t="str">
        <f t="shared" si="0"/>
        <v xml:space="preserve"> </v>
      </c>
      <c r="AA38" s="182" t="str">
        <f t="shared" si="46"/>
        <v xml:space="preserve">    </v>
      </c>
      <c r="AC38" s="132">
        <f t="shared" si="60"/>
        <v>0</v>
      </c>
      <c r="AD38" s="132">
        <f t="shared" si="47"/>
        <v>0</v>
      </c>
      <c r="AE38" s="132">
        <f t="shared" si="48"/>
        <v>0</v>
      </c>
      <c r="AF38" s="132">
        <f t="shared" si="49"/>
        <v>0</v>
      </c>
      <c r="AG38" s="132">
        <f t="shared" si="50"/>
        <v>0</v>
      </c>
      <c r="AH38" s="132">
        <f t="shared" si="51"/>
        <v>0</v>
      </c>
      <c r="AI38" s="132">
        <f t="shared" si="52"/>
        <v>0</v>
      </c>
      <c r="AJ38" s="132">
        <f t="shared" si="53"/>
        <v>0</v>
      </c>
      <c r="AK38" s="132">
        <f t="shared" si="54"/>
        <v>0</v>
      </c>
      <c r="AL38" s="132">
        <f t="shared" si="55"/>
        <v>0</v>
      </c>
      <c r="AM38" s="132">
        <f t="shared" si="1"/>
        <v>0</v>
      </c>
      <c r="AN38" s="132">
        <f t="shared" si="2"/>
        <v>0</v>
      </c>
      <c r="AO38" s="132">
        <f t="shared" si="3"/>
        <v>0</v>
      </c>
      <c r="AP38" s="132">
        <f t="shared" si="4"/>
        <v>0</v>
      </c>
      <c r="AQ38" s="132">
        <f t="shared" si="5"/>
        <v>0</v>
      </c>
      <c r="AR38" s="132">
        <f t="shared" si="6"/>
        <v>0</v>
      </c>
      <c r="AS38" s="132">
        <f t="shared" si="7"/>
        <v>0</v>
      </c>
      <c r="AT38" s="132">
        <f t="shared" si="8"/>
        <v>0</v>
      </c>
      <c r="AU38" s="132">
        <f t="shared" si="9"/>
        <v>0</v>
      </c>
      <c r="AV38" s="132">
        <f t="shared" si="10"/>
        <v>0</v>
      </c>
      <c r="AW38" s="132">
        <f t="shared" si="11"/>
        <v>0</v>
      </c>
      <c r="AX38" s="132">
        <f t="shared" si="12"/>
        <v>0</v>
      </c>
      <c r="AY38" s="132">
        <f t="shared" si="13"/>
        <v>0</v>
      </c>
      <c r="AZ38" s="132">
        <f t="shared" si="14"/>
        <v>0</v>
      </c>
      <c r="BA38" s="132">
        <f t="shared" si="15"/>
        <v>0</v>
      </c>
      <c r="BB38" s="132">
        <f t="shared" si="16"/>
        <v>0</v>
      </c>
      <c r="BC38" s="132">
        <f t="shared" si="17"/>
        <v>0</v>
      </c>
      <c r="BD38" s="132">
        <f t="shared" si="18"/>
        <v>0</v>
      </c>
      <c r="BE38" s="132">
        <f t="shared" si="19"/>
        <v>0</v>
      </c>
      <c r="BF38" s="132">
        <f t="shared" si="20"/>
        <v>0</v>
      </c>
      <c r="BG38" s="132">
        <f t="shared" si="21"/>
        <v>0</v>
      </c>
      <c r="BH38" s="132">
        <f t="shared" si="22"/>
        <v>0</v>
      </c>
      <c r="BI38" s="132">
        <f t="shared" si="23"/>
        <v>0</v>
      </c>
      <c r="BJ38" s="132">
        <f t="shared" si="24"/>
        <v>0</v>
      </c>
      <c r="BK38" s="132">
        <f t="shared" si="25"/>
        <v>0</v>
      </c>
      <c r="BL38" s="132">
        <f t="shared" si="26"/>
        <v>0</v>
      </c>
      <c r="BM38" s="132">
        <f t="shared" si="27"/>
        <v>0</v>
      </c>
      <c r="BN38" s="132">
        <f t="shared" si="28"/>
        <v>0</v>
      </c>
      <c r="BO38" s="132">
        <f t="shared" si="29"/>
        <v>0</v>
      </c>
      <c r="BP38" s="132">
        <f t="shared" si="30"/>
        <v>0</v>
      </c>
      <c r="BQ38" s="132">
        <f t="shared" si="31"/>
        <v>0</v>
      </c>
      <c r="BR38" s="132">
        <f t="shared" si="32"/>
        <v>0</v>
      </c>
      <c r="BS38" s="132">
        <f t="shared" si="33"/>
        <v>0</v>
      </c>
      <c r="BT38" s="132">
        <f t="shared" si="34"/>
        <v>0</v>
      </c>
      <c r="BU38" s="132">
        <f t="shared" si="35"/>
        <v>0</v>
      </c>
      <c r="BV38" s="132">
        <f t="shared" si="36"/>
        <v>0</v>
      </c>
      <c r="BW38" s="132">
        <f t="shared" si="37"/>
        <v>0</v>
      </c>
      <c r="BX38" s="132">
        <f t="shared" si="38"/>
        <v>0</v>
      </c>
      <c r="BY38" s="132">
        <f t="shared" si="39"/>
        <v>0</v>
      </c>
      <c r="BZ38" s="132">
        <f t="shared" si="40"/>
        <v>0</v>
      </c>
      <c r="CA38" s="138">
        <f t="shared" si="41"/>
        <v>0</v>
      </c>
      <c r="CC38" s="138">
        <f t="shared" si="42"/>
        <v>0</v>
      </c>
      <c r="CD38" s="138">
        <f t="shared" si="56"/>
        <v>0</v>
      </c>
      <c r="CE38" s="183">
        <f t="shared" si="57"/>
        <v>0</v>
      </c>
      <c r="CF38" s="130" t="str">
        <f t="shared" si="58"/>
        <v xml:space="preserve"> </v>
      </c>
      <c r="CG38" s="130" t="str">
        <f t="shared" si="59"/>
        <v xml:space="preserve"> </v>
      </c>
    </row>
    <row r="39" spans="1:85" ht="15">
      <c r="A39" s="181">
        <v>36</v>
      </c>
      <c r="B39" s="1956"/>
      <c r="C39" s="1956"/>
      <c r="D39" s="316"/>
      <c r="E39" s="317" t="str">
        <f ca="1">IF(D39&gt;0,OFFSET(исх.данные!$A$6,D39,1,1,1)," ")</f>
        <v xml:space="preserve"> </v>
      </c>
      <c r="F39" s="318" t="str">
        <f ca="1">IF(D39&gt;0,OFFSET(исх.данные!$A$6,D39,2,1,1),"  ")</f>
        <v xml:space="preserve">  </v>
      </c>
      <c r="G39" s="317" t="str">
        <f ca="1">IF(D39&gt;0,OFFSET(исх.данные!$A$6,D39,3,1,1),"  ")</f>
        <v xml:space="preserve">  </v>
      </c>
      <c r="H39" s="316"/>
      <c r="I39" s="305"/>
      <c r="J39" s="317"/>
      <c r="K39" s="317"/>
      <c r="L39" s="305"/>
      <c r="M39" s="317"/>
      <c r="N39" s="317"/>
      <c r="O39" s="319"/>
      <c r="P39" s="319"/>
      <c r="Q39" s="305"/>
      <c r="R39" s="306"/>
      <c r="S39" s="318"/>
      <c r="T39" s="318"/>
      <c r="U39" s="320"/>
      <c r="V39" s="126" t="str">
        <f t="shared" si="43"/>
        <v xml:space="preserve"> </v>
      </c>
      <c r="W39" s="126" t="str">
        <f t="shared" si="44"/>
        <v xml:space="preserve"> </v>
      </c>
      <c r="X39" s="126" t="str">
        <f t="shared" si="45"/>
        <v xml:space="preserve"> </v>
      </c>
      <c r="Y39" s="126"/>
      <c r="Z39" s="126" t="str">
        <f t="shared" si="0"/>
        <v xml:space="preserve"> </v>
      </c>
      <c r="AA39" s="181" t="str">
        <f t="shared" si="46"/>
        <v xml:space="preserve">    </v>
      </c>
      <c r="AC39" s="132">
        <f t="shared" si="60"/>
        <v>0</v>
      </c>
      <c r="AD39" s="132">
        <f t="shared" si="47"/>
        <v>0</v>
      </c>
      <c r="AE39" s="132">
        <f t="shared" si="48"/>
        <v>0</v>
      </c>
      <c r="AF39" s="132">
        <f t="shared" si="49"/>
        <v>0</v>
      </c>
      <c r="AG39" s="132">
        <f t="shared" si="50"/>
        <v>0</v>
      </c>
      <c r="AH39" s="132">
        <f t="shared" si="51"/>
        <v>0</v>
      </c>
      <c r="AI39" s="132">
        <f t="shared" si="52"/>
        <v>0</v>
      </c>
      <c r="AJ39" s="132">
        <f t="shared" si="53"/>
        <v>0</v>
      </c>
      <c r="AK39" s="132">
        <f t="shared" si="54"/>
        <v>0</v>
      </c>
      <c r="AL39" s="132">
        <f t="shared" si="55"/>
        <v>0</v>
      </c>
      <c r="AM39" s="132">
        <f t="shared" si="1"/>
        <v>0</v>
      </c>
      <c r="AN39" s="132">
        <f t="shared" si="2"/>
        <v>0</v>
      </c>
      <c r="AO39" s="132">
        <f t="shared" si="3"/>
        <v>0</v>
      </c>
      <c r="AP39" s="132">
        <f t="shared" si="4"/>
        <v>0</v>
      </c>
      <c r="AQ39" s="132">
        <f t="shared" si="5"/>
        <v>0</v>
      </c>
      <c r="AR39" s="132">
        <f t="shared" si="6"/>
        <v>0</v>
      </c>
      <c r="AS39" s="132">
        <f t="shared" si="7"/>
        <v>0</v>
      </c>
      <c r="AT39" s="132">
        <f t="shared" si="8"/>
        <v>0</v>
      </c>
      <c r="AU39" s="132">
        <f t="shared" si="9"/>
        <v>0</v>
      </c>
      <c r="AV39" s="132">
        <f t="shared" si="10"/>
        <v>0</v>
      </c>
      <c r="AW39" s="132">
        <f t="shared" si="11"/>
        <v>0</v>
      </c>
      <c r="AX39" s="132">
        <f t="shared" si="12"/>
        <v>0</v>
      </c>
      <c r="AY39" s="132">
        <f t="shared" si="13"/>
        <v>0</v>
      </c>
      <c r="AZ39" s="132">
        <f t="shared" si="14"/>
        <v>0</v>
      </c>
      <c r="BA39" s="132">
        <f t="shared" si="15"/>
        <v>0</v>
      </c>
      <c r="BB39" s="132">
        <f t="shared" si="16"/>
        <v>0</v>
      </c>
      <c r="BC39" s="132">
        <f t="shared" si="17"/>
        <v>0</v>
      </c>
      <c r="BD39" s="132">
        <f t="shared" si="18"/>
        <v>0</v>
      </c>
      <c r="BE39" s="132">
        <f t="shared" si="19"/>
        <v>0</v>
      </c>
      <c r="BF39" s="132">
        <f t="shared" si="20"/>
        <v>0</v>
      </c>
      <c r="BG39" s="132">
        <f t="shared" si="21"/>
        <v>0</v>
      </c>
      <c r="BH39" s="132">
        <f t="shared" si="22"/>
        <v>0</v>
      </c>
      <c r="BI39" s="132">
        <f t="shared" si="23"/>
        <v>0</v>
      </c>
      <c r="BJ39" s="132">
        <f t="shared" si="24"/>
        <v>0</v>
      </c>
      <c r="BK39" s="132">
        <f t="shared" si="25"/>
        <v>0</v>
      </c>
      <c r="BL39" s="132">
        <f t="shared" si="26"/>
        <v>0</v>
      </c>
      <c r="BM39" s="132">
        <f t="shared" si="27"/>
        <v>0</v>
      </c>
      <c r="BN39" s="132">
        <f t="shared" si="28"/>
        <v>0</v>
      </c>
      <c r="BO39" s="132">
        <f t="shared" si="29"/>
        <v>0</v>
      </c>
      <c r="BP39" s="132">
        <f t="shared" si="30"/>
        <v>0</v>
      </c>
      <c r="BQ39" s="132">
        <f t="shared" si="31"/>
        <v>0</v>
      </c>
      <c r="BR39" s="132">
        <f t="shared" si="32"/>
        <v>0</v>
      </c>
      <c r="BS39" s="132">
        <f t="shared" si="33"/>
        <v>0</v>
      </c>
      <c r="BT39" s="132">
        <f t="shared" si="34"/>
        <v>0</v>
      </c>
      <c r="BU39" s="132">
        <f t="shared" si="35"/>
        <v>0</v>
      </c>
      <c r="BV39" s="132">
        <f t="shared" si="36"/>
        <v>0</v>
      </c>
      <c r="BW39" s="132">
        <f t="shared" si="37"/>
        <v>0</v>
      </c>
      <c r="BX39" s="132">
        <f t="shared" si="38"/>
        <v>0</v>
      </c>
      <c r="BY39" s="132">
        <f t="shared" si="39"/>
        <v>0</v>
      </c>
      <c r="BZ39" s="132">
        <f t="shared" si="40"/>
        <v>0</v>
      </c>
      <c r="CA39" s="138">
        <f t="shared" si="41"/>
        <v>0</v>
      </c>
      <c r="CC39" s="138">
        <f t="shared" si="42"/>
        <v>0</v>
      </c>
      <c r="CD39" s="138">
        <f t="shared" si="56"/>
        <v>0</v>
      </c>
      <c r="CE39" s="183">
        <f t="shared" si="57"/>
        <v>0</v>
      </c>
      <c r="CF39" s="130" t="str">
        <f t="shared" si="58"/>
        <v xml:space="preserve"> </v>
      </c>
      <c r="CG39" s="130" t="str">
        <f t="shared" si="59"/>
        <v xml:space="preserve"> </v>
      </c>
    </row>
    <row r="40" spans="1:85" ht="15">
      <c r="A40" s="181">
        <v>37</v>
      </c>
      <c r="B40" s="1957"/>
      <c r="C40" s="1957"/>
      <c r="D40" s="310"/>
      <c r="E40" s="311" t="str">
        <f ca="1">IF(D40&gt;0,OFFSET(исх.данные!$A$6,D40,1,1,1)," ")</f>
        <v xml:space="preserve"> </v>
      </c>
      <c r="F40" s="312" t="str">
        <f ca="1">IF(D40&gt;0,OFFSET(исх.данные!$A$6,D40,2,1,1),"  ")</f>
        <v xml:space="preserve">  </v>
      </c>
      <c r="G40" s="311" t="str">
        <f ca="1">IF(D40&gt;0,OFFSET(исх.данные!$A$6,D40,3,1,1),"  ")</f>
        <v xml:space="preserve">  </v>
      </c>
      <c r="H40" s="310"/>
      <c r="I40" s="321"/>
      <c r="J40" s="311"/>
      <c r="K40" s="311"/>
      <c r="L40" s="321"/>
      <c r="M40" s="311"/>
      <c r="N40" s="311"/>
      <c r="O40" s="313"/>
      <c r="P40" s="313"/>
      <c r="Q40" s="321"/>
      <c r="R40" s="314"/>
      <c r="S40" s="312"/>
      <c r="T40" s="312"/>
      <c r="U40" s="315"/>
      <c r="V40" s="129" t="str">
        <f t="shared" si="43"/>
        <v xml:space="preserve"> </v>
      </c>
      <c r="W40" s="129" t="str">
        <f t="shared" si="44"/>
        <v xml:space="preserve"> </v>
      </c>
      <c r="X40" s="129" t="str">
        <f t="shared" si="45"/>
        <v xml:space="preserve"> </v>
      </c>
      <c r="Y40" s="129"/>
      <c r="Z40" s="129" t="str">
        <f t="shared" si="0"/>
        <v xml:space="preserve"> </v>
      </c>
      <c r="AA40" s="182" t="str">
        <f t="shared" si="46"/>
        <v xml:space="preserve">    </v>
      </c>
      <c r="AC40" s="132">
        <f t="shared" si="60"/>
        <v>0</v>
      </c>
      <c r="AD40" s="132">
        <f t="shared" si="47"/>
        <v>0</v>
      </c>
      <c r="AE40" s="132">
        <f t="shared" si="48"/>
        <v>0</v>
      </c>
      <c r="AF40" s="132">
        <f t="shared" si="49"/>
        <v>0</v>
      </c>
      <c r="AG40" s="132">
        <f t="shared" si="50"/>
        <v>0</v>
      </c>
      <c r="AH40" s="132">
        <f t="shared" si="51"/>
        <v>0</v>
      </c>
      <c r="AI40" s="132">
        <f t="shared" si="52"/>
        <v>0</v>
      </c>
      <c r="AJ40" s="132">
        <f t="shared" si="53"/>
        <v>0</v>
      </c>
      <c r="AK40" s="132">
        <f t="shared" si="54"/>
        <v>0</v>
      </c>
      <c r="AL40" s="132">
        <f t="shared" si="55"/>
        <v>0</v>
      </c>
      <c r="AM40" s="132">
        <f t="shared" si="1"/>
        <v>0</v>
      </c>
      <c r="AN40" s="132">
        <f t="shared" si="2"/>
        <v>0</v>
      </c>
      <c r="AO40" s="132">
        <f t="shared" si="3"/>
        <v>0</v>
      </c>
      <c r="AP40" s="132">
        <f t="shared" si="4"/>
        <v>0</v>
      </c>
      <c r="AQ40" s="132">
        <f t="shared" si="5"/>
        <v>0</v>
      </c>
      <c r="AR40" s="132">
        <f t="shared" si="6"/>
        <v>0</v>
      </c>
      <c r="AS40" s="132">
        <f t="shared" si="7"/>
        <v>0</v>
      </c>
      <c r="AT40" s="132">
        <f t="shared" si="8"/>
        <v>0</v>
      </c>
      <c r="AU40" s="132">
        <f t="shared" si="9"/>
        <v>0</v>
      </c>
      <c r="AV40" s="132">
        <f t="shared" si="10"/>
        <v>0</v>
      </c>
      <c r="AW40" s="132">
        <f t="shared" si="11"/>
        <v>0</v>
      </c>
      <c r="AX40" s="132">
        <f t="shared" si="12"/>
        <v>0</v>
      </c>
      <c r="AY40" s="132">
        <f t="shared" si="13"/>
        <v>0</v>
      </c>
      <c r="AZ40" s="132">
        <f t="shared" si="14"/>
        <v>0</v>
      </c>
      <c r="BA40" s="132">
        <f t="shared" si="15"/>
        <v>0</v>
      </c>
      <c r="BB40" s="132">
        <f t="shared" si="16"/>
        <v>0</v>
      </c>
      <c r="BC40" s="132">
        <f t="shared" si="17"/>
        <v>0</v>
      </c>
      <c r="BD40" s="132">
        <f t="shared" si="18"/>
        <v>0</v>
      </c>
      <c r="BE40" s="132">
        <f t="shared" si="19"/>
        <v>0</v>
      </c>
      <c r="BF40" s="132">
        <f t="shared" si="20"/>
        <v>0</v>
      </c>
      <c r="BG40" s="132">
        <f t="shared" si="21"/>
        <v>0</v>
      </c>
      <c r="BH40" s="132">
        <f t="shared" si="22"/>
        <v>0</v>
      </c>
      <c r="BI40" s="132">
        <f t="shared" si="23"/>
        <v>0</v>
      </c>
      <c r="BJ40" s="132">
        <f t="shared" si="24"/>
        <v>0</v>
      </c>
      <c r="BK40" s="132">
        <f t="shared" si="25"/>
        <v>0</v>
      </c>
      <c r="BL40" s="132">
        <f t="shared" si="26"/>
        <v>0</v>
      </c>
      <c r="BM40" s="132">
        <f t="shared" si="27"/>
        <v>0</v>
      </c>
      <c r="BN40" s="132">
        <f t="shared" si="28"/>
        <v>0</v>
      </c>
      <c r="BO40" s="132">
        <f t="shared" si="29"/>
        <v>0</v>
      </c>
      <c r="BP40" s="132">
        <f t="shared" si="30"/>
        <v>0</v>
      </c>
      <c r="BQ40" s="132">
        <f t="shared" si="31"/>
        <v>0</v>
      </c>
      <c r="BR40" s="132">
        <f t="shared" si="32"/>
        <v>0</v>
      </c>
      <c r="BS40" s="132">
        <f t="shared" si="33"/>
        <v>0</v>
      </c>
      <c r="BT40" s="132">
        <f t="shared" si="34"/>
        <v>0</v>
      </c>
      <c r="BU40" s="132">
        <f t="shared" si="35"/>
        <v>0</v>
      </c>
      <c r="BV40" s="132">
        <f t="shared" si="36"/>
        <v>0</v>
      </c>
      <c r="BW40" s="132">
        <f t="shared" si="37"/>
        <v>0</v>
      </c>
      <c r="BX40" s="132">
        <f t="shared" si="38"/>
        <v>0</v>
      </c>
      <c r="BY40" s="132">
        <f t="shared" si="39"/>
        <v>0</v>
      </c>
      <c r="BZ40" s="132">
        <f t="shared" si="40"/>
        <v>0</v>
      </c>
      <c r="CA40" s="138">
        <f t="shared" si="41"/>
        <v>0</v>
      </c>
      <c r="CC40" s="138">
        <f t="shared" si="42"/>
        <v>0</v>
      </c>
      <c r="CD40" s="138">
        <f t="shared" si="56"/>
        <v>0</v>
      </c>
      <c r="CE40" s="183">
        <f t="shared" si="57"/>
        <v>0</v>
      </c>
      <c r="CF40" s="130" t="str">
        <f t="shared" si="58"/>
        <v xml:space="preserve"> </v>
      </c>
      <c r="CG40" s="130" t="str">
        <f t="shared" si="59"/>
        <v xml:space="preserve"> </v>
      </c>
    </row>
    <row r="41" spans="1:85" ht="15">
      <c r="A41" s="181">
        <v>38</v>
      </c>
      <c r="B41" s="1956"/>
      <c r="C41" s="1956"/>
      <c r="D41" s="316"/>
      <c r="E41" s="317" t="str">
        <f ca="1">IF(D41&gt;0,OFFSET(исх.данные!$A$6,D41,1,1,1)," ")</f>
        <v xml:space="preserve"> </v>
      </c>
      <c r="F41" s="318" t="str">
        <f ca="1">IF(D41&gt;0,OFFSET(исх.данные!$A$6,D41,2,1,1),"  ")</f>
        <v xml:space="preserve">  </v>
      </c>
      <c r="G41" s="317" t="str">
        <f ca="1">IF(D41&gt;0,OFFSET(исх.данные!$A$6,D41,3,1,1),"  ")</f>
        <v xml:space="preserve">  </v>
      </c>
      <c r="H41" s="316"/>
      <c r="I41" s="305"/>
      <c r="J41" s="317"/>
      <c r="K41" s="317"/>
      <c r="L41" s="305"/>
      <c r="M41" s="317"/>
      <c r="N41" s="317"/>
      <c r="O41" s="319"/>
      <c r="P41" s="319"/>
      <c r="Q41" s="305"/>
      <c r="R41" s="306"/>
      <c r="S41" s="318"/>
      <c r="T41" s="318"/>
      <c r="U41" s="320"/>
      <c r="V41" s="126" t="str">
        <f t="shared" si="43"/>
        <v xml:space="preserve"> </v>
      </c>
      <c r="W41" s="126" t="str">
        <f t="shared" si="44"/>
        <v xml:space="preserve"> </v>
      </c>
      <c r="X41" s="126" t="str">
        <f t="shared" si="45"/>
        <v xml:space="preserve"> </v>
      </c>
      <c r="Y41" s="126"/>
      <c r="Z41" s="126" t="str">
        <f t="shared" si="0"/>
        <v xml:space="preserve"> </v>
      </c>
      <c r="AA41" s="181" t="str">
        <f t="shared" si="46"/>
        <v xml:space="preserve">    </v>
      </c>
      <c r="AC41" s="132">
        <f t="shared" si="60"/>
        <v>0</v>
      </c>
      <c r="AD41" s="132">
        <f t="shared" si="47"/>
        <v>0</v>
      </c>
      <c r="AE41" s="132">
        <f t="shared" si="48"/>
        <v>0</v>
      </c>
      <c r="AF41" s="132">
        <f t="shared" si="49"/>
        <v>0</v>
      </c>
      <c r="AG41" s="132">
        <f t="shared" si="50"/>
        <v>0</v>
      </c>
      <c r="AH41" s="132">
        <f t="shared" si="51"/>
        <v>0</v>
      </c>
      <c r="AI41" s="132">
        <f t="shared" si="52"/>
        <v>0</v>
      </c>
      <c r="AJ41" s="132">
        <f t="shared" si="53"/>
        <v>0</v>
      </c>
      <c r="AK41" s="132">
        <f t="shared" si="54"/>
        <v>0</v>
      </c>
      <c r="AL41" s="132">
        <f t="shared" si="55"/>
        <v>0</v>
      </c>
      <c r="AM41" s="132">
        <f t="shared" si="1"/>
        <v>0</v>
      </c>
      <c r="AN41" s="132">
        <f t="shared" si="2"/>
        <v>0</v>
      </c>
      <c r="AO41" s="132">
        <f t="shared" si="3"/>
        <v>0</v>
      </c>
      <c r="AP41" s="132">
        <f t="shared" si="4"/>
        <v>0</v>
      </c>
      <c r="AQ41" s="132">
        <f t="shared" si="5"/>
        <v>0</v>
      </c>
      <c r="AR41" s="132">
        <f t="shared" si="6"/>
        <v>0</v>
      </c>
      <c r="AS41" s="132">
        <f t="shared" si="7"/>
        <v>0</v>
      </c>
      <c r="AT41" s="132">
        <f t="shared" si="8"/>
        <v>0</v>
      </c>
      <c r="AU41" s="132">
        <f t="shared" si="9"/>
        <v>0</v>
      </c>
      <c r="AV41" s="132">
        <f t="shared" si="10"/>
        <v>0</v>
      </c>
      <c r="AW41" s="132">
        <f t="shared" si="11"/>
        <v>0</v>
      </c>
      <c r="AX41" s="132">
        <f t="shared" si="12"/>
        <v>0</v>
      </c>
      <c r="AY41" s="132">
        <f t="shared" si="13"/>
        <v>0</v>
      </c>
      <c r="AZ41" s="132">
        <f t="shared" si="14"/>
        <v>0</v>
      </c>
      <c r="BA41" s="132">
        <f t="shared" si="15"/>
        <v>0</v>
      </c>
      <c r="BB41" s="132">
        <f t="shared" si="16"/>
        <v>0</v>
      </c>
      <c r="BC41" s="132">
        <f t="shared" si="17"/>
        <v>0</v>
      </c>
      <c r="BD41" s="132">
        <f t="shared" si="18"/>
        <v>0</v>
      </c>
      <c r="BE41" s="132">
        <f t="shared" si="19"/>
        <v>0</v>
      </c>
      <c r="BF41" s="132">
        <f t="shared" si="20"/>
        <v>0</v>
      </c>
      <c r="BG41" s="132">
        <f t="shared" si="21"/>
        <v>0</v>
      </c>
      <c r="BH41" s="132">
        <f t="shared" si="22"/>
        <v>0</v>
      </c>
      <c r="BI41" s="132">
        <f t="shared" si="23"/>
        <v>0</v>
      </c>
      <c r="BJ41" s="132">
        <f t="shared" si="24"/>
        <v>0</v>
      </c>
      <c r="BK41" s="132">
        <f t="shared" si="25"/>
        <v>0</v>
      </c>
      <c r="BL41" s="132">
        <f t="shared" si="26"/>
        <v>0</v>
      </c>
      <c r="BM41" s="132">
        <f t="shared" si="27"/>
        <v>0</v>
      </c>
      <c r="BN41" s="132">
        <f t="shared" si="28"/>
        <v>0</v>
      </c>
      <c r="BO41" s="132">
        <f t="shared" si="29"/>
        <v>0</v>
      </c>
      <c r="BP41" s="132">
        <f t="shared" si="30"/>
        <v>0</v>
      </c>
      <c r="BQ41" s="132">
        <f t="shared" si="31"/>
        <v>0</v>
      </c>
      <c r="BR41" s="132">
        <f t="shared" si="32"/>
        <v>0</v>
      </c>
      <c r="BS41" s="132">
        <f t="shared" si="33"/>
        <v>0</v>
      </c>
      <c r="BT41" s="132">
        <f t="shared" si="34"/>
        <v>0</v>
      </c>
      <c r="BU41" s="132">
        <f t="shared" si="35"/>
        <v>0</v>
      </c>
      <c r="BV41" s="132">
        <f t="shared" si="36"/>
        <v>0</v>
      </c>
      <c r="BW41" s="132">
        <f t="shared" si="37"/>
        <v>0</v>
      </c>
      <c r="BX41" s="132">
        <f t="shared" si="38"/>
        <v>0</v>
      </c>
      <c r="BY41" s="132">
        <f t="shared" si="39"/>
        <v>0</v>
      </c>
      <c r="BZ41" s="132">
        <f t="shared" si="40"/>
        <v>0</v>
      </c>
      <c r="CA41" s="138">
        <f t="shared" si="41"/>
        <v>0</v>
      </c>
      <c r="CC41" s="138">
        <f t="shared" si="42"/>
        <v>0</v>
      </c>
      <c r="CD41" s="138">
        <f t="shared" si="56"/>
        <v>0</v>
      </c>
      <c r="CE41" s="183">
        <f t="shared" si="57"/>
        <v>0</v>
      </c>
      <c r="CF41" s="130" t="str">
        <f t="shared" si="58"/>
        <v xml:space="preserve"> </v>
      </c>
      <c r="CG41" s="130" t="str">
        <f t="shared" si="59"/>
        <v xml:space="preserve"> </v>
      </c>
    </row>
    <row r="42" spans="1:85" ht="15">
      <c r="A42" s="181">
        <v>39</v>
      </c>
      <c r="B42" s="1957"/>
      <c r="C42" s="1957"/>
      <c r="D42" s="310"/>
      <c r="E42" s="311" t="str">
        <f ca="1">IF(D42&gt;0,OFFSET(исх.данные!$A$6,D42,1,1,1)," ")</f>
        <v xml:space="preserve"> </v>
      </c>
      <c r="F42" s="312" t="str">
        <f ca="1">IF(D42&gt;0,OFFSET(исх.данные!$A$6,D42,2,1,1),"  ")</f>
        <v xml:space="preserve">  </v>
      </c>
      <c r="G42" s="311" t="str">
        <f ca="1">IF(D42&gt;0,OFFSET(исх.данные!$A$6,D42,3,1,1),"  ")</f>
        <v xml:space="preserve">  </v>
      </c>
      <c r="H42" s="310"/>
      <c r="I42" s="321"/>
      <c r="J42" s="311"/>
      <c r="K42" s="311"/>
      <c r="L42" s="321"/>
      <c r="M42" s="311"/>
      <c r="N42" s="311"/>
      <c r="O42" s="313"/>
      <c r="P42" s="313"/>
      <c r="Q42" s="321"/>
      <c r="R42" s="314"/>
      <c r="S42" s="312"/>
      <c r="T42" s="312"/>
      <c r="U42" s="315"/>
      <c r="V42" s="129" t="str">
        <f t="shared" si="43"/>
        <v xml:space="preserve"> </v>
      </c>
      <c r="W42" s="129" t="str">
        <f t="shared" si="44"/>
        <v xml:space="preserve"> </v>
      </c>
      <c r="X42" s="129" t="str">
        <f t="shared" si="45"/>
        <v xml:space="preserve"> </v>
      </c>
      <c r="Y42" s="129"/>
      <c r="Z42" s="129" t="str">
        <f t="shared" si="0"/>
        <v xml:space="preserve"> </v>
      </c>
      <c r="AA42" s="182" t="str">
        <f t="shared" si="46"/>
        <v xml:space="preserve">    </v>
      </c>
      <c r="AC42" s="132">
        <f t="shared" si="60"/>
        <v>0</v>
      </c>
      <c r="AD42" s="132">
        <f t="shared" si="47"/>
        <v>0</v>
      </c>
      <c r="AE42" s="132">
        <f t="shared" si="48"/>
        <v>0</v>
      </c>
      <c r="AF42" s="132">
        <f t="shared" si="49"/>
        <v>0</v>
      </c>
      <c r="AG42" s="132">
        <f t="shared" si="50"/>
        <v>0</v>
      </c>
      <c r="AH42" s="132">
        <f t="shared" si="51"/>
        <v>0</v>
      </c>
      <c r="AI42" s="132">
        <f t="shared" si="52"/>
        <v>0</v>
      </c>
      <c r="AJ42" s="132">
        <f t="shared" si="53"/>
        <v>0</v>
      </c>
      <c r="AK42" s="132">
        <f t="shared" si="54"/>
        <v>0</v>
      </c>
      <c r="AL42" s="132">
        <f t="shared" si="55"/>
        <v>0</v>
      </c>
      <c r="AM42" s="132">
        <f t="shared" si="1"/>
        <v>0</v>
      </c>
      <c r="AN42" s="132">
        <f t="shared" si="2"/>
        <v>0</v>
      </c>
      <c r="AO42" s="132">
        <f t="shared" si="3"/>
        <v>0</v>
      </c>
      <c r="AP42" s="132">
        <f t="shared" si="4"/>
        <v>0</v>
      </c>
      <c r="AQ42" s="132">
        <f t="shared" si="5"/>
        <v>0</v>
      </c>
      <c r="AR42" s="132">
        <f t="shared" si="6"/>
        <v>0</v>
      </c>
      <c r="AS42" s="132">
        <f t="shared" si="7"/>
        <v>0</v>
      </c>
      <c r="AT42" s="132">
        <f t="shared" si="8"/>
        <v>0</v>
      </c>
      <c r="AU42" s="132">
        <f t="shared" si="9"/>
        <v>0</v>
      </c>
      <c r="AV42" s="132">
        <f t="shared" si="10"/>
        <v>0</v>
      </c>
      <c r="AW42" s="132">
        <f t="shared" si="11"/>
        <v>0</v>
      </c>
      <c r="AX42" s="132">
        <f t="shared" si="12"/>
        <v>0</v>
      </c>
      <c r="AY42" s="132">
        <f t="shared" si="13"/>
        <v>0</v>
      </c>
      <c r="AZ42" s="132">
        <f t="shared" si="14"/>
        <v>0</v>
      </c>
      <c r="BA42" s="132">
        <f t="shared" si="15"/>
        <v>0</v>
      </c>
      <c r="BB42" s="132">
        <f t="shared" si="16"/>
        <v>0</v>
      </c>
      <c r="BC42" s="132">
        <f t="shared" si="17"/>
        <v>0</v>
      </c>
      <c r="BD42" s="132">
        <f t="shared" si="18"/>
        <v>0</v>
      </c>
      <c r="BE42" s="132">
        <f t="shared" si="19"/>
        <v>0</v>
      </c>
      <c r="BF42" s="132">
        <f t="shared" si="20"/>
        <v>0</v>
      </c>
      <c r="BG42" s="132">
        <f t="shared" si="21"/>
        <v>0</v>
      </c>
      <c r="BH42" s="132">
        <f t="shared" si="22"/>
        <v>0</v>
      </c>
      <c r="BI42" s="132">
        <f t="shared" si="23"/>
        <v>0</v>
      </c>
      <c r="BJ42" s="132">
        <f t="shared" si="24"/>
        <v>0</v>
      </c>
      <c r="BK42" s="132">
        <f t="shared" si="25"/>
        <v>0</v>
      </c>
      <c r="BL42" s="132">
        <f t="shared" si="26"/>
        <v>0</v>
      </c>
      <c r="BM42" s="132">
        <f t="shared" si="27"/>
        <v>0</v>
      </c>
      <c r="BN42" s="132">
        <f t="shared" si="28"/>
        <v>0</v>
      </c>
      <c r="BO42" s="132">
        <f t="shared" si="29"/>
        <v>0</v>
      </c>
      <c r="BP42" s="132">
        <f t="shared" si="30"/>
        <v>0</v>
      </c>
      <c r="BQ42" s="132">
        <f t="shared" si="31"/>
        <v>0</v>
      </c>
      <c r="BR42" s="132">
        <f t="shared" si="32"/>
        <v>0</v>
      </c>
      <c r="BS42" s="132">
        <f t="shared" si="33"/>
        <v>0</v>
      </c>
      <c r="BT42" s="132">
        <f t="shared" si="34"/>
        <v>0</v>
      </c>
      <c r="BU42" s="132">
        <f t="shared" si="35"/>
        <v>0</v>
      </c>
      <c r="BV42" s="132">
        <f t="shared" si="36"/>
        <v>0</v>
      </c>
      <c r="BW42" s="132">
        <f t="shared" si="37"/>
        <v>0</v>
      </c>
      <c r="BX42" s="132">
        <f t="shared" si="38"/>
        <v>0</v>
      </c>
      <c r="BY42" s="132">
        <f t="shared" si="39"/>
        <v>0</v>
      </c>
      <c r="BZ42" s="132">
        <f t="shared" si="40"/>
        <v>0</v>
      </c>
      <c r="CA42" s="138">
        <f t="shared" si="41"/>
        <v>0</v>
      </c>
      <c r="CC42" s="138">
        <f t="shared" si="42"/>
        <v>0</v>
      </c>
      <c r="CD42" s="138">
        <f t="shared" si="56"/>
        <v>0</v>
      </c>
      <c r="CE42" s="183">
        <f t="shared" si="57"/>
        <v>0</v>
      </c>
      <c r="CF42" s="130" t="str">
        <f t="shared" si="58"/>
        <v xml:space="preserve"> </v>
      </c>
      <c r="CG42" s="130" t="str">
        <f t="shared" si="59"/>
        <v xml:space="preserve"> </v>
      </c>
    </row>
    <row r="43" spans="1:85" ht="15">
      <c r="A43" s="181">
        <v>40</v>
      </c>
      <c r="B43" s="1956"/>
      <c r="C43" s="1956"/>
      <c r="D43" s="316"/>
      <c r="E43" s="317" t="str">
        <f ca="1">IF(D43&gt;0,OFFSET(исх.данные!$A$6,D43,1,1,1)," ")</f>
        <v xml:space="preserve"> </v>
      </c>
      <c r="F43" s="318" t="str">
        <f ca="1">IF(D43&gt;0,OFFSET(исх.данные!$A$6,D43,2,1,1),"  ")</f>
        <v xml:space="preserve">  </v>
      </c>
      <c r="G43" s="317" t="str">
        <f ca="1">IF(D43&gt;0,OFFSET(исх.данные!$A$6,D43,3,1,1),"  ")</f>
        <v xml:space="preserve">  </v>
      </c>
      <c r="H43" s="316"/>
      <c r="I43" s="305"/>
      <c r="J43" s="317"/>
      <c r="K43" s="317"/>
      <c r="L43" s="305"/>
      <c r="M43" s="317"/>
      <c r="N43" s="317"/>
      <c r="O43" s="319"/>
      <c r="P43" s="319"/>
      <c r="Q43" s="305"/>
      <c r="R43" s="306"/>
      <c r="S43" s="318"/>
      <c r="T43" s="318"/>
      <c r="U43" s="320"/>
      <c r="V43" s="126" t="str">
        <f t="shared" si="43"/>
        <v xml:space="preserve"> </v>
      </c>
      <c r="W43" s="126" t="str">
        <f t="shared" si="44"/>
        <v xml:space="preserve"> </v>
      </c>
      <c r="X43" s="126" t="str">
        <f t="shared" si="45"/>
        <v xml:space="preserve"> </v>
      </c>
      <c r="Y43" s="126"/>
      <c r="Z43" s="126" t="str">
        <f t="shared" si="0"/>
        <v xml:space="preserve"> </v>
      </c>
      <c r="AA43" s="181" t="str">
        <f t="shared" si="46"/>
        <v xml:space="preserve">    </v>
      </c>
      <c r="AC43" s="132">
        <f t="shared" si="60"/>
        <v>0</v>
      </c>
      <c r="AD43" s="132">
        <f t="shared" si="47"/>
        <v>0</v>
      </c>
      <c r="AE43" s="132">
        <f t="shared" si="48"/>
        <v>0</v>
      </c>
      <c r="AF43" s="132">
        <f t="shared" si="49"/>
        <v>0</v>
      </c>
      <c r="AG43" s="132">
        <f t="shared" si="50"/>
        <v>0</v>
      </c>
      <c r="AH43" s="132">
        <f t="shared" si="51"/>
        <v>0</v>
      </c>
      <c r="AI43" s="132">
        <f t="shared" si="52"/>
        <v>0</v>
      </c>
      <c r="AJ43" s="132">
        <f t="shared" si="53"/>
        <v>0</v>
      </c>
      <c r="AK43" s="132">
        <f t="shared" si="54"/>
        <v>0</v>
      </c>
      <c r="AL43" s="132">
        <f t="shared" si="55"/>
        <v>0</v>
      </c>
      <c r="AM43" s="132">
        <f t="shared" si="1"/>
        <v>0</v>
      </c>
      <c r="AN43" s="132">
        <f t="shared" si="2"/>
        <v>0</v>
      </c>
      <c r="AO43" s="132">
        <f t="shared" si="3"/>
        <v>0</v>
      </c>
      <c r="AP43" s="132">
        <f t="shared" si="4"/>
        <v>0</v>
      </c>
      <c r="AQ43" s="132">
        <f t="shared" si="5"/>
        <v>0</v>
      </c>
      <c r="AR43" s="132">
        <f t="shared" si="6"/>
        <v>0</v>
      </c>
      <c r="AS43" s="132">
        <f t="shared" si="7"/>
        <v>0</v>
      </c>
      <c r="AT43" s="132">
        <f t="shared" si="8"/>
        <v>0</v>
      </c>
      <c r="AU43" s="132">
        <f t="shared" si="9"/>
        <v>0</v>
      </c>
      <c r="AV43" s="132">
        <f t="shared" si="10"/>
        <v>0</v>
      </c>
      <c r="AW43" s="132">
        <f t="shared" si="11"/>
        <v>0</v>
      </c>
      <c r="AX43" s="132">
        <f t="shared" si="12"/>
        <v>0</v>
      </c>
      <c r="AY43" s="132">
        <f t="shared" si="13"/>
        <v>0</v>
      </c>
      <c r="AZ43" s="132">
        <f t="shared" si="14"/>
        <v>0</v>
      </c>
      <c r="BA43" s="132">
        <f t="shared" si="15"/>
        <v>0</v>
      </c>
      <c r="BB43" s="132">
        <f t="shared" si="16"/>
        <v>0</v>
      </c>
      <c r="BC43" s="132">
        <f t="shared" si="17"/>
        <v>0</v>
      </c>
      <c r="BD43" s="132">
        <f t="shared" si="18"/>
        <v>0</v>
      </c>
      <c r="BE43" s="132">
        <f t="shared" si="19"/>
        <v>0</v>
      </c>
      <c r="BF43" s="132">
        <f t="shared" si="20"/>
        <v>0</v>
      </c>
      <c r="BG43" s="132">
        <f t="shared" si="21"/>
        <v>0</v>
      </c>
      <c r="BH43" s="132">
        <f t="shared" si="22"/>
        <v>0</v>
      </c>
      <c r="BI43" s="132">
        <f t="shared" si="23"/>
        <v>0</v>
      </c>
      <c r="BJ43" s="132">
        <f t="shared" si="24"/>
        <v>0</v>
      </c>
      <c r="BK43" s="132">
        <f t="shared" si="25"/>
        <v>0</v>
      </c>
      <c r="BL43" s="132">
        <f t="shared" si="26"/>
        <v>0</v>
      </c>
      <c r="BM43" s="132">
        <f t="shared" si="27"/>
        <v>0</v>
      </c>
      <c r="BN43" s="132">
        <f t="shared" si="28"/>
        <v>0</v>
      </c>
      <c r="BO43" s="132">
        <f t="shared" si="29"/>
        <v>0</v>
      </c>
      <c r="BP43" s="132">
        <f t="shared" si="30"/>
        <v>0</v>
      </c>
      <c r="BQ43" s="132">
        <f t="shared" si="31"/>
        <v>0</v>
      </c>
      <c r="BR43" s="132">
        <f t="shared" si="32"/>
        <v>0</v>
      </c>
      <c r="BS43" s="132">
        <f t="shared" si="33"/>
        <v>0</v>
      </c>
      <c r="BT43" s="132">
        <f t="shared" si="34"/>
        <v>0</v>
      </c>
      <c r="BU43" s="132">
        <f t="shared" si="35"/>
        <v>0</v>
      </c>
      <c r="BV43" s="132">
        <f t="shared" si="36"/>
        <v>0</v>
      </c>
      <c r="BW43" s="132">
        <f t="shared" si="37"/>
        <v>0</v>
      </c>
      <c r="BX43" s="132">
        <f t="shared" si="38"/>
        <v>0</v>
      </c>
      <c r="BY43" s="132">
        <f t="shared" si="39"/>
        <v>0</v>
      </c>
      <c r="BZ43" s="132">
        <f t="shared" si="40"/>
        <v>0</v>
      </c>
      <c r="CA43" s="138">
        <f t="shared" si="41"/>
        <v>0</v>
      </c>
      <c r="CC43" s="138">
        <f t="shared" si="42"/>
        <v>0</v>
      </c>
      <c r="CD43" s="138">
        <f t="shared" si="56"/>
        <v>0</v>
      </c>
      <c r="CE43" s="183">
        <f t="shared" si="57"/>
        <v>0</v>
      </c>
      <c r="CF43" s="130" t="str">
        <f t="shared" si="58"/>
        <v xml:space="preserve"> </v>
      </c>
      <c r="CG43" s="130" t="str">
        <f t="shared" si="59"/>
        <v xml:space="preserve"> </v>
      </c>
    </row>
    <row r="44" spans="1:85" ht="15">
      <c r="A44" s="181">
        <v>41</v>
      </c>
      <c r="B44" s="1957"/>
      <c r="C44" s="1957"/>
      <c r="D44" s="310"/>
      <c r="E44" s="311" t="str">
        <f ca="1">IF(D44&gt;0,OFFSET(исх.данные!$A$6,D44,1,1,1)," ")</f>
        <v xml:space="preserve"> </v>
      </c>
      <c r="F44" s="312" t="str">
        <f ca="1">IF(D44&gt;0,OFFSET(исх.данные!$A$6,D44,2,1,1),"  ")</f>
        <v xml:space="preserve">  </v>
      </c>
      <c r="G44" s="311" t="str">
        <f ca="1">IF(D44&gt;0,OFFSET(исх.данные!$A$6,D44,3,1,1),"  ")</f>
        <v xml:space="preserve">  </v>
      </c>
      <c r="H44" s="310"/>
      <c r="I44" s="321"/>
      <c r="J44" s="311"/>
      <c r="K44" s="311"/>
      <c r="L44" s="321"/>
      <c r="M44" s="311"/>
      <c r="N44" s="311"/>
      <c r="O44" s="313"/>
      <c r="P44" s="313"/>
      <c r="Q44" s="321"/>
      <c r="R44" s="314"/>
      <c r="S44" s="312"/>
      <c r="T44" s="312"/>
      <c r="U44" s="315"/>
      <c r="V44" s="129" t="str">
        <f t="shared" si="43"/>
        <v xml:space="preserve"> </v>
      </c>
      <c r="W44" s="129" t="str">
        <f t="shared" si="44"/>
        <v xml:space="preserve"> </v>
      </c>
      <c r="X44" s="129" t="str">
        <f t="shared" si="45"/>
        <v xml:space="preserve"> </v>
      </c>
      <c r="Y44" s="129"/>
      <c r="Z44" s="129" t="str">
        <f t="shared" si="0"/>
        <v xml:space="preserve"> </v>
      </c>
      <c r="AA44" s="182" t="str">
        <f t="shared" si="46"/>
        <v xml:space="preserve">    </v>
      </c>
      <c r="AC44" s="132">
        <f t="shared" si="60"/>
        <v>0</v>
      </c>
      <c r="AD44" s="132">
        <f t="shared" si="47"/>
        <v>0</v>
      </c>
      <c r="AE44" s="132">
        <f t="shared" si="48"/>
        <v>0</v>
      </c>
      <c r="AF44" s="132">
        <f t="shared" si="49"/>
        <v>0</v>
      </c>
      <c r="AG44" s="132">
        <f t="shared" si="50"/>
        <v>0</v>
      </c>
      <c r="AH44" s="132">
        <f t="shared" si="51"/>
        <v>0</v>
      </c>
      <c r="AI44" s="132">
        <f t="shared" si="52"/>
        <v>0</v>
      </c>
      <c r="AJ44" s="132">
        <f t="shared" si="53"/>
        <v>0</v>
      </c>
      <c r="AK44" s="132">
        <f t="shared" si="54"/>
        <v>0</v>
      </c>
      <c r="AL44" s="132">
        <f t="shared" si="55"/>
        <v>0</v>
      </c>
      <c r="AM44" s="132">
        <f t="shared" si="1"/>
        <v>0</v>
      </c>
      <c r="AN44" s="132">
        <f t="shared" si="2"/>
        <v>0</v>
      </c>
      <c r="AO44" s="132">
        <f t="shared" si="3"/>
        <v>0</v>
      </c>
      <c r="AP44" s="132">
        <f t="shared" si="4"/>
        <v>0</v>
      </c>
      <c r="AQ44" s="132">
        <f t="shared" si="5"/>
        <v>0</v>
      </c>
      <c r="AR44" s="132">
        <f t="shared" si="6"/>
        <v>0</v>
      </c>
      <c r="AS44" s="132">
        <f t="shared" si="7"/>
        <v>0</v>
      </c>
      <c r="AT44" s="132">
        <f t="shared" si="8"/>
        <v>0</v>
      </c>
      <c r="AU44" s="132">
        <f t="shared" si="9"/>
        <v>0</v>
      </c>
      <c r="AV44" s="132">
        <f t="shared" si="10"/>
        <v>0</v>
      </c>
      <c r="AW44" s="132">
        <f t="shared" si="11"/>
        <v>0</v>
      </c>
      <c r="AX44" s="132">
        <f t="shared" si="12"/>
        <v>0</v>
      </c>
      <c r="AY44" s="132">
        <f t="shared" si="13"/>
        <v>0</v>
      </c>
      <c r="AZ44" s="132">
        <f t="shared" si="14"/>
        <v>0</v>
      </c>
      <c r="BA44" s="132">
        <f t="shared" si="15"/>
        <v>0</v>
      </c>
      <c r="BB44" s="132">
        <f t="shared" si="16"/>
        <v>0</v>
      </c>
      <c r="BC44" s="132">
        <f t="shared" si="17"/>
        <v>0</v>
      </c>
      <c r="BD44" s="132">
        <f t="shared" si="18"/>
        <v>0</v>
      </c>
      <c r="BE44" s="132">
        <f t="shared" si="19"/>
        <v>0</v>
      </c>
      <c r="BF44" s="132">
        <f t="shared" si="20"/>
        <v>0</v>
      </c>
      <c r="BG44" s="132">
        <f t="shared" si="21"/>
        <v>0</v>
      </c>
      <c r="BH44" s="132">
        <f t="shared" si="22"/>
        <v>0</v>
      </c>
      <c r="BI44" s="132">
        <f t="shared" si="23"/>
        <v>0</v>
      </c>
      <c r="BJ44" s="132">
        <f t="shared" si="24"/>
        <v>0</v>
      </c>
      <c r="BK44" s="132">
        <f t="shared" si="25"/>
        <v>0</v>
      </c>
      <c r="BL44" s="132">
        <f t="shared" si="26"/>
        <v>0</v>
      </c>
      <c r="BM44" s="132">
        <f t="shared" si="27"/>
        <v>0</v>
      </c>
      <c r="BN44" s="132">
        <f t="shared" si="28"/>
        <v>0</v>
      </c>
      <c r="BO44" s="132">
        <f t="shared" si="29"/>
        <v>0</v>
      </c>
      <c r="BP44" s="132">
        <f t="shared" si="30"/>
        <v>0</v>
      </c>
      <c r="BQ44" s="132">
        <f t="shared" si="31"/>
        <v>0</v>
      </c>
      <c r="BR44" s="132">
        <f t="shared" si="32"/>
        <v>0</v>
      </c>
      <c r="BS44" s="132">
        <f t="shared" si="33"/>
        <v>0</v>
      </c>
      <c r="BT44" s="132">
        <f t="shared" si="34"/>
        <v>0</v>
      </c>
      <c r="BU44" s="132">
        <f t="shared" si="35"/>
        <v>0</v>
      </c>
      <c r="BV44" s="132">
        <f t="shared" si="36"/>
        <v>0</v>
      </c>
      <c r="BW44" s="132">
        <f t="shared" si="37"/>
        <v>0</v>
      </c>
      <c r="BX44" s="132">
        <f t="shared" si="38"/>
        <v>0</v>
      </c>
      <c r="BY44" s="132">
        <f t="shared" si="39"/>
        <v>0</v>
      </c>
      <c r="BZ44" s="132">
        <f t="shared" si="40"/>
        <v>0</v>
      </c>
      <c r="CA44" s="138">
        <f t="shared" si="41"/>
        <v>0</v>
      </c>
      <c r="CC44" s="138">
        <f t="shared" si="42"/>
        <v>0</v>
      </c>
      <c r="CD44" s="138">
        <f t="shared" si="56"/>
        <v>0</v>
      </c>
      <c r="CE44" s="183">
        <f t="shared" si="57"/>
        <v>0</v>
      </c>
      <c r="CF44" s="130" t="str">
        <f t="shared" si="58"/>
        <v xml:space="preserve"> </v>
      </c>
      <c r="CG44" s="130" t="str">
        <f t="shared" si="59"/>
        <v xml:space="preserve"> </v>
      </c>
    </row>
    <row r="45" spans="1:85" ht="15">
      <c r="A45" s="181">
        <v>42</v>
      </c>
      <c r="B45" s="1956"/>
      <c r="C45" s="1956"/>
      <c r="D45" s="316"/>
      <c r="E45" s="317" t="str">
        <f ca="1">IF(D45&gt;0,OFFSET(исх.данные!$A$6,D45,1,1,1)," ")</f>
        <v xml:space="preserve"> </v>
      </c>
      <c r="F45" s="318" t="str">
        <f ca="1">IF(D45&gt;0,OFFSET(исх.данные!$A$6,D45,2,1,1),"  ")</f>
        <v xml:space="preserve">  </v>
      </c>
      <c r="G45" s="317" t="str">
        <f ca="1">IF(D45&gt;0,OFFSET(исх.данные!$A$6,D45,3,1,1),"  ")</f>
        <v xml:space="preserve">  </v>
      </c>
      <c r="H45" s="316"/>
      <c r="I45" s="305"/>
      <c r="J45" s="317"/>
      <c r="K45" s="317"/>
      <c r="L45" s="305"/>
      <c r="M45" s="317"/>
      <c r="N45" s="317"/>
      <c r="O45" s="319"/>
      <c r="P45" s="319"/>
      <c r="Q45" s="305"/>
      <c r="R45" s="306"/>
      <c r="S45" s="318"/>
      <c r="T45" s="318"/>
      <c r="U45" s="320"/>
      <c r="V45" s="126" t="str">
        <f t="shared" si="43"/>
        <v xml:space="preserve"> </v>
      </c>
      <c r="W45" s="126" t="str">
        <f t="shared" si="44"/>
        <v xml:space="preserve"> </v>
      </c>
      <c r="X45" s="126" t="str">
        <f t="shared" si="45"/>
        <v xml:space="preserve"> </v>
      </c>
      <c r="Y45" s="126"/>
      <c r="Z45" s="126" t="str">
        <f t="shared" si="0"/>
        <v xml:space="preserve"> </v>
      </c>
      <c r="AA45" s="181" t="str">
        <f t="shared" si="46"/>
        <v xml:space="preserve">    </v>
      </c>
      <c r="AC45" s="132">
        <f t="shared" si="60"/>
        <v>0</v>
      </c>
      <c r="AD45" s="132">
        <f t="shared" si="47"/>
        <v>0</v>
      </c>
      <c r="AE45" s="132">
        <f t="shared" si="48"/>
        <v>0</v>
      </c>
      <c r="AF45" s="132">
        <f t="shared" si="49"/>
        <v>0</v>
      </c>
      <c r="AG45" s="132">
        <f t="shared" si="50"/>
        <v>0</v>
      </c>
      <c r="AH45" s="132">
        <f t="shared" si="51"/>
        <v>0</v>
      </c>
      <c r="AI45" s="132">
        <f t="shared" si="52"/>
        <v>0</v>
      </c>
      <c r="AJ45" s="132">
        <f t="shared" si="53"/>
        <v>0</v>
      </c>
      <c r="AK45" s="132">
        <f t="shared" si="54"/>
        <v>0</v>
      </c>
      <c r="AL45" s="132">
        <f t="shared" si="55"/>
        <v>0</v>
      </c>
      <c r="AM45" s="132">
        <f t="shared" si="1"/>
        <v>0</v>
      </c>
      <c r="AN45" s="132">
        <f t="shared" si="2"/>
        <v>0</v>
      </c>
      <c r="AO45" s="132">
        <f t="shared" si="3"/>
        <v>0</v>
      </c>
      <c r="AP45" s="132">
        <f t="shared" si="4"/>
        <v>0</v>
      </c>
      <c r="AQ45" s="132">
        <f t="shared" si="5"/>
        <v>0</v>
      </c>
      <c r="AR45" s="132">
        <f t="shared" si="6"/>
        <v>0</v>
      </c>
      <c r="AS45" s="132">
        <f t="shared" si="7"/>
        <v>0</v>
      </c>
      <c r="AT45" s="132">
        <f t="shared" si="8"/>
        <v>0</v>
      </c>
      <c r="AU45" s="132">
        <f t="shared" si="9"/>
        <v>0</v>
      </c>
      <c r="AV45" s="132">
        <f t="shared" si="10"/>
        <v>0</v>
      </c>
      <c r="AW45" s="132">
        <f t="shared" si="11"/>
        <v>0</v>
      </c>
      <c r="AX45" s="132">
        <f t="shared" si="12"/>
        <v>0</v>
      </c>
      <c r="AY45" s="132">
        <f t="shared" si="13"/>
        <v>0</v>
      </c>
      <c r="AZ45" s="132">
        <f t="shared" si="14"/>
        <v>0</v>
      </c>
      <c r="BA45" s="132">
        <f t="shared" si="15"/>
        <v>0</v>
      </c>
      <c r="BB45" s="132">
        <f t="shared" si="16"/>
        <v>0</v>
      </c>
      <c r="BC45" s="132">
        <f t="shared" si="17"/>
        <v>0</v>
      </c>
      <c r="BD45" s="132">
        <f t="shared" si="18"/>
        <v>0</v>
      </c>
      <c r="BE45" s="132">
        <f t="shared" si="19"/>
        <v>0</v>
      </c>
      <c r="BF45" s="132">
        <f t="shared" si="20"/>
        <v>0</v>
      </c>
      <c r="BG45" s="132">
        <f t="shared" si="21"/>
        <v>0</v>
      </c>
      <c r="BH45" s="132">
        <f t="shared" si="22"/>
        <v>0</v>
      </c>
      <c r="BI45" s="132">
        <f t="shared" si="23"/>
        <v>0</v>
      </c>
      <c r="BJ45" s="132">
        <f t="shared" si="24"/>
        <v>0</v>
      </c>
      <c r="BK45" s="132">
        <f t="shared" si="25"/>
        <v>0</v>
      </c>
      <c r="BL45" s="132">
        <f t="shared" si="26"/>
        <v>0</v>
      </c>
      <c r="BM45" s="132">
        <f t="shared" si="27"/>
        <v>0</v>
      </c>
      <c r="BN45" s="132">
        <f t="shared" si="28"/>
        <v>0</v>
      </c>
      <c r="BO45" s="132">
        <f t="shared" si="29"/>
        <v>0</v>
      </c>
      <c r="BP45" s="132">
        <f t="shared" si="30"/>
        <v>0</v>
      </c>
      <c r="BQ45" s="132">
        <f t="shared" si="31"/>
        <v>0</v>
      </c>
      <c r="BR45" s="132">
        <f t="shared" si="32"/>
        <v>0</v>
      </c>
      <c r="BS45" s="132">
        <f t="shared" si="33"/>
        <v>0</v>
      </c>
      <c r="BT45" s="132">
        <f t="shared" si="34"/>
        <v>0</v>
      </c>
      <c r="BU45" s="132">
        <f t="shared" si="35"/>
        <v>0</v>
      </c>
      <c r="BV45" s="132">
        <f t="shared" si="36"/>
        <v>0</v>
      </c>
      <c r="BW45" s="132">
        <f t="shared" si="37"/>
        <v>0</v>
      </c>
      <c r="BX45" s="132">
        <f t="shared" si="38"/>
        <v>0</v>
      </c>
      <c r="BY45" s="132">
        <f t="shared" si="39"/>
        <v>0</v>
      </c>
      <c r="BZ45" s="132">
        <f t="shared" si="40"/>
        <v>0</v>
      </c>
      <c r="CA45" s="138">
        <f t="shared" si="41"/>
        <v>0</v>
      </c>
      <c r="CC45" s="138">
        <f t="shared" si="42"/>
        <v>0</v>
      </c>
      <c r="CD45" s="138">
        <f t="shared" si="56"/>
        <v>0</v>
      </c>
      <c r="CE45" s="183">
        <f t="shared" si="57"/>
        <v>0</v>
      </c>
      <c r="CF45" s="130" t="str">
        <f t="shared" si="58"/>
        <v xml:space="preserve"> </v>
      </c>
      <c r="CG45" s="130" t="str">
        <f t="shared" si="59"/>
        <v xml:space="preserve"> </v>
      </c>
    </row>
    <row r="46" spans="1:85" ht="15">
      <c r="A46" s="181">
        <v>43</v>
      </c>
      <c r="B46" s="1957"/>
      <c r="C46" s="1957"/>
      <c r="D46" s="310"/>
      <c r="E46" s="311" t="str">
        <f ca="1">IF(D46&gt;0,OFFSET(исх.данные!$A$6,D46,1,1,1)," ")</f>
        <v xml:space="preserve"> </v>
      </c>
      <c r="F46" s="312" t="str">
        <f ca="1">IF(D46&gt;0,OFFSET(исх.данные!$A$6,D46,2,1,1),"  ")</f>
        <v xml:space="preserve">  </v>
      </c>
      <c r="G46" s="311" t="str">
        <f ca="1">IF(D46&gt;0,OFFSET(исх.данные!$A$6,D46,3,1,1),"  ")</f>
        <v xml:space="preserve">  </v>
      </c>
      <c r="H46" s="310"/>
      <c r="I46" s="321"/>
      <c r="J46" s="311"/>
      <c r="K46" s="311"/>
      <c r="L46" s="321"/>
      <c r="M46" s="311"/>
      <c r="N46" s="311"/>
      <c r="O46" s="313"/>
      <c r="P46" s="313"/>
      <c r="Q46" s="321"/>
      <c r="R46" s="314"/>
      <c r="S46" s="312"/>
      <c r="T46" s="312"/>
      <c r="U46" s="315"/>
      <c r="V46" s="129" t="str">
        <f t="shared" si="43"/>
        <v xml:space="preserve"> </v>
      </c>
      <c r="W46" s="129" t="str">
        <f t="shared" si="44"/>
        <v xml:space="preserve"> </v>
      </c>
      <c r="X46" s="129" t="str">
        <f t="shared" si="45"/>
        <v xml:space="preserve"> </v>
      </c>
      <c r="Y46" s="129"/>
      <c r="Z46" s="129" t="str">
        <f t="shared" si="0"/>
        <v xml:space="preserve"> </v>
      </c>
      <c r="AA46" s="182" t="str">
        <f t="shared" si="46"/>
        <v xml:space="preserve">    </v>
      </c>
      <c r="AC46" s="132">
        <f t="shared" si="60"/>
        <v>0</v>
      </c>
      <c r="AD46" s="132">
        <f t="shared" si="47"/>
        <v>0</v>
      </c>
      <c r="AE46" s="132">
        <f t="shared" si="48"/>
        <v>0</v>
      </c>
      <c r="AF46" s="132">
        <f t="shared" si="49"/>
        <v>0</v>
      </c>
      <c r="AG46" s="132">
        <f t="shared" si="50"/>
        <v>0</v>
      </c>
      <c r="AH46" s="132">
        <f t="shared" si="51"/>
        <v>0</v>
      </c>
      <c r="AI46" s="132">
        <f t="shared" si="52"/>
        <v>0</v>
      </c>
      <c r="AJ46" s="132">
        <f t="shared" si="53"/>
        <v>0</v>
      </c>
      <c r="AK46" s="132">
        <f t="shared" si="54"/>
        <v>0</v>
      </c>
      <c r="AL46" s="132">
        <f t="shared" si="55"/>
        <v>0</v>
      </c>
      <c r="AM46" s="132">
        <f t="shared" si="1"/>
        <v>0</v>
      </c>
      <c r="AN46" s="132">
        <f t="shared" si="2"/>
        <v>0</v>
      </c>
      <c r="AO46" s="132">
        <f t="shared" si="3"/>
        <v>0</v>
      </c>
      <c r="AP46" s="132">
        <f t="shared" si="4"/>
        <v>0</v>
      </c>
      <c r="AQ46" s="132">
        <f t="shared" si="5"/>
        <v>0</v>
      </c>
      <c r="AR46" s="132">
        <f t="shared" si="6"/>
        <v>0</v>
      </c>
      <c r="AS46" s="132">
        <f t="shared" si="7"/>
        <v>0</v>
      </c>
      <c r="AT46" s="132">
        <f t="shared" si="8"/>
        <v>0</v>
      </c>
      <c r="AU46" s="132">
        <f t="shared" si="9"/>
        <v>0</v>
      </c>
      <c r="AV46" s="132">
        <f t="shared" si="10"/>
        <v>0</v>
      </c>
      <c r="AW46" s="132">
        <f t="shared" si="11"/>
        <v>0</v>
      </c>
      <c r="AX46" s="132">
        <f t="shared" si="12"/>
        <v>0</v>
      </c>
      <c r="AY46" s="132">
        <f t="shared" si="13"/>
        <v>0</v>
      </c>
      <c r="AZ46" s="132">
        <f t="shared" si="14"/>
        <v>0</v>
      </c>
      <c r="BA46" s="132">
        <f t="shared" si="15"/>
        <v>0</v>
      </c>
      <c r="BB46" s="132">
        <f t="shared" si="16"/>
        <v>0</v>
      </c>
      <c r="BC46" s="132">
        <f t="shared" si="17"/>
        <v>0</v>
      </c>
      <c r="BD46" s="132">
        <f t="shared" si="18"/>
        <v>0</v>
      </c>
      <c r="BE46" s="132">
        <f t="shared" si="19"/>
        <v>0</v>
      </c>
      <c r="BF46" s="132">
        <f t="shared" si="20"/>
        <v>0</v>
      </c>
      <c r="BG46" s="132">
        <f t="shared" si="21"/>
        <v>0</v>
      </c>
      <c r="BH46" s="132">
        <f t="shared" si="22"/>
        <v>0</v>
      </c>
      <c r="BI46" s="132">
        <f t="shared" si="23"/>
        <v>0</v>
      </c>
      <c r="BJ46" s="132">
        <f t="shared" si="24"/>
        <v>0</v>
      </c>
      <c r="BK46" s="132">
        <f t="shared" si="25"/>
        <v>0</v>
      </c>
      <c r="BL46" s="132">
        <f t="shared" si="26"/>
        <v>0</v>
      </c>
      <c r="BM46" s="132">
        <f t="shared" si="27"/>
        <v>0</v>
      </c>
      <c r="BN46" s="132">
        <f t="shared" si="28"/>
        <v>0</v>
      </c>
      <c r="BO46" s="132">
        <f t="shared" si="29"/>
        <v>0</v>
      </c>
      <c r="BP46" s="132">
        <f t="shared" si="30"/>
        <v>0</v>
      </c>
      <c r="BQ46" s="132">
        <f t="shared" si="31"/>
        <v>0</v>
      </c>
      <c r="BR46" s="132">
        <f t="shared" si="32"/>
        <v>0</v>
      </c>
      <c r="BS46" s="132">
        <f t="shared" si="33"/>
        <v>0</v>
      </c>
      <c r="BT46" s="132">
        <f t="shared" si="34"/>
        <v>0</v>
      </c>
      <c r="BU46" s="132">
        <f t="shared" si="35"/>
        <v>0</v>
      </c>
      <c r="BV46" s="132">
        <f t="shared" si="36"/>
        <v>0</v>
      </c>
      <c r="BW46" s="132">
        <f t="shared" si="37"/>
        <v>0</v>
      </c>
      <c r="BX46" s="132">
        <f t="shared" si="38"/>
        <v>0</v>
      </c>
      <c r="BY46" s="132">
        <f t="shared" si="39"/>
        <v>0</v>
      </c>
      <c r="BZ46" s="132">
        <f t="shared" si="40"/>
        <v>0</v>
      </c>
      <c r="CA46" s="138">
        <f t="shared" si="41"/>
        <v>0</v>
      </c>
      <c r="CC46" s="138">
        <f t="shared" si="42"/>
        <v>0</v>
      </c>
      <c r="CD46" s="138">
        <f t="shared" si="56"/>
        <v>0</v>
      </c>
      <c r="CE46" s="183">
        <f t="shared" si="57"/>
        <v>0</v>
      </c>
      <c r="CF46" s="130" t="str">
        <f t="shared" si="58"/>
        <v xml:space="preserve"> </v>
      </c>
      <c r="CG46" s="130" t="str">
        <f t="shared" si="59"/>
        <v xml:space="preserve"> </v>
      </c>
    </row>
    <row r="47" spans="1:85" ht="15">
      <c r="A47" s="181">
        <v>44</v>
      </c>
      <c r="B47" s="1956"/>
      <c r="C47" s="1956"/>
      <c r="D47" s="316"/>
      <c r="E47" s="317" t="str">
        <f ca="1">IF(D47&gt;0,OFFSET(исх.данные!$A$6,D47,1,1,1)," ")</f>
        <v xml:space="preserve"> </v>
      </c>
      <c r="F47" s="318" t="str">
        <f ca="1">IF(D47&gt;0,OFFSET(исх.данные!$A$6,D47,2,1,1),"  ")</f>
        <v xml:space="preserve">  </v>
      </c>
      <c r="G47" s="317" t="str">
        <f ca="1">IF(D47&gt;0,OFFSET(исх.данные!$A$6,D47,3,1,1),"  ")</f>
        <v xml:space="preserve">  </v>
      </c>
      <c r="H47" s="316"/>
      <c r="I47" s="305"/>
      <c r="J47" s="317"/>
      <c r="K47" s="317"/>
      <c r="L47" s="305"/>
      <c r="M47" s="317"/>
      <c r="N47" s="317"/>
      <c r="O47" s="319"/>
      <c r="P47" s="319"/>
      <c r="Q47" s="305"/>
      <c r="R47" s="306"/>
      <c r="S47" s="318"/>
      <c r="T47" s="318"/>
      <c r="U47" s="320"/>
      <c r="V47" s="126" t="str">
        <f t="shared" si="43"/>
        <v xml:space="preserve"> </v>
      </c>
      <c r="W47" s="126" t="str">
        <f t="shared" si="44"/>
        <v xml:space="preserve"> </v>
      </c>
      <c r="X47" s="126" t="str">
        <f t="shared" si="45"/>
        <v xml:space="preserve"> </v>
      </c>
      <c r="Y47" s="126"/>
      <c r="Z47" s="126" t="str">
        <f t="shared" si="0"/>
        <v xml:space="preserve"> </v>
      </c>
      <c r="AA47" s="181" t="str">
        <f t="shared" si="46"/>
        <v xml:space="preserve">    </v>
      </c>
      <c r="AC47" s="132">
        <f t="shared" si="60"/>
        <v>0</v>
      </c>
      <c r="AD47" s="132">
        <f t="shared" si="47"/>
        <v>0</v>
      </c>
      <c r="AE47" s="132">
        <f t="shared" si="48"/>
        <v>0</v>
      </c>
      <c r="AF47" s="132">
        <f t="shared" si="49"/>
        <v>0</v>
      </c>
      <c r="AG47" s="132">
        <f t="shared" si="50"/>
        <v>0</v>
      </c>
      <c r="AH47" s="132">
        <f t="shared" si="51"/>
        <v>0</v>
      </c>
      <c r="AI47" s="132">
        <f t="shared" si="52"/>
        <v>0</v>
      </c>
      <c r="AJ47" s="132">
        <f t="shared" si="53"/>
        <v>0</v>
      </c>
      <c r="AK47" s="132">
        <f t="shared" si="54"/>
        <v>0</v>
      </c>
      <c r="AL47" s="132">
        <f t="shared" si="55"/>
        <v>0</v>
      </c>
      <c r="AM47" s="132">
        <f t="shared" si="1"/>
        <v>0</v>
      </c>
      <c r="AN47" s="132">
        <f t="shared" si="2"/>
        <v>0</v>
      </c>
      <c r="AO47" s="132">
        <f t="shared" si="3"/>
        <v>0</v>
      </c>
      <c r="AP47" s="132">
        <f t="shared" si="4"/>
        <v>0</v>
      </c>
      <c r="AQ47" s="132">
        <f t="shared" si="5"/>
        <v>0</v>
      </c>
      <c r="AR47" s="132">
        <f t="shared" si="6"/>
        <v>0</v>
      </c>
      <c r="AS47" s="132">
        <f t="shared" si="7"/>
        <v>0</v>
      </c>
      <c r="AT47" s="132">
        <f t="shared" si="8"/>
        <v>0</v>
      </c>
      <c r="AU47" s="132">
        <f t="shared" si="9"/>
        <v>0</v>
      </c>
      <c r="AV47" s="132">
        <f t="shared" si="10"/>
        <v>0</v>
      </c>
      <c r="AW47" s="132">
        <f t="shared" si="11"/>
        <v>0</v>
      </c>
      <c r="AX47" s="132">
        <f t="shared" si="12"/>
        <v>0</v>
      </c>
      <c r="AY47" s="132">
        <f t="shared" si="13"/>
        <v>0</v>
      </c>
      <c r="AZ47" s="132">
        <f t="shared" si="14"/>
        <v>0</v>
      </c>
      <c r="BA47" s="132">
        <f t="shared" si="15"/>
        <v>0</v>
      </c>
      <c r="BB47" s="132">
        <f t="shared" si="16"/>
        <v>0</v>
      </c>
      <c r="BC47" s="132">
        <f t="shared" si="17"/>
        <v>0</v>
      </c>
      <c r="BD47" s="132">
        <f t="shared" si="18"/>
        <v>0</v>
      </c>
      <c r="BE47" s="132">
        <f t="shared" si="19"/>
        <v>0</v>
      </c>
      <c r="BF47" s="132">
        <f t="shared" si="20"/>
        <v>0</v>
      </c>
      <c r="BG47" s="132">
        <f t="shared" si="21"/>
        <v>0</v>
      </c>
      <c r="BH47" s="132">
        <f t="shared" si="22"/>
        <v>0</v>
      </c>
      <c r="BI47" s="132">
        <f t="shared" si="23"/>
        <v>0</v>
      </c>
      <c r="BJ47" s="132">
        <f t="shared" si="24"/>
        <v>0</v>
      </c>
      <c r="BK47" s="132">
        <f t="shared" si="25"/>
        <v>0</v>
      </c>
      <c r="BL47" s="132">
        <f t="shared" si="26"/>
        <v>0</v>
      </c>
      <c r="BM47" s="132">
        <f t="shared" si="27"/>
        <v>0</v>
      </c>
      <c r="BN47" s="132">
        <f t="shared" si="28"/>
        <v>0</v>
      </c>
      <c r="BO47" s="132">
        <f t="shared" si="29"/>
        <v>0</v>
      </c>
      <c r="BP47" s="132">
        <f t="shared" si="30"/>
        <v>0</v>
      </c>
      <c r="BQ47" s="132">
        <f t="shared" si="31"/>
        <v>0</v>
      </c>
      <c r="BR47" s="132">
        <f t="shared" si="32"/>
        <v>0</v>
      </c>
      <c r="BS47" s="132">
        <f t="shared" si="33"/>
        <v>0</v>
      </c>
      <c r="BT47" s="132">
        <f t="shared" si="34"/>
        <v>0</v>
      </c>
      <c r="BU47" s="132">
        <f t="shared" si="35"/>
        <v>0</v>
      </c>
      <c r="BV47" s="132">
        <f t="shared" si="36"/>
        <v>0</v>
      </c>
      <c r="BW47" s="132">
        <f t="shared" si="37"/>
        <v>0</v>
      </c>
      <c r="BX47" s="132">
        <f t="shared" si="38"/>
        <v>0</v>
      </c>
      <c r="BY47" s="132">
        <f t="shared" si="39"/>
        <v>0</v>
      </c>
      <c r="BZ47" s="132">
        <f t="shared" si="40"/>
        <v>0</v>
      </c>
      <c r="CA47" s="138">
        <f t="shared" si="41"/>
        <v>0</v>
      </c>
      <c r="CC47" s="138">
        <f t="shared" si="42"/>
        <v>0</v>
      </c>
      <c r="CD47" s="138">
        <f t="shared" si="56"/>
        <v>0</v>
      </c>
      <c r="CE47" s="183">
        <f t="shared" si="57"/>
        <v>0</v>
      </c>
      <c r="CF47" s="130" t="str">
        <f t="shared" si="58"/>
        <v xml:space="preserve"> </v>
      </c>
      <c r="CG47" s="130" t="str">
        <f t="shared" si="59"/>
        <v xml:space="preserve"> </v>
      </c>
    </row>
    <row r="48" spans="1:85" ht="15">
      <c r="A48" s="181">
        <v>45</v>
      </c>
      <c r="B48" s="1957"/>
      <c r="C48" s="1957"/>
      <c r="D48" s="310"/>
      <c r="E48" s="311" t="str">
        <f ca="1">IF(D48&gt;0,OFFSET(исх.данные!$A$6,D48,1,1,1)," ")</f>
        <v xml:space="preserve"> </v>
      </c>
      <c r="F48" s="312" t="str">
        <f ca="1">IF(D48&gt;0,OFFSET(исх.данные!$A$6,D48,2,1,1),"  ")</f>
        <v xml:space="preserve">  </v>
      </c>
      <c r="G48" s="311" t="str">
        <f ca="1">IF(D48&gt;0,OFFSET(исх.данные!$A$6,D48,3,1,1),"  ")</f>
        <v xml:space="preserve">  </v>
      </c>
      <c r="H48" s="310"/>
      <c r="I48" s="321"/>
      <c r="J48" s="311"/>
      <c r="K48" s="311"/>
      <c r="L48" s="321"/>
      <c r="M48" s="311"/>
      <c r="N48" s="311"/>
      <c r="O48" s="313"/>
      <c r="P48" s="313"/>
      <c r="Q48" s="321"/>
      <c r="R48" s="314"/>
      <c r="S48" s="312"/>
      <c r="T48" s="312"/>
      <c r="U48" s="315"/>
      <c r="V48" s="129" t="str">
        <f t="shared" si="43"/>
        <v xml:space="preserve"> </v>
      </c>
      <c r="W48" s="129" t="str">
        <f t="shared" si="44"/>
        <v xml:space="preserve"> </v>
      </c>
      <c r="X48" s="129" t="str">
        <f t="shared" si="45"/>
        <v xml:space="preserve"> </v>
      </c>
      <c r="Y48" s="129"/>
      <c r="Z48" s="129" t="str">
        <f t="shared" si="0"/>
        <v xml:space="preserve"> </v>
      </c>
      <c r="AA48" s="182" t="str">
        <f t="shared" si="46"/>
        <v xml:space="preserve">    </v>
      </c>
      <c r="AC48" s="132">
        <f t="shared" si="60"/>
        <v>0</v>
      </c>
      <c r="AD48" s="132">
        <f t="shared" si="47"/>
        <v>0</v>
      </c>
      <c r="AE48" s="132">
        <f t="shared" si="48"/>
        <v>0</v>
      </c>
      <c r="AF48" s="132">
        <f t="shared" si="49"/>
        <v>0</v>
      </c>
      <c r="AG48" s="132">
        <f t="shared" si="50"/>
        <v>0</v>
      </c>
      <c r="AH48" s="132">
        <f t="shared" si="51"/>
        <v>0</v>
      </c>
      <c r="AI48" s="132">
        <f t="shared" si="52"/>
        <v>0</v>
      </c>
      <c r="AJ48" s="132">
        <f t="shared" si="53"/>
        <v>0</v>
      </c>
      <c r="AK48" s="132">
        <f t="shared" si="54"/>
        <v>0</v>
      </c>
      <c r="AL48" s="132">
        <f t="shared" si="55"/>
        <v>0</v>
      </c>
      <c r="AM48" s="132">
        <f t="shared" si="1"/>
        <v>0</v>
      </c>
      <c r="AN48" s="132">
        <f t="shared" si="2"/>
        <v>0</v>
      </c>
      <c r="AO48" s="132">
        <f t="shared" si="3"/>
        <v>0</v>
      </c>
      <c r="AP48" s="132">
        <f t="shared" si="4"/>
        <v>0</v>
      </c>
      <c r="AQ48" s="132">
        <f t="shared" si="5"/>
        <v>0</v>
      </c>
      <c r="AR48" s="132">
        <f t="shared" si="6"/>
        <v>0</v>
      </c>
      <c r="AS48" s="132">
        <f t="shared" si="7"/>
        <v>0</v>
      </c>
      <c r="AT48" s="132">
        <f t="shared" si="8"/>
        <v>0</v>
      </c>
      <c r="AU48" s="132">
        <f t="shared" si="9"/>
        <v>0</v>
      </c>
      <c r="AV48" s="132">
        <f t="shared" si="10"/>
        <v>0</v>
      </c>
      <c r="AW48" s="132">
        <f t="shared" si="11"/>
        <v>0</v>
      </c>
      <c r="AX48" s="132">
        <f t="shared" si="12"/>
        <v>0</v>
      </c>
      <c r="AY48" s="132">
        <f t="shared" si="13"/>
        <v>0</v>
      </c>
      <c r="AZ48" s="132">
        <f t="shared" si="14"/>
        <v>0</v>
      </c>
      <c r="BA48" s="132">
        <f t="shared" si="15"/>
        <v>0</v>
      </c>
      <c r="BB48" s="132">
        <f t="shared" si="16"/>
        <v>0</v>
      </c>
      <c r="BC48" s="132">
        <f t="shared" si="17"/>
        <v>0</v>
      </c>
      <c r="BD48" s="132">
        <f t="shared" si="18"/>
        <v>0</v>
      </c>
      <c r="BE48" s="132">
        <f t="shared" si="19"/>
        <v>0</v>
      </c>
      <c r="BF48" s="132">
        <f t="shared" si="20"/>
        <v>0</v>
      </c>
      <c r="BG48" s="132">
        <f t="shared" si="21"/>
        <v>0</v>
      </c>
      <c r="BH48" s="132">
        <f t="shared" si="22"/>
        <v>0</v>
      </c>
      <c r="BI48" s="132">
        <f t="shared" si="23"/>
        <v>0</v>
      </c>
      <c r="BJ48" s="132">
        <f t="shared" si="24"/>
        <v>0</v>
      </c>
      <c r="BK48" s="132">
        <f t="shared" si="25"/>
        <v>0</v>
      </c>
      <c r="BL48" s="132">
        <f t="shared" si="26"/>
        <v>0</v>
      </c>
      <c r="BM48" s="132">
        <f t="shared" si="27"/>
        <v>0</v>
      </c>
      <c r="BN48" s="132">
        <f t="shared" si="28"/>
        <v>0</v>
      </c>
      <c r="BO48" s="132">
        <f t="shared" si="29"/>
        <v>0</v>
      </c>
      <c r="BP48" s="132">
        <f t="shared" si="30"/>
        <v>0</v>
      </c>
      <c r="BQ48" s="132">
        <f t="shared" si="31"/>
        <v>0</v>
      </c>
      <c r="BR48" s="132">
        <f t="shared" si="32"/>
        <v>0</v>
      </c>
      <c r="BS48" s="132">
        <f t="shared" si="33"/>
        <v>0</v>
      </c>
      <c r="BT48" s="132">
        <f t="shared" si="34"/>
        <v>0</v>
      </c>
      <c r="BU48" s="132">
        <f t="shared" si="35"/>
        <v>0</v>
      </c>
      <c r="BV48" s="132">
        <f t="shared" si="36"/>
        <v>0</v>
      </c>
      <c r="BW48" s="132">
        <f t="shared" si="37"/>
        <v>0</v>
      </c>
      <c r="BX48" s="132">
        <f t="shared" si="38"/>
        <v>0</v>
      </c>
      <c r="BY48" s="132">
        <f t="shared" si="39"/>
        <v>0</v>
      </c>
      <c r="BZ48" s="132">
        <f t="shared" si="40"/>
        <v>0</v>
      </c>
      <c r="CA48" s="138">
        <f t="shared" si="41"/>
        <v>0</v>
      </c>
      <c r="CC48" s="138">
        <f t="shared" si="42"/>
        <v>0</v>
      </c>
      <c r="CD48" s="138">
        <f t="shared" si="56"/>
        <v>0</v>
      </c>
      <c r="CE48" s="183">
        <f t="shared" si="57"/>
        <v>0</v>
      </c>
      <c r="CF48" s="130" t="str">
        <f t="shared" si="58"/>
        <v xml:space="preserve"> </v>
      </c>
      <c r="CG48" s="130" t="str">
        <f t="shared" si="59"/>
        <v xml:space="preserve"> </v>
      </c>
    </row>
    <row r="49" spans="1:85" ht="15">
      <c r="A49" s="181">
        <v>46</v>
      </c>
      <c r="B49" s="1956"/>
      <c r="C49" s="1956"/>
      <c r="D49" s="316"/>
      <c r="E49" s="317" t="str">
        <f ca="1">IF(D49&gt;0,OFFSET(исх.данные!$A$6,D49,1,1,1)," ")</f>
        <v xml:space="preserve"> </v>
      </c>
      <c r="F49" s="318" t="str">
        <f ca="1">IF(D49&gt;0,OFFSET(исх.данные!$A$6,D49,2,1,1),"  ")</f>
        <v xml:space="preserve">  </v>
      </c>
      <c r="G49" s="317" t="str">
        <f ca="1">IF(D49&gt;0,OFFSET(исх.данные!$A$6,D49,3,1,1),"  ")</f>
        <v xml:space="preserve">  </v>
      </c>
      <c r="H49" s="316"/>
      <c r="I49" s="305"/>
      <c r="J49" s="317"/>
      <c r="K49" s="317"/>
      <c r="L49" s="305"/>
      <c r="M49" s="317"/>
      <c r="N49" s="317"/>
      <c r="O49" s="319"/>
      <c r="P49" s="319"/>
      <c r="Q49" s="305"/>
      <c r="R49" s="306"/>
      <c r="S49" s="318"/>
      <c r="T49" s="318"/>
      <c r="U49" s="320"/>
      <c r="V49" s="126" t="str">
        <f t="shared" si="43"/>
        <v xml:space="preserve"> </v>
      </c>
      <c r="W49" s="126" t="str">
        <f t="shared" si="44"/>
        <v xml:space="preserve"> </v>
      </c>
      <c r="X49" s="126" t="str">
        <f t="shared" si="45"/>
        <v xml:space="preserve"> </v>
      </c>
      <c r="Y49" s="126"/>
      <c r="Z49" s="126" t="str">
        <f t="shared" si="0"/>
        <v xml:space="preserve"> </v>
      </c>
      <c r="AA49" s="181" t="str">
        <f t="shared" si="46"/>
        <v xml:space="preserve">    </v>
      </c>
      <c r="AC49" s="132">
        <f t="shared" si="60"/>
        <v>0</v>
      </c>
      <c r="AD49" s="132">
        <f t="shared" si="47"/>
        <v>0</v>
      </c>
      <c r="AE49" s="132">
        <f t="shared" si="48"/>
        <v>0</v>
      </c>
      <c r="AF49" s="132">
        <f t="shared" si="49"/>
        <v>0</v>
      </c>
      <c r="AG49" s="132">
        <f t="shared" si="50"/>
        <v>0</v>
      </c>
      <c r="AH49" s="132">
        <f t="shared" si="51"/>
        <v>0</v>
      </c>
      <c r="AI49" s="132">
        <f t="shared" si="52"/>
        <v>0</v>
      </c>
      <c r="AJ49" s="132">
        <f t="shared" si="53"/>
        <v>0</v>
      </c>
      <c r="AK49" s="132">
        <f t="shared" si="54"/>
        <v>0</v>
      </c>
      <c r="AL49" s="132">
        <f t="shared" si="55"/>
        <v>0</v>
      </c>
      <c r="AM49" s="132">
        <f t="shared" si="1"/>
        <v>0</v>
      </c>
      <c r="AN49" s="132">
        <f t="shared" si="2"/>
        <v>0</v>
      </c>
      <c r="AO49" s="132">
        <f t="shared" si="3"/>
        <v>0</v>
      </c>
      <c r="AP49" s="132">
        <f t="shared" si="4"/>
        <v>0</v>
      </c>
      <c r="AQ49" s="132">
        <f t="shared" si="5"/>
        <v>0</v>
      </c>
      <c r="AR49" s="132">
        <f t="shared" si="6"/>
        <v>0</v>
      </c>
      <c r="AS49" s="132">
        <f t="shared" si="7"/>
        <v>0</v>
      </c>
      <c r="AT49" s="132">
        <f t="shared" si="8"/>
        <v>0</v>
      </c>
      <c r="AU49" s="132">
        <f t="shared" si="9"/>
        <v>0</v>
      </c>
      <c r="AV49" s="132">
        <f t="shared" si="10"/>
        <v>0</v>
      </c>
      <c r="AW49" s="132">
        <f t="shared" si="11"/>
        <v>0</v>
      </c>
      <c r="AX49" s="132">
        <f t="shared" si="12"/>
        <v>0</v>
      </c>
      <c r="AY49" s="132">
        <f t="shared" si="13"/>
        <v>0</v>
      </c>
      <c r="AZ49" s="132">
        <f t="shared" si="14"/>
        <v>0</v>
      </c>
      <c r="BA49" s="132">
        <f t="shared" si="15"/>
        <v>0</v>
      </c>
      <c r="BB49" s="132">
        <f t="shared" si="16"/>
        <v>0</v>
      </c>
      <c r="BC49" s="132">
        <f t="shared" si="17"/>
        <v>0</v>
      </c>
      <c r="BD49" s="132">
        <f t="shared" si="18"/>
        <v>0</v>
      </c>
      <c r="BE49" s="132">
        <f t="shared" si="19"/>
        <v>0</v>
      </c>
      <c r="BF49" s="132">
        <f t="shared" si="20"/>
        <v>0</v>
      </c>
      <c r="BG49" s="132">
        <f t="shared" si="21"/>
        <v>0</v>
      </c>
      <c r="BH49" s="132">
        <f t="shared" si="22"/>
        <v>0</v>
      </c>
      <c r="BI49" s="132">
        <f t="shared" si="23"/>
        <v>0</v>
      </c>
      <c r="BJ49" s="132">
        <f t="shared" si="24"/>
        <v>0</v>
      </c>
      <c r="BK49" s="132">
        <f t="shared" si="25"/>
        <v>0</v>
      </c>
      <c r="BL49" s="132">
        <f t="shared" si="26"/>
        <v>0</v>
      </c>
      <c r="BM49" s="132">
        <f t="shared" si="27"/>
        <v>0</v>
      </c>
      <c r="BN49" s="132">
        <f t="shared" si="28"/>
        <v>0</v>
      </c>
      <c r="BO49" s="132">
        <f t="shared" si="29"/>
        <v>0</v>
      </c>
      <c r="BP49" s="132">
        <f t="shared" si="30"/>
        <v>0</v>
      </c>
      <c r="BQ49" s="132">
        <f t="shared" si="31"/>
        <v>0</v>
      </c>
      <c r="BR49" s="132">
        <f t="shared" si="32"/>
        <v>0</v>
      </c>
      <c r="BS49" s="132">
        <f t="shared" si="33"/>
        <v>0</v>
      </c>
      <c r="BT49" s="132">
        <f t="shared" si="34"/>
        <v>0</v>
      </c>
      <c r="BU49" s="132">
        <f t="shared" si="35"/>
        <v>0</v>
      </c>
      <c r="BV49" s="132">
        <f t="shared" si="36"/>
        <v>0</v>
      </c>
      <c r="BW49" s="132">
        <f t="shared" si="37"/>
        <v>0</v>
      </c>
      <c r="BX49" s="132">
        <f t="shared" si="38"/>
        <v>0</v>
      </c>
      <c r="BY49" s="132">
        <f t="shared" si="39"/>
        <v>0</v>
      </c>
      <c r="BZ49" s="132">
        <f t="shared" si="40"/>
        <v>0</v>
      </c>
      <c r="CA49" s="138">
        <f t="shared" si="41"/>
        <v>0</v>
      </c>
      <c r="CC49" s="138">
        <f t="shared" si="42"/>
        <v>0</v>
      </c>
      <c r="CD49" s="138">
        <f t="shared" si="56"/>
        <v>0</v>
      </c>
      <c r="CE49" s="183">
        <f t="shared" si="57"/>
        <v>0</v>
      </c>
      <c r="CF49" s="130" t="str">
        <f t="shared" si="58"/>
        <v xml:space="preserve"> </v>
      </c>
      <c r="CG49" s="130" t="str">
        <f t="shared" si="59"/>
        <v xml:space="preserve"> </v>
      </c>
    </row>
    <row r="50" spans="1:85" ht="15">
      <c r="A50" s="181">
        <v>47</v>
      </c>
      <c r="B50" s="1957"/>
      <c r="C50" s="1957"/>
      <c r="D50" s="310"/>
      <c r="E50" s="311" t="str">
        <f ca="1">IF(D50&gt;0,OFFSET(исх.данные!$A$6,D50,1,1,1)," ")</f>
        <v xml:space="preserve"> </v>
      </c>
      <c r="F50" s="312" t="str">
        <f ca="1">IF(D50&gt;0,OFFSET(исх.данные!$A$6,D50,2,1,1),"  ")</f>
        <v xml:space="preserve">  </v>
      </c>
      <c r="G50" s="311" t="str">
        <f ca="1">IF(D50&gt;0,OFFSET(исх.данные!$A$6,D50,3,1,1),"  ")</f>
        <v xml:space="preserve">  </v>
      </c>
      <c r="H50" s="310"/>
      <c r="I50" s="321"/>
      <c r="J50" s="311"/>
      <c r="K50" s="311"/>
      <c r="L50" s="321"/>
      <c r="M50" s="311"/>
      <c r="N50" s="311"/>
      <c r="O50" s="313"/>
      <c r="P50" s="313"/>
      <c r="Q50" s="321"/>
      <c r="R50" s="314"/>
      <c r="S50" s="312"/>
      <c r="T50" s="312"/>
      <c r="U50" s="315"/>
      <c r="V50" s="129" t="str">
        <f t="shared" si="43"/>
        <v xml:space="preserve"> </v>
      </c>
      <c r="W50" s="129" t="str">
        <f t="shared" si="44"/>
        <v xml:space="preserve"> </v>
      </c>
      <c r="X50" s="129" t="str">
        <f t="shared" si="45"/>
        <v xml:space="preserve"> </v>
      </c>
      <c r="Y50" s="129"/>
      <c r="Z50" s="129" t="str">
        <f t="shared" si="0"/>
        <v xml:space="preserve"> </v>
      </c>
      <c r="AA50" s="182" t="str">
        <f t="shared" si="46"/>
        <v xml:space="preserve">    </v>
      </c>
      <c r="AC50" s="132">
        <f t="shared" si="60"/>
        <v>0</v>
      </c>
      <c r="AD50" s="132">
        <f t="shared" si="47"/>
        <v>0</v>
      </c>
      <c r="AE50" s="132">
        <f t="shared" si="48"/>
        <v>0</v>
      </c>
      <c r="AF50" s="132">
        <f t="shared" si="49"/>
        <v>0</v>
      </c>
      <c r="AG50" s="132">
        <f t="shared" si="50"/>
        <v>0</v>
      </c>
      <c r="AH50" s="132">
        <f t="shared" si="51"/>
        <v>0</v>
      </c>
      <c r="AI50" s="132">
        <f t="shared" si="52"/>
        <v>0</v>
      </c>
      <c r="AJ50" s="132">
        <f t="shared" si="53"/>
        <v>0</v>
      </c>
      <c r="AK50" s="132">
        <f t="shared" si="54"/>
        <v>0</v>
      </c>
      <c r="AL50" s="132">
        <f t="shared" si="55"/>
        <v>0</v>
      </c>
      <c r="AM50" s="132">
        <f t="shared" si="1"/>
        <v>0</v>
      </c>
      <c r="AN50" s="132">
        <f t="shared" si="2"/>
        <v>0</v>
      </c>
      <c r="AO50" s="132">
        <f t="shared" si="3"/>
        <v>0</v>
      </c>
      <c r="AP50" s="132">
        <f t="shared" si="4"/>
        <v>0</v>
      </c>
      <c r="AQ50" s="132">
        <f t="shared" si="5"/>
        <v>0</v>
      </c>
      <c r="AR50" s="132">
        <f t="shared" si="6"/>
        <v>0</v>
      </c>
      <c r="AS50" s="132">
        <f t="shared" si="7"/>
        <v>0</v>
      </c>
      <c r="AT50" s="132">
        <f t="shared" si="8"/>
        <v>0</v>
      </c>
      <c r="AU50" s="132">
        <f t="shared" si="9"/>
        <v>0</v>
      </c>
      <c r="AV50" s="132">
        <f t="shared" si="10"/>
        <v>0</v>
      </c>
      <c r="AW50" s="132">
        <f t="shared" si="11"/>
        <v>0</v>
      </c>
      <c r="AX50" s="132">
        <f t="shared" si="12"/>
        <v>0</v>
      </c>
      <c r="AY50" s="132">
        <f t="shared" si="13"/>
        <v>0</v>
      </c>
      <c r="AZ50" s="132">
        <f t="shared" si="14"/>
        <v>0</v>
      </c>
      <c r="BA50" s="132">
        <f t="shared" si="15"/>
        <v>0</v>
      </c>
      <c r="BB50" s="132">
        <f t="shared" si="16"/>
        <v>0</v>
      </c>
      <c r="BC50" s="132">
        <f t="shared" si="17"/>
        <v>0</v>
      </c>
      <c r="BD50" s="132">
        <f t="shared" si="18"/>
        <v>0</v>
      </c>
      <c r="BE50" s="132">
        <f t="shared" si="19"/>
        <v>0</v>
      </c>
      <c r="BF50" s="132">
        <f t="shared" si="20"/>
        <v>0</v>
      </c>
      <c r="BG50" s="132">
        <f t="shared" si="21"/>
        <v>0</v>
      </c>
      <c r="BH50" s="132">
        <f t="shared" si="22"/>
        <v>0</v>
      </c>
      <c r="BI50" s="132">
        <f t="shared" si="23"/>
        <v>0</v>
      </c>
      <c r="BJ50" s="132">
        <f t="shared" si="24"/>
        <v>0</v>
      </c>
      <c r="BK50" s="132">
        <f t="shared" si="25"/>
        <v>0</v>
      </c>
      <c r="BL50" s="132">
        <f t="shared" si="26"/>
        <v>0</v>
      </c>
      <c r="BM50" s="132">
        <f t="shared" si="27"/>
        <v>0</v>
      </c>
      <c r="BN50" s="132">
        <f t="shared" si="28"/>
        <v>0</v>
      </c>
      <c r="BO50" s="132">
        <f t="shared" si="29"/>
        <v>0</v>
      </c>
      <c r="BP50" s="132">
        <f t="shared" si="30"/>
        <v>0</v>
      </c>
      <c r="BQ50" s="132">
        <f t="shared" si="31"/>
        <v>0</v>
      </c>
      <c r="BR50" s="132">
        <f t="shared" si="32"/>
        <v>0</v>
      </c>
      <c r="BS50" s="132">
        <f t="shared" si="33"/>
        <v>0</v>
      </c>
      <c r="BT50" s="132">
        <f t="shared" si="34"/>
        <v>0</v>
      </c>
      <c r="BU50" s="132">
        <f t="shared" si="35"/>
        <v>0</v>
      </c>
      <c r="BV50" s="132">
        <f t="shared" si="36"/>
        <v>0</v>
      </c>
      <c r="BW50" s="132">
        <f t="shared" si="37"/>
        <v>0</v>
      </c>
      <c r="BX50" s="132">
        <f t="shared" si="38"/>
        <v>0</v>
      </c>
      <c r="BY50" s="132">
        <f t="shared" si="39"/>
        <v>0</v>
      </c>
      <c r="BZ50" s="132">
        <f t="shared" si="40"/>
        <v>0</v>
      </c>
      <c r="CA50" s="138">
        <f t="shared" si="41"/>
        <v>0</v>
      </c>
      <c r="CC50" s="138">
        <f t="shared" si="42"/>
        <v>0</v>
      </c>
      <c r="CD50" s="138">
        <f t="shared" si="56"/>
        <v>0</v>
      </c>
      <c r="CE50" s="183">
        <f t="shared" si="57"/>
        <v>0</v>
      </c>
      <c r="CF50" s="130" t="str">
        <f t="shared" si="58"/>
        <v xml:space="preserve"> </v>
      </c>
      <c r="CG50" s="130" t="str">
        <f t="shared" si="59"/>
        <v xml:space="preserve"> </v>
      </c>
    </row>
    <row r="51" spans="1:85" ht="15">
      <c r="A51" s="181">
        <v>48</v>
      </c>
      <c r="B51" s="1956"/>
      <c r="C51" s="1956"/>
      <c r="D51" s="316"/>
      <c r="E51" s="317" t="str">
        <f ca="1">IF(D51&gt;0,OFFSET(исх.данные!$A$6,D51,1,1,1)," ")</f>
        <v xml:space="preserve"> </v>
      </c>
      <c r="F51" s="318" t="str">
        <f ca="1">IF(D51&gt;0,OFFSET(исх.данные!$A$6,D51,2,1,1),"  ")</f>
        <v xml:space="preserve">  </v>
      </c>
      <c r="G51" s="317" t="str">
        <f ca="1">IF(D51&gt;0,OFFSET(исх.данные!$A$6,D51,3,1,1),"  ")</f>
        <v xml:space="preserve">  </v>
      </c>
      <c r="H51" s="316"/>
      <c r="I51" s="305"/>
      <c r="J51" s="317"/>
      <c r="K51" s="317"/>
      <c r="L51" s="305"/>
      <c r="M51" s="317"/>
      <c r="N51" s="317"/>
      <c r="O51" s="319"/>
      <c r="P51" s="319"/>
      <c r="Q51" s="305"/>
      <c r="R51" s="306"/>
      <c r="S51" s="318"/>
      <c r="T51" s="318"/>
      <c r="U51" s="320"/>
      <c r="V51" s="126" t="str">
        <f t="shared" si="43"/>
        <v xml:space="preserve"> </v>
      </c>
      <c r="W51" s="126" t="str">
        <f t="shared" si="44"/>
        <v xml:space="preserve"> </v>
      </c>
      <c r="X51" s="126" t="str">
        <f t="shared" si="45"/>
        <v xml:space="preserve"> </v>
      </c>
      <c r="Y51" s="126"/>
      <c r="Z51" s="126" t="str">
        <f t="shared" si="0"/>
        <v xml:space="preserve"> </v>
      </c>
      <c r="AA51" s="181" t="str">
        <f t="shared" si="46"/>
        <v xml:space="preserve">    </v>
      </c>
      <c r="AC51" s="132">
        <f t="shared" si="60"/>
        <v>0</v>
      </c>
      <c r="AD51" s="132">
        <f t="shared" si="47"/>
        <v>0</v>
      </c>
      <c r="AE51" s="132">
        <f t="shared" si="48"/>
        <v>0</v>
      </c>
      <c r="AF51" s="132">
        <f t="shared" si="49"/>
        <v>0</v>
      </c>
      <c r="AG51" s="132">
        <f t="shared" si="50"/>
        <v>0</v>
      </c>
      <c r="AH51" s="132">
        <f t="shared" si="51"/>
        <v>0</v>
      </c>
      <c r="AI51" s="132">
        <f t="shared" si="52"/>
        <v>0</v>
      </c>
      <c r="AJ51" s="132">
        <f t="shared" si="53"/>
        <v>0</v>
      </c>
      <c r="AK51" s="132">
        <f t="shared" si="54"/>
        <v>0</v>
      </c>
      <c r="AL51" s="132">
        <f t="shared" si="55"/>
        <v>0</v>
      </c>
      <c r="AM51" s="132">
        <f t="shared" si="1"/>
        <v>0</v>
      </c>
      <c r="AN51" s="132">
        <f t="shared" si="2"/>
        <v>0</v>
      </c>
      <c r="AO51" s="132">
        <f t="shared" si="3"/>
        <v>0</v>
      </c>
      <c r="AP51" s="132">
        <f t="shared" si="4"/>
        <v>0</v>
      </c>
      <c r="AQ51" s="132">
        <f t="shared" si="5"/>
        <v>0</v>
      </c>
      <c r="AR51" s="132">
        <f t="shared" si="6"/>
        <v>0</v>
      </c>
      <c r="AS51" s="132">
        <f t="shared" si="7"/>
        <v>0</v>
      </c>
      <c r="AT51" s="132">
        <f t="shared" si="8"/>
        <v>0</v>
      </c>
      <c r="AU51" s="132">
        <f t="shared" si="9"/>
        <v>0</v>
      </c>
      <c r="AV51" s="132">
        <f t="shared" si="10"/>
        <v>0</v>
      </c>
      <c r="AW51" s="132">
        <f t="shared" si="11"/>
        <v>0</v>
      </c>
      <c r="AX51" s="132">
        <f t="shared" si="12"/>
        <v>0</v>
      </c>
      <c r="AY51" s="132">
        <f t="shared" si="13"/>
        <v>0</v>
      </c>
      <c r="AZ51" s="132">
        <f t="shared" si="14"/>
        <v>0</v>
      </c>
      <c r="BA51" s="132">
        <f t="shared" si="15"/>
        <v>0</v>
      </c>
      <c r="BB51" s="132">
        <f t="shared" si="16"/>
        <v>0</v>
      </c>
      <c r="BC51" s="132">
        <f t="shared" si="17"/>
        <v>0</v>
      </c>
      <c r="BD51" s="132">
        <f t="shared" si="18"/>
        <v>0</v>
      </c>
      <c r="BE51" s="132">
        <f t="shared" si="19"/>
        <v>0</v>
      </c>
      <c r="BF51" s="132">
        <f t="shared" si="20"/>
        <v>0</v>
      </c>
      <c r="BG51" s="132">
        <f t="shared" si="21"/>
        <v>0</v>
      </c>
      <c r="BH51" s="132">
        <f t="shared" si="22"/>
        <v>0</v>
      </c>
      <c r="BI51" s="132">
        <f t="shared" si="23"/>
        <v>0</v>
      </c>
      <c r="BJ51" s="132">
        <f t="shared" si="24"/>
        <v>0</v>
      </c>
      <c r="BK51" s="132">
        <f t="shared" si="25"/>
        <v>0</v>
      </c>
      <c r="BL51" s="132">
        <f t="shared" si="26"/>
        <v>0</v>
      </c>
      <c r="BM51" s="132">
        <f t="shared" si="27"/>
        <v>0</v>
      </c>
      <c r="BN51" s="132">
        <f t="shared" si="28"/>
        <v>0</v>
      </c>
      <c r="BO51" s="132">
        <f t="shared" si="29"/>
        <v>0</v>
      </c>
      <c r="BP51" s="132">
        <f t="shared" si="30"/>
        <v>0</v>
      </c>
      <c r="BQ51" s="132">
        <f t="shared" si="31"/>
        <v>0</v>
      </c>
      <c r="BR51" s="132">
        <f t="shared" si="32"/>
        <v>0</v>
      </c>
      <c r="BS51" s="132">
        <f t="shared" si="33"/>
        <v>0</v>
      </c>
      <c r="BT51" s="132">
        <f t="shared" si="34"/>
        <v>0</v>
      </c>
      <c r="BU51" s="132">
        <f t="shared" si="35"/>
        <v>0</v>
      </c>
      <c r="BV51" s="132">
        <f t="shared" si="36"/>
        <v>0</v>
      </c>
      <c r="BW51" s="132">
        <f t="shared" si="37"/>
        <v>0</v>
      </c>
      <c r="BX51" s="132">
        <f t="shared" si="38"/>
        <v>0</v>
      </c>
      <c r="BY51" s="132">
        <f t="shared" si="39"/>
        <v>0</v>
      </c>
      <c r="BZ51" s="132">
        <f t="shared" si="40"/>
        <v>0</v>
      </c>
      <c r="CA51" s="138">
        <f t="shared" si="41"/>
        <v>0</v>
      </c>
      <c r="CC51" s="138">
        <f t="shared" si="42"/>
        <v>0</v>
      </c>
      <c r="CD51" s="138">
        <f t="shared" si="56"/>
        <v>0</v>
      </c>
      <c r="CE51" s="183">
        <f t="shared" si="57"/>
        <v>0</v>
      </c>
      <c r="CF51" s="130" t="str">
        <f t="shared" si="58"/>
        <v xml:space="preserve"> </v>
      </c>
      <c r="CG51" s="130" t="str">
        <f t="shared" si="59"/>
        <v xml:space="preserve"> </v>
      </c>
    </row>
    <row r="52" spans="1:85" ht="15">
      <c r="A52" s="181">
        <v>49</v>
      </c>
      <c r="B52" s="1957"/>
      <c r="C52" s="1957"/>
      <c r="D52" s="310"/>
      <c r="E52" s="311" t="str">
        <f ca="1">IF(D52&gt;0,OFFSET(исх.данные!$A$6,D52,1,1,1)," ")</f>
        <v xml:space="preserve"> </v>
      </c>
      <c r="F52" s="312" t="str">
        <f ca="1">IF(D52&gt;0,OFFSET(исх.данные!$A$6,D52,2,1,1),"  ")</f>
        <v xml:space="preserve">  </v>
      </c>
      <c r="G52" s="311" t="str">
        <f ca="1">IF(D52&gt;0,OFFSET(исх.данные!$A$6,D52,3,1,1),"  ")</f>
        <v xml:space="preserve">  </v>
      </c>
      <c r="H52" s="310"/>
      <c r="I52" s="321"/>
      <c r="J52" s="311"/>
      <c r="K52" s="311"/>
      <c r="L52" s="321"/>
      <c r="M52" s="311"/>
      <c r="N52" s="311"/>
      <c r="O52" s="313"/>
      <c r="P52" s="313"/>
      <c r="Q52" s="321"/>
      <c r="R52" s="314"/>
      <c r="S52" s="312"/>
      <c r="T52" s="312"/>
      <c r="U52" s="315"/>
      <c r="V52" s="129" t="str">
        <f t="shared" si="43"/>
        <v xml:space="preserve"> </v>
      </c>
      <c r="W52" s="129" t="str">
        <f t="shared" si="44"/>
        <v xml:space="preserve"> </v>
      </c>
      <c r="X52" s="129" t="str">
        <f t="shared" si="45"/>
        <v xml:space="preserve"> </v>
      </c>
      <c r="Y52" s="129"/>
      <c r="Z52" s="129" t="str">
        <f t="shared" si="0"/>
        <v xml:space="preserve"> </v>
      </c>
      <c r="AA52" s="182" t="str">
        <f t="shared" si="46"/>
        <v xml:space="preserve">    </v>
      </c>
      <c r="AC52" s="132">
        <f t="shared" si="60"/>
        <v>0</v>
      </c>
      <c r="AD52" s="132">
        <f t="shared" si="47"/>
        <v>0</v>
      </c>
      <c r="AE52" s="132">
        <f t="shared" si="48"/>
        <v>0</v>
      </c>
      <c r="AF52" s="132">
        <f t="shared" si="49"/>
        <v>0</v>
      </c>
      <c r="AG52" s="132">
        <f t="shared" si="50"/>
        <v>0</v>
      </c>
      <c r="AH52" s="132">
        <f t="shared" si="51"/>
        <v>0</v>
      </c>
      <c r="AI52" s="132">
        <f t="shared" si="52"/>
        <v>0</v>
      </c>
      <c r="AJ52" s="132">
        <f t="shared" si="53"/>
        <v>0</v>
      </c>
      <c r="AK52" s="132">
        <f t="shared" si="54"/>
        <v>0</v>
      </c>
      <c r="AL52" s="132">
        <f t="shared" si="55"/>
        <v>0</v>
      </c>
      <c r="AM52" s="132">
        <f t="shared" si="1"/>
        <v>0</v>
      </c>
      <c r="AN52" s="132">
        <f t="shared" si="2"/>
        <v>0</v>
      </c>
      <c r="AO52" s="132">
        <f t="shared" si="3"/>
        <v>0</v>
      </c>
      <c r="AP52" s="132">
        <f t="shared" si="4"/>
        <v>0</v>
      </c>
      <c r="AQ52" s="132">
        <f t="shared" si="5"/>
        <v>0</v>
      </c>
      <c r="AR52" s="132">
        <f t="shared" si="6"/>
        <v>0</v>
      </c>
      <c r="AS52" s="132">
        <f t="shared" si="7"/>
        <v>0</v>
      </c>
      <c r="AT52" s="132">
        <f t="shared" si="8"/>
        <v>0</v>
      </c>
      <c r="AU52" s="132">
        <f t="shared" si="9"/>
        <v>0</v>
      </c>
      <c r="AV52" s="132">
        <f t="shared" si="10"/>
        <v>0</v>
      </c>
      <c r="AW52" s="132">
        <f t="shared" si="11"/>
        <v>0</v>
      </c>
      <c r="AX52" s="132">
        <f t="shared" si="12"/>
        <v>0</v>
      </c>
      <c r="AY52" s="132">
        <f t="shared" si="13"/>
        <v>0</v>
      </c>
      <c r="AZ52" s="132">
        <f t="shared" si="14"/>
        <v>0</v>
      </c>
      <c r="BA52" s="132">
        <f t="shared" si="15"/>
        <v>0</v>
      </c>
      <c r="BB52" s="132">
        <f t="shared" si="16"/>
        <v>0</v>
      </c>
      <c r="BC52" s="132">
        <f t="shared" si="17"/>
        <v>0</v>
      </c>
      <c r="BD52" s="132">
        <f t="shared" si="18"/>
        <v>0</v>
      </c>
      <c r="BE52" s="132">
        <f t="shared" si="19"/>
        <v>0</v>
      </c>
      <c r="BF52" s="132">
        <f t="shared" si="20"/>
        <v>0</v>
      </c>
      <c r="BG52" s="132">
        <f t="shared" si="21"/>
        <v>0</v>
      </c>
      <c r="BH52" s="132">
        <f t="shared" si="22"/>
        <v>0</v>
      </c>
      <c r="BI52" s="132">
        <f t="shared" si="23"/>
        <v>0</v>
      </c>
      <c r="BJ52" s="132">
        <f t="shared" si="24"/>
        <v>0</v>
      </c>
      <c r="BK52" s="132">
        <f t="shared" si="25"/>
        <v>0</v>
      </c>
      <c r="BL52" s="132">
        <f t="shared" si="26"/>
        <v>0</v>
      </c>
      <c r="BM52" s="132">
        <f t="shared" si="27"/>
        <v>0</v>
      </c>
      <c r="BN52" s="132">
        <f t="shared" si="28"/>
        <v>0</v>
      </c>
      <c r="BO52" s="132">
        <f t="shared" si="29"/>
        <v>0</v>
      </c>
      <c r="BP52" s="132">
        <f t="shared" si="30"/>
        <v>0</v>
      </c>
      <c r="BQ52" s="132">
        <f t="shared" si="31"/>
        <v>0</v>
      </c>
      <c r="BR52" s="132">
        <f t="shared" si="32"/>
        <v>0</v>
      </c>
      <c r="BS52" s="132">
        <f t="shared" si="33"/>
        <v>0</v>
      </c>
      <c r="BT52" s="132">
        <f t="shared" si="34"/>
        <v>0</v>
      </c>
      <c r="BU52" s="132">
        <f t="shared" si="35"/>
        <v>0</v>
      </c>
      <c r="BV52" s="132">
        <f t="shared" si="36"/>
        <v>0</v>
      </c>
      <c r="BW52" s="132">
        <f t="shared" si="37"/>
        <v>0</v>
      </c>
      <c r="BX52" s="132">
        <f t="shared" si="38"/>
        <v>0</v>
      </c>
      <c r="BY52" s="132">
        <f t="shared" si="39"/>
        <v>0</v>
      </c>
      <c r="BZ52" s="132">
        <f t="shared" si="40"/>
        <v>0</v>
      </c>
      <c r="CA52" s="138">
        <f t="shared" si="41"/>
        <v>0</v>
      </c>
      <c r="CC52" s="138">
        <f t="shared" si="42"/>
        <v>0</v>
      </c>
      <c r="CD52" s="138">
        <f t="shared" si="56"/>
        <v>0</v>
      </c>
      <c r="CE52" s="183">
        <f t="shared" si="57"/>
        <v>0</v>
      </c>
      <c r="CF52" s="130" t="str">
        <f t="shared" si="58"/>
        <v xml:space="preserve"> </v>
      </c>
      <c r="CG52" s="130" t="str">
        <f t="shared" si="59"/>
        <v xml:space="preserve"> </v>
      </c>
    </row>
    <row r="53" spans="1:85" ht="15">
      <c r="A53" s="181">
        <v>50</v>
      </c>
      <c r="B53" s="1956"/>
      <c r="C53" s="1956"/>
      <c r="D53" s="316"/>
      <c r="E53" s="317" t="str">
        <f ca="1">IF(D53&gt;0,OFFSET(исх.данные!$A$6,D53,1,1,1)," ")</f>
        <v xml:space="preserve"> </v>
      </c>
      <c r="F53" s="318" t="str">
        <f ca="1">IF(D53&gt;0,OFFSET(исх.данные!$A$6,D53,2,1,1),"  ")</f>
        <v xml:space="preserve">  </v>
      </c>
      <c r="G53" s="317" t="str">
        <f ca="1">IF(D53&gt;0,OFFSET(исх.данные!$A$6,D53,3,1,1),"  ")</f>
        <v xml:space="preserve">  </v>
      </c>
      <c r="H53" s="316"/>
      <c r="I53" s="305"/>
      <c r="J53" s="317"/>
      <c r="K53" s="317"/>
      <c r="L53" s="305"/>
      <c r="M53" s="317"/>
      <c r="N53" s="317"/>
      <c r="O53" s="319"/>
      <c r="P53" s="319"/>
      <c r="Q53" s="305"/>
      <c r="R53" s="306"/>
      <c r="S53" s="318"/>
      <c r="T53" s="318"/>
      <c r="U53" s="320"/>
      <c r="V53" s="126" t="str">
        <f t="shared" si="43"/>
        <v xml:space="preserve"> </v>
      </c>
      <c r="W53" s="126" t="str">
        <f t="shared" si="44"/>
        <v xml:space="preserve"> </v>
      </c>
      <c r="X53" s="126" t="str">
        <f t="shared" si="45"/>
        <v xml:space="preserve"> </v>
      </c>
      <c r="Y53" s="126"/>
      <c r="Z53" s="126" t="str">
        <f t="shared" si="0"/>
        <v xml:space="preserve"> </v>
      </c>
      <c r="AA53" s="181" t="str">
        <f t="shared" si="46"/>
        <v xml:space="preserve">    </v>
      </c>
      <c r="AC53" s="132">
        <f t="shared" si="60"/>
        <v>0</v>
      </c>
      <c r="AD53" s="132">
        <f t="shared" si="47"/>
        <v>0</v>
      </c>
      <c r="AE53" s="132">
        <f t="shared" si="48"/>
        <v>0</v>
      </c>
      <c r="AF53" s="132">
        <f t="shared" si="49"/>
        <v>0</v>
      </c>
      <c r="AG53" s="132">
        <f t="shared" si="50"/>
        <v>0</v>
      </c>
      <c r="AH53" s="132">
        <f t="shared" si="51"/>
        <v>0</v>
      </c>
      <c r="AI53" s="132">
        <f t="shared" si="52"/>
        <v>0</v>
      </c>
      <c r="AJ53" s="132">
        <f t="shared" si="53"/>
        <v>0</v>
      </c>
      <c r="AK53" s="132">
        <f t="shared" si="54"/>
        <v>0</v>
      </c>
      <c r="AL53" s="132">
        <f t="shared" si="55"/>
        <v>0</v>
      </c>
      <c r="AM53" s="132">
        <f t="shared" si="1"/>
        <v>0</v>
      </c>
      <c r="AN53" s="132">
        <f t="shared" si="2"/>
        <v>0</v>
      </c>
      <c r="AO53" s="132">
        <f t="shared" si="3"/>
        <v>0</v>
      </c>
      <c r="AP53" s="132">
        <f t="shared" si="4"/>
        <v>0</v>
      </c>
      <c r="AQ53" s="132">
        <f t="shared" si="5"/>
        <v>0</v>
      </c>
      <c r="AR53" s="132">
        <f t="shared" si="6"/>
        <v>0</v>
      </c>
      <c r="AS53" s="132">
        <f t="shared" si="7"/>
        <v>0</v>
      </c>
      <c r="AT53" s="132">
        <f t="shared" si="8"/>
        <v>0</v>
      </c>
      <c r="AU53" s="132">
        <f t="shared" si="9"/>
        <v>0</v>
      </c>
      <c r="AV53" s="132">
        <f t="shared" si="10"/>
        <v>0</v>
      </c>
      <c r="AW53" s="132">
        <f t="shared" si="11"/>
        <v>0</v>
      </c>
      <c r="AX53" s="132">
        <f t="shared" si="12"/>
        <v>0</v>
      </c>
      <c r="AY53" s="132">
        <f t="shared" si="13"/>
        <v>0</v>
      </c>
      <c r="AZ53" s="132">
        <f t="shared" si="14"/>
        <v>0</v>
      </c>
      <c r="BA53" s="132">
        <f t="shared" si="15"/>
        <v>0</v>
      </c>
      <c r="BB53" s="132">
        <f t="shared" si="16"/>
        <v>0</v>
      </c>
      <c r="BC53" s="132">
        <f t="shared" si="17"/>
        <v>0</v>
      </c>
      <c r="BD53" s="132">
        <f t="shared" si="18"/>
        <v>0</v>
      </c>
      <c r="BE53" s="132">
        <f t="shared" si="19"/>
        <v>0</v>
      </c>
      <c r="BF53" s="132">
        <f t="shared" si="20"/>
        <v>0</v>
      </c>
      <c r="BG53" s="132">
        <f t="shared" si="21"/>
        <v>0</v>
      </c>
      <c r="BH53" s="132">
        <f t="shared" si="22"/>
        <v>0</v>
      </c>
      <c r="BI53" s="132">
        <f t="shared" si="23"/>
        <v>0</v>
      </c>
      <c r="BJ53" s="132">
        <f t="shared" si="24"/>
        <v>0</v>
      </c>
      <c r="BK53" s="132">
        <f t="shared" si="25"/>
        <v>0</v>
      </c>
      <c r="BL53" s="132">
        <f t="shared" si="26"/>
        <v>0</v>
      </c>
      <c r="BM53" s="132">
        <f t="shared" si="27"/>
        <v>0</v>
      </c>
      <c r="BN53" s="132">
        <f t="shared" si="28"/>
        <v>0</v>
      </c>
      <c r="BO53" s="132">
        <f t="shared" si="29"/>
        <v>0</v>
      </c>
      <c r="BP53" s="132">
        <f t="shared" si="30"/>
        <v>0</v>
      </c>
      <c r="BQ53" s="132">
        <f t="shared" si="31"/>
        <v>0</v>
      </c>
      <c r="BR53" s="132">
        <f t="shared" si="32"/>
        <v>0</v>
      </c>
      <c r="BS53" s="132">
        <f t="shared" si="33"/>
        <v>0</v>
      </c>
      <c r="BT53" s="132">
        <f t="shared" si="34"/>
        <v>0</v>
      </c>
      <c r="BU53" s="132">
        <f t="shared" si="35"/>
        <v>0</v>
      </c>
      <c r="BV53" s="132">
        <f t="shared" si="36"/>
        <v>0</v>
      </c>
      <c r="BW53" s="132">
        <f t="shared" si="37"/>
        <v>0</v>
      </c>
      <c r="BX53" s="132">
        <f t="shared" si="38"/>
        <v>0</v>
      </c>
      <c r="BY53" s="132">
        <f t="shared" si="39"/>
        <v>0</v>
      </c>
      <c r="BZ53" s="132">
        <f t="shared" si="40"/>
        <v>0</v>
      </c>
      <c r="CA53" s="138">
        <f t="shared" si="41"/>
        <v>0</v>
      </c>
      <c r="CC53" s="138">
        <f t="shared" si="42"/>
        <v>0</v>
      </c>
      <c r="CD53" s="138">
        <f t="shared" si="56"/>
        <v>0</v>
      </c>
      <c r="CE53" s="183">
        <f t="shared" si="57"/>
        <v>0</v>
      </c>
      <c r="CF53" s="130" t="str">
        <f t="shared" si="58"/>
        <v xml:space="preserve"> </v>
      </c>
      <c r="CG53" s="130" t="str">
        <f t="shared" si="59"/>
        <v xml:space="preserve"> </v>
      </c>
    </row>
    <row r="54" spans="1:85" ht="15">
      <c r="A54" s="181">
        <v>51</v>
      </c>
      <c r="B54" s="1957"/>
      <c r="C54" s="1957"/>
      <c r="D54" s="310"/>
      <c r="E54" s="311" t="str">
        <f ca="1">IF(D54&gt;0,OFFSET(исх.данные!$A$6,D54,1,1,1)," ")</f>
        <v xml:space="preserve"> </v>
      </c>
      <c r="F54" s="312" t="str">
        <f ca="1">IF(D54&gt;0,OFFSET(исх.данные!$A$6,D54,2,1,1),"  ")</f>
        <v xml:space="preserve">  </v>
      </c>
      <c r="G54" s="311" t="str">
        <f ca="1">IF(D54&gt;0,OFFSET(исх.данные!$A$6,D54,3,1,1),"  ")</f>
        <v xml:space="preserve">  </v>
      </c>
      <c r="H54" s="310"/>
      <c r="I54" s="321"/>
      <c r="J54" s="311"/>
      <c r="K54" s="311"/>
      <c r="L54" s="321"/>
      <c r="M54" s="311"/>
      <c r="N54" s="311"/>
      <c r="O54" s="313"/>
      <c r="P54" s="313"/>
      <c r="Q54" s="321"/>
      <c r="R54" s="314"/>
      <c r="S54" s="312"/>
      <c r="T54" s="312"/>
      <c r="U54" s="315"/>
      <c r="V54" s="129" t="str">
        <f t="shared" si="43"/>
        <v xml:space="preserve"> </v>
      </c>
      <c r="W54" s="129" t="str">
        <f t="shared" si="44"/>
        <v xml:space="preserve"> </v>
      </c>
      <c r="X54" s="129" t="str">
        <f t="shared" si="45"/>
        <v xml:space="preserve"> </v>
      </c>
      <c r="Y54" s="129"/>
      <c r="Z54" s="129" t="str">
        <f t="shared" si="0"/>
        <v xml:space="preserve"> </v>
      </c>
      <c r="AA54" s="182" t="str">
        <f t="shared" si="46"/>
        <v xml:space="preserve">    </v>
      </c>
      <c r="AC54" s="132">
        <f t="shared" si="60"/>
        <v>0</v>
      </c>
      <c r="AD54" s="132">
        <f t="shared" si="47"/>
        <v>0</v>
      </c>
      <c r="AE54" s="132">
        <f t="shared" si="48"/>
        <v>0</v>
      </c>
      <c r="AF54" s="132">
        <f t="shared" si="49"/>
        <v>0</v>
      </c>
      <c r="AG54" s="132">
        <f t="shared" si="50"/>
        <v>0</v>
      </c>
      <c r="AH54" s="132">
        <f t="shared" si="51"/>
        <v>0</v>
      </c>
      <c r="AI54" s="132">
        <f t="shared" si="52"/>
        <v>0</v>
      </c>
      <c r="AJ54" s="132">
        <f t="shared" si="53"/>
        <v>0</v>
      </c>
      <c r="AK54" s="132">
        <f t="shared" si="54"/>
        <v>0</v>
      </c>
      <c r="AL54" s="132">
        <f t="shared" si="55"/>
        <v>0</v>
      </c>
      <c r="AM54" s="132">
        <f t="shared" si="1"/>
        <v>0</v>
      </c>
      <c r="AN54" s="132">
        <f t="shared" si="2"/>
        <v>0</v>
      </c>
      <c r="AO54" s="132">
        <f t="shared" si="3"/>
        <v>0</v>
      </c>
      <c r="AP54" s="132">
        <f t="shared" si="4"/>
        <v>0</v>
      </c>
      <c r="AQ54" s="132">
        <f t="shared" si="5"/>
        <v>0</v>
      </c>
      <c r="AR54" s="132">
        <f t="shared" si="6"/>
        <v>0</v>
      </c>
      <c r="AS54" s="132">
        <f t="shared" si="7"/>
        <v>0</v>
      </c>
      <c r="AT54" s="132">
        <f t="shared" si="8"/>
        <v>0</v>
      </c>
      <c r="AU54" s="132">
        <f t="shared" si="9"/>
        <v>0</v>
      </c>
      <c r="AV54" s="132">
        <f t="shared" si="10"/>
        <v>0</v>
      </c>
      <c r="AW54" s="132">
        <f t="shared" si="11"/>
        <v>0</v>
      </c>
      <c r="AX54" s="132">
        <f t="shared" si="12"/>
        <v>0</v>
      </c>
      <c r="AY54" s="132">
        <f t="shared" si="13"/>
        <v>0</v>
      </c>
      <c r="AZ54" s="132">
        <f t="shared" si="14"/>
        <v>0</v>
      </c>
      <c r="BA54" s="132">
        <f t="shared" si="15"/>
        <v>0</v>
      </c>
      <c r="BB54" s="132">
        <f t="shared" si="16"/>
        <v>0</v>
      </c>
      <c r="BC54" s="132">
        <f t="shared" si="17"/>
        <v>0</v>
      </c>
      <c r="BD54" s="132">
        <f t="shared" si="18"/>
        <v>0</v>
      </c>
      <c r="BE54" s="132">
        <f t="shared" si="19"/>
        <v>0</v>
      </c>
      <c r="BF54" s="132">
        <f t="shared" si="20"/>
        <v>0</v>
      </c>
      <c r="BG54" s="132">
        <f t="shared" si="21"/>
        <v>0</v>
      </c>
      <c r="BH54" s="132">
        <f t="shared" si="22"/>
        <v>0</v>
      </c>
      <c r="BI54" s="132">
        <f t="shared" si="23"/>
        <v>0</v>
      </c>
      <c r="BJ54" s="132">
        <f t="shared" si="24"/>
        <v>0</v>
      </c>
      <c r="BK54" s="132">
        <f t="shared" si="25"/>
        <v>0</v>
      </c>
      <c r="BL54" s="132">
        <f t="shared" si="26"/>
        <v>0</v>
      </c>
      <c r="BM54" s="132">
        <f t="shared" si="27"/>
        <v>0</v>
      </c>
      <c r="BN54" s="132">
        <f t="shared" si="28"/>
        <v>0</v>
      </c>
      <c r="BO54" s="132">
        <f t="shared" si="29"/>
        <v>0</v>
      </c>
      <c r="BP54" s="132">
        <f t="shared" si="30"/>
        <v>0</v>
      </c>
      <c r="BQ54" s="132">
        <f t="shared" si="31"/>
        <v>0</v>
      </c>
      <c r="BR54" s="132">
        <f t="shared" si="32"/>
        <v>0</v>
      </c>
      <c r="BS54" s="132">
        <f t="shared" si="33"/>
        <v>0</v>
      </c>
      <c r="BT54" s="132">
        <f t="shared" si="34"/>
        <v>0</v>
      </c>
      <c r="BU54" s="132">
        <f t="shared" si="35"/>
        <v>0</v>
      </c>
      <c r="BV54" s="132">
        <f t="shared" si="36"/>
        <v>0</v>
      </c>
      <c r="BW54" s="132">
        <f t="shared" si="37"/>
        <v>0</v>
      </c>
      <c r="BX54" s="132">
        <f t="shared" si="38"/>
        <v>0</v>
      </c>
      <c r="BY54" s="132">
        <f t="shared" si="39"/>
        <v>0</v>
      </c>
      <c r="BZ54" s="132">
        <f t="shared" si="40"/>
        <v>0</v>
      </c>
      <c r="CA54" s="138">
        <f t="shared" si="41"/>
        <v>0</v>
      </c>
      <c r="CC54" s="138">
        <f t="shared" si="42"/>
        <v>0</v>
      </c>
      <c r="CD54" s="138">
        <f t="shared" si="56"/>
        <v>0</v>
      </c>
      <c r="CE54" s="183">
        <f t="shared" si="57"/>
        <v>0</v>
      </c>
      <c r="CF54" s="130" t="str">
        <f t="shared" si="58"/>
        <v xml:space="preserve"> </v>
      </c>
      <c r="CG54" s="130" t="str">
        <f t="shared" si="59"/>
        <v xml:space="preserve"> </v>
      </c>
    </row>
    <row r="55" spans="1:85" ht="15">
      <c r="A55" s="181">
        <v>52</v>
      </c>
      <c r="B55" s="1956"/>
      <c r="C55" s="1956"/>
      <c r="D55" s="316"/>
      <c r="E55" s="317" t="str">
        <f ca="1">IF(D55&gt;0,OFFSET(исх.данные!$A$6,D55,1,1,1)," ")</f>
        <v xml:space="preserve"> </v>
      </c>
      <c r="F55" s="318" t="str">
        <f ca="1">IF(D55&gt;0,OFFSET(исх.данные!$A$6,D55,2,1,1),"  ")</f>
        <v xml:space="preserve">  </v>
      </c>
      <c r="G55" s="317" t="str">
        <f ca="1">IF(D55&gt;0,OFFSET(исх.данные!$A$6,D55,3,1,1),"  ")</f>
        <v xml:space="preserve">  </v>
      </c>
      <c r="H55" s="316"/>
      <c r="I55" s="305"/>
      <c r="J55" s="317"/>
      <c r="K55" s="317"/>
      <c r="L55" s="305"/>
      <c r="M55" s="317"/>
      <c r="N55" s="317"/>
      <c r="O55" s="319"/>
      <c r="P55" s="319"/>
      <c r="Q55" s="305"/>
      <c r="R55" s="306"/>
      <c r="S55" s="318"/>
      <c r="T55" s="318"/>
      <c r="U55" s="320"/>
      <c r="V55" s="126" t="str">
        <f t="shared" si="43"/>
        <v xml:space="preserve"> </v>
      </c>
      <c r="W55" s="126" t="str">
        <f t="shared" si="44"/>
        <v xml:space="preserve"> </v>
      </c>
      <c r="X55" s="126" t="str">
        <f t="shared" si="45"/>
        <v xml:space="preserve"> </v>
      </c>
      <c r="Y55" s="126"/>
      <c r="Z55" s="126" t="str">
        <f t="shared" si="0"/>
        <v xml:space="preserve"> </v>
      </c>
      <c r="AA55" s="181" t="str">
        <f t="shared" si="46"/>
        <v xml:space="preserve">    </v>
      </c>
      <c r="AC55" s="132">
        <f t="shared" si="60"/>
        <v>0</v>
      </c>
      <c r="AD55" s="132">
        <f t="shared" si="47"/>
        <v>0</v>
      </c>
      <c r="AE55" s="132">
        <f t="shared" si="48"/>
        <v>0</v>
      </c>
      <c r="AF55" s="132">
        <f t="shared" si="49"/>
        <v>0</v>
      </c>
      <c r="AG55" s="132">
        <f t="shared" si="50"/>
        <v>0</v>
      </c>
      <c r="AH55" s="132">
        <f t="shared" si="51"/>
        <v>0</v>
      </c>
      <c r="AI55" s="132">
        <f t="shared" si="52"/>
        <v>0</v>
      </c>
      <c r="AJ55" s="132">
        <f t="shared" si="53"/>
        <v>0</v>
      </c>
      <c r="AK55" s="132">
        <f t="shared" si="54"/>
        <v>0</v>
      </c>
      <c r="AL55" s="132">
        <f t="shared" si="55"/>
        <v>0</v>
      </c>
      <c r="AM55" s="132">
        <f t="shared" si="1"/>
        <v>0</v>
      </c>
      <c r="AN55" s="132">
        <f t="shared" si="2"/>
        <v>0</v>
      </c>
      <c r="AO55" s="132">
        <f t="shared" si="3"/>
        <v>0</v>
      </c>
      <c r="AP55" s="132">
        <f t="shared" si="4"/>
        <v>0</v>
      </c>
      <c r="AQ55" s="132">
        <f t="shared" si="5"/>
        <v>0</v>
      </c>
      <c r="AR55" s="132">
        <f t="shared" si="6"/>
        <v>0</v>
      </c>
      <c r="AS55" s="132">
        <f t="shared" si="7"/>
        <v>0</v>
      </c>
      <c r="AT55" s="132">
        <f t="shared" si="8"/>
        <v>0</v>
      </c>
      <c r="AU55" s="132">
        <f t="shared" si="9"/>
        <v>0</v>
      </c>
      <c r="AV55" s="132">
        <f t="shared" si="10"/>
        <v>0</v>
      </c>
      <c r="AW55" s="132">
        <f t="shared" si="11"/>
        <v>0</v>
      </c>
      <c r="AX55" s="132">
        <f t="shared" si="12"/>
        <v>0</v>
      </c>
      <c r="AY55" s="132">
        <f t="shared" si="13"/>
        <v>0</v>
      </c>
      <c r="AZ55" s="132">
        <f t="shared" si="14"/>
        <v>0</v>
      </c>
      <c r="BA55" s="132">
        <f t="shared" si="15"/>
        <v>0</v>
      </c>
      <c r="BB55" s="132">
        <f t="shared" si="16"/>
        <v>0</v>
      </c>
      <c r="BC55" s="132">
        <f t="shared" si="17"/>
        <v>0</v>
      </c>
      <c r="BD55" s="132">
        <f t="shared" si="18"/>
        <v>0</v>
      </c>
      <c r="BE55" s="132">
        <f t="shared" si="19"/>
        <v>0</v>
      </c>
      <c r="BF55" s="132">
        <f t="shared" si="20"/>
        <v>0</v>
      </c>
      <c r="BG55" s="132">
        <f t="shared" si="21"/>
        <v>0</v>
      </c>
      <c r="BH55" s="132">
        <f t="shared" si="22"/>
        <v>0</v>
      </c>
      <c r="BI55" s="132">
        <f t="shared" si="23"/>
        <v>0</v>
      </c>
      <c r="BJ55" s="132">
        <f t="shared" si="24"/>
        <v>0</v>
      </c>
      <c r="BK55" s="132">
        <f t="shared" si="25"/>
        <v>0</v>
      </c>
      <c r="BL55" s="132">
        <f t="shared" si="26"/>
        <v>0</v>
      </c>
      <c r="BM55" s="132">
        <f t="shared" si="27"/>
        <v>0</v>
      </c>
      <c r="BN55" s="132">
        <f t="shared" si="28"/>
        <v>0</v>
      </c>
      <c r="BO55" s="132">
        <f t="shared" si="29"/>
        <v>0</v>
      </c>
      <c r="BP55" s="132">
        <f t="shared" si="30"/>
        <v>0</v>
      </c>
      <c r="BQ55" s="132">
        <f t="shared" si="31"/>
        <v>0</v>
      </c>
      <c r="BR55" s="132">
        <f t="shared" si="32"/>
        <v>0</v>
      </c>
      <c r="BS55" s="132">
        <f t="shared" si="33"/>
        <v>0</v>
      </c>
      <c r="BT55" s="132">
        <f t="shared" si="34"/>
        <v>0</v>
      </c>
      <c r="BU55" s="132">
        <f t="shared" si="35"/>
        <v>0</v>
      </c>
      <c r="BV55" s="132">
        <f t="shared" si="36"/>
        <v>0</v>
      </c>
      <c r="BW55" s="132">
        <f t="shared" si="37"/>
        <v>0</v>
      </c>
      <c r="BX55" s="132">
        <f t="shared" si="38"/>
        <v>0</v>
      </c>
      <c r="BY55" s="132">
        <f t="shared" si="39"/>
        <v>0</v>
      </c>
      <c r="BZ55" s="132">
        <f t="shared" si="40"/>
        <v>0</v>
      </c>
      <c r="CA55" s="138">
        <f t="shared" si="41"/>
        <v>0</v>
      </c>
      <c r="CC55" s="138">
        <f t="shared" si="42"/>
        <v>0</v>
      </c>
      <c r="CD55" s="138">
        <f t="shared" si="56"/>
        <v>0</v>
      </c>
      <c r="CE55" s="183">
        <f t="shared" si="57"/>
        <v>0</v>
      </c>
      <c r="CF55" s="130" t="str">
        <f t="shared" si="58"/>
        <v xml:space="preserve"> </v>
      </c>
      <c r="CG55" s="130" t="str">
        <f t="shared" si="59"/>
        <v xml:space="preserve"> </v>
      </c>
    </row>
    <row r="56" spans="1:85" ht="15">
      <c r="A56" s="181">
        <v>53</v>
      </c>
      <c r="B56" s="1957"/>
      <c r="C56" s="1957"/>
      <c r="D56" s="310"/>
      <c r="E56" s="311" t="str">
        <f ca="1">IF(D56&gt;0,OFFSET(исх.данные!$A$6,D56,1,1,1)," ")</f>
        <v xml:space="preserve"> </v>
      </c>
      <c r="F56" s="312" t="str">
        <f ca="1">IF(D56&gt;0,OFFSET(исх.данные!$A$6,D56,2,1,1),"  ")</f>
        <v xml:space="preserve">  </v>
      </c>
      <c r="G56" s="311" t="str">
        <f ca="1">IF(D56&gt;0,OFFSET(исх.данные!$A$6,D56,3,1,1),"  ")</f>
        <v xml:space="preserve">  </v>
      </c>
      <c r="H56" s="310"/>
      <c r="I56" s="321"/>
      <c r="J56" s="311"/>
      <c r="K56" s="311"/>
      <c r="L56" s="321"/>
      <c r="M56" s="311"/>
      <c r="N56" s="311"/>
      <c r="O56" s="313"/>
      <c r="P56" s="313"/>
      <c r="Q56" s="321"/>
      <c r="R56" s="314"/>
      <c r="S56" s="312"/>
      <c r="T56" s="312"/>
      <c r="U56" s="315"/>
      <c r="V56" s="129" t="str">
        <f t="shared" si="43"/>
        <v xml:space="preserve"> </v>
      </c>
      <c r="W56" s="129" t="str">
        <f t="shared" si="44"/>
        <v xml:space="preserve"> </v>
      </c>
      <c r="X56" s="129" t="str">
        <f t="shared" si="45"/>
        <v xml:space="preserve"> </v>
      </c>
      <c r="Y56" s="129"/>
      <c r="Z56" s="129" t="str">
        <f t="shared" si="0"/>
        <v xml:space="preserve"> </v>
      </c>
      <c r="AA56" s="182" t="str">
        <f t="shared" si="46"/>
        <v xml:space="preserve">    </v>
      </c>
      <c r="AC56" s="132">
        <f t="shared" si="60"/>
        <v>0</v>
      </c>
      <c r="AD56" s="132">
        <f t="shared" si="47"/>
        <v>0</v>
      </c>
      <c r="AE56" s="132">
        <f t="shared" si="48"/>
        <v>0</v>
      </c>
      <c r="AF56" s="132">
        <f t="shared" si="49"/>
        <v>0</v>
      </c>
      <c r="AG56" s="132">
        <f t="shared" si="50"/>
        <v>0</v>
      </c>
      <c r="AH56" s="132">
        <f t="shared" si="51"/>
        <v>0</v>
      </c>
      <c r="AI56" s="132">
        <f t="shared" si="52"/>
        <v>0</v>
      </c>
      <c r="AJ56" s="132">
        <f t="shared" si="53"/>
        <v>0</v>
      </c>
      <c r="AK56" s="132">
        <f t="shared" si="54"/>
        <v>0</v>
      </c>
      <c r="AL56" s="132">
        <f t="shared" si="55"/>
        <v>0</v>
      </c>
      <c r="AM56" s="132">
        <f t="shared" si="1"/>
        <v>0</v>
      </c>
      <c r="AN56" s="132">
        <f t="shared" si="2"/>
        <v>0</v>
      </c>
      <c r="AO56" s="132">
        <f t="shared" si="3"/>
        <v>0</v>
      </c>
      <c r="AP56" s="132">
        <f t="shared" si="4"/>
        <v>0</v>
      </c>
      <c r="AQ56" s="132">
        <f t="shared" si="5"/>
        <v>0</v>
      </c>
      <c r="AR56" s="132">
        <f t="shared" si="6"/>
        <v>0</v>
      </c>
      <c r="AS56" s="132">
        <f t="shared" si="7"/>
        <v>0</v>
      </c>
      <c r="AT56" s="132">
        <f t="shared" si="8"/>
        <v>0</v>
      </c>
      <c r="AU56" s="132">
        <f t="shared" si="9"/>
        <v>0</v>
      </c>
      <c r="AV56" s="132">
        <f t="shared" si="10"/>
        <v>0</v>
      </c>
      <c r="AW56" s="132">
        <f t="shared" si="11"/>
        <v>0</v>
      </c>
      <c r="AX56" s="132">
        <f t="shared" si="12"/>
        <v>0</v>
      </c>
      <c r="AY56" s="132">
        <f t="shared" si="13"/>
        <v>0</v>
      </c>
      <c r="AZ56" s="132">
        <f t="shared" si="14"/>
        <v>0</v>
      </c>
      <c r="BA56" s="132">
        <f t="shared" si="15"/>
        <v>0</v>
      </c>
      <c r="BB56" s="132">
        <f t="shared" si="16"/>
        <v>0</v>
      </c>
      <c r="BC56" s="132">
        <f t="shared" si="17"/>
        <v>0</v>
      </c>
      <c r="BD56" s="132">
        <f t="shared" si="18"/>
        <v>0</v>
      </c>
      <c r="BE56" s="132">
        <f t="shared" si="19"/>
        <v>0</v>
      </c>
      <c r="BF56" s="132">
        <f t="shared" si="20"/>
        <v>0</v>
      </c>
      <c r="BG56" s="132">
        <f t="shared" si="21"/>
        <v>0</v>
      </c>
      <c r="BH56" s="132">
        <f t="shared" si="22"/>
        <v>0</v>
      </c>
      <c r="BI56" s="132">
        <f t="shared" si="23"/>
        <v>0</v>
      </c>
      <c r="BJ56" s="132">
        <f t="shared" si="24"/>
        <v>0</v>
      </c>
      <c r="BK56" s="132">
        <f t="shared" si="25"/>
        <v>0</v>
      </c>
      <c r="BL56" s="132">
        <f t="shared" si="26"/>
        <v>0</v>
      </c>
      <c r="BM56" s="132">
        <f t="shared" si="27"/>
        <v>0</v>
      </c>
      <c r="BN56" s="132">
        <f t="shared" si="28"/>
        <v>0</v>
      </c>
      <c r="BO56" s="132">
        <f t="shared" si="29"/>
        <v>0</v>
      </c>
      <c r="BP56" s="132">
        <f t="shared" si="30"/>
        <v>0</v>
      </c>
      <c r="BQ56" s="132">
        <f t="shared" si="31"/>
        <v>0</v>
      </c>
      <c r="BR56" s="132">
        <f t="shared" si="32"/>
        <v>0</v>
      </c>
      <c r="BS56" s="132">
        <f t="shared" si="33"/>
        <v>0</v>
      </c>
      <c r="BT56" s="132">
        <f t="shared" si="34"/>
        <v>0</v>
      </c>
      <c r="BU56" s="132">
        <f t="shared" si="35"/>
        <v>0</v>
      </c>
      <c r="BV56" s="132">
        <f t="shared" si="36"/>
        <v>0</v>
      </c>
      <c r="BW56" s="132">
        <f t="shared" si="37"/>
        <v>0</v>
      </c>
      <c r="BX56" s="132">
        <f t="shared" si="38"/>
        <v>0</v>
      </c>
      <c r="BY56" s="132">
        <f t="shared" si="39"/>
        <v>0</v>
      </c>
      <c r="BZ56" s="132">
        <f t="shared" si="40"/>
        <v>0</v>
      </c>
      <c r="CA56" s="138">
        <f t="shared" si="41"/>
        <v>0</v>
      </c>
      <c r="CC56" s="138">
        <f t="shared" si="42"/>
        <v>0</v>
      </c>
      <c r="CD56" s="138">
        <f t="shared" si="56"/>
        <v>0</v>
      </c>
      <c r="CE56" s="183">
        <f t="shared" si="57"/>
        <v>0</v>
      </c>
      <c r="CF56" s="130" t="str">
        <f t="shared" si="58"/>
        <v xml:space="preserve"> </v>
      </c>
      <c r="CG56" s="130" t="str">
        <f t="shared" si="59"/>
        <v xml:space="preserve"> </v>
      </c>
    </row>
    <row r="57" spans="1:85" ht="15.75">
      <c r="A57" s="181">
        <v>54</v>
      </c>
      <c r="B57" s="1956"/>
      <c r="C57" s="1956"/>
      <c r="D57" s="316"/>
      <c r="E57" s="317" t="str">
        <f ca="1">IF(D57&gt;0,OFFSET(исх.данные!$A$6,D57,1,1,1)," ")</f>
        <v xml:space="preserve"> </v>
      </c>
      <c r="F57" s="318" t="str">
        <f ca="1">IF(D57&gt;0,OFFSET(исх.данные!$A$6,D57,2,1,1),"  ")</f>
        <v xml:space="preserve">  </v>
      </c>
      <c r="G57" s="317" t="str">
        <f ca="1">IF(D57&gt;0,OFFSET(исх.данные!$A$6,D57,3,1,1),"  ")</f>
        <v xml:space="preserve">  </v>
      </c>
      <c r="H57" s="316"/>
      <c r="I57" s="323"/>
      <c r="J57" s="317"/>
      <c r="K57" s="317"/>
      <c r="L57" s="323"/>
      <c r="M57" s="317"/>
      <c r="N57" s="317"/>
      <c r="O57" s="319"/>
      <c r="P57" s="319"/>
      <c r="Q57" s="323"/>
      <c r="R57" s="306"/>
      <c r="S57" s="318"/>
      <c r="T57" s="318"/>
      <c r="U57" s="320"/>
      <c r="V57" s="126" t="str">
        <f t="shared" si="43"/>
        <v xml:space="preserve"> </v>
      </c>
      <c r="W57" s="126" t="str">
        <f t="shared" si="44"/>
        <v xml:space="preserve"> </v>
      </c>
      <c r="X57" s="126" t="str">
        <f t="shared" si="45"/>
        <v xml:space="preserve"> </v>
      </c>
      <c r="Y57" s="126"/>
      <c r="Z57" s="126" t="str">
        <f t="shared" si="0"/>
        <v xml:space="preserve"> </v>
      </c>
      <c r="AA57" s="181" t="str">
        <f t="shared" si="46"/>
        <v xml:space="preserve">    </v>
      </c>
      <c r="AC57" s="132">
        <f t="shared" si="60"/>
        <v>0</v>
      </c>
      <c r="AD57" s="132">
        <f t="shared" si="47"/>
        <v>0</v>
      </c>
      <c r="AE57" s="132">
        <f t="shared" si="48"/>
        <v>0</v>
      </c>
      <c r="AF57" s="132">
        <f t="shared" si="49"/>
        <v>0</v>
      </c>
      <c r="AG57" s="132">
        <f t="shared" si="50"/>
        <v>0</v>
      </c>
      <c r="AH57" s="132">
        <f t="shared" si="51"/>
        <v>0</v>
      </c>
      <c r="AI57" s="132">
        <f t="shared" si="52"/>
        <v>0</v>
      </c>
      <c r="AJ57" s="132">
        <f t="shared" si="53"/>
        <v>0</v>
      </c>
      <c r="AK57" s="132">
        <f t="shared" si="54"/>
        <v>0</v>
      </c>
      <c r="AL57" s="132">
        <f t="shared" si="55"/>
        <v>0</v>
      </c>
      <c r="AM57" s="132">
        <f t="shared" si="1"/>
        <v>0</v>
      </c>
      <c r="AN57" s="132">
        <f t="shared" si="2"/>
        <v>0</v>
      </c>
      <c r="AO57" s="132">
        <f t="shared" si="3"/>
        <v>0</v>
      </c>
      <c r="AP57" s="132">
        <f t="shared" si="4"/>
        <v>0</v>
      </c>
      <c r="AQ57" s="132">
        <f t="shared" si="5"/>
        <v>0</v>
      </c>
      <c r="AR57" s="132">
        <f t="shared" si="6"/>
        <v>0</v>
      </c>
      <c r="AS57" s="132">
        <f t="shared" si="7"/>
        <v>0</v>
      </c>
      <c r="AT57" s="132">
        <f t="shared" si="8"/>
        <v>0</v>
      </c>
      <c r="AU57" s="132">
        <f t="shared" si="9"/>
        <v>0</v>
      </c>
      <c r="AV57" s="132">
        <f t="shared" si="10"/>
        <v>0</v>
      </c>
      <c r="AW57" s="132">
        <f t="shared" si="11"/>
        <v>0</v>
      </c>
      <c r="AX57" s="132">
        <f t="shared" si="12"/>
        <v>0</v>
      </c>
      <c r="AY57" s="132">
        <f t="shared" si="13"/>
        <v>0</v>
      </c>
      <c r="AZ57" s="132">
        <f t="shared" si="14"/>
        <v>0</v>
      </c>
      <c r="BA57" s="132">
        <f t="shared" si="15"/>
        <v>0</v>
      </c>
      <c r="BB57" s="132">
        <f t="shared" si="16"/>
        <v>0</v>
      </c>
      <c r="BC57" s="132">
        <f t="shared" si="17"/>
        <v>0</v>
      </c>
      <c r="BD57" s="132">
        <f t="shared" si="18"/>
        <v>0</v>
      </c>
      <c r="BE57" s="132">
        <f t="shared" si="19"/>
        <v>0</v>
      </c>
      <c r="BF57" s="132">
        <f t="shared" si="20"/>
        <v>0</v>
      </c>
      <c r="BG57" s="132">
        <f t="shared" si="21"/>
        <v>0</v>
      </c>
      <c r="BH57" s="132">
        <f t="shared" si="22"/>
        <v>0</v>
      </c>
      <c r="BI57" s="132">
        <f t="shared" si="23"/>
        <v>0</v>
      </c>
      <c r="BJ57" s="132">
        <f t="shared" si="24"/>
        <v>0</v>
      </c>
      <c r="BK57" s="132">
        <f t="shared" si="25"/>
        <v>0</v>
      </c>
      <c r="BL57" s="132">
        <f t="shared" si="26"/>
        <v>0</v>
      </c>
      <c r="BM57" s="132">
        <f t="shared" si="27"/>
        <v>0</v>
      </c>
      <c r="BN57" s="132">
        <f t="shared" si="28"/>
        <v>0</v>
      </c>
      <c r="BO57" s="132">
        <f t="shared" si="29"/>
        <v>0</v>
      </c>
      <c r="BP57" s="132">
        <f t="shared" si="30"/>
        <v>0</v>
      </c>
      <c r="BQ57" s="132">
        <f t="shared" si="31"/>
        <v>0</v>
      </c>
      <c r="BR57" s="132">
        <f t="shared" si="32"/>
        <v>0</v>
      </c>
      <c r="BS57" s="132">
        <f t="shared" si="33"/>
        <v>0</v>
      </c>
      <c r="BT57" s="132">
        <f t="shared" si="34"/>
        <v>0</v>
      </c>
      <c r="BU57" s="132">
        <f t="shared" si="35"/>
        <v>0</v>
      </c>
      <c r="BV57" s="132">
        <f t="shared" si="36"/>
        <v>0</v>
      </c>
      <c r="BW57" s="132">
        <f t="shared" si="37"/>
        <v>0</v>
      </c>
      <c r="BX57" s="132">
        <f t="shared" si="38"/>
        <v>0</v>
      </c>
      <c r="BY57" s="132">
        <f t="shared" si="39"/>
        <v>0</v>
      </c>
      <c r="BZ57" s="132">
        <f t="shared" si="40"/>
        <v>0</v>
      </c>
      <c r="CA57" s="138">
        <f t="shared" si="41"/>
        <v>0</v>
      </c>
      <c r="CC57" s="138">
        <f t="shared" si="42"/>
        <v>0</v>
      </c>
      <c r="CD57" s="138">
        <f t="shared" si="56"/>
        <v>0</v>
      </c>
      <c r="CE57" s="183">
        <f t="shared" si="57"/>
        <v>0</v>
      </c>
      <c r="CF57" s="130" t="str">
        <f t="shared" si="58"/>
        <v xml:space="preserve"> </v>
      </c>
      <c r="CG57" s="130" t="str">
        <f t="shared" si="59"/>
        <v xml:space="preserve"> </v>
      </c>
    </row>
    <row r="58" spans="1:85" ht="15">
      <c r="A58" s="181">
        <v>55</v>
      </c>
      <c r="B58" s="1957"/>
      <c r="C58" s="1957"/>
      <c r="D58" s="310"/>
      <c r="E58" s="311" t="str">
        <f ca="1">IF(D58&gt;0,OFFSET(исх.данные!$A$6,D58,1,1,1)," ")</f>
        <v xml:space="preserve"> </v>
      </c>
      <c r="F58" s="312" t="str">
        <f ca="1">IF(D58&gt;0,OFFSET(исх.данные!$A$6,D58,2,1,1),"  ")</f>
        <v xml:space="preserve">  </v>
      </c>
      <c r="G58" s="311" t="str">
        <f ca="1">IF(D58&gt;0,OFFSET(исх.данные!$A$6,D58,3,1,1),"  ")</f>
        <v xml:space="preserve">  </v>
      </c>
      <c r="H58" s="310"/>
      <c r="I58" s="314"/>
      <c r="J58" s="311"/>
      <c r="K58" s="311"/>
      <c r="L58" s="314"/>
      <c r="M58" s="311"/>
      <c r="N58" s="311"/>
      <c r="O58" s="313"/>
      <c r="P58" s="313"/>
      <c r="Q58" s="314"/>
      <c r="R58" s="314"/>
      <c r="S58" s="312"/>
      <c r="T58" s="312"/>
      <c r="U58" s="315"/>
      <c r="V58" s="129" t="str">
        <f t="shared" si="43"/>
        <v xml:space="preserve"> </v>
      </c>
      <c r="W58" s="129" t="str">
        <f t="shared" si="44"/>
        <v xml:space="preserve"> </v>
      </c>
      <c r="X58" s="129" t="str">
        <f t="shared" si="45"/>
        <v xml:space="preserve"> </v>
      </c>
      <c r="Y58" s="129"/>
      <c r="Z58" s="129" t="str">
        <f t="shared" si="0"/>
        <v xml:space="preserve"> </v>
      </c>
      <c r="AA58" s="182" t="str">
        <f t="shared" si="46"/>
        <v xml:space="preserve">    </v>
      </c>
      <c r="AC58" s="132">
        <f t="shared" si="60"/>
        <v>0</v>
      </c>
      <c r="AD58" s="132">
        <f t="shared" si="47"/>
        <v>0</v>
      </c>
      <c r="AE58" s="132">
        <f t="shared" si="48"/>
        <v>0</v>
      </c>
      <c r="AF58" s="132">
        <f t="shared" si="49"/>
        <v>0</v>
      </c>
      <c r="AG58" s="132">
        <f t="shared" si="50"/>
        <v>0</v>
      </c>
      <c r="AH58" s="132">
        <f t="shared" si="51"/>
        <v>0</v>
      </c>
      <c r="AI58" s="132">
        <f t="shared" si="52"/>
        <v>0</v>
      </c>
      <c r="AJ58" s="132">
        <f t="shared" si="53"/>
        <v>0</v>
      </c>
      <c r="AK58" s="132">
        <f t="shared" si="54"/>
        <v>0</v>
      </c>
      <c r="AL58" s="132">
        <f t="shared" si="55"/>
        <v>0</v>
      </c>
      <c r="AM58" s="132">
        <f t="shared" si="1"/>
        <v>0</v>
      </c>
      <c r="AN58" s="132">
        <f t="shared" si="2"/>
        <v>0</v>
      </c>
      <c r="AO58" s="132">
        <f t="shared" si="3"/>
        <v>0</v>
      </c>
      <c r="AP58" s="132">
        <f t="shared" si="4"/>
        <v>0</v>
      </c>
      <c r="AQ58" s="132">
        <f t="shared" si="5"/>
        <v>0</v>
      </c>
      <c r="AR58" s="132">
        <f t="shared" si="6"/>
        <v>0</v>
      </c>
      <c r="AS58" s="132">
        <f t="shared" si="7"/>
        <v>0</v>
      </c>
      <c r="AT58" s="132">
        <f t="shared" si="8"/>
        <v>0</v>
      </c>
      <c r="AU58" s="132">
        <f t="shared" si="9"/>
        <v>0</v>
      </c>
      <c r="AV58" s="132">
        <f t="shared" si="10"/>
        <v>0</v>
      </c>
      <c r="AW58" s="132">
        <f t="shared" si="11"/>
        <v>0</v>
      </c>
      <c r="AX58" s="132">
        <f t="shared" si="12"/>
        <v>0</v>
      </c>
      <c r="AY58" s="132">
        <f t="shared" si="13"/>
        <v>0</v>
      </c>
      <c r="AZ58" s="132">
        <f t="shared" si="14"/>
        <v>0</v>
      </c>
      <c r="BA58" s="132">
        <f t="shared" si="15"/>
        <v>0</v>
      </c>
      <c r="BB58" s="132">
        <f t="shared" si="16"/>
        <v>0</v>
      </c>
      <c r="BC58" s="132">
        <f t="shared" si="17"/>
        <v>0</v>
      </c>
      <c r="BD58" s="132">
        <f t="shared" si="18"/>
        <v>0</v>
      </c>
      <c r="BE58" s="132">
        <f t="shared" si="19"/>
        <v>0</v>
      </c>
      <c r="BF58" s="132">
        <f t="shared" si="20"/>
        <v>0</v>
      </c>
      <c r="BG58" s="132">
        <f t="shared" si="21"/>
        <v>0</v>
      </c>
      <c r="BH58" s="132">
        <f t="shared" si="22"/>
        <v>0</v>
      </c>
      <c r="BI58" s="132">
        <f t="shared" si="23"/>
        <v>0</v>
      </c>
      <c r="BJ58" s="132">
        <f t="shared" si="24"/>
        <v>0</v>
      </c>
      <c r="BK58" s="132">
        <f t="shared" si="25"/>
        <v>0</v>
      </c>
      <c r="BL58" s="132">
        <f t="shared" si="26"/>
        <v>0</v>
      </c>
      <c r="BM58" s="132">
        <f t="shared" si="27"/>
        <v>0</v>
      </c>
      <c r="BN58" s="132">
        <f t="shared" si="28"/>
        <v>0</v>
      </c>
      <c r="BO58" s="132">
        <f t="shared" si="29"/>
        <v>0</v>
      </c>
      <c r="BP58" s="132">
        <f t="shared" si="30"/>
        <v>0</v>
      </c>
      <c r="BQ58" s="132">
        <f t="shared" si="31"/>
        <v>0</v>
      </c>
      <c r="BR58" s="132">
        <f t="shared" si="32"/>
        <v>0</v>
      </c>
      <c r="BS58" s="132">
        <f t="shared" si="33"/>
        <v>0</v>
      </c>
      <c r="BT58" s="132">
        <f t="shared" si="34"/>
        <v>0</v>
      </c>
      <c r="BU58" s="132">
        <f t="shared" si="35"/>
        <v>0</v>
      </c>
      <c r="BV58" s="132">
        <f t="shared" si="36"/>
        <v>0</v>
      </c>
      <c r="BW58" s="132">
        <f t="shared" si="37"/>
        <v>0</v>
      </c>
      <c r="BX58" s="132">
        <f t="shared" si="38"/>
        <v>0</v>
      </c>
      <c r="BY58" s="132">
        <f t="shared" si="39"/>
        <v>0</v>
      </c>
      <c r="BZ58" s="132">
        <f t="shared" si="40"/>
        <v>0</v>
      </c>
      <c r="CA58" s="138">
        <f t="shared" si="41"/>
        <v>0</v>
      </c>
      <c r="CC58" s="138">
        <f t="shared" si="42"/>
        <v>0</v>
      </c>
      <c r="CD58" s="138">
        <f t="shared" si="56"/>
        <v>0</v>
      </c>
      <c r="CE58" s="183">
        <f t="shared" si="57"/>
        <v>0</v>
      </c>
      <c r="CF58" s="130" t="str">
        <f t="shared" si="58"/>
        <v xml:space="preserve"> </v>
      </c>
      <c r="CG58" s="130" t="str">
        <f t="shared" si="59"/>
        <v xml:space="preserve"> </v>
      </c>
    </row>
    <row r="59" spans="1:85" ht="15">
      <c r="A59" s="181">
        <v>56</v>
      </c>
      <c r="B59" s="1956"/>
      <c r="C59" s="1956"/>
      <c r="D59" s="316"/>
      <c r="E59" s="317" t="str">
        <f ca="1">IF(D59&gt;0,OFFSET(исх.данные!$A$6,D59,1,1,1)," ")</f>
        <v xml:space="preserve"> </v>
      </c>
      <c r="F59" s="318" t="str">
        <f ca="1">IF(D59&gt;0,OFFSET(исх.данные!$A$6,D59,2,1,1),"  ")</f>
        <v xml:space="preserve">  </v>
      </c>
      <c r="G59" s="317" t="str">
        <f ca="1">IF(D59&gt;0,OFFSET(исх.данные!$A$6,D59,3,1,1),"  ")</f>
        <v xml:space="preserve">  </v>
      </c>
      <c r="H59" s="316"/>
      <c r="I59" s="306"/>
      <c r="J59" s="317"/>
      <c r="K59" s="317"/>
      <c r="L59" s="306"/>
      <c r="M59" s="317"/>
      <c r="N59" s="317"/>
      <c r="O59" s="319"/>
      <c r="P59" s="319"/>
      <c r="Q59" s="306"/>
      <c r="R59" s="306"/>
      <c r="S59" s="318"/>
      <c r="T59" s="318"/>
      <c r="U59" s="320"/>
      <c r="V59" s="126" t="str">
        <f t="shared" si="43"/>
        <v xml:space="preserve"> </v>
      </c>
      <c r="W59" s="126" t="str">
        <f t="shared" si="44"/>
        <v xml:space="preserve"> </v>
      </c>
      <c r="X59" s="126" t="str">
        <f t="shared" si="45"/>
        <v xml:space="preserve"> </v>
      </c>
      <c r="Y59" s="126"/>
      <c r="Z59" s="126" t="str">
        <f t="shared" si="0"/>
        <v xml:space="preserve"> </v>
      </c>
      <c r="AA59" s="181" t="str">
        <f t="shared" si="46"/>
        <v xml:space="preserve">    </v>
      </c>
      <c r="AC59" s="132">
        <f t="shared" si="60"/>
        <v>0</v>
      </c>
      <c r="AD59" s="132">
        <f t="shared" si="47"/>
        <v>0</v>
      </c>
      <c r="AE59" s="132">
        <f t="shared" si="48"/>
        <v>0</v>
      </c>
      <c r="AF59" s="132">
        <f t="shared" si="49"/>
        <v>0</v>
      </c>
      <c r="AG59" s="132">
        <f t="shared" si="50"/>
        <v>0</v>
      </c>
      <c r="AH59" s="132">
        <f t="shared" si="51"/>
        <v>0</v>
      </c>
      <c r="AI59" s="132">
        <f t="shared" si="52"/>
        <v>0</v>
      </c>
      <c r="AJ59" s="132">
        <f t="shared" si="53"/>
        <v>0</v>
      </c>
      <c r="AK59" s="132">
        <f t="shared" si="54"/>
        <v>0</v>
      </c>
      <c r="AL59" s="132">
        <f t="shared" si="55"/>
        <v>0</v>
      </c>
      <c r="AM59" s="132">
        <f t="shared" si="1"/>
        <v>0</v>
      </c>
      <c r="AN59" s="132">
        <f t="shared" si="2"/>
        <v>0</v>
      </c>
      <c r="AO59" s="132">
        <f t="shared" si="3"/>
        <v>0</v>
      </c>
      <c r="AP59" s="132">
        <f t="shared" si="4"/>
        <v>0</v>
      </c>
      <c r="AQ59" s="132">
        <f t="shared" si="5"/>
        <v>0</v>
      </c>
      <c r="AR59" s="132">
        <f t="shared" si="6"/>
        <v>0</v>
      </c>
      <c r="AS59" s="132">
        <f t="shared" si="7"/>
        <v>0</v>
      </c>
      <c r="AT59" s="132">
        <f t="shared" si="8"/>
        <v>0</v>
      </c>
      <c r="AU59" s="132">
        <f t="shared" si="9"/>
        <v>0</v>
      </c>
      <c r="AV59" s="132">
        <f t="shared" si="10"/>
        <v>0</v>
      </c>
      <c r="AW59" s="132">
        <f t="shared" si="11"/>
        <v>0</v>
      </c>
      <c r="AX59" s="132">
        <f t="shared" si="12"/>
        <v>0</v>
      </c>
      <c r="AY59" s="132">
        <f t="shared" si="13"/>
        <v>0</v>
      </c>
      <c r="AZ59" s="132">
        <f t="shared" si="14"/>
        <v>0</v>
      </c>
      <c r="BA59" s="132">
        <f t="shared" si="15"/>
        <v>0</v>
      </c>
      <c r="BB59" s="132">
        <f t="shared" si="16"/>
        <v>0</v>
      </c>
      <c r="BC59" s="132">
        <f t="shared" si="17"/>
        <v>0</v>
      </c>
      <c r="BD59" s="132">
        <f t="shared" si="18"/>
        <v>0</v>
      </c>
      <c r="BE59" s="132">
        <f t="shared" si="19"/>
        <v>0</v>
      </c>
      <c r="BF59" s="132">
        <f t="shared" si="20"/>
        <v>0</v>
      </c>
      <c r="BG59" s="132">
        <f t="shared" si="21"/>
        <v>0</v>
      </c>
      <c r="BH59" s="132">
        <f t="shared" si="22"/>
        <v>0</v>
      </c>
      <c r="BI59" s="132">
        <f t="shared" si="23"/>
        <v>0</v>
      </c>
      <c r="BJ59" s="132">
        <f t="shared" si="24"/>
        <v>0</v>
      </c>
      <c r="BK59" s="132">
        <f t="shared" si="25"/>
        <v>0</v>
      </c>
      <c r="BL59" s="132">
        <f t="shared" si="26"/>
        <v>0</v>
      </c>
      <c r="BM59" s="132">
        <f t="shared" si="27"/>
        <v>0</v>
      </c>
      <c r="BN59" s="132">
        <f t="shared" si="28"/>
        <v>0</v>
      </c>
      <c r="BO59" s="132">
        <f t="shared" si="29"/>
        <v>0</v>
      </c>
      <c r="BP59" s="132">
        <f t="shared" si="30"/>
        <v>0</v>
      </c>
      <c r="BQ59" s="132">
        <f t="shared" si="31"/>
        <v>0</v>
      </c>
      <c r="BR59" s="132">
        <f t="shared" si="32"/>
        <v>0</v>
      </c>
      <c r="BS59" s="132">
        <f t="shared" si="33"/>
        <v>0</v>
      </c>
      <c r="BT59" s="132">
        <f t="shared" si="34"/>
        <v>0</v>
      </c>
      <c r="BU59" s="132">
        <f t="shared" si="35"/>
        <v>0</v>
      </c>
      <c r="BV59" s="132">
        <f t="shared" si="36"/>
        <v>0</v>
      </c>
      <c r="BW59" s="132">
        <f t="shared" si="37"/>
        <v>0</v>
      </c>
      <c r="BX59" s="132">
        <f t="shared" si="38"/>
        <v>0</v>
      </c>
      <c r="BY59" s="132">
        <f t="shared" si="39"/>
        <v>0</v>
      </c>
      <c r="BZ59" s="132">
        <f t="shared" si="40"/>
        <v>0</v>
      </c>
      <c r="CA59" s="138">
        <f t="shared" si="41"/>
        <v>0</v>
      </c>
      <c r="CC59" s="138">
        <f t="shared" si="42"/>
        <v>0</v>
      </c>
      <c r="CD59" s="138">
        <f t="shared" si="56"/>
        <v>0</v>
      </c>
      <c r="CE59" s="183">
        <f t="shared" si="57"/>
        <v>0</v>
      </c>
      <c r="CF59" s="130" t="str">
        <f t="shared" si="58"/>
        <v xml:space="preserve"> </v>
      </c>
      <c r="CG59" s="130" t="str">
        <f t="shared" si="59"/>
        <v xml:space="preserve"> </v>
      </c>
    </row>
    <row r="60" spans="1:85" ht="15">
      <c r="A60" s="181">
        <v>57</v>
      </c>
      <c r="B60" s="1957"/>
      <c r="C60" s="1957"/>
      <c r="D60" s="310"/>
      <c r="E60" s="311" t="str">
        <f ca="1">IF(D60&gt;0,OFFSET(исх.данные!$A$6,D60,1,1,1)," ")</f>
        <v xml:space="preserve"> </v>
      </c>
      <c r="F60" s="312" t="str">
        <f ca="1">IF(D60&gt;0,OFFSET(исх.данные!$A$6,D60,2,1,1),"  ")</f>
        <v xml:space="preserve">  </v>
      </c>
      <c r="G60" s="311" t="str">
        <f ca="1">IF(D60&gt;0,OFFSET(исх.данные!$A$6,D60,3,1,1),"  ")</f>
        <v xml:space="preserve">  </v>
      </c>
      <c r="H60" s="310"/>
      <c r="I60" s="314"/>
      <c r="J60" s="311"/>
      <c r="K60" s="311"/>
      <c r="L60" s="314"/>
      <c r="M60" s="311"/>
      <c r="N60" s="311"/>
      <c r="O60" s="313"/>
      <c r="P60" s="313"/>
      <c r="Q60" s="314"/>
      <c r="R60" s="314"/>
      <c r="S60" s="312"/>
      <c r="T60" s="312"/>
      <c r="U60" s="315"/>
      <c r="V60" s="129" t="str">
        <f t="shared" si="43"/>
        <v xml:space="preserve"> </v>
      </c>
      <c r="W60" s="129" t="str">
        <f t="shared" si="44"/>
        <v xml:space="preserve"> </v>
      </c>
      <c r="X60" s="129" t="str">
        <f t="shared" si="45"/>
        <v xml:space="preserve"> </v>
      </c>
      <c r="Y60" s="129"/>
      <c r="Z60" s="129" t="str">
        <f t="shared" si="0"/>
        <v xml:space="preserve"> </v>
      </c>
      <c r="AA60" s="182" t="str">
        <f t="shared" si="46"/>
        <v xml:space="preserve">    </v>
      </c>
      <c r="AC60" s="132">
        <f t="shared" si="60"/>
        <v>0</v>
      </c>
      <c r="AD60" s="132">
        <f t="shared" si="47"/>
        <v>0</v>
      </c>
      <c r="AE60" s="132">
        <f t="shared" si="48"/>
        <v>0</v>
      </c>
      <c r="AF60" s="132">
        <f t="shared" si="49"/>
        <v>0</v>
      </c>
      <c r="AG60" s="132">
        <f t="shared" si="50"/>
        <v>0</v>
      </c>
      <c r="AH60" s="132">
        <f t="shared" si="51"/>
        <v>0</v>
      </c>
      <c r="AI60" s="132">
        <f t="shared" si="52"/>
        <v>0</v>
      </c>
      <c r="AJ60" s="132">
        <f t="shared" si="53"/>
        <v>0</v>
      </c>
      <c r="AK60" s="132">
        <f t="shared" si="54"/>
        <v>0</v>
      </c>
      <c r="AL60" s="132">
        <f t="shared" si="55"/>
        <v>0</v>
      </c>
      <c r="AM60" s="132">
        <f t="shared" si="1"/>
        <v>0</v>
      </c>
      <c r="AN60" s="132">
        <f t="shared" si="2"/>
        <v>0</v>
      </c>
      <c r="AO60" s="132">
        <f t="shared" si="3"/>
        <v>0</v>
      </c>
      <c r="AP60" s="132">
        <f t="shared" si="4"/>
        <v>0</v>
      </c>
      <c r="AQ60" s="132">
        <f t="shared" si="5"/>
        <v>0</v>
      </c>
      <c r="AR60" s="132">
        <f t="shared" si="6"/>
        <v>0</v>
      </c>
      <c r="AS60" s="132">
        <f t="shared" si="7"/>
        <v>0</v>
      </c>
      <c r="AT60" s="132">
        <f t="shared" si="8"/>
        <v>0</v>
      </c>
      <c r="AU60" s="132">
        <f t="shared" si="9"/>
        <v>0</v>
      </c>
      <c r="AV60" s="132">
        <f t="shared" si="10"/>
        <v>0</v>
      </c>
      <c r="AW60" s="132">
        <f t="shared" si="11"/>
        <v>0</v>
      </c>
      <c r="AX60" s="132">
        <f t="shared" si="12"/>
        <v>0</v>
      </c>
      <c r="AY60" s="132">
        <f t="shared" si="13"/>
        <v>0</v>
      </c>
      <c r="AZ60" s="132">
        <f t="shared" si="14"/>
        <v>0</v>
      </c>
      <c r="BA60" s="132">
        <f t="shared" si="15"/>
        <v>0</v>
      </c>
      <c r="BB60" s="132">
        <f t="shared" si="16"/>
        <v>0</v>
      </c>
      <c r="BC60" s="132">
        <f t="shared" si="17"/>
        <v>0</v>
      </c>
      <c r="BD60" s="132">
        <f t="shared" si="18"/>
        <v>0</v>
      </c>
      <c r="BE60" s="132">
        <f t="shared" si="19"/>
        <v>0</v>
      </c>
      <c r="BF60" s="132">
        <f t="shared" si="20"/>
        <v>0</v>
      </c>
      <c r="BG60" s="132">
        <f t="shared" si="21"/>
        <v>0</v>
      </c>
      <c r="BH60" s="132">
        <f t="shared" si="22"/>
        <v>0</v>
      </c>
      <c r="BI60" s="132">
        <f t="shared" si="23"/>
        <v>0</v>
      </c>
      <c r="BJ60" s="132">
        <f t="shared" si="24"/>
        <v>0</v>
      </c>
      <c r="BK60" s="132">
        <f t="shared" si="25"/>
        <v>0</v>
      </c>
      <c r="BL60" s="132">
        <f t="shared" si="26"/>
        <v>0</v>
      </c>
      <c r="BM60" s="132">
        <f t="shared" si="27"/>
        <v>0</v>
      </c>
      <c r="BN60" s="132">
        <f t="shared" si="28"/>
        <v>0</v>
      </c>
      <c r="BO60" s="132">
        <f t="shared" si="29"/>
        <v>0</v>
      </c>
      <c r="BP60" s="132">
        <f t="shared" si="30"/>
        <v>0</v>
      </c>
      <c r="BQ60" s="132">
        <f t="shared" si="31"/>
        <v>0</v>
      </c>
      <c r="BR60" s="132">
        <f t="shared" si="32"/>
        <v>0</v>
      </c>
      <c r="BS60" s="132">
        <f t="shared" si="33"/>
        <v>0</v>
      </c>
      <c r="BT60" s="132">
        <f t="shared" si="34"/>
        <v>0</v>
      </c>
      <c r="BU60" s="132">
        <f t="shared" si="35"/>
        <v>0</v>
      </c>
      <c r="BV60" s="132">
        <f t="shared" si="36"/>
        <v>0</v>
      </c>
      <c r="BW60" s="132">
        <f t="shared" si="37"/>
        <v>0</v>
      </c>
      <c r="BX60" s="132">
        <f t="shared" si="38"/>
        <v>0</v>
      </c>
      <c r="BY60" s="132">
        <f t="shared" si="39"/>
        <v>0</v>
      </c>
      <c r="BZ60" s="132">
        <f t="shared" si="40"/>
        <v>0</v>
      </c>
      <c r="CA60" s="138">
        <f t="shared" si="41"/>
        <v>0</v>
      </c>
      <c r="CC60" s="138">
        <f t="shared" si="42"/>
        <v>0</v>
      </c>
      <c r="CD60" s="138">
        <f t="shared" si="56"/>
        <v>0</v>
      </c>
      <c r="CE60" s="183">
        <f t="shared" si="57"/>
        <v>0</v>
      </c>
      <c r="CF60" s="130" t="str">
        <f t="shared" si="58"/>
        <v xml:space="preserve"> </v>
      </c>
      <c r="CG60" s="130" t="str">
        <f t="shared" si="59"/>
        <v xml:space="preserve"> </v>
      </c>
    </row>
    <row r="61" spans="1:85" ht="15">
      <c r="A61" s="181">
        <v>58</v>
      </c>
      <c r="B61" s="1956"/>
      <c r="C61" s="1956"/>
      <c r="D61" s="316"/>
      <c r="E61" s="317" t="str">
        <f ca="1">IF(D61&gt;0,OFFSET(исх.данные!$A$6,D61,1,1,1)," ")</f>
        <v xml:space="preserve"> </v>
      </c>
      <c r="F61" s="318" t="str">
        <f ca="1">IF(D61&gt;0,OFFSET(исх.данные!$A$6,D61,2,1,1),"  ")</f>
        <v xml:space="preserve">  </v>
      </c>
      <c r="G61" s="317" t="str">
        <f ca="1">IF(D61&gt;0,OFFSET(исх.данные!$A$6,D61,3,1,1),"  ")</f>
        <v xml:space="preserve">  </v>
      </c>
      <c r="H61" s="316"/>
      <c r="I61" s="306"/>
      <c r="J61" s="317"/>
      <c r="K61" s="317"/>
      <c r="L61" s="306"/>
      <c r="M61" s="317"/>
      <c r="N61" s="317"/>
      <c r="O61" s="319"/>
      <c r="P61" s="319"/>
      <c r="Q61" s="306"/>
      <c r="R61" s="306"/>
      <c r="S61" s="318"/>
      <c r="T61" s="318"/>
      <c r="U61" s="320"/>
      <c r="V61" s="126" t="str">
        <f t="shared" si="43"/>
        <v xml:space="preserve"> </v>
      </c>
      <c r="W61" s="126" t="str">
        <f t="shared" si="44"/>
        <v xml:space="preserve"> </v>
      </c>
      <c r="X61" s="126" t="str">
        <f t="shared" si="45"/>
        <v xml:space="preserve"> </v>
      </c>
      <c r="Y61" s="126"/>
      <c r="Z61" s="126" t="str">
        <f t="shared" si="0"/>
        <v xml:space="preserve"> </v>
      </c>
      <c r="AA61" s="181" t="str">
        <f t="shared" si="46"/>
        <v xml:space="preserve">    </v>
      </c>
      <c r="AC61" s="132">
        <f t="shared" si="60"/>
        <v>0</v>
      </c>
      <c r="AD61" s="132">
        <f t="shared" si="47"/>
        <v>0</v>
      </c>
      <c r="AE61" s="132">
        <f t="shared" si="48"/>
        <v>0</v>
      </c>
      <c r="AF61" s="132">
        <f t="shared" si="49"/>
        <v>0</v>
      </c>
      <c r="AG61" s="132">
        <f t="shared" si="50"/>
        <v>0</v>
      </c>
      <c r="AH61" s="132">
        <f t="shared" si="51"/>
        <v>0</v>
      </c>
      <c r="AI61" s="132">
        <f t="shared" si="52"/>
        <v>0</v>
      </c>
      <c r="AJ61" s="132">
        <f t="shared" si="53"/>
        <v>0</v>
      </c>
      <c r="AK61" s="132">
        <f t="shared" si="54"/>
        <v>0</v>
      </c>
      <c r="AL61" s="132">
        <f t="shared" si="55"/>
        <v>0</v>
      </c>
      <c r="AM61" s="132">
        <f t="shared" si="1"/>
        <v>0</v>
      </c>
      <c r="AN61" s="132">
        <f t="shared" si="2"/>
        <v>0</v>
      </c>
      <c r="AO61" s="132">
        <f t="shared" si="3"/>
        <v>0</v>
      </c>
      <c r="AP61" s="132">
        <f t="shared" si="4"/>
        <v>0</v>
      </c>
      <c r="AQ61" s="132">
        <f t="shared" si="5"/>
        <v>0</v>
      </c>
      <c r="AR61" s="132">
        <f t="shared" si="6"/>
        <v>0</v>
      </c>
      <c r="AS61" s="132">
        <f t="shared" si="7"/>
        <v>0</v>
      </c>
      <c r="AT61" s="132">
        <f t="shared" si="8"/>
        <v>0</v>
      </c>
      <c r="AU61" s="132">
        <f t="shared" si="9"/>
        <v>0</v>
      </c>
      <c r="AV61" s="132">
        <f t="shared" si="10"/>
        <v>0</v>
      </c>
      <c r="AW61" s="132">
        <f t="shared" si="11"/>
        <v>0</v>
      </c>
      <c r="AX61" s="132">
        <f t="shared" si="12"/>
        <v>0</v>
      </c>
      <c r="AY61" s="132">
        <f t="shared" si="13"/>
        <v>0</v>
      </c>
      <c r="AZ61" s="132">
        <f t="shared" si="14"/>
        <v>0</v>
      </c>
      <c r="BA61" s="132">
        <f t="shared" si="15"/>
        <v>0</v>
      </c>
      <c r="BB61" s="132">
        <f t="shared" si="16"/>
        <v>0</v>
      </c>
      <c r="BC61" s="132">
        <f t="shared" si="17"/>
        <v>0</v>
      </c>
      <c r="BD61" s="132">
        <f t="shared" si="18"/>
        <v>0</v>
      </c>
      <c r="BE61" s="132">
        <f t="shared" si="19"/>
        <v>0</v>
      </c>
      <c r="BF61" s="132">
        <f t="shared" si="20"/>
        <v>0</v>
      </c>
      <c r="BG61" s="132">
        <f t="shared" si="21"/>
        <v>0</v>
      </c>
      <c r="BH61" s="132">
        <f t="shared" si="22"/>
        <v>0</v>
      </c>
      <c r="BI61" s="132">
        <f t="shared" si="23"/>
        <v>0</v>
      </c>
      <c r="BJ61" s="132">
        <f t="shared" si="24"/>
        <v>0</v>
      </c>
      <c r="BK61" s="132">
        <f t="shared" si="25"/>
        <v>0</v>
      </c>
      <c r="BL61" s="132">
        <f t="shared" si="26"/>
        <v>0</v>
      </c>
      <c r="BM61" s="132">
        <f t="shared" si="27"/>
        <v>0</v>
      </c>
      <c r="BN61" s="132">
        <f t="shared" si="28"/>
        <v>0</v>
      </c>
      <c r="BO61" s="132">
        <f t="shared" si="29"/>
        <v>0</v>
      </c>
      <c r="BP61" s="132">
        <f t="shared" si="30"/>
        <v>0</v>
      </c>
      <c r="BQ61" s="132">
        <f t="shared" si="31"/>
        <v>0</v>
      </c>
      <c r="BR61" s="132">
        <f t="shared" si="32"/>
        <v>0</v>
      </c>
      <c r="BS61" s="132">
        <f t="shared" si="33"/>
        <v>0</v>
      </c>
      <c r="BT61" s="132">
        <f t="shared" si="34"/>
        <v>0</v>
      </c>
      <c r="BU61" s="132">
        <f t="shared" si="35"/>
        <v>0</v>
      </c>
      <c r="BV61" s="132">
        <f t="shared" si="36"/>
        <v>0</v>
      </c>
      <c r="BW61" s="132">
        <f t="shared" si="37"/>
        <v>0</v>
      </c>
      <c r="BX61" s="132">
        <f t="shared" si="38"/>
        <v>0</v>
      </c>
      <c r="BY61" s="132">
        <f t="shared" si="39"/>
        <v>0</v>
      </c>
      <c r="BZ61" s="132">
        <f t="shared" si="40"/>
        <v>0</v>
      </c>
      <c r="CA61" s="138">
        <f t="shared" si="41"/>
        <v>0</v>
      </c>
      <c r="CC61" s="138">
        <f t="shared" si="42"/>
        <v>0</v>
      </c>
      <c r="CD61" s="138">
        <f t="shared" si="56"/>
        <v>0</v>
      </c>
      <c r="CE61" s="183">
        <f t="shared" si="57"/>
        <v>0</v>
      </c>
      <c r="CF61" s="130" t="str">
        <f t="shared" si="58"/>
        <v xml:space="preserve"> </v>
      </c>
      <c r="CG61" s="130" t="str">
        <f t="shared" si="59"/>
        <v xml:space="preserve"> </v>
      </c>
    </row>
    <row r="62" spans="1:85" ht="15">
      <c r="A62" s="181">
        <v>59</v>
      </c>
      <c r="B62" s="1957"/>
      <c r="C62" s="1957"/>
      <c r="D62" s="310"/>
      <c r="E62" s="311" t="str">
        <f ca="1">IF(D62&gt;0,OFFSET(исх.данные!$A$6,D62,1,1,1)," ")</f>
        <v xml:space="preserve"> </v>
      </c>
      <c r="F62" s="312" t="str">
        <f ca="1">IF(D62&gt;0,OFFSET(исх.данные!$A$6,D62,2,1,1),"  ")</f>
        <v xml:space="preserve">  </v>
      </c>
      <c r="G62" s="311" t="str">
        <f ca="1">IF(D62&gt;0,OFFSET(исх.данные!$A$6,D62,3,1,1),"  ")</f>
        <v xml:space="preserve">  </v>
      </c>
      <c r="H62" s="310"/>
      <c r="I62" s="314"/>
      <c r="J62" s="311"/>
      <c r="K62" s="311"/>
      <c r="L62" s="314"/>
      <c r="M62" s="311"/>
      <c r="N62" s="311"/>
      <c r="O62" s="313"/>
      <c r="P62" s="313"/>
      <c r="Q62" s="314"/>
      <c r="R62" s="314"/>
      <c r="S62" s="312"/>
      <c r="T62" s="312"/>
      <c r="U62" s="315"/>
      <c r="V62" s="129" t="str">
        <f t="shared" si="43"/>
        <v xml:space="preserve"> </v>
      </c>
      <c r="W62" s="129" t="str">
        <f t="shared" si="44"/>
        <v xml:space="preserve"> </v>
      </c>
      <c r="X62" s="129" t="str">
        <f t="shared" si="45"/>
        <v xml:space="preserve"> </v>
      </c>
      <c r="Y62" s="129"/>
      <c r="Z62" s="129" t="str">
        <f t="shared" si="0"/>
        <v xml:space="preserve"> </v>
      </c>
      <c r="AA62" s="182" t="str">
        <f t="shared" si="46"/>
        <v xml:space="preserve">    </v>
      </c>
      <c r="AC62" s="132">
        <f t="shared" si="60"/>
        <v>0</v>
      </c>
      <c r="AD62" s="132">
        <f t="shared" si="47"/>
        <v>0</v>
      </c>
      <c r="AE62" s="132">
        <f t="shared" si="48"/>
        <v>0</v>
      </c>
      <c r="AF62" s="132">
        <f t="shared" si="49"/>
        <v>0</v>
      </c>
      <c r="AG62" s="132">
        <f t="shared" si="50"/>
        <v>0</v>
      </c>
      <c r="AH62" s="132">
        <f t="shared" si="51"/>
        <v>0</v>
      </c>
      <c r="AI62" s="132">
        <f t="shared" si="52"/>
        <v>0</v>
      </c>
      <c r="AJ62" s="132">
        <f t="shared" si="53"/>
        <v>0</v>
      </c>
      <c r="AK62" s="132">
        <f t="shared" si="54"/>
        <v>0</v>
      </c>
      <c r="AL62" s="132">
        <f t="shared" si="55"/>
        <v>0</v>
      </c>
      <c r="AM62" s="132">
        <f t="shared" si="1"/>
        <v>0</v>
      </c>
      <c r="AN62" s="132">
        <f t="shared" si="2"/>
        <v>0</v>
      </c>
      <c r="AO62" s="132">
        <f t="shared" si="3"/>
        <v>0</v>
      </c>
      <c r="AP62" s="132">
        <f t="shared" si="4"/>
        <v>0</v>
      </c>
      <c r="AQ62" s="132">
        <f t="shared" si="5"/>
        <v>0</v>
      </c>
      <c r="AR62" s="132">
        <f t="shared" si="6"/>
        <v>0</v>
      </c>
      <c r="AS62" s="132">
        <f t="shared" si="7"/>
        <v>0</v>
      </c>
      <c r="AT62" s="132">
        <f t="shared" si="8"/>
        <v>0</v>
      </c>
      <c r="AU62" s="132">
        <f t="shared" si="9"/>
        <v>0</v>
      </c>
      <c r="AV62" s="132">
        <f t="shared" si="10"/>
        <v>0</v>
      </c>
      <c r="AW62" s="132">
        <f t="shared" si="11"/>
        <v>0</v>
      </c>
      <c r="AX62" s="132">
        <f t="shared" si="12"/>
        <v>0</v>
      </c>
      <c r="AY62" s="132">
        <f t="shared" si="13"/>
        <v>0</v>
      </c>
      <c r="AZ62" s="132">
        <f t="shared" si="14"/>
        <v>0</v>
      </c>
      <c r="BA62" s="132">
        <f t="shared" si="15"/>
        <v>0</v>
      </c>
      <c r="BB62" s="132">
        <f t="shared" si="16"/>
        <v>0</v>
      </c>
      <c r="BC62" s="132">
        <f t="shared" si="17"/>
        <v>0</v>
      </c>
      <c r="BD62" s="132">
        <f t="shared" si="18"/>
        <v>0</v>
      </c>
      <c r="BE62" s="132">
        <f t="shared" si="19"/>
        <v>0</v>
      </c>
      <c r="BF62" s="132">
        <f t="shared" si="20"/>
        <v>0</v>
      </c>
      <c r="BG62" s="132">
        <f t="shared" si="21"/>
        <v>0</v>
      </c>
      <c r="BH62" s="132">
        <f t="shared" si="22"/>
        <v>0</v>
      </c>
      <c r="BI62" s="132">
        <f t="shared" si="23"/>
        <v>0</v>
      </c>
      <c r="BJ62" s="132">
        <f t="shared" si="24"/>
        <v>0</v>
      </c>
      <c r="BK62" s="132">
        <f t="shared" si="25"/>
        <v>0</v>
      </c>
      <c r="BL62" s="132">
        <f t="shared" si="26"/>
        <v>0</v>
      </c>
      <c r="BM62" s="132">
        <f t="shared" si="27"/>
        <v>0</v>
      </c>
      <c r="BN62" s="132">
        <f t="shared" si="28"/>
        <v>0</v>
      </c>
      <c r="BO62" s="132">
        <f t="shared" si="29"/>
        <v>0</v>
      </c>
      <c r="BP62" s="132">
        <f t="shared" si="30"/>
        <v>0</v>
      </c>
      <c r="BQ62" s="132">
        <f t="shared" si="31"/>
        <v>0</v>
      </c>
      <c r="BR62" s="132">
        <f t="shared" si="32"/>
        <v>0</v>
      </c>
      <c r="BS62" s="132">
        <f t="shared" si="33"/>
        <v>0</v>
      </c>
      <c r="BT62" s="132">
        <f t="shared" si="34"/>
        <v>0</v>
      </c>
      <c r="BU62" s="132">
        <f t="shared" si="35"/>
        <v>0</v>
      </c>
      <c r="BV62" s="132">
        <f t="shared" si="36"/>
        <v>0</v>
      </c>
      <c r="BW62" s="132">
        <f t="shared" si="37"/>
        <v>0</v>
      </c>
      <c r="BX62" s="132">
        <f t="shared" si="38"/>
        <v>0</v>
      </c>
      <c r="BY62" s="132">
        <f t="shared" si="39"/>
        <v>0</v>
      </c>
      <c r="BZ62" s="132">
        <f t="shared" si="40"/>
        <v>0</v>
      </c>
      <c r="CA62" s="138">
        <f t="shared" si="41"/>
        <v>0</v>
      </c>
      <c r="CC62" s="138">
        <f t="shared" si="42"/>
        <v>0</v>
      </c>
      <c r="CD62" s="138">
        <f t="shared" si="56"/>
        <v>0</v>
      </c>
      <c r="CE62" s="183">
        <f t="shared" si="57"/>
        <v>0</v>
      </c>
      <c r="CF62" s="130" t="str">
        <f t="shared" si="58"/>
        <v xml:space="preserve"> </v>
      </c>
      <c r="CG62" s="130" t="str">
        <f t="shared" si="59"/>
        <v xml:space="preserve"> </v>
      </c>
    </row>
    <row r="63" spans="1:85" ht="15">
      <c r="A63" s="181">
        <v>60</v>
      </c>
      <c r="B63" s="1956"/>
      <c r="C63" s="1956"/>
      <c r="D63" s="316"/>
      <c r="E63" s="317" t="str">
        <f ca="1">IF(D63&gt;0,OFFSET(исх.данные!$A$6,D63,1,1,1)," ")</f>
        <v xml:space="preserve"> </v>
      </c>
      <c r="F63" s="318" t="str">
        <f ca="1">IF(D63&gt;0,OFFSET(исх.данные!$A$6,D63,2,1,1),"  ")</f>
        <v xml:space="preserve">  </v>
      </c>
      <c r="G63" s="317" t="str">
        <f ca="1">IF(D63&gt;0,OFFSET(исх.данные!$A$6,D63,3,1,1),"  ")</f>
        <v xml:space="preserve">  </v>
      </c>
      <c r="H63" s="316"/>
      <c r="I63" s="306"/>
      <c r="J63" s="317"/>
      <c r="K63" s="317"/>
      <c r="L63" s="306"/>
      <c r="M63" s="317"/>
      <c r="N63" s="317"/>
      <c r="O63" s="319"/>
      <c r="P63" s="319"/>
      <c r="Q63" s="306"/>
      <c r="R63" s="306"/>
      <c r="S63" s="318"/>
      <c r="T63" s="318"/>
      <c r="U63" s="320"/>
      <c r="V63" s="126" t="str">
        <f t="shared" si="43"/>
        <v xml:space="preserve"> </v>
      </c>
      <c r="W63" s="126" t="str">
        <f t="shared" si="44"/>
        <v xml:space="preserve"> </v>
      </c>
      <c r="X63" s="126" t="str">
        <f t="shared" si="45"/>
        <v xml:space="preserve"> </v>
      </c>
      <c r="Y63" s="126"/>
      <c r="Z63" s="126" t="str">
        <f t="shared" si="0"/>
        <v xml:space="preserve"> </v>
      </c>
      <c r="AA63" s="181" t="str">
        <f t="shared" si="46"/>
        <v xml:space="preserve">    </v>
      </c>
      <c r="AC63" s="132">
        <f t="shared" si="60"/>
        <v>0</v>
      </c>
      <c r="AD63" s="132">
        <f t="shared" si="47"/>
        <v>0</v>
      </c>
      <c r="AE63" s="132">
        <f t="shared" si="48"/>
        <v>0</v>
      </c>
      <c r="AF63" s="132">
        <f t="shared" si="49"/>
        <v>0</v>
      </c>
      <c r="AG63" s="132">
        <f t="shared" si="50"/>
        <v>0</v>
      </c>
      <c r="AH63" s="132">
        <f t="shared" si="51"/>
        <v>0</v>
      </c>
      <c r="AI63" s="132">
        <f t="shared" si="52"/>
        <v>0</v>
      </c>
      <c r="AJ63" s="132">
        <f t="shared" si="53"/>
        <v>0</v>
      </c>
      <c r="AK63" s="132">
        <f t="shared" si="54"/>
        <v>0</v>
      </c>
      <c r="AL63" s="132">
        <f t="shared" si="55"/>
        <v>0</v>
      </c>
      <c r="AM63" s="132">
        <f t="shared" si="1"/>
        <v>0</v>
      </c>
      <c r="AN63" s="132">
        <f t="shared" si="2"/>
        <v>0</v>
      </c>
      <c r="AO63" s="132">
        <f t="shared" si="3"/>
        <v>0</v>
      </c>
      <c r="AP63" s="132">
        <f t="shared" si="4"/>
        <v>0</v>
      </c>
      <c r="AQ63" s="132">
        <f t="shared" si="5"/>
        <v>0</v>
      </c>
      <c r="AR63" s="132">
        <f t="shared" si="6"/>
        <v>0</v>
      </c>
      <c r="AS63" s="132">
        <f t="shared" si="7"/>
        <v>0</v>
      </c>
      <c r="AT63" s="132">
        <f t="shared" si="8"/>
        <v>0</v>
      </c>
      <c r="AU63" s="132">
        <f t="shared" si="9"/>
        <v>0</v>
      </c>
      <c r="AV63" s="132">
        <f t="shared" si="10"/>
        <v>0</v>
      </c>
      <c r="AW63" s="132">
        <f t="shared" si="11"/>
        <v>0</v>
      </c>
      <c r="AX63" s="132">
        <f t="shared" si="12"/>
        <v>0</v>
      </c>
      <c r="AY63" s="132">
        <f t="shared" si="13"/>
        <v>0</v>
      </c>
      <c r="AZ63" s="132">
        <f t="shared" si="14"/>
        <v>0</v>
      </c>
      <c r="BA63" s="132">
        <f t="shared" si="15"/>
        <v>0</v>
      </c>
      <c r="BB63" s="132">
        <f t="shared" si="16"/>
        <v>0</v>
      </c>
      <c r="BC63" s="132">
        <f t="shared" si="17"/>
        <v>0</v>
      </c>
      <c r="BD63" s="132">
        <f t="shared" si="18"/>
        <v>0</v>
      </c>
      <c r="BE63" s="132">
        <f t="shared" si="19"/>
        <v>0</v>
      </c>
      <c r="BF63" s="132">
        <f t="shared" si="20"/>
        <v>0</v>
      </c>
      <c r="BG63" s="132">
        <f t="shared" si="21"/>
        <v>0</v>
      </c>
      <c r="BH63" s="132">
        <f t="shared" si="22"/>
        <v>0</v>
      </c>
      <c r="BI63" s="132">
        <f t="shared" si="23"/>
        <v>0</v>
      </c>
      <c r="BJ63" s="132">
        <f t="shared" si="24"/>
        <v>0</v>
      </c>
      <c r="BK63" s="132">
        <f t="shared" si="25"/>
        <v>0</v>
      </c>
      <c r="BL63" s="132">
        <f t="shared" si="26"/>
        <v>0</v>
      </c>
      <c r="BM63" s="132">
        <f t="shared" si="27"/>
        <v>0</v>
      </c>
      <c r="BN63" s="132">
        <f t="shared" si="28"/>
        <v>0</v>
      </c>
      <c r="BO63" s="132">
        <f t="shared" si="29"/>
        <v>0</v>
      </c>
      <c r="BP63" s="132">
        <f t="shared" si="30"/>
        <v>0</v>
      </c>
      <c r="BQ63" s="132">
        <f t="shared" si="31"/>
        <v>0</v>
      </c>
      <c r="BR63" s="132">
        <f t="shared" si="32"/>
        <v>0</v>
      </c>
      <c r="BS63" s="132">
        <f t="shared" si="33"/>
        <v>0</v>
      </c>
      <c r="BT63" s="132">
        <f t="shared" si="34"/>
        <v>0</v>
      </c>
      <c r="BU63" s="132">
        <f t="shared" si="35"/>
        <v>0</v>
      </c>
      <c r="BV63" s="132">
        <f t="shared" si="36"/>
        <v>0</v>
      </c>
      <c r="BW63" s="132">
        <f t="shared" si="37"/>
        <v>0</v>
      </c>
      <c r="BX63" s="132">
        <f t="shared" si="38"/>
        <v>0</v>
      </c>
      <c r="BY63" s="132">
        <f t="shared" si="39"/>
        <v>0</v>
      </c>
      <c r="BZ63" s="132">
        <f t="shared" si="40"/>
        <v>0</v>
      </c>
      <c r="CA63" s="138">
        <f t="shared" si="41"/>
        <v>0</v>
      </c>
      <c r="CC63" s="138">
        <f t="shared" si="42"/>
        <v>0</v>
      </c>
      <c r="CD63" s="138">
        <f t="shared" si="56"/>
        <v>0</v>
      </c>
      <c r="CE63" s="183">
        <f t="shared" si="57"/>
        <v>0</v>
      </c>
      <c r="CF63" s="130" t="str">
        <f t="shared" si="58"/>
        <v xml:space="preserve"> </v>
      </c>
      <c r="CG63" s="130" t="str">
        <f t="shared" si="59"/>
        <v xml:space="preserve"> </v>
      </c>
    </row>
    <row r="64" spans="1:85" ht="15">
      <c r="A64" s="181">
        <v>61</v>
      </c>
      <c r="B64" s="1957"/>
      <c r="C64" s="1957"/>
      <c r="D64" s="310"/>
      <c r="E64" s="311" t="str">
        <f ca="1">IF(D64&gt;0,OFFSET(исх.данные!$A$6,D64,1,1,1)," ")</f>
        <v xml:space="preserve"> </v>
      </c>
      <c r="F64" s="312" t="str">
        <f ca="1">IF(D64&gt;0,OFFSET(исх.данные!$A$6,D64,2,1,1),"  ")</f>
        <v xml:space="preserve">  </v>
      </c>
      <c r="G64" s="311" t="str">
        <f ca="1">IF(D64&gt;0,OFFSET(исх.данные!$A$6,D64,3,1,1),"  ")</f>
        <v xml:space="preserve">  </v>
      </c>
      <c r="H64" s="310"/>
      <c r="I64" s="314"/>
      <c r="J64" s="311"/>
      <c r="K64" s="311"/>
      <c r="L64" s="314"/>
      <c r="M64" s="311"/>
      <c r="N64" s="311"/>
      <c r="O64" s="313"/>
      <c r="P64" s="313"/>
      <c r="Q64" s="314"/>
      <c r="R64" s="314"/>
      <c r="S64" s="312"/>
      <c r="T64" s="312"/>
      <c r="U64" s="315"/>
      <c r="V64" s="129" t="str">
        <f t="shared" si="43"/>
        <v xml:space="preserve"> </v>
      </c>
      <c r="W64" s="129" t="str">
        <f t="shared" si="44"/>
        <v xml:space="preserve"> </v>
      </c>
      <c r="X64" s="129" t="str">
        <f t="shared" si="45"/>
        <v xml:space="preserve"> </v>
      </c>
      <c r="Y64" s="129"/>
      <c r="Z64" s="129" t="str">
        <f t="shared" si="0"/>
        <v xml:space="preserve"> </v>
      </c>
      <c r="AA64" s="182" t="str">
        <f t="shared" si="46"/>
        <v xml:space="preserve">    </v>
      </c>
      <c r="AC64" s="132">
        <f t="shared" si="60"/>
        <v>0</v>
      </c>
      <c r="AD64" s="132">
        <f t="shared" si="47"/>
        <v>0</v>
      </c>
      <c r="AE64" s="132">
        <f t="shared" si="48"/>
        <v>0</v>
      </c>
      <c r="AF64" s="132">
        <f t="shared" si="49"/>
        <v>0</v>
      </c>
      <c r="AG64" s="132">
        <f t="shared" si="50"/>
        <v>0</v>
      </c>
      <c r="AH64" s="132">
        <f t="shared" si="51"/>
        <v>0</v>
      </c>
      <c r="AI64" s="132">
        <f t="shared" si="52"/>
        <v>0</v>
      </c>
      <c r="AJ64" s="132">
        <f t="shared" si="53"/>
        <v>0</v>
      </c>
      <c r="AK64" s="132">
        <f t="shared" si="54"/>
        <v>0</v>
      </c>
      <c r="AL64" s="132">
        <f t="shared" si="55"/>
        <v>0</v>
      </c>
      <c r="AM64" s="132">
        <f t="shared" si="1"/>
        <v>0</v>
      </c>
      <c r="AN64" s="132">
        <f t="shared" si="2"/>
        <v>0</v>
      </c>
      <c r="AO64" s="132">
        <f t="shared" si="3"/>
        <v>0</v>
      </c>
      <c r="AP64" s="132">
        <f t="shared" si="4"/>
        <v>0</v>
      </c>
      <c r="AQ64" s="132">
        <f t="shared" si="5"/>
        <v>0</v>
      </c>
      <c r="AR64" s="132">
        <f t="shared" si="6"/>
        <v>0</v>
      </c>
      <c r="AS64" s="132">
        <f t="shared" si="7"/>
        <v>0</v>
      </c>
      <c r="AT64" s="132">
        <f t="shared" si="8"/>
        <v>0</v>
      </c>
      <c r="AU64" s="132">
        <f t="shared" si="9"/>
        <v>0</v>
      </c>
      <c r="AV64" s="132">
        <f t="shared" si="10"/>
        <v>0</v>
      </c>
      <c r="AW64" s="132">
        <f t="shared" si="11"/>
        <v>0</v>
      </c>
      <c r="AX64" s="132">
        <f t="shared" si="12"/>
        <v>0</v>
      </c>
      <c r="AY64" s="132">
        <f t="shared" si="13"/>
        <v>0</v>
      </c>
      <c r="AZ64" s="132">
        <f t="shared" si="14"/>
        <v>0</v>
      </c>
      <c r="BA64" s="132">
        <f t="shared" si="15"/>
        <v>0</v>
      </c>
      <c r="BB64" s="132">
        <f t="shared" si="16"/>
        <v>0</v>
      </c>
      <c r="BC64" s="132">
        <f t="shared" si="17"/>
        <v>0</v>
      </c>
      <c r="BD64" s="132">
        <f t="shared" si="18"/>
        <v>0</v>
      </c>
      <c r="BE64" s="132">
        <f t="shared" si="19"/>
        <v>0</v>
      </c>
      <c r="BF64" s="132">
        <f t="shared" si="20"/>
        <v>0</v>
      </c>
      <c r="BG64" s="132">
        <f t="shared" si="21"/>
        <v>0</v>
      </c>
      <c r="BH64" s="132">
        <f t="shared" si="22"/>
        <v>0</v>
      </c>
      <c r="BI64" s="132">
        <f t="shared" si="23"/>
        <v>0</v>
      </c>
      <c r="BJ64" s="132">
        <f t="shared" si="24"/>
        <v>0</v>
      </c>
      <c r="BK64" s="132">
        <f t="shared" si="25"/>
        <v>0</v>
      </c>
      <c r="BL64" s="132">
        <f t="shared" si="26"/>
        <v>0</v>
      </c>
      <c r="BM64" s="132">
        <f t="shared" si="27"/>
        <v>0</v>
      </c>
      <c r="BN64" s="132">
        <f t="shared" si="28"/>
        <v>0</v>
      </c>
      <c r="BO64" s="132">
        <f t="shared" si="29"/>
        <v>0</v>
      </c>
      <c r="BP64" s="132">
        <f t="shared" si="30"/>
        <v>0</v>
      </c>
      <c r="BQ64" s="132">
        <f t="shared" si="31"/>
        <v>0</v>
      </c>
      <c r="BR64" s="132">
        <f t="shared" si="32"/>
        <v>0</v>
      </c>
      <c r="BS64" s="132">
        <f t="shared" si="33"/>
        <v>0</v>
      </c>
      <c r="BT64" s="132">
        <f t="shared" si="34"/>
        <v>0</v>
      </c>
      <c r="BU64" s="132">
        <f t="shared" si="35"/>
        <v>0</v>
      </c>
      <c r="BV64" s="132">
        <f t="shared" si="36"/>
        <v>0</v>
      </c>
      <c r="BW64" s="132">
        <f t="shared" si="37"/>
        <v>0</v>
      </c>
      <c r="BX64" s="132">
        <f t="shared" si="38"/>
        <v>0</v>
      </c>
      <c r="BY64" s="132">
        <f t="shared" si="39"/>
        <v>0</v>
      </c>
      <c r="BZ64" s="132">
        <f t="shared" si="40"/>
        <v>0</v>
      </c>
      <c r="CA64" s="138">
        <f t="shared" si="41"/>
        <v>0</v>
      </c>
      <c r="CC64" s="138">
        <f t="shared" si="42"/>
        <v>0</v>
      </c>
      <c r="CD64" s="138">
        <f t="shared" si="56"/>
        <v>0</v>
      </c>
      <c r="CE64" s="183">
        <f t="shared" si="57"/>
        <v>0</v>
      </c>
      <c r="CF64" s="130" t="str">
        <f t="shared" si="58"/>
        <v xml:space="preserve"> </v>
      </c>
      <c r="CG64" s="130" t="str">
        <f t="shared" si="59"/>
        <v xml:space="preserve"> </v>
      </c>
    </row>
    <row r="65" spans="1:85" ht="15">
      <c r="A65" s="181">
        <v>62</v>
      </c>
      <c r="B65" s="1956"/>
      <c r="C65" s="1956"/>
      <c r="D65" s="316"/>
      <c r="E65" s="317" t="str">
        <f ca="1">IF(D65&gt;0,OFFSET(исх.данные!$A$6,D65,1,1,1)," ")</f>
        <v xml:space="preserve"> </v>
      </c>
      <c r="F65" s="318" t="str">
        <f ca="1">IF(D65&gt;0,OFFSET(исх.данные!$A$6,D65,2,1,1),"  ")</f>
        <v xml:space="preserve">  </v>
      </c>
      <c r="G65" s="317" t="str">
        <f ca="1">IF(D65&gt;0,OFFSET(исх.данные!$A$6,D65,3,1,1),"  ")</f>
        <v xml:space="preserve">  </v>
      </c>
      <c r="H65" s="316"/>
      <c r="I65" s="306"/>
      <c r="J65" s="317"/>
      <c r="K65" s="317"/>
      <c r="L65" s="306"/>
      <c r="M65" s="317"/>
      <c r="N65" s="317"/>
      <c r="O65" s="319"/>
      <c r="P65" s="319"/>
      <c r="Q65" s="306"/>
      <c r="R65" s="306"/>
      <c r="S65" s="318"/>
      <c r="T65" s="318"/>
      <c r="U65" s="320"/>
      <c r="V65" s="126" t="str">
        <f t="shared" si="43"/>
        <v xml:space="preserve"> </v>
      </c>
      <c r="W65" s="126" t="str">
        <f t="shared" si="44"/>
        <v xml:space="preserve"> </v>
      </c>
      <c r="X65" s="126" t="str">
        <f t="shared" si="45"/>
        <v xml:space="preserve"> </v>
      </c>
      <c r="Y65" s="126"/>
      <c r="Z65" s="126" t="str">
        <f t="shared" si="0"/>
        <v xml:space="preserve"> </v>
      </c>
      <c r="AA65" s="181" t="str">
        <f t="shared" si="46"/>
        <v xml:space="preserve">    </v>
      </c>
      <c r="AC65" s="132">
        <f t="shared" si="60"/>
        <v>0</v>
      </c>
      <c r="AD65" s="132">
        <f t="shared" si="47"/>
        <v>0</v>
      </c>
      <c r="AE65" s="132">
        <f t="shared" si="48"/>
        <v>0</v>
      </c>
      <c r="AF65" s="132">
        <f t="shared" si="49"/>
        <v>0</v>
      </c>
      <c r="AG65" s="132">
        <f t="shared" si="50"/>
        <v>0</v>
      </c>
      <c r="AH65" s="132">
        <f t="shared" si="51"/>
        <v>0</v>
      </c>
      <c r="AI65" s="132">
        <f t="shared" si="52"/>
        <v>0</v>
      </c>
      <c r="AJ65" s="132">
        <f t="shared" si="53"/>
        <v>0</v>
      </c>
      <c r="AK65" s="132">
        <f t="shared" si="54"/>
        <v>0</v>
      </c>
      <c r="AL65" s="132">
        <f t="shared" si="55"/>
        <v>0</v>
      </c>
      <c r="AM65" s="132">
        <f t="shared" si="1"/>
        <v>0</v>
      </c>
      <c r="AN65" s="132">
        <f t="shared" si="2"/>
        <v>0</v>
      </c>
      <c r="AO65" s="132">
        <f t="shared" si="3"/>
        <v>0</v>
      </c>
      <c r="AP65" s="132">
        <f t="shared" si="4"/>
        <v>0</v>
      </c>
      <c r="AQ65" s="132">
        <f t="shared" si="5"/>
        <v>0</v>
      </c>
      <c r="AR65" s="132">
        <f t="shared" si="6"/>
        <v>0</v>
      </c>
      <c r="AS65" s="132">
        <f t="shared" si="7"/>
        <v>0</v>
      </c>
      <c r="AT65" s="132">
        <f t="shared" si="8"/>
        <v>0</v>
      </c>
      <c r="AU65" s="132">
        <f t="shared" si="9"/>
        <v>0</v>
      </c>
      <c r="AV65" s="132">
        <f t="shared" si="10"/>
        <v>0</v>
      </c>
      <c r="AW65" s="132">
        <f t="shared" si="11"/>
        <v>0</v>
      </c>
      <c r="AX65" s="132">
        <f t="shared" si="12"/>
        <v>0</v>
      </c>
      <c r="AY65" s="132">
        <f t="shared" si="13"/>
        <v>0</v>
      </c>
      <c r="AZ65" s="132">
        <f t="shared" si="14"/>
        <v>0</v>
      </c>
      <c r="BA65" s="132">
        <f t="shared" si="15"/>
        <v>0</v>
      </c>
      <c r="BB65" s="132">
        <f t="shared" si="16"/>
        <v>0</v>
      </c>
      <c r="BC65" s="132">
        <f t="shared" si="17"/>
        <v>0</v>
      </c>
      <c r="BD65" s="132">
        <f t="shared" si="18"/>
        <v>0</v>
      </c>
      <c r="BE65" s="132">
        <f t="shared" si="19"/>
        <v>0</v>
      </c>
      <c r="BF65" s="132">
        <f t="shared" si="20"/>
        <v>0</v>
      </c>
      <c r="BG65" s="132">
        <f t="shared" si="21"/>
        <v>0</v>
      </c>
      <c r="BH65" s="132">
        <f t="shared" si="22"/>
        <v>0</v>
      </c>
      <c r="BI65" s="132">
        <f t="shared" si="23"/>
        <v>0</v>
      </c>
      <c r="BJ65" s="132">
        <f t="shared" si="24"/>
        <v>0</v>
      </c>
      <c r="BK65" s="132">
        <f t="shared" si="25"/>
        <v>0</v>
      </c>
      <c r="BL65" s="132">
        <f t="shared" si="26"/>
        <v>0</v>
      </c>
      <c r="BM65" s="132">
        <f t="shared" si="27"/>
        <v>0</v>
      </c>
      <c r="BN65" s="132">
        <f t="shared" si="28"/>
        <v>0</v>
      </c>
      <c r="BO65" s="132">
        <f t="shared" si="29"/>
        <v>0</v>
      </c>
      <c r="BP65" s="132">
        <f t="shared" si="30"/>
        <v>0</v>
      </c>
      <c r="BQ65" s="132">
        <f t="shared" si="31"/>
        <v>0</v>
      </c>
      <c r="BR65" s="132">
        <f t="shared" si="32"/>
        <v>0</v>
      </c>
      <c r="BS65" s="132">
        <f t="shared" si="33"/>
        <v>0</v>
      </c>
      <c r="BT65" s="132">
        <f t="shared" si="34"/>
        <v>0</v>
      </c>
      <c r="BU65" s="132">
        <f t="shared" si="35"/>
        <v>0</v>
      </c>
      <c r="BV65" s="132">
        <f t="shared" si="36"/>
        <v>0</v>
      </c>
      <c r="BW65" s="132">
        <f t="shared" si="37"/>
        <v>0</v>
      </c>
      <c r="BX65" s="132">
        <f t="shared" si="38"/>
        <v>0</v>
      </c>
      <c r="BY65" s="132">
        <f t="shared" si="39"/>
        <v>0</v>
      </c>
      <c r="BZ65" s="132">
        <f t="shared" si="40"/>
        <v>0</v>
      </c>
      <c r="CA65" s="138">
        <f t="shared" si="41"/>
        <v>0</v>
      </c>
      <c r="CC65" s="138">
        <f t="shared" si="42"/>
        <v>0</v>
      </c>
      <c r="CD65" s="138">
        <f t="shared" si="56"/>
        <v>0</v>
      </c>
      <c r="CE65" s="183">
        <f t="shared" si="57"/>
        <v>0</v>
      </c>
      <c r="CF65" s="130" t="str">
        <f t="shared" si="58"/>
        <v xml:space="preserve"> </v>
      </c>
      <c r="CG65" s="130" t="str">
        <f t="shared" si="59"/>
        <v xml:space="preserve"> </v>
      </c>
    </row>
    <row r="66" spans="1:85" ht="15">
      <c r="A66" s="181">
        <v>63</v>
      </c>
      <c r="B66" s="1957"/>
      <c r="C66" s="1957"/>
      <c r="D66" s="310"/>
      <c r="E66" s="311" t="str">
        <f ca="1">IF(D66&gt;0,OFFSET(исх.данные!$A$6,D66,1,1,1)," ")</f>
        <v xml:space="preserve"> </v>
      </c>
      <c r="F66" s="312" t="str">
        <f ca="1">IF(D66&gt;0,OFFSET(исх.данные!$A$6,D66,2,1,1),"  ")</f>
        <v xml:space="preserve">  </v>
      </c>
      <c r="G66" s="311" t="str">
        <f ca="1">IF(D66&gt;0,OFFSET(исх.данные!$A$6,D66,3,1,1),"  ")</f>
        <v xml:space="preserve">  </v>
      </c>
      <c r="H66" s="310"/>
      <c r="I66" s="314"/>
      <c r="J66" s="311"/>
      <c r="K66" s="311"/>
      <c r="L66" s="314"/>
      <c r="M66" s="311"/>
      <c r="N66" s="311"/>
      <c r="O66" s="313"/>
      <c r="P66" s="313"/>
      <c r="Q66" s="314"/>
      <c r="R66" s="314"/>
      <c r="S66" s="312"/>
      <c r="T66" s="312"/>
      <c r="U66" s="315"/>
      <c r="V66" s="129" t="str">
        <f t="shared" si="43"/>
        <v xml:space="preserve"> </v>
      </c>
      <c r="W66" s="129" t="str">
        <f t="shared" si="44"/>
        <v xml:space="preserve"> </v>
      </c>
      <c r="X66" s="129" t="str">
        <f t="shared" si="45"/>
        <v xml:space="preserve"> </v>
      </c>
      <c r="Y66" s="129"/>
      <c r="Z66" s="129" t="str">
        <f t="shared" si="0"/>
        <v xml:space="preserve"> </v>
      </c>
      <c r="AA66" s="182" t="str">
        <f t="shared" si="46"/>
        <v xml:space="preserve">    </v>
      </c>
      <c r="AC66" s="132">
        <f t="shared" si="60"/>
        <v>0</v>
      </c>
      <c r="AD66" s="132">
        <f t="shared" si="47"/>
        <v>0</v>
      </c>
      <c r="AE66" s="132">
        <f t="shared" si="48"/>
        <v>0</v>
      </c>
      <c r="AF66" s="132">
        <f t="shared" si="49"/>
        <v>0</v>
      </c>
      <c r="AG66" s="132">
        <f t="shared" si="50"/>
        <v>0</v>
      </c>
      <c r="AH66" s="132">
        <f t="shared" si="51"/>
        <v>0</v>
      </c>
      <c r="AI66" s="132">
        <f t="shared" si="52"/>
        <v>0</v>
      </c>
      <c r="AJ66" s="132">
        <f t="shared" si="53"/>
        <v>0</v>
      </c>
      <c r="AK66" s="132">
        <f t="shared" si="54"/>
        <v>0</v>
      </c>
      <c r="AL66" s="132">
        <f t="shared" si="55"/>
        <v>0</v>
      </c>
      <c r="AM66" s="132">
        <f t="shared" si="1"/>
        <v>0</v>
      </c>
      <c r="AN66" s="132">
        <f t="shared" si="2"/>
        <v>0</v>
      </c>
      <c r="AO66" s="132">
        <f t="shared" si="3"/>
        <v>0</v>
      </c>
      <c r="AP66" s="132">
        <f t="shared" si="4"/>
        <v>0</v>
      </c>
      <c r="AQ66" s="132">
        <f t="shared" si="5"/>
        <v>0</v>
      </c>
      <c r="AR66" s="132">
        <f t="shared" si="6"/>
        <v>0</v>
      </c>
      <c r="AS66" s="132">
        <f t="shared" si="7"/>
        <v>0</v>
      </c>
      <c r="AT66" s="132">
        <f t="shared" si="8"/>
        <v>0</v>
      </c>
      <c r="AU66" s="132">
        <f t="shared" si="9"/>
        <v>0</v>
      </c>
      <c r="AV66" s="132">
        <f t="shared" si="10"/>
        <v>0</v>
      </c>
      <c r="AW66" s="132">
        <f t="shared" si="11"/>
        <v>0</v>
      </c>
      <c r="AX66" s="132">
        <f t="shared" si="12"/>
        <v>0</v>
      </c>
      <c r="AY66" s="132">
        <f t="shared" si="13"/>
        <v>0</v>
      </c>
      <c r="AZ66" s="132">
        <f t="shared" si="14"/>
        <v>0</v>
      </c>
      <c r="BA66" s="132">
        <f t="shared" si="15"/>
        <v>0</v>
      </c>
      <c r="BB66" s="132">
        <f t="shared" si="16"/>
        <v>0</v>
      </c>
      <c r="BC66" s="132">
        <f t="shared" si="17"/>
        <v>0</v>
      </c>
      <c r="BD66" s="132">
        <f t="shared" si="18"/>
        <v>0</v>
      </c>
      <c r="BE66" s="132">
        <f t="shared" si="19"/>
        <v>0</v>
      </c>
      <c r="BF66" s="132">
        <f t="shared" si="20"/>
        <v>0</v>
      </c>
      <c r="BG66" s="132">
        <f t="shared" si="21"/>
        <v>0</v>
      </c>
      <c r="BH66" s="132">
        <f t="shared" si="22"/>
        <v>0</v>
      </c>
      <c r="BI66" s="132">
        <f t="shared" si="23"/>
        <v>0</v>
      </c>
      <c r="BJ66" s="132">
        <f t="shared" si="24"/>
        <v>0</v>
      </c>
      <c r="BK66" s="132">
        <f t="shared" si="25"/>
        <v>0</v>
      </c>
      <c r="BL66" s="132">
        <f t="shared" si="26"/>
        <v>0</v>
      </c>
      <c r="BM66" s="132">
        <f t="shared" si="27"/>
        <v>0</v>
      </c>
      <c r="BN66" s="132">
        <f t="shared" si="28"/>
        <v>0</v>
      </c>
      <c r="BO66" s="132">
        <f t="shared" si="29"/>
        <v>0</v>
      </c>
      <c r="BP66" s="132">
        <f t="shared" si="30"/>
        <v>0</v>
      </c>
      <c r="BQ66" s="132">
        <f t="shared" si="31"/>
        <v>0</v>
      </c>
      <c r="BR66" s="132">
        <f t="shared" si="32"/>
        <v>0</v>
      </c>
      <c r="BS66" s="132">
        <f t="shared" si="33"/>
        <v>0</v>
      </c>
      <c r="BT66" s="132">
        <f t="shared" si="34"/>
        <v>0</v>
      </c>
      <c r="BU66" s="132">
        <f t="shared" si="35"/>
        <v>0</v>
      </c>
      <c r="BV66" s="132">
        <f t="shared" si="36"/>
        <v>0</v>
      </c>
      <c r="BW66" s="132">
        <f t="shared" si="37"/>
        <v>0</v>
      </c>
      <c r="BX66" s="132">
        <f t="shared" si="38"/>
        <v>0</v>
      </c>
      <c r="BY66" s="132">
        <f t="shared" si="39"/>
        <v>0</v>
      </c>
      <c r="BZ66" s="132">
        <f t="shared" si="40"/>
        <v>0</v>
      </c>
      <c r="CA66" s="138">
        <f t="shared" si="41"/>
        <v>0</v>
      </c>
      <c r="CC66" s="138">
        <f t="shared" si="42"/>
        <v>0</v>
      </c>
      <c r="CD66" s="138">
        <f t="shared" si="56"/>
        <v>0</v>
      </c>
      <c r="CE66" s="183">
        <f t="shared" si="57"/>
        <v>0</v>
      </c>
      <c r="CF66" s="130" t="str">
        <f t="shared" si="58"/>
        <v xml:space="preserve"> </v>
      </c>
      <c r="CG66" s="130" t="str">
        <f t="shared" si="59"/>
        <v xml:space="preserve"> </v>
      </c>
    </row>
    <row r="67" spans="1:85" ht="15">
      <c r="A67" s="181">
        <v>64</v>
      </c>
      <c r="B67" s="1956"/>
      <c r="C67" s="1956"/>
      <c r="D67" s="316"/>
      <c r="E67" s="317" t="str">
        <f ca="1">IF(D67&gt;0,OFFSET(исх.данные!$A$6,D67,1,1,1)," ")</f>
        <v xml:space="preserve"> </v>
      </c>
      <c r="F67" s="318" t="str">
        <f ca="1">IF(D67&gt;0,OFFSET(исх.данные!$A$6,D67,2,1,1),"  ")</f>
        <v xml:space="preserve">  </v>
      </c>
      <c r="G67" s="317" t="str">
        <f ca="1">IF(D67&gt;0,OFFSET(исх.данные!$A$6,D67,3,1,1),"  ")</f>
        <v xml:space="preserve">  </v>
      </c>
      <c r="H67" s="316"/>
      <c r="I67" s="306"/>
      <c r="J67" s="317"/>
      <c r="K67" s="317"/>
      <c r="L67" s="306"/>
      <c r="M67" s="317"/>
      <c r="N67" s="317"/>
      <c r="O67" s="319"/>
      <c r="P67" s="319"/>
      <c r="Q67" s="306"/>
      <c r="R67" s="306"/>
      <c r="S67" s="318"/>
      <c r="T67" s="318"/>
      <c r="U67" s="320"/>
      <c r="V67" s="126" t="str">
        <f t="shared" si="43"/>
        <v xml:space="preserve"> </v>
      </c>
      <c r="W67" s="126" t="str">
        <f t="shared" si="44"/>
        <v xml:space="preserve"> </v>
      </c>
      <c r="X67" s="126" t="str">
        <f t="shared" si="45"/>
        <v xml:space="preserve"> </v>
      </c>
      <c r="Y67" s="126"/>
      <c r="Z67" s="126" t="str">
        <f t="shared" si="0"/>
        <v xml:space="preserve"> </v>
      </c>
      <c r="AA67" s="181" t="str">
        <f t="shared" si="46"/>
        <v xml:space="preserve">    </v>
      </c>
      <c r="AC67" s="132">
        <f t="shared" si="60"/>
        <v>0</v>
      </c>
      <c r="AD67" s="132">
        <f t="shared" si="47"/>
        <v>0</v>
      </c>
      <c r="AE67" s="132">
        <f t="shared" si="48"/>
        <v>0</v>
      </c>
      <c r="AF67" s="132">
        <f t="shared" si="49"/>
        <v>0</v>
      </c>
      <c r="AG67" s="132">
        <f t="shared" si="50"/>
        <v>0</v>
      </c>
      <c r="AH67" s="132">
        <f t="shared" si="51"/>
        <v>0</v>
      </c>
      <c r="AI67" s="132">
        <f t="shared" si="52"/>
        <v>0</v>
      </c>
      <c r="AJ67" s="132">
        <f t="shared" si="53"/>
        <v>0</v>
      </c>
      <c r="AK67" s="132">
        <f t="shared" si="54"/>
        <v>0</v>
      </c>
      <c r="AL67" s="132">
        <f t="shared" si="55"/>
        <v>0</v>
      </c>
      <c r="AM67" s="132">
        <f t="shared" si="1"/>
        <v>0</v>
      </c>
      <c r="AN67" s="132">
        <f t="shared" si="2"/>
        <v>0</v>
      </c>
      <c r="AO67" s="132">
        <f t="shared" si="3"/>
        <v>0</v>
      </c>
      <c r="AP67" s="132">
        <f t="shared" si="4"/>
        <v>0</v>
      </c>
      <c r="AQ67" s="132">
        <f t="shared" si="5"/>
        <v>0</v>
      </c>
      <c r="AR67" s="132">
        <f t="shared" si="6"/>
        <v>0</v>
      </c>
      <c r="AS67" s="132">
        <f t="shared" si="7"/>
        <v>0</v>
      </c>
      <c r="AT67" s="132">
        <f t="shared" si="8"/>
        <v>0</v>
      </c>
      <c r="AU67" s="132">
        <f t="shared" si="9"/>
        <v>0</v>
      </c>
      <c r="AV67" s="132">
        <f t="shared" si="10"/>
        <v>0</v>
      </c>
      <c r="AW67" s="132">
        <f t="shared" si="11"/>
        <v>0</v>
      </c>
      <c r="AX67" s="132">
        <f t="shared" si="12"/>
        <v>0</v>
      </c>
      <c r="AY67" s="132">
        <f t="shared" si="13"/>
        <v>0</v>
      </c>
      <c r="AZ67" s="132">
        <f t="shared" si="14"/>
        <v>0</v>
      </c>
      <c r="BA67" s="132">
        <f t="shared" si="15"/>
        <v>0</v>
      </c>
      <c r="BB67" s="132">
        <f t="shared" si="16"/>
        <v>0</v>
      </c>
      <c r="BC67" s="132">
        <f t="shared" si="17"/>
        <v>0</v>
      </c>
      <c r="BD67" s="132">
        <f t="shared" si="18"/>
        <v>0</v>
      </c>
      <c r="BE67" s="132">
        <f t="shared" si="19"/>
        <v>0</v>
      </c>
      <c r="BF67" s="132">
        <f t="shared" si="20"/>
        <v>0</v>
      </c>
      <c r="BG67" s="132">
        <f t="shared" si="21"/>
        <v>0</v>
      </c>
      <c r="BH67" s="132">
        <f t="shared" si="22"/>
        <v>0</v>
      </c>
      <c r="BI67" s="132">
        <f t="shared" si="23"/>
        <v>0</v>
      </c>
      <c r="BJ67" s="132">
        <f t="shared" si="24"/>
        <v>0</v>
      </c>
      <c r="BK67" s="132">
        <f t="shared" si="25"/>
        <v>0</v>
      </c>
      <c r="BL67" s="132">
        <f t="shared" si="26"/>
        <v>0</v>
      </c>
      <c r="BM67" s="132">
        <f t="shared" si="27"/>
        <v>0</v>
      </c>
      <c r="BN67" s="132">
        <f t="shared" si="28"/>
        <v>0</v>
      </c>
      <c r="BO67" s="132">
        <f t="shared" si="29"/>
        <v>0</v>
      </c>
      <c r="BP67" s="132">
        <f t="shared" si="30"/>
        <v>0</v>
      </c>
      <c r="BQ67" s="132">
        <f t="shared" si="31"/>
        <v>0</v>
      </c>
      <c r="BR67" s="132">
        <f t="shared" si="32"/>
        <v>0</v>
      </c>
      <c r="BS67" s="132">
        <f t="shared" si="33"/>
        <v>0</v>
      </c>
      <c r="BT67" s="132">
        <f t="shared" si="34"/>
        <v>0</v>
      </c>
      <c r="BU67" s="132">
        <f t="shared" si="35"/>
        <v>0</v>
      </c>
      <c r="BV67" s="132">
        <f t="shared" si="36"/>
        <v>0</v>
      </c>
      <c r="BW67" s="132">
        <f t="shared" si="37"/>
        <v>0</v>
      </c>
      <c r="BX67" s="132">
        <f t="shared" si="38"/>
        <v>0</v>
      </c>
      <c r="BY67" s="132">
        <f t="shared" si="39"/>
        <v>0</v>
      </c>
      <c r="BZ67" s="132">
        <f t="shared" si="40"/>
        <v>0</v>
      </c>
      <c r="CA67" s="138">
        <f t="shared" si="41"/>
        <v>0</v>
      </c>
      <c r="CC67" s="138">
        <f t="shared" si="42"/>
        <v>0</v>
      </c>
      <c r="CD67" s="138">
        <f t="shared" si="56"/>
        <v>0</v>
      </c>
      <c r="CE67" s="183">
        <f t="shared" si="57"/>
        <v>0</v>
      </c>
      <c r="CF67" s="130" t="str">
        <f t="shared" si="58"/>
        <v xml:space="preserve"> </v>
      </c>
      <c r="CG67" s="130" t="str">
        <f t="shared" si="59"/>
        <v xml:space="preserve"> </v>
      </c>
    </row>
    <row r="68" spans="1:85" ht="15">
      <c r="A68" s="181">
        <v>65</v>
      </c>
      <c r="B68" s="1957"/>
      <c r="C68" s="1957"/>
      <c r="D68" s="310"/>
      <c r="E68" s="311" t="str">
        <f ca="1">IF(D68&gt;0,OFFSET(исх.данные!$A$6,D68,1,1,1)," ")</f>
        <v xml:space="preserve"> </v>
      </c>
      <c r="F68" s="312" t="str">
        <f ca="1">IF(D68&gt;0,OFFSET(исх.данные!$A$6,D68,2,1,1),"  ")</f>
        <v xml:space="preserve">  </v>
      </c>
      <c r="G68" s="311" t="str">
        <f ca="1">IF(D68&gt;0,OFFSET(исх.данные!$A$6,D68,3,1,1),"  ")</f>
        <v xml:space="preserve">  </v>
      </c>
      <c r="H68" s="310"/>
      <c r="I68" s="314"/>
      <c r="J68" s="311"/>
      <c r="K68" s="311"/>
      <c r="L68" s="314"/>
      <c r="M68" s="311"/>
      <c r="N68" s="311"/>
      <c r="O68" s="313"/>
      <c r="P68" s="313"/>
      <c r="Q68" s="314"/>
      <c r="R68" s="314"/>
      <c r="S68" s="312"/>
      <c r="T68" s="312"/>
      <c r="U68" s="315"/>
      <c r="V68" s="129" t="str">
        <f t="shared" si="43"/>
        <v xml:space="preserve"> </v>
      </c>
      <c r="W68" s="129" t="str">
        <f t="shared" si="44"/>
        <v xml:space="preserve"> </v>
      </c>
      <c r="X68" s="129" t="str">
        <f t="shared" si="45"/>
        <v xml:space="preserve"> </v>
      </c>
      <c r="Y68" s="129"/>
      <c r="Z68" s="129" t="str">
        <f t="shared" ref="Z68:Z131" si="61">IF(Q68&gt;0,6," ")</f>
        <v xml:space="preserve"> </v>
      </c>
      <c r="AA68" s="182" t="str">
        <f t="shared" si="46"/>
        <v xml:space="preserve">    </v>
      </c>
      <c r="AC68" s="132">
        <f t="shared" si="60"/>
        <v>0</v>
      </c>
      <c r="AD68" s="132">
        <f t="shared" si="47"/>
        <v>0</v>
      </c>
      <c r="AE68" s="132">
        <f t="shared" si="48"/>
        <v>0</v>
      </c>
      <c r="AF68" s="132">
        <f t="shared" si="49"/>
        <v>0</v>
      </c>
      <c r="AG68" s="132">
        <f t="shared" si="50"/>
        <v>0</v>
      </c>
      <c r="AH68" s="132">
        <f t="shared" si="51"/>
        <v>0</v>
      </c>
      <c r="AI68" s="132">
        <f t="shared" si="52"/>
        <v>0</v>
      </c>
      <c r="AJ68" s="132">
        <f t="shared" si="53"/>
        <v>0</v>
      </c>
      <c r="AK68" s="132">
        <f t="shared" si="54"/>
        <v>0</v>
      </c>
      <c r="AL68" s="132">
        <f t="shared" si="55"/>
        <v>0</v>
      </c>
      <c r="AM68" s="132">
        <f t="shared" ref="AM68:AM131" si="62">IF(D68=1,Q68,0)</f>
        <v>0</v>
      </c>
      <c r="AN68" s="132">
        <f t="shared" ref="AN68:AN131" si="63">IF(D68=2,Q68,0)</f>
        <v>0</v>
      </c>
      <c r="AO68" s="132">
        <f t="shared" ref="AO68:AO131" si="64">IF(D68=3,Q68,0)</f>
        <v>0</v>
      </c>
      <c r="AP68" s="132">
        <f t="shared" ref="AP68:AP131" si="65">IF(D68=4,Q68,0)</f>
        <v>0</v>
      </c>
      <c r="AQ68" s="132">
        <f t="shared" ref="AQ68:AQ131" si="66">IF(D68=5,Q68,0)</f>
        <v>0</v>
      </c>
      <c r="AR68" s="132">
        <f t="shared" ref="AR68:AR131" si="67">IF(D68=6,Q68,0)</f>
        <v>0</v>
      </c>
      <c r="AS68" s="132">
        <f t="shared" ref="AS68:AS131" si="68">IF(D68=7,Q68,0)</f>
        <v>0</v>
      </c>
      <c r="AT68" s="132">
        <f t="shared" ref="AT68:AT131" si="69">IF(D68=8,Q68,0)</f>
        <v>0</v>
      </c>
      <c r="AU68" s="132">
        <f t="shared" ref="AU68:AU131" si="70">IF(D68=9,Q68,0)</f>
        <v>0</v>
      </c>
      <c r="AV68" s="132">
        <f t="shared" ref="AV68:AV131" si="71">IF(D68=10,Q68,0)</f>
        <v>0</v>
      </c>
      <c r="AW68" s="132">
        <f t="shared" ref="AW68:AW131" si="72">IF(D68=1,((I68*L68*Q68)/1000000),0)</f>
        <v>0</v>
      </c>
      <c r="AX68" s="132">
        <f t="shared" ref="AX68:AX131" si="73">IF(D68=2,((I68*L68*Q68)/1000000),0)</f>
        <v>0</v>
      </c>
      <c r="AY68" s="132">
        <f t="shared" ref="AY68:AY131" si="74">IF(D68=3,((I68*L68*Q68)/1000000),0)</f>
        <v>0</v>
      </c>
      <c r="AZ68" s="132">
        <f t="shared" ref="AZ68:AZ131" si="75">IF(D68=4,((I68*L68*Q68)/1000000),0)</f>
        <v>0</v>
      </c>
      <c r="BA68" s="132">
        <f t="shared" ref="BA68:BA131" si="76">IF(D68=5,((I68*L68*Q68)/1000000),0)</f>
        <v>0</v>
      </c>
      <c r="BB68" s="132">
        <f t="shared" ref="BB68:BB131" si="77">IF(D68=6,((I68*L68*Q68)/1000000),0)</f>
        <v>0</v>
      </c>
      <c r="BC68" s="132">
        <f t="shared" ref="BC68:BC131" si="78">IF(D68=7,((I68*L68*Q68)/1000000),0)</f>
        <v>0</v>
      </c>
      <c r="BD68" s="132">
        <f t="shared" ref="BD68:BD131" si="79">IF(D68=8,((I68*L68*Q68)/1000000),0)</f>
        <v>0</v>
      </c>
      <c r="BE68" s="132">
        <f t="shared" ref="BE68:BE131" si="80">IF(D68=9,((I68*L68*Q68)/1000000),0)</f>
        <v>0</v>
      </c>
      <c r="BF68" s="132">
        <f t="shared" ref="BF68:BF131" si="81">IF(D68=10,((I68*L68*Q68)/1000000),0)</f>
        <v>0</v>
      </c>
      <c r="BG68" s="132">
        <f t="shared" ref="BG68:BG131" si="82">IF(D68=1,((((I68+L68)*2)*Q68)/1000),0)</f>
        <v>0</v>
      </c>
      <c r="BH68" s="132">
        <f t="shared" ref="BH68:BH131" si="83">IF(D68=2,((((I68+L68)*2)*Q68)/1000),0)</f>
        <v>0</v>
      </c>
      <c r="BI68" s="132">
        <f t="shared" ref="BI68:BI131" si="84">IF(D68=3,((((I68+L68)*2)*Q68)/1000),0)</f>
        <v>0</v>
      </c>
      <c r="BJ68" s="132">
        <f t="shared" ref="BJ68:BJ131" si="85">IF(D68=4,((((I68+L68)*2)*Q68)/1000),0)</f>
        <v>0</v>
      </c>
      <c r="BK68" s="132">
        <f t="shared" ref="BK68:BK131" si="86">IF(D68=5,((((I68+L68)*2)*Q68)/1000),0)</f>
        <v>0</v>
      </c>
      <c r="BL68" s="132">
        <f t="shared" ref="BL68:BL131" si="87">IF(D68=6,((((I68+L68)*2)*Q68)/1000),0)</f>
        <v>0</v>
      </c>
      <c r="BM68" s="132">
        <f t="shared" ref="BM68:BM131" si="88">IF(D68=7,((((I68+L68)*2)*Q68)/1000),0)</f>
        <v>0</v>
      </c>
      <c r="BN68" s="132">
        <f t="shared" ref="BN68:BN131" si="89">IF(D68=8,((((I68+L68)*2)*Q68)/1000),0)</f>
        <v>0</v>
      </c>
      <c r="BO68" s="132">
        <f t="shared" ref="BO68:BO131" si="90">IF(D68=9,((((I68+L68)*2)*Q68)/1000),0)</f>
        <v>0</v>
      </c>
      <c r="BP68" s="132">
        <f t="shared" ref="BP68:BP131" si="91">IF(D68=10,((((I68+L68)*2)*Q68)/1000),0)</f>
        <v>0</v>
      </c>
      <c r="BQ68" s="132">
        <f t="shared" ref="BQ68:BQ131" si="92">IF(S68&gt;0,(SUM(SUM(IF(J68=1,I68,0),(IF(K68=1,I68,0))),(SUM(IF(M68=1,L68,0),(IF(N68=1,L68,0)))))/1000)*Q68,0)</f>
        <v>0</v>
      </c>
      <c r="BR68" s="132">
        <f t="shared" ref="BR68:BR131" si="93">IF(S68&gt;0,(SUM(SUM(IF(J68=2,I68,0),(IF(K68=2,I68,0))),(SUM(IF(M68=2,L68,0),(IF(N68=2,L68,0)))))/1000)*Q68,0)</f>
        <v>0</v>
      </c>
      <c r="BS68" s="132">
        <f t="shared" ref="BS68:BS131" si="94">IF(S68&gt;0,(SUM(SUM(IF(J68=3,I68,0),(IF(K68=3,I68,0))),(SUM(IF(M68=3,L68,0),(IF(N68=3,L68,0)))))/1000)*Q68,0)</f>
        <v>0</v>
      </c>
      <c r="BT68" s="132">
        <f t="shared" ref="BT68:BT131" si="95">IF(S68&gt;0,(SUM(SUM(IF(J68=4,I68,0),(IF(K68=4,I68,0))),(SUM(IF(M68=4,L68,0),(IF(N68=4,L68,0)))))/1000)*Q68,0)</f>
        <v>0</v>
      </c>
      <c r="BU68" s="132">
        <f t="shared" ref="BU68:BU131" si="96">IF(S68&gt;0,(SUM(SUM(IF(J68=5,I68,0),(IF(K68=5,I68,0))),(SUM(IF(M68=5,L68,0),(IF(N68=5,L68,0)))))/1000)*Q68,0)</f>
        <v>0</v>
      </c>
      <c r="BV68" s="132">
        <f t="shared" ref="BV68:BV131" si="97">IF(S68&gt;0,(SUM(SUM(IF(J68=6,I68,0),(IF(K68=6,I68,0))),(SUM(IF(M68=6,L68,0),(IF(N68=6,L68,0)))))/1000)*Q68,0)</f>
        <v>0</v>
      </c>
      <c r="BW68" s="132">
        <f t="shared" ref="BW68:BW131" si="98">IF(S68&gt;0,(SUM(SUM(IF(J68=7,I68,0),(IF(K68=7,I68,0))),(SUM(IF(M68=7,L68,0),(IF(N68=7,L68,0)))))/1000)*Q68,0)</f>
        <v>0</v>
      </c>
      <c r="BX68" s="132">
        <f t="shared" ref="BX68:BX131" si="99">IF(S68&gt;0,(SUM(SUM(IF(J68=8,I68,0),(IF(K68=8,I68,0))),(SUM(IF(M68=8,L68,0),(IF(N68=8,L68,0)))))/1000)*Q68,0)</f>
        <v>0</v>
      </c>
      <c r="BY68" s="132">
        <f t="shared" ref="BY68:BY131" si="100">IF(S68&gt;0,(SUM(SUM(IF(J68=9,I68,0),(IF(K68=9,I68,0))),(SUM(IF(M68=9,L68,0),(IF(N68=9,L68,0)))))/1000)*Q68,0)</f>
        <v>0</v>
      </c>
      <c r="BZ68" s="132">
        <f t="shared" ref="BZ68:BZ131" si="101">IF(S68&gt;0,(SUM(SUM(IF(J68=10,I68,0),(IF(K68=10,I68,0))),(SUM(IF(M68=10,L68,0),(IF(N68=10,L68,0)))))/1000)*Q68,0)</f>
        <v>0</v>
      </c>
      <c r="CA68" s="138">
        <f t="shared" ref="CA68:CA131" si="102">SUM(AC68:AL68)</f>
        <v>0</v>
      </c>
      <c r="CC68" s="138">
        <f t="shared" ref="CC68:CC131" si="103">O68*Q68/1000</f>
        <v>0</v>
      </c>
      <c r="CD68" s="138">
        <f t="shared" si="56"/>
        <v>0</v>
      </c>
      <c r="CE68" s="183">
        <f t="shared" si="57"/>
        <v>0</v>
      </c>
      <c r="CF68" s="130" t="str">
        <f t="shared" si="58"/>
        <v xml:space="preserve"> </v>
      </c>
      <c r="CG68" s="130" t="str">
        <f t="shared" si="59"/>
        <v xml:space="preserve"> </v>
      </c>
    </row>
    <row r="69" spans="1:85" ht="15">
      <c r="A69" s="181">
        <v>66</v>
      </c>
      <c r="B69" s="1956"/>
      <c r="C69" s="1956"/>
      <c r="D69" s="316"/>
      <c r="E69" s="317" t="str">
        <f ca="1">IF(D69&gt;0,OFFSET(исх.данные!$A$6,D69,1,1,1)," ")</f>
        <v xml:space="preserve"> </v>
      </c>
      <c r="F69" s="318" t="str">
        <f ca="1">IF(D69&gt;0,OFFSET(исх.данные!$A$6,D69,2,1,1),"  ")</f>
        <v xml:space="preserve">  </v>
      </c>
      <c r="G69" s="317" t="str">
        <f ca="1">IF(D69&gt;0,OFFSET(исх.данные!$A$6,D69,3,1,1),"  ")</f>
        <v xml:space="preserve">  </v>
      </c>
      <c r="H69" s="316"/>
      <c r="I69" s="306"/>
      <c r="J69" s="317"/>
      <c r="K69" s="317"/>
      <c r="L69" s="306"/>
      <c r="M69" s="317"/>
      <c r="N69" s="317"/>
      <c r="O69" s="319"/>
      <c r="P69" s="319"/>
      <c r="Q69" s="306"/>
      <c r="R69" s="306"/>
      <c r="S69" s="318"/>
      <c r="T69" s="318"/>
      <c r="U69" s="320"/>
      <c r="V69" s="126" t="str">
        <f t="shared" ref="V69:V132" si="104">IF(Q69&gt;0,1," ")</f>
        <v xml:space="preserve"> </v>
      </c>
      <c r="W69" s="126" t="str">
        <f t="shared" ref="W69:W132" si="105">IF(S69&gt;0,2," ")</f>
        <v xml:space="preserve"> </v>
      </c>
      <c r="X69" s="126" t="str">
        <f t="shared" ref="X69:X132" si="106">IF(CA69&gt;0,3," ")</f>
        <v xml:space="preserve"> </v>
      </c>
      <c r="Y69" s="126"/>
      <c r="Z69" s="126" t="str">
        <f t="shared" si="61"/>
        <v xml:space="preserve"> </v>
      </c>
      <c r="AA69" s="181" t="str">
        <f t="shared" ref="AA69:AA132" si="107">V69&amp;W69&amp;X69&amp;Y69&amp;Z69</f>
        <v xml:space="preserve">    </v>
      </c>
      <c r="AC69" s="132">
        <f t="shared" si="60"/>
        <v>0</v>
      </c>
      <c r="AD69" s="132">
        <f t="shared" ref="AD69:AD132" si="108">SUM((SUM(IF(J69=2,I69,0),(IF(K69=2,I69,0)))),(SUM(IF(M69=2,L69,0),(IF(N69=2,L69,0)))))/1000*Q69</f>
        <v>0</v>
      </c>
      <c r="AE69" s="132">
        <f t="shared" ref="AE69:AE132" si="109">SUM((SUM(IF(J69=3,I69,0),(IF(K69=3,I69,0)))),(SUM(IF(M69=3,L69,0),(IF(N69=3,L69,0)))))/1000*Q69</f>
        <v>0</v>
      </c>
      <c r="AF69" s="132">
        <f t="shared" ref="AF69:AF132" si="110">SUM((SUM(IF(J69=4,I69,0),(IF(K69=4,I69,0)))),(SUM(IF(M69=4,L69,0),(IF(N69=4,L69,0)))))/1000*Q69</f>
        <v>0</v>
      </c>
      <c r="AG69" s="132">
        <f t="shared" ref="AG69:AG132" si="111">SUM((SUM(IF(J69=5,I69,0),(IF(K69=5,I69,0)))),(SUM(IF(M69=5,L69,0),(IF(N69=5,L69,0)))))/1000*Q69</f>
        <v>0</v>
      </c>
      <c r="AH69" s="132">
        <f t="shared" ref="AH69:AH132" si="112">SUM((SUM(IF(J69=6,I69,0),(IF(K69=6,I69,0)))),(SUM(IF(M69=6,L69,0),(IF(N69=6,L69,0)))))/1000*Q69</f>
        <v>0</v>
      </c>
      <c r="AI69" s="132">
        <f t="shared" ref="AI69:AI132" si="113">SUM((SUM(IF(J69=7,I69,0),(IF(K69=7,I69,0)))),(SUM(IF(M69=7,L69,0),(IF(N69=7,L69,0)))))/1000*Q69</f>
        <v>0</v>
      </c>
      <c r="AJ69" s="132">
        <f t="shared" ref="AJ69:AJ132" si="114">SUM((SUM(IF(J69=8,I69,0),(IF(K69=8,I69,0)))),(SUM(IF(M69=8,L69,0),(IF(N69=8,L69,0)))))/1000*Q69</f>
        <v>0</v>
      </c>
      <c r="AK69" s="132">
        <f t="shared" ref="AK69:AK132" si="115">SUM((SUM(IF(J69=9,I69,0),(IF(K69=9,I69,0)))),(SUM(IF(M69=9,L69,0),(IF(N69=9,L69,0)))))/1000*Q69</f>
        <v>0</v>
      </c>
      <c r="AL69" s="132">
        <f t="shared" ref="AL69:AL132" si="116">SUM((SUM(IF(J69=10,I69,0),(IF(K69=10,I69,0)))),(SUM(IF(M69=10,L69,0),(IF(N69=10,L69,0)))))/1000*Q69</f>
        <v>0</v>
      </c>
      <c r="AM69" s="132">
        <f t="shared" si="62"/>
        <v>0</v>
      </c>
      <c r="AN69" s="132">
        <f t="shared" si="63"/>
        <v>0</v>
      </c>
      <c r="AO69" s="132">
        <f t="shared" si="64"/>
        <v>0</v>
      </c>
      <c r="AP69" s="132">
        <f t="shared" si="65"/>
        <v>0</v>
      </c>
      <c r="AQ69" s="132">
        <f t="shared" si="66"/>
        <v>0</v>
      </c>
      <c r="AR69" s="132">
        <f t="shared" si="67"/>
        <v>0</v>
      </c>
      <c r="AS69" s="132">
        <f t="shared" si="68"/>
        <v>0</v>
      </c>
      <c r="AT69" s="132">
        <f t="shared" si="69"/>
        <v>0</v>
      </c>
      <c r="AU69" s="132">
        <f t="shared" si="70"/>
        <v>0</v>
      </c>
      <c r="AV69" s="132">
        <f t="shared" si="71"/>
        <v>0</v>
      </c>
      <c r="AW69" s="132">
        <f t="shared" si="72"/>
        <v>0</v>
      </c>
      <c r="AX69" s="132">
        <f t="shared" si="73"/>
        <v>0</v>
      </c>
      <c r="AY69" s="132">
        <f t="shared" si="74"/>
        <v>0</v>
      </c>
      <c r="AZ69" s="132">
        <f t="shared" si="75"/>
        <v>0</v>
      </c>
      <c r="BA69" s="132">
        <f t="shared" si="76"/>
        <v>0</v>
      </c>
      <c r="BB69" s="132">
        <f t="shared" si="77"/>
        <v>0</v>
      </c>
      <c r="BC69" s="132">
        <f t="shared" si="78"/>
        <v>0</v>
      </c>
      <c r="BD69" s="132">
        <f t="shared" si="79"/>
        <v>0</v>
      </c>
      <c r="BE69" s="132">
        <f t="shared" si="80"/>
        <v>0</v>
      </c>
      <c r="BF69" s="132">
        <f t="shared" si="81"/>
        <v>0</v>
      </c>
      <c r="BG69" s="132">
        <f t="shared" si="82"/>
        <v>0</v>
      </c>
      <c r="BH69" s="132">
        <f t="shared" si="83"/>
        <v>0</v>
      </c>
      <c r="BI69" s="132">
        <f t="shared" si="84"/>
        <v>0</v>
      </c>
      <c r="BJ69" s="132">
        <f t="shared" si="85"/>
        <v>0</v>
      </c>
      <c r="BK69" s="132">
        <f t="shared" si="86"/>
        <v>0</v>
      </c>
      <c r="BL69" s="132">
        <f t="shared" si="87"/>
        <v>0</v>
      </c>
      <c r="BM69" s="132">
        <f t="shared" si="88"/>
        <v>0</v>
      </c>
      <c r="BN69" s="132">
        <f t="shared" si="89"/>
        <v>0</v>
      </c>
      <c r="BO69" s="132">
        <f t="shared" si="90"/>
        <v>0</v>
      </c>
      <c r="BP69" s="132">
        <f t="shared" si="91"/>
        <v>0</v>
      </c>
      <c r="BQ69" s="132">
        <f t="shared" si="92"/>
        <v>0</v>
      </c>
      <c r="BR69" s="132">
        <f t="shared" si="93"/>
        <v>0</v>
      </c>
      <c r="BS69" s="132">
        <f t="shared" si="94"/>
        <v>0</v>
      </c>
      <c r="BT69" s="132">
        <f t="shared" si="95"/>
        <v>0</v>
      </c>
      <c r="BU69" s="132">
        <f t="shared" si="96"/>
        <v>0</v>
      </c>
      <c r="BV69" s="132">
        <f t="shared" si="97"/>
        <v>0</v>
      </c>
      <c r="BW69" s="132">
        <f t="shared" si="98"/>
        <v>0</v>
      </c>
      <c r="BX69" s="132">
        <f t="shared" si="99"/>
        <v>0</v>
      </c>
      <c r="BY69" s="132">
        <f t="shared" si="100"/>
        <v>0</v>
      </c>
      <c r="BZ69" s="132">
        <f t="shared" si="101"/>
        <v>0</v>
      </c>
      <c r="CA69" s="138">
        <f t="shared" si="102"/>
        <v>0</v>
      </c>
      <c r="CC69" s="138">
        <f t="shared" si="103"/>
        <v>0</v>
      </c>
      <c r="CD69" s="138">
        <f t="shared" ref="CD69:CD132" si="117">P69*Q69/1000</f>
        <v>0</v>
      </c>
      <c r="CE69" s="183">
        <f t="shared" ref="CE69:CE132" si="118">IF((I69*L69/1000000)&gt;0.999999,(1*Q69),0)</f>
        <v>0</v>
      </c>
      <c r="CF69" s="130" t="str">
        <f t="shared" ref="CF69:CF132" si="119">IF(O69&gt;0,("паз"&amp;O69)," ")</f>
        <v xml:space="preserve"> </v>
      </c>
      <c r="CG69" s="130" t="str">
        <f t="shared" ref="CG69:CG132" si="120">IF(P69&gt;0,("чет."&amp;P69)," ")</f>
        <v xml:space="preserve"> </v>
      </c>
    </row>
    <row r="70" spans="1:85" ht="15">
      <c r="A70" s="181">
        <v>67</v>
      </c>
      <c r="B70" s="1957"/>
      <c r="C70" s="1957"/>
      <c r="D70" s="310"/>
      <c r="E70" s="311" t="str">
        <f ca="1">IF(D70&gt;0,OFFSET(исх.данные!$A$6,D70,1,1,1)," ")</f>
        <v xml:space="preserve"> </v>
      </c>
      <c r="F70" s="312" t="str">
        <f ca="1">IF(D70&gt;0,OFFSET(исх.данные!$A$6,D70,2,1,1),"  ")</f>
        <v xml:space="preserve">  </v>
      </c>
      <c r="G70" s="311" t="str">
        <f ca="1">IF(D70&gt;0,OFFSET(исх.данные!$A$6,D70,3,1,1),"  ")</f>
        <v xml:space="preserve">  </v>
      </c>
      <c r="H70" s="310"/>
      <c r="I70" s="314"/>
      <c r="J70" s="311"/>
      <c r="K70" s="311"/>
      <c r="L70" s="314"/>
      <c r="M70" s="311"/>
      <c r="N70" s="311"/>
      <c r="O70" s="313"/>
      <c r="P70" s="313"/>
      <c r="Q70" s="314"/>
      <c r="R70" s="314"/>
      <c r="S70" s="312"/>
      <c r="T70" s="312"/>
      <c r="U70" s="315"/>
      <c r="V70" s="129" t="str">
        <f t="shared" si="104"/>
        <v xml:space="preserve"> </v>
      </c>
      <c r="W70" s="129" t="str">
        <f t="shared" si="105"/>
        <v xml:space="preserve"> </v>
      </c>
      <c r="X70" s="129" t="str">
        <f t="shared" si="106"/>
        <v xml:space="preserve"> </v>
      </c>
      <c r="Y70" s="129"/>
      <c r="Z70" s="129" t="str">
        <f t="shared" si="61"/>
        <v xml:space="preserve"> </v>
      </c>
      <c r="AA70" s="182" t="str">
        <f t="shared" si="107"/>
        <v xml:space="preserve">    </v>
      </c>
      <c r="AC70" s="132">
        <f t="shared" ref="AC70:AC133" si="121">SUM((SUM(IF(J70=1,I70,0),(IF(K70=1,I70,0)))),(SUM(IF(M70=1,L70,0),(IF(N70=1,L70,0)))))/1000*Q70</f>
        <v>0</v>
      </c>
      <c r="AD70" s="132">
        <f t="shared" si="108"/>
        <v>0</v>
      </c>
      <c r="AE70" s="132">
        <f t="shared" si="109"/>
        <v>0</v>
      </c>
      <c r="AF70" s="132">
        <f t="shared" si="110"/>
        <v>0</v>
      </c>
      <c r="AG70" s="132">
        <f t="shared" si="111"/>
        <v>0</v>
      </c>
      <c r="AH70" s="132">
        <f t="shared" si="112"/>
        <v>0</v>
      </c>
      <c r="AI70" s="132">
        <f t="shared" si="113"/>
        <v>0</v>
      </c>
      <c r="AJ70" s="132">
        <f t="shared" si="114"/>
        <v>0</v>
      </c>
      <c r="AK70" s="132">
        <f t="shared" si="115"/>
        <v>0</v>
      </c>
      <c r="AL70" s="132">
        <f t="shared" si="116"/>
        <v>0</v>
      </c>
      <c r="AM70" s="132">
        <f t="shared" si="62"/>
        <v>0</v>
      </c>
      <c r="AN70" s="132">
        <f t="shared" si="63"/>
        <v>0</v>
      </c>
      <c r="AO70" s="132">
        <f t="shared" si="64"/>
        <v>0</v>
      </c>
      <c r="AP70" s="132">
        <f t="shared" si="65"/>
        <v>0</v>
      </c>
      <c r="AQ70" s="132">
        <f t="shared" si="66"/>
        <v>0</v>
      </c>
      <c r="AR70" s="132">
        <f t="shared" si="67"/>
        <v>0</v>
      </c>
      <c r="AS70" s="132">
        <f t="shared" si="68"/>
        <v>0</v>
      </c>
      <c r="AT70" s="132">
        <f t="shared" si="69"/>
        <v>0</v>
      </c>
      <c r="AU70" s="132">
        <f t="shared" si="70"/>
        <v>0</v>
      </c>
      <c r="AV70" s="132">
        <f t="shared" si="71"/>
        <v>0</v>
      </c>
      <c r="AW70" s="132">
        <f t="shared" si="72"/>
        <v>0</v>
      </c>
      <c r="AX70" s="132">
        <f t="shared" si="73"/>
        <v>0</v>
      </c>
      <c r="AY70" s="132">
        <f t="shared" si="74"/>
        <v>0</v>
      </c>
      <c r="AZ70" s="132">
        <f t="shared" si="75"/>
        <v>0</v>
      </c>
      <c r="BA70" s="132">
        <f t="shared" si="76"/>
        <v>0</v>
      </c>
      <c r="BB70" s="132">
        <f t="shared" si="77"/>
        <v>0</v>
      </c>
      <c r="BC70" s="132">
        <f t="shared" si="78"/>
        <v>0</v>
      </c>
      <c r="BD70" s="132">
        <f t="shared" si="79"/>
        <v>0</v>
      </c>
      <c r="BE70" s="132">
        <f t="shared" si="80"/>
        <v>0</v>
      </c>
      <c r="BF70" s="132">
        <f t="shared" si="81"/>
        <v>0</v>
      </c>
      <c r="BG70" s="132">
        <f t="shared" si="82"/>
        <v>0</v>
      </c>
      <c r="BH70" s="132">
        <f t="shared" si="83"/>
        <v>0</v>
      </c>
      <c r="BI70" s="132">
        <f t="shared" si="84"/>
        <v>0</v>
      </c>
      <c r="BJ70" s="132">
        <f t="shared" si="85"/>
        <v>0</v>
      </c>
      <c r="BK70" s="132">
        <f t="shared" si="86"/>
        <v>0</v>
      </c>
      <c r="BL70" s="132">
        <f t="shared" si="87"/>
        <v>0</v>
      </c>
      <c r="BM70" s="132">
        <f t="shared" si="88"/>
        <v>0</v>
      </c>
      <c r="BN70" s="132">
        <f t="shared" si="89"/>
        <v>0</v>
      </c>
      <c r="BO70" s="132">
        <f t="shared" si="90"/>
        <v>0</v>
      </c>
      <c r="BP70" s="132">
        <f t="shared" si="91"/>
        <v>0</v>
      </c>
      <c r="BQ70" s="132">
        <f t="shared" si="92"/>
        <v>0</v>
      </c>
      <c r="BR70" s="132">
        <f t="shared" si="93"/>
        <v>0</v>
      </c>
      <c r="BS70" s="132">
        <f t="shared" si="94"/>
        <v>0</v>
      </c>
      <c r="BT70" s="132">
        <f t="shared" si="95"/>
        <v>0</v>
      </c>
      <c r="BU70" s="132">
        <f t="shared" si="96"/>
        <v>0</v>
      </c>
      <c r="BV70" s="132">
        <f t="shared" si="97"/>
        <v>0</v>
      </c>
      <c r="BW70" s="132">
        <f t="shared" si="98"/>
        <v>0</v>
      </c>
      <c r="BX70" s="132">
        <f t="shared" si="99"/>
        <v>0</v>
      </c>
      <c r="BY70" s="132">
        <f t="shared" si="100"/>
        <v>0</v>
      </c>
      <c r="BZ70" s="132">
        <f t="shared" si="101"/>
        <v>0</v>
      </c>
      <c r="CA70" s="138">
        <f t="shared" si="102"/>
        <v>0</v>
      </c>
      <c r="CC70" s="138">
        <f t="shared" si="103"/>
        <v>0</v>
      </c>
      <c r="CD70" s="138">
        <f t="shared" si="117"/>
        <v>0</v>
      </c>
      <c r="CE70" s="183">
        <f t="shared" si="118"/>
        <v>0</v>
      </c>
      <c r="CF70" s="130" t="str">
        <f t="shared" si="119"/>
        <v xml:space="preserve"> </v>
      </c>
      <c r="CG70" s="130" t="str">
        <f t="shared" si="120"/>
        <v xml:space="preserve"> </v>
      </c>
    </row>
    <row r="71" spans="1:85" ht="15">
      <c r="A71" s="181">
        <v>68</v>
      </c>
      <c r="B71" s="1956"/>
      <c r="C71" s="1956"/>
      <c r="D71" s="316"/>
      <c r="E71" s="317" t="str">
        <f ca="1">IF(D71&gt;0,OFFSET(исх.данные!$A$6,D71,1,1,1)," ")</f>
        <v xml:space="preserve"> </v>
      </c>
      <c r="F71" s="318" t="str">
        <f ca="1">IF(D71&gt;0,OFFSET(исх.данные!$A$6,D71,2,1,1),"  ")</f>
        <v xml:space="preserve">  </v>
      </c>
      <c r="G71" s="317" t="str">
        <f ca="1">IF(D71&gt;0,OFFSET(исх.данные!$A$6,D71,3,1,1),"  ")</f>
        <v xml:space="preserve">  </v>
      </c>
      <c r="H71" s="316"/>
      <c r="I71" s="306"/>
      <c r="J71" s="317"/>
      <c r="K71" s="317"/>
      <c r="L71" s="306"/>
      <c r="M71" s="317"/>
      <c r="N71" s="317"/>
      <c r="O71" s="319"/>
      <c r="P71" s="319"/>
      <c r="Q71" s="306"/>
      <c r="R71" s="306"/>
      <c r="S71" s="318"/>
      <c r="T71" s="318"/>
      <c r="U71" s="320"/>
      <c r="V71" s="126" t="str">
        <f t="shared" si="104"/>
        <v xml:space="preserve"> </v>
      </c>
      <c r="W71" s="126" t="str">
        <f t="shared" si="105"/>
        <v xml:space="preserve"> </v>
      </c>
      <c r="X71" s="126" t="str">
        <f t="shared" si="106"/>
        <v xml:space="preserve"> </v>
      </c>
      <c r="Y71" s="126"/>
      <c r="Z71" s="126" t="str">
        <f t="shared" si="61"/>
        <v xml:space="preserve"> </v>
      </c>
      <c r="AA71" s="181" t="str">
        <f t="shared" si="107"/>
        <v xml:space="preserve">    </v>
      </c>
      <c r="AC71" s="132">
        <f t="shared" si="121"/>
        <v>0</v>
      </c>
      <c r="AD71" s="132">
        <f t="shared" si="108"/>
        <v>0</v>
      </c>
      <c r="AE71" s="132">
        <f t="shared" si="109"/>
        <v>0</v>
      </c>
      <c r="AF71" s="132">
        <f t="shared" si="110"/>
        <v>0</v>
      </c>
      <c r="AG71" s="132">
        <f t="shared" si="111"/>
        <v>0</v>
      </c>
      <c r="AH71" s="132">
        <f t="shared" si="112"/>
        <v>0</v>
      </c>
      <c r="AI71" s="132">
        <f t="shared" si="113"/>
        <v>0</v>
      </c>
      <c r="AJ71" s="132">
        <f t="shared" si="114"/>
        <v>0</v>
      </c>
      <c r="AK71" s="132">
        <f t="shared" si="115"/>
        <v>0</v>
      </c>
      <c r="AL71" s="132">
        <f t="shared" si="116"/>
        <v>0</v>
      </c>
      <c r="AM71" s="132">
        <f t="shared" si="62"/>
        <v>0</v>
      </c>
      <c r="AN71" s="132">
        <f t="shared" si="63"/>
        <v>0</v>
      </c>
      <c r="AO71" s="132">
        <f t="shared" si="64"/>
        <v>0</v>
      </c>
      <c r="AP71" s="132">
        <f t="shared" si="65"/>
        <v>0</v>
      </c>
      <c r="AQ71" s="132">
        <f t="shared" si="66"/>
        <v>0</v>
      </c>
      <c r="AR71" s="132">
        <f t="shared" si="67"/>
        <v>0</v>
      </c>
      <c r="AS71" s="132">
        <f t="shared" si="68"/>
        <v>0</v>
      </c>
      <c r="AT71" s="132">
        <f t="shared" si="69"/>
        <v>0</v>
      </c>
      <c r="AU71" s="132">
        <f t="shared" si="70"/>
        <v>0</v>
      </c>
      <c r="AV71" s="132">
        <f t="shared" si="71"/>
        <v>0</v>
      </c>
      <c r="AW71" s="132">
        <f t="shared" si="72"/>
        <v>0</v>
      </c>
      <c r="AX71" s="132">
        <f t="shared" si="73"/>
        <v>0</v>
      </c>
      <c r="AY71" s="132">
        <f t="shared" si="74"/>
        <v>0</v>
      </c>
      <c r="AZ71" s="132">
        <f t="shared" si="75"/>
        <v>0</v>
      </c>
      <c r="BA71" s="132">
        <f t="shared" si="76"/>
        <v>0</v>
      </c>
      <c r="BB71" s="132">
        <f t="shared" si="77"/>
        <v>0</v>
      </c>
      <c r="BC71" s="132">
        <f t="shared" si="78"/>
        <v>0</v>
      </c>
      <c r="BD71" s="132">
        <f t="shared" si="79"/>
        <v>0</v>
      </c>
      <c r="BE71" s="132">
        <f t="shared" si="80"/>
        <v>0</v>
      </c>
      <c r="BF71" s="132">
        <f t="shared" si="81"/>
        <v>0</v>
      </c>
      <c r="BG71" s="132">
        <f t="shared" si="82"/>
        <v>0</v>
      </c>
      <c r="BH71" s="132">
        <f t="shared" si="83"/>
        <v>0</v>
      </c>
      <c r="BI71" s="132">
        <f t="shared" si="84"/>
        <v>0</v>
      </c>
      <c r="BJ71" s="132">
        <f t="shared" si="85"/>
        <v>0</v>
      </c>
      <c r="BK71" s="132">
        <f t="shared" si="86"/>
        <v>0</v>
      </c>
      <c r="BL71" s="132">
        <f t="shared" si="87"/>
        <v>0</v>
      </c>
      <c r="BM71" s="132">
        <f t="shared" si="88"/>
        <v>0</v>
      </c>
      <c r="BN71" s="132">
        <f t="shared" si="89"/>
        <v>0</v>
      </c>
      <c r="BO71" s="132">
        <f t="shared" si="90"/>
        <v>0</v>
      </c>
      <c r="BP71" s="132">
        <f t="shared" si="91"/>
        <v>0</v>
      </c>
      <c r="BQ71" s="132">
        <f t="shared" si="92"/>
        <v>0</v>
      </c>
      <c r="BR71" s="132">
        <f t="shared" si="93"/>
        <v>0</v>
      </c>
      <c r="BS71" s="132">
        <f t="shared" si="94"/>
        <v>0</v>
      </c>
      <c r="BT71" s="132">
        <f t="shared" si="95"/>
        <v>0</v>
      </c>
      <c r="BU71" s="132">
        <f t="shared" si="96"/>
        <v>0</v>
      </c>
      <c r="BV71" s="132">
        <f t="shared" si="97"/>
        <v>0</v>
      </c>
      <c r="BW71" s="132">
        <f t="shared" si="98"/>
        <v>0</v>
      </c>
      <c r="BX71" s="132">
        <f t="shared" si="99"/>
        <v>0</v>
      </c>
      <c r="BY71" s="132">
        <f t="shared" si="100"/>
        <v>0</v>
      </c>
      <c r="BZ71" s="132">
        <f t="shared" si="101"/>
        <v>0</v>
      </c>
      <c r="CA71" s="138">
        <f t="shared" si="102"/>
        <v>0</v>
      </c>
      <c r="CC71" s="138">
        <f t="shared" si="103"/>
        <v>0</v>
      </c>
      <c r="CD71" s="138">
        <f t="shared" si="117"/>
        <v>0</v>
      </c>
      <c r="CE71" s="183">
        <f t="shared" si="118"/>
        <v>0</v>
      </c>
      <c r="CF71" s="130" t="str">
        <f t="shared" si="119"/>
        <v xml:space="preserve"> </v>
      </c>
      <c r="CG71" s="130" t="str">
        <f t="shared" si="120"/>
        <v xml:space="preserve"> </v>
      </c>
    </row>
    <row r="72" spans="1:85" ht="15">
      <c r="A72" s="181">
        <v>69</v>
      </c>
      <c r="B72" s="1957"/>
      <c r="C72" s="1957"/>
      <c r="D72" s="310"/>
      <c r="E72" s="311" t="str">
        <f ca="1">IF(D72&gt;0,OFFSET(исх.данные!$A$6,D72,1,1,1)," ")</f>
        <v xml:space="preserve"> </v>
      </c>
      <c r="F72" s="312" t="str">
        <f ca="1">IF(D72&gt;0,OFFSET(исх.данные!$A$6,D72,2,1,1),"  ")</f>
        <v xml:space="preserve">  </v>
      </c>
      <c r="G72" s="311" t="str">
        <f ca="1">IF(D72&gt;0,OFFSET(исх.данные!$A$6,D72,3,1,1),"  ")</f>
        <v xml:space="preserve">  </v>
      </c>
      <c r="H72" s="310"/>
      <c r="I72" s="314"/>
      <c r="J72" s="311"/>
      <c r="K72" s="311"/>
      <c r="L72" s="314"/>
      <c r="M72" s="311"/>
      <c r="N72" s="311"/>
      <c r="O72" s="313"/>
      <c r="P72" s="313"/>
      <c r="Q72" s="314"/>
      <c r="R72" s="314"/>
      <c r="S72" s="312"/>
      <c r="T72" s="312"/>
      <c r="U72" s="315"/>
      <c r="V72" s="129" t="str">
        <f t="shared" si="104"/>
        <v xml:space="preserve"> </v>
      </c>
      <c r="W72" s="129" t="str">
        <f t="shared" si="105"/>
        <v xml:space="preserve"> </v>
      </c>
      <c r="X72" s="129" t="str">
        <f t="shared" si="106"/>
        <v xml:space="preserve"> </v>
      </c>
      <c r="Y72" s="129"/>
      <c r="Z72" s="129" t="str">
        <f t="shared" si="61"/>
        <v xml:space="preserve"> </v>
      </c>
      <c r="AA72" s="182" t="str">
        <f t="shared" si="107"/>
        <v xml:space="preserve">    </v>
      </c>
      <c r="AC72" s="132">
        <f t="shared" si="121"/>
        <v>0</v>
      </c>
      <c r="AD72" s="132">
        <f t="shared" si="108"/>
        <v>0</v>
      </c>
      <c r="AE72" s="132">
        <f t="shared" si="109"/>
        <v>0</v>
      </c>
      <c r="AF72" s="132">
        <f t="shared" si="110"/>
        <v>0</v>
      </c>
      <c r="AG72" s="132">
        <f t="shared" si="111"/>
        <v>0</v>
      </c>
      <c r="AH72" s="132">
        <f t="shared" si="112"/>
        <v>0</v>
      </c>
      <c r="AI72" s="132">
        <f t="shared" si="113"/>
        <v>0</v>
      </c>
      <c r="AJ72" s="132">
        <f t="shared" si="114"/>
        <v>0</v>
      </c>
      <c r="AK72" s="132">
        <f t="shared" si="115"/>
        <v>0</v>
      </c>
      <c r="AL72" s="132">
        <f t="shared" si="116"/>
        <v>0</v>
      </c>
      <c r="AM72" s="132">
        <f t="shared" si="62"/>
        <v>0</v>
      </c>
      <c r="AN72" s="132">
        <f t="shared" si="63"/>
        <v>0</v>
      </c>
      <c r="AO72" s="132">
        <f t="shared" si="64"/>
        <v>0</v>
      </c>
      <c r="AP72" s="132">
        <f t="shared" si="65"/>
        <v>0</v>
      </c>
      <c r="AQ72" s="132">
        <f t="shared" si="66"/>
        <v>0</v>
      </c>
      <c r="AR72" s="132">
        <f t="shared" si="67"/>
        <v>0</v>
      </c>
      <c r="AS72" s="132">
        <f t="shared" si="68"/>
        <v>0</v>
      </c>
      <c r="AT72" s="132">
        <f t="shared" si="69"/>
        <v>0</v>
      </c>
      <c r="AU72" s="132">
        <f t="shared" si="70"/>
        <v>0</v>
      </c>
      <c r="AV72" s="132">
        <f t="shared" si="71"/>
        <v>0</v>
      </c>
      <c r="AW72" s="132">
        <f t="shared" si="72"/>
        <v>0</v>
      </c>
      <c r="AX72" s="132">
        <f t="shared" si="73"/>
        <v>0</v>
      </c>
      <c r="AY72" s="132">
        <f t="shared" si="74"/>
        <v>0</v>
      </c>
      <c r="AZ72" s="132">
        <f t="shared" si="75"/>
        <v>0</v>
      </c>
      <c r="BA72" s="132">
        <f t="shared" si="76"/>
        <v>0</v>
      </c>
      <c r="BB72" s="132">
        <f t="shared" si="77"/>
        <v>0</v>
      </c>
      <c r="BC72" s="132">
        <f t="shared" si="78"/>
        <v>0</v>
      </c>
      <c r="BD72" s="132">
        <f t="shared" si="79"/>
        <v>0</v>
      </c>
      <c r="BE72" s="132">
        <f t="shared" si="80"/>
        <v>0</v>
      </c>
      <c r="BF72" s="132">
        <f t="shared" si="81"/>
        <v>0</v>
      </c>
      <c r="BG72" s="132">
        <f t="shared" si="82"/>
        <v>0</v>
      </c>
      <c r="BH72" s="132">
        <f t="shared" si="83"/>
        <v>0</v>
      </c>
      <c r="BI72" s="132">
        <f t="shared" si="84"/>
        <v>0</v>
      </c>
      <c r="BJ72" s="132">
        <f t="shared" si="85"/>
        <v>0</v>
      </c>
      <c r="BK72" s="132">
        <f t="shared" si="86"/>
        <v>0</v>
      </c>
      <c r="BL72" s="132">
        <f t="shared" si="87"/>
        <v>0</v>
      </c>
      <c r="BM72" s="132">
        <f t="shared" si="88"/>
        <v>0</v>
      </c>
      <c r="BN72" s="132">
        <f t="shared" si="89"/>
        <v>0</v>
      </c>
      <c r="BO72" s="132">
        <f t="shared" si="90"/>
        <v>0</v>
      </c>
      <c r="BP72" s="132">
        <f t="shared" si="91"/>
        <v>0</v>
      </c>
      <c r="BQ72" s="132">
        <f t="shared" si="92"/>
        <v>0</v>
      </c>
      <c r="BR72" s="132">
        <f t="shared" si="93"/>
        <v>0</v>
      </c>
      <c r="BS72" s="132">
        <f t="shared" si="94"/>
        <v>0</v>
      </c>
      <c r="BT72" s="132">
        <f t="shared" si="95"/>
        <v>0</v>
      </c>
      <c r="BU72" s="132">
        <f t="shared" si="96"/>
        <v>0</v>
      </c>
      <c r="BV72" s="132">
        <f t="shared" si="97"/>
        <v>0</v>
      </c>
      <c r="BW72" s="132">
        <f t="shared" si="98"/>
        <v>0</v>
      </c>
      <c r="BX72" s="132">
        <f t="shared" si="99"/>
        <v>0</v>
      </c>
      <c r="BY72" s="132">
        <f t="shared" si="100"/>
        <v>0</v>
      </c>
      <c r="BZ72" s="132">
        <f t="shared" si="101"/>
        <v>0</v>
      </c>
      <c r="CA72" s="138">
        <f t="shared" si="102"/>
        <v>0</v>
      </c>
      <c r="CC72" s="138">
        <f t="shared" si="103"/>
        <v>0</v>
      </c>
      <c r="CD72" s="138">
        <f t="shared" si="117"/>
        <v>0</v>
      </c>
      <c r="CE72" s="183">
        <f t="shared" si="118"/>
        <v>0</v>
      </c>
      <c r="CF72" s="130" t="str">
        <f t="shared" si="119"/>
        <v xml:space="preserve"> </v>
      </c>
      <c r="CG72" s="130" t="str">
        <f t="shared" si="120"/>
        <v xml:space="preserve"> </v>
      </c>
    </row>
    <row r="73" spans="1:85" ht="15">
      <c r="A73" s="181">
        <v>70</v>
      </c>
      <c r="B73" s="1956"/>
      <c r="C73" s="1956"/>
      <c r="D73" s="316"/>
      <c r="E73" s="317" t="str">
        <f ca="1">IF(D73&gt;0,OFFSET(исх.данные!$A$6,D73,1,1,1)," ")</f>
        <v xml:space="preserve"> </v>
      </c>
      <c r="F73" s="318" t="str">
        <f ca="1">IF(D73&gt;0,OFFSET(исх.данные!$A$6,D73,2,1,1),"  ")</f>
        <v xml:space="preserve">  </v>
      </c>
      <c r="G73" s="317" t="str">
        <f ca="1">IF(D73&gt;0,OFFSET(исх.данные!$A$6,D73,3,1,1),"  ")</f>
        <v xml:space="preserve">  </v>
      </c>
      <c r="H73" s="316"/>
      <c r="I73" s="306"/>
      <c r="J73" s="317"/>
      <c r="K73" s="317"/>
      <c r="L73" s="306"/>
      <c r="M73" s="317"/>
      <c r="N73" s="317"/>
      <c r="O73" s="319"/>
      <c r="P73" s="319"/>
      <c r="Q73" s="306"/>
      <c r="R73" s="306"/>
      <c r="S73" s="318"/>
      <c r="T73" s="318"/>
      <c r="U73" s="320"/>
      <c r="V73" s="126" t="str">
        <f t="shared" si="104"/>
        <v xml:space="preserve"> </v>
      </c>
      <c r="W73" s="126" t="str">
        <f t="shared" si="105"/>
        <v xml:space="preserve"> </v>
      </c>
      <c r="X73" s="126" t="str">
        <f t="shared" si="106"/>
        <v xml:space="preserve"> </v>
      </c>
      <c r="Y73" s="126"/>
      <c r="Z73" s="126" t="str">
        <f t="shared" si="61"/>
        <v xml:space="preserve"> </v>
      </c>
      <c r="AA73" s="181" t="str">
        <f t="shared" si="107"/>
        <v xml:space="preserve">    </v>
      </c>
      <c r="AC73" s="132">
        <f t="shared" si="121"/>
        <v>0</v>
      </c>
      <c r="AD73" s="132">
        <f t="shared" si="108"/>
        <v>0</v>
      </c>
      <c r="AE73" s="132">
        <f t="shared" si="109"/>
        <v>0</v>
      </c>
      <c r="AF73" s="132">
        <f t="shared" si="110"/>
        <v>0</v>
      </c>
      <c r="AG73" s="132">
        <f t="shared" si="111"/>
        <v>0</v>
      </c>
      <c r="AH73" s="132">
        <f t="shared" si="112"/>
        <v>0</v>
      </c>
      <c r="AI73" s="132">
        <f t="shared" si="113"/>
        <v>0</v>
      </c>
      <c r="AJ73" s="132">
        <f t="shared" si="114"/>
        <v>0</v>
      </c>
      <c r="AK73" s="132">
        <f t="shared" si="115"/>
        <v>0</v>
      </c>
      <c r="AL73" s="132">
        <f t="shared" si="116"/>
        <v>0</v>
      </c>
      <c r="AM73" s="132">
        <f t="shared" si="62"/>
        <v>0</v>
      </c>
      <c r="AN73" s="132">
        <f t="shared" si="63"/>
        <v>0</v>
      </c>
      <c r="AO73" s="132">
        <f t="shared" si="64"/>
        <v>0</v>
      </c>
      <c r="AP73" s="132">
        <f t="shared" si="65"/>
        <v>0</v>
      </c>
      <c r="AQ73" s="132">
        <f t="shared" si="66"/>
        <v>0</v>
      </c>
      <c r="AR73" s="132">
        <f t="shared" si="67"/>
        <v>0</v>
      </c>
      <c r="AS73" s="132">
        <f t="shared" si="68"/>
        <v>0</v>
      </c>
      <c r="AT73" s="132">
        <f t="shared" si="69"/>
        <v>0</v>
      </c>
      <c r="AU73" s="132">
        <f t="shared" si="70"/>
        <v>0</v>
      </c>
      <c r="AV73" s="132">
        <f t="shared" si="71"/>
        <v>0</v>
      </c>
      <c r="AW73" s="132">
        <f t="shared" si="72"/>
        <v>0</v>
      </c>
      <c r="AX73" s="132">
        <f t="shared" si="73"/>
        <v>0</v>
      </c>
      <c r="AY73" s="132">
        <f t="shared" si="74"/>
        <v>0</v>
      </c>
      <c r="AZ73" s="132">
        <f t="shared" si="75"/>
        <v>0</v>
      </c>
      <c r="BA73" s="132">
        <f t="shared" si="76"/>
        <v>0</v>
      </c>
      <c r="BB73" s="132">
        <f t="shared" si="77"/>
        <v>0</v>
      </c>
      <c r="BC73" s="132">
        <f t="shared" si="78"/>
        <v>0</v>
      </c>
      <c r="BD73" s="132">
        <f t="shared" si="79"/>
        <v>0</v>
      </c>
      <c r="BE73" s="132">
        <f t="shared" si="80"/>
        <v>0</v>
      </c>
      <c r="BF73" s="132">
        <f t="shared" si="81"/>
        <v>0</v>
      </c>
      <c r="BG73" s="132">
        <f t="shared" si="82"/>
        <v>0</v>
      </c>
      <c r="BH73" s="132">
        <f t="shared" si="83"/>
        <v>0</v>
      </c>
      <c r="BI73" s="132">
        <f t="shared" si="84"/>
        <v>0</v>
      </c>
      <c r="BJ73" s="132">
        <f t="shared" si="85"/>
        <v>0</v>
      </c>
      <c r="BK73" s="132">
        <f t="shared" si="86"/>
        <v>0</v>
      </c>
      <c r="BL73" s="132">
        <f t="shared" si="87"/>
        <v>0</v>
      </c>
      <c r="BM73" s="132">
        <f t="shared" si="88"/>
        <v>0</v>
      </c>
      <c r="BN73" s="132">
        <f t="shared" si="89"/>
        <v>0</v>
      </c>
      <c r="BO73" s="132">
        <f t="shared" si="90"/>
        <v>0</v>
      </c>
      <c r="BP73" s="132">
        <f t="shared" si="91"/>
        <v>0</v>
      </c>
      <c r="BQ73" s="132">
        <f t="shared" si="92"/>
        <v>0</v>
      </c>
      <c r="BR73" s="132">
        <f t="shared" si="93"/>
        <v>0</v>
      </c>
      <c r="BS73" s="132">
        <f t="shared" si="94"/>
        <v>0</v>
      </c>
      <c r="BT73" s="132">
        <f t="shared" si="95"/>
        <v>0</v>
      </c>
      <c r="BU73" s="132">
        <f t="shared" si="96"/>
        <v>0</v>
      </c>
      <c r="BV73" s="132">
        <f t="shared" si="97"/>
        <v>0</v>
      </c>
      <c r="BW73" s="132">
        <f t="shared" si="98"/>
        <v>0</v>
      </c>
      <c r="BX73" s="132">
        <f t="shared" si="99"/>
        <v>0</v>
      </c>
      <c r="BY73" s="132">
        <f t="shared" si="100"/>
        <v>0</v>
      </c>
      <c r="BZ73" s="132">
        <f t="shared" si="101"/>
        <v>0</v>
      </c>
      <c r="CA73" s="138">
        <f t="shared" si="102"/>
        <v>0</v>
      </c>
      <c r="CC73" s="138">
        <f t="shared" si="103"/>
        <v>0</v>
      </c>
      <c r="CD73" s="138">
        <f t="shared" si="117"/>
        <v>0</v>
      </c>
      <c r="CE73" s="183">
        <f t="shared" si="118"/>
        <v>0</v>
      </c>
      <c r="CF73" s="130" t="str">
        <f t="shared" si="119"/>
        <v xml:space="preserve"> </v>
      </c>
      <c r="CG73" s="130" t="str">
        <f t="shared" si="120"/>
        <v xml:space="preserve"> </v>
      </c>
    </row>
    <row r="74" spans="1:85" ht="15">
      <c r="A74" s="181">
        <v>71</v>
      </c>
      <c r="B74" s="1957"/>
      <c r="C74" s="1957"/>
      <c r="D74" s="310"/>
      <c r="E74" s="311" t="str">
        <f ca="1">IF(D74&gt;0,OFFSET(исх.данные!$A$6,D74,1,1,1)," ")</f>
        <v xml:space="preserve"> </v>
      </c>
      <c r="F74" s="312" t="str">
        <f ca="1">IF(D74&gt;0,OFFSET(исх.данные!$A$6,D74,2,1,1),"  ")</f>
        <v xml:space="preserve">  </v>
      </c>
      <c r="G74" s="311" t="str">
        <f ca="1">IF(D74&gt;0,OFFSET(исх.данные!$A$6,D74,3,1,1),"  ")</f>
        <v xml:space="preserve">  </v>
      </c>
      <c r="H74" s="310"/>
      <c r="I74" s="314"/>
      <c r="J74" s="311"/>
      <c r="K74" s="311"/>
      <c r="L74" s="314"/>
      <c r="M74" s="311"/>
      <c r="N74" s="311"/>
      <c r="O74" s="313"/>
      <c r="P74" s="313"/>
      <c r="Q74" s="314"/>
      <c r="R74" s="314"/>
      <c r="S74" s="312"/>
      <c r="T74" s="312"/>
      <c r="U74" s="315"/>
      <c r="V74" s="129" t="str">
        <f t="shared" si="104"/>
        <v xml:space="preserve"> </v>
      </c>
      <c r="W74" s="129" t="str">
        <f t="shared" si="105"/>
        <v xml:space="preserve"> </v>
      </c>
      <c r="X74" s="129" t="str">
        <f t="shared" si="106"/>
        <v xml:space="preserve"> </v>
      </c>
      <c r="Y74" s="129"/>
      <c r="Z74" s="129" t="str">
        <f t="shared" si="61"/>
        <v xml:space="preserve"> </v>
      </c>
      <c r="AA74" s="182" t="str">
        <f t="shared" si="107"/>
        <v xml:space="preserve">    </v>
      </c>
      <c r="AC74" s="132">
        <f t="shared" si="121"/>
        <v>0</v>
      </c>
      <c r="AD74" s="132">
        <f t="shared" si="108"/>
        <v>0</v>
      </c>
      <c r="AE74" s="132">
        <f t="shared" si="109"/>
        <v>0</v>
      </c>
      <c r="AF74" s="132">
        <f t="shared" si="110"/>
        <v>0</v>
      </c>
      <c r="AG74" s="132">
        <f t="shared" si="111"/>
        <v>0</v>
      </c>
      <c r="AH74" s="132">
        <f t="shared" si="112"/>
        <v>0</v>
      </c>
      <c r="AI74" s="132">
        <f t="shared" si="113"/>
        <v>0</v>
      </c>
      <c r="AJ74" s="132">
        <f t="shared" si="114"/>
        <v>0</v>
      </c>
      <c r="AK74" s="132">
        <f t="shared" si="115"/>
        <v>0</v>
      </c>
      <c r="AL74" s="132">
        <f t="shared" si="116"/>
        <v>0</v>
      </c>
      <c r="AM74" s="132">
        <f t="shared" si="62"/>
        <v>0</v>
      </c>
      <c r="AN74" s="132">
        <f t="shared" si="63"/>
        <v>0</v>
      </c>
      <c r="AO74" s="132">
        <f t="shared" si="64"/>
        <v>0</v>
      </c>
      <c r="AP74" s="132">
        <f t="shared" si="65"/>
        <v>0</v>
      </c>
      <c r="AQ74" s="132">
        <f t="shared" si="66"/>
        <v>0</v>
      </c>
      <c r="AR74" s="132">
        <f t="shared" si="67"/>
        <v>0</v>
      </c>
      <c r="AS74" s="132">
        <f t="shared" si="68"/>
        <v>0</v>
      </c>
      <c r="AT74" s="132">
        <f t="shared" si="69"/>
        <v>0</v>
      </c>
      <c r="AU74" s="132">
        <f t="shared" si="70"/>
        <v>0</v>
      </c>
      <c r="AV74" s="132">
        <f t="shared" si="71"/>
        <v>0</v>
      </c>
      <c r="AW74" s="132">
        <f t="shared" si="72"/>
        <v>0</v>
      </c>
      <c r="AX74" s="132">
        <f t="shared" si="73"/>
        <v>0</v>
      </c>
      <c r="AY74" s="132">
        <f t="shared" si="74"/>
        <v>0</v>
      </c>
      <c r="AZ74" s="132">
        <f t="shared" si="75"/>
        <v>0</v>
      </c>
      <c r="BA74" s="132">
        <f t="shared" si="76"/>
        <v>0</v>
      </c>
      <c r="BB74" s="132">
        <f t="shared" si="77"/>
        <v>0</v>
      </c>
      <c r="BC74" s="132">
        <f t="shared" si="78"/>
        <v>0</v>
      </c>
      <c r="BD74" s="132">
        <f t="shared" si="79"/>
        <v>0</v>
      </c>
      <c r="BE74" s="132">
        <f t="shared" si="80"/>
        <v>0</v>
      </c>
      <c r="BF74" s="132">
        <f t="shared" si="81"/>
        <v>0</v>
      </c>
      <c r="BG74" s="132">
        <f t="shared" si="82"/>
        <v>0</v>
      </c>
      <c r="BH74" s="132">
        <f t="shared" si="83"/>
        <v>0</v>
      </c>
      <c r="BI74" s="132">
        <f t="shared" si="84"/>
        <v>0</v>
      </c>
      <c r="BJ74" s="132">
        <f t="shared" si="85"/>
        <v>0</v>
      </c>
      <c r="BK74" s="132">
        <f t="shared" si="86"/>
        <v>0</v>
      </c>
      <c r="BL74" s="132">
        <f t="shared" si="87"/>
        <v>0</v>
      </c>
      <c r="BM74" s="132">
        <f t="shared" si="88"/>
        <v>0</v>
      </c>
      <c r="BN74" s="132">
        <f t="shared" si="89"/>
        <v>0</v>
      </c>
      <c r="BO74" s="132">
        <f t="shared" si="90"/>
        <v>0</v>
      </c>
      <c r="BP74" s="132">
        <f t="shared" si="91"/>
        <v>0</v>
      </c>
      <c r="BQ74" s="132">
        <f t="shared" si="92"/>
        <v>0</v>
      </c>
      <c r="BR74" s="132">
        <f t="shared" si="93"/>
        <v>0</v>
      </c>
      <c r="BS74" s="132">
        <f t="shared" si="94"/>
        <v>0</v>
      </c>
      <c r="BT74" s="132">
        <f t="shared" si="95"/>
        <v>0</v>
      </c>
      <c r="BU74" s="132">
        <f t="shared" si="96"/>
        <v>0</v>
      </c>
      <c r="BV74" s="132">
        <f t="shared" si="97"/>
        <v>0</v>
      </c>
      <c r="BW74" s="132">
        <f t="shared" si="98"/>
        <v>0</v>
      </c>
      <c r="BX74" s="132">
        <f t="shared" si="99"/>
        <v>0</v>
      </c>
      <c r="BY74" s="132">
        <f t="shared" si="100"/>
        <v>0</v>
      </c>
      <c r="BZ74" s="132">
        <f t="shared" si="101"/>
        <v>0</v>
      </c>
      <c r="CA74" s="138">
        <f t="shared" si="102"/>
        <v>0</v>
      </c>
      <c r="CC74" s="138">
        <f t="shared" si="103"/>
        <v>0</v>
      </c>
      <c r="CD74" s="138">
        <f t="shared" si="117"/>
        <v>0</v>
      </c>
      <c r="CE74" s="183">
        <f t="shared" si="118"/>
        <v>0</v>
      </c>
      <c r="CF74" s="130" t="str">
        <f t="shared" si="119"/>
        <v xml:space="preserve"> </v>
      </c>
      <c r="CG74" s="130" t="str">
        <f t="shared" si="120"/>
        <v xml:space="preserve"> </v>
      </c>
    </row>
    <row r="75" spans="1:85" ht="15">
      <c r="A75" s="181">
        <v>72</v>
      </c>
      <c r="B75" s="1956"/>
      <c r="C75" s="1956"/>
      <c r="D75" s="316"/>
      <c r="E75" s="317" t="str">
        <f ca="1">IF(D75&gt;0,OFFSET(исх.данные!$A$6,D75,1,1,1)," ")</f>
        <v xml:space="preserve"> </v>
      </c>
      <c r="F75" s="318" t="str">
        <f ca="1">IF(D75&gt;0,OFFSET(исх.данные!$A$6,D75,2,1,1),"  ")</f>
        <v xml:space="preserve">  </v>
      </c>
      <c r="G75" s="317" t="str">
        <f ca="1">IF(D75&gt;0,OFFSET(исх.данные!$A$6,D75,3,1,1),"  ")</f>
        <v xml:space="preserve">  </v>
      </c>
      <c r="H75" s="316"/>
      <c r="I75" s="306"/>
      <c r="J75" s="317"/>
      <c r="K75" s="317"/>
      <c r="L75" s="306"/>
      <c r="M75" s="317"/>
      <c r="N75" s="317"/>
      <c r="O75" s="319"/>
      <c r="P75" s="319"/>
      <c r="Q75" s="306"/>
      <c r="R75" s="306"/>
      <c r="S75" s="318"/>
      <c r="T75" s="318"/>
      <c r="U75" s="320"/>
      <c r="V75" s="126" t="str">
        <f t="shared" si="104"/>
        <v xml:space="preserve"> </v>
      </c>
      <c r="W75" s="126" t="str">
        <f t="shared" si="105"/>
        <v xml:space="preserve"> </v>
      </c>
      <c r="X75" s="126" t="str">
        <f t="shared" si="106"/>
        <v xml:space="preserve"> </v>
      </c>
      <c r="Y75" s="126"/>
      <c r="Z75" s="126" t="str">
        <f t="shared" si="61"/>
        <v xml:space="preserve"> </v>
      </c>
      <c r="AA75" s="181" t="str">
        <f t="shared" si="107"/>
        <v xml:space="preserve">    </v>
      </c>
      <c r="AC75" s="132">
        <f t="shared" si="121"/>
        <v>0</v>
      </c>
      <c r="AD75" s="132">
        <f t="shared" si="108"/>
        <v>0</v>
      </c>
      <c r="AE75" s="132">
        <f t="shared" si="109"/>
        <v>0</v>
      </c>
      <c r="AF75" s="132">
        <f t="shared" si="110"/>
        <v>0</v>
      </c>
      <c r="AG75" s="132">
        <f t="shared" si="111"/>
        <v>0</v>
      </c>
      <c r="AH75" s="132">
        <f t="shared" si="112"/>
        <v>0</v>
      </c>
      <c r="AI75" s="132">
        <f t="shared" si="113"/>
        <v>0</v>
      </c>
      <c r="AJ75" s="132">
        <f t="shared" si="114"/>
        <v>0</v>
      </c>
      <c r="AK75" s="132">
        <f t="shared" si="115"/>
        <v>0</v>
      </c>
      <c r="AL75" s="132">
        <f t="shared" si="116"/>
        <v>0</v>
      </c>
      <c r="AM75" s="132">
        <f t="shared" si="62"/>
        <v>0</v>
      </c>
      <c r="AN75" s="132">
        <f t="shared" si="63"/>
        <v>0</v>
      </c>
      <c r="AO75" s="132">
        <f t="shared" si="64"/>
        <v>0</v>
      </c>
      <c r="AP75" s="132">
        <f t="shared" si="65"/>
        <v>0</v>
      </c>
      <c r="AQ75" s="132">
        <f t="shared" si="66"/>
        <v>0</v>
      </c>
      <c r="AR75" s="132">
        <f t="shared" si="67"/>
        <v>0</v>
      </c>
      <c r="AS75" s="132">
        <f t="shared" si="68"/>
        <v>0</v>
      </c>
      <c r="AT75" s="132">
        <f t="shared" si="69"/>
        <v>0</v>
      </c>
      <c r="AU75" s="132">
        <f t="shared" si="70"/>
        <v>0</v>
      </c>
      <c r="AV75" s="132">
        <f t="shared" si="71"/>
        <v>0</v>
      </c>
      <c r="AW75" s="132">
        <f t="shared" si="72"/>
        <v>0</v>
      </c>
      <c r="AX75" s="132">
        <f t="shared" si="73"/>
        <v>0</v>
      </c>
      <c r="AY75" s="132">
        <f t="shared" si="74"/>
        <v>0</v>
      </c>
      <c r="AZ75" s="132">
        <f t="shared" si="75"/>
        <v>0</v>
      </c>
      <c r="BA75" s="132">
        <f t="shared" si="76"/>
        <v>0</v>
      </c>
      <c r="BB75" s="132">
        <f t="shared" si="77"/>
        <v>0</v>
      </c>
      <c r="BC75" s="132">
        <f t="shared" si="78"/>
        <v>0</v>
      </c>
      <c r="BD75" s="132">
        <f t="shared" si="79"/>
        <v>0</v>
      </c>
      <c r="BE75" s="132">
        <f t="shared" si="80"/>
        <v>0</v>
      </c>
      <c r="BF75" s="132">
        <f t="shared" si="81"/>
        <v>0</v>
      </c>
      <c r="BG75" s="132">
        <f t="shared" si="82"/>
        <v>0</v>
      </c>
      <c r="BH75" s="132">
        <f t="shared" si="83"/>
        <v>0</v>
      </c>
      <c r="BI75" s="132">
        <f t="shared" si="84"/>
        <v>0</v>
      </c>
      <c r="BJ75" s="132">
        <f t="shared" si="85"/>
        <v>0</v>
      </c>
      <c r="BK75" s="132">
        <f t="shared" si="86"/>
        <v>0</v>
      </c>
      <c r="BL75" s="132">
        <f t="shared" si="87"/>
        <v>0</v>
      </c>
      <c r="BM75" s="132">
        <f t="shared" si="88"/>
        <v>0</v>
      </c>
      <c r="BN75" s="132">
        <f t="shared" si="89"/>
        <v>0</v>
      </c>
      <c r="BO75" s="132">
        <f t="shared" si="90"/>
        <v>0</v>
      </c>
      <c r="BP75" s="132">
        <f t="shared" si="91"/>
        <v>0</v>
      </c>
      <c r="BQ75" s="132">
        <f t="shared" si="92"/>
        <v>0</v>
      </c>
      <c r="BR75" s="132">
        <f t="shared" si="93"/>
        <v>0</v>
      </c>
      <c r="BS75" s="132">
        <f t="shared" si="94"/>
        <v>0</v>
      </c>
      <c r="BT75" s="132">
        <f t="shared" si="95"/>
        <v>0</v>
      </c>
      <c r="BU75" s="132">
        <f t="shared" si="96"/>
        <v>0</v>
      </c>
      <c r="BV75" s="132">
        <f t="shared" si="97"/>
        <v>0</v>
      </c>
      <c r="BW75" s="132">
        <f t="shared" si="98"/>
        <v>0</v>
      </c>
      <c r="BX75" s="132">
        <f t="shared" si="99"/>
        <v>0</v>
      </c>
      <c r="BY75" s="132">
        <f t="shared" si="100"/>
        <v>0</v>
      </c>
      <c r="BZ75" s="132">
        <f t="shared" si="101"/>
        <v>0</v>
      </c>
      <c r="CA75" s="138">
        <f t="shared" si="102"/>
        <v>0</v>
      </c>
      <c r="CC75" s="138">
        <f t="shared" si="103"/>
        <v>0</v>
      </c>
      <c r="CD75" s="138">
        <f t="shared" si="117"/>
        <v>0</v>
      </c>
      <c r="CE75" s="183">
        <f t="shared" si="118"/>
        <v>0</v>
      </c>
      <c r="CF75" s="130" t="str">
        <f t="shared" si="119"/>
        <v xml:space="preserve"> </v>
      </c>
      <c r="CG75" s="130" t="str">
        <f t="shared" si="120"/>
        <v xml:space="preserve"> </v>
      </c>
    </row>
    <row r="76" spans="1:85" ht="15">
      <c r="A76" s="181">
        <v>73</v>
      </c>
      <c r="B76" s="1957"/>
      <c r="C76" s="1957"/>
      <c r="D76" s="310"/>
      <c r="E76" s="311" t="str">
        <f ca="1">IF(D76&gt;0,OFFSET(исх.данные!$A$6,D76,1,1,1)," ")</f>
        <v xml:space="preserve"> </v>
      </c>
      <c r="F76" s="312" t="str">
        <f ca="1">IF(D76&gt;0,OFFSET(исх.данные!$A$6,D76,2,1,1),"  ")</f>
        <v xml:space="preserve">  </v>
      </c>
      <c r="G76" s="311" t="str">
        <f ca="1">IF(D76&gt;0,OFFSET(исх.данные!$A$6,D76,3,1,1),"  ")</f>
        <v xml:space="preserve">  </v>
      </c>
      <c r="H76" s="310"/>
      <c r="I76" s="314"/>
      <c r="J76" s="311"/>
      <c r="K76" s="311"/>
      <c r="L76" s="314"/>
      <c r="M76" s="311"/>
      <c r="N76" s="311"/>
      <c r="O76" s="313"/>
      <c r="P76" s="313"/>
      <c r="Q76" s="314"/>
      <c r="R76" s="314"/>
      <c r="S76" s="312"/>
      <c r="T76" s="312"/>
      <c r="U76" s="315"/>
      <c r="V76" s="129" t="str">
        <f t="shared" si="104"/>
        <v xml:space="preserve"> </v>
      </c>
      <c r="W76" s="129" t="str">
        <f t="shared" si="105"/>
        <v xml:space="preserve"> </v>
      </c>
      <c r="X76" s="129" t="str">
        <f t="shared" si="106"/>
        <v xml:space="preserve"> </v>
      </c>
      <c r="Y76" s="129"/>
      <c r="Z76" s="129" t="str">
        <f t="shared" si="61"/>
        <v xml:space="preserve"> </v>
      </c>
      <c r="AA76" s="182" t="str">
        <f t="shared" si="107"/>
        <v xml:space="preserve">    </v>
      </c>
      <c r="AC76" s="132">
        <f t="shared" si="121"/>
        <v>0</v>
      </c>
      <c r="AD76" s="132">
        <f t="shared" si="108"/>
        <v>0</v>
      </c>
      <c r="AE76" s="132">
        <f t="shared" si="109"/>
        <v>0</v>
      </c>
      <c r="AF76" s="132">
        <f t="shared" si="110"/>
        <v>0</v>
      </c>
      <c r="AG76" s="132">
        <f t="shared" si="111"/>
        <v>0</v>
      </c>
      <c r="AH76" s="132">
        <f t="shared" si="112"/>
        <v>0</v>
      </c>
      <c r="AI76" s="132">
        <f t="shared" si="113"/>
        <v>0</v>
      </c>
      <c r="AJ76" s="132">
        <f t="shared" si="114"/>
        <v>0</v>
      </c>
      <c r="AK76" s="132">
        <f t="shared" si="115"/>
        <v>0</v>
      </c>
      <c r="AL76" s="132">
        <f t="shared" si="116"/>
        <v>0</v>
      </c>
      <c r="AM76" s="132">
        <f t="shared" si="62"/>
        <v>0</v>
      </c>
      <c r="AN76" s="132">
        <f t="shared" si="63"/>
        <v>0</v>
      </c>
      <c r="AO76" s="132">
        <f t="shared" si="64"/>
        <v>0</v>
      </c>
      <c r="AP76" s="132">
        <f t="shared" si="65"/>
        <v>0</v>
      </c>
      <c r="AQ76" s="132">
        <f t="shared" si="66"/>
        <v>0</v>
      </c>
      <c r="AR76" s="132">
        <f t="shared" si="67"/>
        <v>0</v>
      </c>
      <c r="AS76" s="132">
        <f t="shared" si="68"/>
        <v>0</v>
      </c>
      <c r="AT76" s="132">
        <f t="shared" si="69"/>
        <v>0</v>
      </c>
      <c r="AU76" s="132">
        <f t="shared" si="70"/>
        <v>0</v>
      </c>
      <c r="AV76" s="132">
        <f t="shared" si="71"/>
        <v>0</v>
      </c>
      <c r="AW76" s="132">
        <f t="shared" si="72"/>
        <v>0</v>
      </c>
      <c r="AX76" s="132">
        <f t="shared" si="73"/>
        <v>0</v>
      </c>
      <c r="AY76" s="132">
        <f t="shared" si="74"/>
        <v>0</v>
      </c>
      <c r="AZ76" s="132">
        <f t="shared" si="75"/>
        <v>0</v>
      </c>
      <c r="BA76" s="132">
        <f t="shared" si="76"/>
        <v>0</v>
      </c>
      <c r="BB76" s="132">
        <f t="shared" si="77"/>
        <v>0</v>
      </c>
      <c r="BC76" s="132">
        <f t="shared" si="78"/>
        <v>0</v>
      </c>
      <c r="BD76" s="132">
        <f t="shared" si="79"/>
        <v>0</v>
      </c>
      <c r="BE76" s="132">
        <f t="shared" si="80"/>
        <v>0</v>
      </c>
      <c r="BF76" s="132">
        <f t="shared" si="81"/>
        <v>0</v>
      </c>
      <c r="BG76" s="132">
        <f t="shared" si="82"/>
        <v>0</v>
      </c>
      <c r="BH76" s="132">
        <f t="shared" si="83"/>
        <v>0</v>
      </c>
      <c r="BI76" s="132">
        <f t="shared" si="84"/>
        <v>0</v>
      </c>
      <c r="BJ76" s="132">
        <f t="shared" si="85"/>
        <v>0</v>
      </c>
      <c r="BK76" s="132">
        <f t="shared" si="86"/>
        <v>0</v>
      </c>
      <c r="BL76" s="132">
        <f t="shared" si="87"/>
        <v>0</v>
      </c>
      <c r="BM76" s="132">
        <f t="shared" si="88"/>
        <v>0</v>
      </c>
      <c r="BN76" s="132">
        <f t="shared" si="89"/>
        <v>0</v>
      </c>
      <c r="BO76" s="132">
        <f t="shared" si="90"/>
        <v>0</v>
      </c>
      <c r="BP76" s="132">
        <f t="shared" si="91"/>
        <v>0</v>
      </c>
      <c r="BQ76" s="132">
        <f t="shared" si="92"/>
        <v>0</v>
      </c>
      <c r="BR76" s="132">
        <f t="shared" si="93"/>
        <v>0</v>
      </c>
      <c r="BS76" s="132">
        <f t="shared" si="94"/>
        <v>0</v>
      </c>
      <c r="BT76" s="132">
        <f t="shared" si="95"/>
        <v>0</v>
      </c>
      <c r="BU76" s="132">
        <f t="shared" si="96"/>
        <v>0</v>
      </c>
      <c r="BV76" s="132">
        <f t="shared" si="97"/>
        <v>0</v>
      </c>
      <c r="BW76" s="132">
        <f t="shared" si="98"/>
        <v>0</v>
      </c>
      <c r="BX76" s="132">
        <f t="shared" si="99"/>
        <v>0</v>
      </c>
      <c r="BY76" s="132">
        <f t="shared" si="100"/>
        <v>0</v>
      </c>
      <c r="BZ76" s="132">
        <f t="shared" si="101"/>
        <v>0</v>
      </c>
      <c r="CA76" s="138">
        <f t="shared" si="102"/>
        <v>0</v>
      </c>
      <c r="CC76" s="138">
        <f t="shared" si="103"/>
        <v>0</v>
      </c>
      <c r="CD76" s="138">
        <f t="shared" si="117"/>
        <v>0</v>
      </c>
      <c r="CE76" s="183">
        <f t="shared" si="118"/>
        <v>0</v>
      </c>
      <c r="CF76" s="130" t="str">
        <f t="shared" si="119"/>
        <v xml:space="preserve"> </v>
      </c>
      <c r="CG76" s="130" t="str">
        <f t="shared" si="120"/>
        <v xml:space="preserve"> </v>
      </c>
    </row>
    <row r="77" spans="1:85" ht="15">
      <c r="A77" s="181">
        <v>74</v>
      </c>
      <c r="B77" s="1956"/>
      <c r="C77" s="1956"/>
      <c r="D77" s="316"/>
      <c r="E77" s="317" t="str">
        <f ca="1">IF(D77&gt;0,OFFSET(исх.данные!$A$6,D77,1,1,1)," ")</f>
        <v xml:space="preserve"> </v>
      </c>
      <c r="F77" s="318" t="str">
        <f ca="1">IF(D77&gt;0,OFFSET(исх.данные!$A$6,D77,2,1,1),"  ")</f>
        <v xml:space="preserve">  </v>
      </c>
      <c r="G77" s="317" t="str">
        <f ca="1">IF(D77&gt;0,OFFSET(исх.данные!$A$6,D77,3,1,1),"  ")</f>
        <v xml:space="preserve">  </v>
      </c>
      <c r="H77" s="316"/>
      <c r="I77" s="306"/>
      <c r="J77" s="317"/>
      <c r="K77" s="317"/>
      <c r="L77" s="306"/>
      <c r="M77" s="317"/>
      <c r="N77" s="317"/>
      <c r="O77" s="319"/>
      <c r="P77" s="319"/>
      <c r="Q77" s="306"/>
      <c r="R77" s="306"/>
      <c r="S77" s="318"/>
      <c r="T77" s="318"/>
      <c r="U77" s="320"/>
      <c r="V77" s="126" t="str">
        <f t="shared" si="104"/>
        <v xml:space="preserve"> </v>
      </c>
      <c r="W77" s="126" t="str">
        <f t="shared" si="105"/>
        <v xml:space="preserve"> </v>
      </c>
      <c r="X77" s="126" t="str">
        <f t="shared" si="106"/>
        <v xml:space="preserve"> </v>
      </c>
      <c r="Y77" s="126"/>
      <c r="Z77" s="126" t="str">
        <f t="shared" si="61"/>
        <v xml:space="preserve"> </v>
      </c>
      <c r="AA77" s="181" t="str">
        <f t="shared" si="107"/>
        <v xml:space="preserve">    </v>
      </c>
      <c r="AC77" s="132">
        <f t="shared" si="121"/>
        <v>0</v>
      </c>
      <c r="AD77" s="132">
        <f t="shared" si="108"/>
        <v>0</v>
      </c>
      <c r="AE77" s="132">
        <f t="shared" si="109"/>
        <v>0</v>
      </c>
      <c r="AF77" s="132">
        <f t="shared" si="110"/>
        <v>0</v>
      </c>
      <c r="AG77" s="132">
        <f t="shared" si="111"/>
        <v>0</v>
      </c>
      <c r="AH77" s="132">
        <f t="shared" si="112"/>
        <v>0</v>
      </c>
      <c r="AI77" s="132">
        <f t="shared" si="113"/>
        <v>0</v>
      </c>
      <c r="AJ77" s="132">
        <f t="shared" si="114"/>
        <v>0</v>
      </c>
      <c r="AK77" s="132">
        <f t="shared" si="115"/>
        <v>0</v>
      </c>
      <c r="AL77" s="132">
        <f t="shared" si="116"/>
        <v>0</v>
      </c>
      <c r="AM77" s="132">
        <f t="shared" si="62"/>
        <v>0</v>
      </c>
      <c r="AN77" s="132">
        <f t="shared" si="63"/>
        <v>0</v>
      </c>
      <c r="AO77" s="132">
        <f t="shared" si="64"/>
        <v>0</v>
      </c>
      <c r="AP77" s="132">
        <f t="shared" si="65"/>
        <v>0</v>
      </c>
      <c r="AQ77" s="132">
        <f t="shared" si="66"/>
        <v>0</v>
      </c>
      <c r="AR77" s="132">
        <f t="shared" si="67"/>
        <v>0</v>
      </c>
      <c r="AS77" s="132">
        <f t="shared" si="68"/>
        <v>0</v>
      </c>
      <c r="AT77" s="132">
        <f t="shared" si="69"/>
        <v>0</v>
      </c>
      <c r="AU77" s="132">
        <f t="shared" si="70"/>
        <v>0</v>
      </c>
      <c r="AV77" s="132">
        <f t="shared" si="71"/>
        <v>0</v>
      </c>
      <c r="AW77" s="132">
        <f t="shared" si="72"/>
        <v>0</v>
      </c>
      <c r="AX77" s="132">
        <f t="shared" si="73"/>
        <v>0</v>
      </c>
      <c r="AY77" s="132">
        <f t="shared" si="74"/>
        <v>0</v>
      </c>
      <c r="AZ77" s="132">
        <f t="shared" si="75"/>
        <v>0</v>
      </c>
      <c r="BA77" s="132">
        <f t="shared" si="76"/>
        <v>0</v>
      </c>
      <c r="BB77" s="132">
        <f t="shared" si="77"/>
        <v>0</v>
      </c>
      <c r="BC77" s="132">
        <f t="shared" si="78"/>
        <v>0</v>
      </c>
      <c r="BD77" s="132">
        <f t="shared" si="79"/>
        <v>0</v>
      </c>
      <c r="BE77" s="132">
        <f t="shared" si="80"/>
        <v>0</v>
      </c>
      <c r="BF77" s="132">
        <f t="shared" si="81"/>
        <v>0</v>
      </c>
      <c r="BG77" s="132">
        <f t="shared" si="82"/>
        <v>0</v>
      </c>
      <c r="BH77" s="132">
        <f t="shared" si="83"/>
        <v>0</v>
      </c>
      <c r="BI77" s="132">
        <f t="shared" si="84"/>
        <v>0</v>
      </c>
      <c r="BJ77" s="132">
        <f t="shared" si="85"/>
        <v>0</v>
      </c>
      <c r="BK77" s="132">
        <f t="shared" si="86"/>
        <v>0</v>
      </c>
      <c r="BL77" s="132">
        <f t="shared" si="87"/>
        <v>0</v>
      </c>
      <c r="BM77" s="132">
        <f t="shared" si="88"/>
        <v>0</v>
      </c>
      <c r="BN77" s="132">
        <f t="shared" si="89"/>
        <v>0</v>
      </c>
      <c r="BO77" s="132">
        <f t="shared" si="90"/>
        <v>0</v>
      </c>
      <c r="BP77" s="132">
        <f t="shared" si="91"/>
        <v>0</v>
      </c>
      <c r="BQ77" s="132">
        <f t="shared" si="92"/>
        <v>0</v>
      </c>
      <c r="BR77" s="132">
        <f t="shared" si="93"/>
        <v>0</v>
      </c>
      <c r="BS77" s="132">
        <f t="shared" si="94"/>
        <v>0</v>
      </c>
      <c r="BT77" s="132">
        <f t="shared" si="95"/>
        <v>0</v>
      </c>
      <c r="BU77" s="132">
        <f t="shared" si="96"/>
        <v>0</v>
      </c>
      <c r="BV77" s="132">
        <f t="shared" si="97"/>
        <v>0</v>
      </c>
      <c r="BW77" s="132">
        <f t="shared" si="98"/>
        <v>0</v>
      </c>
      <c r="BX77" s="132">
        <f t="shared" si="99"/>
        <v>0</v>
      </c>
      <c r="BY77" s="132">
        <f t="shared" si="100"/>
        <v>0</v>
      </c>
      <c r="BZ77" s="132">
        <f t="shared" si="101"/>
        <v>0</v>
      </c>
      <c r="CA77" s="138">
        <f t="shared" si="102"/>
        <v>0</v>
      </c>
      <c r="CC77" s="138">
        <f t="shared" si="103"/>
        <v>0</v>
      </c>
      <c r="CD77" s="138">
        <f t="shared" si="117"/>
        <v>0</v>
      </c>
      <c r="CE77" s="183">
        <f t="shared" si="118"/>
        <v>0</v>
      </c>
      <c r="CF77" s="130" t="str">
        <f t="shared" si="119"/>
        <v xml:space="preserve"> </v>
      </c>
      <c r="CG77" s="130" t="str">
        <f t="shared" si="120"/>
        <v xml:space="preserve"> </v>
      </c>
    </row>
    <row r="78" spans="1:85" ht="15">
      <c r="A78" s="181">
        <v>75</v>
      </c>
      <c r="B78" s="1957"/>
      <c r="C78" s="1957"/>
      <c r="D78" s="310"/>
      <c r="E78" s="311" t="str">
        <f ca="1">IF(D78&gt;0,OFFSET(исх.данные!$A$6,D78,1,1,1)," ")</f>
        <v xml:space="preserve"> </v>
      </c>
      <c r="F78" s="312" t="str">
        <f ca="1">IF(D78&gt;0,OFFSET(исх.данные!$A$6,D78,2,1,1),"  ")</f>
        <v xml:space="preserve">  </v>
      </c>
      <c r="G78" s="311" t="str">
        <f ca="1">IF(D78&gt;0,OFFSET(исх.данные!$A$6,D78,3,1,1),"  ")</f>
        <v xml:space="preserve">  </v>
      </c>
      <c r="H78" s="310"/>
      <c r="I78" s="314"/>
      <c r="J78" s="311"/>
      <c r="K78" s="311"/>
      <c r="L78" s="314"/>
      <c r="M78" s="311"/>
      <c r="N78" s="311"/>
      <c r="O78" s="313"/>
      <c r="P78" s="313"/>
      <c r="Q78" s="314"/>
      <c r="R78" s="314"/>
      <c r="S78" s="312"/>
      <c r="T78" s="312"/>
      <c r="U78" s="315"/>
      <c r="V78" s="129" t="str">
        <f t="shared" si="104"/>
        <v xml:space="preserve"> </v>
      </c>
      <c r="W78" s="129" t="str">
        <f t="shared" si="105"/>
        <v xml:space="preserve"> </v>
      </c>
      <c r="X78" s="129" t="str">
        <f t="shared" si="106"/>
        <v xml:space="preserve"> </v>
      </c>
      <c r="Y78" s="129"/>
      <c r="Z78" s="129" t="str">
        <f t="shared" si="61"/>
        <v xml:space="preserve"> </v>
      </c>
      <c r="AA78" s="182" t="str">
        <f t="shared" si="107"/>
        <v xml:space="preserve">    </v>
      </c>
      <c r="AC78" s="132">
        <f t="shared" si="121"/>
        <v>0</v>
      </c>
      <c r="AD78" s="132">
        <f t="shared" si="108"/>
        <v>0</v>
      </c>
      <c r="AE78" s="132">
        <f t="shared" si="109"/>
        <v>0</v>
      </c>
      <c r="AF78" s="132">
        <f t="shared" si="110"/>
        <v>0</v>
      </c>
      <c r="AG78" s="132">
        <f t="shared" si="111"/>
        <v>0</v>
      </c>
      <c r="AH78" s="132">
        <f t="shared" si="112"/>
        <v>0</v>
      </c>
      <c r="AI78" s="132">
        <f t="shared" si="113"/>
        <v>0</v>
      </c>
      <c r="AJ78" s="132">
        <f t="shared" si="114"/>
        <v>0</v>
      </c>
      <c r="AK78" s="132">
        <f t="shared" si="115"/>
        <v>0</v>
      </c>
      <c r="AL78" s="132">
        <f t="shared" si="116"/>
        <v>0</v>
      </c>
      <c r="AM78" s="132">
        <f t="shared" si="62"/>
        <v>0</v>
      </c>
      <c r="AN78" s="132">
        <f t="shared" si="63"/>
        <v>0</v>
      </c>
      <c r="AO78" s="132">
        <f t="shared" si="64"/>
        <v>0</v>
      </c>
      <c r="AP78" s="132">
        <f t="shared" si="65"/>
        <v>0</v>
      </c>
      <c r="AQ78" s="132">
        <f t="shared" si="66"/>
        <v>0</v>
      </c>
      <c r="AR78" s="132">
        <f t="shared" si="67"/>
        <v>0</v>
      </c>
      <c r="AS78" s="132">
        <f t="shared" si="68"/>
        <v>0</v>
      </c>
      <c r="AT78" s="132">
        <f t="shared" si="69"/>
        <v>0</v>
      </c>
      <c r="AU78" s="132">
        <f t="shared" si="70"/>
        <v>0</v>
      </c>
      <c r="AV78" s="132">
        <f t="shared" si="71"/>
        <v>0</v>
      </c>
      <c r="AW78" s="132">
        <f t="shared" si="72"/>
        <v>0</v>
      </c>
      <c r="AX78" s="132">
        <f t="shared" si="73"/>
        <v>0</v>
      </c>
      <c r="AY78" s="132">
        <f t="shared" si="74"/>
        <v>0</v>
      </c>
      <c r="AZ78" s="132">
        <f t="shared" si="75"/>
        <v>0</v>
      </c>
      <c r="BA78" s="132">
        <f t="shared" si="76"/>
        <v>0</v>
      </c>
      <c r="BB78" s="132">
        <f t="shared" si="77"/>
        <v>0</v>
      </c>
      <c r="BC78" s="132">
        <f t="shared" si="78"/>
        <v>0</v>
      </c>
      <c r="BD78" s="132">
        <f t="shared" si="79"/>
        <v>0</v>
      </c>
      <c r="BE78" s="132">
        <f t="shared" si="80"/>
        <v>0</v>
      </c>
      <c r="BF78" s="132">
        <f t="shared" si="81"/>
        <v>0</v>
      </c>
      <c r="BG78" s="132">
        <f t="shared" si="82"/>
        <v>0</v>
      </c>
      <c r="BH78" s="132">
        <f t="shared" si="83"/>
        <v>0</v>
      </c>
      <c r="BI78" s="132">
        <f t="shared" si="84"/>
        <v>0</v>
      </c>
      <c r="BJ78" s="132">
        <f t="shared" si="85"/>
        <v>0</v>
      </c>
      <c r="BK78" s="132">
        <f t="shared" si="86"/>
        <v>0</v>
      </c>
      <c r="BL78" s="132">
        <f t="shared" si="87"/>
        <v>0</v>
      </c>
      <c r="BM78" s="132">
        <f t="shared" si="88"/>
        <v>0</v>
      </c>
      <c r="BN78" s="132">
        <f t="shared" si="89"/>
        <v>0</v>
      </c>
      <c r="BO78" s="132">
        <f t="shared" si="90"/>
        <v>0</v>
      </c>
      <c r="BP78" s="132">
        <f t="shared" si="91"/>
        <v>0</v>
      </c>
      <c r="BQ78" s="132">
        <f t="shared" si="92"/>
        <v>0</v>
      </c>
      <c r="BR78" s="132">
        <f t="shared" si="93"/>
        <v>0</v>
      </c>
      <c r="BS78" s="132">
        <f t="shared" si="94"/>
        <v>0</v>
      </c>
      <c r="BT78" s="132">
        <f t="shared" si="95"/>
        <v>0</v>
      </c>
      <c r="BU78" s="132">
        <f t="shared" si="96"/>
        <v>0</v>
      </c>
      <c r="BV78" s="132">
        <f t="shared" si="97"/>
        <v>0</v>
      </c>
      <c r="BW78" s="132">
        <f t="shared" si="98"/>
        <v>0</v>
      </c>
      <c r="BX78" s="132">
        <f t="shared" si="99"/>
        <v>0</v>
      </c>
      <c r="BY78" s="132">
        <f t="shared" si="100"/>
        <v>0</v>
      </c>
      <c r="BZ78" s="132">
        <f t="shared" si="101"/>
        <v>0</v>
      </c>
      <c r="CA78" s="138">
        <f t="shared" si="102"/>
        <v>0</v>
      </c>
      <c r="CC78" s="138">
        <f t="shared" si="103"/>
        <v>0</v>
      </c>
      <c r="CD78" s="138">
        <f t="shared" si="117"/>
        <v>0</v>
      </c>
      <c r="CE78" s="183">
        <f t="shared" si="118"/>
        <v>0</v>
      </c>
      <c r="CF78" s="130" t="str">
        <f t="shared" si="119"/>
        <v xml:space="preserve"> </v>
      </c>
      <c r="CG78" s="130" t="str">
        <f t="shared" si="120"/>
        <v xml:space="preserve"> </v>
      </c>
    </row>
    <row r="79" spans="1:85" ht="15">
      <c r="A79" s="181">
        <v>76</v>
      </c>
      <c r="B79" s="1956"/>
      <c r="C79" s="1956"/>
      <c r="D79" s="316"/>
      <c r="E79" s="317" t="str">
        <f ca="1">IF(D79&gt;0,OFFSET(исх.данные!$A$6,D79,1,1,1)," ")</f>
        <v xml:space="preserve"> </v>
      </c>
      <c r="F79" s="318" t="str">
        <f ca="1">IF(D79&gt;0,OFFSET(исх.данные!$A$6,D79,2,1,1),"  ")</f>
        <v xml:space="preserve">  </v>
      </c>
      <c r="G79" s="317" t="str">
        <f ca="1">IF(D79&gt;0,OFFSET(исх.данные!$A$6,D79,3,1,1),"  ")</f>
        <v xml:space="preserve">  </v>
      </c>
      <c r="H79" s="316"/>
      <c r="I79" s="306"/>
      <c r="J79" s="317"/>
      <c r="K79" s="317"/>
      <c r="L79" s="306"/>
      <c r="M79" s="317"/>
      <c r="N79" s="317"/>
      <c r="O79" s="319"/>
      <c r="P79" s="319"/>
      <c r="Q79" s="306"/>
      <c r="R79" s="306"/>
      <c r="S79" s="318"/>
      <c r="T79" s="318"/>
      <c r="U79" s="320"/>
      <c r="V79" s="126" t="str">
        <f t="shared" si="104"/>
        <v xml:space="preserve"> </v>
      </c>
      <c r="W79" s="126" t="str">
        <f t="shared" si="105"/>
        <v xml:space="preserve"> </v>
      </c>
      <c r="X79" s="126" t="str">
        <f t="shared" si="106"/>
        <v xml:space="preserve"> </v>
      </c>
      <c r="Y79" s="126"/>
      <c r="Z79" s="126" t="str">
        <f t="shared" si="61"/>
        <v xml:space="preserve"> </v>
      </c>
      <c r="AA79" s="181" t="str">
        <f t="shared" si="107"/>
        <v xml:space="preserve">    </v>
      </c>
      <c r="AC79" s="132">
        <f t="shared" si="121"/>
        <v>0</v>
      </c>
      <c r="AD79" s="132">
        <f t="shared" si="108"/>
        <v>0</v>
      </c>
      <c r="AE79" s="132">
        <f t="shared" si="109"/>
        <v>0</v>
      </c>
      <c r="AF79" s="132">
        <f t="shared" si="110"/>
        <v>0</v>
      </c>
      <c r="AG79" s="132">
        <f t="shared" si="111"/>
        <v>0</v>
      </c>
      <c r="AH79" s="132">
        <f t="shared" si="112"/>
        <v>0</v>
      </c>
      <c r="AI79" s="132">
        <f t="shared" si="113"/>
        <v>0</v>
      </c>
      <c r="AJ79" s="132">
        <f t="shared" si="114"/>
        <v>0</v>
      </c>
      <c r="AK79" s="132">
        <f t="shared" si="115"/>
        <v>0</v>
      </c>
      <c r="AL79" s="132">
        <f t="shared" si="116"/>
        <v>0</v>
      </c>
      <c r="AM79" s="132">
        <f t="shared" si="62"/>
        <v>0</v>
      </c>
      <c r="AN79" s="132">
        <f t="shared" si="63"/>
        <v>0</v>
      </c>
      <c r="AO79" s="132">
        <f t="shared" si="64"/>
        <v>0</v>
      </c>
      <c r="AP79" s="132">
        <f t="shared" si="65"/>
        <v>0</v>
      </c>
      <c r="AQ79" s="132">
        <f t="shared" si="66"/>
        <v>0</v>
      </c>
      <c r="AR79" s="132">
        <f t="shared" si="67"/>
        <v>0</v>
      </c>
      <c r="AS79" s="132">
        <f t="shared" si="68"/>
        <v>0</v>
      </c>
      <c r="AT79" s="132">
        <f t="shared" si="69"/>
        <v>0</v>
      </c>
      <c r="AU79" s="132">
        <f t="shared" si="70"/>
        <v>0</v>
      </c>
      <c r="AV79" s="132">
        <f t="shared" si="71"/>
        <v>0</v>
      </c>
      <c r="AW79" s="132">
        <f t="shared" si="72"/>
        <v>0</v>
      </c>
      <c r="AX79" s="132">
        <f t="shared" si="73"/>
        <v>0</v>
      </c>
      <c r="AY79" s="132">
        <f t="shared" si="74"/>
        <v>0</v>
      </c>
      <c r="AZ79" s="132">
        <f t="shared" si="75"/>
        <v>0</v>
      </c>
      <c r="BA79" s="132">
        <f t="shared" si="76"/>
        <v>0</v>
      </c>
      <c r="BB79" s="132">
        <f t="shared" si="77"/>
        <v>0</v>
      </c>
      <c r="BC79" s="132">
        <f t="shared" si="78"/>
        <v>0</v>
      </c>
      <c r="BD79" s="132">
        <f t="shared" si="79"/>
        <v>0</v>
      </c>
      <c r="BE79" s="132">
        <f t="shared" si="80"/>
        <v>0</v>
      </c>
      <c r="BF79" s="132">
        <f t="shared" si="81"/>
        <v>0</v>
      </c>
      <c r="BG79" s="132">
        <f t="shared" si="82"/>
        <v>0</v>
      </c>
      <c r="BH79" s="132">
        <f t="shared" si="83"/>
        <v>0</v>
      </c>
      <c r="BI79" s="132">
        <f t="shared" si="84"/>
        <v>0</v>
      </c>
      <c r="BJ79" s="132">
        <f t="shared" si="85"/>
        <v>0</v>
      </c>
      <c r="BK79" s="132">
        <f t="shared" si="86"/>
        <v>0</v>
      </c>
      <c r="BL79" s="132">
        <f t="shared" si="87"/>
        <v>0</v>
      </c>
      <c r="BM79" s="132">
        <f t="shared" si="88"/>
        <v>0</v>
      </c>
      <c r="BN79" s="132">
        <f t="shared" si="89"/>
        <v>0</v>
      </c>
      <c r="BO79" s="132">
        <f t="shared" si="90"/>
        <v>0</v>
      </c>
      <c r="BP79" s="132">
        <f t="shared" si="91"/>
        <v>0</v>
      </c>
      <c r="BQ79" s="132">
        <f t="shared" si="92"/>
        <v>0</v>
      </c>
      <c r="BR79" s="132">
        <f t="shared" si="93"/>
        <v>0</v>
      </c>
      <c r="BS79" s="132">
        <f t="shared" si="94"/>
        <v>0</v>
      </c>
      <c r="BT79" s="132">
        <f t="shared" si="95"/>
        <v>0</v>
      </c>
      <c r="BU79" s="132">
        <f t="shared" si="96"/>
        <v>0</v>
      </c>
      <c r="BV79" s="132">
        <f t="shared" si="97"/>
        <v>0</v>
      </c>
      <c r="BW79" s="132">
        <f t="shared" si="98"/>
        <v>0</v>
      </c>
      <c r="BX79" s="132">
        <f t="shared" si="99"/>
        <v>0</v>
      </c>
      <c r="BY79" s="132">
        <f t="shared" si="100"/>
        <v>0</v>
      </c>
      <c r="BZ79" s="132">
        <f t="shared" si="101"/>
        <v>0</v>
      </c>
      <c r="CA79" s="138">
        <f t="shared" si="102"/>
        <v>0</v>
      </c>
      <c r="CC79" s="138">
        <f t="shared" si="103"/>
        <v>0</v>
      </c>
      <c r="CD79" s="138">
        <f t="shared" si="117"/>
        <v>0</v>
      </c>
      <c r="CE79" s="183">
        <f t="shared" si="118"/>
        <v>0</v>
      </c>
      <c r="CF79" s="130" t="str">
        <f t="shared" si="119"/>
        <v xml:space="preserve"> </v>
      </c>
      <c r="CG79" s="130" t="str">
        <f t="shared" si="120"/>
        <v xml:space="preserve"> </v>
      </c>
    </row>
    <row r="80" spans="1:85" ht="15">
      <c r="A80" s="181">
        <v>77</v>
      </c>
      <c r="B80" s="1957"/>
      <c r="C80" s="1957"/>
      <c r="D80" s="310"/>
      <c r="E80" s="311" t="str">
        <f ca="1">IF(D80&gt;0,OFFSET(исх.данные!$A$6,D80,1,1,1)," ")</f>
        <v xml:space="preserve"> </v>
      </c>
      <c r="F80" s="312" t="str">
        <f ca="1">IF(D80&gt;0,OFFSET(исх.данные!$A$6,D80,2,1,1),"  ")</f>
        <v xml:space="preserve">  </v>
      </c>
      <c r="G80" s="311" t="str">
        <f ca="1">IF(D80&gt;0,OFFSET(исх.данные!$A$6,D80,3,1,1),"  ")</f>
        <v xml:space="preserve">  </v>
      </c>
      <c r="H80" s="310"/>
      <c r="I80" s="314"/>
      <c r="J80" s="311"/>
      <c r="K80" s="311"/>
      <c r="L80" s="314"/>
      <c r="M80" s="311"/>
      <c r="N80" s="311"/>
      <c r="O80" s="313"/>
      <c r="P80" s="313"/>
      <c r="Q80" s="314"/>
      <c r="R80" s="314"/>
      <c r="S80" s="312"/>
      <c r="T80" s="312"/>
      <c r="U80" s="315"/>
      <c r="V80" s="129" t="str">
        <f t="shared" si="104"/>
        <v xml:space="preserve"> </v>
      </c>
      <c r="W80" s="129" t="str">
        <f t="shared" si="105"/>
        <v xml:space="preserve"> </v>
      </c>
      <c r="X80" s="129" t="str">
        <f t="shared" si="106"/>
        <v xml:space="preserve"> </v>
      </c>
      <c r="Y80" s="129"/>
      <c r="Z80" s="129" t="str">
        <f t="shared" si="61"/>
        <v xml:space="preserve"> </v>
      </c>
      <c r="AA80" s="182" t="str">
        <f t="shared" si="107"/>
        <v xml:space="preserve">    </v>
      </c>
      <c r="AC80" s="132">
        <f t="shared" si="121"/>
        <v>0</v>
      </c>
      <c r="AD80" s="132">
        <f t="shared" si="108"/>
        <v>0</v>
      </c>
      <c r="AE80" s="132">
        <f t="shared" si="109"/>
        <v>0</v>
      </c>
      <c r="AF80" s="132">
        <f t="shared" si="110"/>
        <v>0</v>
      </c>
      <c r="AG80" s="132">
        <f t="shared" si="111"/>
        <v>0</v>
      </c>
      <c r="AH80" s="132">
        <f t="shared" si="112"/>
        <v>0</v>
      </c>
      <c r="AI80" s="132">
        <f t="shared" si="113"/>
        <v>0</v>
      </c>
      <c r="AJ80" s="132">
        <f t="shared" si="114"/>
        <v>0</v>
      </c>
      <c r="AK80" s="132">
        <f t="shared" si="115"/>
        <v>0</v>
      </c>
      <c r="AL80" s="132">
        <f t="shared" si="116"/>
        <v>0</v>
      </c>
      <c r="AM80" s="132">
        <f t="shared" si="62"/>
        <v>0</v>
      </c>
      <c r="AN80" s="132">
        <f t="shared" si="63"/>
        <v>0</v>
      </c>
      <c r="AO80" s="132">
        <f t="shared" si="64"/>
        <v>0</v>
      </c>
      <c r="AP80" s="132">
        <f t="shared" si="65"/>
        <v>0</v>
      </c>
      <c r="AQ80" s="132">
        <f t="shared" si="66"/>
        <v>0</v>
      </c>
      <c r="AR80" s="132">
        <f t="shared" si="67"/>
        <v>0</v>
      </c>
      <c r="AS80" s="132">
        <f t="shared" si="68"/>
        <v>0</v>
      </c>
      <c r="AT80" s="132">
        <f t="shared" si="69"/>
        <v>0</v>
      </c>
      <c r="AU80" s="132">
        <f t="shared" si="70"/>
        <v>0</v>
      </c>
      <c r="AV80" s="132">
        <f t="shared" si="71"/>
        <v>0</v>
      </c>
      <c r="AW80" s="132">
        <f t="shared" si="72"/>
        <v>0</v>
      </c>
      <c r="AX80" s="132">
        <f t="shared" si="73"/>
        <v>0</v>
      </c>
      <c r="AY80" s="132">
        <f t="shared" si="74"/>
        <v>0</v>
      </c>
      <c r="AZ80" s="132">
        <f t="shared" si="75"/>
        <v>0</v>
      </c>
      <c r="BA80" s="132">
        <f t="shared" si="76"/>
        <v>0</v>
      </c>
      <c r="BB80" s="132">
        <f t="shared" si="77"/>
        <v>0</v>
      </c>
      <c r="BC80" s="132">
        <f t="shared" si="78"/>
        <v>0</v>
      </c>
      <c r="BD80" s="132">
        <f t="shared" si="79"/>
        <v>0</v>
      </c>
      <c r="BE80" s="132">
        <f t="shared" si="80"/>
        <v>0</v>
      </c>
      <c r="BF80" s="132">
        <f t="shared" si="81"/>
        <v>0</v>
      </c>
      <c r="BG80" s="132">
        <f t="shared" si="82"/>
        <v>0</v>
      </c>
      <c r="BH80" s="132">
        <f t="shared" si="83"/>
        <v>0</v>
      </c>
      <c r="BI80" s="132">
        <f t="shared" si="84"/>
        <v>0</v>
      </c>
      <c r="BJ80" s="132">
        <f t="shared" si="85"/>
        <v>0</v>
      </c>
      <c r="BK80" s="132">
        <f t="shared" si="86"/>
        <v>0</v>
      </c>
      <c r="BL80" s="132">
        <f t="shared" si="87"/>
        <v>0</v>
      </c>
      <c r="BM80" s="132">
        <f t="shared" si="88"/>
        <v>0</v>
      </c>
      <c r="BN80" s="132">
        <f t="shared" si="89"/>
        <v>0</v>
      </c>
      <c r="BO80" s="132">
        <f t="shared" si="90"/>
        <v>0</v>
      </c>
      <c r="BP80" s="132">
        <f t="shared" si="91"/>
        <v>0</v>
      </c>
      <c r="BQ80" s="132">
        <f t="shared" si="92"/>
        <v>0</v>
      </c>
      <c r="BR80" s="132">
        <f t="shared" si="93"/>
        <v>0</v>
      </c>
      <c r="BS80" s="132">
        <f t="shared" si="94"/>
        <v>0</v>
      </c>
      <c r="BT80" s="132">
        <f t="shared" si="95"/>
        <v>0</v>
      </c>
      <c r="BU80" s="132">
        <f t="shared" si="96"/>
        <v>0</v>
      </c>
      <c r="BV80" s="132">
        <f t="shared" si="97"/>
        <v>0</v>
      </c>
      <c r="BW80" s="132">
        <f t="shared" si="98"/>
        <v>0</v>
      </c>
      <c r="BX80" s="132">
        <f t="shared" si="99"/>
        <v>0</v>
      </c>
      <c r="BY80" s="132">
        <f t="shared" si="100"/>
        <v>0</v>
      </c>
      <c r="BZ80" s="132">
        <f t="shared" si="101"/>
        <v>0</v>
      </c>
      <c r="CA80" s="138">
        <f t="shared" si="102"/>
        <v>0</v>
      </c>
      <c r="CC80" s="138">
        <f t="shared" si="103"/>
        <v>0</v>
      </c>
      <c r="CD80" s="138">
        <f t="shared" si="117"/>
        <v>0</v>
      </c>
      <c r="CE80" s="183">
        <f t="shared" si="118"/>
        <v>0</v>
      </c>
      <c r="CF80" s="130" t="str">
        <f t="shared" si="119"/>
        <v xml:space="preserve"> </v>
      </c>
      <c r="CG80" s="130" t="str">
        <f t="shared" si="120"/>
        <v xml:space="preserve"> </v>
      </c>
    </row>
    <row r="81" spans="1:85" ht="15">
      <c r="A81" s="181">
        <v>78</v>
      </c>
      <c r="B81" s="1956"/>
      <c r="C81" s="1956"/>
      <c r="D81" s="316"/>
      <c r="E81" s="317" t="str">
        <f ca="1">IF(D81&gt;0,OFFSET(исх.данные!$A$6,D81,1,1,1)," ")</f>
        <v xml:space="preserve"> </v>
      </c>
      <c r="F81" s="318" t="str">
        <f ca="1">IF(D81&gt;0,OFFSET(исх.данные!$A$6,D81,2,1,1),"  ")</f>
        <v xml:space="preserve">  </v>
      </c>
      <c r="G81" s="317" t="str">
        <f ca="1">IF(D81&gt;0,OFFSET(исх.данные!$A$6,D81,3,1,1),"  ")</f>
        <v xml:space="preserve">  </v>
      </c>
      <c r="H81" s="316"/>
      <c r="I81" s="306"/>
      <c r="J81" s="317"/>
      <c r="K81" s="317"/>
      <c r="L81" s="306"/>
      <c r="M81" s="317"/>
      <c r="N81" s="317"/>
      <c r="O81" s="319"/>
      <c r="P81" s="319"/>
      <c r="Q81" s="306"/>
      <c r="R81" s="306"/>
      <c r="S81" s="318"/>
      <c r="T81" s="318"/>
      <c r="U81" s="320"/>
      <c r="V81" s="126" t="str">
        <f t="shared" si="104"/>
        <v xml:space="preserve"> </v>
      </c>
      <c r="W81" s="126" t="str">
        <f t="shared" si="105"/>
        <v xml:space="preserve"> </v>
      </c>
      <c r="X81" s="126" t="str">
        <f t="shared" si="106"/>
        <v xml:space="preserve"> </v>
      </c>
      <c r="Y81" s="126"/>
      <c r="Z81" s="126" t="str">
        <f t="shared" si="61"/>
        <v xml:space="preserve"> </v>
      </c>
      <c r="AA81" s="181" t="str">
        <f t="shared" si="107"/>
        <v xml:space="preserve">    </v>
      </c>
      <c r="AC81" s="132">
        <f t="shared" si="121"/>
        <v>0</v>
      </c>
      <c r="AD81" s="132">
        <f t="shared" si="108"/>
        <v>0</v>
      </c>
      <c r="AE81" s="132">
        <f t="shared" si="109"/>
        <v>0</v>
      </c>
      <c r="AF81" s="132">
        <f t="shared" si="110"/>
        <v>0</v>
      </c>
      <c r="AG81" s="132">
        <f t="shared" si="111"/>
        <v>0</v>
      </c>
      <c r="AH81" s="132">
        <f t="shared" si="112"/>
        <v>0</v>
      </c>
      <c r="AI81" s="132">
        <f t="shared" si="113"/>
        <v>0</v>
      </c>
      <c r="AJ81" s="132">
        <f t="shared" si="114"/>
        <v>0</v>
      </c>
      <c r="AK81" s="132">
        <f t="shared" si="115"/>
        <v>0</v>
      </c>
      <c r="AL81" s="132">
        <f t="shared" si="116"/>
        <v>0</v>
      </c>
      <c r="AM81" s="132">
        <f t="shared" si="62"/>
        <v>0</v>
      </c>
      <c r="AN81" s="132">
        <f t="shared" si="63"/>
        <v>0</v>
      </c>
      <c r="AO81" s="132">
        <f t="shared" si="64"/>
        <v>0</v>
      </c>
      <c r="AP81" s="132">
        <f t="shared" si="65"/>
        <v>0</v>
      </c>
      <c r="AQ81" s="132">
        <f t="shared" si="66"/>
        <v>0</v>
      </c>
      <c r="AR81" s="132">
        <f t="shared" si="67"/>
        <v>0</v>
      </c>
      <c r="AS81" s="132">
        <f t="shared" si="68"/>
        <v>0</v>
      </c>
      <c r="AT81" s="132">
        <f t="shared" si="69"/>
        <v>0</v>
      </c>
      <c r="AU81" s="132">
        <f t="shared" si="70"/>
        <v>0</v>
      </c>
      <c r="AV81" s="132">
        <f t="shared" si="71"/>
        <v>0</v>
      </c>
      <c r="AW81" s="132">
        <f t="shared" si="72"/>
        <v>0</v>
      </c>
      <c r="AX81" s="132">
        <f t="shared" si="73"/>
        <v>0</v>
      </c>
      <c r="AY81" s="132">
        <f t="shared" si="74"/>
        <v>0</v>
      </c>
      <c r="AZ81" s="132">
        <f t="shared" si="75"/>
        <v>0</v>
      </c>
      <c r="BA81" s="132">
        <f t="shared" si="76"/>
        <v>0</v>
      </c>
      <c r="BB81" s="132">
        <f t="shared" si="77"/>
        <v>0</v>
      </c>
      <c r="BC81" s="132">
        <f t="shared" si="78"/>
        <v>0</v>
      </c>
      <c r="BD81" s="132">
        <f t="shared" si="79"/>
        <v>0</v>
      </c>
      <c r="BE81" s="132">
        <f t="shared" si="80"/>
        <v>0</v>
      </c>
      <c r="BF81" s="132">
        <f t="shared" si="81"/>
        <v>0</v>
      </c>
      <c r="BG81" s="132">
        <f t="shared" si="82"/>
        <v>0</v>
      </c>
      <c r="BH81" s="132">
        <f t="shared" si="83"/>
        <v>0</v>
      </c>
      <c r="BI81" s="132">
        <f t="shared" si="84"/>
        <v>0</v>
      </c>
      <c r="BJ81" s="132">
        <f t="shared" si="85"/>
        <v>0</v>
      </c>
      <c r="BK81" s="132">
        <f t="shared" si="86"/>
        <v>0</v>
      </c>
      <c r="BL81" s="132">
        <f t="shared" si="87"/>
        <v>0</v>
      </c>
      <c r="BM81" s="132">
        <f t="shared" si="88"/>
        <v>0</v>
      </c>
      <c r="BN81" s="132">
        <f t="shared" si="89"/>
        <v>0</v>
      </c>
      <c r="BO81" s="132">
        <f t="shared" si="90"/>
        <v>0</v>
      </c>
      <c r="BP81" s="132">
        <f t="shared" si="91"/>
        <v>0</v>
      </c>
      <c r="BQ81" s="132">
        <f t="shared" si="92"/>
        <v>0</v>
      </c>
      <c r="BR81" s="132">
        <f t="shared" si="93"/>
        <v>0</v>
      </c>
      <c r="BS81" s="132">
        <f t="shared" si="94"/>
        <v>0</v>
      </c>
      <c r="BT81" s="132">
        <f t="shared" si="95"/>
        <v>0</v>
      </c>
      <c r="BU81" s="132">
        <f t="shared" si="96"/>
        <v>0</v>
      </c>
      <c r="BV81" s="132">
        <f t="shared" si="97"/>
        <v>0</v>
      </c>
      <c r="BW81" s="132">
        <f t="shared" si="98"/>
        <v>0</v>
      </c>
      <c r="BX81" s="132">
        <f t="shared" si="99"/>
        <v>0</v>
      </c>
      <c r="BY81" s="132">
        <f t="shared" si="100"/>
        <v>0</v>
      </c>
      <c r="BZ81" s="132">
        <f t="shared" si="101"/>
        <v>0</v>
      </c>
      <c r="CA81" s="138">
        <f t="shared" si="102"/>
        <v>0</v>
      </c>
      <c r="CC81" s="138">
        <f t="shared" si="103"/>
        <v>0</v>
      </c>
      <c r="CD81" s="138">
        <f t="shared" si="117"/>
        <v>0</v>
      </c>
      <c r="CE81" s="183">
        <f t="shared" si="118"/>
        <v>0</v>
      </c>
      <c r="CF81" s="130" t="str">
        <f t="shared" si="119"/>
        <v xml:space="preserve"> </v>
      </c>
      <c r="CG81" s="130" t="str">
        <f t="shared" si="120"/>
        <v xml:space="preserve"> </v>
      </c>
    </row>
    <row r="82" spans="1:85" ht="15">
      <c r="A82" s="181">
        <v>79</v>
      </c>
      <c r="B82" s="1957"/>
      <c r="C82" s="1957"/>
      <c r="D82" s="310"/>
      <c r="E82" s="311" t="str">
        <f ca="1">IF(D82&gt;0,OFFSET(исх.данные!$A$6,D82,1,1,1)," ")</f>
        <v xml:space="preserve"> </v>
      </c>
      <c r="F82" s="312" t="str">
        <f ca="1">IF(D82&gt;0,OFFSET(исх.данные!$A$6,D82,2,1,1),"  ")</f>
        <v xml:space="preserve">  </v>
      </c>
      <c r="G82" s="311" t="str">
        <f ca="1">IF(D82&gt;0,OFFSET(исх.данные!$A$6,D82,3,1,1),"  ")</f>
        <v xml:space="preserve">  </v>
      </c>
      <c r="H82" s="310"/>
      <c r="I82" s="314"/>
      <c r="J82" s="311"/>
      <c r="K82" s="311"/>
      <c r="L82" s="314"/>
      <c r="M82" s="311"/>
      <c r="N82" s="311"/>
      <c r="O82" s="313"/>
      <c r="P82" s="313"/>
      <c r="Q82" s="314"/>
      <c r="R82" s="314"/>
      <c r="S82" s="312"/>
      <c r="T82" s="312"/>
      <c r="U82" s="315"/>
      <c r="V82" s="129" t="str">
        <f t="shared" si="104"/>
        <v xml:space="preserve"> </v>
      </c>
      <c r="W82" s="129" t="str">
        <f t="shared" si="105"/>
        <v xml:space="preserve"> </v>
      </c>
      <c r="X82" s="129" t="str">
        <f t="shared" si="106"/>
        <v xml:space="preserve"> </v>
      </c>
      <c r="Y82" s="129"/>
      <c r="Z82" s="129" t="str">
        <f t="shared" si="61"/>
        <v xml:space="preserve"> </v>
      </c>
      <c r="AA82" s="182" t="str">
        <f t="shared" si="107"/>
        <v xml:space="preserve">    </v>
      </c>
      <c r="AC82" s="132">
        <f t="shared" si="121"/>
        <v>0</v>
      </c>
      <c r="AD82" s="132">
        <f t="shared" si="108"/>
        <v>0</v>
      </c>
      <c r="AE82" s="132">
        <f t="shared" si="109"/>
        <v>0</v>
      </c>
      <c r="AF82" s="132">
        <f t="shared" si="110"/>
        <v>0</v>
      </c>
      <c r="AG82" s="132">
        <f t="shared" si="111"/>
        <v>0</v>
      </c>
      <c r="AH82" s="132">
        <f t="shared" si="112"/>
        <v>0</v>
      </c>
      <c r="AI82" s="132">
        <f t="shared" si="113"/>
        <v>0</v>
      </c>
      <c r="AJ82" s="132">
        <f t="shared" si="114"/>
        <v>0</v>
      </c>
      <c r="AK82" s="132">
        <f t="shared" si="115"/>
        <v>0</v>
      </c>
      <c r="AL82" s="132">
        <f t="shared" si="116"/>
        <v>0</v>
      </c>
      <c r="AM82" s="132">
        <f t="shared" si="62"/>
        <v>0</v>
      </c>
      <c r="AN82" s="132">
        <f t="shared" si="63"/>
        <v>0</v>
      </c>
      <c r="AO82" s="132">
        <f t="shared" si="64"/>
        <v>0</v>
      </c>
      <c r="AP82" s="132">
        <f t="shared" si="65"/>
        <v>0</v>
      </c>
      <c r="AQ82" s="132">
        <f t="shared" si="66"/>
        <v>0</v>
      </c>
      <c r="AR82" s="132">
        <f t="shared" si="67"/>
        <v>0</v>
      </c>
      <c r="AS82" s="132">
        <f t="shared" si="68"/>
        <v>0</v>
      </c>
      <c r="AT82" s="132">
        <f t="shared" si="69"/>
        <v>0</v>
      </c>
      <c r="AU82" s="132">
        <f t="shared" si="70"/>
        <v>0</v>
      </c>
      <c r="AV82" s="132">
        <f t="shared" si="71"/>
        <v>0</v>
      </c>
      <c r="AW82" s="132">
        <f t="shared" si="72"/>
        <v>0</v>
      </c>
      <c r="AX82" s="132">
        <f t="shared" si="73"/>
        <v>0</v>
      </c>
      <c r="AY82" s="132">
        <f t="shared" si="74"/>
        <v>0</v>
      </c>
      <c r="AZ82" s="132">
        <f t="shared" si="75"/>
        <v>0</v>
      </c>
      <c r="BA82" s="132">
        <f t="shared" si="76"/>
        <v>0</v>
      </c>
      <c r="BB82" s="132">
        <f t="shared" si="77"/>
        <v>0</v>
      </c>
      <c r="BC82" s="132">
        <f t="shared" si="78"/>
        <v>0</v>
      </c>
      <c r="BD82" s="132">
        <f t="shared" si="79"/>
        <v>0</v>
      </c>
      <c r="BE82" s="132">
        <f t="shared" si="80"/>
        <v>0</v>
      </c>
      <c r="BF82" s="132">
        <f t="shared" si="81"/>
        <v>0</v>
      </c>
      <c r="BG82" s="132">
        <f t="shared" si="82"/>
        <v>0</v>
      </c>
      <c r="BH82" s="132">
        <f t="shared" si="83"/>
        <v>0</v>
      </c>
      <c r="BI82" s="132">
        <f t="shared" si="84"/>
        <v>0</v>
      </c>
      <c r="BJ82" s="132">
        <f t="shared" si="85"/>
        <v>0</v>
      </c>
      <c r="BK82" s="132">
        <f t="shared" si="86"/>
        <v>0</v>
      </c>
      <c r="BL82" s="132">
        <f t="shared" si="87"/>
        <v>0</v>
      </c>
      <c r="BM82" s="132">
        <f t="shared" si="88"/>
        <v>0</v>
      </c>
      <c r="BN82" s="132">
        <f t="shared" si="89"/>
        <v>0</v>
      </c>
      <c r="BO82" s="132">
        <f t="shared" si="90"/>
        <v>0</v>
      </c>
      <c r="BP82" s="132">
        <f t="shared" si="91"/>
        <v>0</v>
      </c>
      <c r="BQ82" s="132">
        <f t="shared" si="92"/>
        <v>0</v>
      </c>
      <c r="BR82" s="132">
        <f t="shared" si="93"/>
        <v>0</v>
      </c>
      <c r="BS82" s="132">
        <f t="shared" si="94"/>
        <v>0</v>
      </c>
      <c r="BT82" s="132">
        <f t="shared" si="95"/>
        <v>0</v>
      </c>
      <c r="BU82" s="132">
        <f t="shared" si="96"/>
        <v>0</v>
      </c>
      <c r="BV82" s="132">
        <f t="shared" si="97"/>
        <v>0</v>
      </c>
      <c r="BW82" s="132">
        <f t="shared" si="98"/>
        <v>0</v>
      </c>
      <c r="BX82" s="132">
        <f t="shared" si="99"/>
        <v>0</v>
      </c>
      <c r="BY82" s="132">
        <f t="shared" si="100"/>
        <v>0</v>
      </c>
      <c r="BZ82" s="132">
        <f t="shared" si="101"/>
        <v>0</v>
      </c>
      <c r="CA82" s="138">
        <f t="shared" si="102"/>
        <v>0</v>
      </c>
      <c r="CC82" s="138">
        <f t="shared" si="103"/>
        <v>0</v>
      </c>
      <c r="CD82" s="138">
        <f t="shared" si="117"/>
        <v>0</v>
      </c>
      <c r="CE82" s="183">
        <f t="shared" si="118"/>
        <v>0</v>
      </c>
      <c r="CF82" s="130" t="str">
        <f t="shared" si="119"/>
        <v xml:space="preserve"> </v>
      </c>
      <c r="CG82" s="130" t="str">
        <f t="shared" si="120"/>
        <v xml:space="preserve"> </v>
      </c>
    </row>
    <row r="83" spans="1:85" ht="15">
      <c r="A83" s="181">
        <v>80</v>
      </c>
      <c r="B83" s="1956"/>
      <c r="C83" s="1956"/>
      <c r="D83" s="316"/>
      <c r="E83" s="317" t="str">
        <f ca="1">IF(D83&gt;0,OFFSET(исх.данные!$A$6,D83,1,1,1)," ")</f>
        <v xml:space="preserve"> </v>
      </c>
      <c r="F83" s="318" t="str">
        <f ca="1">IF(D83&gt;0,OFFSET(исх.данные!$A$6,D83,2,1,1),"  ")</f>
        <v xml:space="preserve">  </v>
      </c>
      <c r="G83" s="317" t="str">
        <f ca="1">IF(D83&gt;0,OFFSET(исх.данные!$A$6,D83,3,1,1),"  ")</f>
        <v xml:space="preserve">  </v>
      </c>
      <c r="H83" s="316"/>
      <c r="I83" s="306"/>
      <c r="J83" s="317"/>
      <c r="K83" s="317"/>
      <c r="L83" s="306"/>
      <c r="M83" s="317"/>
      <c r="N83" s="317"/>
      <c r="O83" s="319"/>
      <c r="P83" s="319"/>
      <c r="Q83" s="306"/>
      <c r="R83" s="306"/>
      <c r="S83" s="318"/>
      <c r="T83" s="318"/>
      <c r="U83" s="320"/>
      <c r="V83" s="126" t="str">
        <f t="shared" si="104"/>
        <v xml:space="preserve"> </v>
      </c>
      <c r="W83" s="126" t="str">
        <f t="shared" si="105"/>
        <v xml:space="preserve"> </v>
      </c>
      <c r="X83" s="126" t="str">
        <f t="shared" si="106"/>
        <v xml:space="preserve"> </v>
      </c>
      <c r="Y83" s="126"/>
      <c r="Z83" s="126" t="str">
        <f t="shared" si="61"/>
        <v xml:space="preserve"> </v>
      </c>
      <c r="AA83" s="181" t="str">
        <f t="shared" si="107"/>
        <v xml:space="preserve">    </v>
      </c>
      <c r="AC83" s="132">
        <f t="shared" si="121"/>
        <v>0</v>
      </c>
      <c r="AD83" s="132">
        <f t="shared" si="108"/>
        <v>0</v>
      </c>
      <c r="AE83" s="132">
        <f t="shared" si="109"/>
        <v>0</v>
      </c>
      <c r="AF83" s="132">
        <f t="shared" si="110"/>
        <v>0</v>
      </c>
      <c r="AG83" s="132">
        <f t="shared" si="111"/>
        <v>0</v>
      </c>
      <c r="AH83" s="132">
        <f t="shared" si="112"/>
        <v>0</v>
      </c>
      <c r="AI83" s="132">
        <f t="shared" si="113"/>
        <v>0</v>
      </c>
      <c r="AJ83" s="132">
        <f t="shared" si="114"/>
        <v>0</v>
      </c>
      <c r="AK83" s="132">
        <f t="shared" si="115"/>
        <v>0</v>
      </c>
      <c r="AL83" s="132">
        <f t="shared" si="116"/>
        <v>0</v>
      </c>
      <c r="AM83" s="132">
        <f t="shared" si="62"/>
        <v>0</v>
      </c>
      <c r="AN83" s="132">
        <f t="shared" si="63"/>
        <v>0</v>
      </c>
      <c r="AO83" s="132">
        <f t="shared" si="64"/>
        <v>0</v>
      </c>
      <c r="AP83" s="132">
        <f t="shared" si="65"/>
        <v>0</v>
      </c>
      <c r="AQ83" s="132">
        <f t="shared" si="66"/>
        <v>0</v>
      </c>
      <c r="AR83" s="132">
        <f t="shared" si="67"/>
        <v>0</v>
      </c>
      <c r="AS83" s="132">
        <f t="shared" si="68"/>
        <v>0</v>
      </c>
      <c r="AT83" s="132">
        <f t="shared" si="69"/>
        <v>0</v>
      </c>
      <c r="AU83" s="132">
        <f t="shared" si="70"/>
        <v>0</v>
      </c>
      <c r="AV83" s="132">
        <f t="shared" si="71"/>
        <v>0</v>
      </c>
      <c r="AW83" s="132">
        <f t="shared" si="72"/>
        <v>0</v>
      </c>
      <c r="AX83" s="132">
        <f t="shared" si="73"/>
        <v>0</v>
      </c>
      <c r="AY83" s="132">
        <f t="shared" si="74"/>
        <v>0</v>
      </c>
      <c r="AZ83" s="132">
        <f t="shared" si="75"/>
        <v>0</v>
      </c>
      <c r="BA83" s="132">
        <f t="shared" si="76"/>
        <v>0</v>
      </c>
      <c r="BB83" s="132">
        <f t="shared" si="77"/>
        <v>0</v>
      </c>
      <c r="BC83" s="132">
        <f t="shared" si="78"/>
        <v>0</v>
      </c>
      <c r="BD83" s="132">
        <f t="shared" si="79"/>
        <v>0</v>
      </c>
      <c r="BE83" s="132">
        <f t="shared" si="80"/>
        <v>0</v>
      </c>
      <c r="BF83" s="132">
        <f t="shared" si="81"/>
        <v>0</v>
      </c>
      <c r="BG83" s="132">
        <f t="shared" si="82"/>
        <v>0</v>
      </c>
      <c r="BH83" s="132">
        <f t="shared" si="83"/>
        <v>0</v>
      </c>
      <c r="BI83" s="132">
        <f t="shared" si="84"/>
        <v>0</v>
      </c>
      <c r="BJ83" s="132">
        <f t="shared" si="85"/>
        <v>0</v>
      </c>
      <c r="BK83" s="132">
        <f t="shared" si="86"/>
        <v>0</v>
      </c>
      <c r="BL83" s="132">
        <f t="shared" si="87"/>
        <v>0</v>
      </c>
      <c r="BM83" s="132">
        <f t="shared" si="88"/>
        <v>0</v>
      </c>
      <c r="BN83" s="132">
        <f t="shared" si="89"/>
        <v>0</v>
      </c>
      <c r="BO83" s="132">
        <f t="shared" si="90"/>
        <v>0</v>
      </c>
      <c r="BP83" s="132">
        <f t="shared" si="91"/>
        <v>0</v>
      </c>
      <c r="BQ83" s="132">
        <f t="shared" si="92"/>
        <v>0</v>
      </c>
      <c r="BR83" s="132">
        <f t="shared" si="93"/>
        <v>0</v>
      </c>
      <c r="BS83" s="132">
        <f t="shared" si="94"/>
        <v>0</v>
      </c>
      <c r="BT83" s="132">
        <f t="shared" si="95"/>
        <v>0</v>
      </c>
      <c r="BU83" s="132">
        <f t="shared" si="96"/>
        <v>0</v>
      </c>
      <c r="BV83" s="132">
        <f t="shared" si="97"/>
        <v>0</v>
      </c>
      <c r="BW83" s="132">
        <f t="shared" si="98"/>
        <v>0</v>
      </c>
      <c r="BX83" s="132">
        <f t="shared" si="99"/>
        <v>0</v>
      </c>
      <c r="BY83" s="132">
        <f t="shared" si="100"/>
        <v>0</v>
      </c>
      <c r="BZ83" s="132">
        <f t="shared" si="101"/>
        <v>0</v>
      </c>
      <c r="CA83" s="138">
        <f t="shared" si="102"/>
        <v>0</v>
      </c>
      <c r="CC83" s="138">
        <f t="shared" si="103"/>
        <v>0</v>
      </c>
      <c r="CD83" s="138">
        <f t="shared" si="117"/>
        <v>0</v>
      </c>
      <c r="CE83" s="183">
        <f t="shared" si="118"/>
        <v>0</v>
      </c>
      <c r="CF83" s="130" t="str">
        <f t="shared" si="119"/>
        <v xml:space="preserve"> </v>
      </c>
      <c r="CG83" s="130" t="str">
        <f t="shared" si="120"/>
        <v xml:space="preserve"> </v>
      </c>
    </row>
    <row r="84" spans="1:85" ht="15">
      <c r="A84" s="181">
        <v>81</v>
      </c>
      <c r="B84" s="1957"/>
      <c r="C84" s="1957"/>
      <c r="D84" s="310"/>
      <c r="E84" s="311" t="str">
        <f ca="1">IF(D84&gt;0,OFFSET(исх.данные!$A$6,D84,1,1,1)," ")</f>
        <v xml:space="preserve"> </v>
      </c>
      <c r="F84" s="312" t="str">
        <f ca="1">IF(D84&gt;0,OFFSET(исх.данные!$A$6,D84,2,1,1),"  ")</f>
        <v xml:space="preserve">  </v>
      </c>
      <c r="G84" s="311" t="str">
        <f ca="1">IF(D84&gt;0,OFFSET(исх.данные!$A$6,D84,3,1,1),"  ")</f>
        <v xml:space="preserve">  </v>
      </c>
      <c r="H84" s="310"/>
      <c r="I84" s="314"/>
      <c r="J84" s="311"/>
      <c r="K84" s="311"/>
      <c r="L84" s="314"/>
      <c r="M84" s="311"/>
      <c r="N84" s="311"/>
      <c r="O84" s="313"/>
      <c r="P84" s="313"/>
      <c r="Q84" s="314"/>
      <c r="R84" s="314"/>
      <c r="S84" s="312"/>
      <c r="T84" s="312"/>
      <c r="U84" s="315"/>
      <c r="V84" s="129" t="str">
        <f t="shared" si="104"/>
        <v xml:space="preserve"> </v>
      </c>
      <c r="W84" s="129" t="str">
        <f t="shared" si="105"/>
        <v xml:space="preserve"> </v>
      </c>
      <c r="X84" s="129" t="str">
        <f t="shared" si="106"/>
        <v xml:space="preserve"> </v>
      </c>
      <c r="Y84" s="129"/>
      <c r="Z84" s="129" t="str">
        <f t="shared" si="61"/>
        <v xml:space="preserve"> </v>
      </c>
      <c r="AA84" s="182" t="str">
        <f t="shared" si="107"/>
        <v xml:space="preserve">    </v>
      </c>
      <c r="AC84" s="132">
        <f t="shared" si="121"/>
        <v>0</v>
      </c>
      <c r="AD84" s="132">
        <f t="shared" si="108"/>
        <v>0</v>
      </c>
      <c r="AE84" s="132">
        <f t="shared" si="109"/>
        <v>0</v>
      </c>
      <c r="AF84" s="132">
        <f t="shared" si="110"/>
        <v>0</v>
      </c>
      <c r="AG84" s="132">
        <f t="shared" si="111"/>
        <v>0</v>
      </c>
      <c r="AH84" s="132">
        <f t="shared" si="112"/>
        <v>0</v>
      </c>
      <c r="AI84" s="132">
        <f t="shared" si="113"/>
        <v>0</v>
      </c>
      <c r="AJ84" s="132">
        <f t="shared" si="114"/>
        <v>0</v>
      </c>
      <c r="AK84" s="132">
        <f t="shared" si="115"/>
        <v>0</v>
      </c>
      <c r="AL84" s="132">
        <f t="shared" si="116"/>
        <v>0</v>
      </c>
      <c r="AM84" s="132">
        <f t="shared" si="62"/>
        <v>0</v>
      </c>
      <c r="AN84" s="132">
        <f t="shared" si="63"/>
        <v>0</v>
      </c>
      <c r="AO84" s="132">
        <f t="shared" si="64"/>
        <v>0</v>
      </c>
      <c r="AP84" s="132">
        <f t="shared" si="65"/>
        <v>0</v>
      </c>
      <c r="AQ84" s="132">
        <f t="shared" si="66"/>
        <v>0</v>
      </c>
      <c r="AR84" s="132">
        <f t="shared" si="67"/>
        <v>0</v>
      </c>
      <c r="AS84" s="132">
        <f t="shared" si="68"/>
        <v>0</v>
      </c>
      <c r="AT84" s="132">
        <f t="shared" si="69"/>
        <v>0</v>
      </c>
      <c r="AU84" s="132">
        <f t="shared" si="70"/>
        <v>0</v>
      </c>
      <c r="AV84" s="132">
        <f t="shared" si="71"/>
        <v>0</v>
      </c>
      <c r="AW84" s="132">
        <f t="shared" si="72"/>
        <v>0</v>
      </c>
      <c r="AX84" s="132">
        <f t="shared" si="73"/>
        <v>0</v>
      </c>
      <c r="AY84" s="132">
        <f t="shared" si="74"/>
        <v>0</v>
      </c>
      <c r="AZ84" s="132">
        <f t="shared" si="75"/>
        <v>0</v>
      </c>
      <c r="BA84" s="132">
        <f t="shared" si="76"/>
        <v>0</v>
      </c>
      <c r="BB84" s="132">
        <f t="shared" si="77"/>
        <v>0</v>
      </c>
      <c r="BC84" s="132">
        <f t="shared" si="78"/>
        <v>0</v>
      </c>
      <c r="BD84" s="132">
        <f t="shared" si="79"/>
        <v>0</v>
      </c>
      <c r="BE84" s="132">
        <f t="shared" si="80"/>
        <v>0</v>
      </c>
      <c r="BF84" s="132">
        <f t="shared" si="81"/>
        <v>0</v>
      </c>
      <c r="BG84" s="132">
        <f t="shared" si="82"/>
        <v>0</v>
      </c>
      <c r="BH84" s="132">
        <f t="shared" si="83"/>
        <v>0</v>
      </c>
      <c r="BI84" s="132">
        <f t="shared" si="84"/>
        <v>0</v>
      </c>
      <c r="BJ84" s="132">
        <f t="shared" si="85"/>
        <v>0</v>
      </c>
      <c r="BK84" s="132">
        <f t="shared" si="86"/>
        <v>0</v>
      </c>
      <c r="BL84" s="132">
        <f t="shared" si="87"/>
        <v>0</v>
      </c>
      <c r="BM84" s="132">
        <f t="shared" si="88"/>
        <v>0</v>
      </c>
      <c r="BN84" s="132">
        <f t="shared" si="89"/>
        <v>0</v>
      </c>
      <c r="BO84" s="132">
        <f t="shared" si="90"/>
        <v>0</v>
      </c>
      <c r="BP84" s="132">
        <f t="shared" si="91"/>
        <v>0</v>
      </c>
      <c r="BQ84" s="132">
        <f t="shared" si="92"/>
        <v>0</v>
      </c>
      <c r="BR84" s="132">
        <f t="shared" si="93"/>
        <v>0</v>
      </c>
      <c r="BS84" s="132">
        <f t="shared" si="94"/>
        <v>0</v>
      </c>
      <c r="BT84" s="132">
        <f t="shared" si="95"/>
        <v>0</v>
      </c>
      <c r="BU84" s="132">
        <f t="shared" si="96"/>
        <v>0</v>
      </c>
      <c r="BV84" s="132">
        <f t="shared" si="97"/>
        <v>0</v>
      </c>
      <c r="BW84" s="132">
        <f t="shared" si="98"/>
        <v>0</v>
      </c>
      <c r="BX84" s="132">
        <f t="shared" si="99"/>
        <v>0</v>
      </c>
      <c r="BY84" s="132">
        <f t="shared" si="100"/>
        <v>0</v>
      </c>
      <c r="BZ84" s="132">
        <f t="shared" si="101"/>
        <v>0</v>
      </c>
      <c r="CA84" s="138">
        <f t="shared" si="102"/>
        <v>0</v>
      </c>
      <c r="CC84" s="138">
        <f t="shared" si="103"/>
        <v>0</v>
      </c>
      <c r="CD84" s="138">
        <f t="shared" si="117"/>
        <v>0</v>
      </c>
      <c r="CE84" s="183">
        <f t="shared" si="118"/>
        <v>0</v>
      </c>
      <c r="CF84" s="130" t="str">
        <f t="shared" si="119"/>
        <v xml:space="preserve"> </v>
      </c>
      <c r="CG84" s="130" t="str">
        <f t="shared" si="120"/>
        <v xml:space="preserve"> </v>
      </c>
    </row>
    <row r="85" spans="1:85" ht="15">
      <c r="A85" s="181">
        <v>82</v>
      </c>
      <c r="B85" s="1956"/>
      <c r="C85" s="1956"/>
      <c r="D85" s="316"/>
      <c r="E85" s="317" t="str">
        <f ca="1">IF(D85&gt;0,OFFSET(исх.данные!$A$6,D85,1,1,1)," ")</f>
        <v xml:space="preserve"> </v>
      </c>
      <c r="F85" s="318" t="str">
        <f ca="1">IF(D85&gt;0,OFFSET(исх.данные!$A$6,D85,2,1,1),"  ")</f>
        <v xml:space="preserve">  </v>
      </c>
      <c r="G85" s="317" t="str">
        <f ca="1">IF(D85&gt;0,OFFSET(исх.данные!$A$6,D85,3,1,1),"  ")</f>
        <v xml:space="preserve">  </v>
      </c>
      <c r="H85" s="316"/>
      <c r="I85" s="306"/>
      <c r="J85" s="317"/>
      <c r="K85" s="317"/>
      <c r="L85" s="306"/>
      <c r="M85" s="317"/>
      <c r="N85" s="317"/>
      <c r="O85" s="319"/>
      <c r="P85" s="319"/>
      <c r="Q85" s="306"/>
      <c r="R85" s="306"/>
      <c r="S85" s="318"/>
      <c r="T85" s="318"/>
      <c r="U85" s="320"/>
      <c r="V85" s="126" t="str">
        <f t="shared" si="104"/>
        <v xml:space="preserve"> </v>
      </c>
      <c r="W85" s="126" t="str">
        <f t="shared" si="105"/>
        <v xml:space="preserve"> </v>
      </c>
      <c r="X85" s="126" t="str">
        <f t="shared" si="106"/>
        <v xml:space="preserve"> </v>
      </c>
      <c r="Y85" s="126"/>
      <c r="Z85" s="126" t="str">
        <f t="shared" si="61"/>
        <v xml:space="preserve"> </v>
      </c>
      <c r="AA85" s="181" t="str">
        <f t="shared" si="107"/>
        <v xml:space="preserve">    </v>
      </c>
      <c r="AC85" s="132">
        <f t="shared" si="121"/>
        <v>0</v>
      </c>
      <c r="AD85" s="132">
        <f t="shared" si="108"/>
        <v>0</v>
      </c>
      <c r="AE85" s="132">
        <f t="shared" si="109"/>
        <v>0</v>
      </c>
      <c r="AF85" s="132">
        <f t="shared" si="110"/>
        <v>0</v>
      </c>
      <c r="AG85" s="132">
        <f t="shared" si="111"/>
        <v>0</v>
      </c>
      <c r="AH85" s="132">
        <f t="shared" si="112"/>
        <v>0</v>
      </c>
      <c r="AI85" s="132">
        <f t="shared" si="113"/>
        <v>0</v>
      </c>
      <c r="AJ85" s="132">
        <f t="shared" si="114"/>
        <v>0</v>
      </c>
      <c r="AK85" s="132">
        <f t="shared" si="115"/>
        <v>0</v>
      </c>
      <c r="AL85" s="132">
        <f t="shared" si="116"/>
        <v>0</v>
      </c>
      <c r="AM85" s="132">
        <f t="shared" si="62"/>
        <v>0</v>
      </c>
      <c r="AN85" s="132">
        <f t="shared" si="63"/>
        <v>0</v>
      </c>
      <c r="AO85" s="132">
        <f t="shared" si="64"/>
        <v>0</v>
      </c>
      <c r="AP85" s="132">
        <f t="shared" si="65"/>
        <v>0</v>
      </c>
      <c r="AQ85" s="132">
        <f t="shared" si="66"/>
        <v>0</v>
      </c>
      <c r="AR85" s="132">
        <f t="shared" si="67"/>
        <v>0</v>
      </c>
      <c r="AS85" s="132">
        <f t="shared" si="68"/>
        <v>0</v>
      </c>
      <c r="AT85" s="132">
        <f t="shared" si="69"/>
        <v>0</v>
      </c>
      <c r="AU85" s="132">
        <f t="shared" si="70"/>
        <v>0</v>
      </c>
      <c r="AV85" s="132">
        <f t="shared" si="71"/>
        <v>0</v>
      </c>
      <c r="AW85" s="132">
        <f t="shared" si="72"/>
        <v>0</v>
      </c>
      <c r="AX85" s="132">
        <f t="shared" si="73"/>
        <v>0</v>
      </c>
      <c r="AY85" s="132">
        <f t="shared" si="74"/>
        <v>0</v>
      </c>
      <c r="AZ85" s="132">
        <f t="shared" si="75"/>
        <v>0</v>
      </c>
      <c r="BA85" s="132">
        <f t="shared" si="76"/>
        <v>0</v>
      </c>
      <c r="BB85" s="132">
        <f t="shared" si="77"/>
        <v>0</v>
      </c>
      <c r="BC85" s="132">
        <f t="shared" si="78"/>
        <v>0</v>
      </c>
      <c r="BD85" s="132">
        <f t="shared" si="79"/>
        <v>0</v>
      </c>
      <c r="BE85" s="132">
        <f t="shared" si="80"/>
        <v>0</v>
      </c>
      <c r="BF85" s="132">
        <f t="shared" si="81"/>
        <v>0</v>
      </c>
      <c r="BG85" s="132">
        <f t="shared" si="82"/>
        <v>0</v>
      </c>
      <c r="BH85" s="132">
        <f t="shared" si="83"/>
        <v>0</v>
      </c>
      <c r="BI85" s="132">
        <f t="shared" si="84"/>
        <v>0</v>
      </c>
      <c r="BJ85" s="132">
        <f t="shared" si="85"/>
        <v>0</v>
      </c>
      <c r="BK85" s="132">
        <f t="shared" si="86"/>
        <v>0</v>
      </c>
      <c r="BL85" s="132">
        <f t="shared" si="87"/>
        <v>0</v>
      </c>
      <c r="BM85" s="132">
        <f t="shared" si="88"/>
        <v>0</v>
      </c>
      <c r="BN85" s="132">
        <f t="shared" si="89"/>
        <v>0</v>
      </c>
      <c r="BO85" s="132">
        <f t="shared" si="90"/>
        <v>0</v>
      </c>
      <c r="BP85" s="132">
        <f t="shared" si="91"/>
        <v>0</v>
      </c>
      <c r="BQ85" s="132">
        <f t="shared" si="92"/>
        <v>0</v>
      </c>
      <c r="BR85" s="132">
        <f t="shared" si="93"/>
        <v>0</v>
      </c>
      <c r="BS85" s="132">
        <f t="shared" si="94"/>
        <v>0</v>
      </c>
      <c r="BT85" s="132">
        <f t="shared" si="95"/>
        <v>0</v>
      </c>
      <c r="BU85" s="132">
        <f t="shared" si="96"/>
        <v>0</v>
      </c>
      <c r="BV85" s="132">
        <f t="shared" si="97"/>
        <v>0</v>
      </c>
      <c r="BW85" s="132">
        <f t="shared" si="98"/>
        <v>0</v>
      </c>
      <c r="BX85" s="132">
        <f t="shared" si="99"/>
        <v>0</v>
      </c>
      <c r="BY85" s="132">
        <f t="shared" si="100"/>
        <v>0</v>
      </c>
      <c r="BZ85" s="132">
        <f t="shared" si="101"/>
        <v>0</v>
      </c>
      <c r="CA85" s="138">
        <f t="shared" si="102"/>
        <v>0</v>
      </c>
      <c r="CC85" s="138">
        <f t="shared" si="103"/>
        <v>0</v>
      </c>
      <c r="CD85" s="138">
        <f t="shared" si="117"/>
        <v>0</v>
      </c>
      <c r="CE85" s="183">
        <f t="shared" si="118"/>
        <v>0</v>
      </c>
      <c r="CF85" s="130" t="str">
        <f t="shared" si="119"/>
        <v xml:space="preserve"> </v>
      </c>
      <c r="CG85" s="130" t="str">
        <f t="shared" si="120"/>
        <v xml:space="preserve"> </v>
      </c>
    </row>
    <row r="86" spans="1:85" ht="15">
      <c r="A86" s="181">
        <v>83</v>
      </c>
      <c r="B86" s="1957"/>
      <c r="C86" s="1957"/>
      <c r="D86" s="310"/>
      <c r="E86" s="311" t="str">
        <f ca="1">IF(D86&gt;0,OFFSET(исх.данные!$A$6,D86,1,1,1)," ")</f>
        <v xml:space="preserve"> </v>
      </c>
      <c r="F86" s="312" t="str">
        <f ca="1">IF(D86&gt;0,OFFSET(исх.данные!$A$6,D86,2,1,1),"  ")</f>
        <v xml:space="preserve">  </v>
      </c>
      <c r="G86" s="311" t="str">
        <f ca="1">IF(D86&gt;0,OFFSET(исх.данные!$A$6,D86,3,1,1),"  ")</f>
        <v xml:space="preserve">  </v>
      </c>
      <c r="H86" s="310"/>
      <c r="I86" s="314"/>
      <c r="J86" s="311"/>
      <c r="K86" s="311"/>
      <c r="L86" s="314"/>
      <c r="M86" s="311"/>
      <c r="N86" s="311"/>
      <c r="O86" s="313"/>
      <c r="P86" s="313"/>
      <c r="Q86" s="314"/>
      <c r="R86" s="314"/>
      <c r="S86" s="312"/>
      <c r="T86" s="312"/>
      <c r="U86" s="315"/>
      <c r="V86" s="129" t="str">
        <f t="shared" si="104"/>
        <v xml:space="preserve"> </v>
      </c>
      <c r="W86" s="129" t="str">
        <f t="shared" si="105"/>
        <v xml:space="preserve"> </v>
      </c>
      <c r="X86" s="129" t="str">
        <f t="shared" si="106"/>
        <v xml:space="preserve"> </v>
      </c>
      <c r="Y86" s="129"/>
      <c r="Z86" s="129" t="str">
        <f t="shared" si="61"/>
        <v xml:space="preserve"> </v>
      </c>
      <c r="AA86" s="182" t="str">
        <f t="shared" si="107"/>
        <v xml:space="preserve">    </v>
      </c>
      <c r="AC86" s="132">
        <f t="shared" si="121"/>
        <v>0</v>
      </c>
      <c r="AD86" s="132">
        <f t="shared" si="108"/>
        <v>0</v>
      </c>
      <c r="AE86" s="132">
        <f t="shared" si="109"/>
        <v>0</v>
      </c>
      <c r="AF86" s="132">
        <f t="shared" si="110"/>
        <v>0</v>
      </c>
      <c r="AG86" s="132">
        <f t="shared" si="111"/>
        <v>0</v>
      </c>
      <c r="AH86" s="132">
        <f t="shared" si="112"/>
        <v>0</v>
      </c>
      <c r="AI86" s="132">
        <f t="shared" si="113"/>
        <v>0</v>
      </c>
      <c r="AJ86" s="132">
        <f t="shared" si="114"/>
        <v>0</v>
      </c>
      <c r="AK86" s="132">
        <f t="shared" si="115"/>
        <v>0</v>
      </c>
      <c r="AL86" s="132">
        <f t="shared" si="116"/>
        <v>0</v>
      </c>
      <c r="AM86" s="132">
        <f t="shared" si="62"/>
        <v>0</v>
      </c>
      <c r="AN86" s="132">
        <f t="shared" si="63"/>
        <v>0</v>
      </c>
      <c r="AO86" s="132">
        <f t="shared" si="64"/>
        <v>0</v>
      </c>
      <c r="AP86" s="132">
        <f t="shared" si="65"/>
        <v>0</v>
      </c>
      <c r="AQ86" s="132">
        <f t="shared" si="66"/>
        <v>0</v>
      </c>
      <c r="AR86" s="132">
        <f t="shared" si="67"/>
        <v>0</v>
      </c>
      <c r="AS86" s="132">
        <f t="shared" si="68"/>
        <v>0</v>
      </c>
      <c r="AT86" s="132">
        <f t="shared" si="69"/>
        <v>0</v>
      </c>
      <c r="AU86" s="132">
        <f t="shared" si="70"/>
        <v>0</v>
      </c>
      <c r="AV86" s="132">
        <f t="shared" si="71"/>
        <v>0</v>
      </c>
      <c r="AW86" s="132">
        <f t="shared" si="72"/>
        <v>0</v>
      </c>
      <c r="AX86" s="132">
        <f t="shared" si="73"/>
        <v>0</v>
      </c>
      <c r="AY86" s="132">
        <f t="shared" si="74"/>
        <v>0</v>
      </c>
      <c r="AZ86" s="132">
        <f t="shared" si="75"/>
        <v>0</v>
      </c>
      <c r="BA86" s="132">
        <f t="shared" si="76"/>
        <v>0</v>
      </c>
      <c r="BB86" s="132">
        <f t="shared" si="77"/>
        <v>0</v>
      </c>
      <c r="BC86" s="132">
        <f t="shared" si="78"/>
        <v>0</v>
      </c>
      <c r="BD86" s="132">
        <f t="shared" si="79"/>
        <v>0</v>
      </c>
      <c r="BE86" s="132">
        <f t="shared" si="80"/>
        <v>0</v>
      </c>
      <c r="BF86" s="132">
        <f t="shared" si="81"/>
        <v>0</v>
      </c>
      <c r="BG86" s="132">
        <f t="shared" si="82"/>
        <v>0</v>
      </c>
      <c r="BH86" s="132">
        <f t="shared" si="83"/>
        <v>0</v>
      </c>
      <c r="BI86" s="132">
        <f t="shared" si="84"/>
        <v>0</v>
      </c>
      <c r="BJ86" s="132">
        <f t="shared" si="85"/>
        <v>0</v>
      </c>
      <c r="BK86" s="132">
        <f t="shared" si="86"/>
        <v>0</v>
      </c>
      <c r="BL86" s="132">
        <f t="shared" si="87"/>
        <v>0</v>
      </c>
      <c r="BM86" s="132">
        <f t="shared" si="88"/>
        <v>0</v>
      </c>
      <c r="BN86" s="132">
        <f t="shared" si="89"/>
        <v>0</v>
      </c>
      <c r="BO86" s="132">
        <f t="shared" si="90"/>
        <v>0</v>
      </c>
      <c r="BP86" s="132">
        <f t="shared" si="91"/>
        <v>0</v>
      </c>
      <c r="BQ86" s="132">
        <f t="shared" si="92"/>
        <v>0</v>
      </c>
      <c r="BR86" s="132">
        <f t="shared" si="93"/>
        <v>0</v>
      </c>
      <c r="BS86" s="132">
        <f t="shared" si="94"/>
        <v>0</v>
      </c>
      <c r="BT86" s="132">
        <f t="shared" si="95"/>
        <v>0</v>
      </c>
      <c r="BU86" s="132">
        <f t="shared" si="96"/>
        <v>0</v>
      </c>
      <c r="BV86" s="132">
        <f t="shared" si="97"/>
        <v>0</v>
      </c>
      <c r="BW86" s="132">
        <f t="shared" si="98"/>
        <v>0</v>
      </c>
      <c r="BX86" s="132">
        <f t="shared" si="99"/>
        <v>0</v>
      </c>
      <c r="BY86" s="132">
        <f t="shared" si="100"/>
        <v>0</v>
      </c>
      <c r="BZ86" s="132">
        <f t="shared" si="101"/>
        <v>0</v>
      </c>
      <c r="CA86" s="138">
        <f t="shared" si="102"/>
        <v>0</v>
      </c>
      <c r="CC86" s="138">
        <f t="shared" si="103"/>
        <v>0</v>
      </c>
      <c r="CD86" s="138">
        <f t="shared" si="117"/>
        <v>0</v>
      </c>
      <c r="CE86" s="183">
        <f t="shared" si="118"/>
        <v>0</v>
      </c>
      <c r="CF86" s="130" t="str">
        <f t="shared" si="119"/>
        <v xml:space="preserve"> </v>
      </c>
      <c r="CG86" s="130" t="str">
        <f t="shared" si="120"/>
        <v xml:space="preserve"> </v>
      </c>
    </row>
    <row r="87" spans="1:85" ht="15">
      <c r="A87" s="181">
        <v>84</v>
      </c>
      <c r="B87" s="1956"/>
      <c r="C87" s="1956"/>
      <c r="D87" s="316"/>
      <c r="E87" s="317" t="str">
        <f ca="1">IF(D87&gt;0,OFFSET(исх.данные!$A$6,D87,1,1,1)," ")</f>
        <v xml:space="preserve"> </v>
      </c>
      <c r="F87" s="318" t="str">
        <f ca="1">IF(D87&gt;0,OFFSET(исх.данные!$A$6,D87,2,1,1),"  ")</f>
        <v xml:space="preserve">  </v>
      </c>
      <c r="G87" s="317" t="str">
        <f ca="1">IF(D87&gt;0,OFFSET(исх.данные!$A$6,D87,3,1,1),"  ")</f>
        <v xml:space="preserve">  </v>
      </c>
      <c r="H87" s="316"/>
      <c r="I87" s="306"/>
      <c r="J87" s="317"/>
      <c r="K87" s="317"/>
      <c r="L87" s="306"/>
      <c r="M87" s="317"/>
      <c r="N87" s="317"/>
      <c r="O87" s="319"/>
      <c r="P87" s="319"/>
      <c r="Q87" s="306"/>
      <c r="R87" s="306"/>
      <c r="S87" s="318"/>
      <c r="T87" s="318"/>
      <c r="U87" s="320"/>
      <c r="V87" s="126" t="str">
        <f t="shared" si="104"/>
        <v xml:space="preserve"> </v>
      </c>
      <c r="W87" s="126" t="str">
        <f t="shared" si="105"/>
        <v xml:space="preserve"> </v>
      </c>
      <c r="X87" s="126" t="str">
        <f t="shared" si="106"/>
        <v xml:space="preserve"> </v>
      </c>
      <c r="Y87" s="126"/>
      <c r="Z87" s="126" t="str">
        <f t="shared" si="61"/>
        <v xml:space="preserve"> </v>
      </c>
      <c r="AA87" s="181" t="str">
        <f t="shared" si="107"/>
        <v xml:space="preserve">    </v>
      </c>
      <c r="AC87" s="132">
        <f t="shared" si="121"/>
        <v>0</v>
      </c>
      <c r="AD87" s="132">
        <f t="shared" si="108"/>
        <v>0</v>
      </c>
      <c r="AE87" s="132">
        <f t="shared" si="109"/>
        <v>0</v>
      </c>
      <c r="AF87" s="132">
        <f t="shared" si="110"/>
        <v>0</v>
      </c>
      <c r="AG87" s="132">
        <f t="shared" si="111"/>
        <v>0</v>
      </c>
      <c r="AH87" s="132">
        <f t="shared" si="112"/>
        <v>0</v>
      </c>
      <c r="AI87" s="132">
        <f t="shared" si="113"/>
        <v>0</v>
      </c>
      <c r="AJ87" s="132">
        <f t="shared" si="114"/>
        <v>0</v>
      </c>
      <c r="AK87" s="132">
        <f t="shared" si="115"/>
        <v>0</v>
      </c>
      <c r="AL87" s="132">
        <f t="shared" si="116"/>
        <v>0</v>
      </c>
      <c r="AM87" s="132">
        <f t="shared" si="62"/>
        <v>0</v>
      </c>
      <c r="AN87" s="132">
        <f t="shared" si="63"/>
        <v>0</v>
      </c>
      <c r="AO87" s="132">
        <f t="shared" si="64"/>
        <v>0</v>
      </c>
      <c r="AP87" s="132">
        <f t="shared" si="65"/>
        <v>0</v>
      </c>
      <c r="AQ87" s="132">
        <f t="shared" si="66"/>
        <v>0</v>
      </c>
      <c r="AR87" s="132">
        <f t="shared" si="67"/>
        <v>0</v>
      </c>
      <c r="AS87" s="132">
        <f t="shared" si="68"/>
        <v>0</v>
      </c>
      <c r="AT87" s="132">
        <f t="shared" si="69"/>
        <v>0</v>
      </c>
      <c r="AU87" s="132">
        <f t="shared" si="70"/>
        <v>0</v>
      </c>
      <c r="AV87" s="132">
        <f t="shared" si="71"/>
        <v>0</v>
      </c>
      <c r="AW87" s="132">
        <f t="shared" si="72"/>
        <v>0</v>
      </c>
      <c r="AX87" s="132">
        <f t="shared" si="73"/>
        <v>0</v>
      </c>
      <c r="AY87" s="132">
        <f t="shared" si="74"/>
        <v>0</v>
      </c>
      <c r="AZ87" s="132">
        <f t="shared" si="75"/>
        <v>0</v>
      </c>
      <c r="BA87" s="132">
        <f t="shared" si="76"/>
        <v>0</v>
      </c>
      <c r="BB87" s="132">
        <f t="shared" si="77"/>
        <v>0</v>
      </c>
      <c r="BC87" s="132">
        <f t="shared" si="78"/>
        <v>0</v>
      </c>
      <c r="BD87" s="132">
        <f t="shared" si="79"/>
        <v>0</v>
      </c>
      <c r="BE87" s="132">
        <f t="shared" si="80"/>
        <v>0</v>
      </c>
      <c r="BF87" s="132">
        <f t="shared" si="81"/>
        <v>0</v>
      </c>
      <c r="BG87" s="132">
        <f t="shared" si="82"/>
        <v>0</v>
      </c>
      <c r="BH87" s="132">
        <f t="shared" si="83"/>
        <v>0</v>
      </c>
      <c r="BI87" s="132">
        <f t="shared" si="84"/>
        <v>0</v>
      </c>
      <c r="BJ87" s="132">
        <f t="shared" si="85"/>
        <v>0</v>
      </c>
      <c r="BK87" s="132">
        <f t="shared" si="86"/>
        <v>0</v>
      </c>
      <c r="BL87" s="132">
        <f t="shared" si="87"/>
        <v>0</v>
      </c>
      <c r="BM87" s="132">
        <f t="shared" si="88"/>
        <v>0</v>
      </c>
      <c r="BN87" s="132">
        <f t="shared" si="89"/>
        <v>0</v>
      </c>
      <c r="BO87" s="132">
        <f t="shared" si="90"/>
        <v>0</v>
      </c>
      <c r="BP87" s="132">
        <f t="shared" si="91"/>
        <v>0</v>
      </c>
      <c r="BQ87" s="132">
        <f t="shared" si="92"/>
        <v>0</v>
      </c>
      <c r="BR87" s="132">
        <f t="shared" si="93"/>
        <v>0</v>
      </c>
      <c r="BS87" s="132">
        <f t="shared" si="94"/>
        <v>0</v>
      </c>
      <c r="BT87" s="132">
        <f t="shared" si="95"/>
        <v>0</v>
      </c>
      <c r="BU87" s="132">
        <f t="shared" si="96"/>
        <v>0</v>
      </c>
      <c r="BV87" s="132">
        <f t="shared" si="97"/>
        <v>0</v>
      </c>
      <c r="BW87" s="132">
        <f t="shared" si="98"/>
        <v>0</v>
      </c>
      <c r="BX87" s="132">
        <f t="shared" si="99"/>
        <v>0</v>
      </c>
      <c r="BY87" s="132">
        <f t="shared" si="100"/>
        <v>0</v>
      </c>
      <c r="BZ87" s="132">
        <f t="shared" si="101"/>
        <v>0</v>
      </c>
      <c r="CA87" s="138">
        <f t="shared" si="102"/>
        <v>0</v>
      </c>
      <c r="CC87" s="138">
        <f t="shared" si="103"/>
        <v>0</v>
      </c>
      <c r="CD87" s="138">
        <f t="shared" si="117"/>
        <v>0</v>
      </c>
      <c r="CE87" s="183">
        <f t="shared" si="118"/>
        <v>0</v>
      </c>
      <c r="CF87" s="130" t="str">
        <f t="shared" si="119"/>
        <v xml:space="preserve"> </v>
      </c>
      <c r="CG87" s="130" t="str">
        <f t="shared" si="120"/>
        <v xml:space="preserve"> </v>
      </c>
    </row>
    <row r="88" spans="1:85" ht="15">
      <c r="A88" s="181">
        <v>85</v>
      </c>
      <c r="B88" s="1957"/>
      <c r="C88" s="1957"/>
      <c r="D88" s="310"/>
      <c r="E88" s="311" t="str">
        <f ca="1">IF(D88&gt;0,OFFSET(исх.данные!$A$6,D88,1,1,1)," ")</f>
        <v xml:space="preserve"> </v>
      </c>
      <c r="F88" s="312" t="str">
        <f ca="1">IF(D88&gt;0,OFFSET(исх.данные!$A$6,D88,2,1,1),"  ")</f>
        <v xml:space="preserve">  </v>
      </c>
      <c r="G88" s="311" t="str">
        <f ca="1">IF(D88&gt;0,OFFSET(исх.данные!$A$6,D88,3,1,1),"  ")</f>
        <v xml:space="preserve">  </v>
      </c>
      <c r="H88" s="310"/>
      <c r="I88" s="314"/>
      <c r="J88" s="311"/>
      <c r="K88" s="311"/>
      <c r="L88" s="314"/>
      <c r="M88" s="311"/>
      <c r="N88" s="311"/>
      <c r="O88" s="313"/>
      <c r="P88" s="313"/>
      <c r="Q88" s="314"/>
      <c r="R88" s="314"/>
      <c r="S88" s="312"/>
      <c r="T88" s="312"/>
      <c r="U88" s="315"/>
      <c r="V88" s="129" t="str">
        <f t="shared" si="104"/>
        <v xml:space="preserve"> </v>
      </c>
      <c r="W88" s="129" t="str">
        <f t="shared" si="105"/>
        <v xml:space="preserve"> </v>
      </c>
      <c r="X88" s="129" t="str">
        <f t="shared" si="106"/>
        <v xml:space="preserve"> </v>
      </c>
      <c r="Y88" s="129"/>
      <c r="Z88" s="129" t="str">
        <f t="shared" si="61"/>
        <v xml:space="preserve"> </v>
      </c>
      <c r="AA88" s="182" t="str">
        <f t="shared" si="107"/>
        <v xml:space="preserve">    </v>
      </c>
      <c r="AC88" s="132">
        <f t="shared" si="121"/>
        <v>0</v>
      </c>
      <c r="AD88" s="132">
        <f t="shared" si="108"/>
        <v>0</v>
      </c>
      <c r="AE88" s="132">
        <f t="shared" si="109"/>
        <v>0</v>
      </c>
      <c r="AF88" s="132">
        <f t="shared" si="110"/>
        <v>0</v>
      </c>
      <c r="AG88" s="132">
        <f t="shared" si="111"/>
        <v>0</v>
      </c>
      <c r="AH88" s="132">
        <f t="shared" si="112"/>
        <v>0</v>
      </c>
      <c r="AI88" s="132">
        <f t="shared" si="113"/>
        <v>0</v>
      </c>
      <c r="AJ88" s="132">
        <f t="shared" si="114"/>
        <v>0</v>
      </c>
      <c r="AK88" s="132">
        <f t="shared" si="115"/>
        <v>0</v>
      </c>
      <c r="AL88" s="132">
        <f t="shared" si="116"/>
        <v>0</v>
      </c>
      <c r="AM88" s="132">
        <f t="shared" si="62"/>
        <v>0</v>
      </c>
      <c r="AN88" s="132">
        <f t="shared" si="63"/>
        <v>0</v>
      </c>
      <c r="AO88" s="132">
        <f t="shared" si="64"/>
        <v>0</v>
      </c>
      <c r="AP88" s="132">
        <f t="shared" si="65"/>
        <v>0</v>
      </c>
      <c r="AQ88" s="132">
        <f t="shared" si="66"/>
        <v>0</v>
      </c>
      <c r="AR88" s="132">
        <f t="shared" si="67"/>
        <v>0</v>
      </c>
      <c r="AS88" s="132">
        <f t="shared" si="68"/>
        <v>0</v>
      </c>
      <c r="AT88" s="132">
        <f t="shared" si="69"/>
        <v>0</v>
      </c>
      <c r="AU88" s="132">
        <f t="shared" si="70"/>
        <v>0</v>
      </c>
      <c r="AV88" s="132">
        <f t="shared" si="71"/>
        <v>0</v>
      </c>
      <c r="AW88" s="132">
        <f t="shared" si="72"/>
        <v>0</v>
      </c>
      <c r="AX88" s="132">
        <f t="shared" si="73"/>
        <v>0</v>
      </c>
      <c r="AY88" s="132">
        <f t="shared" si="74"/>
        <v>0</v>
      </c>
      <c r="AZ88" s="132">
        <f t="shared" si="75"/>
        <v>0</v>
      </c>
      <c r="BA88" s="132">
        <f t="shared" si="76"/>
        <v>0</v>
      </c>
      <c r="BB88" s="132">
        <f t="shared" si="77"/>
        <v>0</v>
      </c>
      <c r="BC88" s="132">
        <f t="shared" si="78"/>
        <v>0</v>
      </c>
      <c r="BD88" s="132">
        <f t="shared" si="79"/>
        <v>0</v>
      </c>
      <c r="BE88" s="132">
        <f t="shared" si="80"/>
        <v>0</v>
      </c>
      <c r="BF88" s="132">
        <f t="shared" si="81"/>
        <v>0</v>
      </c>
      <c r="BG88" s="132">
        <f t="shared" si="82"/>
        <v>0</v>
      </c>
      <c r="BH88" s="132">
        <f t="shared" si="83"/>
        <v>0</v>
      </c>
      <c r="BI88" s="132">
        <f t="shared" si="84"/>
        <v>0</v>
      </c>
      <c r="BJ88" s="132">
        <f t="shared" si="85"/>
        <v>0</v>
      </c>
      <c r="BK88" s="132">
        <f t="shared" si="86"/>
        <v>0</v>
      </c>
      <c r="BL88" s="132">
        <f t="shared" si="87"/>
        <v>0</v>
      </c>
      <c r="BM88" s="132">
        <f t="shared" si="88"/>
        <v>0</v>
      </c>
      <c r="BN88" s="132">
        <f t="shared" si="89"/>
        <v>0</v>
      </c>
      <c r="BO88" s="132">
        <f t="shared" si="90"/>
        <v>0</v>
      </c>
      <c r="BP88" s="132">
        <f t="shared" si="91"/>
        <v>0</v>
      </c>
      <c r="BQ88" s="132">
        <f t="shared" si="92"/>
        <v>0</v>
      </c>
      <c r="BR88" s="132">
        <f t="shared" si="93"/>
        <v>0</v>
      </c>
      <c r="BS88" s="132">
        <f t="shared" si="94"/>
        <v>0</v>
      </c>
      <c r="BT88" s="132">
        <f t="shared" si="95"/>
        <v>0</v>
      </c>
      <c r="BU88" s="132">
        <f t="shared" si="96"/>
        <v>0</v>
      </c>
      <c r="BV88" s="132">
        <f t="shared" si="97"/>
        <v>0</v>
      </c>
      <c r="BW88" s="132">
        <f t="shared" si="98"/>
        <v>0</v>
      </c>
      <c r="BX88" s="132">
        <f t="shared" si="99"/>
        <v>0</v>
      </c>
      <c r="BY88" s="132">
        <f t="shared" si="100"/>
        <v>0</v>
      </c>
      <c r="BZ88" s="132">
        <f t="shared" si="101"/>
        <v>0</v>
      </c>
      <c r="CA88" s="138">
        <f t="shared" si="102"/>
        <v>0</v>
      </c>
      <c r="CC88" s="138">
        <f t="shared" si="103"/>
        <v>0</v>
      </c>
      <c r="CD88" s="138">
        <f t="shared" si="117"/>
        <v>0</v>
      </c>
      <c r="CE88" s="183">
        <f t="shared" si="118"/>
        <v>0</v>
      </c>
      <c r="CF88" s="130" t="str">
        <f t="shared" si="119"/>
        <v xml:space="preserve"> </v>
      </c>
      <c r="CG88" s="130" t="str">
        <f t="shared" si="120"/>
        <v xml:space="preserve"> </v>
      </c>
    </row>
    <row r="89" spans="1:85" ht="15">
      <c r="A89" s="181">
        <v>86</v>
      </c>
      <c r="B89" s="1956"/>
      <c r="C89" s="1956"/>
      <c r="D89" s="316"/>
      <c r="E89" s="317" t="str">
        <f ca="1">IF(D89&gt;0,OFFSET(исх.данные!$A$6,D89,1,1,1)," ")</f>
        <v xml:space="preserve"> </v>
      </c>
      <c r="F89" s="318" t="str">
        <f ca="1">IF(D89&gt;0,OFFSET(исх.данные!$A$6,D89,2,1,1),"  ")</f>
        <v xml:space="preserve">  </v>
      </c>
      <c r="G89" s="317" t="str">
        <f ca="1">IF(D89&gt;0,OFFSET(исх.данные!$A$6,D89,3,1,1),"  ")</f>
        <v xml:space="preserve">  </v>
      </c>
      <c r="H89" s="316"/>
      <c r="I89" s="306"/>
      <c r="J89" s="317"/>
      <c r="K89" s="317"/>
      <c r="L89" s="306"/>
      <c r="M89" s="317"/>
      <c r="N89" s="317"/>
      <c r="O89" s="319"/>
      <c r="P89" s="319"/>
      <c r="Q89" s="306"/>
      <c r="R89" s="306"/>
      <c r="S89" s="318"/>
      <c r="T89" s="318"/>
      <c r="U89" s="320"/>
      <c r="V89" s="126" t="str">
        <f t="shared" si="104"/>
        <v xml:space="preserve"> </v>
      </c>
      <c r="W89" s="126" t="str">
        <f t="shared" si="105"/>
        <v xml:space="preserve"> </v>
      </c>
      <c r="X89" s="126" t="str">
        <f t="shared" si="106"/>
        <v xml:space="preserve"> </v>
      </c>
      <c r="Y89" s="126"/>
      <c r="Z89" s="126" t="str">
        <f t="shared" si="61"/>
        <v xml:space="preserve"> </v>
      </c>
      <c r="AA89" s="181" t="str">
        <f t="shared" si="107"/>
        <v xml:space="preserve">    </v>
      </c>
      <c r="AC89" s="132">
        <f t="shared" si="121"/>
        <v>0</v>
      </c>
      <c r="AD89" s="132">
        <f t="shared" si="108"/>
        <v>0</v>
      </c>
      <c r="AE89" s="132">
        <f t="shared" si="109"/>
        <v>0</v>
      </c>
      <c r="AF89" s="132">
        <f t="shared" si="110"/>
        <v>0</v>
      </c>
      <c r="AG89" s="132">
        <f t="shared" si="111"/>
        <v>0</v>
      </c>
      <c r="AH89" s="132">
        <f t="shared" si="112"/>
        <v>0</v>
      </c>
      <c r="AI89" s="132">
        <f t="shared" si="113"/>
        <v>0</v>
      </c>
      <c r="AJ89" s="132">
        <f t="shared" si="114"/>
        <v>0</v>
      </c>
      <c r="AK89" s="132">
        <f t="shared" si="115"/>
        <v>0</v>
      </c>
      <c r="AL89" s="132">
        <f t="shared" si="116"/>
        <v>0</v>
      </c>
      <c r="AM89" s="132">
        <f t="shared" si="62"/>
        <v>0</v>
      </c>
      <c r="AN89" s="132">
        <f t="shared" si="63"/>
        <v>0</v>
      </c>
      <c r="AO89" s="132">
        <f t="shared" si="64"/>
        <v>0</v>
      </c>
      <c r="AP89" s="132">
        <f t="shared" si="65"/>
        <v>0</v>
      </c>
      <c r="AQ89" s="132">
        <f t="shared" si="66"/>
        <v>0</v>
      </c>
      <c r="AR89" s="132">
        <f t="shared" si="67"/>
        <v>0</v>
      </c>
      <c r="AS89" s="132">
        <f t="shared" si="68"/>
        <v>0</v>
      </c>
      <c r="AT89" s="132">
        <f t="shared" si="69"/>
        <v>0</v>
      </c>
      <c r="AU89" s="132">
        <f t="shared" si="70"/>
        <v>0</v>
      </c>
      <c r="AV89" s="132">
        <f t="shared" si="71"/>
        <v>0</v>
      </c>
      <c r="AW89" s="132">
        <f t="shared" si="72"/>
        <v>0</v>
      </c>
      <c r="AX89" s="132">
        <f t="shared" si="73"/>
        <v>0</v>
      </c>
      <c r="AY89" s="132">
        <f t="shared" si="74"/>
        <v>0</v>
      </c>
      <c r="AZ89" s="132">
        <f t="shared" si="75"/>
        <v>0</v>
      </c>
      <c r="BA89" s="132">
        <f t="shared" si="76"/>
        <v>0</v>
      </c>
      <c r="BB89" s="132">
        <f t="shared" si="77"/>
        <v>0</v>
      </c>
      <c r="BC89" s="132">
        <f t="shared" si="78"/>
        <v>0</v>
      </c>
      <c r="BD89" s="132">
        <f t="shared" si="79"/>
        <v>0</v>
      </c>
      <c r="BE89" s="132">
        <f t="shared" si="80"/>
        <v>0</v>
      </c>
      <c r="BF89" s="132">
        <f t="shared" si="81"/>
        <v>0</v>
      </c>
      <c r="BG89" s="132">
        <f t="shared" si="82"/>
        <v>0</v>
      </c>
      <c r="BH89" s="132">
        <f t="shared" si="83"/>
        <v>0</v>
      </c>
      <c r="BI89" s="132">
        <f t="shared" si="84"/>
        <v>0</v>
      </c>
      <c r="BJ89" s="132">
        <f t="shared" si="85"/>
        <v>0</v>
      </c>
      <c r="BK89" s="132">
        <f t="shared" si="86"/>
        <v>0</v>
      </c>
      <c r="BL89" s="132">
        <f t="shared" si="87"/>
        <v>0</v>
      </c>
      <c r="BM89" s="132">
        <f t="shared" si="88"/>
        <v>0</v>
      </c>
      <c r="BN89" s="132">
        <f t="shared" si="89"/>
        <v>0</v>
      </c>
      <c r="BO89" s="132">
        <f t="shared" si="90"/>
        <v>0</v>
      </c>
      <c r="BP89" s="132">
        <f t="shared" si="91"/>
        <v>0</v>
      </c>
      <c r="BQ89" s="132">
        <f t="shared" si="92"/>
        <v>0</v>
      </c>
      <c r="BR89" s="132">
        <f t="shared" si="93"/>
        <v>0</v>
      </c>
      <c r="BS89" s="132">
        <f t="shared" si="94"/>
        <v>0</v>
      </c>
      <c r="BT89" s="132">
        <f t="shared" si="95"/>
        <v>0</v>
      </c>
      <c r="BU89" s="132">
        <f t="shared" si="96"/>
        <v>0</v>
      </c>
      <c r="BV89" s="132">
        <f t="shared" si="97"/>
        <v>0</v>
      </c>
      <c r="BW89" s="132">
        <f t="shared" si="98"/>
        <v>0</v>
      </c>
      <c r="BX89" s="132">
        <f t="shared" si="99"/>
        <v>0</v>
      </c>
      <c r="BY89" s="132">
        <f t="shared" si="100"/>
        <v>0</v>
      </c>
      <c r="BZ89" s="132">
        <f t="shared" si="101"/>
        <v>0</v>
      </c>
      <c r="CA89" s="138">
        <f t="shared" si="102"/>
        <v>0</v>
      </c>
      <c r="CC89" s="138">
        <f t="shared" si="103"/>
        <v>0</v>
      </c>
      <c r="CD89" s="138">
        <f t="shared" si="117"/>
        <v>0</v>
      </c>
      <c r="CE89" s="183">
        <f t="shared" si="118"/>
        <v>0</v>
      </c>
      <c r="CF89" s="130" t="str">
        <f t="shared" si="119"/>
        <v xml:space="preserve"> </v>
      </c>
      <c r="CG89" s="130" t="str">
        <f t="shared" si="120"/>
        <v xml:space="preserve"> </v>
      </c>
    </row>
    <row r="90" spans="1:85" ht="15">
      <c r="A90" s="181">
        <v>87</v>
      </c>
      <c r="B90" s="1957"/>
      <c r="C90" s="1957"/>
      <c r="D90" s="310"/>
      <c r="E90" s="311" t="str">
        <f ca="1">IF(D90&gt;0,OFFSET(исх.данные!$A$6,D90,1,1,1)," ")</f>
        <v xml:space="preserve"> </v>
      </c>
      <c r="F90" s="312" t="str">
        <f ca="1">IF(D90&gt;0,OFFSET(исх.данные!$A$6,D90,2,1,1),"  ")</f>
        <v xml:space="preserve">  </v>
      </c>
      <c r="G90" s="311" t="str">
        <f ca="1">IF(D90&gt;0,OFFSET(исх.данные!$A$6,D90,3,1,1),"  ")</f>
        <v xml:space="preserve">  </v>
      </c>
      <c r="H90" s="310"/>
      <c r="I90" s="314"/>
      <c r="J90" s="311"/>
      <c r="K90" s="311"/>
      <c r="L90" s="314"/>
      <c r="M90" s="311"/>
      <c r="N90" s="311"/>
      <c r="O90" s="313"/>
      <c r="P90" s="313"/>
      <c r="Q90" s="314"/>
      <c r="R90" s="314"/>
      <c r="S90" s="312"/>
      <c r="T90" s="312"/>
      <c r="U90" s="315"/>
      <c r="V90" s="129" t="str">
        <f t="shared" si="104"/>
        <v xml:space="preserve"> </v>
      </c>
      <c r="W90" s="129" t="str">
        <f t="shared" si="105"/>
        <v xml:space="preserve"> </v>
      </c>
      <c r="X90" s="129" t="str">
        <f t="shared" si="106"/>
        <v xml:space="preserve"> </v>
      </c>
      <c r="Y90" s="129"/>
      <c r="Z90" s="129" t="str">
        <f t="shared" si="61"/>
        <v xml:space="preserve"> </v>
      </c>
      <c r="AA90" s="182" t="str">
        <f t="shared" si="107"/>
        <v xml:space="preserve">    </v>
      </c>
      <c r="AC90" s="132">
        <f t="shared" si="121"/>
        <v>0</v>
      </c>
      <c r="AD90" s="132">
        <f t="shared" si="108"/>
        <v>0</v>
      </c>
      <c r="AE90" s="132">
        <f t="shared" si="109"/>
        <v>0</v>
      </c>
      <c r="AF90" s="132">
        <f t="shared" si="110"/>
        <v>0</v>
      </c>
      <c r="AG90" s="132">
        <f t="shared" si="111"/>
        <v>0</v>
      </c>
      <c r="AH90" s="132">
        <f t="shared" si="112"/>
        <v>0</v>
      </c>
      <c r="AI90" s="132">
        <f t="shared" si="113"/>
        <v>0</v>
      </c>
      <c r="AJ90" s="132">
        <f t="shared" si="114"/>
        <v>0</v>
      </c>
      <c r="AK90" s="132">
        <f t="shared" si="115"/>
        <v>0</v>
      </c>
      <c r="AL90" s="132">
        <f t="shared" si="116"/>
        <v>0</v>
      </c>
      <c r="AM90" s="132">
        <f t="shared" si="62"/>
        <v>0</v>
      </c>
      <c r="AN90" s="132">
        <f t="shared" si="63"/>
        <v>0</v>
      </c>
      <c r="AO90" s="132">
        <f t="shared" si="64"/>
        <v>0</v>
      </c>
      <c r="AP90" s="132">
        <f t="shared" si="65"/>
        <v>0</v>
      </c>
      <c r="AQ90" s="132">
        <f t="shared" si="66"/>
        <v>0</v>
      </c>
      <c r="AR90" s="132">
        <f t="shared" si="67"/>
        <v>0</v>
      </c>
      <c r="AS90" s="132">
        <f t="shared" si="68"/>
        <v>0</v>
      </c>
      <c r="AT90" s="132">
        <f t="shared" si="69"/>
        <v>0</v>
      </c>
      <c r="AU90" s="132">
        <f t="shared" si="70"/>
        <v>0</v>
      </c>
      <c r="AV90" s="132">
        <f t="shared" si="71"/>
        <v>0</v>
      </c>
      <c r="AW90" s="132">
        <f t="shared" si="72"/>
        <v>0</v>
      </c>
      <c r="AX90" s="132">
        <f t="shared" si="73"/>
        <v>0</v>
      </c>
      <c r="AY90" s="132">
        <f t="shared" si="74"/>
        <v>0</v>
      </c>
      <c r="AZ90" s="132">
        <f t="shared" si="75"/>
        <v>0</v>
      </c>
      <c r="BA90" s="132">
        <f t="shared" si="76"/>
        <v>0</v>
      </c>
      <c r="BB90" s="132">
        <f t="shared" si="77"/>
        <v>0</v>
      </c>
      <c r="BC90" s="132">
        <f t="shared" si="78"/>
        <v>0</v>
      </c>
      <c r="BD90" s="132">
        <f t="shared" si="79"/>
        <v>0</v>
      </c>
      <c r="BE90" s="132">
        <f t="shared" si="80"/>
        <v>0</v>
      </c>
      <c r="BF90" s="132">
        <f t="shared" si="81"/>
        <v>0</v>
      </c>
      <c r="BG90" s="132">
        <f t="shared" si="82"/>
        <v>0</v>
      </c>
      <c r="BH90" s="132">
        <f t="shared" si="83"/>
        <v>0</v>
      </c>
      <c r="BI90" s="132">
        <f t="shared" si="84"/>
        <v>0</v>
      </c>
      <c r="BJ90" s="132">
        <f t="shared" si="85"/>
        <v>0</v>
      </c>
      <c r="BK90" s="132">
        <f t="shared" si="86"/>
        <v>0</v>
      </c>
      <c r="BL90" s="132">
        <f t="shared" si="87"/>
        <v>0</v>
      </c>
      <c r="BM90" s="132">
        <f t="shared" si="88"/>
        <v>0</v>
      </c>
      <c r="BN90" s="132">
        <f t="shared" si="89"/>
        <v>0</v>
      </c>
      <c r="BO90" s="132">
        <f t="shared" si="90"/>
        <v>0</v>
      </c>
      <c r="BP90" s="132">
        <f t="shared" si="91"/>
        <v>0</v>
      </c>
      <c r="BQ90" s="132">
        <f t="shared" si="92"/>
        <v>0</v>
      </c>
      <c r="BR90" s="132">
        <f t="shared" si="93"/>
        <v>0</v>
      </c>
      <c r="BS90" s="132">
        <f t="shared" si="94"/>
        <v>0</v>
      </c>
      <c r="BT90" s="132">
        <f t="shared" si="95"/>
        <v>0</v>
      </c>
      <c r="BU90" s="132">
        <f t="shared" si="96"/>
        <v>0</v>
      </c>
      <c r="BV90" s="132">
        <f t="shared" si="97"/>
        <v>0</v>
      </c>
      <c r="BW90" s="132">
        <f t="shared" si="98"/>
        <v>0</v>
      </c>
      <c r="BX90" s="132">
        <f t="shared" si="99"/>
        <v>0</v>
      </c>
      <c r="BY90" s="132">
        <f t="shared" si="100"/>
        <v>0</v>
      </c>
      <c r="BZ90" s="132">
        <f t="shared" si="101"/>
        <v>0</v>
      </c>
      <c r="CA90" s="138">
        <f t="shared" si="102"/>
        <v>0</v>
      </c>
      <c r="CC90" s="138">
        <f t="shared" si="103"/>
        <v>0</v>
      </c>
      <c r="CD90" s="138">
        <f t="shared" si="117"/>
        <v>0</v>
      </c>
      <c r="CE90" s="183">
        <f t="shared" si="118"/>
        <v>0</v>
      </c>
      <c r="CF90" s="130" t="str">
        <f t="shared" si="119"/>
        <v xml:space="preserve"> </v>
      </c>
      <c r="CG90" s="130" t="str">
        <f t="shared" si="120"/>
        <v xml:space="preserve"> </v>
      </c>
    </row>
    <row r="91" spans="1:85" ht="15">
      <c r="A91" s="181">
        <v>88</v>
      </c>
      <c r="B91" s="1956"/>
      <c r="C91" s="1956"/>
      <c r="D91" s="316"/>
      <c r="E91" s="317" t="str">
        <f ca="1">IF(D91&gt;0,OFFSET(исх.данные!$A$6,D91,1,1,1)," ")</f>
        <v xml:space="preserve"> </v>
      </c>
      <c r="F91" s="318" t="str">
        <f ca="1">IF(D91&gt;0,OFFSET(исх.данные!$A$6,D91,2,1,1),"  ")</f>
        <v xml:space="preserve">  </v>
      </c>
      <c r="G91" s="317" t="str">
        <f ca="1">IF(D91&gt;0,OFFSET(исх.данные!$A$6,D91,3,1,1),"  ")</f>
        <v xml:space="preserve">  </v>
      </c>
      <c r="H91" s="316"/>
      <c r="I91" s="306"/>
      <c r="J91" s="317"/>
      <c r="K91" s="317"/>
      <c r="L91" s="306"/>
      <c r="M91" s="317"/>
      <c r="N91" s="317"/>
      <c r="O91" s="319"/>
      <c r="P91" s="319"/>
      <c r="Q91" s="306"/>
      <c r="R91" s="306"/>
      <c r="S91" s="318"/>
      <c r="T91" s="318"/>
      <c r="U91" s="320"/>
      <c r="V91" s="126" t="str">
        <f t="shared" si="104"/>
        <v xml:space="preserve"> </v>
      </c>
      <c r="W91" s="126" t="str">
        <f t="shared" si="105"/>
        <v xml:space="preserve"> </v>
      </c>
      <c r="X91" s="126" t="str">
        <f t="shared" si="106"/>
        <v xml:space="preserve"> </v>
      </c>
      <c r="Y91" s="126"/>
      <c r="Z91" s="126" t="str">
        <f t="shared" si="61"/>
        <v xml:space="preserve"> </v>
      </c>
      <c r="AA91" s="181" t="str">
        <f t="shared" si="107"/>
        <v xml:space="preserve">    </v>
      </c>
      <c r="AC91" s="132">
        <f t="shared" si="121"/>
        <v>0</v>
      </c>
      <c r="AD91" s="132">
        <f t="shared" si="108"/>
        <v>0</v>
      </c>
      <c r="AE91" s="132">
        <f t="shared" si="109"/>
        <v>0</v>
      </c>
      <c r="AF91" s="132">
        <f t="shared" si="110"/>
        <v>0</v>
      </c>
      <c r="AG91" s="132">
        <f t="shared" si="111"/>
        <v>0</v>
      </c>
      <c r="AH91" s="132">
        <f t="shared" si="112"/>
        <v>0</v>
      </c>
      <c r="AI91" s="132">
        <f t="shared" si="113"/>
        <v>0</v>
      </c>
      <c r="AJ91" s="132">
        <f t="shared" si="114"/>
        <v>0</v>
      </c>
      <c r="AK91" s="132">
        <f t="shared" si="115"/>
        <v>0</v>
      </c>
      <c r="AL91" s="132">
        <f t="shared" si="116"/>
        <v>0</v>
      </c>
      <c r="AM91" s="132">
        <f t="shared" si="62"/>
        <v>0</v>
      </c>
      <c r="AN91" s="132">
        <f t="shared" si="63"/>
        <v>0</v>
      </c>
      <c r="AO91" s="132">
        <f t="shared" si="64"/>
        <v>0</v>
      </c>
      <c r="AP91" s="132">
        <f t="shared" si="65"/>
        <v>0</v>
      </c>
      <c r="AQ91" s="132">
        <f t="shared" si="66"/>
        <v>0</v>
      </c>
      <c r="AR91" s="132">
        <f t="shared" si="67"/>
        <v>0</v>
      </c>
      <c r="AS91" s="132">
        <f t="shared" si="68"/>
        <v>0</v>
      </c>
      <c r="AT91" s="132">
        <f t="shared" si="69"/>
        <v>0</v>
      </c>
      <c r="AU91" s="132">
        <f t="shared" si="70"/>
        <v>0</v>
      </c>
      <c r="AV91" s="132">
        <f t="shared" si="71"/>
        <v>0</v>
      </c>
      <c r="AW91" s="132">
        <f t="shared" si="72"/>
        <v>0</v>
      </c>
      <c r="AX91" s="132">
        <f t="shared" si="73"/>
        <v>0</v>
      </c>
      <c r="AY91" s="132">
        <f t="shared" si="74"/>
        <v>0</v>
      </c>
      <c r="AZ91" s="132">
        <f t="shared" si="75"/>
        <v>0</v>
      </c>
      <c r="BA91" s="132">
        <f t="shared" si="76"/>
        <v>0</v>
      </c>
      <c r="BB91" s="132">
        <f t="shared" si="77"/>
        <v>0</v>
      </c>
      <c r="BC91" s="132">
        <f t="shared" si="78"/>
        <v>0</v>
      </c>
      <c r="BD91" s="132">
        <f t="shared" si="79"/>
        <v>0</v>
      </c>
      <c r="BE91" s="132">
        <f t="shared" si="80"/>
        <v>0</v>
      </c>
      <c r="BF91" s="132">
        <f t="shared" si="81"/>
        <v>0</v>
      </c>
      <c r="BG91" s="132">
        <f t="shared" si="82"/>
        <v>0</v>
      </c>
      <c r="BH91" s="132">
        <f t="shared" si="83"/>
        <v>0</v>
      </c>
      <c r="BI91" s="132">
        <f t="shared" si="84"/>
        <v>0</v>
      </c>
      <c r="BJ91" s="132">
        <f t="shared" si="85"/>
        <v>0</v>
      </c>
      <c r="BK91" s="132">
        <f t="shared" si="86"/>
        <v>0</v>
      </c>
      <c r="BL91" s="132">
        <f t="shared" si="87"/>
        <v>0</v>
      </c>
      <c r="BM91" s="132">
        <f t="shared" si="88"/>
        <v>0</v>
      </c>
      <c r="BN91" s="132">
        <f t="shared" si="89"/>
        <v>0</v>
      </c>
      <c r="BO91" s="132">
        <f t="shared" si="90"/>
        <v>0</v>
      </c>
      <c r="BP91" s="132">
        <f t="shared" si="91"/>
        <v>0</v>
      </c>
      <c r="BQ91" s="132">
        <f t="shared" si="92"/>
        <v>0</v>
      </c>
      <c r="BR91" s="132">
        <f t="shared" si="93"/>
        <v>0</v>
      </c>
      <c r="BS91" s="132">
        <f t="shared" si="94"/>
        <v>0</v>
      </c>
      <c r="BT91" s="132">
        <f t="shared" si="95"/>
        <v>0</v>
      </c>
      <c r="BU91" s="132">
        <f t="shared" si="96"/>
        <v>0</v>
      </c>
      <c r="BV91" s="132">
        <f t="shared" si="97"/>
        <v>0</v>
      </c>
      <c r="BW91" s="132">
        <f t="shared" si="98"/>
        <v>0</v>
      </c>
      <c r="BX91" s="132">
        <f t="shared" si="99"/>
        <v>0</v>
      </c>
      <c r="BY91" s="132">
        <f t="shared" si="100"/>
        <v>0</v>
      </c>
      <c r="BZ91" s="132">
        <f t="shared" si="101"/>
        <v>0</v>
      </c>
      <c r="CA91" s="138">
        <f t="shared" si="102"/>
        <v>0</v>
      </c>
      <c r="CC91" s="138">
        <f t="shared" si="103"/>
        <v>0</v>
      </c>
      <c r="CD91" s="138">
        <f t="shared" si="117"/>
        <v>0</v>
      </c>
      <c r="CE91" s="183">
        <f t="shared" si="118"/>
        <v>0</v>
      </c>
      <c r="CF91" s="130" t="str">
        <f t="shared" si="119"/>
        <v xml:space="preserve"> </v>
      </c>
      <c r="CG91" s="130" t="str">
        <f t="shared" si="120"/>
        <v xml:space="preserve"> </v>
      </c>
    </row>
    <row r="92" spans="1:85" ht="15">
      <c r="A92" s="181">
        <v>89</v>
      </c>
      <c r="B92" s="1957"/>
      <c r="C92" s="1957"/>
      <c r="D92" s="310"/>
      <c r="E92" s="311" t="str">
        <f ca="1">IF(D92&gt;0,OFFSET(исх.данные!$A$6,D92,1,1,1)," ")</f>
        <v xml:space="preserve"> </v>
      </c>
      <c r="F92" s="312" t="str">
        <f ca="1">IF(D92&gt;0,OFFSET(исх.данные!$A$6,D92,2,1,1),"  ")</f>
        <v xml:space="preserve">  </v>
      </c>
      <c r="G92" s="311" t="str">
        <f ca="1">IF(D92&gt;0,OFFSET(исх.данные!$A$6,D92,3,1,1),"  ")</f>
        <v xml:space="preserve">  </v>
      </c>
      <c r="H92" s="310"/>
      <c r="I92" s="314"/>
      <c r="J92" s="311"/>
      <c r="K92" s="311"/>
      <c r="L92" s="314"/>
      <c r="M92" s="311"/>
      <c r="N92" s="311"/>
      <c r="O92" s="313"/>
      <c r="P92" s="313"/>
      <c r="Q92" s="314"/>
      <c r="R92" s="314"/>
      <c r="S92" s="312"/>
      <c r="T92" s="312"/>
      <c r="U92" s="315"/>
      <c r="V92" s="129" t="str">
        <f t="shared" si="104"/>
        <v xml:space="preserve"> </v>
      </c>
      <c r="W92" s="129" t="str">
        <f t="shared" si="105"/>
        <v xml:space="preserve"> </v>
      </c>
      <c r="X92" s="129" t="str">
        <f t="shared" si="106"/>
        <v xml:space="preserve"> </v>
      </c>
      <c r="Y92" s="129"/>
      <c r="Z92" s="129" t="str">
        <f t="shared" si="61"/>
        <v xml:space="preserve"> </v>
      </c>
      <c r="AA92" s="182" t="str">
        <f t="shared" si="107"/>
        <v xml:space="preserve">    </v>
      </c>
      <c r="AC92" s="132">
        <f t="shared" si="121"/>
        <v>0</v>
      </c>
      <c r="AD92" s="132">
        <f t="shared" si="108"/>
        <v>0</v>
      </c>
      <c r="AE92" s="132">
        <f t="shared" si="109"/>
        <v>0</v>
      </c>
      <c r="AF92" s="132">
        <f t="shared" si="110"/>
        <v>0</v>
      </c>
      <c r="AG92" s="132">
        <f t="shared" si="111"/>
        <v>0</v>
      </c>
      <c r="AH92" s="132">
        <f t="shared" si="112"/>
        <v>0</v>
      </c>
      <c r="AI92" s="132">
        <f t="shared" si="113"/>
        <v>0</v>
      </c>
      <c r="AJ92" s="132">
        <f t="shared" si="114"/>
        <v>0</v>
      </c>
      <c r="AK92" s="132">
        <f t="shared" si="115"/>
        <v>0</v>
      </c>
      <c r="AL92" s="132">
        <f t="shared" si="116"/>
        <v>0</v>
      </c>
      <c r="AM92" s="132">
        <f t="shared" si="62"/>
        <v>0</v>
      </c>
      <c r="AN92" s="132">
        <f t="shared" si="63"/>
        <v>0</v>
      </c>
      <c r="AO92" s="132">
        <f t="shared" si="64"/>
        <v>0</v>
      </c>
      <c r="AP92" s="132">
        <f t="shared" si="65"/>
        <v>0</v>
      </c>
      <c r="AQ92" s="132">
        <f t="shared" si="66"/>
        <v>0</v>
      </c>
      <c r="AR92" s="132">
        <f t="shared" si="67"/>
        <v>0</v>
      </c>
      <c r="AS92" s="132">
        <f t="shared" si="68"/>
        <v>0</v>
      </c>
      <c r="AT92" s="132">
        <f t="shared" si="69"/>
        <v>0</v>
      </c>
      <c r="AU92" s="132">
        <f t="shared" si="70"/>
        <v>0</v>
      </c>
      <c r="AV92" s="132">
        <f t="shared" si="71"/>
        <v>0</v>
      </c>
      <c r="AW92" s="132">
        <f t="shared" si="72"/>
        <v>0</v>
      </c>
      <c r="AX92" s="132">
        <f t="shared" si="73"/>
        <v>0</v>
      </c>
      <c r="AY92" s="132">
        <f t="shared" si="74"/>
        <v>0</v>
      </c>
      <c r="AZ92" s="132">
        <f t="shared" si="75"/>
        <v>0</v>
      </c>
      <c r="BA92" s="132">
        <f t="shared" si="76"/>
        <v>0</v>
      </c>
      <c r="BB92" s="132">
        <f t="shared" si="77"/>
        <v>0</v>
      </c>
      <c r="BC92" s="132">
        <f t="shared" si="78"/>
        <v>0</v>
      </c>
      <c r="BD92" s="132">
        <f t="shared" si="79"/>
        <v>0</v>
      </c>
      <c r="BE92" s="132">
        <f t="shared" si="80"/>
        <v>0</v>
      </c>
      <c r="BF92" s="132">
        <f t="shared" si="81"/>
        <v>0</v>
      </c>
      <c r="BG92" s="132">
        <f t="shared" si="82"/>
        <v>0</v>
      </c>
      <c r="BH92" s="132">
        <f t="shared" si="83"/>
        <v>0</v>
      </c>
      <c r="BI92" s="132">
        <f t="shared" si="84"/>
        <v>0</v>
      </c>
      <c r="BJ92" s="132">
        <f t="shared" si="85"/>
        <v>0</v>
      </c>
      <c r="BK92" s="132">
        <f t="shared" si="86"/>
        <v>0</v>
      </c>
      <c r="BL92" s="132">
        <f t="shared" si="87"/>
        <v>0</v>
      </c>
      <c r="BM92" s="132">
        <f t="shared" si="88"/>
        <v>0</v>
      </c>
      <c r="BN92" s="132">
        <f t="shared" si="89"/>
        <v>0</v>
      </c>
      <c r="BO92" s="132">
        <f t="shared" si="90"/>
        <v>0</v>
      </c>
      <c r="BP92" s="132">
        <f t="shared" si="91"/>
        <v>0</v>
      </c>
      <c r="BQ92" s="132">
        <f t="shared" si="92"/>
        <v>0</v>
      </c>
      <c r="BR92" s="132">
        <f t="shared" si="93"/>
        <v>0</v>
      </c>
      <c r="BS92" s="132">
        <f t="shared" si="94"/>
        <v>0</v>
      </c>
      <c r="BT92" s="132">
        <f t="shared" si="95"/>
        <v>0</v>
      </c>
      <c r="BU92" s="132">
        <f t="shared" si="96"/>
        <v>0</v>
      </c>
      <c r="BV92" s="132">
        <f t="shared" si="97"/>
        <v>0</v>
      </c>
      <c r="BW92" s="132">
        <f t="shared" si="98"/>
        <v>0</v>
      </c>
      <c r="BX92" s="132">
        <f t="shared" si="99"/>
        <v>0</v>
      </c>
      <c r="BY92" s="132">
        <f t="shared" si="100"/>
        <v>0</v>
      </c>
      <c r="BZ92" s="132">
        <f t="shared" si="101"/>
        <v>0</v>
      </c>
      <c r="CA92" s="138">
        <f t="shared" si="102"/>
        <v>0</v>
      </c>
      <c r="CC92" s="138">
        <f t="shared" si="103"/>
        <v>0</v>
      </c>
      <c r="CD92" s="138">
        <f t="shared" si="117"/>
        <v>0</v>
      </c>
      <c r="CE92" s="183">
        <f t="shared" si="118"/>
        <v>0</v>
      </c>
      <c r="CF92" s="130" t="str">
        <f t="shared" si="119"/>
        <v xml:space="preserve"> </v>
      </c>
      <c r="CG92" s="130" t="str">
        <f t="shared" si="120"/>
        <v xml:space="preserve"> </v>
      </c>
    </row>
    <row r="93" spans="1:85" ht="15">
      <c r="A93" s="181">
        <v>90</v>
      </c>
      <c r="B93" s="1956"/>
      <c r="C93" s="1956"/>
      <c r="D93" s="316"/>
      <c r="E93" s="317" t="str">
        <f ca="1">IF(D93&gt;0,OFFSET(исх.данные!$A$6,D93,1,1,1)," ")</f>
        <v xml:space="preserve"> </v>
      </c>
      <c r="F93" s="318" t="str">
        <f ca="1">IF(D93&gt;0,OFFSET(исх.данные!$A$6,D93,2,1,1),"  ")</f>
        <v xml:space="preserve">  </v>
      </c>
      <c r="G93" s="317" t="str">
        <f ca="1">IF(D93&gt;0,OFFSET(исх.данные!$A$6,D93,3,1,1),"  ")</f>
        <v xml:space="preserve">  </v>
      </c>
      <c r="H93" s="316"/>
      <c r="I93" s="306"/>
      <c r="J93" s="317"/>
      <c r="K93" s="317"/>
      <c r="L93" s="306"/>
      <c r="M93" s="317"/>
      <c r="N93" s="317"/>
      <c r="O93" s="319"/>
      <c r="P93" s="319"/>
      <c r="Q93" s="306"/>
      <c r="R93" s="306"/>
      <c r="S93" s="318"/>
      <c r="T93" s="318"/>
      <c r="U93" s="320"/>
      <c r="V93" s="126" t="str">
        <f t="shared" si="104"/>
        <v xml:space="preserve"> </v>
      </c>
      <c r="W93" s="126" t="str">
        <f t="shared" si="105"/>
        <v xml:space="preserve"> </v>
      </c>
      <c r="X93" s="126" t="str">
        <f t="shared" si="106"/>
        <v xml:space="preserve"> </v>
      </c>
      <c r="Y93" s="126"/>
      <c r="Z93" s="126" t="str">
        <f t="shared" si="61"/>
        <v xml:space="preserve"> </v>
      </c>
      <c r="AA93" s="181" t="str">
        <f t="shared" si="107"/>
        <v xml:space="preserve">    </v>
      </c>
      <c r="AC93" s="132">
        <f t="shared" si="121"/>
        <v>0</v>
      </c>
      <c r="AD93" s="132">
        <f t="shared" si="108"/>
        <v>0</v>
      </c>
      <c r="AE93" s="132">
        <f t="shared" si="109"/>
        <v>0</v>
      </c>
      <c r="AF93" s="132">
        <f t="shared" si="110"/>
        <v>0</v>
      </c>
      <c r="AG93" s="132">
        <f t="shared" si="111"/>
        <v>0</v>
      </c>
      <c r="AH93" s="132">
        <f t="shared" si="112"/>
        <v>0</v>
      </c>
      <c r="AI93" s="132">
        <f t="shared" si="113"/>
        <v>0</v>
      </c>
      <c r="AJ93" s="132">
        <f t="shared" si="114"/>
        <v>0</v>
      </c>
      <c r="AK93" s="132">
        <f t="shared" si="115"/>
        <v>0</v>
      </c>
      <c r="AL93" s="132">
        <f t="shared" si="116"/>
        <v>0</v>
      </c>
      <c r="AM93" s="132">
        <f t="shared" si="62"/>
        <v>0</v>
      </c>
      <c r="AN93" s="132">
        <f t="shared" si="63"/>
        <v>0</v>
      </c>
      <c r="AO93" s="132">
        <f t="shared" si="64"/>
        <v>0</v>
      </c>
      <c r="AP93" s="132">
        <f t="shared" si="65"/>
        <v>0</v>
      </c>
      <c r="AQ93" s="132">
        <f t="shared" si="66"/>
        <v>0</v>
      </c>
      <c r="AR93" s="132">
        <f t="shared" si="67"/>
        <v>0</v>
      </c>
      <c r="AS93" s="132">
        <f t="shared" si="68"/>
        <v>0</v>
      </c>
      <c r="AT93" s="132">
        <f t="shared" si="69"/>
        <v>0</v>
      </c>
      <c r="AU93" s="132">
        <f t="shared" si="70"/>
        <v>0</v>
      </c>
      <c r="AV93" s="132">
        <f t="shared" si="71"/>
        <v>0</v>
      </c>
      <c r="AW93" s="132">
        <f t="shared" si="72"/>
        <v>0</v>
      </c>
      <c r="AX93" s="132">
        <f t="shared" si="73"/>
        <v>0</v>
      </c>
      <c r="AY93" s="132">
        <f t="shared" si="74"/>
        <v>0</v>
      </c>
      <c r="AZ93" s="132">
        <f t="shared" si="75"/>
        <v>0</v>
      </c>
      <c r="BA93" s="132">
        <f t="shared" si="76"/>
        <v>0</v>
      </c>
      <c r="BB93" s="132">
        <f t="shared" si="77"/>
        <v>0</v>
      </c>
      <c r="BC93" s="132">
        <f t="shared" si="78"/>
        <v>0</v>
      </c>
      <c r="BD93" s="132">
        <f t="shared" si="79"/>
        <v>0</v>
      </c>
      <c r="BE93" s="132">
        <f t="shared" si="80"/>
        <v>0</v>
      </c>
      <c r="BF93" s="132">
        <f t="shared" si="81"/>
        <v>0</v>
      </c>
      <c r="BG93" s="132">
        <f t="shared" si="82"/>
        <v>0</v>
      </c>
      <c r="BH93" s="132">
        <f t="shared" si="83"/>
        <v>0</v>
      </c>
      <c r="BI93" s="132">
        <f t="shared" si="84"/>
        <v>0</v>
      </c>
      <c r="BJ93" s="132">
        <f t="shared" si="85"/>
        <v>0</v>
      </c>
      <c r="BK93" s="132">
        <f t="shared" si="86"/>
        <v>0</v>
      </c>
      <c r="BL93" s="132">
        <f t="shared" si="87"/>
        <v>0</v>
      </c>
      <c r="BM93" s="132">
        <f t="shared" si="88"/>
        <v>0</v>
      </c>
      <c r="BN93" s="132">
        <f t="shared" si="89"/>
        <v>0</v>
      </c>
      <c r="BO93" s="132">
        <f t="shared" si="90"/>
        <v>0</v>
      </c>
      <c r="BP93" s="132">
        <f t="shared" si="91"/>
        <v>0</v>
      </c>
      <c r="BQ93" s="132">
        <f t="shared" si="92"/>
        <v>0</v>
      </c>
      <c r="BR93" s="132">
        <f t="shared" si="93"/>
        <v>0</v>
      </c>
      <c r="BS93" s="132">
        <f t="shared" si="94"/>
        <v>0</v>
      </c>
      <c r="BT93" s="132">
        <f t="shared" si="95"/>
        <v>0</v>
      </c>
      <c r="BU93" s="132">
        <f t="shared" si="96"/>
        <v>0</v>
      </c>
      <c r="BV93" s="132">
        <f t="shared" si="97"/>
        <v>0</v>
      </c>
      <c r="BW93" s="132">
        <f t="shared" si="98"/>
        <v>0</v>
      </c>
      <c r="BX93" s="132">
        <f t="shared" si="99"/>
        <v>0</v>
      </c>
      <c r="BY93" s="132">
        <f t="shared" si="100"/>
        <v>0</v>
      </c>
      <c r="BZ93" s="132">
        <f t="shared" si="101"/>
        <v>0</v>
      </c>
      <c r="CA93" s="138">
        <f t="shared" si="102"/>
        <v>0</v>
      </c>
      <c r="CC93" s="138">
        <f t="shared" si="103"/>
        <v>0</v>
      </c>
      <c r="CD93" s="138">
        <f t="shared" si="117"/>
        <v>0</v>
      </c>
      <c r="CE93" s="183">
        <f t="shared" si="118"/>
        <v>0</v>
      </c>
      <c r="CF93" s="130" t="str">
        <f t="shared" si="119"/>
        <v xml:space="preserve"> </v>
      </c>
      <c r="CG93" s="130" t="str">
        <f t="shared" si="120"/>
        <v xml:space="preserve"> </v>
      </c>
    </row>
    <row r="94" spans="1:85" ht="15">
      <c r="A94" s="181">
        <v>91</v>
      </c>
      <c r="B94" s="1957"/>
      <c r="C94" s="1957"/>
      <c r="D94" s="310"/>
      <c r="E94" s="311" t="str">
        <f ca="1">IF(D94&gt;0,OFFSET(исх.данные!$A$6,D94,1,1,1)," ")</f>
        <v xml:space="preserve"> </v>
      </c>
      <c r="F94" s="312" t="str">
        <f ca="1">IF(D94&gt;0,OFFSET(исх.данные!$A$6,D94,2,1,1),"  ")</f>
        <v xml:space="preserve">  </v>
      </c>
      <c r="G94" s="311" t="str">
        <f ca="1">IF(D94&gt;0,OFFSET(исх.данные!$A$6,D94,3,1,1),"  ")</f>
        <v xml:space="preserve">  </v>
      </c>
      <c r="H94" s="310"/>
      <c r="I94" s="314"/>
      <c r="J94" s="311"/>
      <c r="K94" s="311"/>
      <c r="L94" s="314"/>
      <c r="M94" s="311"/>
      <c r="N94" s="311"/>
      <c r="O94" s="313"/>
      <c r="P94" s="313"/>
      <c r="Q94" s="314"/>
      <c r="R94" s="314"/>
      <c r="S94" s="312"/>
      <c r="T94" s="312"/>
      <c r="U94" s="315"/>
      <c r="V94" s="129" t="str">
        <f t="shared" si="104"/>
        <v xml:space="preserve"> </v>
      </c>
      <c r="W94" s="129" t="str">
        <f t="shared" si="105"/>
        <v xml:space="preserve"> </v>
      </c>
      <c r="X94" s="129" t="str">
        <f t="shared" si="106"/>
        <v xml:space="preserve"> </v>
      </c>
      <c r="Y94" s="129"/>
      <c r="Z94" s="129" t="str">
        <f t="shared" si="61"/>
        <v xml:space="preserve"> </v>
      </c>
      <c r="AA94" s="182" t="str">
        <f t="shared" si="107"/>
        <v xml:space="preserve">    </v>
      </c>
      <c r="AC94" s="132">
        <f t="shared" si="121"/>
        <v>0</v>
      </c>
      <c r="AD94" s="132">
        <f t="shared" si="108"/>
        <v>0</v>
      </c>
      <c r="AE94" s="132">
        <f t="shared" si="109"/>
        <v>0</v>
      </c>
      <c r="AF94" s="132">
        <f t="shared" si="110"/>
        <v>0</v>
      </c>
      <c r="AG94" s="132">
        <f t="shared" si="111"/>
        <v>0</v>
      </c>
      <c r="AH94" s="132">
        <f t="shared" si="112"/>
        <v>0</v>
      </c>
      <c r="AI94" s="132">
        <f t="shared" si="113"/>
        <v>0</v>
      </c>
      <c r="AJ94" s="132">
        <f t="shared" si="114"/>
        <v>0</v>
      </c>
      <c r="AK94" s="132">
        <f t="shared" si="115"/>
        <v>0</v>
      </c>
      <c r="AL94" s="132">
        <f t="shared" si="116"/>
        <v>0</v>
      </c>
      <c r="AM94" s="132">
        <f t="shared" si="62"/>
        <v>0</v>
      </c>
      <c r="AN94" s="132">
        <f t="shared" si="63"/>
        <v>0</v>
      </c>
      <c r="AO94" s="132">
        <f t="shared" si="64"/>
        <v>0</v>
      </c>
      <c r="AP94" s="132">
        <f t="shared" si="65"/>
        <v>0</v>
      </c>
      <c r="AQ94" s="132">
        <f t="shared" si="66"/>
        <v>0</v>
      </c>
      <c r="AR94" s="132">
        <f t="shared" si="67"/>
        <v>0</v>
      </c>
      <c r="AS94" s="132">
        <f t="shared" si="68"/>
        <v>0</v>
      </c>
      <c r="AT94" s="132">
        <f t="shared" si="69"/>
        <v>0</v>
      </c>
      <c r="AU94" s="132">
        <f t="shared" si="70"/>
        <v>0</v>
      </c>
      <c r="AV94" s="132">
        <f t="shared" si="71"/>
        <v>0</v>
      </c>
      <c r="AW94" s="132">
        <f t="shared" si="72"/>
        <v>0</v>
      </c>
      <c r="AX94" s="132">
        <f t="shared" si="73"/>
        <v>0</v>
      </c>
      <c r="AY94" s="132">
        <f t="shared" si="74"/>
        <v>0</v>
      </c>
      <c r="AZ94" s="132">
        <f t="shared" si="75"/>
        <v>0</v>
      </c>
      <c r="BA94" s="132">
        <f t="shared" si="76"/>
        <v>0</v>
      </c>
      <c r="BB94" s="132">
        <f t="shared" si="77"/>
        <v>0</v>
      </c>
      <c r="BC94" s="132">
        <f t="shared" si="78"/>
        <v>0</v>
      </c>
      <c r="BD94" s="132">
        <f t="shared" si="79"/>
        <v>0</v>
      </c>
      <c r="BE94" s="132">
        <f t="shared" si="80"/>
        <v>0</v>
      </c>
      <c r="BF94" s="132">
        <f t="shared" si="81"/>
        <v>0</v>
      </c>
      <c r="BG94" s="132">
        <f t="shared" si="82"/>
        <v>0</v>
      </c>
      <c r="BH94" s="132">
        <f t="shared" si="83"/>
        <v>0</v>
      </c>
      <c r="BI94" s="132">
        <f t="shared" si="84"/>
        <v>0</v>
      </c>
      <c r="BJ94" s="132">
        <f t="shared" si="85"/>
        <v>0</v>
      </c>
      <c r="BK94" s="132">
        <f t="shared" si="86"/>
        <v>0</v>
      </c>
      <c r="BL94" s="132">
        <f t="shared" si="87"/>
        <v>0</v>
      </c>
      <c r="BM94" s="132">
        <f t="shared" si="88"/>
        <v>0</v>
      </c>
      <c r="BN94" s="132">
        <f t="shared" si="89"/>
        <v>0</v>
      </c>
      <c r="BO94" s="132">
        <f t="shared" si="90"/>
        <v>0</v>
      </c>
      <c r="BP94" s="132">
        <f t="shared" si="91"/>
        <v>0</v>
      </c>
      <c r="BQ94" s="132">
        <f t="shared" si="92"/>
        <v>0</v>
      </c>
      <c r="BR94" s="132">
        <f t="shared" si="93"/>
        <v>0</v>
      </c>
      <c r="BS94" s="132">
        <f t="shared" si="94"/>
        <v>0</v>
      </c>
      <c r="BT94" s="132">
        <f t="shared" si="95"/>
        <v>0</v>
      </c>
      <c r="BU94" s="132">
        <f t="shared" si="96"/>
        <v>0</v>
      </c>
      <c r="BV94" s="132">
        <f t="shared" si="97"/>
        <v>0</v>
      </c>
      <c r="BW94" s="132">
        <f t="shared" si="98"/>
        <v>0</v>
      </c>
      <c r="BX94" s="132">
        <f t="shared" si="99"/>
        <v>0</v>
      </c>
      <c r="BY94" s="132">
        <f t="shared" si="100"/>
        <v>0</v>
      </c>
      <c r="BZ94" s="132">
        <f t="shared" si="101"/>
        <v>0</v>
      </c>
      <c r="CA94" s="138">
        <f t="shared" si="102"/>
        <v>0</v>
      </c>
      <c r="CC94" s="138">
        <f t="shared" si="103"/>
        <v>0</v>
      </c>
      <c r="CD94" s="138">
        <f t="shared" si="117"/>
        <v>0</v>
      </c>
      <c r="CE94" s="183">
        <f t="shared" si="118"/>
        <v>0</v>
      </c>
      <c r="CF94" s="130" t="str">
        <f t="shared" si="119"/>
        <v xml:space="preserve"> </v>
      </c>
      <c r="CG94" s="130" t="str">
        <f t="shared" si="120"/>
        <v xml:space="preserve"> </v>
      </c>
    </row>
    <row r="95" spans="1:85" ht="15">
      <c r="A95" s="181">
        <v>92</v>
      </c>
      <c r="B95" s="1956"/>
      <c r="C95" s="1956"/>
      <c r="D95" s="316"/>
      <c r="E95" s="317" t="str">
        <f ca="1">IF(D95&gt;0,OFFSET(исх.данные!$A$6,D95,1,1,1)," ")</f>
        <v xml:space="preserve"> </v>
      </c>
      <c r="F95" s="318" t="str">
        <f ca="1">IF(D95&gt;0,OFFSET(исх.данные!$A$6,D95,2,1,1),"  ")</f>
        <v xml:space="preserve">  </v>
      </c>
      <c r="G95" s="317" t="str">
        <f ca="1">IF(D95&gt;0,OFFSET(исх.данные!$A$6,D95,3,1,1),"  ")</f>
        <v xml:space="preserve">  </v>
      </c>
      <c r="H95" s="316"/>
      <c r="I95" s="306"/>
      <c r="J95" s="317"/>
      <c r="K95" s="317"/>
      <c r="L95" s="306"/>
      <c r="M95" s="317"/>
      <c r="N95" s="317"/>
      <c r="O95" s="319"/>
      <c r="P95" s="319"/>
      <c r="Q95" s="306"/>
      <c r="R95" s="306"/>
      <c r="S95" s="318"/>
      <c r="T95" s="318"/>
      <c r="U95" s="320"/>
      <c r="V95" s="126" t="str">
        <f t="shared" si="104"/>
        <v xml:space="preserve"> </v>
      </c>
      <c r="W95" s="126" t="str">
        <f t="shared" si="105"/>
        <v xml:space="preserve"> </v>
      </c>
      <c r="X95" s="126" t="str">
        <f t="shared" si="106"/>
        <v xml:space="preserve"> </v>
      </c>
      <c r="Y95" s="126"/>
      <c r="Z95" s="126" t="str">
        <f t="shared" si="61"/>
        <v xml:space="preserve"> </v>
      </c>
      <c r="AA95" s="181" t="str">
        <f t="shared" si="107"/>
        <v xml:space="preserve">    </v>
      </c>
      <c r="AC95" s="132">
        <f t="shared" si="121"/>
        <v>0</v>
      </c>
      <c r="AD95" s="132">
        <f t="shared" si="108"/>
        <v>0</v>
      </c>
      <c r="AE95" s="132">
        <f t="shared" si="109"/>
        <v>0</v>
      </c>
      <c r="AF95" s="132">
        <f t="shared" si="110"/>
        <v>0</v>
      </c>
      <c r="AG95" s="132">
        <f t="shared" si="111"/>
        <v>0</v>
      </c>
      <c r="AH95" s="132">
        <f t="shared" si="112"/>
        <v>0</v>
      </c>
      <c r="AI95" s="132">
        <f t="shared" si="113"/>
        <v>0</v>
      </c>
      <c r="AJ95" s="132">
        <f t="shared" si="114"/>
        <v>0</v>
      </c>
      <c r="AK95" s="132">
        <f t="shared" si="115"/>
        <v>0</v>
      </c>
      <c r="AL95" s="132">
        <f t="shared" si="116"/>
        <v>0</v>
      </c>
      <c r="AM95" s="132">
        <f t="shared" si="62"/>
        <v>0</v>
      </c>
      <c r="AN95" s="132">
        <f t="shared" si="63"/>
        <v>0</v>
      </c>
      <c r="AO95" s="132">
        <f t="shared" si="64"/>
        <v>0</v>
      </c>
      <c r="AP95" s="132">
        <f t="shared" si="65"/>
        <v>0</v>
      </c>
      <c r="AQ95" s="132">
        <f t="shared" si="66"/>
        <v>0</v>
      </c>
      <c r="AR95" s="132">
        <f t="shared" si="67"/>
        <v>0</v>
      </c>
      <c r="AS95" s="132">
        <f t="shared" si="68"/>
        <v>0</v>
      </c>
      <c r="AT95" s="132">
        <f t="shared" si="69"/>
        <v>0</v>
      </c>
      <c r="AU95" s="132">
        <f t="shared" si="70"/>
        <v>0</v>
      </c>
      <c r="AV95" s="132">
        <f t="shared" si="71"/>
        <v>0</v>
      </c>
      <c r="AW95" s="132">
        <f t="shared" si="72"/>
        <v>0</v>
      </c>
      <c r="AX95" s="132">
        <f t="shared" si="73"/>
        <v>0</v>
      </c>
      <c r="AY95" s="132">
        <f t="shared" si="74"/>
        <v>0</v>
      </c>
      <c r="AZ95" s="132">
        <f t="shared" si="75"/>
        <v>0</v>
      </c>
      <c r="BA95" s="132">
        <f t="shared" si="76"/>
        <v>0</v>
      </c>
      <c r="BB95" s="132">
        <f t="shared" si="77"/>
        <v>0</v>
      </c>
      <c r="BC95" s="132">
        <f t="shared" si="78"/>
        <v>0</v>
      </c>
      <c r="BD95" s="132">
        <f t="shared" si="79"/>
        <v>0</v>
      </c>
      <c r="BE95" s="132">
        <f t="shared" si="80"/>
        <v>0</v>
      </c>
      <c r="BF95" s="132">
        <f t="shared" si="81"/>
        <v>0</v>
      </c>
      <c r="BG95" s="132">
        <f t="shared" si="82"/>
        <v>0</v>
      </c>
      <c r="BH95" s="132">
        <f t="shared" si="83"/>
        <v>0</v>
      </c>
      <c r="BI95" s="132">
        <f t="shared" si="84"/>
        <v>0</v>
      </c>
      <c r="BJ95" s="132">
        <f t="shared" si="85"/>
        <v>0</v>
      </c>
      <c r="BK95" s="132">
        <f t="shared" si="86"/>
        <v>0</v>
      </c>
      <c r="BL95" s="132">
        <f t="shared" si="87"/>
        <v>0</v>
      </c>
      <c r="BM95" s="132">
        <f t="shared" si="88"/>
        <v>0</v>
      </c>
      <c r="BN95" s="132">
        <f t="shared" si="89"/>
        <v>0</v>
      </c>
      <c r="BO95" s="132">
        <f t="shared" si="90"/>
        <v>0</v>
      </c>
      <c r="BP95" s="132">
        <f t="shared" si="91"/>
        <v>0</v>
      </c>
      <c r="BQ95" s="132">
        <f t="shared" si="92"/>
        <v>0</v>
      </c>
      <c r="BR95" s="132">
        <f t="shared" si="93"/>
        <v>0</v>
      </c>
      <c r="BS95" s="132">
        <f t="shared" si="94"/>
        <v>0</v>
      </c>
      <c r="BT95" s="132">
        <f t="shared" si="95"/>
        <v>0</v>
      </c>
      <c r="BU95" s="132">
        <f t="shared" si="96"/>
        <v>0</v>
      </c>
      <c r="BV95" s="132">
        <f t="shared" si="97"/>
        <v>0</v>
      </c>
      <c r="BW95" s="132">
        <f t="shared" si="98"/>
        <v>0</v>
      </c>
      <c r="BX95" s="132">
        <f t="shared" si="99"/>
        <v>0</v>
      </c>
      <c r="BY95" s="132">
        <f t="shared" si="100"/>
        <v>0</v>
      </c>
      <c r="BZ95" s="132">
        <f t="shared" si="101"/>
        <v>0</v>
      </c>
      <c r="CA95" s="138">
        <f t="shared" si="102"/>
        <v>0</v>
      </c>
      <c r="CC95" s="138">
        <f t="shared" si="103"/>
        <v>0</v>
      </c>
      <c r="CD95" s="138">
        <f t="shared" si="117"/>
        <v>0</v>
      </c>
      <c r="CE95" s="183">
        <f t="shared" si="118"/>
        <v>0</v>
      </c>
      <c r="CF95" s="130" t="str">
        <f t="shared" si="119"/>
        <v xml:space="preserve"> </v>
      </c>
      <c r="CG95" s="130" t="str">
        <f t="shared" si="120"/>
        <v xml:space="preserve"> </v>
      </c>
    </row>
    <row r="96" spans="1:85" ht="15">
      <c r="A96" s="181">
        <v>93</v>
      </c>
      <c r="B96" s="1957"/>
      <c r="C96" s="1957"/>
      <c r="D96" s="310"/>
      <c r="E96" s="311" t="str">
        <f ca="1">IF(D96&gt;0,OFFSET(исх.данные!$A$6,D96,1,1,1)," ")</f>
        <v xml:space="preserve"> </v>
      </c>
      <c r="F96" s="312" t="str">
        <f ca="1">IF(D96&gt;0,OFFSET(исх.данные!$A$6,D96,2,1,1),"  ")</f>
        <v xml:space="preserve">  </v>
      </c>
      <c r="G96" s="311" t="str">
        <f ca="1">IF(D96&gt;0,OFFSET(исх.данные!$A$6,D96,3,1,1),"  ")</f>
        <v xml:space="preserve">  </v>
      </c>
      <c r="H96" s="310"/>
      <c r="I96" s="314"/>
      <c r="J96" s="311"/>
      <c r="K96" s="311"/>
      <c r="L96" s="314"/>
      <c r="M96" s="311"/>
      <c r="N96" s="311"/>
      <c r="O96" s="313"/>
      <c r="P96" s="313"/>
      <c r="Q96" s="314"/>
      <c r="R96" s="314"/>
      <c r="S96" s="312"/>
      <c r="T96" s="312"/>
      <c r="U96" s="315"/>
      <c r="V96" s="129" t="str">
        <f t="shared" si="104"/>
        <v xml:space="preserve"> </v>
      </c>
      <c r="W96" s="129" t="str">
        <f t="shared" si="105"/>
        <v xml:space="preserve"> </v>
      </c>
      <c r="X96" s="129" t="str">
        <f t="shared" si="106"/>
        <v xml:space="preserve"> </v>
      </c>
      <c r="Y96" s="129"/>
      <c r="Z96" s="129" t="str">
        <f t="shared" si="61"/>
        <v xml:space="preserve"> </v>
      </c>
      <c r="AA96" s="182" t="str">
        <f t="shared" si="107"/>
        <v xml:space="preserve">    </v>
      </c>
      <c r="AC96" s="132">
        <f t="shared" si="121"/>
        <v>0</v>
      </c>
      <c r="AD96" s="132">
        <f t="shared" si="108"/>
        <v>0</v>
      </c>
      <c r="AE96" s="132">
        <f t="shared" si="109"/>
        <v>0</v>
      </c>
      <c r="AF96" s="132">
        <f t="shared" si="110"/>
        <v>0</v>
      </c>
      <c r="AG96" s="132">
        <f t="shared" si="111"/>
        <v>0</v>
      </c>
      <c r="AH96" s="132">
        <f t="shared" si="112"/>
        <v>0</v>
      </c>
      <c r="AI96" s="132">
        <f t="shared" si="113"/>
        <v>0</v>
      </c>
      <c r="AJ96" s="132">
        <f t="shared" si="114"/>
        <v>0</v>
      </c>
      <c r="AK96" s="132">
        <f t="shared" si="115"/>
        <v>0</v>
      </c>
      <c r="AL96" s="132">
        <f t="shared" si="116"/>
        <v>0</v>
      </c>
      <c r="AM96" s="132">
        <f t="shared" si="62"/>
        <v>0</v>
      </c>
      <c r="AN96" s="132">
        <f t="shared" si="63"/>
        <v>0</v>
      </c>
      <c r="AO96" s="132">
        <f t="shared" si="64"/>
        <v>0</v>
      </c>
      <c r="AP96" s="132">
        <f t="shared" si="65"/>
        <v>0</v>
      </c>
      <c r="AQ96" s="132">
        <f t="shared" si="66"/>
        <v>0</v>
      </c>
      <c r="AR96" s="132">
        <f t="shared" si="67"/>
        <v>0</v>
      </c>
      <c r="AS96" s="132">
        <f t="shared" si="68"/>
        <v>0</v>
      </c>
      <c r="AT96" s="132">
        <f t="shared" si="69"/>
        <v>0</v>
      </c>
      <c r="AU96" s="132">
        <f t="shared" si="70"/>
        <v>0</v>
      </c>
      <c r="AV96" s="132">
        <f t="shared" si="71"/>
        <v>0</v>
      </c>
      <c r="AW96" s="132">
        <f t="shared" si="72"/>
        <v>0</v>
      </c>
      <c r="AX96" s="132">
        <f t="shared" si="73"/>
        <v>0</v>
      </c>
      <c r="AY96" s="132">
        <f t="shared" si="74"/>
        <v>0</v>
      </c>
      <c r="AZ96" s="132">
        <f t="shared" si="75"/>
        <v>0</v>
      </c>
      <c r="BA96" s="132">
        <f t="shared" si="76"/>
        <v>0</v>
      </c>
      <c r="BB96" s="132">
        <f t="shared" si="77"/>
        <v>0</v>
      </c>
      <c r="BC96" s="132">
        <f t="shared" si="78"/>
        <v>0</v>
      </c>
      <c r="BD96" s="132">
        <f t="shared" si="79"/>
        <v>0</v>
      </c>
      <c r="BE96" s="132">
        <f t="shared" si="80"/>
        <v>0</v>
      </c>
      <c r="BF96" s="132">
        <f t="shared" si="81"/>
        <v>0</v>
      </c>
      <c r="BG96" s="132">
        <f t="shared" si="82"/>
        <v>0</v>
      </c>
      <c r="BH96" s="132">
        <f t="shared" si="83"/>
        <v>0</v>
      </c>
      <c r="BI96" s="132">
        <f t="shared" si="84"/>
        <v>0</v>
      </c>
      <c r="BJ96" s="132">
        <f t="shared" si="85"/>
        <v>0</v>
      </c>
      <c r="BK96" s="132">
        <f t="shared" si="86"/>
        <v>0</v>
      </c>
      <c r="BL96" s="132">
        <f t="shared" si="87"/>
        <v>0</v>
      </c>
      <c r="BM96" s="132">
        <f t="shared" si="88"/>
        <v>0</v>
      </c>
      <c r="BN96" s="132">
        <f t="shared" si="89"/>
        <v>0</v>
      </c>
      <c r="BO96" s="132">
        <f t="shared" si="90"/>
        <v>0</v>
      </c>
      <c r="BP96" s="132">
        <f t="shared" si="91"/>
        <v>0</v>
      </c>
      <c r="BQ96" s="132">
        <f t="shared" si="92"/>
        <v>0</v>
      </c>
      <c r="BR96" s="132">
        <f t="shared" si="93"/>
        <v>0</v>
      </c>
      <c r="BS96" s="132">
        <f t="shared" si="94"/>
        <v>0</v>
      </c>
      <c r="BT96" s="132">
        <f t="shared" si="95"/>
        <v>0</v>
      </c>
      <c r="BU96" s="132">
        <f t="shared" si="96"/>
        <v>0</v>
      </c>
      <c r="BV96" s="132">
        <f t="shared" si="97"/>
        <v>0</v>
      </c>
      <c r="BW96" s="132">
        <f t="shared" si="98"/>
        <v>0</v>
      </c>
      <c r="BX96" s="132">
        <f t="shared" si="99"/>
        <v>0</v>
      </c>
      <c r="BY96" s="132">
        <f t="shared" si="100"/>
        <v>0</v>
      </c>
      <c r="BZ96" s="132">
        <f t="shared" si="101"/>
        <v>0</v>
      </c>
      <c r="CA96" s="138">
        <f t="shared" si="102"/>
        <v>0</v>
      </c>
      <c r="CC96" s="138">
        <f t="shared" si="103"/>
        <v>0</v>
      </c>
      <c r="CD96" s="138">
        <f t="shared" si="117"/>
        <v>0</v>
      </c>
      <c r="CE96" s="183">
        <f t="shared" si="118"/>
        <v>0</v>
      </c>
      <c r="CF96" s="130" t="str">
        <f t="shared" si="119"/>
        <v xml:space="preserve"> </v>
      </c>
      <c r="CG96" s="130" t="str">
        <f t="shared" si="120"/>
        <v xml:space="preserve"> </v>
      </c>
    </row>
    <row r="97" spans="1:85" ht="15">
      <c r="A97" s="181">
        <v>94</v>
      </c>
      <c r="B97" s="1956"/>
      <c r="C97" s="1956"/>
      <c r="D97" s="316"/>
      <c r="E97" s="317" t="str">
        <f ca="1">IF(D97&gt;0,OFFSET(исх.данные!$A$6,D97,1,1,1)," ")</f>
        <v xml:space="preserve"> </v>
      </c>
      <c r="F97" s="318" t="str">
        <f ca="1">IF(D97&gt;0,OFFSET(исх.данные!$A$6,D97,2,1,1),"  ")</f>
        <v xml:space="preserve">  </v>
      </c>
      <c r="G97" s="317" t="str">
        <f ca="1">IF(D97&gt;0,OFFSET(исх.данные!$A$6,D97,3,1,1),"  ")</f>
        <v xml:space="preserve">  </v>
      </c>
      <c r="H97" s="316"/>
      <c r="I97" s="306"/>
      <c r="J97" s="317"/>
      <c r="K97" s="317"/>
      <c r="L97" s="306"/>
      <c r="M97" s="317"/>
      <c r="N97" s="317"/>
      <c r="O97" s="319"/>
      <c r="P97" s="319"/>
      <c r="Q97" s="306"/>
      <c r="R97" s="306"/>
      <c r="S97" s="318"/>
      <c r="T97" s="318"/>
      <c r="U97" s="320"/>
      <c r="V97" s="126" t="str">
        <f t="shared" si="104"/>
        <v xml:space="preserve"> </v>
      </c>
      <c r="W97" s="126" t="str">
        <f t="shared" si="105"/>
        <v xml:space="preserve"> </v>
      </c>
      <c r="X97" s="126" t="str">
        <f t="shared" si="106"/>
        <v xml:space="preserve"> </v>
      </c>
      <c r="Y97" s="126"/>
      <c r="Z97" s="126" t="str">
        <f t="shared" si="61"/>
        <v xml:space="preserve"> </v>
      </c>
      <c r="AA97" s="181" t="str">
        <f t="shared" si="107"/>
        <v xml:space="preserve">    </v>
      </c>
      <c r="AC97" s="132">
        <f t="shared" si="121"/>
        <v>0</v>
      </c>
      <c r="AD97" s="132">
        <f t="shared" si="108"/>
        <v>0</v>
      </c>
      <c r="AE97" s="132">
        <f t="shared" si="109"/>
        <v>0</v>
      </c>
      <c r="AF97" s="132">
        <f t="shared" si="110"/>
        <v>0</v>
      </c>
      <c r="AG97" s="132">
        <f t="shared" si="111"/>
        <v>0</v>
      </c>
      <c r="AH97" s="132">
        <f t="shared" si="112"/>
        <v>0</v>
      </c>
      <c r="AI97" s="132">
        <f t="shared" si="113"/>
        <v>0</v>
      </c>
      <c r="AJ97" s="132">
        <f t="shared" si="114"/>
        <v>0</v>
      </c>
      <c r="AK97" s="132">
        <f t="shared" si="115"/>
        <v>0</v>
      </c>
      <c r="AL97" s="132">
        <f t="shared" si="116"/>
        <v>0</v>
      </c>
      <c r="AM97" s="132">
        <f t="shared" si="62"/>
        <v>0</v>
      </c>
      <c r="AN97" s="132">
        <f t="shared" si="63"/>
        <v>0</v>
      </c>
      <c r="AO97" s="132">
        <f t="shared" si="64"/>
        <v>0</v>
      </c>
      <c r="AP97" s="132">
        <f t="shared" si="65"/>
        <v>0</v>
      </c>
      <c r="AQ97" s="132">
        <f t="shared" si="66"/>
        <v>0</v>
      </c>
      <c r="AR97" s="132">
        <f t="shared" si="67"/>
        <v>0</v>
      </c>
      <c r="AS97" s="132">
        <f t="shared" si="68"/>
        <v>0</v>
      </c>
      <c r="AT97" s="132">
        <f t="shared" si="69"/>
        <v>0</v>
      </c>
      <c r="AU97" s="132">
        <f t="shared" si="70"/>
        <v>0</v>
      </c>
      <c r="AV97" s="132">
        <f t="shared" si="71"/>
        <v>0</v>
      </c>
      <c r="AW97" s="132">
        <f t="shared" si="72"/>
        <v>0</v>
      </c>
      <c r="AX97" s="132">
        <f t="shared" si="73"/>
        <v>0</v>
      </c>
      <c r="AY97" s="132">
        <f t="shared" si="74"/>
        <v>0</v>
      </c>
      <c r="AZ97" s="132">
        <f t="shared" si="75"/>
        <v>0</v>
      </c>
      <c r="BA97" s="132">
        <f t="shared" si="76"/>
        <v>0</v>
      </c>
      <c r="BB97" s="132">
        <f t="shared" si="77"/>
        <v>0</v>
      </c>
      <c r="BC97" s="132">
        <f t="shared" si="78"/>
        <v>0</v>
      </c>
      <c r="BD97" s="132">
        <f t="shared" si="79"/>
        <v>0</v>
      </c>
      <c r="BE97" s="132">
        <f t="shared" si="80"/>
        <v>0</v>
      </c>
      <c r="BF97" s="132">
        <f t="shared" si="81"/>
        <v>0</v>
      </c>
      <c r="BG97" s="132">
        <f t="shared" si="82"/>
        <v>0</v>
      </c>
      <c r="BH97" s="132">
        <f t="shared" si="83"/>
        <v>0</v>
      </c>
      <c r="BI97" s="132">
        <f t="shared" si="84"/>
        <v>0</v>
      </c>
      <c r="BJ97" s="132">
        <f t="shared" si="85"/>
        <v>0</v>
      </c>
      <c r="BK97" s="132">
        <f t="shared" si="86"/>
        <v>0</v>
      </c>
      <c r="BL97" s="132">
        <f t="shared" si="87"/>
        <v>0</v>
      </c>
      <c r="BM97" s="132">
        <f t="shared" si="88"/>
        <v>0</v>
      </c>
      <c r="BN97" s="132">
        <f t="shared" si="89"/>
        <v>0</v>
      </c>
      <c r="BO97" s="132">
        <f t="shared" si="90"/>
        <v>0</v>
      </c>
      <c r="BP97" s="132">
        <f t="shared" si="91"/>
        <v>0</v>
      </c>
      <c r="BQ97" s="132">
        <f t="shared" si="92"/>
        <v>0</v>
      </c>
      <c r="BR97" s="132">
        <f t="shared" si="93"/>
        <v>0</v>
      </c>
      <c r="BS97" s="132">
        <f t="shared" si="94"/>
        <v>0</v>
      </c>
      <c r="BT97" s="132">
        <f t="shared" si="95"/>
        <v>0</v>
      </c>
      <c r="BU97" s="132">
        <f t="shared" si="96"/>
        <v>0</v>
      </c>
      <c r="BV97" s="132">
        <f t="shared" si="97"/>
        <v>0</v>
      </c>
      <c r="BW97" s="132">
        <f t="shared" si="98"/>
        <v>0</v>
      </c>
      <c r="BX97" s="132">
        <f t="shared" si="99"/>
        <v>0</v>
      </c>
      <c r="BY97" s="132">
        <f t="shared" si="100"/>
        <v>0</v>
      </c>
      <c r="BZ97" s="132">
        <f t="shared" si="101"/>
        <v>0</v>
      </c>
      <c r="CA97" s="138">
        <f t="shared" si="102"/>
        <v>0</v>
      </c>
      <c r="CC97" s="138">
        <f t="shared" si="103"/>
        <v>0</v>
      </c>
      <c r="CD97" s="138">
        <f t="shared" si="117"/>
        <v>0</v>
      </c>
      <c r="CE97" s="183">
        <f t="shared" si="118"/>
        <v>0</v>
      </c>
      <c r="CF97" s="130" t="str">
        <f t="shared" si="119"/>
        <v xml:space="preserve"> </v>
      </c>
      <c r="CG97" s="130" t="str">
        <f t="shared" si="120"/>
        <v xml:space="preserve"> </v>
      </c>
    </row>
    <row r="98" spans="1:85" ht="15">
      <c r="A98" s="181">
        <v>95</v>
      </c>
      <c r="B98" s="1957"/>
      <c r="C98" s="1957"/>
      <c r="D98" s="310"/>
      <c r="E98" s="311" t="str">
        <f ca="1">IF(D98&gt;0,OFFSET(исх.данные!$A$6,D98,1,1,1)," ")</f>
        <v xml:space="preserve"> </v>
      </c>
      <c r="F98" s="312" t="str">
        <f ca="1">IF(D98&gt;0,OFFSET(исх.данные!$A$6,D98,2,1,1),"  ")</f>
        <v xml:space="preserve">  </v>
      </c>
      <c r="G98" s="311" t="str">
        <f ca="1">IF(D98&gt;0,OFFSET(исх.данные!$A$6,D98,3,1,1),"  ")</f>
        <v xml:space="preserve">  </v>
      </c>
      <c r="H98" s="310"/>
      <c r="I98" s="314"/>
      <c r="J98" s="311"/>
      <c r="K98" s="311"/>
      <c r="L98" s="314"/>
      <c r="M98" s="311"/>
      <c r="N98" s="311"/>
      <c r="O98" s="313"/>
      <c r="P98" s="313"/>
      <c r="Q98" s="314"/>
      <c r="R98" s="314"/>
      <c r="S98" s="312"/>
      <c r="T98" s="312"/>
      <c r="U98" s="315"/>
      <c r="V98" s="129" t="str">
        <f t="shared" si="104"/>
        <v xml:space="preserve"> </v>
      </c>
      <c r="W98" s="129" t="str">
        <f t="shared" si="105"/>
        <v xml:space="preserve"> </v>
      </c>
      <c r="X98" s="129" t="str">
        <f t="shared" si="106"/>
        <v xml:space="preserve"> </v>
      </c>
      <c r="Y98" s="129"/>
      <c r="Z98" s="129" t="str">
        <f t="shared" si="61"/>
        <v xml:space="preserve"> </v>
      </c>
      <c r="AA98" s="182" t="str">
        <f t="shared" si="107"/>
        <v xml:space="preserve">    </v>
      </c>
      <c r="AC98" s="132">
        <f t="shared" si="121"/>
        <v>0</v>
      </c>
      <c r="AD98" s="132">
        <f t="shared" si="108"/>
        <v>0</v>
      </c>
      <c r="AE98" s="132">
        <f t="shared" si="109"/>
        <v>0</v>
      </c>
      <c r="AF98" s="132">
        <f t="shared" si="110"/>
        <v>0</v>
      </c>
      <c r="AG98" s="132">
        <f t="shared" si="111"/>
        <v>0</v>
      </c>
      <c r="AH98" s="132">
        <f t="shared" si="112"/>
        <v>0</v>
      </c>
      <c r="AI98" s="132">
        <f t="shared" si="113"/>
        <v>0</v>
      </c>
      <c r="AJ98" s="132">
        <f t="shared" si="114"/>
        <v>0</v>
      </c>
      <c r="AK98" s="132">
        <f t="shared" si="115"/>
        <v>0</v>
      </c>
      <c r="AL98" s="132">
        <f t="shared" si="116"/>
        <v>0</v>
      </c>
      <c r="AM98" s="132">
        <f t="shared" si="62"/>
        <v>0</v>
      </c>
      <c r="AN98" s="132">
        <f t="shared" si="63"/>
        <v>0</v>
      </c>
      <c r="AO98" s="132">
        <f t="shared" si="64"/>
        <v>0</v>
      </c>
      <c r="AP98" s="132">
        <f t="shared" si="65"/>
        <v>0</v>
      </c>
      <c r="AQ98" s="132">
        <f t="shared" si="66"/>
        <v>0</v>
      </c>
      <c r="AR98" s="132">
        <f t="shared" si="67"/>
        <v>0</v>
      </c>
      <c r="AS98" s="132">
        <f t="shared" si="68"/>
        <v>0</v>
      </c>
      <c r="AT98" s="132">
        <f t="shared" si="69"/>
        <v>0</v>
      </c>
      <c r="AU98" s="132">
        <f t="shared" si="70"/>
        <v>0</v>
      </c>
      <c r="AV98" s="132">
        <f t="shared" si="71"/>
        <v>0</v>
      </c>
      <c r="AW98" s="132">
        <f t="shared" si="72"/>
        <v>0</v>
      </c>
      <c r="AX98" s="132">
        <f t="shared" si="73"/>
        <v>0</v>
      </c>
      <c r="AY98" s="132">
        <f t="shared" si="74"/>
        <v>0</v>
      </c>
      <c r="AZ98" s="132">
        <f t="shared" si="75"/>
        <v>0</v>
      </c>
      <c r="BA98" s="132">
        <f t="shared" si="76"/>
        <v>0</v>
      </c>
      <c r="BB98" s="132">
        <f t="shared" si="77"/>
        <v>0</v>
      </c>
      <c r="BC98" s="132">
        <f t="shared" si="78"/>
        <v>0</v>
      </c>
      <c r="BD98" s="132">
        <f t="shared" si="79"/>
        <v>0</v>
      </c>
      <c r="BE98" s="132">
        <f t="shared" si="80"/>
        <v>0</v>
      </c>
      <c r="BF98" s="132">
        <f t="shared" si="81"/>
        <v>0</v>
      </c>
      <c r="BG98" s="132">
        <f t="shared" si="82"/>
        <v>0</v>
      </c>
      <c r="BH98" s="132">
        <f t="shared" si="83"/>
        <v>0</v>
      </c>
      <c r="BI98" s="132">
        <f t="shared" si="84"/>
        <v>0</v>
      </c>
      <c r="BJ98" s="132">
        <f t="shared" si="85"/>
        <v>0</v>
      </c>
      <c r="BK98" s="132">
        <f t="shared" si="86"/>
        <v>0</v>
      </c>
      <c r="BL98" s="132">
        <f t="shared" si="87"/>
        <v>0</v>
      </c>
      <c r="BM98" s="132">
        <f t="shared" si="88"/>
        <v>0</v>
      </c>
      <c r="BN98" s="132">
        <f t="shared" si="89"/>
        <v>0</v>
      </c>
      <c r="BO98" s="132">
        <f t="shared" si="90"/>
        <v>0</v>
      </c>
      <c r="BP98" s="132">
        <f t="shared" si="91"/>
        <v>0</v>
      </c>
      <c r="BQ98" s="132">
        <f t="shared" si="92"/>
        <v>0</v>
      </c>
      <c r="BR98" s="132">
        <f t="shared" si="93"/>
        <v>0</v>
      </c>
      <c r="BS98" s="132">
        <f t="shared" si="94"/>
        <v>0</v>
      </c>
      <c r="BT98" s="132">
        <f t="shared" si="95"/>
        <v>0</v>
      </c>
      <c r="BU98" s="132">
        <f t="shared" si="96"/>
        <v>0</v>
      </c>
      <c r="BV98" s="132">
        <f t="shared" si="97"/>
        <v>0</v>
      </c>
      <c r="BW98" s="132">
        <f t="shared" si="98"/>
        <v>0</v>
      </c>
      <c r="BX98" s="132">
        <f t="shared" si="99"/>
        <v>0</v>
      </c>
      <c r="BY98" s="132">
        <f t="shared" si="100"/>
        <v>0</v>
      </c>
      <c r="BZ98" s="132">
        <f t="shared" si="101"/>
        <v>0</v>
      </c>
      <c r="CA98" s="138">
        <f t="shared" si="102"/>
        <v>0</v>
      </c>
      <c r="CC98" s="138">
        <f t="shared" si="103"/>
        <v>0</v>
      </c>
      <c r="CD98" s="138">
        <f t="shared" si="117"/>
        <v>0</v>
      </c>
      <c r="CE98" s="183">
        <f t="shared" si="118"/>
        <v>0</v>
      </c>
      <c r="CF98" s="130" t="str">
        <f t="shared" si="119"/>
        <v xml:space="preserve"> </v>
      </c>
      <c r="CG98" s="130" t="str">
        <f t="shared" si="120"/>
        <v xml:space="preserve"> </v>
      </c>
    </row>
    <row r="99" spans="1:85" ht="15">
      <c r="A99" s="181">
        <v>96</v>
      </c>
      <c r="B99" s="1956"/>
      <c r="C99" s="1956"/>
      <c r="D99" s="316"/>
      <c r="E99" s="317" t="str">
        <f ca="1">IF(D99&gt;0,OFFSET(исх.данные!$A$6,D99,1,1,1)," ")</f>
        <v xml:space="preserve"> </v>
      </c>
      <c r="F99" s="318" t="str">
        <f ca="1">IF(D99&gt;0,OFFSET(исх.данные!$A$6,D99,2,1,1),"  ")</f>
        <v xml:space="preserve">  </v>
      </c>
      <c r="G99" s="317" t="str">
        <f ca="1">IF(D99&gt;0,OFFSET(исх.данные!$A$6,D99,3,1,1),"  ")</f>
        <v xml:space="preserve">  </v>
      </c>
      <c r="H99" s="316"/>
      <c r="I99" s="306"/>
      <c r="J99" s="317"/>
      <c r="K99" s="317"/>
      <c r="L99" s="306"/>
      <c r="M99" s="317"/>
      <c r="N99" s="317"/>
      <c r="O99" s="319"/>
      <c r="P99" s="319"/>
      <c r="Q99" s="306"/>
      <c r="R99" s="306"/>
      <c r="S99" s="318"/>
      <c r="T99" s="318"/>
      <c r="U99" s="320"/>
      <c r="V99" s="126" t="str">
        <f t="shared" si="104"/>
        <v xml:space="preserve"> </v>
      </c>
      <c r="W99" s="126" t="str">
        <f t="shared" si="105"/>
        <v xml:space="preserve"> </v>
      </c>
      <c r="X99" s="126" t="str">
        <f t="shared" si="106"/>
        <v xml:space="preserve"> </v>
      </c>
      <c r="Y99" s="126"/>
      <c r="Z99" s="126" t="str">
        <f t="shared" si="61"/>
        <v xml:space="preserve"> </v>
      </c>
      <c r="AA99" s="181" t="str">
        <f t="shared" si="107"/>
        <v xml:space="preserve">    </v>
      </c>
      <c r="AC99" s="132">
        <f t="shared" si="121"/>
        <v>0</v>
      </c>
      <c r="AD99" s="132">
        <f t="shared" si="108"/>
        <v>0</v>
      </c>
      <c r="AE99" s="132">
        <f t="shared" si="109"/>
        <v>0</v>
      </c>
      <c r="AF99" s="132">
        <f t="shared" si="110"/>
        <v>0</v>
      </c>
      <c r="AG99" s="132">
        <f t="shared" si="111"/>
        <v>0</v>
      </c>
      <c r="AH99" s="132">
        <f t="shared" si="112"/>
        <v>0</v>
      </c>
      <c r="AI99" s="132">
        <f t="shared" si="113"/>
        <v>0</v>
      </c>
      <c r="AJ99" s="132">
        <f t="shared" si="114"/>
        <v>0</v>
      </c>
      <c r="AK99" s="132">
        <f t="shared" si="115"/>
        <v>0</v>
      </c>
      <c r="AL99" s="132">
        <f t="shared" si="116"/>
        <v>0</v>
      </c>
      <c r="AM99" s="132">
        <f t="shared" si="62"/>
        <v>0</v>
      </c>
      <c r="AN99" s="132">
        <f t="shared" si="63"/>
        <v>0</v>
      </c>
      <c r="AO99" s="132">
        <f t="shared" si="64"/>
        <v>0</v>
      </c>
      <c r="AP99" s="132">
        <f t="shared" si="65"/>
        <v>0</v>
      </c>
      <c r="AQ99" s="132">
        <f t="shared" si="66"/>
        <v>0</v>
      </c>
      <c r="AR99" s="132">
        <f t="shared" si="67"/>
        <v>0</v>
      </c>
      <c r="AS99" s="132">
        <f t="shared" si="68"/>
        <v>0</v>
      </c>
      <c r="AT99" s="132">
        <f t="shared" si="69"/>
        <v>0</v>
      </c>
      <c r="AU99" s="132">
        <f t="shared" si="70"/>
        <v>0</v>
      </c>
      <c r="AV99" s="132">
        <f t="shared" si="71"/>
        <v>0</v>
      </c>
      <c r="AW99" s="132">
        <f t="shared" si="72"/>
        <v>0</v>
      </c>
      <c r="AX99" s="132">
        <f t="shared" si="73"/>
        <v>0</v>
      </c>
      <c r="AY99" s="132">
        <f t="shared" si="74"/>
        <v>0</v>
      </c>
      <c r="AZ99" s="132">
        <f t="shared" si="75"/>
        <v>0</v>
      </c>
      <c r="BA99" s="132">
        <f t="shared" si="76"/>
        <v>0</v>
      </c>
      <c r="BB99" s="132">
        <f t="shared" si="77"/>
        <v>0</v>
      </c>
      <c r="BC99" s="132">
        <f t="shared" si="78"/>
        <v>0</v>
      </c>
      <c r="BD99" s="132">
        <f t="shared" si="79"/>
        <v>0</v>
      </c>
      <c r="BE99" s="132">
        <f t="shared" si="80"/>
        <v>0</v>
      </c>
      <c r="BF99" s="132">
        <f t="shared" si="81"/>
        <v>0</v>
      </c>
      <c r="BG99" s="132">
        <f t="shared" si="82"/>
        <v>0</v>
      </c>
      <c r="BH99" s="132">
        <f t="shared" si="83"/>
        <v>0</v>
      </c>
      <c r="BI99" s="132">
        <f t="shared" si="84"/>
        <v>0</v>
      </c>
      <c r="BJ99" s="132">
        <f t="shared" si="85"/>
        <v>0</v>
      </c>
      <c r="BK99" s="132">
        <f t="shared" si="86"/>
        <v>0</v>
      </c>
      <c r="BL99" s="132">
        <f t="shared" si="87"/>
        <v>0</v>
      </c>
      <c r="BM99" s="132">
        <f t="shared" si="88"/>
        <v>0</v>
      </c>
      <c r="BN99" s="132">
        <f t="shared" si="89"/>
        <v>0</v>
      </c>
      <c r="BO99" s="132">
        <f t="shared" si="90"/>
        <v>0</v>
      </c>
      <c r="BP99" s="132">
        <f t="shared" si="91"/>
        <v>0</v>
      </c>
      <c r="BQ99" s="132">
        <f t="shared" si="92"/>
        <v>0</v>
      </c>
      <c r="BR99" s="132">
        <f t="shared" si="93"/>
        <v>0</v>
      </c>
      <c r="BS99" s="132">
        <f t="shared" si="94"/>
        <v>0</v>
      </c>
      <c r="BT99" s="132">
        <f t="shared" si="95"/>
        <v>0</v>
      </c>
      <c r="BU99" s="132">
        <f t="shared" si="96"/>
        <v>0</v>
      </c>
      <c r="BV99" s="132">
        <f t="shared" si="97"/>
        <v>0</v>
      </c>
      <c r="BW99" s="132">
        <f t="shared" si="98"/>
        <v>0</v>
      </c>
      <c r="BX99" s="132">
        <f t="shared" si="99"/>
        <v>0</v>
      </c>
      <c r="BY99" s="132">
        <f t="shared" si="100"/>
        <v>0</v>
      </c>
      <c r="BZ99" s="132">
        <f t="shared" si="101"/>
        <v>0</v>
      </c>
      <c r="CA99" s="138">
        <f t="shared" si="102"/>
        <v>0</v>
      </c>
      <c r="CC99" s="138">
        <f t="shared" si="103"/>
        <v>0</v>
      </c>
      <c r="CD99" s="138">
        <f t="shared" si="117"/>
        <v>0</v>
      </c>
      <c r="CE99" s="183">
        <f t="shared" si="118"/>
        <v>0</v>
      </c>
      <c r="CF99" s="130" t="str">
        <f t="shared" si="119"/>
        <v xml:space="preserve"> </v>
      </c>
      <c r="CG99" s="130" t="str">
        <f t="shared" si="120"/>
        <v xml:space="preserve"> </v>
      </c>
    </row>
    <row r="100" spans="1:85" ht="15">
      <c r="A100" s="181">
        <v>97</v>
      </c>
      <c r="B100" s="1957"/>
      <c r="C100" s="1957"/>
      <c r="D100" s="310"/>
      <c r="E100" s="311" t="str">
        <f ca="1">IF(D100&gt;0,OFFSET(исх.данные!$A$6,D100,1,1,1)," ")</f>
        <v xml:space="preserve"> </v>
      </c>
      <c r="F100" s="312" t="str">
        <f ca="1">IF(D100&gt;0,OFFSET(исх.данные!$A$6,D100,2,1,1),"  ")</f>
        <v xml:space="preserve">  </v>
      </c>
      <c r="G100" s="311" t="str">
        <f ca="1">IF(D100&gt;0,OFFSET(исх.данные!$A$6,D100,3,1,1),"  ")</f>
        <v xml:space="preserve">  </v>
      </c>
      <c r="H100" s="310"/>
      <c r="I100" s="314"/>
      <c r="J100" s="311"/>
      <c r="K100" s="311"/>
      <c r="L100" s="314"/>
      <c r="M100" s="311"/>
      <c r="N100" s="311"/>
      <c r="O100" s="313"/>
      <c r="P100" s="313"/>
      <c r="Q100" s="314"/>
      <c r="R100" s="314"/>
      <c r="S100" s="312"/>
      <c r="T100" s="312"/>
      <c r="U100" s="315"/>
      <c r="V100" s="129" t="str">
        <f t="shared" si="104"/>
        <v xml:space="preserve"> </v>
      </c>
      <c r="W100" s="129" t="str">
        <f t="shared" si="105"/>
        <v xml:space="preserve"> </v>
      </c>
      <c r="X100" s="129" t="str">
        <f t="shared" si="106"/>
        <v xml:space="preserve"> </v>
      </c>
      <c r="Y100" s="129"/>
      <c r="Z100" s="129" t="str">
        <f t="shared" si="61"/>
        <v xml:space="preserve"> </v>
      </c>
      <c r="AA100" s="182" t="str">
        <f t="shared" si="107"/>
        <v xml:space="preserve">    </v>
      </c>
      <c r="AC100" s="132">
        <f t="shared" si="121"/>
        <v>0</v>
      </c>
      <c r="AD100" s="132">
        <f t="shared" si="108"/>
        <v>0</v>
      </c>
      <c r="AE100" s="132">
        <f t="shared" si="109"/>
        <v>0</v>
      </c>
      <c r="AF100" s="132">
        <f t="shared" si="110"/>
        <v>0</v>
      </c>
      <c r="AG100" s="132">
        <f t="shared" si="111"/>
        <v>0</v>
      </c>
      <c r="AH100" s="132">
        <f t="shared" si="112"/>
        <v>0</v>
      </c>
      <c r="AI100" s="132">
        <f t="shared" si="113"/>
        <v>0</v>
      </c>
      <c r="AJ100" s="132">
        <f t="shared" si="114"/>
        <v>0</v>
      </c>
      <c r="AK100" s="132">
        <f t="shared" si="115"/>
        <v>0</v>
      </c>
      <c r="AL100" s="132">
        <f t="shared" si="116"/>
        <v>0</v>
      </c>
      <c r="AM100" s="132">
        <f t="shared" si="62"/>
        <v>0</v>
      </c>
      <c r="AN100" s="132">
        <f t="shared" si="63"/>
        <v>0</v>
      </c>
      <c r="AO100" s="132">
        <f t="shared" si="64"/>
        <v>0</v>
      </c>
      <c r="AP100" s="132">
        <f t="shared" si="65"/>
        <v>0</v>
      </c>
      <c r="AQ100" s="132">
        <f t="shared" si="66"/>
        <v>0</v>
      </c>
      <c r="AR100" s="132">
        <f t="shared" si="67"/>
        <v>0</v>
      </c>
      <c r="AS100" s="132">
        <f t="shared" si="68"/>
        <v>0</v>
      </c>
      <c r="AT100" s="132">
        <f t="shared" si="69"/>
        <v>0</v>
      </c>
      <c r="AU100" s="132">
        <f t="shared" si="70"/>
        <v>0</v>
      </c>
      <c r="AV100" s="132">
        <f t="shared" si="71"/>
        <v>0</v>
      </c>
      <c r="AW100" s="132">
        <f t="shared" si="72"/>
        <v>0</v>
      </c>
      <c r="AX100" s="132">
        <f t="shared" si="73"/>
        <v>0</v>
      </c>
      <c r="AY100" s="132">
        <f t="shared" si="74"/>
        <v>0</v>
      </c>
      <c r="AZ100" s="132">
        <f t="shared" si="75"/>
        <v>0</v>
      </c>
      <c r="BA100" s="132">
        <f t="shared" si="76"/>
        <v>0</v>
      </c>
      <c r="BB100" s="132">
        <f t="shared" si="77"/>
        <v>0</v>
      </c>
      <c r="BC100" s="132">
        <f t="shared" si="78"/>
        <v>0</v>
      </c>
      <c r="BD100" s="132">
        <f t="shared" si="79"/>
        <v>0</v>
      </c>
      <c r="BE100" s="132">
        <f t="shared" si="80"/>
        <v>0</v>
      </c>
      <c r="BF100" s="132">
        <f t="shared" si="81"/>
        <v>0</v>
      </c>
      <c r="BG100" s="132">
        <f t="shared" si="82"/>
        <v>0</v>
      </c>
      <c r="BH100" s="132">
        <f t="shared" si="83"/>
        <v>0</v>
      </c>
      <c r="BI100" s="132">
        <f t="shared" si="84"/>
        <v>0</v>
      </c>
      <c r="BJ100" s="132">
        <f t="shared" si="85"/>
        <v>0</v>
      </c>
      <c r="BK100" s="132">
        <f t="shared" si="86"/>
        <v>0</v>
      </c>
      <c r="BL100" s="132">
        <f t="shared" si="87"/>
        <v>0</v>
      </c>
      <c r="BM100" s="132">
        <f t="shared" si="88"/>
        <v>0</v>
      </c>
      <c r="BN100" s="132">
        <f t="shared" si="89"/>
        <v>0</v>
      </c>
      <c r="BO100" s="132">
        <f t="shared" si="90"/>
        <v>0</v>
      </c>
      <c r="BP100" s="132">
        <f t="shared" si="91"/>
        <v>0</v>
      </c>
      <c r="BQ100" s="132">
        <f t="shared" si="92"/>
        <v>0</v>
      </c>
      <c r="BR100" s="132">
        <f t="shared" si="93"/>
        <v>0</v>
      </c>
      <c r="BS100" s="132">
        <f t="shared" si="94"/>
        <v>0</v>
      </c>
      <c r="BT100" s="132">
        <f t="shared" si="95"/>
        <v>0</v>
      </c>
      <c r="BU100" s="132">
        <f t="shared" si="96"/>
        <v>0</v>
      </c>
      <c r="BV100" s="132">
        <f t="shared" si="97"/>
        <v>0</v>
      </c>
      <c r="BW100" s="132">
        <f t="shared" si="98"/>
        <v>0</v>
      </c>
      <c r="BX100" s="132">
        <f t="shared" si="99"/>
        <v>0</v>
      </c>
      <c r="BY100" s="132">
        <f t="shared" si="100"/>
        <v>0</v>
      </c>
      <c r="BZ100" s="132">
        <f t="shared" si="101"/>
        <v>0</v>
      </c>
      <c r="CA100" s="138">
        <f t="shared" si="102"/>
        <v>0</v>
      </c>
      <c r="CC100" s="138">
        <f t="shared" si="103"/>
        <v>0</v>
      </c>
      <c r="CD100" s="138">
        <f t="shared" si="117"/>
        <v>0</v>
      </c>
      <c r="CE100" s="183">
        <f t="shared" si="118"/>
        <v>0</v>
      </c>
      <c r="CF100" s="130" t="str">
        <f t="shared" si="119"/>
        <v xml:space="preserve"> </v>
      </c>
      <c r="CG100" s="130" t="str">
        <f t="shared" si="120"/>
        <v xml:space="preserve"> </v>
      </c>
    </row>
    <row r="101" spans="1:85" ht="15">
      <c r="A101" s="181">
        <v>98</v>
      </c>
      <c r="B101" s="1956"/>
      <c r="C101" s="1956"/>
      <c r="D101" s="316"/>
      <c r="E101" s="317" t="str">
        <f ca="1">IF(D101&gt;0,OFFSET(исх.данные!$A$6,D101,1,1,1)," ")</f>
        <v xml:space="preserve"> </v>
      </c>
      <c r="F101" s="318" t="str">
        <f ca="1">IF(D101&gt;0,OFFSET(исх.данные!$A$6,D101,2,1,1),"  ")</f>
        <v xml:space="preserve">  </v>
      </c>
      <c r="G101" s="317" t="str">
        <f ca="1">IF(D101&gt;0,OFFSET(исх.данные!$A$6,D101,3,1,1),"  ")</f>
        <v xml:space="preserve">  </v>
      </c>
      <c r="H101" s="316"/>
      <c r="I101" s="306"/>
      <c r="J101" s="317"/>
      <c r="K101" s="317"/>
      <c r="L101" s="306"/>
      <c r="M101" s="317"/>
      <c r="N101" s="317"/>
      <c r="O101" s="319"/>
      <c r="P101" s="319"/>
      <c r="Q101" s="306"/>
      <c r="R101" s="306"/>
      <c r="S101" s="318"/>
      <c r="T101" s="318"/>
      <c r="U101" s="320"/>
      <c r="V101" s="126" t="str">
        <f t="shared" si="104"/>
        <v xml:space="preserve"> </v>
      </c>
      <c r="W101" s="126" t="str">
        <f t="shared" si="105"/>
        <v xml:space="preserve"> </v>
      </c>
      <c r="X101" s="126" t="str">
        <f t="shared" si="106"/>
        <v xml:space="preserve"> </v>
      </c>
      <c r="Y101" s="126"/>
      <c r="Z101" s="126" t="str">
        <f t="shared" si="61"/>
        <v xml:space="preserve"> </v>
      </c>
      <c r="AA101" s="181" t="str">
        <f t="shared" si="107"/>
        <v xml:space="preserve">    </v>
      </c>
      <c r="AC101" s="132">
        <f t="shared" si="121"/>
        <v>0</v>
      </c>
      <c r="AD101" s="132">
        <f t="shared" si="108"/>
        <v>0</v>
      </c>
      <c r="AE101" s="132">
        <f t="shared" si="109"/>
        <v>0</v>
      </c>
      <c r="AF101" s="132">
        <f t="shared" si="110"/>
        <v>0</v>
      </c>
      <c r="AG101" s="132">
        <f t="shared" si="111"/>
        <v>0</v>
      </c>
      <c r="AH101" s="132">
        <f t="shared" si="112"/>
        <v>0</v>
      </c>
      <c r="AI101" s="132">
        <f t="shared" si="113"/>
        <v>0</v>
      </c>
      <c r="AJ101" s="132">
        <f t="shared" si="114"/>
        <v>0</v>
      </c>
      <c r="AK101" s="132">
        <f t="shared" si="115"/>
        <v>0</v>
      </c>
      <c r="AL101" s="132">
        <f t="shared" si="116"/>
        <v>0</v>
      </c>
      <c r="AM101" s="132">
        <f t="shared" si="62"/>
        <v>0</v>
      </c>
      <c r="AN101" s="132">
        <f t="shared" si="63"/>
        <v>0</v>
      </c>
      <c r="AO101" s="132">
        <f t="shared" si="64"/>
        <v>0</v>
      </c>
      <c r="AP101" s="132">
        <f t="shared" si="65"/>
        <v>0</v>
      </c>
      <c r="AQ101" s="132">
        <f t="shared" si="66"/>
        <v>0</v>
      </c>
      <c r="AR101" s="132">
        <f t="shared" si="67"/>
        <v>0</v>
      </c>
      <c r="AS101" s="132">
        <f t="shared" si="68"/>
        <v>0</v>
      </c>
      <c r="AT101" s="132">
        <f t="shared" si="69"/>
        <v>0</v>
      </c>
      <c r="AU101" s="132">
        <f t="shared" si="70"/>
        <v>0</v>
      </c>
      <c r="AV101" s="132">
        <f t="shared" si="71"/>
        <v>0</v>
      </c>
      <c r="AW101" s="132">
        <f t="shared" si="72"/>
        <v>0</v>
      </c>
      <c r="AX101" s="132">
        <f t="shared" si="73"/>
        <v>0</v>
      </c>
      <c r="AY101" s="132">
        <f t="shared" si="74"/>
        <v>0</v>
      </c>
      <c r="AZ101" s="132">
        <f t="shared" si="75"/>
        <v>0</v>
      </c>
      <c r="BA101" s="132">
        <f t="shared" si="76"/>
        <v>0</v>
      </c>
      <c r="BB101" s="132">
        <f t="shared" si="77"/>
        <v>0</v>
      </c>
      <c r="BC101" s="132">
        <f t="shared" si="78"/>
        <v>0</v>
      </c>
      <c r="BD101" s="132">
        <f t="shared" si="79"/>
        <v>0</v>
      </c>
      <c r="BE101" s="132">
        <f t="shared" si="80"/>
        <v>0</v>
      </c>
      <c r="BF101" s="132">
        <f t="shared" si="81"/>
        <v>0</v>
      </c>
      <c r="BG101" s="132">
        <f t="shared" si="82"/>
        <v>0</v>
      </c>
      <c r="BH101" s="132">
        <f t="shared" si="83"/>
        <v>0</v>
      </c>
      <c r="BI101" s="132">
        <f t="shared" si="84"/>
        <v>0</v>
      </c>
      <c r="BJ101" s="132">
        <f t="shared" si="85"/>
        <v>0</v>
      </c>
      <c r="BK101" s="132">
        <f t="shared" si="86"/>
        <v>0</v>
      </c>
      <c r="BL101" s="132">
        <f t="shared" si="87"/>
        <v>0</v>
      </c>
      <c r="BM101" s="132">
        <f t="shared" si="88"/>
        <v>0</v>
      </c>
      <c r="BN101" s="132">
        <f t="shared" si="89"/>
        <v>0</v>
      </c>
      <c r="BO101" s="132">
        <f t="shared" si="90"/>
        <v>0</v>
      </c>
      <c r="BP101" s="132">
        <f t="shared" si="91"/>
        <v>0</v>
      </c>
      <c r="BQ101" s="132">
        <f t="shared" si="92"/>
        <v>0</v>
      </c>
      <c r="BR101" s="132">
        <f t="shared" si="93"/>
        <v>0</v>
      </c>
      <c r="BS101" s="132">
        <f t="shared" si="94"/>
        <v>0</v>
      </c>
      <c r="BT101" s="132">
        <f t="shared" si="95"/>
        <v>0</v>
      </c>
      <c r="BU101" s="132">
        <f t="shared" si="96"/>
        <v>0</v>
      </c>
      <c r="BV101" s="132">
        <f t="shared" si="97"/>
        <v>0</v>
      </c>
      <c r="BW101" s="132">
        <f t="shared" si="98"/>
        <v>0</v>
      </c>
      <c r="BX101" s="132">
        <f t="shared" si="99"/>
        <v>0</v>
      </c>
      <c r="BY101" s="132">
        <f t="shared" si="100"/>
        <v>0</v>
      </c>
      <c r="BZ101" s="132">
        <f t="shared" si="101"/>
        <v>0</v>
      </c>
      <c r="CA101" s="138">
        <f t="shared" si="102"/>
        <v>0</v>
      </c>
      <c r="CC101" s="138">
        <f t="shared" si="103"/>
        <v>0</v>
      </c>
      <c r="CD101" s="138">
        <f t="shared" si="117"/>
        <v>0</v>
      </c>
      <c r="CE101" s="183">
        <f t="shared" si="118"/>
        <v>0</v>
      </c>
      <c r="CF101" s="130" t="str">
        <f t="shared" si="119"/>
        <v xml:space="preserve"> </v>
      </c>
      <c r="CG101" s="130" t="str">
        <f t="shared" si="120"/>
        <v xml:space="preserve"> </v>
      </c>
    </row>
    <row r="102" spans="1:85" ht="15">
      <c r="A102" s="181">
        <v>99</v>
      </c>
      <c r="B102" s="1957"/>
      <c r="C102" s="1957"/>
      <c r="D102" s="310"/>
      <c r="E102" s="311" t="str">
        <f ca="1">IF(D102&gt;0,OFFSET(исх.данные!$A$6,D102,1,1,1)," ")</f>
        <v xml:space="preserve"> </v>
      </c>
      <c r="F102" s="312" t="str">
        <f ca="1">IF(D102&gt;0,OFFSET(исх.данные!$A$6,D102,2,1,1),"  ")</f>
        <v xml:space="preserve">  </v>
      </c>
      <c r="G102" s="311" t="str">
        <f ca="1">IF(D102&gt;0,OFFSET(исх.данные!$A$6,D102,3,1,1),"  ")</f>
        <v xml:space="preserve">  </v>
      </c>
      <c r="H102" s="310"/>
      <c r="I102" s="314"/>
      <c r="J102" s="311"/>
      <c r="K102" s="311"/>
      <c r="L102" s="314"/>
      <c r="M102" s="311"/>
      <c r="N102" s="311"/>
      <c r="O102" s="313"/>
      <c r="P102" s="313"/>
      <c r="Q102" s="314"/>
      <c r="R102" s="314"/>
      <c r="S102" s="312"/>
      <c r="T102" s="312"/>
      <c r="U102" s="315"/>
      <c r="V102" s="129" t="str">
        <f t="shared" si="104"/>
        <v xml:space="preserve"> </v>
      </c>
      <c r="W102" s="129" t="str">
        <f t="shared" si="105"/>
        <v xml:space="preserve"> </v>
      </c>
      <c r="X102" s="129" t="str">
        <f t="shared" si="106"/>
        <v xml:space="preserve"> </v>
      </c>
      <c r="Y102" s="129"/>
      <c r="Z102" s="129" t="str">
        <f t="shared" si="61"/>
        <v xml:space="preserve"> </v>
      </c>
      <c r="AA102" s="182" t="str">
        <f t="shared" si="107"/>
        <v xml:space="preserve">    </v>
      </c>
      <c r="AC102" s="132">
        <f t="shared" si="121"/>
        <v>0</v>
      </c>
      <c r="AD102" s="132">
        <f t="shared" si="108"/>
        <v>0</v>
      </c>
      <c r="AE102" s="132">
        <f t="shared" si="109"/>
        <v>0</v>
      </c>
      <c r="AF102" s="132">
        <f t="shared" si="110"/>
        <v>0</v>
      </c>
      <c r="AG102" s="132">
        <f t="shared" si="111"/>
        <v>0</v>
      </c>
      <c r="AH102" s="132">
        <f t="shared" si="112"/>
        <v>0</v>
      </c>
      <c r="AI102" s="132">
        <f t="shared" si="113"/>
        <v>0</v>
      </c>
      <c r="AJ102" s="132">
        <f t="shared" si="114"/>
        <v>0</v>
      </c>
      <c r="AK102" s="132">
        <f t="shared" si="115"/>
        <v>0</v>
      </c>
      <c r="AL102" s="132">
        <f t="shared" si="116"/>
        <v>0</v>
      </c>
      <c r="AM102" s="132">
        <f t="shared" si="62"/>
        <v>0</v>
      </c>
      <c r="AN102" s="132">
        <f t="shared" si="63"/>
        <v>0</v>
      </c>
      <c r="AO102" s="132">
        <f t="shared" si="64"/>
        <v>0</v>
      </c>
      <c r="AP102" s="132">
        <f t="shared" si="65"/>
        <v>0</v>
      </c>
      <c r="AQ102" s="132">
        <f t="shared" si="66"/>
        <v>0</v>
      </c>
      <c r="AR102" s="132">
        <f t="shared" si="67"/>
        <v>0</v>
      </c>
      <c r="AS102" s="132">
        <f t="shared" si="68"/>
        <v>0</v>
      </c>
      <c r="AT102" s="132">
        <f t="shared" si="69"/>
        <v>0</v>
      </c>
      <c r="AU102" s="132">
        <f t="shared" si="70"/>
        <v>0</v>
      </c>
      <c r="AV102" s="132">
        <f t="shared" si="71"/>
        <v>0</v>
      </c>
      <c r="AW102" s="132">
        <f t="shared" si="72"/>
        <v>0</v>
      </c>
      <c r="AX102" s="132">
        <f t="shared" si="73"/>
        <v>0</v>
      </c>
      <c r="AY102" s="132">
        <f t="shared" si="74"/>
        <v>0</v>
      </c>
      <c r="AZ102" s="132">
        <f t="shared" si="75"/>
        <v>0</v>
      </c>
      <c r="BA102" s="132">
        <f t="shared" si="76"/>
        <v>0</v>
      </c>
      <c r="BB102" s="132">
        <f t="shared" si="77"/>
        <v>0</v>
      </c>
      <c r="BC102" s="132">
        <f t="shared" si="78"/>
        <v>0</v>
      </c>
      <c r="BD102" s="132">
        <f t="shared" si="79"/>
        <v>0</v>
      </c>
      <c r="BE102" s="132">
        <f t="shared" si="80"/>
        <v>0</v>
      </c>
      <c r="BF102" s="132">
        <f t="shared" si="81"/>
        <v>0</v>
      </c>
      <c r="BG102" s="132">
        <f t="shared" si="82"/>
        <v>0</v>
      </c>
      <c r="BH102" s="132">
        <f t="shared" si="83"/>
        <v>0</v>
      </c>
      <c r="BI102" s="132">
        <f t="shared" si="84"/>
        <v>0</v>
      </c>
      <c r="BJ102" s="132">
        <f t="shared" si="85"/>
        <v>0</v>
      </c>
      <c r="BK102" s="132">
        <f t="shared" si="86"/>
        <v>0</v>
      </c>
      <c r="BL102" s="132">
        <f t="shared" si="87"/>
        <v>0</v>
      </c>
      <c r="BM102" s="132">
        <f t="shared" si="88"/>
        <v>0</v>
      </c>
      <c r="BN102" s="132">
        <f t="shared" si="89"/>
        <v>0</v>
      </c>
      <c r="BO102" s="132">
        <f t="shared" si="90"/>
        <v>0</v>
      </c>
      <c r="BP102" s="132">
        <f t="shared" si="91"/>
        <v>0</v>
      </c>
      <c r="BQ102" s="132">
        <f t="shared" si="92"/>
        <v>0</v>
      </c>
      <c r="BR102" s="132">
        <f t="shared" si="93"/>
        <v>0</v>
      </c>
      <c r="BS102" s="132">
        <f t="shared" si="94"/>
        <v>0</v>
      </c>
      <c r="BT102" s="132">
        <f t="shared" si="95"/>
        <v>0</v>
      </c>
      <c r="BU102" s="132">
        <f t="shared" si="96"/>
        <v>0</v>
      </c>
      <c r="BV102" s="132">
        <f t="shared" si="97"/>
        <v>0</v>
      </c>
      <c r="BW102" s="132">
        <f t="shared" si="98"/>
        <v>0</v>
      </c>
      <c r="BX102" s="132">
        <f t="shared" si="99"/>
        <v>0</v>
      </c>
      <c r="BY102" s="132">
        <f t="shared" si="100"/>
        <v>0</v>
      </c>
      <c r="BZ102" s="132">
        <f t="shared" si="101"/>
        <v>0</v>
      </c>
      <c r="CA102" s="138">
        <f t="shared" si="102"/>
        <v>0</v>
      </c>
      <c r="CC102" s="138">
        <f t="shared" si="103"/>
        <v>0</v>
      </c>
      <c r="CD102" s="138">
        <f t="shared" si="117"/>
        <v>0</v>
      </c>
      <c r="CE102" s="183">
        <f t="shared" si="118"/>
        <v>0</v>
      </c>
      <c r="CF102" s="130" t="str">
        <f t="shared" si="119"/>
        <v xml:space="preserve"> </v>
      </c>
      <c r="CG102" s="130" t="str">
        <f t="shared" si="120"/>
        <v xml:space="preserve"> </v>
      </c>
    </row>
    <row r="103" spans="1:85" ht="15">
      <c r="A103" s="181">
        <v>100</v>
      </c>
      <c r="B103" s="1956"/>
      <c r="C103" s="1956"/>
      <c r="D103" s="316"/>
      <c r="E103" s="317" t="str">
        <f ca="1">IF(D103&gt;0,OFFSET(исх.данные!$A$6,D103,1,1,1)," ")</f>
        <v xml:space="preserve"> </v>
      </c>
      <c r="F103" s="318" t="str">
        <f ca="1">IF(D103&gt;0,OFFSET(исх.данные!$A$6,D103,2,1,1),"  ")</f>
        <v xml:space="preserve">  </v>
      </c>
      <c r="G103" s="317" t="str">
        <f ca="1">IF(D103&gt;0,OFFSET(исх.данные!$A$6,D103,3,1,1),"  ")</f>
        <v xml:space="preserve">  </v>
      </c>
      <c r="H103" s="316"/>
      <c r="I103" s="306"/>
      <c r="J103" s="317"/>
      <c r="K103" s="317"/>
      <c r="L103" s="306"/>
      <c r="M103" s="317"/>
      <c r="N103" s="317"/>
      <c r="O103" s="319"/>
      <c r="P103" s="319"/>
      <c r="Q103" s="306"/>
      <c r="R103" s="306"/>
      <c r="S103" s="318"/>
      <c r="T103" s="318"/>
      <c r="U103" s="320"/>
      <c r="V103" s="126" t="str">
        <f t="shared" si="104"/>
        <v xml:space="preserve"> </v>
      </c>
      <c r="W103" s="126" t="str">
        <f t="shared" si="105"/>
        <v xml:space="preserve"> </v>
      </c>
      <c r="X103" s="126" t="str">
        <f t="shared" si="106"/>
        <v xml:space="preserve"> </v>
      </c>
      <c r="Y103" s="126"/>
      <c r="Z103" s="126" t="str">
        <f t="shared" si="61"/>
        <v xml:space="preserve"> </v>
      </c>
      <c r="AA103" s="181" t="str">
        <f t="shared" si="107"/>
        <v xml:space="preserve">    </v>
      </c>
      <c r="AC103" s="132">
        <f t="shared" si="121"/>
        <v>0</v>
      </c>
      <c r="AD103" s="132">
        <f t="shared" si="108"/>
        <v>0</v>
      </c>
      <c r="AE103" s="132">
        <f t="shared" si="109"/>
        <v>0</v>
      </c>
      <c r="AF103" s="132">
        <f t="shared" si="110"/>
        <v>0</v>
      </c>
      <c r="AG103" s="132">
        <f t="shared" si="111"/>
        <v>0</v>
      </c>
      <c r="AH103" s="132">
        <f t="shared" si="112"/>
        <v>0</v>
      </c>
      <c r="AI103" s="132">
        <f t="shared" si="113"/>
        <v>0</v>
      </c>
      <c r="AJ103" s="132">
        <f t="shared" si="114"/>
        <v>0</v>
      </c>
      <c r="AK103" s="132">
        <f t="shared" si="115"/>
        <v>0</v>
      </c>
      <c r="AL103" s="132">
        <f t="shared" si="116"/>
        <v>0</v>
      </c>
      <c r="AM103" s="132">
        <f t="shared" si="62"/>
        <v>0</v>
      </c>
      <c r="AN103" s="132">
        <f t="shared" si="63"/>
        <v>0</v>
      </c>
      <c r="AO103" s="132">
        <f t="shared" si="64"/>
        <v>0</v>
      </c>
      <c r="AP103" s="132">
        <f t="shared" si="65"/>
        <v>0</v>
      </c>
      <c r="AQ103" s="132">
        <f t="shared" si="66"/>
        <v>0</v>
      </c>
      <c r="AR103" s="132">
        <f t="shared" si="67"/>
        <v>0</v>
      </c>
      <c r="AS103" s="132">
        <f t="shared" si="68"/>
        <v>0</v>
      </c>
      <c r="AT103" s="132">
        <f t="shared" si="69"/>
        <v>0</v>
      </c>
      <c r="AU103" s="132">
        <f t="shared" si="70"/>
        <v>0</v>
      </c>
      <c r="AV103" s="132">
        <f t="shared" si="71"/>
        <v>0</v>
      </c>
      <c r="AW103" s="132">
        <f t="shared" si="72"/>
        <v>0</v>
      </c>
      <c r="AX103" s="132">
        <f t="shared" si="73"/>
        <v>0</v>
      </c>
      <c r="AY103" s="132">
        <f t="shared" si="74"/>
        <v>0</v>
      </c>
      <c r="AZ103" s="132">
        <f t="shared" si="75"/>
        <v>0</v>
      </c>
      <c r="BA103" s="132">
        <f t="shared" si="76"/>
        <v>0</v>
      </c>
      <c r="BB103" s="132">
        <f t="shared" si="77"/>
        <v>0</v>
      </c>
      <c r="BC103" s="132">
        <f t="shared" si="78"/>
        <v>0</v>
      </c>
      <c r="BD103" s="132">
        <f t="shared" si="79"/>
        <v>0</v>
      </c>
      <c r="BE103" s="132">
        <f t="shared" si="80"/>
        <v>0</v>
      </c>
      <c r="BF103" s="132">
        <f t="shared" si="81"/>
        <v>0</v>
      </c>
      <c r="BG103" s="132">
        <f t="shared" si="82"/>
        <v>0</v>
      </c>
      <c r="BH103" s="132">
        <f t="shared" si="83"/>
        <v>0</v>
      </c>
      <c r="BI103" s="132">
        <f t="shared" si="84"/>
        <v>0</v>
      </c>
      <c r="BJ103" s="132">
        <f t="shared" si="85"/>
        <v>0</v>
      </c>
      <c r="BK103" s="132">
        <f t="shared" si="86"/>
        <v>0</v>
      </c>
      <c r="BL103" s="132">
        <f t="shared" si="87"/>
        <v>0</v>
      </c>
      <c r="BM103" s="132">
        <f t="shared" si="88"/>
        <v>0</v>
      </c>
      <c r="BN103" s="132">
        <f t="shared" si="89"/>
        <v>0</v>
      </c>
      <c r="BO103" s="132">
        <f t="shared" si="90"/>
        <v>0</v>
      </c>
      <c r="BP103" s="132">
        <f t="shared" si="91"/>
        <v>0</v>
      </c>
      <c r="BQ103" s="132">
        <f t="shared" si="92"/>
        <v>0</v>
      </c>
      <c r="BR103" s="132">
        <f t="shared" si="93"/>
        <v>0</v>
      </c>
      <c r="BS103" s="132">
        <f t="shared" si="94"/>
        <v>0</v>
      </c>
      <c r="BT103" s="132">
        <f t="shared" si="95"/>
        <v>0</v>
      </c>
      <c r="BU103" s="132">
        <f t="shared" si="96"/>
        <v>0</v>
      </c>
      <c r="BV103" s="132">
        <f t="shared" si="97"/>
        <v>0</v>
      </c>
      <c r="BW103" s="132">
        <f t="shared" si="98"/>
        <v>0</v>
      </c>
      <c r="BX103" s="132">
        <f t="shared" si="99"/>
        <v>0</v>
      </c>
      <c r="BY103" s="132">
        <f t="shared" si="100"/>
        <v>0</v>
      </c>
      <c r="BZ103" s="132">
        <f t="shared" si="101"/>
        <v>0</v>
      </c>
      <c r="CA103" s="138">
        <f t="shared" si="102"/>
        <v>0</v>
      </c>
      <c r="CC103" s="138">
        <f t="shared" si="103"/>
        <v>0</v>
      </c>
      <c r="CD103" s="138">
        <f t="shared" si="117"/>
        <v>0</v>
      </c>
      <c r="CE103" s="183">
        <f t="shared" si="118"/>
        <v>0</v>
      </c>
      <c r="CF103" s="130" t="str">
        <f t="shared" si="119"/>
        <v xml:space="preserve"> </v>
      </c>
      <c r="CG103" s="130" t="str">
        <f t="shared" si="120"/>
        <v xml:space="preserve"> </v>
      </c>
    </row>
    <row r="104" spans="1:85" ht="15">
      <c r="A104" s="181">
        <v>101</v>
      </c>
      <c r="B104" s="1957"/>
      <c r="C104" s="1957"/>
      <c r="D104" s="310"/>
      <c r="E104" s="311" t="str">
        <f ca="1">IF(D104&gt;0,OFFSET(исх.данные!$A$6,D104,1,1,1)," ")</f>
        <v xml:space="preserve"> </v>
      </c>
      <c r="F104" s="312" t="str">
        <f ca="1">IF(D104&gt;0,OFFSET(исх.данные!$A$6,D104,2,1,1),"  ")</f>
        <v xml:space="preserve">  </v>
      </c>
      <c r="G104" s="311" t="str">
        <f ca="1">IF(D104&gt;0,OFFSET(исх.данные!$A$6,D104,3,1,1),"  ")</f>
        <v xml:space="preserve">  </v>
      </c>
      <c r="H104" s="310"/>
      <c r="I104" s="314"/>
      <c r="J104" s="311"/>
      <c r="K104" s="311"/>
      <c r="L104" s="314"/>
      <c r="M104" s="311"/>
      <c r="N104" s="311"/>
      <c r="O104" s="313"/>
      <c r="P104" s="313"/>
      <c r="Q104" s="314"/>
      <c r="R104" s="314"/>
      <c r="S104" s="312"/>
      <c r="T104" s="312"/>
      <c r="U104" s="315"/>
      <c r="V104" s="129" t="str">
        <f t="shared" si="104"/>
        <v xml:space="preserve"> </v>
      </c>
      <c r="W104" s="129" t="str">
        <f t="shared" si="105"/>
        <v xml:space="preserve"> </v>
      </c>
      <c r="X104" s="129" t="str">
        <f t="shared" si="106"/>
        <v xml:space="preserve"> </v>
      </c>
      <c r="Y104" s="129"/>
      <c r="Z104" s="129" t="str">
        <f t="shared" si="61"/>
        <v xml:space="preserve"> </v>
      </c>
      <c r="AA104" s="182" t="str">
        <f t="shared" si="107"/>
        <v xml:space="preserve">    </v>
      </c>
      <c r="AC104" s="132">
        <f t="shared" si="121"/>
        <v>0</v>
      </c>
      <c r="AD104" s="132">
        <f t="shared" si="108"/>
        <v>0</v>
      </c>
      <c r="AE104" s="132">
        <f t="shared" si="109"/>
        <v>0</v>
      </c>
      <c r="AF104" s="132">
        <f t="shared" si="110"/>
        <v>0</v>
      </c>
      <c r="AG104" s="132">
        <f t="shared" si="111"/>
        <v>0</v>
      </c>
      <c r="AH104" s="132">
        <f t="shared" si="112"/>
        <v>0</v>
      </c>
      <c r="AI104" s="132">
        <f t="shared" si="113"/>
        <v>0</v>
      </c>
      <c r="AJ104" s="132">
        <f t="shared" si="114"/>
        <v>0</v>
      </c>
      <c r="AK104" s="132">
        <f t="shared" si="115"/>
        <v>0</v>
      </c>
      <c r="AL104" s="132">
        <f t="shared" si="116"/>
        <v>0</v>
      </c>
      <c r="AM104" s="132">
        <f t="shared" si="62"/>
        <v>0</v>
      </c>
      <c r="AN104" s="132">
        <f t="shared" si="63"/>
        <v>0</v>
      </c>
      <c r="AO104" s="132">
        <f t="shared" si="64"/>
        <v>0</v>
      </c>
      <c r="AP104" s="132">
        <f t="shared" si="65"/>
        <v>0</v>
      </c>
      <c r="AQ104" s="132">
        <f t="shared" si="66"/>
        <v>0</v>
      </c>
      <c r="AR104" s="132">
        <f t="shared" si="67"/>
        <v>0</v>
      </c>
      <c r="AS104" s="132">
        <f t="shared" si="68"/>
        <v>0</v>
      </c>
      <c r="AT104" s="132">
        <f t="shared" si="69"/>
        <v>0</v>
      </c>
      <c r="AU104" s="132">
        <f t="shared" si="70"/>
        <v>0</v>
      </c>
      <c r="AV104" s="132">
        <f t="shared" si="71"/>
        <v>0</v>
      </c>
      <c r="AW104" s="132">
        <f t="shared" si="72"/>
        <v>0</v>
      </c>
      <c r="AX104" s="132">
        <f t="shared" si="73"/>
        <v>0</v>
      </c>
      <c r="AY104" s="132">
        <f t="shared" si="74"/>
        <v>0</v>
      </c>
      <c r="AZ104" s="132">
        <f t="shared" si="75"/>
        <v>0</v>
      </c>
      <c r="BA104" s="132">
        <f t="shared" si="76"/>
        <v>0</v>
      </c>
      <c r="BB104" s="132">
        <f t="shared" si="77"/>
        <v>0</v>
      </c>
      <c r="BC104" s="132">
        <f t="shared" si="78"/>
        <v>0</v>
      </c>
      <c r="BD104" s="132">
        <f t="shared" si="79"/>
        <v>0</v>
      </c>
      <c r="BE104" s="132">
        <f t="shared" si="80"/>
        <v>0</v>
      </c>
      <c r="BF104" s="132">
        <f t="shared" si="81"/>
        <v>0</v>
      </c>
      <c r="BG104" s="132">
        <f t="shared" si="82"/>
        <v>0</v>
      </c>
      <c r="BH104" s="132">
        <f t="shared" si="83"/>
        <v>0</v>
      </c>
      <c r="BI104" s="132">
        <f t="shared" si="84"/>
        <v>0</v>
      </c>
      <c r="BJ104" s="132">
        <f t="shared" si="85"/>
        <v>0</v>
      </c>
      <c r="BK104" s="132">
        <f t="shared" si="86"/>
        <v>0</v>
      </c>
      <c r="BL104" s="132">
        <f t="shared" si="87"/>
        <v>0</v>
      </c>
      <c r="BM104" s="132">
        <f t="shared" si="88"/>
        <v>0</v>
      </c>
      <c r="BN104" s="132">
        <f t="shared" si="89"/>
        <v>0</v>
      </c>
      <c r="BO104" s="132">
        <f t="shared" si="90"/>
        <v>0</v>
      </c>
      <c r="BP104" s="132">
        <f t="shared" si="91"/>
        <v>0</v>
      </c>
      <c r="BQ104" s="132">
        <f t="shared" si="92"/>
        <v>0</v>
      </c>
      <c r="BR104" s="132">
        <f t="shared" si="93"/>
        <v>0</v>
      </c>
      <c r="BS104" s="132">
        <f t="shared" si="94"/>
        <v>0</v>
      </c>
      <c r="BT104" s="132">
        <f t="shared" si="95"/>
        <v>0</v>
      </c>
      <c r="BU104" s="132">
        <f t="shared" si="96"/>
        <v>0</v>
      </c>
      <c r="BV104" s="132">
        <f t="shared" si="97"/>
        <v>0</v>
      </c>
      <c r="BW104" s="132">
        <f t="shared" si="98"/>
        <v>0</v>
      </c>
      <c r="BX104" s="132">
        <f t="shared" si="99"/>
        <v>0</v>
      </c>
      <c r="BY104" s="132">
        <f t="shared" si="100"/>
        <v>0</v>
      </c>
      <c r="BZ104" s="132">
        <f t="shared" si="101"/>
        <v>0</v>
      </c>
      <c r="CA104" s="138">
        <f t="shared" si="102"/>
        <v>0</v>
      </c>
      <c r="CC104" s="138">
        <f t="shared" si="103"/>
        <v>0</v>
      </c>
      <c r="CD104" s="138">
        <f t="shared" si="117"/>
        <v>0</v>
      </c>
      <c r="CE104" s="183">
        <f t="shared" si="118"/>
        <v>0</v>
      </c>
      <c r="CF104" s="130" t="str">
        <f t="shared" si="119"/>
        <v xml:space="preserve"> </v>
      </c>
      <c r="CG104" s="130" t="str">
        <f t="shared" si="120"/>
        <v xml:space="preserve"> </v>
      </c>
    </row>
    <row r="105" spans="1:85" ht="15">
      <c r="A105" s="181">
        <v>102</v>
      </c>
      <c r="B105" s="1956"/>
      <c r="C105" s="1956"/>
      <c r="D105" s="316"/>
      <c r="E105" s="317" t="str">
        <f ca="1">IF(D105&gt;0,OFFSET(исх.данные!$A$6,D105,1,1,1)," ")</f>
        <v xml:space="preserve"> </v>
      </c>
      <c r="F105" s="318" t="str">
        <f ca="1">IF(D105&gt;0,OFFSET(исх.данные!$A$6,D105,2,1,1),"  ")</f>
        <v xml:space="preserve">  </v>
      </c>
      <c r="G105" s="317" t="str">
        <f ca="1">IF(D105&gt;0,OFFSET(исх.данные!$A$6,D105,3,1,1),"  ")</f>
        <v xml:space="preserve">  </v>
      </c>
      <c r="H105" s="316"/>
      <c r="I105" s="306"/>
      <c r="J105" s="317"/>
      <c r="K105" s="317"/>
      <c r="L105" s="306"/>
      <c r="M105" s="317"/>
      <c r="N105" s="317"/>
      <c r="O105" s="319"/>
      <c r="P105" s="319"/>
      <c r="Q105" s="306"/>
      <c r="R105" s="306"/>
      <c r="S105" s="318"/>
      <c r="T105" s="318"/>
      <c r="U105" s="320"/>
      <c r="V105" s="126" t="str">
        <f t="shared" si="104"/>
        <v xml:space="preserve"> </v>
      </c>
      <c r="W105" s="126" t="str">
        <f t="shared" si="105"/>
        <v xml:space="preserve"> </v>
      </c>
      <c r="X105" s="126" t="str">
        <f t="shared" si="106"/>
        <v xml:space="preserve"> </v>
      </c>
      <c r="Y105" s="126"/>
      <c r="Z105" s="126" t="str">
        <f t="shared" si="61"/>
        <v xml:space="preserve"> </v>
      </c>
      <c r="AA105" s="181" t="str">
        <f t="shared" si="107"/>
        <v xml:space="preserve">    </v>
      </c>
      <c r="AC105" s="132">
        <f t="shared" si="121"/>
        <v>0</v>
      </c>
      <c r="AD105" s="132">
        <f t="shared" si="108"/>
        <v>0</v>
      </c>
      <c r="AE105" s="132">
        <f t="shared" si="109"/>
        <v>0</v>
      </c>
      <c r="AF105" s="132">
        <f t="shared" si="110"/>
        <v>0</v>
      </c>
      <c r="AG105" s="132">
        <f t="shared" si="111"/>
        <v>0</v>
      </c>
      <c r="AH105" s="132">
        <f t="shared" si="112"/>
        <v>0</v>
      </c>
      <c r="AI105" s="132">
        <f t="shared" si="113"/>
        <v>0</v>
      </c>
      <c r="AJ105" s="132">
        <f t="shared" si="114"/>
        <v>0</v>
      </c>
      <c r="AK105" s="132">
        <f t="shared" si="115"/>
        <v>0</v>
      </c>
      <c r="AL105" s="132">
        <f t="shared" si="116"/>
        <v>0</v>
      </c>
      <c r="AM105" s="132">
        <f t="shared" si="62"/>
        <v>0</v>
      </c>
      <c r="AN105" s="132">
        <f t="shared" si="63"/>
        <v>0</v>
      </c>
      <c r="AO105" s="132">
        <f t="shared" si="64"/>
        <v>0</v>
      </c>
      <c r="AP105" s="132">
        <f t="shared" si="65"/>
        <v>0</v>
      </c>
      <c r="AQ105" s="132">
        <f t="shared" si="66"/>
        <v>0</v>
      </c>
      <c r="AR105" s="132">
        <f t="shared" si="67"/>
        <v>0</v>
      </c>
      <c r="AS105" s="132">
        <f t="shared" si="68"/>
        <v>0</v>
      </c>
      <c r="AT105" s="132">
        <f t="shared" si="69"/>
        <v>0</v>
      </c>
      <c r="AU105" s="132">
        <f t="shared" si="70"/>
        <v>0</v>
      </c>
      <c r="AV105" s="132">
        <f t="shared" si="71"/>
        <v>0</v>
      </c>
      <c r="AW105" s="132">
        <f t="shared" si="72"/>
        <v>0</v>
      </c>
      <c r="AX105" s="132">
        <f t="shared" si="73"/>
        <v>0</v>
      </c>
      <c r="AY105" s="132">
        <f t="shared" si="74"/>
        <v>0</v>
      </c>
      <c r="AZ105" s="132">
        <f t="shared" si="75"/>
        <v>0</v>
      </c>
      <c r="BA105" s="132">
        <f t="shared" si="76"/>
        <v>0</v>
      </c>
      <c r="BB105" s="132">
        <f t="shared" si="77"/>
        <v>0</v>
      </c>
      <c r="BC105" s="132">
        <f t="shared" si="78"/>
        <v>0</v>
      </c>
      <c r="BD105" s="132">
        <f t="shared" si="79"/>
        <v>0</v>
      </c>
      <c r="BE105" s="132">
        <f t="shared" si="80"/>
        <v>0</v>
      </c>
      <c r="BF105" s="132">
        <f t="shared" si="81"/>
        <v>0</v>
      </c>
      <c r="BG105" s="132">
        <f t="shared" si="82"/>
        <v>0</v>
      </c>
      <c r="BH105" s="132">
        <f t="shared" si="83"/>
        <v>0</v>
      </c>
      <c r="BI105" s="132">
        <f t="shared" si="84"/>
        <v>0</v>
      </c>
      <c r="BJ105" s="132">
        <f t="shared" si="85"/>
        <v>0</v>
      </c>
      <c r="BK105" s="132">
        <f t="shared" si="86"/>
        <v>0</v>
      </c>
      <c r="BL105" s="132">
        <f t="shared" si="87"/>
        <v>0</v>
      </c>
      <c r="BM105" s="132">
        <f t="shared" si="88"/>
        <v>0</v>
      </c>
      <c r="BN105" s="132">
        <f t="shared" si="89"/>
        <v>0</v>
      </c>
      <c r="BO105" s="132">
        <f t="shared" si="90"/>
        <v>0</v>
      </c>
      <c r="BP105" s="132">
        <f t="shared" si="91"/>
        <v>0</v>
      </c>
      <c r="BQ105" s="132">
        <f t="shared" si="92"/>
        <v>0</v>
      </c>
      <c r="BR105" s="132">
        <f t="shared" si="93"/>
        <v>0</v>
      </c>
      <c r="BS105" s="132">
        <f t="shared" si="94"/>
        <v>0</v>
      </c>
      <c r="BT105" s="132">
        <f t="shared" si="95"/>
        <v>0</v>
      </c>
      <c r="BU105" s="132">
        <f t="shared" si="96"/>
        <v>0</v>
      </c>
      <c r="BV105" s="132">
        <f t="shared" si="97"/>
        <v>0</v>
      </c>
      <c r="BW105" s="132">
        <f t="shared" si="98"/>
        <v>0</v>
      </c>
      <c r="BX105" s="132">
        <f t="shared" si="99"/>
        <v>0</v>
      </c>
      <c r="BY105" s="132">
        <f t="shared" si="100"/>
        <v>0</v>
      </c>
      <c r="BZ105" s="132">
        <f t="shared" si="101"/>
        <v>0</v>
      </c>
      <c r="CA105" s="138">
        <f t="shared" si="102"/>
        <v>0</v>
      </c>
      <c r="CC105" s="138">
        <f t="shared" si="103"/>
        <v>0</v>
      </c>
      <c r="CD105" s="138">
        <f t="shared" si="117"/>
        <v>0</v>
      </c>
      <c r="CE105" s="183">
        <f t="shared" si="118"/>
        <v>0</v>
      </c>
      <c r="CF105" s="130" t="str">
        <f t="shared" si="119"/>
        <v xml:space="preserve"> </v>
      </c>
      <c r="CG105" s="130" t="str">
        <f t="shared" si="120"/>
        <v xml:space="preserve"> </v>
      </c>
    </row>
    <row r="106" spans="1:85" ht="15">
      <c r="A106" s="181">
        <v>103</v>
      </c>
      <c r="B106" s="1957"/>
      <c r="C106" s="1957"/>
      <c r="D106" s="310"/>
      <c r="E106" s="311" t="str">
        <f ca="1">IF(D106&gt;0,OFFSET(исх.данные!$A$6,D106,1,1,1)," ")</f>
        <v xml:space="preserve"> </v>
      </c>
      <c r="F106" s="312" t="str">
        <f ca="1">IF(D106&gt;0,OFFSET(исх.данные!$A$6,D106,2,1,1),"  ")</f>
        <v xml:space="preserve">  </v>
      </c>
      <c r="G106" s="311" t="str">
        <f ca="1">IF(D106&gt;0,OFFSET(исх.данные!$A$6,D106,3,1,1),"  ")</f>
        <v xml:space="preserve">  </v>
      </c>
      <c r="H106" s="310"/>
      <c r="I106" s="314"/>
      <c r="J106" s="311"/>
      <c r="K106" s="311"/>
      <c r="L106" s="314"/>
      <c r="M106" s="311"/>
      <c r="N106" s="311"/>
      <c r="O106" s="313"/>
      <c r="P106" s="313"/>
      <c r="Q106" s="314"/>
      <c r="R106" s="314"/>
      <c r="S106" s="312"/>
      <c r="T106" s="312"/>
      <c r="U106" s="315"/>
      <c r="V106" s="129" t="str">
        <f t="shared" si="104"/>
        <v xml:space="preserve"> </v>
      </c>
      <c r="W106" s="129" t="str">
        <f t="shared" si="105"/>
        <v xml:space="preserve"> </v>
      </c>
      <c r="X106" s="129" t="str">
        <f t="shared" si="106"/>
        <v xml:space="preserve"> </v>
      </c>
      <c r="Y106" s="129"/>
      <c r="Z106" s="129" t="str">
        <f t="shared" si="61"/>
        <v xml:space="preserve"> </v>
      </c>
      <c r="AA106" s="182" t="str">
        <f t="shared" si="107"/>
        <v xml:space="preserve">    </v>
      </c>
      <c r="AC106" s="132">
        <f t="shared" si="121"/>
        <v>0</v>
      </c>
      <c r="AD106" s="132">
        <f t="shared" si="108"/>
        <v>0</v>
      </c>
      <c r="AE106" s="132">
        <f t="shared" si="109"/>
        <v>0</v>
      </c>
      <c r="AF106" s="132">
        <f t="shared" si="110"/>
        <v>0</v>
      </c>
      <c r="AG106" s="132">
        <f t="shared" si="111"/>
        <v>0</v>
      </c>
      <c r="AH106" s="132">
        <f t="shared" si="112"/>
        <v>0</v>
      </c>
      <c r="AI106" s="132">
        <f t="shared" si="113"/>
        <v>0</v>
      </c>
      <c r="AJ106" s="132">
        <f t="shared" si="114"/>
        <v>0</v>
      </c>
      <c r="AK106" s="132">
        <f t="shared" si="115"/>
        <v>0</v>
      </c>
      <c r="AL106" s="132">
        <f t="shared" si="116"/>
        <v>0</v>
      </c>
      <c r="AM106" s="132">
        <f t="shared" si="62"/>
        <v>0</v>
      </c>
      <c r="AN106" s="132">
        <f t="shared" si="63"/>
        <v>0</v>
      </c>
      <c r="AO106" s="132">
        <f t="shared" si="64"/>
        <v>0</v>
      </c>
      <c r="AP106" s="132">
        <f t="shared" si="65"/>
        <v>0</v>
      </c>
      <c r="AQ106" s="132">
        <f t="shared" si="66"/>
        <v>0</v>
      </c>
      <c r="AR106" s="132">
        <f t="shared" si="67"/>
        <v>0</v>
      </c>
      <c r="AS106" s="132">
        <f t="shared" si="68"/>
        <v>0</v>
      </c>
      <c r="AT106" s="132">
        <f t="shared" si="69"/>
        <v>0</v>
      </c>
      <c r="AU106" s="132">
        <f t="shared" si="70"/>
        <v>0</v>
      </c>
      <c r="AV106" s="132">
        <f t="shared" si="71"/>
        <v>0</v>
      </c>
      <c r="AW106" s="132">
        <f t="shared" si="72"/>
        <v>0</v>
      </c>
      <c r="AX106" s="132">
        <f t="shared" si="73"/>
        <v>0</v>
      </c>
      <c r="AY106" s="132">
        <f t="shared" si="74"/>
        <v>0</v>
      </c>
      <c r="AZ106" s="132">
        <f t="shared" si="75"/>
        <v>0</v>
      </c>
      <c r="BA106" s="132">
        <f t="shared" si="76"/>
        <v>0</v>
      </c>
      <c r="BB106" s="132">
        <f t="shared" si="77"/>
        <v>0</v>
      </c>
      <c r="BC106" s="132">
        <f t="shared" si="78"/>
        <v>0</v>
      </c>
      <c r="BD106" s="132">
        <f t="shared" si="79"/>
        <v>0</v>
      </c>
      <c r="BE106" s="132">
        <f t="shared" si="80"/>
        <v>0</v>
      </c>
      <c r="BF106" s="132">
        <f t="shared" si="81"/>
        <v>0</v>
      </c>
      <c r="BG106" s="132">
        <f t="shared" si="82"/>
        <v>0</v>
      </c>
      <c r="BH106" s="132">
        <f t="shared" si="83"/>
        <v>0</v>
      </c>
      <c r="BI106" s="132">
        <f t="shared" si="84"/>
        <v>0</v>
      </c>
      <c r="BJ106" s="132">
        <f t="shared" si="85"/>
        <v>0</v>
      </c>
      <c r="BK106" s="132">
        <f t="shared" si="86"/>
        <v>0</v>
      </c>
      <c r="BL106" s="132">
        <f t="shared" si="87"/>
        <v>0</v>
      </c>
      <c r="BM106" s="132">
        <f t="shared" si="88"/>
        <v>0</v>
      </c>
      <c r="BN106" s="132">
        <f t="shared" si="89"/>
        <v>0</v>
      </c>
      <c r="BO106" s="132">
        <f t="shared" si="90"/>
        <v>0</v>
      </c>
      <c r="BP106" s="132">
        <f t="shared" si="91"/>
        <v>0</v>
      </c>
      <c r="BQ106" s="132">
        <f t="shared" si="92"/>
        <v>0</v>
      </c>
      <c r="BR106" s="132">
        <f t="shared" si="93"/>
        <v>0</v>
      </c>
      <c r="BS106" s="132">
        <f t="shared" si="94"/>
        <v>0</v>
      </c>
      <c r="BT106" s="132">
        <f t="shared" si="95"/>
        <v>0</v>
      </c>
      <c r="BU106" s="132">
        <f t="shared" si="96"/>
        <v>0</v>
      </c>
      <c r="BV106" s="132">
        <f t="shared" si="97"/>
        <v>0</v>
      </c>
      <c r="BW106" s="132">
        <f t="shared" si="98"/>
        <v>0</v>
      </c>
      <c r="BX106" s="132">
        <f t="shared" si="99"/>
        <v>0</v>
      </c>
      <c r="BY106" s="132">
        <f t="shared" si="100"/>
        <v>0</v>
      </c>
      <c r="BZ106" s="132">
        <f t="shared" si="101"/>
        <v>0</v>
      </c>
      <c r="CA106" s="138">
        <f t="shared" si="102"/>
        <v>0</v>
      </c>
      <c r="CC106" s="138">
        <f t="shared" si="103"/>
        <v>0</v>
      </c>
      <c r="CD106" s="138">
        <f t="shared" si="117"/>
        <v>0</v>
      </c>
      <c r="CE106" s="183">
        <f t="shared" si="118"/>
        <v>0</v>
      </c>
      <c r="CF106" s="130" t="str">
        <f t="shared" si="119"/>
        <v xml:space="preserve"> </v>
      </c>
      <c r="CG106" s="130" t="str">
        <f t="shared" si="120"/>
        <v xml:space="preserve"> </v>
      </c>
    </row>
    <row r="107" spans="1:85" ht="15">
      <c r="A107" s="181">
        <v>104</v>
      </c>
      <c r="B107" s="1956"/>
      <c r="C107" s="1956"/>
      <c r="D107" s="316"/>
      <c r="E107" s="317" t="str">
        <f ca="1">IF(D107&gt;0,OFFSET(исх.данные!$A$6,D107,1,1,1)," ")</f>
        <v xml:space="preserve"> </v>
      </c>
      <c r="F107" s="318" t="str">
        <f ca="1">IF(D107&gt;0,OFFSET(исх.данные!$A$6,D107,2,1,1),"  ")</f>
        <v xml:space="preserve">  </v>
      </c>
      <c r="G107" s="317" t="str">
        <f ca="1">IF(D107&gt;0,OFFSET(исх.данные!$A$6,D107,3,1,1),"  ")</f>
        <v xml:space="preserve">  </v>
      </c>
      <c r="H107" s="316"/>
      <c r="I107" s="306"/>
      <c r="J107" s="317"/>
      <c r="K107" s="317"/>
      <c r="L107" s="306"/>
      <c r="M107" s="317"/>
      <c r="N107" s="317"/>
      <c r="O107" s="319"/>
      <c r="P107" s="319"/>
      <c r="Q107" s="306"/>
      <c r="R107" s="306"/>
      <c r="S107" s="318"/>
      <c r="T107" s="318"/>
      <c r="U107" s="320"/>
      <c r="V107" s="126" t="str">
        <f t="shared" si="104"/>
        <v xml:space="preserve"> </v>
      </c>
      <c r="W107" s="126" t="str">
        <f t="shared" si="105"/>
        <v xml:space="preserve"> </v>
      </c>
      <c r="X107" s="126" t="str">
        <f t="shared" si="106"/>
        <v xml:space="preserve"> </v>
      </c>
      <c r="Y107" s="126"/>
      <c r="Z107" s="126" t="str">
        <f t="shared" si="61"/>
        <v xml:space="preserve"> </v>
      </c>
      <c r="AA107" s="181" t="str">
        <f t="shared" si="107"/>
        <v xml:space="preserve">    </v>
      </c>
      <c r="AC107" s="132">
        <f t="shared" si="121"/>
        <v>0</v>
      </c>
      <c r="AD107" s="132">
        <f t="shared" si="108"/>
        <v>0</v>
      </c>
      <c r="AE107" s="132">
        <f t="shared" si="109"/>
        <v>0</v>
      </c>
      <c r="AF107" s="132">
        <f t="shared" si="110"/>
        <v>0</v>
      </c>
      <c r="AG107" s="132">
        <f t="shared" si="111"/>
        <v>0</v>
      </c>
      <c r="AH107" s="132">
        <f t="shared" si="112"/>
        <v>0</v>
      </c>
      <c r="AI107" s="132">
        <f t="shared" si="113"/>
        <v>0</v>
      </c>
      <c r="AJ107" s="132">
        <f t="shared" si="114"/>
        <v>0</v>
      </c>
      <c r="AK107" s="132">
        <f t="shared" si="115"/>
        <v>0</v>
      </c>
      <c r="AL107" s="132">
        <f t="shared" si="116"/>
        <v>0</v>
      </c>
      <c r="AM107" s="132">
        <f t="shared" si="62"/>
        <v>0</v>
      </c>
      <c r="AN107" s="132">
        <f t="shared" si="63"/>
        <v>0</v>
      </c>
      <c r="AO107" s="132">
        <f t="shared" si="64"/>
        <v>0</v>
      </c>
      <c r="AP107" s="132">
        <f t="shared" si="65"/>
        <v>0</v>
      </c>
      <c r="AQ107" s="132">
        <f t="shared" si="66"/>
        <v>0</v>
      </c>
      <c r="AR107" s="132">
        <f t="shared" si="67"/>
        <v>0</v>
      </c>
      <c r="AS107" s="132">
        <f t="shared" si="68"/>
        <v>0</v>
      </c>
      <c r="AT107" s="132">
        <f t="shared" si="69"/>
        <v>0</v>
      </c>
      <c r="AU107" s="132">
        <f t="shared" si="70"/>
        <v>0</v>
      </c>
      <c r="AV107" s="132">
        <f t="shared" si="71"/>
        <v>0</v>
      </c>
      <c r="AW107" s="132">
        <f t="shared" si="72"/>
        <v>0</v>
      </c>
      <c r="AX107" s="132">
        <f t="shared" si="73"/>
        <v>0</v>
      </c>
      <c r="AY107" s="132">
        <f t="shared" si="74"/>
        <v>0</v>
      </c>
      <c r="AZ107" s="132">
        <f t="shared" si="75"/>
        <v>0</v>
      </c>
      <c r="BA107" s="132">
        <f t="shared" si="76"/>
        <v>0</v>
      </c>
      <c r="BB107" s="132">
        <f t="shared" si="77"/>
        <v>0</v>
      </c>
      <c r="BC107" s="132">
        <f t="shared" si="78"/>
        <v>0</v>
      </c>
      <c r="BD107" s="132">
        <f t="shared" si="79"/>
        <v>0</v>
      </c>
      <c r="BE107" s="132">
        <f t="shared" si="80"/>
        <v>0</v>
      </c>
      <c r="BF107" s="132">
        <f t="shared" si="81"/>
        <v>0</v>
      </c>
      <c r="BG107" s="132">
        <f t="shared" si="82"/>
        <v>0</v>
      </c>
      <c r="BH107" s="132">
        <f t="shared" si="83"/>
        <v>0</v>
      </c>
      <c r="BI107" s="132">
        <f t="shared" si="84"/>
        <v>0</v>
      </c>
      <c r="BJ107" s="132">
        <f t="shared" si="85"/>
        <v>0</v>
      </c>
      <c r="BK107" s="132">
        <f t="shared" si="86"/>
        <v>0</v>
      </c>
      <c r="BL107" s="132">
        <f t="shared" si="87"/>
        <v>0</v>
      </c>
      <c r="BM107" s="132">
        <f t="shared" si="88"/>
        <v>0</v>
      </c>
      <c r="BN107" s="132">
        <f t="shared" si="89"/>
        <v>0</v>
      </c>
      <c r="BO107" s="132">
        <f t="shared" si="90"/>
        <v>0</v>
      </c>
      <c r="BP107" s="132">
        <f t="shared" si="91"/>
        <v>0</v>
      </c>
      <c r="BQ107" s="132">
        <f t="shared" si="92"/>
        <v>0</v>
      </c>
      <c r="BR107" s="132">
        <f t="shared" si="93"/>
        <v>0</v>
      </c>
      <c r="BS107" s="132">
        <f t="shared" si="94"/>
        <v>0</v>
      </c>
      <c r="BT107" s="132">
        <f t="shared" si="95"/>
        <v>0</v>
      </c>
      <c r="BU107" s="132">
        <f t="shared" si="96"/>
        <v>0</v>
      </c>
      <c r="BV107" s="132">
        <f t="shared" si="97"/>
        <v>0</v>
      </c>
      <c r="BW107" s="132">
        <f t="shared" si="98"/>
        <v>0</v>
      </c>
      <c r="BX107" s="132">
        <f t="shared" si="99"/>
        <v>0</v>
      </c>
      <c r="BY107" s="132">
        <f t="shared" si="100"/>
        <v>0</v>
      </c>
      <c r="BZ107" s="132">
        <f t="shared" si="101"/>
        <v>0</v>
      </c>
      <c r="CA107" s="138">
        <f t="shared" si="102"/>
        <v>0</v>
      </c>
      <c r="CC107" s="138">
        <f t="shared" si="103"/>
        <v>0</v>
      </c>
      <c r="CD107" s="138">
        <f t="shared" si="117"/>
        <v>0</v>
      </c>
      <c r="CE107" s="183">
        <f t="shared" si="118"/>
        <v>0</v>
      </c>
      <c r="CF107" s="130" t="str">
        <f t="shared" si="119"/>
        <v xml:space="preserve"> </v>
      </c>
      <c r="CG107" s="130" t="str">
        <f t="shared" si="120"/>
        <v xml:space="preserve"> </v>
      </c>
    </row>
    <row r="108" spans="1:85" ht="15">
      <c r="A108" s="181">
        <v>105</v>
      </c>
      <c r="B108" s="1957"/>
      <c r="C108" s="1957"/>
      <c r="D108" s="310"/>
      <c r="E108" s="311" t="str">
        <f ca="1">IF(D108&gt;0,OFFSET(исх.данные!$A$6,D108,1,1,1)," ")</f>
        <v xml:space="preserve"> </v>
      </c>
      <c r="F108" s="312" t="str">
        <f ca="1">IF(D108&gt;0,OFFSET(исх.данные!$A$6,D108,2,1,1),"  ")</f>
        <v xml:space="preserve">  </v>
      </c>
      <c r="G108" s="311" t="str">
        <f ca="1">IF(D108&gt;0,OFFSET(исх.данные!$A$6,D108,3,1,1),"  ")</f>
        <v xml:space="preserve">  </v>
      </c>
      <c r="H108" s="310"/>
      <c r="I108" s="314"/>
      <c r="J108" s="311"/>
      <c r="K108" s="311"/>
      <c r="L108" s="314"/>
      <c r="M108" s="311"/>
      <c r="N108" s="311"/>
      <c r="O108" s="313"/>
      <c r="P108" s="313"/>
      <c r="Q108" s="314"/>
      <c r="R108" s="314"/>
      <c r="S108" s="312"/>
      <c r="T108" s="312"/>
      <c r="U108" s="315"/>
      <c r="V108" s="129" t="str">
        <f t="shared" si="104"/>
        <v xml:space="preserve"> </v>
      </c>
      <c r="W108" s="129" t="str">
        <f t="shared" si="105"/>
        <v xml:space="preserve"> </v>
      </c>
      <c r="X108" s="129" t="str">
        <f t="shared" si="106"/>
        <v xml:space="preserve"> </v>
      </c>
      <c r="Y108" s="129"/>
      <c r="Z108" s="129" t="str">
        <f t="shared" si="61"/>
        <v xml:space="preserve"> </v>
      </c>
      <c r="AA108" s="182" t="str">
        <f t="shared" si="107"/>
        <v xml:space="preserve">    </v>
      </c>
      <c r="AC108" s="132">
        <f t="shared" si="121"/>
        <v>0</v>
      </c>
      <c r="AD108" s="132">
        <f t="shared" si="108"/>
        <v>0</v>
      </c>
      <c r="AE108" s="132">
        <f t="shared" si="109"/>
        <v>0</v>
      </c>
      <c r="AF108" s="132">
        <f t="shared" si="110"/>
        <v>0</v>
      </c>
      <c r="AG108" s="132">
        <f t="shared" si="111"/>
        <v>0</v>
      </c>
      <c r="AH108" s="132">
        <f t="shared" si="112"/>
        <v>0</v>
      </c>
      <c r="AI108" s="132">
        <f t="shared" si="113"/>
        <v>0</v>
      </c>
      <c r="AJ108" s="132">
        <f t="shared" si="114"/>
        <v>0</v>
      </c>
      <c r="AK108" s="132">
        <f t="shared" si="115"/>
        <v>0</v>
      </c>
      <c r="AL108" s="132">
        <f t="shared" si="116"/>
        <v>0</v>
      </c>
      <c r="AM108" s="132">
        <f t="shared" si="62"/>
        <v>0</v>
      </c>
      <c r="AN108" s="132">
        <f t="shared" si="63"/>
        <v>0</v>
      </c>
      <c r="AO108" s="132">
        <f t="shared" si="64"/>
        <v>0</v>
      </c>
      <c r="AP108" s="132">
        <f t="shared" si="65"/>
        <v>0</v>
      </c>
      <c r="AQ108" s="132">
        <f t="shared" si="66"/>
        <v>0</v>
      </c>
      <c r="AR108" s="132">
        <f t="shared" si="67"/>
        <v>0</v>
      </c>
      <c r="AS108" s="132">
        <f t="shared" si="68"/>
        <v>0</v>
      </c>
      <c r="AT108" s="132">
        <f t="shared" si="69"/>
        <v>0</v>
      </c>
      <c r="AU108" s="132">
        <f t="shared" si="70"/>
        <v>0</v>
      </c>
      <c r="AV108" s="132">
        <f t="shared" si="71"/>
        <v>0</v>
      </c>
      <c r="AW108" s="132">
        <f t="shared" si="72"/>
        <v>0</v>
      </c>
      <c r="AX108" s="132">
        <f t="shared" si="73"/>
        <v>0</v>
      </c>
      <c r="AY108" s="132">
        <f t="shared" si="74"/>
        <v>0</v>
      </c>
      <c r="AZ108" s="132">
        <f t="shared" si="75"/>
        <v>0</v>
      </c>
      <c r="BA108" s="132">
        <f t="shared" si="76"/>
        <v>0</v>
      </c>
      <c r="BB108" s="132">
        <f t="shared" si="77"/>
        <v>0</v>
      </c>
      <c r="BC108" s="132">
        <f t="shared" si="78"/>
        <v>0</v>
      </c>
      <c r="BD108" s="132">
        <f t="shared" si="79"/>
        <v>0</v>
      </c>
      <c r="BE108" s="132">
        <f t="shared" si="80"/>
        <v>0</v>
      </c>
      <c r="BF108" s="132">
        <f t="shared" si="81"/>
        <v>0</v>
      </c>
      <c r="BG108" s="132">
        <f t="shared" si="82"/>
        <v>0</v>
      </c>
      <c r="BH108" s="132">
        <f t="shared" si="83"/>
        <v>0</v>
      </c>
      <c r="BI108" s="132">
        <f t="shared" si="84"/>
        <v>0</v>
      </c>
      <c r="BJ108" s="132">
        <f t="shared" si="85"/>
        <v>0</v>
      </c>
      <c r="BK108" s="132">
        <f t="shared" si="86"/>
        <v>0</v>
      </c>
      <c r="BL108" s="132">
        <f t="shared" si="87"/>
        <v>0</v>
      </c>
      <c r="BM108" s="132">
        <f t="shared" si="88"/>
        <v>0</v>
      </c>
      <c r="BN108" s="132">
        <f t="shared" si="89"/>
        <v>0</v>
      </c>
      <c r="BO108" s="132">
        <f t="shared" si="90"/>
        <v>0</v>
      </c>
      <c r="BP108" s="132">
        <f t="shared" si="91"/>
        <v>0</v>
      </c>
      <c r="BQ108" s="132">
        <f t="shared" si="92"/>
        <v>0</v>
      </c>
      <c r="BR108" s="132">
        <f t="shared" si="93"/>
        <v>0</v>
      </c>
      <c r="BS108" s="132">
        <f t="shared" si="94"/>
        <v>0</v>
      </c>
      <c r="BT108" s="132">
        <f t="shared" si="95"/>
        <v>0</v>
      </c>
      <c r="BU108" s="132">
        <f t="shared" si="96"/>
        <v>0</v>
      </c>
      <c r="BV108" s="132">
        <f t="shared" si="97"/>
        <v>0</v>
      </c>
      <c r="BW108" s="132">
        <f t="shared" si="98"/>
        <v>0</v>
      </c>
      <c r="BX108" s="132">
        <f t="shared" si="99"/>
        <v>0</v>
      </c>
      <c r="BY108" s="132">
        <f t="shared" si="100"/>
        <v>0</v>
      </c>
      <c r="BZ108" s="132">
        <f t="shared" si="101"/>
        <v>0</v>
      </c>
      <c r="CA108" s="138">
        <f t="shared" si="102"/>
        <v>0</v>
      </c>
      <c r="CC108" s="138">
        <f t="shared" si="103"/>
        <v>0</v>
      </c>
      <c r="CD108" s="138">
        <f t="shared" si="117"/>
        <v>0</v>
      </c>
      <c r="CE108" s="183">
        <f t="shared" si="118"/>
        <v>0</v>
      </c>
      <c r="CF108" s="130" t="str">
        <f t="shared" si="119"/>
        <v xml:space="preserve"> </v>
      </c>
      <c r="CG108" s="130" t="str">
        <f t="shared" si="120"/>
        <v xml:space="preserve"> </v>
      </c>
    </row>
    <row r="109" spans="1:85" ht="15">
      <c r="A109" s="181">
        <v>106</v>
      </c>
      <c r="B109" s="1956"/>
      <c r="C109" s="1956"/>
      <c r="D109" s="316"/>
      <c r="E109" s="317" t="str">
        <f ca="1">IF(D109&gt;0,OFFSET(исх.данные!$A$6,D109,1,1,1)," ")</f>
        <v xml:space="preserve"> </v>
      </c>
      <c r="F109" s="318" t="str">
        <f ca="1">IF(D109&gt;0,OFFSET(исх.данные!$A$6,D109,2,1,1),"  ")</f>
        <v xml:space="preserve">  </v>
      </c>
      <c r="G109" s="317" t="str">
        <f ca="1">IF(D109&gt;0,OFFSET(исх.данные!$A$6,D109,3,1,1),"  ")</f>
        <v xml:space="preserve">  </v>
      </c>
      <c r="H109" s="316"/>
      <c r="I109" s="306"/>
      <c r="J109" s="317"/>
      <c r="K109" s="317"/>
      <c r="L109" s="306"/>
      <c r="M109" s="317"/>
      <c r="N109" s="317"/>
      <c r="O109" s="319"/>
      <c r="P109" s="319"/>
      <c r="Q109" s="306"/>
      <c r="R109" s="306"/>
      <c r="S109" s="318"/>
      <c r="T109" s="318"/>
      <c r="U109" s="320"/>
      <c r="V109" s="126" t="str">
        <f t="shared" si="104"/>
        <v xml:space="preserve"> </v>
      </c>
      <c r="W109" s="126" t="str">
        <f t="shared" si="105"/>
        <v xml:space="preserve"> </v>
      </c>
      <c r="X109" s="126" t="str">
        <f t="shared" si="106"/>
        <v xml:space="preserve"> </v>
      </c>
      <c r="Y109" s="126"/>
      <c r="Z109" s="126" t="str">
        <f t="shared" si="61"/>
        <v xml:space="preserve"> </v>
      </c>
      <c r="AA109" s="181" t="str">
        <f t="shared" si="107"/>
        <v xml:space="preserve">    </v>
      </c>
      <c r="AC109" s="132">
        <f t="shared" si="121"/>
        <v>0</v>
      </c>
      <c r="AD109" s="132">
        <f t="shared" si="108"/>
        <v>0</v>
      </c>
      <c r="AE109" s="132">
        <f t="shared" si="109"/>
        <v>0</v>
      </c>
      <c r="AF109" s="132">
        <f t="shared" si="110"/>
        <v>0</v>
      </c>
      <c r="AG109" s="132">
        <f t="shared" si="111"/>
        <v>0</v>
      </c>
      <c r="AH109" s="132">
        <f t="shared" si="112"/>
        <v>0</v>
      </c>
      <c r="AI109" s="132">
        <f t="shared" si="113"/>
        <v>0</v>
      </c>
      <c r="AJ109" s="132">
        <f t="shared" si="114"/>
        <v>0</v>
      </c>
      <c r="AK109" s="132">
        <f t="shared" si="115"/>
        <v>0</v>
      </c>
      <c r="AL109" s="132">
        <f t="shared" si="116"/>
        <v>0</v>
      </c>
      <c r="AM109" s="132">
        <f t="shared" si="62"/>
        <v>0</v>
      </c>
      <c r="AN109" s="132">
        <f t="shared" si="63"/>
        <v>0</v>
      </c>
      <c r="AO109" s="132">
        <f t="shared" si="64"/>
        <v>0</v>
      </c>
      <c r="AP109" s="132">
        <f t="shared" si="65"/>
        <v>0</v>
      </c>
      <c r="AQ109" s="132">
        <f t="shared" si="66"/>
        <v>0</v>
      </c>
      <c r="AR109" s="132">
        <f t="shared" si="67"/>
        <v>0</v>
      </c>
      <c r="AS109" s="132">
        <f t="shared" si="68"/>
        <v>0</v>
      </c>
      <c r="AT109" s="132">
        <f t="shared" si="69"/>
        <v>0</v>
      </c>
      <c r="AU109" s="132">
        <f t="shared" si="70"/>
        <v>0</v>
      </c>
      <c r="AV109" s="132">
        <f t="shared" si="71"/>
        <v>0</v>
      </c>
      <c r="AW109" s="132">
        <f t="shared" si="72"/>
        <v>0</v>
      </c>
      <c r="AX109" s="132">
        <f t="shared" si="73"/>
        <v>0</v>
      </c>
      <c r="AY109" s="132">
        <f t="shared" si="74"/>
        <v>0</v>
      </c>
      <c r="AZ109" s="132">
        <f t="shared" si="75"/>
        <v>0</v>
      </c>
      <c r="BA109" s="132">
        <f t="shared" si="76"/>
        <v>0</v>
      </c>
      <c r="BB109" s="132">
        <f t="shared" si="77"/>
        <v>0</v>
      </c>
      <c r="BC109" s="132">
        <f t="shared" si="78"/>
        <v>0</v>
      </c>
      <c r="BD109" s="132">
        <f t="shared" si="79"/>
        <v>0</v>
      </c>
      <c r="BE109" s="132">
        <f t="shared" si="80"/>
        <v>0</v>
      </c>
      <c r="BF109" s="132">
        <f t="shared" si="81"/>
        <v>0</v>
      </c>
      <c r="BG109" s="132">
        <f t="shared" si="82"/>
        <v>0</v>
      </c>
      <c r="BH109" s="132">
        <f t="shared" si="83"/>
        <v>0</v>
      </c>
      <c r="BI109" s="132">
        <f t="shared" si="84"/>
        <v>0</v>
      </c>
      <c r="BJ109" s="132">
        <f t="shared" si="85"/>
        <v>0</v>
      </c>
      <c r="BK109" s="132">
        <f t="shared" si="86"/>
        <v>0</v>
      </c>
      <c r="BL109" s="132">
        <f t="shared" si="87"/>
        <v>0</v>
      </c>
      <c r="BM109" s="132">
        <f t="shared" si="88"/>
        <v>0</v>
      </c>
      <c r="BN109" s="132">
        <f t="shared" si="89"/>
        <v>0</v>
      </c>
      <c r="BO109" s="132">
        <f t="shared" si="90"/>
        <v>0</v>
      </c>
      <c r="BP109" s="132">
        <f t="shared" si="91"/>
        <v>0</v>
      </c>
      <c r="BQ109" s="132">
        <f t="shared" si="92"/>
        <v>0</v>
      </c>
      <c r="BR109" s="132">
        <f t="shared" si="93"/>
        <v>0</v>
      </c>
      <c r="BS109" s="132">
        <f t="shared" si="94"/>
        <v>0</v>
      </c>
      <c r="BT109" s="132">
        <f t="shared" si="95"/>
        <v>0</v>
      </c>
      <c r="BU109" s="132">
        <f t="shared" si="96"/>
        <v>0</v>
      </c>
      <c r="BV109" s="132">
        <f t="shared" si="97"/>
        <v>0</v>
      </c>
      <c r="BW109" s="132">
        <f t="shared" si="98"/>
        <v>0</v>
      </c>
      <c r="BX109" s="132">
        <f t="shared" si="99"/>
        <v>0</v>
      </c>
      <c r="BY109" s="132">
        <f t="shared" si="100"/>
        <v>0</v>
      </c>
      <c r="BZ109" s="132">
        <f t="shared" si="101"/>
        <v>0</v>
      </c>
      <c r="CA109" s="138">
        <f t="shared" si="102"/>
        <v>0</v>
      </c>
      <c r="CC109" s="138">
        <f t="shared" si="103"/>
        <v>0</v>
      </c>
      <c r="CD109" s="138">
        <f t="shared" si="117"/>
        <v>0</v>
      </c>
      <c r="CE109" s="183">
        <f t="shared" si="118"/>
        <v>0</v>
      </c>
      <c r="CF109" s="130" t="str">
        <f t="shared" si="119"/>
        <v xml:space="preserve"> </v>
      </c>
      <c r="CG109" s="130" t="str">
        <f t="shared" si="120"/>
        <v xml:space="preserve"> </v>
      </c>
    </row>
    <row r="110" spans="1:85" ht="15">
      <c r="A110" s="181">
        <v>107</v>
      </c>
      <c r="B110" s="1957"/>
      <c r="C110" s="1957"/>
      <c r="D110" s="310"/>
      <c r="E110" s="311" t="str">
        <f ca="1">IF(D110&gt;0,OFFSET(исх.данные!$A$6,D110,1,1,1)," ")</f>
        <v xml:space="preserve"> </v>
      </c>
      <c r="F110" s="312" t="str">
        <f ca="1">IF(D110&gt;0,OFFSET(исх.данные!$A$6,D110,2,1,1),"  ")</f>
        <v xml:space="preserve">  </v>
      </c>
      <c r="G110" s="311" t="str">
        <f ca="1">IF(D110&gt;0,OFFSET(исх.данные!$A$6,D110,3,1,1),"  ")</f>
        <v xml:space="preserve">  </v>
      </c>
      <c r="H110" s="310"/>
      <c r="I110" s="314"/>
      <c r="J110" s="311"/>
      <c r="K110" s="311"/>
      <c r="L110" s="314"/>
      <c r="M110" s="311"/>
      <c r="N110" s="311"/>
      <c r="O110" s="313"/>
      <c r="P110" s="313"/>
      <c r="Q110" s="314"/>
      <c r="R110" s="314"/>
      <c r="S110" s="312"/>
      <c r="T110" s="312"/>
      <c r="U110" s="315"/>
      <c r="V110" s="129" t="str">
        <f t="shared" si="104"/>
        <v xml:space="preserve"> </v>
      </c>
      <c r="W110" s="129" t="str">
        <f t="shared" si="105"/>
        <v xml:space="preserve"> </v>
      </c>
      <c r="X110" s="129" t="str">
        <f t="shared" si="106"/>
        <v xml:space="preserve"> </v>
      </c>
      <c r="Y110" s="129"/>
      <c r="Z110" s="129" t="str">
        <f t="shared" si="61"/>
        <v xml:space="preserve"> </v>
      </c>
      <c r="AA110" s="182" t="str">
        <f t="shared" si="107"/>
        <v xml:space="preserve">    </v>
      </c>
      <c r="AC110" s="132">
        <f t="shared" si="121"/>
        <v>0</v>
      </c>
      <c r="AD110" s="132">
        <f t="shared" si="108"/>
        <v>0</v>
      </c>
      <c r="AE110" s="132">
        <f t="shared" si="109"/>
        <v>0</v>
      </c>
      <c r="AF110" s="132">
        <f t="shared" si="110"/>
        <v>0</v>
      </c>
      <c r="AG110" s="132">
        <f t="shared" si="111"/>
        <v>0</v>
      </c>
      <c r="AH110" s="132">
        <f t="shared" si="112"/>
        <v>0</v>
      </c>
      <c r="AI110" s="132">
        <f t="shared" si="113"/>
        <v>0</v>
      </c>
      <c r="AJ110" s="132">
        <f t="shared" si="114"/>
        <v>0</v>
      </c>
      <c r="AK110" s="132">
        <f t="shared" si="115"/>
        <v>0</v>
      </c>
      <c r="AL110" s="132">
        <f t="shared" si="116"/>
        <v>0</v>
      </c>
      <c r="AM110" s="132">
        <f t="shared" si="62"/>
        <v>0</v>
      </c>
      <c r="AN110" s="132">
        <f t="shared" si="63"/>
        <v>0</v>
      </c>
      <c r="AO110" s="132">
        <f t="shared" si="64"/>
        <v>0</v>
      </c>
      <c r="AP110" s="132">
        <f t="shared" si="65"/>
        <v>0</v>
      </c>
      <c r="AQ110" s="132">
        <f t="shared" si="66"/>
        <v>0</v>
      </c>
      <c r="AR110" s="132">
        <f t="shared" si="67"/>
        <v>0</v>
      </c>
      <c r="AS110" s="132">
        <f t="shared" si="68"/>
        <v>0</v>
      </c>
      <c r="AT110" s="132">
        <f t="shared" si="69"/>
        <v>0</v>
      </c>
      <c r="AU110" s="132">
        <f t="shared" si="70"/>
        <v>0</v>
      </c>
      <c r="AV110" s="132">
        <f t="shared" si="71"/>
        <v>0</v>
      </c>
      <c r="AW110" s="132">
        <f t="shared" si="72"/>
        <v>0</v>
      </c>
      <c r="AX110" s="132">
        <f t="shared" si="73"/>
        <v>0</v>
      </c>
      <c r="AY110" s="132">
        <f t="shared" si="74"/>
        <v>0</v>
      </c>
      <c r="AZ110" s="132">
        <f t="shared" si="75"/>
        <v>0</v>
      </c>
      <c r="BA110" s="132">
        <f t="shared" si="76"/>
        <v>0</v>
      </c>
      <c r="BB110" s="132">
        <f t="shared" si="77"/>
        <v>0</v>
      </c>
      <c r="BC110" s="132">
        <f t="shared" si="78"/>
        <v>0</v>
      </c>
      <c r="BD110" s="132">
        <f t="shared" si="79"/>
        <v>0</v>
      </c>
      <c r="BE110" s="132">
        <f t="shared" si="80"/>
        <v>0</v>
      </c>
      <c r="BF110" s="132">
        <f t="shared" si="81"/>
        <v>0</v>
      </c>
      <c r="BG110" s="132">
        <f t="shared" si="82"/>
        <v>0</v>
      </c>
      <c r="BH110" s="132">
        <f t="shared" si="83"/>
        <v>0</v>
      </c>
      <c r="BI110" s="132">
        <f t="shared" si="84"/>
        <v>0</v>
      </c>
      <c r="BJ110" s="132">
        <f t="shared" si="85"/>
        <v>0</v>
      </c>
      <c r="BK110" s="132">
        <f t="shared" si="86"/>
        <v>0</v>
      </c>
      <c r="BL110" s="132">
        <f t="shared" si="87"/>
        <v>0</v>
      </c>
      <c r="BM110" s="132">
        <f t="shared" si="88"/>
        <v>0</v>
      </c>
      <c r="BN110" s="132">
        <f t="shared" si="89"/>
        <v>0</v>
      </c>
      <c r="BO110" s="132">
        <f t="shared" si="90"/>
        <v>0</v>
      </c>
      <c r="BP110" s="132">
        <f t="shared" si="91"/>
        <v>0</v>
      </c>
      <c r="BQ110" s="132">
        <f t="shared" si="92"/>
        <v>0</v>
      </c>
      <c r="BR110" s="132">
        <f t="shared" si="93"/>
        <v>0</v>
      </c>
      <c r="BS110" s="132">
        <f t="shared" si="94"/>
        <v>0</v>
      </c>
      <c r="BT110" s="132">
        <f t="shared" si="95"/>
        <v>0</v>
      </c>
      <c r="BU110" s="132">
        <f t="shared" si="96"/>
        <v>0</v>
      </c>
      <c r="BV110" s="132">
        <f t="shared" si="97"/>
        <v>0</v>
      </c>
      <c r="BW110" s="132">
        <f t="shared" si="98"/>
        <v>0</v>
      </c>
      <c r="BX110" s="132">
        <f t="shared" si="99"/>
        <v>0</v>
      </c>
      <c r="BY110" s="132">
        <f t="shared" si="100"/>
        <v>0</v>
      </c>
      <c r="BZ110" s="132">
        <f t="shared" si="101"/>
        <v>0</v>
      </c>
      <c r="CA110" s="138">
        <f t="shared" si="102"/>
        <v>0</v>
      </c>
      <c r="CC110" s="138">
        <f t="shared" si="103"/>
        <v>0</v>
      </c>
      <c r="CD110" s="138">
        <f t="shared" si="117"/>
        <v>0</v>
      </c>
      <c r="CE110" s="183">
        <f t="shared" si="118"/>
        <v>0</v>
      </c>
      <c r="CF110" s="130" t="str">
        <f t="shared" si="119"/>
        <v xml:space="preserve"> </v>
      </c>
      <c r="CG110" s="130" t="str">
        <f t="shared" si="120"/>
        <v xml:space="preserve"> </v>
      </c>
    </row>
    <row r="111" spans="1:85" ht="15">
      <c r="A111" s="181">
        <v>108</v>
      </c>
      <c r="B111" s="1956"/>
      <c r="C111" s="1956"/>
      <c r="D111" s="316"/>
      <c r="E111" s="317" t="str">
        <f ca="1">IF(D111&gt;0,OFFSET(исх.данные!$A$6,D111,1,1,1)," ")</f>
        <v xml:space="preserve"> </v>
      </c>
      <c r="F111" s="318" t="str">
        <f ca="1">IF(D111&gt;0,OFFSET(исх.данные!$A$6,D111,2,1,1),"  ")</f>
        <v xml:space="preserve">  </v>
      </c>
      <c r="G111" s="317" t="str">
        <f ca="1">IF(D111&gt;0,OFFSET(исх.данные!$A$6,D111,3,1,1),"  ")</f>
        <v xml:space="preserve">  </v>
      </c>
      <c r="H111" s="316"/>
      <c r="I111" s="306"/>
      <c r="J111" s="317"/>
      <c r="K111" s="317"/>
      <c r="L111" s="306"/>
      <c r="M111" s="317"/>
      <c r="N111" s="317"/>
      <c r="O111" s="319"/>
      <c r="P111" s="319"/>
      <c r="Q111" s="306"/>
      <c r="R111" s="306"/>
      <c r="S111" s="318"/>
      <c r="T111" s="318"/>
      <c r="U111" s="320"/>
      <c r="V111" s="126" t="str">
        <f t="shared" si="104"/>
        <v xml:space="preserve"> </v>
      </c>
      <c r="W111" s="126" t="str">
        <f t="shared" si="105"/>
        <v xml:space="preserve"> </v>
      </c>
      <c r="X111" s="126" t="str">
        <f t="shared" si="106"/>
        <v xml:space="preserve"> </v>
      </c>
      <c r="Y111" s="126"/>
      <c r="Z111" s="126" t="str">
        <f t="shared" si="61"/>
        <v xml:space="preserve"> </v>
      </c>
      <c r="AA111" s="181" t="str">
        <f t="shared" si="107"/>
        <v xml:space="preserve">    </v>
      </c>
      <c r="AC111" s="132">
        <f t="shared" si="121"/>
        <v>0</v>
      </c>
      <c r="AD111" s="132">
        <f t="shared" si="108"/>
        <v>0</v>
      </c>
      <c r="AE111" s="132">
        <f t="shared" si="109"/>
        <v>0</v>
      </c>
      <c r="AF111" s="132">
        <f t="shared" si="110"/>
        <v>0</v>
      </c>
      <c r="AG111" s="132">
        <f t="shared" si="111"/>
        <v>0</v>
      </c>
      <c r="AH111" s="132">
        <f t="shared" si="112"/>
        <v>0</v>
      </c>
      <c r="AI111" s="132">
        <f t="shared" si="113"/>
        <v>0</v>
      </c>
      <c r="AJ111" s="132">
        <f t="shared" si="114"/>
        <v>0</v>
      </c>
      <c r="AK111" s="132">
        <f t="shared" si="115"/>
        <v>0</v>
      </c>
      <c r="AL111" s="132">
        <f t="shared" si="116"/>
        <v>0</v>
      </c>
      <c r="AM111" s="132">
        <f t="shared" si="62"/>
        <v>0</v>
      </c>
      <c r="AN111" s="132">
        <f t="shared" si="63"/>
        <v>0</v>
      </c>
      <c r="AO111" s="132">
        <f t="shared" si="64"/>
        <v>0</v>
      </c>
      <c r="AP111" s="132">
        <f t="shared" si="65"/>
        <v>0</v>
      </c>
      <c r="AQ111" s="132">
        <f t="shared" si="66"/>
        <v>0</v>
      </c>
      <c r="AR111" s="132">
        <f t="shared" si="67"/>
        <v>0</v>
      </c>
      <c r="AS111" s="132">
        <f t="shared" si="68"/>
        <v>0</v>
      </c>
      <c r="AT111" s="132">
        <f t="shared" si="69"/>
        <v>0</v>
      </c>
      <c r="AU111" s="132">
        <f t="shared" si="70"/>
        <v>0</v>
      </c>
      <c r="AV111" s="132">
        <f t="shared" si="71"/>
        <v>0</v>
      </c>
      <c r="AW111" s="132">
        <f t="shared" si="72"/>
        <v>0</v>
      </c>
      <c r="AX111" s="132">
        <f t="shared" si="73"/>
        <v>0</v>
      </c>
      <c r="AY111" s="132">
        <f t="shared" si="74"/>
        <v>0</v>
      </c>
      <c r="AZ111" s="132">
        <f t="shared" si="75"/>
        <v>0</v>
      </c>
      <c r="BA111" s="132">
        <f t="shared" si="76"/>
        <v>0</v>
      </c>
      <c r="BB111" s="132">
        <f t="shared" si="77"/>
        <v>0</v>
      </c>
      <c r="BC111" s="132">
        <f t="shared" si="78"/>
        <v>0</v>
      </c>
      <c r="BD111" s="132">
        <f t="shared" si="79"/>
        <v>0</v>
      </c>
      <c r="BE111" s="132">
        <f t="shared" si="80"/>
        <v>0</v>
      </c>
      <c r="BF111" s="132">
        <f t="shared" si="81"/>
        <v>0</v>
      </c>
      <c r="BG111" s="132">
        <f t="shared" si="82"/>
        <v>0</v>
      </c>
      <c r="BH111" s="132">
        <f t="shared" si="83"/>
        <v>0</v>
      </c>
      <c r="BI111" s="132">
        <f t="shared" si="84"/>
        <v>0</v>
      </c>
      <c r="BJ111" s="132">
        <f t="shared" si="85"/>
        <v>0</v>
      </c>
      <c r="BK111" s="132">
        <f t="shared" si="86"/>
        <v>0</v>
      </c>
      <c r="BL111" s="132">
        <f t="shared" si="87"/>
        <v>0</v>
      </c>
      <c r="BM111" s="132">
        <f t="shared" si="88"/>
        <v>0</v>
      </c>
      <c r="BN111" s="132">
        <f t="shared" si="89"/>
        <v>0</v>
      </c>
      <c r="BO111" s="132">
        <f t="shared" si="90"/>
        <v>0</v>
      </c>
      <c r="BP111" s="132">
        <f t="shared" si="91"/>
        <v>0</v>
      </c>
      <c r="BQ111" s="132">
        <f t="shared" si="92"/>
        <v>0</v>
      </c>
      <c r="BR111" s="132">
        <f t="shared" si="93"/>
        <v>0</v>
      </c>
      <c r="BS111" s="132">
        <f t="shared" si="94"/>
        <v>0</v>
      </c>
      <c r="BT111" s="132">
        <f t="shared" si="95"/>
        <v>0</v>
      </c>
      <c r="BU111" s="132">
        <f t="shared" si="96"/>
        <v>0</v>
      </c>
      <c r="BV111" s="132">
        <f t="shared" si="97"/>
        <v>0</v>
      </c>
      <c r="BW111" s="132">
        <f t="shared" si="98"/>
        <v>0</v>
      </c>
      <c r="BX111" s="132">
        <f t="shared" si="99"/>
        <v>0</v>
      </c>
      <c r="BY111" s="132">
        <f t="shared" si="100"/>
        <v>0</v>
      </c>
      <c r="BZ111" s="132">
        <f t="shared" si="101"/>
        <v>0</v>
      </c>
      <c r="CA111" s="138">
        <f t="shared" si="102"/>
        <v>0</v>
      </c>
      <c r="CC111" s="138">
        <f t="shared" si="103"/>
        <v>0</v>
      </c>
      <c r="CD111" s="138">
        <f t="shared" si="117"/>
        <v>0</v>
      </c>
      <c r="CE111" s="183">
        <f t="shared" si="118"/>
        <v>0</v>
      </c>
      <c r="CF111" s="130" t="str">
        <f t="shared" si="119"/>
        <v xml:space="preserve"> </v>
      </c>
      <c r="CG111" s="130" t="str">
        <f t="shared" si="120"/>
        <v xml:space="preserve"> </v>
      </c>
    </row>
    <row r="112" spans="1:85" ht="15">
      <c r="A112" s="181">
        <v>109</v>
      </c>
      <c r="B112" s="1957"/>
      <c r="C112" s="1957"/>
      <c r="D112" s="310"/>
      <c r="E112" s="311" t="str">
        <f ca="1">IF(D112&gt;0,OFFSET(исх.данные!$A$6,D112,1,1,1)," ")</f>
        <v xml:space="preserve"> </v>
      </c>
      <c r="F112" s="312" t="str">
        <f ca="1">IF(D112&gt;0,OFFSET(исх.данные!$A$6,D112,2,1,1),"  ")</f>
        <v xml:space="preserve">  </v>
      </c>
      <c r="G112" s="311" t="str">
        <f ca="1">IF(D112&gt;0,OFFSET(исх.данные!$A$6,D112,3,1,1),"  ")</f>
        <v xml:space="preserve">  </v>
      </c>
      <c r="H112" s="310"/>
      <c r="I112" s="314"/>
      <c r="J112" s="311"/>
      <c r="K112" s="311"/>
      <c r="L112" s="314"/>
      <c r="M112" s="311"/>
      <c r="N112" s="311"/>
      <c r="O112" s="313"/>
      <c r="P112" s="313"/>
      <c r="Q112" s="314"/>
      <c r="R112" s="314"/>
      <c r="S112" s="312"/>
      <c r="T112" s="312"/>
      <c r="U112" s="315"/>
      <c r="V112" s="129" t="str">
        <f t="shared" si="104"/>
        <v xml:space="preserve"> </v>
      </c>
      <c r="W112" s="129" t="str">
        <f t="shared" si="105"/>
        <v xml:space="preserve"> </v>
      </c>
      <c r="X112" s="129" t="str">
        <f t="shared" si="106"/>
        <v xml:space="preserve"> </v>
      </c>
      <c r="Y112" s="129"/>
      <c r="Z112" s="129" t="str">
        <f t="shared" si="61"/>
        <v xml:space="preserve"> </v>
      </c>
      <c r="AA112" s="182" t="str">
        <f t="shared" si="107"/>
        <v xml:space="preserve">    </v>
      </c>
      <c r="AC112" s="132">
        <f t="shared" si="121"/>
        <v>0</v>
      </c>
      <c r="AD112" s="132">
        <f t="shared" si="108"/>
        <v>0</v>
      </c>
      <c r="AE112" s="132">
        <f t="shared" si="109"/>
        <v>0</v>
      </c>
      <c r="AF112" s="132">
        <f t="shared" si="110"/>
        <v>0</v>
      </c>
      <c r="AG112" s="132">
        <f t="shared" si="111"/>
        <v>0</v>
      </c>
      <c r="AH112" s="132">
        <f t="shared" si="112"/>
        <v>0</v>
      </c>
      <c r="AI112" s="132">
        <f t="shared" si="113"/>
        <v>0</v>
      </c>
      <c r="AJ112" s="132">
        <f t="shared" si="114"/>
        <v>0</v>
      </c>
      <c r="AK112" s="132">
        <f t="shared" si="115"/>
        <v>0</v>
      </c>
      <c r="AL112" s="132">
        <f t="shared" si="116"/>
        <v>0</v>
      </c>
      <c r="AM112" s="132">
        <f t="shared" si="62"/>
        <v>0</v>
      </c>
      <c r="AN112" s="132">
        <f t="shared" si="63"/>
        <v>0</v>
      </c>
      <c r="AO112" s="132">
        <f t="shared" si="64"/>
        <v>0</v>
      </c>
      <c r="AP112" s="132">
        <f t="shared" si="65"/>
        <v>0</v>
      </c>
      <c r="AQ112" s="132">
        <f t="shared" si="66"/>
        <v>0</v>
      </c>
      <c r="AR112" s="132">
        <f t="shared" si="67"/>
        <v>0</v>
      </c>
      <c r="AS112" s="132">
        <f t="shared" si="68"/>
        <v>0</v>
      </c>
      <c r="AT112" s="132">
        <f t="shared" si="69"/>
        <v>0</v>
      </c>
      <c r="AU112" s="132">
        <f t="shared" si="70"/>
        <v>0</v>
      </c>
      <c r="AV112" s="132">
        <f t="shared" si="71"/>
        <v>0</v>
      </c>
      <c r="AW112" s="132">
        <f t="shared" si="72"/>
        <v>0</v>
      </c>
      <c r="AX112" s="132">
        <f t="shared" si="73"/>
        <v>0</v>
      </c>
      <c r="AY112" s="132">
        <f t="shared" si="74"/>
        <v>0</v>
      </c>
      <c r="AZ112" s="132">
        <f t="shared" si="75"/>
        <v>0</v>
      </c>
      <c r="BA112" s="132">
        <f t="shared" si="76"/>
        <v>0</v>
      </c>
      <c r="BB112" s="132">
        <f t="shared" si="77"/>
        <v>0</v>
      </c>
      <c r="BC112" s="132">
        <f t="shared" si="78"/>
        <v>0</v>
      </c>
      <c r="BD112" s="132">
        <f t="shared" si="79"/>
        <v>0</v>
      </c>
      <c r="BE112" s="132">
        <f t="shared" si="80"/>
        <v>0</v>
      </c>
      <c r="BF112" s="132">
        <f t="shared" si="81"/>
        <v>0</v>
      </c>
      <c r="BG112" s="132">
        <f t="shared" si="82"/>
        <v>0</v>
      </c>
      <c r="BH112" s="132">
        <f t="shared" si="83"/>
        <v>0</v>
      </c>
      <c r="BI112" s="132">
        <f t="shared" si="84"/>
        <v>0</v>
      </c>
      <c r="BJ112" s="132">
        <f t="shared" si="85"/>
        <v>0</v>
      </c>
      <c r="BK112" s="132">
        <f t="shared" si="86"/>
        <v>0</v>
      </c>
      <c r="BL112" s="132">
        <f t="shared" si="87"/>
        <v>0</v>
      </c>
      <c r="BM112" s="132">
        <f t="shared" si="88"/>
        <v>0</v>
      </c>
      <c r="BN112" s="132">
        <f t="shared" si="89"/>
        <v>0</v>
      </c>
      <c r="BO112" s="132">
        <f t="shared" si="90"/>
        <v>0</v>
      </c>
      <c r="BP112" s="132">
        <f t="shared" si="91"/>
        <v>0</v>
      </c>
      <c r="BQ112" s="132">
        <f t="shared" si="92"/>
        <v>0</v>
      </c>
      <c r="BR112" s="132">
        <f t="shared" si="93"/>
        <v>0</v>
      </c>
      <c r="BS112" s="132">
        <f t="shared" si="94"/>
        <v>0</v>
      </c>
      <c r="BT112" s="132">
        <f t="shared" si="95"/>
        <v>0</v>
      </c>
      <c r="BU112" s="132">
        <f t="shared" si="96"/>
        <v>0</v>
      </c>
      <c r="BV112" s="132">
        <f t="shared" si="97"/>
        <v>0</v>
      </c>
      <c r="BW112" s="132">
        <f t="shared" si="98"/>
        <v>0</v>
      </c>
      <c r="BX112" s="132">
        <f t="shared" si="99"/>
        <v>0</v>
      </c>
      <c r="BY112" s="132">
        <f t="shared" si="100"/>
        <v>0</v>
      </c>
      <c r="BZ112" s="132">
        <f t="shared" si="101"/>
        <v>0</v>
      </c>
      <c r="CA112" s="138">
        <f t="shared" si="102"/>
        <v>0</v>
      </c>
      <c r="CC112" s="138">
        <f t="shared" si="103"/>
        <v>0</v>
      </c>
      <c r="CD112" s="138">
        <f t="shared" si="117"/>
        <v>0</v>
      </c>
      <c r="CE112" s="183">
        <f t="shared" si="118"/>
        <v>0</v>
      </c>
      <c r="CF112" s="130" t="str">
        <f t="shared" si="119"/>
        <v xml:space="preserve"> </v>
      </c>
      <c r="CG112" s="130" t="str">
        <f t="shared" si="120"/>
        <v xml:space="preserve"> </v>
      </c>
    </row>
    <row r="113" spans="1:85" ht="15">
      <c r="A113" s="181">
        <v>110</v>
      </c>
      <c r="B113" s="1956"/>
      <c r="C113" s="1956"/>
      <c r="D113" s="316"/>
      <c r="E113" s="317" t="str">
        <f ca="1">IF(D113&gt;0,OFFSET(исх.данные!$A$6,D113,1,1,1)," ")</f>
        <v xml:space="preserve"> </v>
      </c>
      <c r="F113" s="318" t="str">
        <f ca="1">IF(D113&gt;0,OFFSET(исх.данные!$A$6,D113,2,1,1),"  ")</f>
        <v xml:space="preserve">  </v>
      </c>
      <c r="G113" s="317" t="str">
        <f ca="1">IF(D113&gt;0,OFFSET(исх.данные!$A$6,D113,3,1,1),"  ")</f>
        <v xml:space="preserve">  </v>
      </c>
      <c r="H113" s="316"/>
      <c r="I113" s="306"/>
      <c r="J113" s="317"/>
      <c r="K113" s="317"/>
      <c r="L113" s="306"/>
      <c r="M113" s="317"/>
      <c r="N113" s="317"/>
      <c r="O113" s="319"/>
      <c r="P113" s="319"/>
      <c r="Q113" s="306"/>
      <c r="R113" s="306"/>
      <c r="S113" s="318"/>
      <c r="T113" s="318"/>
      <c r="U113" s="320"/>
      <c r="V113" s="126" t="str">
        <f t="shared" si="104"/>
        <v xml:space="preserve"> </v>
      </c>
      <c r="W113" s="126" t="str">
        <f t="shared" si="105"/>
        <v xml:space="preserve"> </v>
      </c>
      <c r="X113" s="126" t="str">
        <f t="shared" si="106"/>
        <v xml:space="preserve"> </v>
      </c>
      <c r="Y113" s="126"/>
      <c r="Z113" s="126" t="str">
        <f t="shared" si="61"/>
        <v xml:space="preserve"> </v>
      </c>
      <c r="AA113" s="181" t="str">
        <f t="shared" si="107"/>
        <v xml:space="preserve">    </v>
      </c>
      <c r="AC113" s="132">
        <f t="shared" si="121"/>
        <v>0</v>
      </c>
      <c r="AD113" s="132">
        <f t="shared" si="108"/>
        <v>0</v>
      </c>
      <c r="AE113" s="132">
        <f t="shared" si="109"/>
        <v>0</v>
      </c>
      <c r="AF113" s="132">
        <f t="shared" si="110"/>
        <v>0</v>
      </c>
      <c r="AG113" s="132">
        <f t="shared" si="111"/>
        <v>0</v>
      </c>
      <c r="AH113" s="132">
        <f t="shared" si="112"/>
        <v>0</v>
      </c>
      <c r="AI113" s="132">
        <f t="shared" si="113"/>
        <v>0</v>
      </c>
      <c r="AJ113" s="132">
        <f t="shared" si="114"/>
        <v>0</v>
      </c>
      <c r="AK113" s="132">
        <f t="shared" si="115"/>
        <v>0</v>
      </c>
      <c r="AL113" s="132">
        <f t="shared" si="116"/>
        <v>0</v>
      </c>
      <c r="AM113" s="132">
        <f t="shared" si="62"/>
        <v>0</v>
      </c>
      <c r="AN113" s="132">
        <f t="shared" si="63"/>
        <v>0</v>
      </c>
      <c r="AO113" s="132">
        <f t="shared" si="64"/>
        <v>0</v>
      </c>
      <c r="AP113" s="132">
        <f t="shared" si="65"/>
        <v>0</v>
      </c>
      <c r="AQ113" s="132">
        <f t="shared" si="66"/>
        <v>0</v>
      </c>
      <c r="AR113" s="132">
        <f t="shared" si="67"/>
        <v>0</v>
      </c>
      <c r="AS113" s="132">
        <f t="shared" si="68"/>
        <v>0</v>
      </c>
      <c r="AT113" s="132">
        <f t="shared" si="69"/>
        <v>0</v>
      </c>
      <c r="AU113" s="132">
        <f t="shared" si="70"/>
        <v>0</v>
      </c>
      <c r="AV113" s="132">
        <f t="shared" si="71"/>
        <v>0</v>
      </c>
      <c r="AW113" s="132">
        <f t="shared" si="72"/>
        <v>0</v>
      </c>
      <c r="AX113" s="132">
        <f t="shared" si="73"/>
        <v>0</v>
      </c>
      <c r="AY113" s="132">
        <f t="shared" si="74"/>
        <v>0</v>
      </c>
      <c r="AZ113" s="132">
        <f t="shared" si="75"/>
        <v>0</v>
      </c>
      <c r="BA113" s="132">
        <f t="shared" si="76"/>
        <v>0</v>
      </c>
      <c r="BB113" s="132">
        <f t="shared" si="77"/>
        <v>0</v>
      </c>
      <c r="BC113" s="132">
        <f t="shared" si="78"/>
        <v>0</v>
      </c>
      <c r="BD113" s="132">
        <f t="shared" si="79"/>
        <v>0</v>
      </c>
      <c r="BE113" s="132">
        <f t="shared" si="80"/>
        <v>0</v>
      </c>
      <c r="BF113" s="132">
        <f t="shared" si="81"/>
        <v>0</v>
      </c>
      <c r="BG113" s="132">
        <f t="shared" si="82"/>
        <v>0</v>
      </c>
      <c r="BH113" s="132">
        <f t="shared" si="83"/>
        <v>0</v>
      </c>
      <c r="BI113" s="132">
        <f t="shared" si="84"/>
        <v>0</v>
      </c>
      <c r="BJ113" s="132">
        <f t="shared" si="85"/>
        <v>0</v>
      </c>
      <c r="BK113" s="132">
        <f t="shared" si="86"/>
        <v>0</v>
      </c>
      <c r="BL113" s="132">
        <f t="shared" si="87"/>
        <v>0</v>
      </c>
      <c r="BM113" s="132">
        <f t="shared" si="88"/>
        <v>0</v>
      </c>
      <c r="BN113" s="132">
        <f t="shared" si="89"/>
        <v>0</v>
      </c>
      <c r="BO113" s="132">
        <f t="shared" si="90"/>
        <v>0</v>
      </c>
      <c r="BP113" s="132">
        <f t="shared" si="91"/>
        <v>0</v>
      </c>
      <c r="BQ113" s="132">
        <f t="shared" si="92"/>
        <v>0</v>
      </c>
      <c r="BR113" s="132">
        <f t="shared" si="93"/>
        <v>0</v>
      </c>
      <c r="BS113" s="132">
        <f t="shared" si="94"/>
        <v>0</v>
      </c>
      <c r="BT113" s="132">
        <f t="shared" si="95"/>
        <v>0</v>
      </c>
      <c r="BU113" s="132">
        <f t="shared" si="96"/>
        <v>0</v>
      </c>
      <c r="BV113" s="132">
        <f t="shared" si="97"/>
        <v>0</v>
      </c>
      <c r="BW113" s="132">
        <f t="shared" si="98"/>
        <v>0</v>
      </c>
      <c r="BX113" s="132">
        <f t="shared" si="99"/>
        <v>0</v>
      </c>
      <c r="BY113" s="132">
        <f t="shared" si="100"/>
        <v>0</v>
      </c>
      <c r="BZ113" s="132">
        <f t="shared" si="101"/>
        <v>0</v>
      </c>
      <c r="CA113" s="138">
        <f t="shared" si="102"/>
        <v>0</v>
      </c>
      <c r="CC113" s="138">
        <f t="shared" si="103"/>
        <v>0</v>
      </c>
      <c r="CD113" s="138">
        <f t="shared" si="117"/>
        <v>0</v>
      </c>
      <c r="CE113" s="183">
        <f t="shared" si="118"/>
        <v>0</v>
      </c>
      <c r="CF113" s="130" t="str">
        <f t="shared" si="119"/>
        <v xml:space="preserve"> </v>
      </c>
      <c r="CG113" s="130" t="str">
        <f t="shared" si="120"/>
        <v xml:space="preserve"> </v>
      </c>
    </row>
    <row r="114" spans="1:85" ht="15">
      <c r="A114" s="181">
        <v>111</v>
      </c>
      <c r="B114" s="1957"/>
      <c r="C114" s="1957"/>
      <c r="D114" s="310"/>
      <c r="E114" s="311" t="str">
        <f ca="1">IF(D114&gt;0,OFFSET(исх.данные!$A$6,D114,1,1,1)," ")</f>
        <v xml:space="preserve"> </v>
      </c>
      <c r="F114" s="312" t="str">
        <f ca="1">IF(D114&gt;0,OFFSET(исх.данные!$A$6,D114,2,1,1),"  ")</f>
        <v xml:space="preserve">  </v>
      </c>
      <c r="G114" s="311" t="str">
        <f ca="1">IF(D114&gt;0,OFFSET(исх.данные!$A$6,D114,3,1,1),"  ")</f>
        <v xml:space="preserve">  </v>
      </c>
      <c r="H114" s="310"/>
      <c r="I114" s="314"/>
      <c r="J114" s="311"/>
      <c r="K114" s="311"/>
      <c r="L114" s="314"/>
      <c r="M114" s="311"/>
      <c r="N114" s="311"/>
      <c r="O114" s="313"/>
      <c r="P114" s="313"/>
      <c r="Q114" s="314"/>
      <c r="R114" s="314"/>
      <c r="S114" s="312"/>
      <c r="T114" s="312"/>
      <c r="U114" s="315"/>
      <c r="V114" s="129" t="str">
        <f t="shared" si="104"/>
        <v xml:space="preserve"> </v>
      </c>
      <c r="W114" s="129" t="str">
        <f t="shared" si="105"/>
        <v xml:space="preserve"> </v>
      </c>
      <c r="X114" s="129" t="str">
        <f t="shared" si="106"/>
        <v xml:space="preserve"> </v>
      </c>
      <c r="Y114" s="129"/>
      <c r="Z114" s="129" t="str">
        <f t="shared" si="61"/>
        <v xml:space="preserve"> </v>
      </c>
      <c r="AA114" s="182" t="str">
        <f t="shared" si="107"/>
        <v xml:space="preserve">    </v>
      </c>
      <c r="AC114" s="132">
        <f t="shared" si="121"/>
        <v>0</v>
      </c>
      <c r="AD114" s="132">
        <f t="shared" si="108"/>
        <v>0</v>
      </c>
      <c r="AE114" s="132">
        <f t="shared" si="109"/>
        <v>0</v>
      </c>
      <c r="AF114" s="132">
        <f t="shared" si="110"/>
        <v>0</v>
      </c>
      <c r="AG114" s="132">
        <f t="shared" si="111"/>
        <v>0</v>
      </c>
      <c r="AH114" s="132">
        <f t="shared" si="112"/>
        <v>0</v>
      </c>
      <c r="AI114" s="132">
        <f t="shared" si="113"/>
        <v>0</v>
      </c>
      <c r="AJ114" s="132">
        <f t="shared" si="114"/>
        <v>0</v>
      </c>
      <c r="AK114" s="132">
        <f t="shared" si="115"/>
        <v>0</v>
      </c>
      <c r="AL114" s="132">
        <f t="shared" si="116"/>
        <v>0</v>
      </c>
      <c r="AM114" s="132">
        <f t="shared" si="62"/>
        <v>0</v>
      </c>
      <c r="AN114" s="132">
        <f t="shared" si="63"/>
        <v>0</v>
      </c>
      <c r="AO114" s="132">
        <f t="shared" si="64"/>
        <v>0</v>
      </c>
      <c r="AP114" s="132">
        <f t="shared" si="65"/>
        <v>0</v>
      </c>
      <c r="AQ114" s="132">
        <f t="shared" si="66"/>
        <v>0</v>
      </c>
      <c r="AR114" s="132">
        <f t="shared" si="67"/>
        <v>0</v>
      </c>
      <c r="AS114" s="132">
        <f t="shared" si="68"/>
        <v>0</v>
      </c>
      <c r="AT114" s="132">
        <f t="shared" si="69"/>
        <v>0</v>
      </c>
      <c r="AU114" s="132">
        <f t="shared" si="70"/>
        <v>0</v>
      </c>
      <c r="AV114" s="132">
        <f t="shared" si="71"/>
        <v>0</v>
      </c>
      <c r="AW114" s="132">
        <f t="shared" si="72"/>
        <v>0</v>
      </c>
      <c r="AX114" s="132">
        <f t="shared" si="73"/>
        <v>0</v>
      </c>
      <c r="AY114" s="132">
        <f t="shared" si="74"/>
        <v>0</v>
      </c>
      <c r="AZ114" s="132">
        <f t="shared" si="75"/>
        <v>0</v>
      </c>
      <c r="BA114" s="132">
        <f t="shared" si="76"/>
        <v>0</v>
      </c>
      <c r="BB114" s="132">
        <f t="shared" si="77"/>
        <v>0</v>
      </c>
      <c r="BC114" s="132">
        <f t="shared" si="78"/>
        <v>0</v>
      </c>
      <c r="BD114" s="132">
        <f t="shared" si="79"/>
        <v>0</v>
      </c>
      <c r="BE114" s="132">
        <f t="shared" si="80"/>
        <v>0</v>
      </c>
      <c r="BF114" s="132">
        <f t="shared" si="81"/>
        <v>0</v>
      </c>
      <c r="BG114" s="132">
        <f t="shared" si="82"/>
        <v>0</v>
      </c>
      <c r="BH114" s="132">
        <f t="shared" si="83"/>
        <v>0</v>
      </c>
      <c r="BI114" s="132">
        <f t="shared" si="84"/>
        <v>0</v>
      </c>
      <c r="BJ114" s="132">
        <f t="shared" si="85"/>
        <v>0</v>
      </c>
      <c r="BK114" s="132">
        <f t="shared" si="86"/>
        <v>0</v>
      </c>
      <c r="BL114" s="132">
        <f t="shared" si="87"/>
        <v>0</v>
      </c>
      <c r="BM114" s="132">
        <f t="shared" si="88"/>
        <v>0</v>
      </c>
      <c r="BN114" s="132">
        <f t="shared" si="89"/>
        <v>0</v>
      </c>
      <c r="BO114" s="132">
        <f t="shared" si="90"/>
        <v>0</v>
      </c>
      <c r="BP114" s="132">
        <f t="shared" si="91"/>
        <v>0</v>
      </c>
      <c r="BQ114" s="132">
        <f t="shared" si="92"/>
        <v>0</v>
      </c>
      <c r="BR114" s="132">
        <f t="shared" si="93"/>
        <v>0</v>
      </c>
      <c r="BS114" s="132">
        <f t="shared" si="94"/>
        <v>0</v>
      </c>
      <c r="BT114" s="132">
        <f t="shared" si="95"/>
        <v>0</v>
      </c>
      <c r="BU114" s="132">
        <f t="shared" si="96"/>
        <v>0</v>
      </c>
      <c r="BV114" s="132">
        <f t="shared" si="97"/>
        <v>0</v>
      </c>
      <c r="BW114" s="132">
        <f t="shared" si="98"/>
        <v>0</v>
      </c>
      <c r="BX114" s="132">
        <f t="shared" si="99"/>
        <v>0</v>
      </c>
      <c r="BY114" s="132">
        <f t="shared" si="100"/>
        <v>0</v>
      </c>
      <c r="BZ114" s="132">
        <f t="shared" si="101"/>
        <v>0</v>
      </c>
      <c r="CA114" s="138">
        <f t="shared" si="102"/>
        <v>0</v>
      </c>
      <c r="CC114" s="138">
        <f t="shared" si="103"/>
        <v>0</v>
      </c>
      <c r="CD114" s="138">
        <f t="shared" si="117"/>
        <v>0</v>
      </c>
      <c r="CE114" s="183">
        <f t="shared" si="118"/>
        <v>0</v>
      </c>
      <c r="CF114" s="130" t="str">
        <f t="shared" si="119"/>
        <v xml:space="preserve"> </v>
      </c>
      <c r="CG114" s="130" t="str">
        <f t="shared" si="120"/>
        <v xml:space="preserve"> </v>
      </c>
    </row>
    <row r="115" spans="1:85" ht="15">
      <c r="A115" s="181">
        <v>112</v>
      </c>
      <c r="B115" s="1956"/>
      <c r="C115" s="1956"/>
      <c r="D115" s="316"/>
      <c r="E115" s="317" t="str">
        <f ca="1">IF(D115&gt;0,OFFSET(исх.данные!$A$6,D115,1,1,1)," ")</f>
        <v xml:space="preserve"> </v>
      </c>
      <c r="F115" s="318" t="str">
        <f ca="1">IF(D115&gt;0,OFFSET(исх.данные!$A$6,D115,2,1,1),"  ")</f>
        <v xml:space="preserve">  </v>
      </c>
      <c r="G115" s="317" t="str">
        <f ca="1">IF(D115&gt;0,OFFSET(исх.данные!$A$6,D115,3,1,1),"  ")</f>
        <v xml:space="preserve">  </v>
      </c>
      <c r="H115" s="316"/>
      <c r="I115" s="306"/>
      <c r="J115" s="317"/>
      <c r="K115" s="317"/>
      <c r="L115" s="306"/>
      <c r="M115" s="317"/>
      <c r="N115" s="317"/>
      <c r="O115" s="319"/>
      <c r="P115" s="319"/>
      <c r="Q115" s="306"/>
      <c r="R115" s="306"/>
      <c r="S115" s="318"/>
      <c r="T115" s="318"/>
      <c r="U115" s="320"/>
      <c r="V115" s="126" t="str">
        <f t="shared" si="104"/>
        <v xml:space="preserve"> </v>
      </c>
      <c r="W115" s="126" t="str">
        <f t="shared" si="105"/>
        <v xml:space="preserve"> </v>
      </c>
      <c r="X115" s="126" t="str">
        <f t="shared" si="106"/>
        <v xml:space="preserve"> </v>
      </c>
      <c r="Y115" s="126"/>
      <c r="Z115" s="126" t="str">
        <f t="shared" si="61"/>
        <v xml:space="preserve"> </v>
      </c>
      <c r="AA115" s="181" t="str">
        <f t="shared" si="107"/>
        <v xml:space="preserve">    </v>
      </c>
      <c r="AC115" s="132">
        <f t="shared" si="121"/>
        <v>0</v>
      </c>
      <c r="AD115" s="132">
        <f t="shared" si="108"/>
        <v>0</v>
      </c>
      <c r="AE115" s="132">
        <f t="shared" si="109"/>
        <v>0</v>
      </c>
      <c r="AF115" s="132">
        <f t="shared" si="110"/>
        <v>0</v>
      </c>
      <c r="AG115" s="132">
        <f t="shared" si="111"/>
        <v>0</v>
      </c>
      <c r="AH115" s="132">
        <f t="shared" si="112"/>
        <v>0</v>
      </c>
      <c r="AI115" s="132">
        <f t="shared" si="113"/>
        <v>0</v>
      </c>
      <c r="AJ115" s="132">
        <f t="shared" si="114"/>
        <v>0</v>
      </c>
      <c r="AK115" s="132">
        <f t="shared" si="115"/>
        <v>0</v>
      </c>
      <c r="AL115" s="132">
        <f t="shared" si="116"/>
        <v>0</v>
      </c>
      <c r="AM115" s="132">
        <f t="shared" si="62"/>
        <v>0</v>
      </c>
      <c r="AN115" s="132">
        <f t="shared" si="63"/>
        <v>0</v>
      </c>
      <c r="AO115" s="132">
        <f t="shared" si="64"/>
        <v>0</v>
      </c>
      <c r="AP115" s="132">
        <f t="shared" si="65"/>
        <v>0</v>
      </c>
      <c r="AQ115" s="132">
        <f t="shared" si="66"/>
        <v>0</v>
      </c>
      <c r="AR115" s="132">
        <f t="shared" si="67"/>
        <v>0</v>
      </c>
      <c r="AS115" s="132">
        <f t="shared" si="68"/>
        <v>0</v>
      </c>
      <c r="AT115" s="132">
        <f t="shared" si="69"/>
        <v>0</v>
      </c>
      <c r="AU115" s="132">
        <f t="shared" si="70"/>
        <v>0</v>
      </c>
      <c r="AV115" s="132">
        <f t="shared" si="71"/>
        <v>0</v>
      </c>
      <c r="AW115" s="132">
        <f t="shared" si="72"/>
        <v>0</v>
      </c>
      <c r="AX115" s="132">
        <f t="shared" si="73"/>
        <v>0</v>
      </c>
      <c r="AY115" s="132">
        <f t="shared" si="74"/>
        <v>0</v>
      </c>
      <c r="AZ115" s="132">
        <f t="shared" si="75"/>
        <v>0</v>
      </c>
      <c r="BA115" s="132">
        <f t="shared" si="76"/>
        <v>0</v>
      </c>
      <c r="BB115" s="132">
        <f t="shared" si="77"/>
        <v>0</v>
      </c>
      <c r="BC115" s="132">
        <f t="shared" si="78"/>
        <v>0</v>
      </c>
      <c r="BD115" s="132">
        <f t="shared" si="79"/>
        <v>0</v>
      </c>
      <c r="BE115" s="132">
        <f t="shared" si="80"/>
        <v>0</v>
      </c>
      <c r="BF115" s="132">
        <f t="shared" si="81"/>
        <v>0</v>
      </c>
      <c r="BG115" s="132">
        <f t="shared" si="82"/>
        <v>0</v>
      </c>
      <c r="BH115" s="132">
        <f t="shared" si="83"/>
        <v>0</v>
      </c>
      <c r="BI115" s="132">
        <f t="shared" si="84"/>
        <v>0</v>
      </c>
      <c r="BJ115" s="132">
        <f t="shared" si="85"/>
        <v>0</v>
      </c>
      <c r="BK115" s="132">
        <f t="shared" si="86"/>
        <v>0</v>
      </c>
      <c r="BL115" s="132">
        <f t="shared" si="87"/>
        <v>0</v>
      </c>
      <c r="BM115" s="132">
        <f t="shared" si="88"/>
        <v>0</v>
      </c>
      <c r="BN115" s="132">
        <f t="shared" si="89"/>
        <v>0</v>
      </c>
      <c r="BO115" s="132">
        <f t="shared" si="90"/>
        <v>0</v>
      </c>
      <c r="BP115" s="132">
        <f t="shared" si="91"/>
        <v>0</v>
      </c>
      <c r="BQ115" s="132">
        <f t="shared" si="92"/>
        <v>0</v>
      </c>
      <c r="BR115" s="132">
        <f t="shared" si="93"/>
        <v>0</v>
      </c>
      <c r="BS115" s="132">
        <f t="shared" si="94"/>
        <v>0</v>
      </c>
      <c r="BT115" s="132">
        <f t="shared" si="95"/>
        <v>0</v>
      </c>
      <c r="BU115" s="132">
        <f t="shared" si="96"/>
        <v>0</v>
      </c>
      <c r="BV115" s="132">
        <f t="shared" si="97"/>
        <v>0</v>
      </c>
      <c r="BW115" s="132">
        <f t="shared" si="98"/>
        <v>0</v>
      </c>
      <c r="BX115" s="132">
        <f t="shared" si="99"/>
        <v>0</v>
      </c>
      <c r="BY115" s="132">
        <f t="shared" si="100"/>
        <v>0</v>
      </c>
      <c r="BZ115" s="132">
        <f t="shared" si="101"/>
        <v>0</v>
      </c>
      <c r="CA115" s="138">
        <f t="shared" si="102"/>
        <v>0</v>
      </c>
      <c r="CC115" s="138">
        <f t="shared" si="103"/>
        <v>0</v>
      </c>
      <c r="CD115" s="138">
        <f t="shared" si="117"/>
        <v>0</v>
      </c>
      <c r="CE115" s="183">
        <f t="shared" si="118"/>
        <v>0</v>
      </c>
      <c r="CF115" s="130" t="str">
        <f t="shared" si="119"/>
        <v xml:space="preserve"> </v>
      </c>
      <c r="CG115" s="130" t="str">
        <f t="shared" si="120"/>
        <v xml:space="preserve"> </v>
      </c>
    </row>
    <row r="116" spans="1:85" ht="15">
      <c r="A116" s="181">
        <v>113</v>
      </c>
      <c r="B116" s="1957"/>
      <c r="C116" s="1957"/>
      <c r="D116" s="310"/>
      <c r="E116" s="311" t="str">
        <f ca="1">IF(D116&gt;0,OFFSET(исх.данные!$A$6,D116,1,1,1)," ")</f>
        <v xml:space="preserve"> </v>
      </c>
      <c r="F116" s="312" t="str">
        <f ca="1">IF(D116&gt;0,OFFSET(исх.данные!$A$6,D116,2,1,1),"  ")</f>
        <v xml:space="preserve">  </v>
      </c>
      <c r="G116" s="311" t="str">
        <f ca="1">IF(D116&gt;0,OFFSET(исх.данные!$A$6,D116,3,1,1),"  ")</f>
        <v xml:space="preserve">  </v>
      </c>
      <c r="H116" s="310"/>
      <c r="I116" s="314"/>
      <c r="J116" s="311"/>
      <c r="K116" s="311"/>
      <c r="L116" s="314"/>
      <c r="M116" s="311"/>
      <c r="N116" s="311"/>
      <c r="O116" s="313"/>
      <c r="P116" s="313"/>
      <c r="Q116" s="314"/>
      <c r="R116" s="314"/>
      <c r="S116" s="312"/>
      <c r="T116" s="312"/>
      <c r="U116" s="315"/>
      <c r="V116" s="129" t="str">
        <f t="shared" si="104"/>
        <v xml:space="preserve"> </v>
      </c>
      <c r="W116" s="129" t="str">
        <f t="shared" si="105"/>
        <v xml:space="preserve"> </v>
      </c>
      <c r="X116" s="129" t="str">
        <f t="shared" si="106"/>
        <v xml:space="preserve"> </v>
      </c>
      <c r="Y116" s="129"/>
      <c r="Z116" s="129" t="str">
        <f t="shared" si="61"/>
        <v xml:space="preserve"> </v>
      </c>
      <c r="AA116" s="182" t="str">
        <f t="shared" si="107"/>
        <v xml:space="preserve">    </v>
      </c>
      <c r="AC116" s="132">
        <f t="shared" si="121"/>
        <v>0</v>
      </c>
      <c r="AD116" s="132">
        <f t="shared" si="108"/>
        <v>0</v>
      </c>
      <c r="AE116" s="132">
        <f t="shared" si="109"/>
        <v>0</v>
      </c>
      <c r="AF116" s="132">
        <f t="shared" si="110"/>
        <v>0</v>
      </c>
      <c r="AG116" s="132">
        <f t="shared" si="111"/>
        <v>0</v>
      </c>
      <c r="AH116" s="132">
        <f t="shared" si="112"/>
        <v>0</v>
      </c>
      <c r="AI116" s="132">
        <f t="shared" si="113"/>
        <v>0</v>
      </c>
      <c r="AJ116" s="132">
        <f t="shared" si="114"/>
        <v>0</v>
      </c>
      <c r="AK116" s="132">
        <f t="shared" si="115"/>
        <v>0</v>
      </c>
      <c r="AL116" s="132">
        <f t="shared" si="116"/>
        <v>0</v>
      </c>
      <c r="AM116" s="132">
        <f t="shared" si="62"/>
        <v>0</v>
      </c>
      <c r="AN116" s="132">
        <f t="shared" si="63"/>
        <v>0</v>
      </c>
      <c r="AO116" s="132">
        <f t="shared" si="64"/>
        <v>0</v>
      </c>
      <c r="AP116" s="132">
        <f t="shared" si="65"/>
        <v>0</v>
      </c>
      <c r="AQ116" s="132">
        <f t="shared" si="66"/>
        <v>0</v>
      </c>
      <c r="AR116" s="132">
        <f t="shared" si="67"/>
        <v>0</v>
      </c>
      <c r="AS116" s="132">
        <f t="shared" si="68"/>
        <v>0</v>
      </c>
      <c r="AT116" s="132">
        <f t="shared" si="69"/>
        <v>0</v>
      </c>
      <c r="AU116" s="132">
        <f t="shared" si="70"/>
        <v>0</v>
      </c>
      <c r="AV116" s="132">
        <f t="shared" si="71"/>
        <v>0</v>
      </c>
      <c r="AW116" s="132">
        <f t="shared" si="72"/>
        <v>0</v>
      </c>
      <c r="AX116" s="132">
        <f t="shared" si="73"/>
        <v>0</v>
      </c>
      <c r="AY116" s="132">
        <f t="shared" si="74"/>
        <v>0</v>
      </c>
      <c r="AZ116" s="132">
        <f t="shared" si="75"/>
        <v>0</v>
      </c>
      <c r="BA116" s="132">
        <f t="shared" si="76"/>
        <v>0</v>
      </c>
      <c r="BB116" s="132">
        <f t="shared" si="77"/>
        <v>0</v>
      </c>
      <c r="BC116" s="132">
        <f t="shared" si="78"/>
        <v>0</v>
      </c>
      <c r="BD116" s="132">
        <f t="shared" si="79"/>
        <v>0</v>
      </c>
      <c r="BE116" s="132">
        <f t="shared" si="80"/>
        <v>0</v>
      </c>
      <c r="BF116" s="132">
        <f t="shared" si="81"/>
        <v>0</v>
      </c>
      <c r="BG116" s="132">
        <f t="shared" si="82"/>
        <v>0</v>
      </c>
      <c r="BH116" s="132">
        <f t="shared" si="83"/>
        <v>0</v>
      </c>
      <c r="BI116" s="132">
        <f t="shared" si="84"/>
        <v>0</v>
      </c>
      <c r="BJ116" s="132">
        <f t="shared" si="85"/>
        <v>0</v>
      </c>
      <c r="BK116" s="132">
        <f t="shared" si="86"/>
        <v>0</v>
      </c>
      <c r="BL116" s="132">
        <f t="shared" si="87"/>
        <v>0</v>
      </c>
      <c r="BM116" s="132">
        <f t="shared" si="88"/>
        <v>0</v>
      </c>
      <c r="BN116" s="132">
        <f t="shared" si="89"/>
        <v>0</v>
      </c>
      <c r="BO116" s="132">
        <f t="shared" si="90"/>
        <v>0</v>
      </c>
      <c r="BP116" s="132">
        <f t="shared" si="91"/>
        <v>0</v>
      </c>
      <c r="BQ116" s="132">
        <f t="shared" si="92"/>
        <v>0</v>
      </c>
      <c r="BR116" s="132">
        <f t="shared" si="93"/>
        <v>0</v>
      </c>
      <c r="BS116" s="132">
        <f t="shared" si="94"/>
        <v>0</v>
      </c>
      <c r="BT116" s="132">
        <f t="shared" si="95"/>
        <v>0</v>
      </c>
      <c r="BU116" s="132">
        <f t="shared" si="96"/>
        <v>0</v>
      </c>
      <c r="BV116" s="132">
        <f t="shared" si="97"/>
        <v>0</v>
      </c>
      <c r="BW116" s="132">
        <f t="shared" si="98"/>
        <v>0</v>
      </c>
      <c r="BX116" s="132">
        <f t="shared" si="99"/>
        <v>0</v>
      </c>
      <c r="BY116" s="132">
        <f t="shared" si="100"/>
        <v>0</v>
      </c>
      <c r="BZ116" s="132">
        <f t="shared" si="101"/>
        <v>0</v>
      </c>
      <c r="CA116" s="138">
        <f t="shared" si="102"/>
        <v>0</v>
      </c>
      <c r="CC116" s="138">
        <f t="shared" si="103"/>
        <v>0</v>
      </c>
      <c r="CD116" s="138">
        <f t="shared" si="117"/>
        <v>0</v>
      </c>
      <c r="CE116" s="183">
        <f t="shared" si="118"/>
        <v>0</v>
      </c>
      <c r="CF116" s="130" t="str">
        <f t="shared" si="119"/>
        <v xml:space="preserve"> </v>
      </c>
      <c r="CG116" s="130" t="str">
        <f t="shared" si="120"/>
        <v xml:space="preserve"> </v>
      </c>
    </row>
    <row r="117" spans="1:85" ht="15">
      <c r="A117" s="181">
        <v>114</v>
      </c>
      <c r="B117" s="1956"/>
      <c r="C117" s="1956"/>
      <c r="D117" s="316"/>
      <c r="E117" s="317" t="str">
        <f ca="1">IF(D117&gt;0,OFFSET(исх.данные!$A$6,D117,1,1,1)," ")</f>
        <v xml:space="preserve"> </v>
      </c>
      <c r="F117" s="318" t="str">
        <f ca="1">IF(D117&gt;0,OFFSET(исх.данные!$A$6,D117,2,1,1),"  ")</f>
        <v xml:space="preserve">  </v>
      </c>
      <c r="G117" s="317" t="str">
        <f ca="1">IF(D117&gt;0,OFFSET(исх.данные!$A$6,D117,3,1,1),"  ")</f>
        <v xml:space="preserve">  </v>
      </c>
      <c r="H117" s="316"/>
      <c r="I117" s="306"/>
      <c r="J117" s="317"/>
      <c r="K117" s="317"/>
      <c r="L117" s="306"/>
      <c r="M117" s="317"/>
      <c r="N117" s="317"/>
      <c r="O117" s="319"/>
      <c r="P117" s="319"/>
      <c r="Q117" s="306"/>
      <c r="R117" s="306"/>
      <c r="S117" s="318"/>
      <c r="T117" s="318"/>
      <c r="U117" s="320"/>
      <c r="V117" s="126" t="str">
        <f t="shared" si="104"/>
        <v xml:space="preserve"> </v>
      </c>
      <c r="W117" s="126" t="str">
        <f t="shared" si="105"/>
        <v xml:space="preserve"> </v>
      </c>
      <c r="X117" s="126" t="str">
        <f t="shared" si="106"/>
        <v xml:space="preserve"> </v>
      </c>
      <c r="Y117" s="126"/>
      <c r="Z117" s="126" t="str">
        <f t="shared" si="61"/>
        <v xml:space="preserve"> </v>
      </c>
      <c r="AA117" s="181" t="str">
        <f t="shared" si="107"/>
        <v xml:space="preserve">    </v>
      </c>
      <c r="AC117" s="132">
        <f t="shared" si="121"/>
        <v>0</v>
      </c>
      <c r="AD117" s="132">
        <f t="shared" si="108"/>
        <v>0</v>
      </c>
      <c r="AE117" s="132">
        <f t="shared" si="109"/>
        <v>0</v>
      </c>
      <c r="AF117" s="132">
        <f t="shared" si="110"/>
        <v>0</v>
      </c>
      <c r="AG117" s="132">
        <f t="shared" si="111"/>
        <v>0</v>
      </c>
      <c r="AH117" s="132">
        <f t="shared" si="112"/>
        <v>0</v>
      </c>
      <c r="AI117" s="132">
        <f t="shared" si="113"/>
        <v>0</v>
      </c>
      <c r="AJ117" s="132">
        <f t="shared" si="114"/>
        <v>0</v>
      </c>
      <c r="AK117" s="132">
        <f t="shared" si="115"/>
        <v>0</v>
      </c>
      <c r="AL117" s="132">
        <f t="shared" si="116"/>
        <v>0</v>
      </c>
      <c r="AM117" s="132">
        <f t="shared" si="62"/>
        <v>0</v>
      </c>
      <c r="AN117" s="132">
        <f t="shared" si="63"/>
        <v>0</v>
      </c>
      <c r="AO117" s="132">
        <f t="shared" si="64"/>
        <v>0</v>
      </c>
      <c r="AP117" s="132">
        <f t="shared" si="65"/>
        <v>0</v>
      </c>
      <c r="AQ117" s="132">
        <f t="shared" si="66"/>
        <v>0</v>
      </c>
      <c r="AR117" s="132">
        <f t="shared" si="67"/>
        <v>0</v>
      </c>
      <c r="AS117" s="132">
        <f t="shared" si="68"/>
        <v>0</v>
      </c>
      <c r="AT117" s="132">
        <f t="shared" si="69"/>
        <v>0</v>
      </c>
      <c r="AU117" s="132">
        <f t="shared" si="70"/>
        <v>0</v>
      </c>
      <c r="AV117" s="132">
        <f t="shared" si="71"/>
        <v>0</v>
      </c>
      <c r="AW117" s="132">
        <f t="shared" si="72"/>
        <v>0</v>
      </c>
      <c r="AX117" s="132">
        <f t="shared" si="73"/>
        <v>0</v>
      </c>
      <c r="AY117" s="132">
        <f t="shared" si="74"/>
        <v>0</v>
      </c>
      <c r="AZ117" s="132">
        <f t="shared" si="75"/>
        <v>0</v>
      </c>
      <c r="BA117" s="132">
        <f t="shared" si="76"/>
        <v>0</v>
      </c>
      <c r="BB117" s="132">
        <f t="shared" si="77"/>
        <v>0</v>
      </c>
      <c r="BC117" s="132">
        <f t="shared" si="78"/>
        <v>0</v>
      </c>
      <c r="BD117" s="132">
        <f t="shared" si="79"/>
        <v>0</v>
      </c>
      <c r="BE117" s="132">
        <f t="shared" si="80"/>
        <v>0</v>
      </c>
      <c r="BF117" s="132">
        <f t="shared" si="81"/>
        <v>0</v>
      </c>
      <c r="BG117" s="132">
        <f t="shared" si="82"/>
        <v>0</v>
      </c>
      <c r="BH117" s="132">
        <f t="shared" si="83"/>
        <v>0</v>
      </c>
      <c r="BI117" s="132">
        <f t="shared" si="84"/>
        <v>0</v>
      </c>
      <c r="BJ117" s="132">
        <f t="shared" si="85"/>
        <v>0</v>
      </c>
      <c r="BK117" s="132">
        <f t="shared" si="86"/>
        <v>0</v>
      </c>
      <c r="BL117" s="132">
        <f t="shared" si="87"/>
        <v>0</v>
      </c>
      <c r="BM117" s="132">
        <f t="shared" si="88"/>
        <v>0</v>
      </c>
      <c r="BN117" s="132">
        <f t="shared" si="89"/>
        <v>0</v>
      </c>
      <c r="BO117" s="132">
        <f t="shared" si="90"/>
        <v>0</v>
      </c>
      <c r="BP117" s="132">
        <f t="shared" si="91"/>
        <v>0</v>
      </c>
      <c r="BQ117" s="132">
        <f t="shared" si="92"/>
        <v>0</v>
      </c>
      <c r="BR117" s="132">
        <f t="shared" si="93"/>
        <v>0</v>
      </c>
      <c r="BS117" s="132">
        <f t="shared" si="94"/>
        <v>0</v>
      </c>
      <c r="BT117" s="132">
        <f t="shared" si="95"/>
        <v>0</v>
      </c>
      <c r="BU117" s="132">
        <f t="shared" si="96"/>
        <v>0</v>
      </c>
      <c r="BV117" s="132">
        <f t="shared" si="97"/>
        <v>0</v>
      </c>
      <c r="BW117" s="132">
        <f t="shared" si="98"/>
        <v>0</v>
      </c>
      <c r="BX117" s="132">
        <f t="shared" si="99"/>
        <v>0</v>
      </c>
      <c r="BY117" s="132">
        <f t="shared" si="100"/>
        <v>0</v>
      </c>
      <c r="BZ117" s="132">
        <f t="shared" si="101"/>
        <v>0</v>
      </c>
      <c r="CA117" s="138">
        <f t="shared" si="102"/>
        <v>0</v>
      </c>
      <c r="CC117" s="138">
        <f t="shared" si="103"/>
        <v>0</v>
      </c>
      <c r="CD117" s="138">
        <f t="shared" si="117"/>
        <v>0</v>
      </c>
      <c r="CE117" s="183">
        <f t="shared" si="118"/>
        <v>0</v>
      </c>
      <c r="CF117" s="130" t="str">
        <f t="shared" si="119"/>
        <v xml:space="preserve"> </v>
      </c>
      <c r="CG117" s="130" t="str">
        <f t="shared" si="120"/>
        <v xml:space="preserve"> </v>
      </c>
    </row>
    <row r="118" spans="1:85" ht="15">
      <c r="A118" s="181">
        <v>115</v>
      </c>
      <c r="B118" s="1957"/>
      <c r="C118" s="1957"/>
      <c r="D118" s="310"/>
      <c r="E118" s="311" t="str">
        <f ca="1">IF(D118&gt;0,OFFSET(исх.данные!$A$6,D118,1,1,1)," ")</f>
        <v xml:space="preserve"> </v>
      </c>
      <c r="F118" s="312" t="str">
        <f ca="1">IF(D118&gt;0,OFFSET(исх.данные!$A$6,D118,2,1,1),"  ")</f>
        <v xml:space="preserve">  </v>
      </c>
      <c r="G118" s="311" t="str">
        <f ca="1">IF(D118&gt;0,OFFSET(исх.данные!$A$6,D118,3,1,1),"  ")</f>
        <v xml:space="preserve">  </v>
      </c>
      <c r="H118" s="310"/>
      <c r="I118" s="314"/>
      <c r="J118" s="311"/>
      <c r="K118" s="311"/>
      <c r="L118" s="314"/>
      <c r="M118" s="311"/>
      <c r="N118" s="311"/>
      <c r="O118" s="313"/>
      <c r="P118" s="313"/>
      <c r="Q118" s="314"/>
      <c r="R118" s="314"/>
      <c r="S118" s="312"/>
      <c r="T118" s="312"/>
      <c r="U118" s="315"/>
      <c r="V118" s="129" t="str">
        <f t="shared" si="104"/>
        <v xml:space="preserve"> </v>
      </c>
      <c r="W118" s="129" t="str">
        <f t="shared" si="105"/>
        <v xml:space="preserve"> </v>
      </c>
      <c r="X118" s="129" t="str">
        <f t="shared" si="106"/>
        <v xml:space="preserve"> </v>
      </c>
      <c r="Y118" s="129"/>
      <c r="Z118" s="129" t="str">
        <f t="shared" si="61"/>
        <v xml:space="preserve"> </v>
      </c>
      <c r="AA118" s="182" t="str">
        <f t="shared" si="107"/>
        <v xml:space="preserve">    </v>
      </c>
      <c r="AC118" s="132">
        <f t="shared" si="121"/>
        <v>0</v>
      </c>
      <c r="AD118" s="132">
        <f t="shared" si="108"/>
        <v>0</v>
      </c>
      <c r="AE118" s="132">
        <f t="shared" si="109"/>
        <v>0</v>
      </c>
      <c r="AF118" s="132">
        <f t="shared" si="110"/>
        <v>0</v>
      </c>
      <c r="AG118" s="132">
        <f t="shared" si="111"/>
        <v>0</v>
      </c>
      <c r="AH118" s="132">
        <f t="shared" si="112"/>
        <v>0</v>
      </c>
      <c r="AI118" s="132">
        <f t="shared" si="113"/>
        <v>0</v>
      </c>
      <c r="AJ118" s="132">
        <f t="shared" si="114"/>
        <v>0</v>
      </c>
      <c r="AK118" s="132">
        <f t="shared" si="115"/>
        <v>0</v>
      </c>
      <c r="AL118" s="132">
        <f t="shared" si="116"/>
        <v>0</v>
      </c>
      <c r="AM118" s="132">
        <f t="shared" si="62"/>
        <v>0</v>
      </c>
      <c r="AN118" s="132">
        <f t="shared" si="63"/>
        <v>0</v>
      </c>
      <c r="AO118" s="132">
        <f t="shared" si="64"/>
        <v>0</v>
      </c>
      <c r="AP118" s="132">
        <f t="shared" si="65"/>
        <v>0</v>
      </c>
      <c r="AQ118" s="132">
        <f t="shared" si="66"/>
        <v>0</v>
      </c>
      <c r="AR118" s="132">
        <f t="shared" si="67"/>
        <v>0</v>
      </c>
      <c r="AS118" s="132">
        <f t="shared" si="68"/>
        <v>0</v>
      </c>
      <c r="AT118" s="132">
        <f t="shared" si="69"/>
        <v>0</v>
      </c>
      <c r="AU118" s="132">
        <f t="shared" si="70"/>
        <v>0</v>
      </c>
      <c r="AV118" s="132">
        <f t="shared" si="71"/>
        <v>0</v>
      </c>
      <c r="AW118" s="132">
        <f t="shared" si="72"/>
        <v>0</v>
      </c>
      <c r="AX118" s="132">
        <f t="shared" si="73"/>
        <v>0</v>
      </c>
      <c r="AY118" s="132">
        <f t="shared" si="74"/>
        <v>0</v>
      </c>
      <c r="AZ118" s="132">
        <f t="shared" si="75"/>
        <v>0</v>
      </c>
      <c r="BA118" s="132">
        <f t="shared" si="76"/>
        <v>0</v>
      </c>
      <c r="BB118" s="132">
        <f t="shared" si="77"/>
        <v>0</v>
      </c>
      <c r="BC118" s="132">
        <f t="shared" si="78"/>
        <v>0</v>
      </c>
      <c r="BD118" s="132">
        <f t="shared" si="79"/>
        <v>0</v>
      </c>
      <c r="BE118" s="132">
        <f t="shared" si="80"/>
        <v>0</v>
      </c>
      <c r="BF118" s="132">
        <f t="shared" si="81"/>
        <v>0</v>
      </c>
      <c r="BG118" s="132">
        <f t="shared" si="82"/>
        <v>0</v>
      </c>
      <c r="BH118" s="132">
        <f t="shared" si="83"/>
        <v>0</v>
      </c>
      <c r="BI118" s="132">
        <f t="shared" si="84"/>
        <v>0</v>
      </c>
      <c r="BJ118" s="132">
        <f t="shared" si="85"/>
        <v>0</v>
      </c>
      <c r="BK118" s="132">
        <f t="shared" si="86"/>
        <v>0</v>
      </c>
      <c r="BL118" s="132">
        <f t="shared" si="87"/>
        <v>0</v>
      </c>
      <c r="BM118" s="132">
        <f t="shared" si="88"/>
        <v>0</v>
      </c>
      <c r="BN118" s="132">
        <f t="shared" si="89"/>
        <v>0</v>
      </c>
      <c r="BO118" s="132">
        <f t="shared" si="90"/>
        <v>0</v>
      </c>
      <c r="BP118" s="132">
        <f t="shared" si="91"/>
        <v>0</v>
      </c>
      <c r="BQ118" s="132">
        <f t="shared" si="92"/>
        <v>0</v>
      </c>
      <c r="BR118" s="132">
        <f t="shared" si="93"/>
        <v>0</v>
      </c>
      <c r="BS118" s="132">
        <f t="shared" si="94"/>
        <v>0</v>
      </c>
      <c r="BT118" s="132">
        <f t="shared" si="95"/>
        <v>0</v>
      </c>
      <c r="BU118" s="132">
        <f t="shared" si="96"/>
        <v>0</v>
      </c>
      <c r="BV118" s="132">
        <f t="shared" si="97"/>
        <v>0</v>
      </c>
      <c r="BW118" s="132">
        <f t="shared" si="98"/>
        <v>0</v>
      </c>
      <c r="BX118" s="132">
        <f t="shared" si="99"/>
        <v>0</v>
      </c>
      <c r="BY118" s="132">
        <f t="shared" si="100"/>
        <v>0</v>
      </c>
      <c r="BZ118" s="132">
        <f t="shared" si="101"/>
        <v>0</v>
      </c>
      <c r="CA118" s="138">
        <f t="shared" si="102"/>
        <v>0</v>
      </c>
      <c r="CC118" s="138">
        <f t="shared" si="103"/>
        <v>0</v>
      </c>
      <c r="CD118" s="138">
        <f t="shared" si="117"/>
        <v>0</v>
      </c>
      <c r="CE118" s="183">
        <f t="shared" si="118"/>
        <v>0</v>
      </c>
      <c r="CF118" s="130" t="str">
        <f t="shared" si="119"/>
        <v xml:space="preserve"> </v>
      </c>
      <c r="CG118" s="130" t="str">
        <f t="shared" si="120"/>
        <v xml:space="preserve"> </v>
      </c>
    </row>
    <row r="119" spans="1:85" ht="15">
      <c r="A119" s="181">
        <v>116</v>
      </c>
      <c r="B119" s="1956"/>
      <c r="C119" s="1956"/>
      <c r="D119" s="316"/>
      <c r="E119" s="317" t="str">
        <f ca="1">IF(D119&gt;0,OFFSET(исх.данные!$A$6,D119,1,1,1)," ")</f>
        <v xml:space="preserve"> </v>
      </c>
      <c r="F119" s="318" t="str">
        <f ca="1">IF(D119&gt;0,OFFSET(исх.данные!$A$6,D119,2,1,1),"  ")</f>
        <v xml:space="preserve">  </v>
      </c>
      <c r="G119" s="317" t="str">
        <f ca="1">IF(D119&gt;0,OFFSET(исх.данные!$A$6,D119,3,1,1),"  ")</f>
        <v xml:space="preserve">  </v>
      </c>
      <c r="H119" s="316"/>
      <c r="I119" s="306"/>
      <c r="J119" s="317"/>
      <c r="K119" s="317"/>
      <c r="L119" s="306"/>
      <c r="M119" s="317"/>
      <c r="N119" s="317"/>
      <c r="O119" s="319"/>
      <c r="P119" s="319"/>
      <c r="Q119" s="306"/>
      <c r="R119" s="306"/>
      <c r="S119" s="318"/>
      <c r="T119" s="318"/>
      <c r="U119" s="320"/>
      <c r="V119" s="126" t="str">
        <f t="shared" si="104"/>
        <v xml:space="preserve"> </v>
      </c>
      <c r="W119" s="126" t="str">
        <f t="shared" si="105"/>
        <v xml:space="preserve"> </v>
      </c>
      <c r="X119" s="126" t="str">
        <f t="shared" si="106"/>
        <v xml:space="preserve"> </v>
      </c>
      <c r="Y119" s="126"/>
      <c r="Z119" s="126" t="str">
        <f t="shared" si="61"/>
        <v xml:space="preserve"> </v>
      </c>
      <c r="AA119" s="181" t="str">
        <f t="shared" si="107"/>
        <v xml:space="preserve">    </v>
      </c>
      <c r="AC119" s="132">
        <f t="shared" si="121"/>
        <v>0</v>
      </c>
      <c r="AD119" s="132">
        <f t="shared" si="108"/>
        <v>0</v>
      </c>
      <c r="AE119" s="132">
        <f t="shared" si="109"/>
        <v>0</v>
      </c>
      <c r="AF119" s="132">
        <f t="shared" si="110"/>
        <v>0</v>
      </c>
      <c r="AG119" s="132">
        <f t="shared" si="111"/>
        <v>0</v>
      </c>
      <c r="AH119" s="132">
        <f t="shared" si="112"/>
        <v>0</v>
      </c>
      <c r="AI119" s="132">
        <f t="shared" si="113"/>
        <v>0</v>
      </c>
      <c r="AJ119" s="132">
        <f t="shared" si="114"/>
        <v>0</v>
      </c>
      <c r="AK119" s="132">
        <f t="shared" si="115"/>
        <v>0</v>
      </c>
      <c r="AL119" s="132">
        <f t="shared" si="116"/>
        <v>0</v>
      </c>
      <c r="AM119" s="132">
        <f t="shared" si="62"/>
        <v>0</v>
      </c>
      <c r="AN119" s="132">
        <f t="shared" si="63"/>
        <v>0</v>
      </c>
      <c r="AO119" s="132">
        <f t="shared" si="64"/>
        <v>0</v>
      </c>
      <c r="AP119" s="132">
        <f t="shared" si="65"/>
        <v>0</v>
      </c>
      <c r="AQ119" s="132">
        <f t="shared" si="66"/>
        <v>0</v>
      </c>
      <c r="AR119" s="132">
        <f t="shared" si="67"/>
        <v>0</v>
      </c>
      <c r="AS119" s="132">
        <f t="shared" si="68"/>
        <v>0</v>
      </c>
      <c r="AT119" s="132">
        <f t="shared" si="69"/>
        <v>0</v>
      </c>
      <c r="AU119" s="132">
        <f t="shared" si="70"/>
        <v>0</v>
      </c>
      <c r="AV119" s="132">
        <f t="shared" si="71"/>
        <v>0</v>
      </c>
      <c r="AW119" s="132">
        <f t="shared" si="72"/>
        <v>0</v>
      </c>
      <c r="AX119" s="132">
        <f t="shared" si="73"/>
        <v>0</v>
      </c>
      <c r="AY119" s="132">
        <f t="shared" si="74"/>
        <v>0</v>
      </c>
      <c r="AZ119" s="132">
        <f t="shared" si="75"/>
        <v>0</v>
      </c>
      <c r="BA119" s="132">
        <f t="shared" si="76"/>
        <v>0</v>
      </c>
      <c r="BB119" s="132">
        <f t="shared" si="77"/>
        <v>0</v>
      </c>
      <c r="BC119" s="132">
        <f t="shared" si="78"/>
        <v>0</v>
      </c>
      <c r="BD119" s="132">
        <f t="shared" si="79"/>
        <v>0</v>
      </c>
      <c r="BE119" s="132">
        <f t="shared" si="80"/>
        <v>0</v>
      </c>
      <c r="BF119" s="132">
        <f t="shared" si="81"/>
        <v>0</v>
      </c>
      <c r="BG119" s="132">
        <f t="shared" si="82"/>
        <v>0</v>
      </c>
      <c r="BH119" s="132">
        <f t="shared" si="83"/>
        <v>0</v>
      </c>
      <c r="BI119" s="132">
        <f t="shared" si="84"/>
        <v>0</v>
      </c>
      <c r="BJ119" s="132">
        <f t="shared" si="85"/>
        <v>0</v>
      </c>
      <c r="BK119" s="132">
        <f t="shared" si="86"/>
        <v>0</v>
      </c>
      <c r="BL119" s="132">
        <f t="shared" si="87"/>
        <v>0</v>
      </c>
      <c r="BM119" s="132">
        <f t="shared" si="88"/>
        <v>0</v>
      </c>
      <c r="BN119" s="132">
        <f t="shared" si="89"/>
        <v>0</v>
      </c>
      <c r="BO119" s="132">
        <f t="shared" si="90"/>
        <v>0</v>
      </c>
      <c r="BP119" s="132">
        <f t="shared" si="91"/>
        <v>0</v>
      </c>
      <c r="BQ119" s="132">
        <f t="shared" si="92"/>
        <v>0</v>
      </c>
      <c r="BR119" s="132">
        <f t="shared" si="93"/>
        <v>0</v>
      </c>
      <c r="BS119" s="132">
        <f t="shared" si="94"/>
        <v>0</v>
      </c>
      <c r="BT119" s="132">
        <f t="shared" si="95"/>
        <v>0</v>
      </c>
      <c r="BU119" s="132">
        <f t="shared" si="96"/>
        <v>0</v>
      </c>
      <c r="BV119" s="132">
        <f t="shared" si="97"/>
        <v>0</v>
      </c>
      <c r="BW119" s="132">
        <f t="shared" si="98"/>
        <v>0</v>
      </c>
      <c r="BX119" s="132">
        <f t="shared" si="99"/>
        <v>0</v>
      </c>
      <c r="BY119" s="132">
        <f t="shared" si="100"/>
        <v>0</v>
      </c>
      <c r="BZ119" s="132">
        <f t="shared" si="101"/>
        <v>0</v>
      </c>
      <c r="CA119" s="138">
        <f t="shared" si="102"/>
        <v>0</v>
      </c>
      <c r="CC119" s="138">
        <f t="shared" si="103"/>
        <v>0</v>
      </c>
      <c r="CD119" s="138">
        <f t="shared" si="117"/>
        <v>0</v>
      </c>
      <c r="CE119" s="183">
        <f t="shared" si="118"/>
        <v>0</v>
      </c>
      <c r="CF119" s="130" t="str">
        <f t="shared" si="119"/>
        <v xml:space="preserve"> </v>
      </c>
      <c r="CG119" s="130" t="str">
        <f t="shared" si="120"/>
        <v xml:space="preserve"> </v>
      </c>
    </row>
    <row r="120" spans="1:85" ht="15">
      <c r="A120" s="181">
        <v>117</v>
      </c>
      <c r="B120" s="1957"/>
      <c r="C120" s="1957"/>
      <c r="D120" s="310"/>
      <c r="E120" s="311" t="str">
        <f ca="1">IF(D120&gt;0,OFFSET(исх.данные!$A$6,D120,1,1,1)," ")</f>
        <v xml:space="preserve"> </v>
      </c>
      <c r="F120" s="312" t="str">
        <f ca="1">IF(D120&gt;0,OFFSET(исх.данные!$A$6,D120,2,1,1),"  ")</f>
        <v xml:space="preserve">  </v>
      </c>
      <c r="G120" s="311" t="str">
        <f ca="1">IF(D120&gt;0,OFFSET(исх.данные!$A$6,D120,3,1,1),"  ")</f>
        <v xml:space="preserve">  </v>
      </c>
      <c r="H120" s="310"/>
      <c r="I120" s="314"/>
      <c r="J120" s="311"/>
      <c r="K120" s="311"/>
      <c r="L120" s="314"/>
      <c r="M120" s="311"/>
      <c r="N120" s="311"/>
      <c r="O120" s="313"/>
      <c r="P120" s="313"/>
      <c r="Q120" s="314"/>
      <c r="R120" s="314"/>
      <c r="S120" s="312"/>
      <c r="T120" s="312"/>
      <c r="U120" s="315"/>
      <c r="V120" s="129" t="str">
        <f t="shared" si="104"/>
        <v xml:space="preserve"> </v>
      </c>
      <c r="W120" s="129" t="str">
        <f t="shared" si="105"/>
        <v xml:space="preserve"> </v>
      </c>
      <c r="X120" s="129" t="str">
        <f t="shared" si="106"/>
        <v xml:space="preserve"> </v>
      </c>
      <c r="Y120" s="129"/>
      <c r="Z120" s="129" t="str">
        <f t="shared" si="61"/>
        <v xml:space="preserve"> </v>
      </c>
      <c r="AA120" s="182" t="str">
        <f t="shared" si="107"/>
        <v xml:space="preserve">    </v>
      </c>
      <c r="AC120" s="132">
        <f t="shared" si="121"/>
        <v>0</v>
      </c>
      <c r="AD120" s="132">
        <f t="shared" si="108"/>
        <v>0</v>
      </c>
      <c r="AE120" s="132">
        <f t="shared" si="109"/>
        <v>0</v>
      </c>
      <c r="AF120" s="132">
        <f t="shared" si="110"/>
        <v>0</v>
      </c>
      <c r="AG120" s="132">
        <f t="shared" si="111"/>
        <v>0</v>
      </c>
      <c r="AH120" s="132">
        <f t="shared" si="112"/>
        <v>0</v>
      </c>
      <c r="AI120" s="132">
        <f t="shared" si="113"/>
        <v>0</v>
      </c>
      <c r="AJ120" s="132">
        <f t="shared" si="114"/>
        <v>0</v>
      </c>
      <c r="AK120" s="132">
        <f t="shared" si="115"/>
        <v>0</v>
      </c>
      <c r="AL120" s="132">
        <f t="shared" si="116"/>
        <v>0</v>
      </c>
      <c r="AM120" s="132">
        <f t="shared" si="62"/>
        <v>0</v>
      </c>
      <c r="AN120" s="132">
        <f t="shared" si="63"/>
        <v>0</v>
      </c>
      <c r="AO120" s="132">
        <f t="shared" si="64"/>
        <v>0</v>
      </c>
      <c r="AP120" s="132">
        <f t="shared" si="65"/>
        <v>0</v>
      </c>
      <c r="AQ120" s="132">
        <f t="shared" si="66"/>
        <v>0</v>
      </c>
      <c r="AR120" s="132">
        <f t="shared" si="67"/>
        <v>0</v>
      </c>
      <c r="AS120" s="132">
        <f t="shared" si="68"/>
        <v>0</v>
      </c>
      <c r="AT120" s="132">
        <f t="shared" si="69"/>
        <v>0</v>
      </c>
      <c r="AU120" s="132">
        <f t="shared" si="70"/>
        <v>0</v>
      </c>
      <c r="AV120" s="132">
        <f t="shared" si="71"/>
        <v>0</v>
      </c>
      <c r="AW120" s="132">
        <f t="shared" si="72"/>
        <v>0</v>
      </c>
      <c r="AX120" s="132">
        <f t="shared" si="73"/>
        <v>0</v>
      </c>
      <c r="AY120" s="132">
        <f t="shared" si="74"/>
        <v>0</v>
      </c>
      <c r="AZ120" s="132">
        <f t="shared" si="75"/>
        <v>0</v>
      </c>
      <c r="BA120" s="132">
        <f t="shared" si="76"/>
        <v>0</v>
      </c>
      <c r="BB120" s="132">
        <f t="shared" si="77"/>
        <v>0</v>
      </c>
      <c r="BC120" s="132">
        <f t="shared" si="78"/>
        <v>0</v>
      </c>
      <c r="BD120" s="132">
        <f t="shared" si="79"/>
        <v>0</v>
      </c>
      <c r="BE120" s="132">
        <f t="shared" si="80"/>
        <v>0</v>
      </c>
      <c r="BF120" s="132">
        <f t="shared" si="81"/>
        <v>0</v>
      </c>
      <c r="BG120" s="132">
        <f t="shared" si="82"/>
        <v>0</v>
      </c>
      <c r="BH120" s="132">
        <f t="shared" si="83"/>
        <v>0</v>
      </c>
      <c r="BI120" s="132">
        <f t="shared" si="84"/>
        <v>0</v>
      </c>
      <c r="BJ120" s="132">
        <f t="shared" si="85"/>
        <v>0</v>
      </c>
      <c r="BK120" s="132">
        <f t="shared" si="86"/>
        <v>0</v>
      </c>
      <c r="BL120" s="132">
        <f t="shared" si="87"/>
        <v>0</v>
      </c>
      <c r="BM120" s="132">
        <f t="shared" si="88"/>
        <v>0</v>
      </c>
      <c r="BN120" s="132">
        <f t="shared" si="89"/>
        <v>0</v>
      </c>
      <c r="BO120" s="132">
        <f t="shared" si="90"/>
        <v>0</v>
      </c>
      <c r="BP120" s="132">
        <f t="shared" si="91"/>
        <v>0</v>
      </c>
      <c r="BQ120" s="132">
        <f t="shared" si="92"/>
        <v>0</v>
      </c>
      <c r="BR120" s="132">
        <f t="shared" si="93"/>
        <v>0</v>
      </c>
      <c r="BS120" s="132">
        <f t="shared" si="94"/>
        <v>0</v>
      </c>
      <c r="BT120" s="132">
        <f t="shared" si="95"/>
        <v>0</v>
      </c>
      <c r="BU120" s="132">
        <f t="shared" si="96"/>
        <v>0</v>
      </c>
      <c r="BV120" s="132">
        <f t="shared" si="97"/>
        <v>0</v>
      </c>
      <c r="BW120" s="132">
        <f t="shared" si="98"/>
        <v>0</v>
      </c>
      <c r="BX120" s="132">
        <f t="shared" si="99"/>
        <v>0</v>
      </c>
      <c r="BY120" s="132">
        <f t="shared" si="100"/>
        <v>0</v>
      </c>
      <c r="BZ120" s="132">
        <f t="shared" si="101"/>
        <v>0</v>
      </c>
      <c r="CA120" s="138">
        <f t="shared" si="102"/>
        <v>0</v>
      </c>
      <c r="CC120" s="138">
        <f t="shared" si="103"/>
        <v>0</v>
      </c>
      <c r="CD120" s="138">
        <f t="shared" si="117"/>
        <v>0</v>
      </c>
      <c r="CE120" s="183">
        <f t="shared" si="118"/>
        <v>0</v>
      </c>
      <c r="CF120" s="130" t="str">
        <f t="shared" si="119"/>
        <v xml:space="preserve"> </v>
      </c>
      <c r="CG120" s="130" t="str">
        <f t="shared" si="120"/>
        <v xml:space="preserve"> </v>
      </c>
    </row>
    <row r="121" spans="1:85" ht="15">
      <c r="A121" s="181">
        <v>118</v>
      </c>
      <c r="B121" s="1956"/>
      <c r="C121" s="1956"/>
      <c r="D121" s="316"/>
      <c r="E121" s="317" t="str">
        <f ca="1">IF(D121&gt;0,OFFSET(исх.данные!$A$6,D121,1,1,1)," ")</f>
        <v xml:space="preserve"> </v>
      </c>
      <c r="F121" s="318" t="str">
        <f ca="1">IF(D121&gt;0,OFFSET(исх.данные!$A$6,D121,2,1,1),"  ")</f>
        <v xml:space="preserve">  </v>
      </c>
      <c r="G121" s="317" t="str">
        <f ca="1">IF(D121&gt;0,OFFSET(исх.данные!$A$6,D121,3,1,1),"  ")</f>
        <v xml:space="preserve">  </v>
      </c>
      <c r="H121" s="316"/>
      <c r="I121" s="306"/>
      <c r="J121" s="317"/>
      <c r="K121" s="317"/>
      <c r="L121" s="306"/>
      <c r="M121" s="317"/>
      <c r="N121" s="317"/>
      <c r="O121" s="319"/>
      <c r="P121" s="319"/>
      <c r="Q121" s="306"/>
      <c r="R121" s="306"/>
      <c r="S121" s="318"/>
      <c r="T121" s="318"/>
      <c r="U121" s="320"/>
      <c r="V121" s="126" t="str">
        <f t="shared" si="104"/>
        <v xml:space="preserve"> </v>
      </c>
      <c r="W121" s="126" t="str">
        <f t="shared" si="105"/>
        <v xml:space="preserve"> </v>
      </c>
      <c r="X121" s="126" t="str">
        <f t="shared" si="106"/>
        <v xml:space="preserve"> </v>
      </c>
      <c r="Y121" s="126"/>
      <c r="Z121" s="126" t="str">
        <f t="shared" si="61"/>
        <v xml:space="preserve"> </v>
      </c>
      <c r="AA121" s="181" t="str">
        <f t="shared" si="107"/>
        <v xml:space="preserve">    </v>
      </c>
      <c r="AC121" s="132">
        <f t="shared" si="121"/>
        <v>0</v>
      </c>
      <c r="AD121" s="132">
        <f t="shared" si="108"/>
        <v>0</v>
      </c>
      <c r="AE121" s="132">
        <f t="shared" si="109"/>
        <v>0</v>
      </c>
      <c r="AF121" s="132">
        <f t="shared" si="110"/>
        <v>0</v>
      </c>
      <c r="AG121" s="132">
        <f t="shared" si="111"/>
        <v>0</v>
      </c>
      <c r="AH121" s="132">
        <f t="shared" si="112"/>
        <v>0</v>
      </c>
      <c r="AI121" s="132">
        <f t="shared" si="113"/>
        <v>0</v>
      </c>
      <c r="AJ121" s="132">
        <f t="shared" si="114"/>
        <v>0</v>
      </c>
      <c r="AK121" s="132">
        <f t="shared" si="115"/>
        <v>0</v>
      </c>
      <c r="AL121" s="132">
        <f t="shared" si="116"/>
        <v>0</v>
      </c>
      <c r="AM121" s="132">
        <f t="shared" si="62"/>
        <v>0</v>
      </c>
      <c r="AN121" s="132">
        <f t="shared" si="63"/>
        <v>0</v>
      </c>
      <c r="AO121" s="132">
        <f t="shared" si="64"/>
        <v>0</v>
      </c>
      <c r="AP121" s="132">
        <f t="shared" si="65"/>
        <v>0</v>
      </c>
      <c r="AQ121" s="132">
        <f t="shared" si="66"/>
        <v>0</v>
      </c>
      <c r="AR121" s="132">
        <f t="shared" si="67"/>
        <v>0</v>
      </c>
      <c r="AS121" s="132">
        <f t="shared" si="68"/>
        <v>0</v>
      </c>
      <c r="AT121" s="132">
        <f t="shared" si="69"/>
        <v>0</v>
      </c>
      <c r="AU121" s="132">
        <f t="shared" si="70"/>
        <v>0</v>
      </c>
      <c r="AV121" s="132">
        <f t="shared" si="71"/>
        <v>0</v>
      </c>
      <c r="AW121" s="132">
        <f t="shared" si="72"/>
        <v>0</v>
      </c>
      <c r="AX121" s="132">
        <f t="shared" si="73"/>
        <v>0</v>
      </c>
      <c r="AY121" s="132">
        <f t="shared" si="74"/>
        <v>0</v>
      </c>
      <c r="AZ121" s="132">
        <f t="shared" si="75"/>
        <v>0</v>
      </c>
      <c r="BA121" s="132">
        <f t="shared" si="76"/>
        <v>0</v>
      </c>
      <c r="BB121" s="132">
        <f t="shared" si="77"/>
        <v>0</v>
      </c>
      <c r="BC121" s="132">
        <f t="shared" si="78"/>
        <v>0</v>
      </c>
      <c r="BD121" s="132">
        <f t="shared" si="79"/>
        <v>0</v>
      </c>
      <c r="BE121" s="132">
        <f t="shared" si="80"/>
        <v>0</v>
      </c>
      <c r="BF121" s="132">
        <f t="shared" si="81"/>
        <v>0</v>
      </c>
      <c r="BG121" s="132">
        <f t="shared" si="82"/>
        <v>0</v>
      </c>
      <c r="BH121" s="132">
        <f t="shared" si="83"/>
        <v>0</v>
      </c>
      <c r="BI121" s="132">
        <f t="shared" si="84"/>
        <v>0</v>
      </c>
      <c r="BJ121" s="132">
        <f t="shared" si="85"/>
        <v>0</v>
      </c>
      <c r="BK121" s="132">
        <f t="shared" si="86"/>
        <v>0</v>
      </c>
      <c r="BL121" s="132">
        <f t="shared" si="87"/>
        <v>0</v>
      </c>
      <c r="BM121" s="132">
        <f t="shared" si="88"/>
        <v>0</v>
      </c>
      <c r="BN121" s="132">
        <f t="shared" si="89"/>
        <v>0</v>
      </c>
      <c r="BO121" s="132">
        <f t="shared" si="90"/>
        <v>0</v>
      </c>
      <c r="BP121" s="132">
        <f t="shared" si="91"/>
        <v>0</v>
      </c>
      <c r="BQ121" s="132">
        <f t="shared" si="92"/>
        <v>0</v>
      </c>
      <c r="BR121" s="132">
        <f t="shared" si="93"/>
        <v>0</v>
      </c>
      <c r="BS121" s="132">
        <f t="shared" si="94"/>
        <v>0</v>
      </c>
      <c r="BT121" s="132">
        <f t="shared" si="95"/>
        <v>0</v>
      </c>
      <c r="BU121" s="132">
        <f t="shared" si="96"/>
        <v>0</v>
      </c>
      <c r="BV121" s="132">
        <f t="shared" si="97"/>
        <v>0</v>
      </c>
      <c r="BW121" s="132">
        <f t="shared" si="98"/>
        <v>0</v>
      </c>
      <c r="BX121" s="132">
        <f t="shared" si="99"/>
        <v>0</v>
      </c>
      <c r="BY121" s="132">
        <f t="shared" si="100"/>
        <v>0</v>
      </c>
      <c r="BZ121" s="132">
        <f t="shared" si="101"/>
        <v>0</v>
      </c>
      <c r="CA121" s="138">
        <f t="shared" si="102"/>
        <v>0</v>
      </c>
      <c r="CC121" s="138">
        <f t="shared" si="103"/>
        <v>0</v>
      </c>
      <c r="CD121" s="138">
        <f t="shared" si="117"/>
        <v>0</v>
      </c>
      <c r="CE121" s="183">
        <f t="shared" si="118"/>
        <v>0</v>
      </c>
      <c r="CF121" s="130" t="str">
        <f t="shared" si="119"/>
        <v xml:space="preserve"> </v>
      </c>
      <c r="CG121" s="130" t="str">
        <f t="shared" si="120"/>
        <v xml:space="preserve"> </v>
      </c>
    </row>
    <row r="122" spans="1:85" ht="15">
      <c r="A122" s="181">
        <v>119</v>
      </c>
      <c r="B122" s="1957"/>
      <c r="C122" s="1957"/>
      <c r="D122" s="310"/>
      <c r="E122" s="311" t="str">
        <f ca="1">IF(D122&gt;0,OFFSET(исх.данные!$A$6,D122,1,1,1)," ")</f>
        <v xml:space="preserve"> </v>
      </c>
      <c r="F122" s="312" t="str">
        <f ca="1">IF(D122&gt;0,OFFSET(исх.данные!$A$6,D122,2,1,1),"  ")</f>
        <v xml:space="preserve">  </v>
      </c>
      <c r="G122" s="311" t="str">
        <f ca="1">IF(D122&gt;0,OFFSET(исх.данные!$A$6,D122,3,1,1),"  ")</f>
        <v xml:space="preserve">  </v>
      </c>
      <c r="H122" s="310"/>
      <c r="I122" s="314"/>
      <c r="J122" s="311"/>
      <c r="K122" s="311"/>
      <c r="L122" s="314"/>
      <c r="M122" s="311"/>
      <c r="N122" s="311"/>
      <c r="O122" s="313"/>
      <c r="P122" s="313"/>
      <c r="Q122" s="314"/>
      <c r="R122" s="314"/>
      <c r="S122" s="312"/>
      <c r="T122" s="312"/>
      <c r="U122" s="315"/>
      <c r="V122" s="129" t="str">
        <f t="shared" si="104"/>
        <v xml:space="preserve"> </v>
      </c>
      <c r="W122" s="129" t="str">
        <f t="shared" si="105"/>
        <v xml:space="preserve"> </v>
      </c>
      <c r="X122" s="129" t="str">
        <f t="shared" si="106"/>
        <v xml:space="preserve"> </v>
      </c>
      <c r="Y122" s="129"/>
      <c r="Z122" s="129" t="str">
        <f t="shared" si="61"/>
        <v xml:space="preserve"> </v>
      </c>
      <c r="AA122" s="182" t="str">
        <f t="shared" si="107"/>
        <v xml:space="preserve">    </v>
      </c>
      <c r="AC122" s="132">
        <f t="shared" si="121"/>
        <v>0</v>
      </c>
      <c r="AD122" s="132">
        <f t="shared" si="108"/>
        <v>0</v>
      </c>
      <c r="AE122" s="132">
        <f t="shared" si="109"/>
        <v>0</v>
      </c>
      <c r="AF122" s="132">
        <f t="shared" si="110"/>
        <v>0</v>
      </c>
      <c r="AG122" s="132">
        <f t="shared" si="111"/>
        <v>0</v>
      </c>
      <c r="AH122" s="132">
        <f t="shared" si="112"/>
        <v>0</v>
      </c>
      <c r="AI122" s="132">
        <f t="shared" si="113"/>
        <v>0</v>
      </c>
      <c r="AJ122" s="132">
        <f t="shared" si="114"/>
        <v>0</v>
      </c>
      <c r="AK122" s="132">
        <f t="shared" si="115"/>
        <v>0</v>
      </c>
      <c r="AL122" s="132">
        <f t="shared" si="116"/>
        <v>0</v>
      </c>
      <c r="AM122" s="132">
        <f t="shared" si="62"/>
        <v>0</v>
      </c>
      <c r="AN122" s="132">
        <f t="shared" si="63"/>
        <v>0</v>
      </c>
      <c r="AO122" s="132">
        <f t="shared" si="64"/>
        <v>0</v>
      </c>
      <c r="AP122" s="132">
        <f t="shared" si="65"/>
        <v>0</v>
      </c>
      <c r="AQ122" s="132">
        <f t="shared" si="66"/>
        <v>0</v>
      </c>
      <c r="AR122" s="132">
        <f t="shared" si="67"/>
        <v>0</v>
      </c>
      <c r="AS122" s="132">
        <f t="shared" si="68"/>
        <v>0</v>
      </c>
      <c r="AT122" s="132">
        <f t="shared" si="69"/>
        <v>0</v>
      </c>
      <c r="AU122" s="132">
        <f t="shared" si="70"/>
        <v>0</v>
      </c>
      <c r="AV122" s="132">
        <f t="shared" si="71"/>
        <v>0</v>
      </c>
      <c r="AW122" s="132">
        <f t="shared" si="72"/>
        <v>0</v>
      </c>
      <c r="AX122" s="132">
        <f t="shared" si="73"/>
        <v>0</v>
      </c>
      <c r="AY122" s="132">
        <f t="shared" si="74"/>
        <v>0</v>
      </c>
      <c r="AZ122" s="132">
        <f t="shared" si="75"/>
        <v>0</v>
      </c>
      <c r="BA122" s="132">
        <f t="shared" si="76"/>
        <v>0</v>
      </c>
      <c r="BB122" s="132">
        <f t="shared" si="77"/>
        <v>0</v>
      </c>
      <c r="BC122" s="132">
        <f t="shared" si="78"/>
        <v>0</v>
      </c>
      <c r="BD122" s="132">
        <f t="shared" si="79"/>
        <v>0</v>
      </c>
      <c r="BE122" s="132">
        <f t="shared" si="80"/>
        <v>0</v>
      </c>
      <c r="BF122" s="132">
        <f t="shared" si="81"/>
        <v>0</v>
      </c>
      <c r="BG122" s="132">
        <f t="shared" si="82"/>
        <v>0</v>
      </c>
      <c r="BH122" s="132">
        <f t="shared" si="83"/>
        <v>0</v>
      </c>
      <c r="BI122" s="132">
        <f t="shared" si="84"/>
        <v>0</v>
      </c>
      <c r="BJ122" s="132">
        <f t="shared" si="85"/>
        <v>0</v>
      </c>
      <c r="BK122" s="132">
        <f t="shared" si="86"/>
        <v>0</v>
      </c>
      <c r="BL122" s="132">
        <f t="shared" si="87"/>
        <v>0</v>
      </c>
      <c r="BM122" s="132">
        <f t="shared" si="88"/>
        <v>0</v>
      </c>
      <c r="BN122" s="132">
        <f t="shared" si="89"/>
        <v>0</v>
      </c>
      <c r="BO122" s="132">
        <f t="shared" si="90"/>
        <v>0</v>
      </c>
      <c r="BP122" s="132">
        <f t="shared" si="91"/>
        <v>0</v>
      </c>
      <c r="BQ122" s="132">
        <f t="shared" si="92"/>
        <v>0</v>
      </c>
      <c r="BR122" s="132">
        <f t="shared" si="93"/>
        <v>0</v>
      </c>
      <c r="BS122" s="132">
        <f t="shared" si="94"/>
        <v>0</v>
      </c>
      <c r="BT122" s="132">
        <f t="shared" si="95"/>
        <v>0</v>
      </c>
      <c r="BU122" s="132">
        <f t="shared" si="96"/>
        <v>0</v>
      </c>
      <c r="BV122" s="132">
        <f t="shared" si="97"/>
        <v>0</v>
      </c>
      <c r="BW122" s="132">
        <f t="shared" si="98"/>
        <v>0</v>
      </c>
      <c r="BX122" s="132">
        <f t="shared" si="99"/>
        <v>0</v>
      </c>
      <c r="BY122" s="132">
        <f t="shared" si="100"/>
        <v>0</v>
      </c>
      <c r="BZ122" s="132">
        <f t="shared" si="101"/>
        <v>0</v>
      </c>
      <c r="CA122" s="138">
        <f t="shared" si="102"/>
        <v>0</v>
      </c>
      <c r="CC122" s="138">
        <f t="shared" si="103"/>
        <v>0</v>
      </c>
      <c r="CD122" s="138">
        <f t="shared" si="117"/>
        <v>0</v>
      </c>
      <c r="CE122" s="183">
        <f t="shared" si="118"/>
        <v>0</v>
      </c>
      <c r="CF122" s="130" t="str">
        <f t="shared" si="119"/>
        <v xml:space="preserve"> </v>
      </c>
      <c r="CG122" s="130" t="str">
        <f t="shared" si="120"/>
        <v xml:space="preserve"> </v>
      </c>
    </row>
    <row r="123" spans="1:85" ht="15">
      <c r="A123" s="181">
        <v>120</v>
      </c>
      <c r="B123" s="1956"/>
      <c r="C123" s="1956"/>
      <c r="D123" s="316"/>
      <c r="E123" s="317" t="str">
        <f ca="1">IF(D123&gt;0,OFFSET(исх.данные!$A$6,D123,1,1,1)," ")</f>
        <v xml:space="preserve"> </v>
      </c>
      <c r="F123" s="318" t="str">
        <f ca="1">IF(D123&gt;0,OFFSET(исх.данные!$A$6,D123,2,1,1),"  ")</f>
        <v xml:space="preserve">  </v>
      </c>
      <c r="G123" s="317" t="str">
        <f ca="1">IF(D123&gt;0,OFFSET(исх.данные!$A$6,D123,3,1,1),"  ")</f>
        <v xml:space="preserve">  </v>
      </c>
      <c r="H123" s="316"/>
      <c r="I123" s="306"/>
      <c r="J123" s="317"/>
      <c r="K123" s="317"/>
      <c r="L123" s="306"/>
      <c r="M123" s="317"/>
      <c r="N123" s="317"/>
      <c r="O123" s="319"/>
      <c r="P123" s="319"/>
      <c r="Q123" s="306"/>
      <c r="R123" s="306"/>
      <c r="S123" s="318"/>
      <c r="T123" s="318"/>
      <c r="U123" s="320"/>
      <c r="V123" s="126" t="str">
        <f t="shared" si="104"/>
        <v xml:space="preserve"> </v>
      </c>
      <c r="W123" s="126" t="str">
        <f t="shared" si="105"/>
        <v xml:space="preserve"> </v>
      </c>
      <c r="X123" s="126" t="str">
        <f t="shared" si="106"/>
        <v xml:space="preserve"> </v>
      </c>
      <c r="Y123" s="126"/>
      <c r="Z123" s="126" t="str">
        <f t="shared" si="61"/>
        <v xml:space="preserve"> </v>
      </c>
      <c r="AA123" s="181" t="str">
        <f t="shared" si="107"/>
        <v xml:space="preserve">    </v>
      </c>
      <c r="AC123" s="132">
        <f t="shared" si="121"/>
        <v>0</v>
      </c>
      <c r="AD123" s="132">
        <f t="shared" si="108"/>
        <v>0</v>
      </c>
      <c r="AE123" s="132">
        <f t="shared" si="109"/>
        <v>0</v>
      </c>
      <c r="AF123" s="132">
        <f t="shared" si="110"/>
        <v>0</v>
      </c>
      <c r="AG123" s="132">
        <f t="shared" si="111"/>
        <v>0</v>
      </c>
      <c r="AH123" s="132">
        <f t="shared" si="112"/>
        <v>0</v>
      </c>
      <c r="AI123" s="132">
        <f t="shared" si="113"/>
        <v>0</v>
      </c>
      <c r="AJ123" s="132">
        <f t="shared" si="114"/>
        <v>0</v>
      </c>
      <c r="AK123" s="132">
        <f t="shared" si="115"/>
        <v>0</v>
      </c>
      <c r="AL123" s="132">
        <f t="shared" si="116"/>
        <v>0</v>
      </c>
      <c r="AM123" s="132">
        <f t="shared" si="62"/>
        <v>0</v>
      </c>
      <c r="AN123" s="132">
        <f t="shared" si="63"/>
        <v>0</v>
      </c>
      <c r="AO123" s="132">
        <f t="shared" si="64"/>
        <v>0</v>
      </c>
      <c r="AP123" s="132">
        <f t="shared" si="65"/>
        <v>0</v>
      </c>
      <c r="AQ123" s="132">
        <f t="shared" si="66"/>
        <v>0</v>
      </c>
      <c r="AR123" s="132">
        <f t="shared" si="67"/>
        <v>0</v>
      </c>
      <c r="AS123" s="132">
        <f t="shared" si="68"/>
        <v>0</v>
      </c>
      <c r="AT123" s="132">
        <f t="shared" si="69"/>
        <v>0</v>
      </c>
      <c r="AU123" s="132">
        <f t="shared" si="70"/>
        <v>0</v>
      </c>
      <c r="AV123" s="132">
        <f t="shared" si="71"/>
        <v>0</v>
      </c>
      <c r="AW123" s="132">
        <f t="shared" si="72"/>
        <v>0</v>
      </c>
      <c r="AX123" s="132">
        <f t="shared" si="73"/>
        <v>0</v>
      </c>
      <c r="AY123" s="132">
        <f t="shared" si="74"/>
        <v>0</v>
      </c>
      <c r="AZ123" s="132">
        <f t="shared" si="75"/>
        <v>0</v>
      </c>
      <c r="BA123" s="132">
        <f t="shared" si="76"/>
        <v>0</v>
      </c>
      <c r="BB123" s="132">
        <f t="shared" si="77"/>
        <v>0</v>
      </c>
      <c r="BC123" s="132">
        <f t="shared" si="78"/>
        <v>0</v>
      </c>
      <c r="BD123" s="132">
        <f t="shared" si="79"/>
        <v>0</v>
      </c>
      <c r="BE123" s="132">
        <f t="shared" si="80"/>
        <v>0</v>
      </c>
      <c r="BF123" s="132">
        <f t="shared" si="81"/>
        <v>0</v>
      </c>
      <c r="BG123" s="132">
        <f t="shared" si="82"/>
        <v>0</v>
      </c>
      <c r="BH123" s="132">
        <f t="shared" si="83"/>
        <v>0</v>
      </c>
      <c r="BI123" s="132">
        <f t="shared" si="84"/>
        <v>0</v>
      </c>
      <c r="BJ123" s="132">
        <f t="shared" si="85"/>
        <v>0</v>
      </c>
      <c r="BK123" s="132">
        <f t="shared" si="86"/>
        <v>0</v>
      </c>
      <c r="BL123" s="132">
        <f t="shared" si="87"/>
        <v>0</v>
      </c>
      <c r="BM123" s="132">
        <f t="shared" si="88"/>
        <v>0</v>
      </c>
      <c r="BN123" s="132">
        <f t="shared" si="89"/>
        <v>0</v>
      </c>
      <c r="BO123" s="132">
        <f t="shared" si="90"/>
        <v>0</v>
      </c>
      <c r="BP123" s="132">
        <f t="shared" si="91"/>
        <v>0</v>
      </c>
      <c r="BQ123" s="132">
        <f t="shared" si="92"/>
        <v>0</v>
      </c>
      <c r="BR123" s="132">
        <f t="shared" si="93"/>
        <v>0</v>
      </c>
      <c r="BS123" s="132">
        <f t="shared" si="94"/>
        <v>0</v>
      </c>
      <c r="BT123" s="132">
        <f t="shared" si="95"/>
        <v>0</v>
      </c>
      <c r="BU123" s="132">
        <f t="shared" si="96"/>
        <v>0</v>
      </c>
      <c r="BV123" s="132">
        <f t="shared" si="97"/>
        <v>0</v>
      </c>
      <c r="BW123" s="132">
        <f t="shared" si="98"/>
        <v>0</v>
      </c>
      <c r="BX123" s="132">
        <f t="shared" si="99"/>
        <v>0</v>
      </c>
      <c r="BY123" s="132">
        <f t="shared" si="100"/>
        <v>0</v>
      </c>
      <c r="BZ123" s="132">
        <f t="shared" si="101"/>
        <v>0</v>
      </c>
      <c r="CA123" s="138">
        <f t="shared" si="102"/>
        <v>0</v>
      </c>
      <c r="CC123" s="138">
        <f t="shared" si="103"/>
        <v>0</v>
      </c>
      <c r="CD123" s="138">
        <f t="shared" si="117"/>
        <v>0</v>
      </c>
      <c r="CE123" s="183">
        <f t="shared" si="118"/>
        <v>0</v>
      </c>
      <c r="CF123" s="130" t="str">
        <f t="shared" si="119"/>
        <v xml:space="preserve"> </v>
      </c>
      <c r="CG123" s="130" t="str">
        <f t="shared" si="120"/>
        <v xml:space="preserve"> </v>
      </c>
    </row>
    <row r="124" spans="1:85" ht="15">
      <c r="A124" s="181">
        <v>121</v>
      </c>
      <c r="B124" s="1957"/>
      <c r="C124" s="1957"/>
      <c r="D124" s="310"/>
      <c r="E124" s="311" t="str">
        <f ca="1">IF(D124&gt;0,OFFSET(исх.данные!$A$6,D124,1,1,1)," ")</f>
        <v xml:space="preserve"> </v>
      </c>
      <c r="F124" s="312" t="str">
        <f ca="1">IF(D124&gt;0,OFFSET(исх.данные!$A$6,D124,2,1,1),"  ")</f>
        <v xml:space="preserve">  </v>
      </c>
      <c r="G124" s="311" t="str">
        <f ca="1">IF(D124&gt;0,OFFSET(исх.данные!$A$6,D124,3,1,1),"  ")</f>
        <v xml:space="preserve">  </v>
      </c>
      <c r="H124" s="310"/>
      <c r="I124" s="314"/>
      <c r="J124" s="311"/>
      <c r="K124" s="311"/>
      <c r="L124" s="314"/>
      <c r="M124" s="311"/>
      <c r="N124" s="311"/>
      <c r="O124" s="313"/>
      <c r="P124" s="313"/>
      <c r="Q124" s="314"/>
      <c r="R124" s="314"/>
      <c r="S124" s="312"/>
      <c r="T124" s="312"/>
      <c r="U124" s="315"/>
      <c r="V124" s="129" t="str">
        <f t="shared" si="104"/>
        <v xml:space="preserve"> </v>
      </c>
      <c r="W124" s="129" t="str">
        <f t="shared" si="105"/>
        <v xml:space="preserve"> </v>
      </c>
      <c r="X124" s="129" t="str">
        <f t="shared" si="106"/>
        <v xml:space="preserve"> </v>
      </c>
      <c r="Y124" s="129"/>
      <c r="Z124" s="129" t="str">
        <f t="shared" si="61"/>
        <v xml:space="preserve"> </v>
      </c>
      <c r="AA124" s="182" t="str">
        <f t="shared" si="107"/>
        <v xml:space="preserve">    </v>
      </c>
      <c r="AC124" s="132">
        <f t="shared" si="121"/>
        <v>0</v>
      </c>
      <c r="AD124" s="132">
        <f t="shared" si="108"/>
        <v>0</v>
      </c>
      <c r="AE124" s="132">
        <f t="shared" si="109"/>
        <v>0</v>
      </c>
      <c r="AF124" s="132">
        <f t="shared" si="110"/>
        <v>0</v>
      </c>
      <c r="AG124" s="132">
        <f t="shared" si="111"/>
        <v>0</v>
      </c>
      <c r="AH124" s="132">
        <f t="shared" si="112"/>
        <v>0</v>
      </c>
      <c r="AI124" s="132">
        <f t="shared" si="113"/>
        <v>0</v>
      </c>
      <c r="AJ124" s="132">
        <f t="shared" si="114"/>
        <v>0</v>
      </c>
      <c r="AK124" s="132">
        <f t="shared" si="115"/>
        <v>0</v>
      </c>
      <c r="AL124" s="132">
        <f t="shared" si="116"/>
        <v>0</v>
      </c>
      <c r="AM124" s="132">
        <f t="shared" si="62"/>
        <v>0</v>
      </c>
      <c r="AN124" s="132">
        <f t="shared" si="63"/>
        <v>0</v>
      </c>
      <c r="AO124" s="132">
        <f t="shared" si="64"/>
        <v>0</v>
      </c>
      <c r="AP124" s="132">
        <f t="shared" si="65"/>
        <v>0</v>
      </c>
      <c r="AQ124" s="132">
        <f t="shared" si="66"/>
        <v>0</v>
      </c>
      <c r="AR124" s="132">
        <f t="shared" si="67"/>
        <v>0</v>
      </c>
      <c r="AS124" s="132">
        <f t="shared" si="68"/>
        <v>0</v>
      </c>
      <c r="AT124" s="132">
        <f t="shared" si="69"/>
        <v>0</v>
      </c>
      <c r="AU124" s="132">
        <f t="shared" si="70"/>
        <v>0</v>
      </c>
      <c r="AV124" s="132">
        <f t="shared" si="71"/>
        <v>0</v>
      </c>
      <c r="AW124" s="132">
        <f t="shared" si="72"/>
        <v>0</v>
      </c>
      <c r="AX124" s="132">
        <f t="shared" si="73"/>
        <v>0</v>
      </c>
      <c r="AY124" s="132">
        <f t="shared" si="74"/>
        <v>0</v>
      </c>
      <c r="AZ124" s="132">
        <f t="shared" si="75"/>
        <v>0</v>
      </c>
      <c r="BA124" s="132">
        <f t="shared" si="76"/>
        <v>0</v>
      </c>
      <c r="BB124" s="132">
        <f t="shared" si="77"/>
        <v>0</v>
      </c>
      <c r="BC124" s="132">
        <f t="shared" si="78"/>
        <v>0</v>
      </c>
      <c r="BD124" s="132">
        <f t="shared" si="79"/>
        <v>0</v>
      </c>
      <c r="BE124" s="132">
        <f t="shared" si="80"/>
        <v>0</v>
      </c>
      <c r="BF124" s="132">
        <f t="shared" si="81"/>
        <v>0</v>
      </c>
      <c r="BG124" s="132">
        <f t="shared" si="82"/>
        <v>0</v>
      </c>
      <c r="BH124" s="132">
        <f t="shared" si="83"/>
        <v>0</v>
      </c>
      <c r="BI124" s="132">
        <f t="shared" si="84"/>
        <v>0</v>
      </c>
      <c r="BJ124" s="132">
        <f t="shared" si="85"/>
        <v>0</v>
      </c>
      <c r="BK124" s="132">
        <f t="shared" si="86"/>
        <v>0</v>
      </c>
      <c r="BL124" s="132">
        <f t="shared" si="87"/>
        <v>0</v>
      </c>
      <c r="BM124" s="132">
        <f t="shared" si="88"/>
        <v>0</v>
      </c>
      <c r="BN124" s="132">
        <f t="shared" si="89"/>
        <v>0</v>
      </c>
      <c r="BO124" s="132">
        <f t="shared" si="90"/>
        <v>0</v>
      </c>
      <c r="BP124" s="132">
        <f t="shared" si="91"/>
        <v>0</v>
      </c>
      <c r="BQ124" s="132">
        <f t="shared" si="92"/>
        <v>0</v>
      </c>
      <c r="BR124" s="132">
        <f t="shared" si="93"/>
        <v>0</v>
      </c>
      <c r="BS124" s="132">
        <f t="shared" si="94"/>
        <v>0</v>
      </c>
      <c r="BT124" s="132">
        <f t="shared" si="95"/>
        <v>0</v>
      </c>
      <c r="BU124" s="132">
        <f t="shared" si="96"/>
        <v>0</v>
      </c>
      <c r="BV124" s="132">
        <f t="shared" si="97"/>
        <v>0</v>
      </c>
      <c r="BW124" s="132">
        <f t="shared" si="98"/>
        <v>0</v>
      </c>
      <c r="BX124" s="132">
        <f t="shared" si="99"/>
        <v>0</v>
      </c>
      <c r="BY124" s="132">
        <f t="shared" si="100"/>
        <v>0</v>
      </c>
      <c r="BZ124" s="132">
        <f t="shared" si="101"/>
        <v>0</v>
      </c>
      <c r="CA124" s="138">
        <f t="shared" si="102"/>
        <v>0</v>
      </c>
      <c r="CC124" s="138">
        <f t="shared" si="103"/>
        <v>0</v>
      </c>
      <c r="CD124" s="138">
        <f t="shared" si="117"/>
        <v>0</v>
      </c>
      <c r="CE124" s="183">
        <f t="shared" si="118"/>
        <v>0</v>
      </c>
      <c r="CF124" s="130" t="str">
        <f t="shared" si="119"/>
        <v xml:space="preserve"> </v>
      </c>
      <c r="CG124" s="130" t="str">
        <f t="shared" si="120"/>
        <v xml:space="preserve"> </v>
      </c>
    </row>
    <row r="125" spans="1:85" ht="15">
      <c r="A125" s="181">
        <v>122</v>
      </c>
      <c r="B125" s="1956"/>
      <c r="C125" s="1956"/>
      <c r="D125" s="316"/>
      <c r="E125" s="317" t="str">
        <f ca="1">IF(D125&gt;0,OFFSET(исх.данные!$A$6,D125,1,1,1)," ")</f>
        <v xml:space="preserve"> </v>
      </c>
      <c r="F125" s="318" t="str">
        <f ca="1">IF(D125&gt;0,OFFSET(исх.данные!$A$6,D125,2,1,1),"  ")</f>
        <v xml:space="preserve">  </v>
      </c>
      <c r="G125" s="317" t="str">
        <f ca="1">IF(D125&gt;0,OFFSET(исх.данные!$A$6,D125,3,1,1),"  ")</f>
        <v xml:space="preserve">  </v>
      </c>
      <c r="H125" s="316"/>
      <c r="I125" s="306"/>
      <c r="J125" s="317"/>
      <c r="K125" s="317"/>
      <c r="L125" s="306"/>
      <c r="M125" s="317"/>
      <c r="N125" s="317"/>
      <c r="O125" s="319"/>
      <c r="P125" s="319"/>
      <c r="Q125" s="306"/>
      <c r="R125" s="306"/>
      <c r="S125" s="318"/>
      <c r="T125" s="318"/>
      <c r="U125" s="320"/>
      <c r="V125" s="126" t="str">
        <f t="shared" si="104"/>
        <v xml:space="preserve"> </v>
      </c>
      <c r="W125" s="126" t="str">
        <f t="shared" si="105"/>
        <v xml:space="preserve"> </v>
      </c>
      <c r="X125" s="126" t="str">
        <f t="shared" si="106"/>
        <v xml:space="preserve"> </v>
      </c>
      <c r="Y125" s="126"/>
      <c r="Z125" s="126" t="str">
        <f t="shared" si="61"/>
        <v xml:space="preserve"> </v>
      </c>
      <c r="AA125" s="181" t="str">
        <f t="shared" si="107"/>
        <v xml:space="preserve">    </v>
      </c>
      <c r="AC125" s="132">
        <f t="shared" si="121"/>
        <v>0</v>
      </c>
      <c r="AD125" s="132">
        <f t="shared" si="108"/>
        <v>0</v>
      </c>
      <c r="AE125" s="132">
        <f t="shared" si="109"/>
        <v>0</v>
      </c>
      <c r="AF125" s="132">
        <f t="shared" si="110"/>
        <v>0</v>
      </c>
      <c r="AG125" s="132">
        <f t="shared" si="111"/>
        <v>0</v>
      </c>
      <c r="AH125" s="132">
        <f t="shared" si="112"/>
        <v>0</v>
      </c>
      <c r="AI125" s="132">
        <f t="shared" si="113"/>
        <v>0</v>
      </c>
      <c r="AJ125" s="132">
        <f t="shared" si="114"/>
        <v>0</v>
      </c>
      <c r="AK125" s="132">
        <f t="shared" si="115"/>
        <v>0</v>
      </c>
      <c r="AL125" s="132">
        <f t="shared" si="116"/>
        <v>0</v>
      </c>
      <c r="AM125" s="132">
        <f t="shared" si="62"/>
        <v>0</v>
      </c>
      <c r="AN125" s="132">
        <f t="shared" si="63"/>
        <v>0</v>
      </c>
      <c r="AO125" s="132">
        <f t="shared" si="64"/>
        <v>0</v>
      </c>
      <c r="AP125" s="132">
        <f t="shared" si="65"/>
        <v>0</v>
      </c>
      <c r="AQ125" s="132">
        <f t="shared" si="66"/>
        <v>0</v>
      </c>
      <c r="AR125" s="132">
        <f t="shared" si="67"/>
        <v>0</v>
      </c>
      <c r="AS125" s="132">
        <f t="shared" si="68"/>
        <v>0</v>
      </c>
      <c r="AT125" s="132">
        <f t="shared" si="69"/>
        <v>0</v>
      </c>
      <c r="AU125" s="132">
        <f t="shared" si="70"/>
        <v>0</v>
      </c>
      <c r="AV125" s="132">
        <f t="shared" si="71"/>
        <v>0</v>
      </c>
      <c r="AW125" s="132">
        <f t="shared" si="72"/>
        <v>0</v>
      </c>
      <c r="AX125" s="132">
        <f t="shared" si="73"/>
        <v>0</v>
      </c>
      <c r="AY125" s="132">
        <f t="shared" si="74"/>
        <v>0</v>
      </c>
      <c r="AZ125" s="132">
        <f t="shared" si="75"/>
        <v>0</v>
      </c>
      <c r="BA125" s="132">
        <f t="shared" si="76"/>
        <v>0</v>
      </c>
      <c r="BB125" s="132">
        <f t="shared" si="77"/>
        <v>0</v>
      </c>
      <c r="BC125" s="132">
        <f t="shared" si="78"/>
        <v>0</v>
      </c>
      <c r="BD125" s="132">
        <f t="shared" si="79"/>
        <v>0</v>
      </c>
      <c r="BE125" s="132">
        <f t="shared" si="80"/>
        <v>0</v>
      </c>
      <c r="BF125" s="132">
        <f t="shared" si="81"/>
        <v>0</v>
      </c>
      <c r="BG125" s="132">
        <f t="shared" si="82"/>
        <v>0</v>
      </c>
      <c r="BH125" s="132">
        <f t="shared" si="83"/>
        <v>0</v>
      </c>
      <c r="BI125" s="132">
        <f t="shared" si="84"/>
        <v>0</v>
      </c>
      <c r="BJ125" s="132">
        <f t="shared" si="85"/>
        <v>0</v>
      </c>
      <c r="BK125" s="132">
        <f t="shared" si="86"/>
        <v>0</v>
      </c>
      <c r="BL125" s="132">
        <f t="shared" si="87"/>
        <v>0</v>
      </c>
      <c r="BM125" s="132">
        <f t="shared" si="88"/>
        <v>0</v>
      </c>
      <c r="BN125" s="132">
        <f t="shared" si="89"/>
        <v>0</v>
      </c>
      <c r="BO125" s="132">
        <f t="shared" si="90"/>
        <v>0</v>
      </c>
      <c r="BP125" s="132">
        <f t="shared" si="91"/>
        <v>0</v>
      </c>
      <c r="BQ125" s="132">
        <f t="shared" si="92"/>
        <v>0</v>
      </c>
      <c r="BR125" s="132">
        <f t="shared" si="93"/>
        <v>0</v>
      </c>
      <c r="BS125" s="132">
        <f t="shared" si="94"/>
        <v>0</v>
      </c>
      <c r="BT125" s="132">
        <f t="shared" si="95"/>
        <v>0</v>
      </c>
      <c r="BU125" s="132">
        <f t="shared" si="96"/>
        <v>0</v>
      </c>
      <c r="BV125" s="132">
        <f t="shared" si="97"/>
        <v>0</v>
      </c>
      <c r="BW125" s="132">
        <f t="shared" si="98"/>
        <v>0</v>
      </c>
      <c r="BX125" s="132">
        <f t="shared" si="99"/>
        <v>0</v>
      </c>
      <c r="BY125" s="132">
        <f t="shared" si="100"/>
        <v>0</v>
      </c>
      <c r="BZ125" s="132">
        <f t="shared" si="101"/>
        <v>0</v>
      </c>
      <c r="CA125" s="138">
        <f t="shared" si="102"/>
        <v>0</v>
      </c>
      <c r="CC125" s="138">
        <f t="shared" si="103"/>
        <v>0</v>
      </c>
      <c r="CD125" s="138">
        <f t="shared" si="117"/>
        <v>0</v>
      </c>
      <c r="CE125" s="183">
        <f t="shared" si="118"/>
        <v>0</v>
      </c>
      <c r="CF125" s="130" t="str">
        <f t="shared" si="119"/>
        <v xml:space="preserve"> </v>
      </c>
      <c r="CG125" s="130" t="str">
        <f t="shared" si="120"/>
        <v xml:space="preserve"> </v>
      </c>
    </row>
    <row r="126" spans="1:85" ht="15">
      <c r="A126" s="181">
        <v>123</v>
      </c>
      <c r="B126" s="1957"/>
      <c r="C126" s="1957"/>
      <c r="D126" s="310"/>
      <c r="E126" s="311" t="str">
        <f ca="1">IF(D126&gt;0,OFFSET(исх.данные!$A$6,D126,1,1,1)," ")</f>
        <v xml:space="preserve"> </v>
      </c>
      <c r="F126" s="312" t="str">
        <f ca="1">IF(D126&gt;0,OFFSET(исх.данные!$A$6,D126,2,1,1),"  ")</f>
        <v xml:space="preserve">  </v>
      </c>
      <c r="G126" s="311" t="str">
        <f ca="1">IF(D126&gt;0,OFFSET(исх.данные!$A$6,D126,3,1,1),"  ")</f>
        <v xml:space="preserve">  </v>
      </c>
      <c r="H126" s="310"/>
      <c r="I126" s="314"/>
      <c r="J126" s="311"/>
      <c r="K126" s="311"/>
      <c r="L126" s="314"/>
      <c r="M126" s="311"/>
      <c r="N126" s="311"/>
      <c r="O126" s="313"/>
      <c r="P126" s="313"/>
      <c r="Q126" s="314"/>
      <c r="R126" s="314"/>
      <c r="S126" s="312"/>
      <c r="T126" s="312"/>
      <c r="U126" s="315"/>
      <c r="V126" s="129" t="str">
        <f t="shared" si="104"/>
        <v xml:space="preserve"> </v>
      </c>
      <c r="W126" s="129" t="str">
        <f t="shared" si="105"/>
        <v xml:space="preserve"> </v>
      </c>
      <c r="X126" s="129" t="str">
        <f t="shared" si="106"/>
        <v xml:space="preserve"> </v>
      </c>
      <c r="Y126" s="129"/>
      <c r="Z126" s="129" t="str">
        <f t="shared" si="61"/>
        <v xml:space="preserve"> </v>
      </c>
      <c r="AA126" s="182" t="str">
        <f t="shared" si="107"/>
        <v xml:space="preserve">    </v>
      </c>
      <c r="AC126" s="132">
        <f t="shared" si="121"/>
        <v>0</v>
      </c>
      <c r="AD126" s="132">
        <f t="shared" si="108"/>
        <v>0</v>
      </c>
      <c r="AE126" s="132">
        <f t="shared" si="109"/>
        <v>0</v>
      </c>
      <c r="AF126" s="132">
        <f t="shared" si="110"/>
        <v>0</v>
      </c>
      <c r="AG126" s="132">
        <f t="shared" si="111"/>
        <v>0</v>
      </c>
      <c r="AH126" s="132">
        <f t="shared" si="112"/>
        <v>0</v>
      </c>
      <c r="AI126" s="132">
        <f t="shared" si="113"/>
        <v>0</v>
      </c>
      <c r="AJ126" s="132">
        <f t="shared" si="114"/>
        <v>0</v>
      </c>
      <c r="AK126" s="132">
        <f t="shared" si="115"/>
        <v>0</v>
      </c>
      <c r="AL126" s="132">
        <f t="shared" si="116"/>
        <v>0</v>
      </c>
      <c r="AM126" s="132">
        <f t="shared" si="62"/>
        <v>0</v>
      </c>
      <c r="AN126" s="132">
        <f t="shared" si="63"/>
        <v>0</v>
      </c>
      <c r="AO126" s="132">
        <f t="shared" si="64"/>
        <v>0</v>
      </c>
      <c r="AP126" s="132">
        <f t="shared" si="65"/>
        <v>0</v>
      </c>
      <c r="AQ126" s="132">
        <f t="shared" si="66"/>
        <v>0</v>
      </c>
      <c r="AR126" s="132">
        <f t="shared" si="67"/>
        <v>0</v>
      </c>
      <c r="AS126" s="132">
        <f t="shared" si="68"/>
        <v>0</v>
      </c>
      <c r="AT126" s="132">
        <f t="shared" si="69"/>
        <v>0</v>
      </c>
      <c r="AU126" s="132">
        <f t="shared" si="70"/>
        <v>0</v>
      </c>
      <c r="AV126" s="132">
        <f t="shared" si="71"/>
        <v>0</v>
      </c>
      <c r="AW126" s="132">
        <f t="shared" si="72"/>
        <v>0</v>
      </c>
      <c r="AX126" s="132">
        <f t="shared" si="73"/>
        <v>0</v>
      </c>
      <c r="AY126" s="132">
        <f t="shared" si="74"/>
        <v>0</v>
      </c>
      <c r="AZ126" s="132">
        <f t="shared" si="75"/>
        <v>0</v>
      </c>
      <c r="BA126" s="132">
        <f t="shared" si="76"/>
        <v>0</v>
      </c>
      <c r="BB126" s="132">
        <f t="shared" si="77"/>
        <v>0</v>
      </c>
      <c r="BC126" s="132">
        <f t="shared" si="78"/>
        <v>0</v>
      </c>
      <c r="BD126" s="132">
        <f t="shared" si="79"/>
        <v>0</v>
      </c>
      <c r="BE126" s="132">
        <f t="shared" si="80"/>
        <v>0</v>
      </c>
      <c r="BF126" s="132">
        <f t="shared" si="81"/>
        <v>0</v>
      </c>
      <c r="BG126" s="132">
        <f t="shared" si="82"/>
        <v>0</v>
      </c>
      <c r="BH126" s="132">
        <f t="shared" si="83"/>
        <v>0</v>
      </c>
      <c r="BI126" s="132">
        <f t="shared" si="84"/>
        <v>0</v>
      </c>
      <c r="BJ126" s="132">
        <f t="shared" si="85"/>
        <v>0</v>
      </c>
      <c r="BK126" s="132">
        <f t="shared" si="86"/>
        <v>0</v>
      </c>
      <c r="BL126" s="132">
        <f t="shared" si="87"/>
        <v>0</v>
      </c>
      <c r="BM126" s="132">
        <f t="shared" si="88"/>
        <v>0</v>
      </c>
      <c r="BN126" s="132">
        <f t="shared" si="89"/>
        <v>0</v>
      </c>
      <c r="BO126" s="132">
        <f t="shared" si="90"/>
        <v>0</v>
      </c>
      <c r="BP126" s="132">
        <f t="shared" si="91"/>
        <v>0</v>
      </c>
      <c r="BQ126" s="132">
        <f t="shared" si="92"/>
        <v>0</v>
      </c>
      <c r="BR126" s="132">
        <f t="shared" si="93"/>
        <v>0</v>
      </c>
      <c r="BS126" s="132">
        <f t="shared" si="94"/>
        <v>0</v>
      </c>
      <c r="BT126" s="132">
        <f t="shared" si="95"/>
        <v>0</v>
      </c>
      <c r="BU126" s="132">
        <f t="shared" si="96"/>
        <v>0</v>
      </c>
      <c r="BV126" s="132">
        <f t="shared" si="97"/>
        <v>0</v>
      </c>
      <c r="BW126" s="132">
        <f t="shared" si="98"/>
        <v>0</v>
      </c>
      <c r="BX126" s="132">
        <f t="shared" si="99"/>
        <v>0</v>
      </c>
      <c r="BY126" s="132">
        <f t="shared" si="100"/>
        <v>0</v>
      </c>
      <c r="BZ126" s="132">
        <f t="shared" si="101"/>
        <v>0</v>
      </c>
      <c r="CA126" s="138">
        <f t="shared" si="102"/>
        <v>0</v>
      </c>
      <c r="CC126" s="138">
        <f t="shared" si="103"/>
        <v>0</v>
      </c>
      <c r="CD126" s="138">
        <f t="shared" si="117"/>
        <v>0</v>
      </c>
      <c r="CE126" s="183">
        <f t="shared" si="118"/>
        <v>0</v>
      </c>
      <c r="CF126" s="130" t="str">
        <f t="shared" si="119"/>
        <v xml:space="preserve"> </v>
      </c>
      <c r="CG126" s="130" t="str">
        <f t="shared" si="120"/>
        <v xml:space="preserve"> </v>
      </c>
    </row>
    <row r="127" spans="1:85" ht="15">
      <c r="A127" s="181">
        <v>124</v>
      </c>
      <c r="B127" s="1956"/>
      <c r="C127" s="1956"/>
      <c r="D127" s="316"/>
      <c r="E127" s="317" t="str">
        <f ca="1">IF(D127&gt;0,OFFSET(исх.данные!$A$6,D127,1,1,1)," ")</f>
        <v xml:space="preserve"> </v>
      </c>
      <c r="F127" s="318" t="str">
        <f ca="1">IF(D127&gt;0,OFFSET(исх.данные!$A$6,D127,2,1,1),"  ")</f>
        <v xml:space="preserve">  </v>
      </c>
      <c r="G127" s="317" t="str">
        <f ca="1">IF(D127&gt;0,OFFSET(исх.данные!$A$6,D127,3,1,1),"  ")</f>
        <v xml:space="preserve">  </v>
      </c>
      <c r="H127" s="316"/>
      <c r="I127" s="306"/>
      <c r="J127" s="317"/>
      <c r="K127" s="317"/>
      <c r="L127" s="306"/>
      <c r="M127" s="317"/>
      <c r="N127" s="317"/>
      <c r="O127" s="319"/>
      <c r="P127" s="319"/>
      <c r="Q127" s="306"/>
      <c r="R127" s="306"/>
      <c r="S127" s="318"/>
      <c r="T127" s="318"/>
      <c r="U127" s="320"/>
      <c r="V127" s="126" t="str">
        <f t="shared" si="104"/>
        <v xml:space="preserve"> </v>
      </c>
      <c r="W127" s="126" t="str">
        <f t="shared" si="105"/>
        <v xml:space="preserve"> </v>
      </c>
      <c r="X127" s="126" t="str">
        <f t="shared" si="106"/>
        <v xml:space="preserve"> </v>
      </c>
      <c r="Y127" s="126"/>
      <c r="Z127" s="126" t="str">
        <f t="shared" si="61"/>
        <v xml:space="preserve"> </v>
      </c>
      <c r="AA127" s="181" t="str">
        <f t="shared" si="107"/>
        <v xml:space="preserve">    </v>
      </c>
      <c r="AC127" s="132">
        <f t="shared" si="121"/>
        <v>0</v>
      </c>
      <c r="AD127" s="132">
        <f t="shared" si="108"/>
        <v>0</v>
      </c>
      <c r="AE127" s="132">
        <f t="shared" si="109"/>
        <v>0</v>
      </c>
      <c r="AF127" s="132">
        <f t="shared" si="110"/>
        <v>0</v>
      </c>
      <c r="AG127" s="132">
        <f t="shared" si="111"/>
        <v>0</v>
      </c>
      <c r="AH127" s="132">
        <f t="shared" si="112"/>
        <v>0</v>
      </c>
      <c r="AI127" s="132">
        <f t="shared" si="113"/>
        <v>0</v>
      </c>
      <c r="AJ127" s="132">
        <f t="shared" si="114"/>
        <v>0</v>
      </c>
      <c r="AK127" s="132">
        <f t="shared" si="115"/>
        <v>0</v>
      </c>
      <c r="AL127" s="132">
        <f t="shared" si="116"/>
        <v>0</v>
      </c>
      <c r="AM127" s="132">
        <f t="shared" si="62"/>
        <v>0</v>
      </c>
      <c r="AN127" s="132">
        <f t="shared" si="63"/>
        <v>0</v>
      </c>
      <c r="AO127" s="132">
        <f t="shared" si="64"/>
        <v>0</v>
      </c>
      <c r="AP127" s="132">
        <f t="shared" si="65"/>
        <v>0</v>
      </c>
      <c r="AQ127" s="132">
        <f t="shared" si="66"/>
        <v>0</v>
      </c>
      <c r="AR127" s="132">
        <f t="shared" si="67"/>
        <v>0</v>
      </c>
      <c r="AS127" s="132">
        <f t="shared" si="68"/>
        <v>0</v>
      </c>
      <c r="AT127" s="132">
        <f t="shared" si="69"/>
        <v>0</v>
      </c>
      <c r="AU127" s="132">
        <f t="shared" si="70"/>
        <v>0</v>
      </c>
      <c r="AV127" s="132">
        <f t="shared" si="71"/>
        <v>0</v>
      </c>
      <c r="AW127" s="132">
        <f t="shared" si="72"/>
        <v>0</v>
      </c>
      <c r="AX127" s="132">
        <f t="shared" si="73"/>
        <v>0</v>
      </c>
      <c r="AY127" s="132">
        <f t="shared" si="74"/>
        <v>0</v>
      </c>
      <c r="AZ127" s="132">
        <f t="shared" si="75"/>
        <v>0</v>
      </c>
      <c r="BA127" s="132">
        <f t="shared" si="76"/>
        <v>0</v>
      </c>
      <c r="BB127" s="132">
        <f t="shared" si="77"/>
        <v>0</v>
      </c>
      <c r="BC127" s="132">
        <f t="shared" si="78"/>
        <v>0</v>
      </c>
      <c r="BD127" s="132">
        <f t="shared" si="79"/>
        <v>0</v>
      </c>
      <c r="BE127" s="132">
        <f t="shared" si="80"/>
        <v>0</v>
      </c>
      <c r="BF127" s="132">
        <f t="shared" si="81"/>
        <v>0</v>
      </c>
      <c r="BG127" s="132">
        <f t="shared" si="82"/>
        <v>0</v>
      </c>
      <c r="BH127" s="132">
        <f t="shared" si="83"/>
        <v>0</v>
      </c>
      <c r="BI127" s="132">
        <f t="shared" si="84"/>
        <v>0</v>
      </c>
      <c r="BJ127" s="132">
        <f t="shared" si="85"/>
        <v>0</v>
      </c>
      <c r="BK127" s="132">
        <f t="shared" si="86"/>
        <v>0</v>
      </c>
      <c r="BL127" s="132">
        <f t="shared" si="87"/>
        <v>0</v>
      </c>
      <c r="BM127" s="132">
        <f t="shared" si="88"/>
        <v>0</v>
      </c>
      <c r="BN127" s="132">
        <f t="shared" si="89"/>
        <v>0</v>
      </c>
      <c r="BO127" s="132">
        <f t="shared" si="90"/>
        <v>0</v>
      </c>
      <c r="BP127" s="132">
        <f t="shared" si="91"/>
        <v>0</v>
      </c>
      <c r="BQ127" s="132">
        <f t="shared" si="92"/>
        <v>0</v>
      </c>
      <c r="BR127" s="132">
        <f t="shared" si="93"/>
        <v>0</v>
      </c>
      <c r="BS127" s="132">
        <f t="shared" si="94"/>
        <v>0</v>
      </c>
      <c r="BT127" s="132">
        <f t="shared" si="95"/>
        <v>0</v>
      </c>
      <c r="BU127" s="132">
        <f t="shared" si="96"/>
        <v>0</v>
      </c>
      <c r="BV127" s="132">
        <f t="shared" si="97"/>
        <v>0</v>
      </c>
      <c r="BW127" s="132">
        <f t="shared" si="98"/>
        <v>0</v>
      </c>
      <c r="BX127" s="132">
        <f t="shared" si="99"/>
        <v>0</v>
      </c>
      <c r="BY127" s="132">
        <f t="shared" si="100"/>
        <v>0</v>
      </c>
      <c r="BZ127" s="132">
        <f t="shared" si="101"/>
        <v>0</v>
      </c>
      <c r="CA127" s="138">
        <f t="shared" si="102"/>
        <v>0</v>
      </c>
      <c r="CC127" s="138">
        <f t="shared" si="103"/>
        <v>0</v>
      </c>
      <c r="CD127" s="138">
        <f t="shared" si="117"/>
        <v>0</v>
      </c>
      <c r="CE127" s="183">
        <f t="shared" si="118"/>
        <v>0</v>
      </c>
      <c r="CF127" s="130" t="str">
        <f t="shared" si="119"/>
        <v xml:space="preserve"> </v>
      </c>
      <c r="CG127" s="130" t="str">
        <f t="shared" si="120"/>
        <v xml:space="preserve"> </v>
      </c>
    </row>
    <row r="128" spans="1:85" ht="15">
      <c r="A128" s="181">
        <v>125</v>
      </c>
      <c r="B128" s="1957"/>
      <c r="C128" s="1957"/>
      <c r="D128" s="310"/>
      <c r="E128" s="311" t="str">
        <f ca="1">IF(D128&gt;0,OFFSET(исх.данные!$A$6,D128,1,1,1)," ")</f>
        <v xml:space="preserve"> </v>
      </c>
      <c r="F128" s="312" t="str">
        <f ca="1">IF(D128&gt;0,OFFSET(исх.данные!$A$6,D128,2,1,1),"  ")</f>
        <v xml:space="preserve">  </v>
      </c>
      <c r="G128" s="311" t="str">
        <f ca="1">IF(D128&gt;0,OFFSET(исх.данные!$A$6,D128,3,1,1),"  ")</f>
        <v xml:space="preserve">  </v>
      </c>
      <c r="H128" s="310"/>
      <c r="I128" s="314"/>
      <c r="J128" s="311"/>
      <c r="K128" s="311"/>
      <c r="L128" s="314"/>
      <c r="M128" s="311"/>
      <c r="N128" s="311"/>
      <c r="O128" s="313"/>
      <c r="P128" s="313"/>
      <c r="Q128" s="314"/>
      <c r="R128" s="314"/>
      <c r="S128" s="312"/>
      <c r="T128" s="312"/>
      <c r="U128" s="315"/>
      <c r="V128" s="129" t="str">
        <f t="shared" si="104"/>
        <v xml:space="preserve"> </v>
      </c>
      <c r="W128" s="129" t="str">
        <f t="shared" si="105"/>
        <v xml:space="preserve"> </v>
      </c>
      <c r="X128" s="129" t="str">
        <f t="shared" si="106"/>
        <v xml:space="preserve"> </v>
      </c>
      <c r="Y128" s="129"/>
      <c r="Z128" s="129" t="str">
        <f t="shared" si="61"/>
        <v xml:space="preserve"> </v>
      </c>
      <c r="AA128" s="182" t="str">
        <f t="shared" si="107"/>
        <v xml:space="preserve">    </v>
      </c>
      <c r="AC128" s="132">
        <f t="shared" si="121"/>
        <v>0</v>
      </c>
      <c r="AD128" s="132">
        <f t="shared" si="108"/>
        <v>0</v>
      </c>
      <c r="AE128" s="132">
        <f t="shared" si="109"/>
        <v>0</v>
      </c>
      <c r="AF128" s="132">
        <f t="shared" si="110"/>
        <v>0</v>
      </c>
      <c r="AG128" s="132">
        <f t="shared" si="111"/>
        <v>0</v>
      </c>
      <c r="AH128" s="132">
        <f t="shared" si="112"/>
        <v>0</v>
      </c>
      <c r="AI128" s="132">
        <f t="shared" si="113"/>
        <v>0</v>
      </c>
      <c r="AJ128" s="132">
        <f t="shared" si="114"/>
        <v>0</v>
      </c>
      <c r="AK128" s="132">
        <f t="shared" si="115"/>
        <v>0</v>
      </c>
      <c r="AL128" s="132">
        <f t="shared" si="116"/>
        <v>0</v>
      </c>
      <c r="AM128" s="132">
        <f t="shared" si="62"/>
        <v>0</v>
      </c>
      <c r="AN128" s="132">
        <f t="shared" si="63"/>
        <v>0</v>
      </c>
      <c r="AO128" s="132">
        <f t="shared" si="64"/>
        <v>0</v>
      </c>
      <c r="AP128" s="132">
        <f t="shared" si="65"/>
        <v>0</v>
      </c>
      <c r="AQ128" s="132">
        <f t="shared" si="66"/>
        <v>0</v>
      </c>
      <c r="AR128" s="132">
        <f t="shared" si="67"/>
        <v>0</v>
      </c>
      <c r="AS128" s="132">
        <f t="shared" si="68"/>
        <v>0</v>
      </c>
      <c r="AT128" s="132">
        <f t="shared" si="69"/>
        <v>0</v>
      </c>
      <c r="AU128" s="132">
        <f t="shared" si="70"/>
        <v>0</v>
      </c>
      <c r="AV128" s="132">
        <f t="shared" si="71"/>
        <v>0</v>
      </c>
      <c r="AW128" s="132">
        <f t="shared" si="72"/>
        <v>0</v>
      </c>
      <c r="AX128" s="132">
        <f t="shared" si="73"/>
        <v>0</v>
      </c>
      <c r="AY128" s="132">
        <f t="shared" si="74"/>
        <v>0</v>
      </c>
      <c r="AZ128" s="132">
        <f t="shared" si="75"/>
        <v>0</v>
      </c>
      <c r="BA128" s="132">
        <f t="shared" si="76"/>
        <v>0</v>
      </c>
      <c r="BB128" s="132">
        <f t="shared" si="77"/>
        <v>0</v>
      </c>
      <c r="BC128" s="132">
        <f t="shared" si="78"/>
        <v>0</v>
      </c>
      <c r="BD128" s="132">
        <f t="shared" si="79"/>
        <v>0</v>
      </c>
      <c r="BE128" s="132">
        <f t="shared" si="80"/>
        <v>0</v>
      </c>
      <c r="BF128" s="132">
        <f t="shared" si="81"/>
        <v>0</v>
      </c>
      <c r="BG128" s="132">
        <f t="shared" si="82"/>
        <v>0</v>
      </c>
      <c r="BH128" s="132">
        <f t="shared" si="83"/>
        <v>0</v>
      </c>
      <c r="BI128" s="132">
        <f t="shared" si="84"/>
        <v>0</v>
      </c>
      <c r="BJ128" s="132">
        <f t="shared" si="85"/>
        <v>0</v>
      </c>
      <c r="BK128" s="132">
        <f t="shared" si="86"/>
        <v>0</v>
      </c>
      <c r="BL128" s="132">
        <f t="shared" si="87"/>
        <v>0</v>
      </c>
      <c r="BM128" s="132">
        <f t="shared" si="88"/>
        <v>0</v>
      </c>
      <c r="BN128" s="132">
        <f t="shared" si="89"/>
        <v>0</v>
      </c>
      <c r="BO128" s="132">
        <f t="shared" si="90"/>
        <v>0</v>
      </c>
      <c r="BP128" s="132">
        <f t="shared" si="91"/>
        <v>0</v>
      </c>
      <c r="BQ128" s="132">
        <f t="shared" si="92"/>
        <v>0</v>
      </c>
      <c r="BR128" s="132">
        <f t="shared" si="93"/>
        <v>0</v>
      </c>
      <c r="BS128" s="132">
        <f t="shared" si="94"/>
        <v>0</v>
      </c>
      <c r="BT128" s="132">
        <f t="shared" si="95"/>
        <v>0</v>
      </c>
      <c r="BU128" s="132">
        <f t="shared" si="96"/>
        <v>0</v>
      </c>
      <c r="BV128" s="132">
        <f t="shared" si="97"/>
        <v>0</v>
      </c>
      <c r="BW128" s="132">
        <f t="shared" si="98"/>
        <v>0</v>
      </c>
      <c r="BX128" s="132">
        <f t="shared" si="99"/>
        <v>0</v>
      </c>
      <c r="BY128" s="132">
        <f t="shared" si="100"/>
        <v>0</v>
      </c>
      <c r="BZ128" s="132">
        <f t="shared" si="101"/>
        <v>0</v>
      </c>
      <c r="CA128" s="138">
        <f t="shared" si="102"/>
        <v>0</v>
      </c>
      <c r="CC128" s="138">
        <f t="shared" si="103"/>
        <v>0</v>
      </c>
      <c r="CD128" s="138">
        <f t="shared" si="117"/>
        <v>0</v>
      </c>
      <c r="CE128" s="183">
        <f t="shared" si="118"/>
        <v>0</v>
      </c>
      <c r="CF128" s="130" t="str">
        <f t="shared" si="119"/>
        <v xml:space="preserve"> </v>
      </c>
      <c r="CG128" s="130" t="str">
        <f t="shared" si="120"/>
        <v xml:space="preserve"> </v>
      </c>
    </row>
    <row r="129" spans="1:85" ht="15">
      <c r="A129" s="181">
        <v>126</v>
      </c>
      <c r="B129" s="1956"/>
      <c r="C129" s="1956"/>
      <c r="D129" s="316"/>
      <c r="E129" s="317" t="str">
        <f ca="1">IF(D129&gt;0,OFFSET(исх.данные!$A$6,D129,1,1,1)," ")</f>
        <v xml:space="preserve"> </v>
      </c>
      <c r="F129" s="318" t="str">
        <f ca="1">IF(D129&gt;0,OFFSET(исх.данные!$A$6,D129,2,1,1),"  ")</f>
        <v xml:space="preserve">  </v>
      </c>
      <c r="G129" s="317" t="str">
        <f ca="1">IF(D129&gt;0,OFFSET(исх.данные!$A$6,D129,3,1,1),"  ")</f>
        <v xml:space="preserve">  </v>
      </c>
      <c r="H129" s="316"/>
      <c r="I129" s="306"/>
      <c r="J129" s="317"/>
      <c r="K129" s="317"/>
      <c r="L129" s="306"/>
      <c r="M129" s="317"/>
      <c r="N129" s="317"/>
      <c r="O129" s="319"/>
      <c r="P129" s="319"/>
      <c r="Q129" s="306"/>
      <c r="R129" s="306"/>
      <c r="S129" s="318"/>
      <c r="T129" s="318"/>
      <c r="U129" s="320"/>
      <c r="V129" s="126" t="str">
        <f t="shared" si="104"/>
        <v xml:space="preserve"> </v>
      </c>
      <c r="W129" s="126" t="str">
        <f t="shared" si="105"/>
        <v xml:space="preserve"> </v>
      </c>
      <c r="X129" s="126" t="str">
        <f t="shared" si="106"/>
        <v xml:space="preserve"> </v>
      </c>
      <c r="Y129" s="126"/>
      <c r="Z129" s="126" t="str">
        <f t="shared" si="61"/>
        <v xml:space="preserve"> </v>
      </c>
      <c r="AA129" s="181" t="str">
        <f t="shared" si="107"/>
        <v xml:space="preserve">    </v>
      </c>
      <c r="AC129" s="132">
        <f t="shared" si="121"/>
        <v>0</v>
      </c>
      <c r="AD129" s="132">
        <f t="shared" si="108"/>
        <v>0</v>
      </c>
      <c r="AE129" s="132">
        <f t="shared" si="109"/>
        <v>0</v>
      </c>
      <c r="AF129" s="132">
        <f t="shared" si="110"/>
        <v>0</v>
      </c>
      <c r="AG129" s="132">
        <f t="shared" si="111"/>
        <v>0</v>
      </c>
      <c r="AH129" s="132">
        <f t="shared" si="112"/>
        <v>0</v>
      </c>
      <c r="AI129" s="132">
        <f t="shared" si="113"/>
        <v>0</v>
      </c>
      <c r="AJ129" s="132">
        <f t="shared" si="114"/>
        <v>0</v>
      </c>
      <c r="AK129" s="132">
        <f t="shared" si="115"/>
        <v>0</v>
      </c>
      <c r="AL129" s="132">
        <f t="shared" si="116"/>
        <v>0</v>
      </c>
      <c r="AM129" s="132">
        <f t="shared" si="62"/>
        <v>0</v>
      </c>
      <c r="AN129" s="132">
        <f t="shared" si="63"/>
        <v>0</v>
      </c>
      <c r="AO129" s="132">
        <f t="shared" si="64"/>
        <v>0</v>
      </c>
      <c r="AP129" s="132">
        <f t="shared" si="65"/>
        <v>0</v>
      </c>
      <c r="AQ129" s="132">
        <f t="shared" si="66"/>
        <v>0</v>
      </c>
      <c r="AR129" s="132">
        <f t="shared" si="67"/>
        <v>0</v>
      </c>
      <c r="AS129" s="132">
        <f t="shared" si="68"/>
        <v>0</v>
      </c>
      <c r="AT129" s="132">
        <f t="shared" si="69"/>
        <v>0</v>
      </c>
      <c r="AU129" s="132">
        <f t="shared" si="70"/>
        <v>0</v>
      </c>
      <c r="AV129" s="132">
        <f t="shared" si="71"/>
        <v>0</v>
      </c>
      <c r="AW129" s="132">
        <f t="shared" si="72"/>
        <v>0</v>
      </c>
      <c r="AX129" s="132">
        <f t="shared" si="73"/>
        <v>0</v>
      </c>
      <c r="AY129" s="132">
        <f t="shared" si="74"/>
        <v>0</v>
      </c>
      <c r="AZ129" s="132">
        <f t="shared" si="75"/>
        <v>0</v>
      </c>
      <c r="BA129" s="132">
        <f t="shared" si="76"/>
        <v>0</v>
      </c>
      <c r="BB129" s="132">
        <f t="shared" si="77"/>
        <v>0</v>
      </c>
      <c r="BC129" s="132">
        <f t="shared" si="78"/>
        <v>0</v>
      </c>
      <c r="BD129" s="132">
        <f t="shared" si="79"/>
        <v>0</v>
      </c>
      <c r="BE129" s="132">
        <f t="shared" si="80"/>
        <v>0</v>
      </c>
      <c r="BF129" s="132">
        <f t="shared" si="81"/>
        <v>0</v>
      </c>
      <c r="BG129" s="132">
        <f t="shared" si="82"/>
        <v>0</v>
      </c>
      <c r="BH129" s="132">
        <f t="shared" si="83"/>
        <v>0</v>
      </c>
      <c r="BI129" s="132">
        <f t="shared" si="84"/>
        <v>0</v>
      </c>
      <c r="BJ129" s="132">
        <f t="shared" si="85"/>
        <v>0</v>
      </c>
      <c r="BK129" s="132">
        <f t="shared" si="86"/>
        <v>0</v>
      </c>
      <c r="BL129" s="132">
        <f t="shared" si="87"/>
        <v>0</v>
      </c>
      <c r="BM129" s="132">
        <f t="shared" si="88"/>
        <v>0</v>
      </c>
      <c r="BN129" s="132">
        <f t="shared" si="89"/>
        <v>0</v>
      </c>
      <c r="BO129" s="132">
        <f t="shared" si="90"/>
        <v>0</v>
      </c>
      <c r="BP129" s="132">
        <f t="shared" si="91"/>
        <v>0</v>
      </c>
      <c r="BQ129" s="132">
        <f t="shared" si="92"/>
        <v>0</v>
      </c>
      <c r="BR129" s="132">
        <f t="shared" si="93"/>
        <v>0</v>
      </c>
      <c r="BS129" s="132">
        <f t="shared" si="94"/>
        <v>0</v>
      </c>
      <c r="BT129" s="132">
        <f t="shared" si="95"/>
        <v>0</v>
      </c>
      <c r="BU129" s="132">
        <f t="shared" si="96"/>
        <v>0</v>
      </c>
      <c r="BV129" s="132">
        <f t="shared" si="97"/>
        <v>0</v>
      </c>
      <c r="BW129" s="132">
        <f t="shared" si="98"/>
        <v>0</v>
      </c>
      <c r="BX129" s="132">
        <f t="shared" si="99"/>
        <v>0</v>
      </c>
      <c r="BY129" s="132">
        <f t="shared" si="100"/>
        <v>0</v>
      </c>
      <c r="BZ129" s="132">
        <f t="shared" si="101"/>
        <v>0</v>
      </c>
      <c r="CA129" s="138">
        <f t="shared" si="102"/>
        <v>0</v>
      </c>
      <c r="CC129" s="138">
        <f t="shared" si="103"/>
        <v>0</v>
      </c>
      <c r="CD129" s="138">
        <f t="shared" si="117"/>
        <v>0</v>
      </c>
      <c r="CE129" s="183">
        <f t="shared" si="118"/>
        <v>0</v>
      </c>
      <c r="CF129" s="130" t="str">
        <f t="shared" si="119"/>
        <v xml:space="preserve"> </v>
      </c>
      <c r="CG129" s="130" t="str">
        <f t="shared" si="120"/>
        <v xml:space="preserve"> </v>
      </c>
    </row>
    <row r="130" spans="1:85" ht="15">
      <c r="A130" s="181">
        <v>127</v>
      </c>
      <c r="B130" s="1957"/>
      <c r="C130" s="1957"/>
      <c r="D130" s="310"/>
      <c r="E130" s="311" t="str">
        <f ca="1">IF(D130&gt;0,OFFSET(исх.данные!$A$6,D130,1,1,1)," ")</f>
        <v xml:space="preserve"> </v>
      </c>
      <c r="F130" s="312" t="str">
        <f ca="1">IF(D130&gt;0,OFFSET(исх.данные!$A$6,D130,2,1,1),"  ")</f>
        <v xml:space="preserve">  </v>
      </c>
      <c r="G130" s="311" t="str">
        <f ca="1">IF(D130&gt;0,OFFSET(исх.данные!$A$6,D130,3,1,1),"  ")</f>
        <v xml:space="preserve">  </v>
      </c>
      <c r="H130" s="310"/>
      <c r="I130" s="314"/>
      <c r="J130" s="311"/>
      <c r="K130" s="311"/>
      <c r="L130" s="314"/>
      <c r="M130" s="311"/>
      <c r="N130" s="311"/>
      <c r="O130" s="313"/>
      <c r="P130" s="313"/>
      <c r="Q130" s="314"/>
      <c r="R130" s="314"/>
      <c r="S130" s="312"/>
      <c r="T130" s="312"/>
      <c r="U130" s="315"/>
      <c r="V130" s="129" t="str">
        <f t="shared" si="104"/>
        <v xml:space="preserve"> </v>
      </c>
      <c r="W130" s="129" t="str">
        <f t="shared" si="105"/>
        <v xml:space="preserve"> </v>
      </c>
      <c r="X130" s="129" t="str">
        <f t="shared" si="106"/>
        <v xml:space="preserve"> </v>
      </c>
      <c r="Y130" s="129"/>
      <c r="Z130" s="129" t="str">
        <f t="shared" si="61"/>
        <v xml:space="preserve"> </v>
      </c>
      <c r="AA130" s="182" t="str">
        <f t="shared" si="107"/>
        <v xml:space="preserve">    </v>
      </c>
      <c r="AC130" s="132">
        <f t="shared" si="121"/>
        <v>0</v>
      </c>
      <c r="AD130" s="132">
        <f t="shared" si="108"/>
        <v>0</v>
      </c>
      <c r="AE130" s="132">
        <f t="shared" si="109"/>
        <v>0</v>
      </c>
      <c r="AF130" s="132">
        <f t="shared" si="110"/>
        <v>0</v>
      </c>
      <c r="AG130" s="132">
        <f t="shared" si="111"/>
        <v>0</v>
      </c>
      <c r="AH130" s="132">
        <f t="shared" si="112"/>
        <v>0</v>
      </c>
      <c r="AI130" s="132">
        <f t="shared" si="113"/>
        <v>0</v>
      </c>
      <c r="AJ130" s="132">
        <f t="shared" si="114"/>
        <v>0</v>
      </c>
      <c r="AK130" s="132">
        <f t="shared" si="115"/>
        <v>0</v>
      </c>
      <c r="AL130" s="132">
        <f t="shared" si="116"/>
        <v>0</v>
      </c>
      <c r="AM130" s="132">
        <f t="shared" si="62"/>
        <v>0</v>
      </c>
      <c r="AN130" s="132">
        <f t="shared" si="63"/>
        <v>0</v>
      </c>
      <c r="AO130" s="132">
        <f t="shared" si="64"/>
        <v>0</v>
      </c>
      <c r="AP130" s="132">
        <f t="shared" si="65"/>
        <v>0</v>
      </c>
      <c r="AQ130" s="132">
        <f t="shared" si="66"/>
        <v>0</v>
      </c>
      <c r="AR130" s="132">
        <f t="shared" si="67"/>
        <v>0</v>
      </c>
      <c r="AS130" s="132">
        <f t="shared" si="68"/>
        <v>0</v>
      </c>
      <c r="AT130" s="132">
        <f t="shared" si="69"/>
        <v>0</v>
      </c>
      <c r="AU130" s="132">
        <f t="shared" si="70"/>
        <v>0</v>
      </c>
      <c r="AV130" s="132">
        <f t="shared" si="71"/>
        <v>0</v>
      </c>
      <c r="AW130" s="132">
        <f t="shared" si="72"/>
        <v>0</v>
      </c>
      <c r="AX130" s="132">
        <f t="shared" si="73"/>
        <v>0</v>
      </c>
      <c r="AY130" s="132">
        <f t="shared" si="74"/>
        <v>0</v>
      </c>
      <c r="AZ130" s="132">
        <f t="shared" si="75"/>
        <v>0</v>
      </c>
      <c r="BA130" s="132">
        <f t="shared" si="76"/>
        <v>0</v>
      </c>
      <c r="BB130" s="132">
        <f t="shared" si="77"/>
        <v>0</v>
      </c>
      <c r="BC130" s="132">
        <f t="shared" si="78"/>
        <v>0</v>
      </c>
      <c r="BD130" s="132">
        <f t="shared" si="79"/>
        <v>0</v>
      </c>
      <c r="BE130" s="132">
        <f t="shared" si="80"/>
        <v>0</v>
      </c>
      <c r="BF130" s="132">
        <f t="shared" si="81"/>
        <v>0</v>
      </c>
      <c r="BG130" s="132">
        <f t="shared" si="82"/>
        <v>0</v>
      </c>
      <c r="BH130" s="132">
        <f t="shared" si="83"/>
        <v>0</v>
      </c>
      <c r="BI130" s="132">
        <f t="shared" si="84"/>
        <v>0</v>
      </c>
      <c r="BJ130" s="132">
        <f t="shared" si="85"/>
        <v>0</v>
      </c>
      <c r="BK130" s="132">
        <f t="shared" si="86"/>
        <v>0</v>
      </c>
      <c r="BL130" s="132">
        <f t="shared" si="87"/>
        <v>0</v>
      </c>
      <c r="BM130" s="132">
        <f t="shared" si="88"/>
        <v>0</v>
      </c>
      <c r="BN130" s="132">
        <f t="shared" si="89"/>
        <v>0</v>
      </c>
      <c r="BO130" s="132">
        <f t="shared" si="90"/>
        <v>0</v>
      </c>
      <c r="BP130" s="132">
        <f t="shared" si="91"/>
        <v>0</v>
      </c>
      <c r="BQ130" s="132">
        <f t="shared" si="92"/>
        <v>0</v>
      </c>
      <c r="BR130" s="132">
        <f t="shared" si="93"/>
        <v>0</v>
      </c>
      <c r="BS130" s="132">
        <f t="shared" si="94"/>
        <v>0</v>
      </c>
      <c r="BT130" s="132">
        <f t="shared" si="95"/>
        <v>0</v>
      </c>
      <c r="BU130" s="132">
        <f t="shared" si="96"/>
        <v>0</v>
      </c>
      <c r="BV130" s="132">
        <f t="shared" si="97"/>
        <v>0</v>
      </c>
      <c r="BW130" s="132">
        <f t="shared" si="98"/>
        <v>0</v>
      </c>
      <c r="BX130" s="132">
        <f t="shared" si="99"/>
        <v>0</v>
      </c>
      <c r="BY130" s="132">
        <f t="shared" si="100"/>
        <v>0</v>
      </c>
      <c r="BZ130" s="132">
        <f t="shared" si="101"/>
        <v>0</v>
      </c>
      <c r="CA130" s="138">
        <f t="shared" si="102"/>
        <v>0</v>
      </c>
      <c r="CC130" s="138">
        <f t="shared" si="103"/>
        <v>0</v>
      </c>
      <c r="CD130" s="138">
        <f t="shared" si="117"/>
        <v>0</v>
      </c>
      <c r="CE130" s="183">
        <f t="shared" si="118"/>
        <v>0</v>
      </c>
      <c r="CF130" s="130" t="str">
        <f t="shared" si="119"/>
        <v xml:space="preserve"> </v>
      </c>
      <c r="CG130" s="130" t="str">
        <f t="shared" si="120"/>
        <v xml:space="preserve"> </v>
      </c>
    </row>
    <row r="131" spans="1:85" ht="15">
      <c r="A131" s="181">
        <v>128</v>
      </c>
      <c r="B131" s="1956"/>
      <c r="C131" s="1956"/>
      <c r="D131" s="316"/>
      <c r="E131" s="317" t="str">
        <f ca="1">IF(D131&gt;0,OFFSET(исх.данные!$A$6,D131,1,1,1)," ")</f>
        <v xml:space="preserve"> </v>
      </c>
      <c r="F131" s="318" t="str">
        <f ca="1">IF(D131&gt;0,OFFSET(исх.данные!$A$6,D131,2,1,1),"  ")</f>
        <v xml:space="preserve">  </v>
      </c>
      <c r="G131" s="317" t="str">
        <f ca="1">IF(D131&gt;0,OFFSET(исх.данные!$A$6,D131,3,1,1),"  ")</f>
        <v xml:space="preserve">  </v>
      </c>
      <c r="H131" s="316"/>
      <c r="I131" s="306"/>
      <c r="J131" s="317"/>
      <c r="K131" s="317"/>
      <c r="L131" s="306"/>
      <c r="M131" s="317"/>
      <c r="N131" s="317"/>
      <c r="O131" s="319"/>
      <c r="P131" s="319"/>
      <c r="Q131" s="306"/>
      <c r="R131" s="306"/>
      <c r="S131" s="318"/>
      <c r="T131" s="318"/>
      <c r="U131" s="320"/>
      <c r="V131" s="126" t="str">
        <f t="shared" si="104"/>
        <v xml:space="preserve"> </v>
      </c>
      <c r="W131" s="126" t="str">
        <f t="shared" si="105"/>
        <v xml:space="preserve"> </v>
      </c>
      <c r="X131" s="126" t="str">
        <f t="shared" si="106"/>
        <v xml:space="preserve"> </v>
      </c>
      <c r="Y131" s="126"/>
      <c r="Z131" s="126" t="str">
        <f t="shared" si="61"/>
        <v xml:space="preserve"> </v>
      </c>
      <c r="AA131" s="181" t="str">
        <f t="shared" si="107"/>
        <v xml:space="preserve">    </v>
      </c>
      <c r="AC131" s="132">
        <f t="shared" si="121"/>
        <v>0</v>
      </c>
      <c r="AD131" s="132">
        <f t="shared" si="108"/>
        <v>0</v>
      </c>
      <c r="AE131" s="132">
        <f t="shared" si="109"/>
        <v>0</v>
      </c>
      <c r="AF131" s="132">
        <f t="shared" si="110"/>
        <v>0</v>
      </c>
      <c r="AG131" s="132">
        <f t="shared" si="111"/>
        <v>0</v>
      </c>
      <c r="AH131" s="132">
        <f t="shared" si="112"/>
        <v>0</v>
      </c>
      <c r="AI131" s="132">
        <f t="shared" si="113"/>
        <v>0</v>
      </c>
      <c r="AJ131" s="132">
        <f t="shared" si="114"/>
        <v>0</v>
      </c>
      <c r="AK131" s="132">
        <f t="shared" si="115"/>
        <v>0</v>
      </c>
      <c r="AL131" s="132">
        <f t="shared" si="116"/>
        <v>0</v>
      </c>
      <c r="AM131" s="132">
        <f t="shared" si="62"/>
        <v>0</v>
      </c>
      <c r="AN131" s="132">
        <f t="shared" si="63"/>
        <v>0</v>
      </c>
      <c r="AO131" s="132">
        <f t="shared" si="64"/>
        <v>0</v>
      </c>
      <c r="AP131" s="132">
        <f t="shared" si="65"/>
        <v>0</v>
      </c>
      <c r="AQ131" s="132">
        <f t="shared" si="66"/>
        <v>0</v>
      </c>
      <c r="AR131" s="132">
        <f t="shared" si="67"/>
        <v>0</v>
      </c>
      <c r="AS131" s="132">
        <f t="shared" si="68"/>
        <v>0</v>
      </c>
      <c r="AT131" s="132">
        <f t="shared" si="69"/>
        <v>0</v>
      </c>
      <c r="AU131" s="132">
        <f t="shared" si="70"/>
        <v>0</v>
      </c>
      <c r="AV131" s="132">
        <f t="shared" si="71"/>
        <v>0</v>
      </c>
      <c r="AW131" s="132">
        <f t="shared" si="72"/>
        <v>0</v>
      </c>
      <c r="AX131" s="132">
        <f t="shared" si="73"/>
        <v>0</v>
      </c>
      <c r="AY131" s="132">
        <f t="shared" si="74"/>
        <v>0</v>
      </c>
      <c r="AZ131" s="132">
        <f t="shared" si="75"/>
        <v>0</v>
      </c>
      <c r="BA131" s="132">
        <f t="shared" si="76"/>
        <v>0</v>
      </c>
      <c r="BB131" s="132">
        <f t="shared" si="77"/>
        <v>0</v>
      </c>
      <c r="BC131" s="132">
        <f t="shared" si="78"/>
        <v>0</v>
      </c>
      <c r="BD131" s="132">
        <f t="shared" si="79"/>
        <v>0</v>
      </c>
      <c r="BE131" s="132">
        <f t="shared" si="80"/>
        <v>0</v>
      </c>
      <c r="BF131" s="132">
        <f t="shared" si="81"/>
        <v>0</v>
      </c>
      <c r="BG131" s="132">
        <f t="shared" si="82"/>
        <v>0</v>
      </c>
      <c r="BH131" s="132">
        <f t="shared" si="83"/>
        <v>0</v>
      </c>
      <c r="BI131" s="132">
        <f t="shared" si="84"/>
        <v>0</v>
      </c>
      <c r="BJ131" s="132">
        <f t="shared" si="85"/>
        <v>0</v>
      </c>
      <c r="BK131" s="132">
        <f t="shared" si="86"/>
        <v>0</v>
      </c>
      <c r="BL131" s="132">
        <f t="shared" si="87"/>
        <v>0</v>
      </c>
      <c r="BM131" s="132">
        <f t="shared" si="88"/>
        <v>0</v>
      </c>
      <c r="BN131" s="132">
        <f t="shared" si="89"/>
        <v>0</v>
      </c>
      <c r="BO131" s="132">
        <f t="shared" si="90"/>
        <v>0</v>
      </c>
      <c r="BP131" s="132">
        <f t="shared" si="91"/>
        <v>0</v>
      </c>
      <c r="BQ131" s="132">
        <f t="shared" si="92"/>
        <v>0</v>
      </c>
      <c r="BR131" s="132">
        <f t="shared" si="93"/>
        <v>0</v>
      </c>
      <c r="BS131" s="132">
        <f t="shared" si="94"/>
        <v>0</v>
      </c>
      <c r="BT131" s="132">
        <f t="shared" si="95"/>
        <v>0</v>
      </c>
      <c r="BU131" s="132">
        <f t="shared" si="96"/>
        <v>0</v>
      </c>
      <c r="BV131" s="132">
        <f t="shared" si="97"/>
        <v>0</v>
      </c>
      <c r="BW131" s="132">
        <f t="shared" si="98"/>
        <v>0</v>
      </c>
      <c r="BX131" s="132">
        <f t="shared" si="99"/>
        <v>0</v>
      </c>
      <c r="BY131" s="132">
        <f t="shared" si="100"/>
        <v>0</v>
      </c>
      <c r="BZ131" s="132">
        <f t="shared" si="101"/>
        <v>0</v>
      </c>
      <c r="CA131" s="138">
        <f t="shared" si="102"/>
        <v>0</v>
      </c>
      <c r="CC131" s="138">
        <f t="shared" si="103"/>
        <v>0</v>
      </c>
      <c r="CD131" s="138">
        <f t="shared" si="117"/>
        <v>0</v>
      </c>
      <c r="CE131" s="183">
        <f t="shared" si="118"/>
        <v>0</v>
      </c>
      <c r="CF131" s="130" t="str">
        <f t="shared" si="119"/>
        <v xml:space="preserve"> </v>
      </c>
      <c r="CG131" s="130" t="str">
        <f t="shared" si="120"/>
        <v xml:space="preserve"> </v>
      </c>
    </row>
    <row r="132" spans="1:85" ht="15">
      <c r="A132" s="181">
        <v>129</v>
      </c>
      <c r="B132" s="1957"/>
      <c r="C132" s="1957"/>
      <c r="D132" s="310"/>
      <c r="E132" s="311" t="str">
        <f ca="1">IF(D132&gt;0,OFFSET(исх.данные!$A$6,D132,1,1,1)," ")</f>
        <v xml:space="preserve"> </v>
      </c>
      <c r="F132" s="312" t="str">
        <f ca="1">IF(D132&gt;0,OFFSET(исх.данные!$A$6,D132,2,1,1),"  ")</f>
        <v xml:space="preserve">  </v>
      </c>
      <c r="G132" s="311" t="str">
        <f ca="1">IF(D132&gt;0,OFFSET(исх.данные!$A$6,D132,3,1,1),"  ")</f>
        <v xml:space="preserve">  </v>
      </c>
      <c r="H132" s="310"/>
      <c r="I132" s="314"/>
      <c r="J132" s="311"/>
      <c r="K132" s="311"/>
      <c r="L132" s="314"/>
      <c r="M132" s="311"/>
      <c r="N132" s="311"/>
      <c r="O132" s="313"/>
      <c r="P132" s="313"/>
      <c r="Q132" s="314"/>
      <c r="R132" s="314"/>
      <c r="S132" s="312"/>
      <c r="T132" s="312"/>
      <c r="U132" s="315"/>
      <c r="V132" s="129" t="str">
        <f t="shared" si="104"/>
        <v xml:space="preserve"> </v>
      </c>
      <c r="W132" s="129" t="str">
        <f t="shared" si="105"/>
        <v xml:space="preserve"> </v>
      </c>
      <c r="X132" s="129" t="str">
        <f t="shared" si="106"/>
        <v xml:space="preserve"> </v>
      </c>
      <c r="Y132" s="129"/>
      <c r="Z132" s="129" t="str">
        <f t="shared" ref="Z132:Z195" si="122">IF(Q132&gt;0,6," ")</f>
        <v xml:space="preserve"> </v>
      </c>
      <c r="AA132" s="182" t="str">
        <f t="shared" si="107"/>
        <v xml:space="preserve">    </v>
      </c>
      <c r="AC132" s="132">
        <f t="shared" si="121"/>
        <v>0</v>
      </c>
      <c r="AD132" s="132">
        <f t="shared" si="108"/>
        <v>0</v>
      </c>
      <c r="AE132" s="132">
        <f t="shared" si="109"/>
        <v>0</v>
      </c>
      <c r="AF132" s="132">
        <f t="shared" si="110"/>
        <v>0</v>
      </c>
      <c r="AG132" s="132">
        <f t="shared" si="111"/>
        <v>0</v>
      </c>
      <c r="AH132" s="132">
        <f t="shared" si="112"/>
        <v>0</v>
      </c>
      <c r="AI132" s="132">
        <f t="shared" si="113"/>
        <v>0</v>
      </c>
      <c r="AJ132" s="132">
        <f t="shared" si="114"/>
        <v>0</v>
      </c>
      <c r="AK132" s="132">
        <f t="shared" si="115"/>
        <v>0</v>
      </c>
      <c r="AL132" s="132">
        <f t="shared" si="116"/>
        <v>0</v>
      </c>
      <c r="AM132" s="132">
        <f t="shared" ref="AM132:AM195" si="123">IF(D132=1,Q132,0)</f>
        <v>0</v>
      </c>
      <c r="AN132" s="132">
        <f t="shared" ref="AN132:AN195" si="124">IF(D132=2,Q132,0)</f>
        <v>0</v>
      </c>
      <c r="AO132" s="132">
        <f t="shared" ref="AO132:AO195" si="125">IF(D132=3,Q132,0)</f>
        <v>0</v>
      </c>
      <c r="AP132" s="132">
        <f t="shared" ref="AP132:AP195" si="126">IF(D132=4,Q132,0)</f>
        <v>0</v>
      </c>
      <c r="AQ132" s="132">
        <f t="shared" ref="AQ132:AQ195" si="127">IF(D132=5,Q132,0)</f>
        <v>0</v>
      </c>
      <c r="AR132" s="132">
        <f t="shared" ref="AR132:AR195" si="128">IF(D132=6,Q132,0)</f>
        <v>0</v>
      </c>
      <c r="AS132" s="132">
        <f t="shared" ref="AS132:AS195" si="129">IF(D132=7,Q132,0)</f>
        <v>0</v>
      </c>
      <c r="AT132" s="132">
        <f t="shared" ref="AT132:AT195" si="130">IF(D132=8,Q132,0)</f>
        <v>0</v>
      </c>
      <c r="AU132" s="132">
        <f t="shared" ref="AU132:AU195" si="131">IF(D132=9,Q132,0)</f>
        <v>0</v>
      </c>
      <c r="AV132" s="132">
        <f t="shared" ref="AV132:AV195" si="132">IF(D132=10,Q132,0)</f>
        <v>0</v>
      </c>
      <c r="AW132" s="132">
        <f t="shared" ref="AW132:AW195" si="133">IF(D132=1,((I132*L132*Q132)/1000000),0)</f>
        <v>0</v>
      </c>
      <c r="AX132" s="132">
        <f t="shared" ref="AX132:AX195" si="134">IF(D132=2,((I132*L132*Q132)/1000000),0)</f>
        <v>0</v>
      </c>
      <c r="AY132" s="132">
        <f t="shared" ref="AY132:AY195" si="135">IF(D132=3,((I132*L132*Q132)/1000000),0)</f>
        <v>0</v>
      </c>
      <c r="AZ132" s="132">
        <f t="shared" ref="AZ132:AZ195" si="136">IF(D132=4,((I132*L132*Q132)/1000000),0)</f>
        <v>0</v>
      </c>
      <c r="BA132" s="132">
        <f t="shared" ref="BA132:BA195" si="137">IF(D132=5,((I132*L132*Q132)/1000000),0)</f>
        <v>0</v>
      </c>
      <c r="BB132" s="132">
        <f t="shared" ref="BB132:BB195" si="138">IF(D132=6,((I132*L132*Q132)/1000000),0)</f>
        <v>0</v>
      </c>
      <c r="BC132" s="132">
        <f t="shared" ref="BC132:BC195" si="139">IF(D132=7,((I132*L132*Q132)/1000000),0)</f>
        <v>0</v>
      </c>
      <c r="BD132" s="132">
        <f t="shared" ref="BD132:BD195" si="140">IF(D132=8,((I132*L132*Q132)/1000000),0)</f>
        <v>0</v>
      </c>
      <c r="BE132" s="132">
        <f t="shared" ref="BE132:BE195" si="141">IF(D132=9,((I132*L132*Q132)/1000000),0)</f>
        <v>0</v>
      </c>
      <c r="BF132" s="132">
        <f t="shared" ref="BF132:BF195" si="142">IF(D132=10,((I132*L132*Q132)/1000000),0)</f>
        <v>0</v>
      </c>
      <c r="BG132" s="132">
        <f t="shared" ref="BG132:BG195" si="143">IF(D132=1,((((I132+L132)*2)*Q132)/1000),0)</f>
        <v>0</v>
      </c>
      <c r="BH132" s="132">
        <f t="shared" ref="BH132:BH195" si="144">IF(D132=2,((((I132+L132)*2)*Q132)/1000),0)</f>
        <v>0</v>
      </c>
      <c r="BI132" s="132">
        <f t="shared" ref="BI132:BI195" si="145">IF(D132=3,((((I132+L132)*2)*Q132)/1000),0)</f>
        <v>0</v>
      </c>
      <c r="BJ132" s="132">
        <f t="shared" ref="BJ132:BJ195" si="146">IF(D132=4,((((I132+L132)*2)*Q132)/1000),0)</f>
        <v>0</v>
      </c>
      <c r="BK132" s="132">
        <f t="shared" ref="BK132:BK195" si="147">IF(D132=5,((((I132+L132)*2)*Q132)/1000),0)</f>
        <v>0</v>
      </c>
      <c r="BL132" s="132">
        <f t="shared" ref="BL132:BL195" si="148">IF(D132=6,((((I132+L132)*2)*Q132)/1000),0)</f>
        <v>0</v>
      </c>
      <c r="BM132" s="132">
        <f t="shared" ref="BM132:BM195" si="149">IF(D132=7,((((I132+L132)*2)*Q132)/1000),0)</f>
        <v>0</v>
      </c>
      <c r="BN132" s="132">
        <f t="shared" ref="BN132:BN195" si="150">IF(D132=8,((((I132+L132)*2)*Q132)/1000),0)</f>
        <v>0</v>
      </c>
      <c r="BO132" s="132">
        <f t="shared" ref="BO132:BO195" si="151">IF(D132=9,((((I132+L132)*2)*Q132)/1000),0)</f>
        <v>0</v>
      </c>
      <c r="BP132" s="132">
        <f t="shared" ref="BP132:BP195" si="152">IF(D132=10,((((I132+L132)*2)*Q132)/1000),0)</f>
        <v>0</v>
      </c>
      <c r="BQ132" s="132">
        <f t="shared" ref="BQ132:BQ195" si="153">IF(S132&gt;0,(SUM(SUM(IF(J132=1,I132,0),(IF(K132=1,I132,0))),(SUM(IF(M132=1,L132,0),(IF(N132=1,L132,0)))))/1000)*Q132,0)</f>
        <v>0</v>
      </c>
      <c r="BR132" s="132">
        <f t="shared" ref="BR132:BR195" si="154">IF(S132&gt;0,(SUM(SUM(IF(J132=2,I132,0),(IF(K132=2,I132,0))),(SUM(IF(M132=2,L132,0),(IF(N132=2,L132,0)))))/1000)*Q132,0)</f>
        <v>0</v>
      </c>
      <c r="BS132" s="132">
        <f t="shared" ref="BS132:BS195" si="155">IF(S132&gt;0,(SUM(SUM(IF(J132=3,I132,0),(IF(K132=3,I132,0))),(SUM(IF(M132=3,L132,0),(IF(N132=3,L132,0)))))/1000)*Q132,0)</f>
        <v>0</v>
      </c>
      <c r="BT132" s="132">
        <f t="shared" ref="BT132:BT195" si="156">IF(S132&gt;0,(SUM(SUM(IF(J132=4,I132,0),(IF(K132=4,I132,0))),(SUM(IF(M132=4,L132,0),(IF(N132=4,L132,0)))))/1000)*Q132,0)</f>
        <v>0</v>
      </c>
      <c r="BU132" s="132">
        <f t="shared" ref="BU132:BU195" si="157">IF(S132&gt;0,(SUM(SUM(IF(J132=5,I132,0),(IF(K132=5,I132,0))),(SUM(IF(M132=5,L132,0),(IF(N132=5,L132,0)))))/1000)*Q132,0)</f>
        <v>0</v>
      </c>
      <c r="BV132" s="132">
        <f t="shared" ref="BV132:BV195" si="158">IF(S132&gt;0,(SUM(SUM(IF(J132=6,I132,0),(IF(K132=6,I132,0))),(SUM(IF(M132=6,L132,0),(IF(N132=6,L132,0)))))/1000)*Q132,0)</f>
        <v>0</v>
      </c>
      <c r="BW132" s="132">
        <f t="shared" ref="BW132:BW195" si="159">IF(S132&gt;0,(SUM(SUM(IF(J132=7,I132,0),(IF(K132=7,I132,0))),(SUM(IF(M132=7,L132,0),(IF(N132=7,L132,0)))))/1000)*Q132,0)</f>
        <v>0</v>
      </c>
      <c r="BX132" s="132">
        <f t="shared" ref="BX132:BX195" si="160">IF(S132&gt;0,(SUM(SUM(IF(J132=8,I132,0),(IF(K132=8,I132,0))),(SUM(IF(M132=8,L132,0),(IF(N132=8,L132,0)))))/1000)*Q132,0)</f>
        <v>0</v>
      </c>
      <c r="BY132" s="132">
        <f t="shared" ref="BY132:BY195" si="161">IF(S132&gt;0,(SUM(SUM(IF(J132=9,I132,0),(IF(K132=9,I132,0))),(SUM(IF(M132=9,L132,0),(IF(N132=9,L132,0)))))/1000)*Q132,0)</f>
        <v>0</v>
      </c>
      <c r="BZ132" s="132">
        <f t="shared" ref="BZ132:BZ195" si="162">IF(S132&gt;0,(SUM(SUM(IF(J132=10,I132,0),(IF(K132=10,I132,0))),(SUM(IF(M132=10,L132,0),(IF(N132=10,L132,0)))))/1000)*Q132,0)</f>
        <v>0</v>
      </c>
      <c r="CA132" s="138">
        <f t="shared" ref="CA132:CA195" si="163">SUM(AC132:AL132)</f>
        <v>0</v>
      </c>
      <c r="CC132" s="138">
        <f t="shared" ref="CC132:CC195" si="164">O132*Q132/1000</f>
        <v>0</v>
      </c>
      <c r="CD132" s="138">
        <f t="shared" si="117"/>
        <v>0</v>
      </c>
      <c r="CE132" s="183">
        <f t="shared" si="118"/>
        <v>0</v>
      </c>
      <c r="CF132" s="130" t="str">
        <f t="shared" si="119"/>
        <v xml:space="preserve"> </v>
      </c>
      <c r="CG132" s="130" t="str">
        <f t="shared" si="120"/>
        <v xml:space="preserve"> </v>
      </c>
    </row>
    <row r="133" spans="1:85" ht="15">
      <c r="A133" s="181">
        <v>130</v>
      </c>
      <c r="B133" s="1956"/>
      <c r="C133" s="1956"/>
      <c r="D133" s="316"/>
      <c r="E133" s="317" t="str">
        <f ca="1">IF(D133&gt;0,OFFSET(исх.данные!$A$6,D133,1,1,1)," ")</f>
        <v xml:space="preserve"> </v>
      </c>
      <c r="F133" s="318" t="str">
        <f ca="1">IF(D133&gt;0,OFFSET(исх.данные!$A$6,D133,2,1,1),"  ")</f>
        <v xml:space="preserve">  </v>
      </c>
      <c r="G133" s="317" t="str">
        <f ca="1">IF(D133&gt;0,OFFSET(исх.данные!$A$6,D133,3,1,1),"  ")</f>
        <v xml:space="preserve">  </v>
      </c>
      <c r="H133" s="316"/>
      <c r="I133" s="306"/>
      <c r="J133" s="317"/>
      <c r="K133" s="317"/>
      <c r="L133" s="306"/>
      <c r="M133" s="317"/>
      <c r="N133" s="317"/>
      <c r="O133" s="319"/>
      <c r="P133" s="319"/>
      <c r="Q133" s="306"/>
      <c r="R133" s="306"/>
      <c r="S133" s="318"/>
      <c r="T133" s="318"/>
      <c r="U133" s="320"/>
      <c r="V133" s="126" t="str">
        <f t="shared" ref="V133:V196" si="165">IF(Q133&gt;0,1," ")</f>
        <v xml:space="preserve"> </v>
      </c>
      <c r="W133" s="126" t="str">
        <f t="shared" ref="W133:W196" si="166">IF(S133&gt;0,2," ")</f>
        <v xml:space="preserve"> </v>
      </c>
      <c r="X133" s="126" t="str">
        <f t="shared" ref="X133:X196" si="167">IF(CA133&gt;0,3," ")</f>
        <v xml:space="preserve"> </v>
      </c>
      <c r="Y133" s="126"/>
      <c r="Z133" s="126" t="str">
        <f t="shared" si="122"/>
        <v xml:space="preserve"> </v>
      </c>
      <c r="AA133" s="181" t="str">
        <f t="shared" ref="AA133:AA196" si="168">V133&amp;W133&amp;X133&amp;Y133&amp;Z133</f>
        <v xml:space="preserve">    </v>
      </c>
      <c r="AC133" s="132">
        <f t="shared" si="121"/>
        <v>0</v>
      </c>
      <c r="AD133" s="132">
        <f t="shared" ref="AD133:AD196" si="169">SUM((SUM(IF(J133=2,I133,0),(IF(K133=2,I133,0)))),(SUM(IF(M133=2,L133,0),(IF(N133=2,L133,0)))))/1000*Q133</f>
        <v>0</v>
      </c>
      <c r="AE133" s="132">
        <f t="shared" ref="AE133:AE196" si="170">SUM((SUM(IF(J133=3,I133,0),(IF(K133=3,I133,0)))),(SUM(IF(M133=3,L133,0),(IF(N133=3,L133,0)))))/1000*Q133</f>
        <v>0</v>
      </c>
      <c r="AF133" s="132">
        <f t="shared" ref="AF133:AF196" si="171">SUM((SUM(IF(J133=4,I133,0),(IF(K133=4,I133,0)))),(SUM(IF(M133=4,L133,0),(IF(N133=4,L133,0)))))/1000*Q133</f>
        <v>0</v>
      </c>
      <c r="AG133" s="132">
        <f t="shared" ref="AG133:AG196" si="172">SUM((SUM(IF(J133=5,I133,0),(IF(K133=5,I133,0)))),(SUM(IF(M133=5,L133,0),(IF(N133=5,L133,0)))))/1000*Q133</f>
        <v>0</v>
      </c>
      <c r="AH133" s="132">
        <f t="shared" ref="AH133:AH196" si="173">SUM((SUM(IF(J133=6,I133,0),(IF(K133=6,I133,0)))),(SUM(IF(M133=6,L133,0),(IF(N133=6,L133,0)))))/1000*Q133</f>
        <v>0</v>
      </c>
      <c r="AI133" s="132">
        <f t="shared" ref="AI133:AI196" si="174">SUM((SUM(IF(J133=7,I133,0),(IF(K133=7,I133,0)))),(SUM(IF(M133=7,L133,0),(IF(N133=7,L133,0)))))/1000*Q133</f>
        <v>0</v>
      </c>
      <c r="AJ133" s="132">
        <f t="shared" ref="AJ133:AJ196" si="175">SUM((SUM(IF(J133=8,I133,0),(IF(K133=8,I133,0)))),(SUM(IF(M133=8,L133,0),(IF(N133=8,L133,0)))))/1000*Q133</f>
        <v>0</v>
      </c>
      <c r="AK133" s="132">
        <f t="shared" ref="AK133:AK196" si="176">SUM((SUM(IF(J133=9,I133,0),(IF(K133=9,I133,0)))),(SUM(IF(M133=9,L133,0),(IF(N133=9,L133,0)))))/1000*Q133</f>
        <v>0</v>
      </c>
      <c r="AL133" s="132">
        <f t="shared" ref="AL133:AL196" si="177">SUM((SUM(IF(J133=10,I133,0),(IF(K133=10,I133,0)))),(SUM(IF(M133=10,L133,0),(IF(N133=10,L133,0)))))/1000*Q133</f>
        <v>0</v>
      </c>
      <c r="AM133" s="132">
        <f t="shared" si="123"/>
        <v>0</v>
      </c>
      <c r="AN133" s="132">
        <f t="shared" si="124"/>
        <v>0</v>
      </c>
      <c r="AO133" s="132">
        <f t="shared" si="125"/>
        <v>0</v>
      </c>
      <c r="AP133" s="132">
        <f t="shared" si="126"/>
        <v>0</v>
      </c>
      <c r="AQ133" s="132">
        <f t="shared" si="127"/>
        <v>0</v>
      </c>
      <c r="AR133" s="132">
        <f t="shared" si="128"/>
        <v>0</v>
      </c>
      <c r="AS133" s="132">
        <f t="shared" si="129"/>
        <v>0</v>
      </c>
      <c r="AT133" s="132">
        <f t="shared" si="130"/>
        <v>0</v>
      </c>
      <c r="AU133" s="132">
        <f t="shared" si="131"/>
        <v>0</v>
      </c>
      <c r="AV133" s="132">
        <f t="shared" si="132"/>
        <v>0</v>
      </c>
      <c r="AW133" s="132">
        <f t="shared" si="133"/>
        <v>0</v>
      </c>
      <c r="AX133" s="132">
        <f t="shared" si="134"/>
        <v>0</v>
      </c>
      <c r="AY133" s="132">
        <f t="shared" si="135"/>
        <v>0</v>
      </c>
      <c r="AZ133" s="132">
        <f t="shared" si="136"/>
        <v>0</v>
      </c>
      <c r="BA133" s="132">
        <f t="shared" si="137"/>
        <v>0</v>
      </c>
      <c r="BB133" s="132">
        <f t="shared" si="138"/>
        <v>0</v>
      </c>
      <c r="BC133" s="132">
        <f t="shared" si="139"/>
        <v>0</v>
      </c>
      <c r="BD133" s="132">
        <f t="shared" si="140"/>
        <v>0</v>
      </c>
      <c r="BE133" s="132">
        <f t="shared" si="141"/>
        <v>0</v>
      </c>
      <c r="BF133" s="132">
        <f t="shared" si="142"/>
        <v>0</v>
      </c>
      <c r="BG133" s="132">
        <f t="shared" si="143"/>
        <v>0</v>
      </c>
      <c r="BH133" s="132">
        <f t="shared" si="144"/>
        <v>0</v>
      </c>
      <c r="BI133" s="132">
        <f t="shared" si="145"/>
        <v>0</v>
      </c>
      <c r="BJ133" s="132">
        <f t="shared" si="146"/>
        <v>0</v>
      </c>
      <c r="BK133" s="132">
        <f t="shared" si="147"/>
        <v>0</v>
      </c>
      <c r="BL133" s="132">
        <f t="shared" si="148"/>
        <v>0</v>
      </c>
      <c r="BM133" s="132">
        <f t="shared" si="149"/>
        <v>0</v>
      </c>
      <c r="BN133" s="132">
        <f t="shared" si="150"/>
        <v>0</v>
      </c>
      <c r="BO133" s="132">
        <f t="shared" si="151"/>
        <v>0</v>
      </c>
      <c r="BP133" s="132">
        <f t="shared" si="152"/>
        <v>0</v>
      </c>
      <c r="BQ133" s="132">
        <f t="shared" si="153"/>
        <v>0</v>
      </c>
      <c r="BR133" s="132">
        <f t="shared" si="154"/>
        <v>0</v>
      </c>
      <c r="BS133" s="132">
        <f t="shared" si="155"/>
        <v>0</v>
      </c>
      <c r="BT133" s="132">
        <f t="shared" si="156"/>
        <v>0</v>
      </c>
      <c r="BU133" s="132">
        <f t="shared" si="157"/>
        <v>0</v>
      </c>
      <c r="BV133" s="132">
        <f t="shared" si="158"/>
        <v>0</v>
      </c>
      <c r="BW133" s="132">
        <f t="shared" si="159"/>
        <v>0</v>
      </c>
      <c r="BX133" s="132">
        <f t="shared" si="160"/>
        <v>0</v>
      </c>
      <c r="BY133" s="132">
        <f t="shared" si="161"/>
        <v>0</v>
      </c>
      <c r="BZ133" s="132">
        <f t="shared" si="162"/>
        <v>0</v>
      </c>
      <c r="CA133" s="138">
        <f t="shared" si="163"/>
        <v>0</v>
      </c>
      <c r="CC133" s="138">
        <f t="shared" si="164"/>
        <v>0</v>
      </c>
      <c r="CD133" s="138">
        <f t="shared" ref="CD133:CD196" si="178">P133*Q133/1000</f>
        <v>0</v>
      </c>
      <c r="CE133" s="183">
        <f t="shared" ref="CE133:CE196" si="179">IF((I133*L133/1000000)&gt;0.999999,(1*Q133),0)</f>
        <v>0</v>
      </c>
      <c r="CF133" s="130" t="str">
        <f t="shared" ref="CF133:CF196" si="180">IF(O133&gt;0,("паз"&amp;O133)," ")</f>
        <v xml:space="preserve"> </v>
      </c>
      <c r="CG133" s="130" t="str">
        <f t="shared" ref="CG133:CG196" si="181">IF(P133&gt;0,("чет."&amp;P133)," ")</f>
        <v xml:space="preserve"> </v>
      </c>
    </row>
    <row r="134" spans="1:85" ht="15">
      <c r="A134" s="181">
        <v>131</v>
      </c>
      <c r="B134" s="1957"/>
      <c r="C134" s="1957"/>
      <c r="D134" s="310"/>
      <c r="E134" s="311" t="str">
        <f ca="1">IF(D134&gt;0,OFFSET(исх.данные!$A$6,D134,1,1,1)," ")</f>
        <v xml:space="preserve"> </v>
      </c>
      <c r="F134" s="312" t="str">
        <f ca="1">IF(D134&gt;0,OFFSET(исх.данные!$A$6,D134,2,1,1),"  ")</f>
        <v xml:space="preserve">  </v>
      </c>
      <c r="G134" s="311" t="str">
        <f ca="1">IF(D134&gt;0,OFFSET(исх.данные!$A$6,D134,3,1,1),"  ")</f>
        <v xml:space="preserve">  </v>
      </c>
      <c r="H134" s="310"/>
      <c r="I134" s="314"/>
      <c r="J134" s="311"/>
      <c r="K134" s="311"/>
      <c r="L134" s="314"/>
      <c r="M134" s="311"/>
      <c r="N134" s="311"/>
      <c r="O134" s="313"/>
      <c r="P134" s="313"/>
      <c r="Q134" s="314"/>
      <c r="R134" s="314"/>
      <c r="S134" s="312"/>
      <c r="T134" s="312"/>
      <c r="U134" s="315"/>
      <c r="V134" s="129" t="str">
        <f t="shared" si="165"/>
        <v xml:space="preserve"> </v>
      </c>
      <c r="W134" s="129" t="str">
        <f t="shared" si="166"/>
        <v xml:space="preserve"> </v>
      </c>
      <c r="X134" s="129" t="str">
        <f t="shared" si="167"/>
        <v xml:space="preserve"> </v>
      </c>
      <c r="Y134" s="129"/>
      <c r="Z134" s="129" t="str">
        <f t="shared" si="122"/>
        <v xml:space="preserve"> </v>
      </c>
      <c r="AA134" s="182" t="str">
        <f t="shared" si="168"/>
        <v xml:space="preserve">    </v>
      </c>
      <c r="AC134" s="132">
        <f t="shared" ref="AC134:AC197" si="182">SUM((SUM(IF(J134=1,I134,0),(IF(K134=1,I134,0)))),(SUM(IF(M134=1,L134,0),(IF(N134=1,L134,0)))))/1000*Q134</f>
        <v>0</v>
      </c>
      <c r="AD134" s="132">
        <f t="shared" si="169"/>
        <v>0</v>
      </c>
      <c r="AE134" s="132">
        <f t="shared" si="170"/>
        <v>0</v>
      </c>
      <c r="AF134" s="132">
        <f t="shared" si="171"/>
        <v>0</v>
      </c>
      <c r="AG134" s="132">
        <f t="shared" si="172"/>
        <v>0</v>
      </c>
      <c r="AH134" s="132">
        <f t="shared" si="173"/>
        <v>0</v>
      </c>
      <c r="AI134" s="132">
        <f t="shared" si="174"/>
        <v>0</v>
      </c>
      <c r="AJ134" s="132">
        <f t="shared" si="175"/>
        <v>0</v>
      </c>
      <c r="AK134" s="132">
        <f t="shared" si="176"/>
        <v>0</v>
      </c>
      <c r="AL134" s="132">
        <f t="shared" si="177"/>
        <v>0</v>
      </c>
      <c r="AM134" s="132">
        <f t="shared" si="123"/>
        <v>0</v>
      </c>
      <c r="AN134" s="132">
        <f t="shared" si="124"/>
        <v>0</v>
      </c>
      <c r="AO134" s="132">
        <f t="shared" si="125"/>
        <v>0</v>
      </c>
      <c r="AP134" s="132">
        <f t="shared" si="126"/>
        <v>0</v>
      </c>
      <c r="AQ134" s="132">
        <f t="shared" si="127"/>
        <v>0</v>
      </c>
      <c r="AR134" s="132">
        <f t="shared" si="128"/>
        <v>0</v>
      </c>
      <c r="AS134" s="132">
        <f t="shared" si="129"/>
        <v>0</v>
      </c>
      <c r="AT134" s="132">
        <f t="shared" si="130"/>
        <v>0</v>
      </c>
      <c r="AU134" s="132">
        <f t="shared" si="131"/>
        <v>0</v>
      </c>
      <c r="AV134" s="132">
        <f t="shared" si="132"/>
        <v>0</v>
      </c>
      <c r="AW134" s="132">
        <f t="shared" si="133"/>
        <v>0</v>
      </c>
      <c r="AX134" s="132">
        <f t="shared" si="134"/>
        <v>0</v>
      </c>
      <c r="AY134" s="132">
        <f t="shared" si="135"/>
        <v>0</v>
      </c>
      <c r="AZ134" s="132">
        <f t="shared" si="136"/>
        <v>0</v>
      </c>
      <c r="BA134" s="132">
        <f t="shared" si="137"/>
        <v>0</v>
      </c>
      <c r="BB134" s="132">
        <f t="shared" si="138"/>
        <v>0</v>
      </c>
      <c r="BC134" s="132">
        <f t="shared" si="139"/>
        <v>0</v>
      </c>
      <c r="BD134" s="132">
        <f t="shared" si="140"/>
        <v>0</v>
      </c>
      <c r="BE134" s="132">
        <f t="shared" si="141"/>
        <v>0</v>
      </c>
      <c r="BF134" s="132">
        <f t="shared" si="142"/>
        <v>0</v>
      </c>
      <c r="BG134" s="132">
        <f t="shared" si="143"/>
        <v>0</v>
      </c>
      <c r="BH134" s="132">
        <f t="shared" si="144"/>
        <v>0</v>
      </c>
      <c r="BI134" s="132">
        <f t="shared" si="145"/>
        <v>0</v>
      </c>
      <c r="BJ134" s="132">
        <f t="shared" si="146"/>
        <v>0</v>
      </c>
      <c r="BK134" s="132">
        <f t="shared" si="147"/>
        <v>0</v>
      </c>
      <c r="BL134" s="132">
        <f t="shared" si="148"/>
        <v>0</v>
      </c>
      <c r="BM134" s="132">
        <f t="shared" si="149"/>
        <v>0</v>
      </c>
      <c r="BN134" s="132">
        <f t="shared" si="150"/>
        <v>0</v>
      </c>
      <c r="BO134" s="132">
        <f t="shared" si="151"/>
        <v>0</v>
      </c>
      <c r="BP134" s="132">
        <f t="shared" si="152"/>
        <v>0</v>
      </c>
      <c r="BQ134" s="132">
        <f t="shared" si="153"/>
        <v>0</v>
      </c>
      <c r="BR134" s="132">
        <f t="shared" si="154"/>
        <v>0</v>
      </c>
      <c r="BS134" s="132">
        <f t="shared" si="155"/>
        <v>0</v>
      </c>
      <c r="BT134" s="132">
        <f t="shared" si="156"/>
        <v>0</v>
      </c>
      <c r="BU134" s="132">
        <f t="shared" si="157"/>
        <v>0</v>
      </c>
      <c r="BV134" s="132">
        <f t="shared" si="158"/>
        <v>0</v>
      </c>
      <c r="BW134" s="132">
        <f t="shared" si="159"/>
        <v>0</v>
      </c>
      <c r="BX134" s="132">
        <f t="shared" si="160"/>
        <v>0</v>
      </c>
      <c r="BY134" s="132">
        <f t="shared" si="161"/>
        <v>0</v>
      </c>
      <c r="BZ134" s="132">
        <f t="shared" si="162"/>
        <v>0</v>
      </c>
      <c r="CA134" s="138">
        <f t="shared" si="163"/>
        <v>0</v>
      </c>
      <c r="CC134" s="138">
        <f t="shared" si="164"/>
        <v>0</v>
      </c>
      <c r="CD134" s="138">
        <f t="shared" si="178"/>
        <v>0</v>
      </c>
      <c r="CE134" s="183">
        <f t="shared" si="179"/>
        <v>0</v>
      </c>
      <c r="CF134" s="130" t="str">
        <f t="shared" si="180"/>
        <v xml:space="preserve"> </v>
      </c>
      <c r="CG134" s="130" t="str">
        <f t="shared" si="181"/>
        <v xml:space="preserve"> </v>
      </c>
    </row>
    <row r="135" spans="1:85" ht="15">
      <c r="A135" s="181">
        <v>132</v>
      </c>
      <c r="B135" s="1956"/>
      <c r="C135" s="1956"/>
      <c r="D135" s="316"/>
      <c r="E135" s="317" t="str">
        <f ca="1">IF(D135&gt;0,OFFSET(исх.данные!$A$6,D135,1,1,1)," ")</f>
        <v xml:space="preserve"> </v>
      </c>
      <c r="F135" s="318" t="str">
        <f ca="1">IF(D135&gt;0,OFFSET(исх.данные!$A$6,D135,2,1,1),"  ")</f>
        <v xml:space="preserve">  </v>
      </c>
      <c r="G135" s="317" t="str">
        <f ca="1">IF(D135&gt;0,OFFSET(исх.данные!$A$6,D135,3,1,1),"  ")</f>
        <v xml:space="preserve">  </v>
      </c>
      <c r="H135" s="316"/>
      <c r="I135" s="306"/>
      <c r="J135" s="317"/>
      <c r="K135" s="317"/>
      <c r="L135" s="306"/>
      <c r="M135" s="317"/>
      <c r="N135" s="317"/>
      <c r="O135" s="319"/>
      <c r="P135" s="319"/>
      <c r="Q135" s="306"/>
      <c r="R135" s="306"/>
      <c r="S135" s="318"/>
      <c r="T135" s="318"/>
      <c r="U135" s="320"/>
      <c r="V135" s="126" t="str">
        <f t="shared" si="165"/>
        <v xml:space="preserve"> </v>
      </c>
      <c r="W135" s="126" t="str">
        <f t="shared" si="166"/>
        <v xml:space="preserve"> </v>
      </c>
      <c r="X135" s="126" t="str">
        <f t="shared" si="167"/>
        <v xml:space="preserve"> </v>
      </c>
      <c r="Y135" s="126"/>
      <c r="Z135" s="126" t="str">
        <f t="shared" si="122"/>
        <v xml:space="preserve"> </v>
      </c>
      <c r="AA135" s="181" t="str">
        <f t="shared" si="168"/>
        <v xml:space="preserve">    </v>
      </c>
      <c r="AC135" s="132">
        <f t="shared" si="182"/>
        <v>0</v>
      </c>
      <c r="AD135" s="132">
        <f t="shared" si="169"/>
        <v>0</v>
      </c>
      <c r="AE135" s="132">
        <f t="shared" si="170"/>
        <v>0</v>
      </c>
      <c r="AF135" s="132">
        <f t="shared" si="171"/>
        <v>0</v>
      </c>
      <c r="AG135" s="132">
        <f t="shared" si="172"/>
        <v>0</v>
      </c>
      <c r="AH135" s="132">
        <f t="shared" si="173"/>
        <v>0</v>
      </c>
      <c r="AI135" s="132">
        <f t="shared" si="174"/>
        <v>0</v>
      </c>
      <c r="AJ135" s="132">
        <f t="shared" si="175"/>
        <v>0</v>
      </c>
      <c r="AK135" s="132">
        <f t="shared" si="176"/>
        <v>0</v>
      </c>
      <c r="AL135" s="132">
        <f t="shared" si="177"/>
        <v>0</v>
      </c>
      <c r="AM135" s="132">
        <f t="shared" si="123"/>
        <v>0</v>
      </c>
      <c r="AN135" s="132">
        <f t="shared" si="124"/>
        <v>0</v>
      </c>
      <c r="AO135" s="132">
        <f t="shared" si="125"/>
        <v>0</v>
      </c>
      <c r="AP135" s="132">
        <f t="shared" si="126"/>
        <v>0</v>
      </c>
      <c r="AQ135" s="132">
        <f t="shared" si="127"/>
        <v>0</v>
      </c>
      <c r="AR135" s="132">
        <f t="shared" si="128"/>
        <v>0</v>
      </c>
      <c r="AS135" s="132">
        <f t="shared" si="129"/>
        <v>0</v>
      </c>
      <c r="AT135" s="132">
        <f t="shared" si="130"/>
        <v>0</v>
      </c>
      <c r="AU135" s="132">
        <f t="shared" si="131"/>
        <v>0</v>
      </c>
      <c r="AV135" s="132">
        <f t="shared" si="132"/>
        <v>0</v>
      </c>
      <c r="AW135" s="132">
        <f t="shared" si="133"/>
        <v>0</v>
      </c>
      <c r="AX135" s="132">
        <f t="shared" si="134"/>
        <v>0</v>
      </c>
      <c r="AY135" s="132">
        <f t="shared" si="135"/>
        <v>0</v>
      </c>
      <c r="AZ135" s="132">
        <f t="shared" si="136"/>
        <v>0</v>
      </c>
      <c r="BA135" s="132">
        <f t="shared" si="137"/>
        <v>0</v>
      </c>
      <c r="BB135" s="132">
        <f t="shared" si="138"/>
        <v>0</v>
      </c>
      <c r="BC135" s="132">
        <f t="shared" si="139"/>
        <v>0</v>
      </c>
      <c r="BD135" s="132">
        <f t="shared" si="140"/>
        <v>0</v>
      </c>
      <c r="BE135" s="132">
        <f t="shared" si="141"/>
        <v>0</v>
      </c>
      <c r="BF135" s="132">
        <f t="shared" si="142"/>
        <v>0</v>
      </c>
      <c r="BG135" s="132">
        <f t="shared" si="143"/>
        <v>0</v>
      </c>
      <c r="BH135" s="132">
        <f t="shared" si="144"/>
        <v>0</v>
      </c>
      <c r="BI135" s="132">
        <f t="shared" si="145"/>
        <v>0</v>
      </c>
      <c r="BJ135" s="132">
        <f t="shared" si="146"/>
        <v>0</v>
      </c>
      <c r="BK135" s="132">
        <f t="shared" si="147"/>
        <v>0</v>
      </c>
      <c r="BL135" s="132">
        <f t="shared" si="148"/>
        <v>0</v>
      </c>
      <c r="BM135" s="132">
        <f t="shared" si="149"/>
        <v>0</v>
      </c>
      <c r="BN135" s="132">
        <f t="shared" si="150"/>
        <v>0</v>
      </c>
      <c r="BO135" s="132">
        <f t="shared" si="151"/>
        <v>0</v>
      </c>
      <c r="BP135" s="132">
        <f t="shared" si="152"/>
        <v>0</v>
      </c>
      <c r="BQ135" s="132">
        <f t="shared" si="153"/>
        <v>0</v>
      </c>
      <c r="BR135" s="132">
        <f t="shared" si="154"/>
        <v>0</v>
      </c>
      <c r="BS135" s="132">
        <f t="shared" si="155"/>
        <v>0</v>
      </c>
      <c r="BT135" s="132">
        <f t="shared" si="156"/>
        <v>0</v>
      </c>
      <c r="BU135" s="132">
        <f t="shared" si="157"/>
        <v>0</v>
      </c>
      <c r="BV135" s="132">
        <f t="shared" si="158"/>
        <v>0</v>
      </c>
      <c r="BW135" s="132">
        <f t="shared" si="159"/>
        <v>0</v>
      </c>
      <c r="BX135" s="132">
        <f t="shared" si="160"/>
        <v>0</v>
      </c>
      <c r="BY135" s="132">
        <f t="shared" si="161"/>
        <v>0</v>
      </c>
      <c r="BZ135" s="132">
        <f t="shared" si="162"/>
        <v>0</v>
      </c>
      <c r="CA135" s="138">
        <f t="shared" si="163"/>
        <v>0</v>
      </c>
      <c r="CC135" s="138">
        <f t="shared" si="164"/>
        <v>0</v>
      </c>
      <c r="CD135" s="138">
        <f t="shared" si="178"/>
        <v>0</v>
      </c>
      <c r="CE135" s="183">
        <f t="shared" si="179"/>
        <v>0</v>
      </c>
      <c r="CF135" s="130" t="str">
        <f t="shared" si="180"/>
        <v xml:space="preserve"> </v>
      </c>
      <c r="CG135" s="130" t="str">
        <f t="shared" si="181"/>
        <v xml:space="preserve"> </v>
      </c>
    </row>
    <row r="136" spans="1:85" ht="15">
      <c r="A136" s="181">
        <v>133</v>
      </c>
      <c r="B136" s="1957"/>
      <c r="C136" s="1957"/>
      <c r="D136" s="310"/>
      <c r="E136" s="311" t="str">
        <f ca="1">IF(D136&gt;0,OFFSET(исх.данные!$A$6,D136,1,1,1)," ")</f>
        <v xml:space="preserve"> </v>
      </c>
      <c r="F136" s="312" t="str">
        <f ca="1">IF(D136&gt;0,OFFSET(исх.данные!$A$6,D136,2,1,1),"  ")</f>
        <v xml:space="preserve">  </v>
      </c>
      <c r="G136" s="311" t="str">
        <f ca="1">IF(D136&gt;0,OFFSET(исх.данные!$A$6,D136,3,1,1),"  ")</f>
        <v xml:space="preserve">  </v>
      </c>
      <c r="H136" s="310"/>
      <c r="I136" s="314"/>
      <c r="J136" s="311"/>
      <c r="K136" s="311"/>
      <c r="L136" s="314"/>
      <c r="M136" s="311"/>
      <c r="N136" s="311"/>
      <c r="O136" s="313"/>
      <c r="P136" s="313"/>
      <c r="Q136" s="314"/>
      <c r="R136" s="314"/>
      <c r="S136" s="312"/>
      <c r="T136" s="312"/>
      <c r="U136" s="315"/>
      <c r="V136" s="129" t="str">
        <f t="shared" si="165"/>
        <v xml:space="preserve"> </v>
      </c>
      <c r="W136" s="129" t="str">
        <f t="shared" si="166"/>
        <v xml:space="preserve"> </v>
      </c>
      <c r="X136" s="129" t="str">
        <f t="shared" si="167"/>
        <v xml:space="preserve"> </v>
      </c>
      <c r="Y136" s="129"/>
      <c r="Z136" s="129" t="str">
        <f t="shared" si="122"/>
        <v xml:space="preserve"> </v>
      </c>
      <c r="AA136" s="182" t="str">
        <f t="shared" si="168"/>
        <v xml:space="preserve">    </v>
      </c>
      <c r="AC136" s="132">
        <f t="shared" si="182"/>
        <v>0</v>
      </c>
      <c r="AD136" s="132">
        <f t="shared" si="169"/>
        <v>0</v>
      </c>
      <c r="AE136" s="132">
        <f t="shared" si="170"/>
        <v>0</v>
      </c>
      <c r="AF136" s="132">
        <f t="shared" si="171"/>
        <v>0</v>
      </c>
      <c r="AG136" s="132">
        <f t="shared" si="172"/>
        <v>0</v>
      </c>
      <c r="AH136" s="132">
        <f t="shared" si="173"/>
        <v>0</v>
      </c>
      <c r="AI136" s="132">
        <f t="shared" si="174"/>
        <v>0</v>
      </c>
      <c r="AJ136" s="132">
        <f t="shared" si="175"/>
        <v>0</v>
      </c>
      <c r="AK136" s="132">
        <f t="shared" si="176"/>
        <v>0</v>
      </c>
      <c r="AL136" s="132">
        <f t="shared" si="177"/>
        <v>0</v>
      </c>
      <c r="AM136" s="132">
        <f t="shared" si="123"/>
        <v>0</v>
      </c>
      <c r="AN136" s="132">
        <f t="shared" si="124"/>
        <v>0</v>
      </c>
      <c r="AO136" s="132">
        <f t="shared" si="125"/>
        <v>0</v>
      </c>
      <c r="AP136" s="132">
        <f t="shared" si="126"/>
        <v>0</v>
      </c>
      <c r="AQ136" s="132">
        <f t="shared" si="127"/>
        <v>0</v>
      </c>
      <c r="AR136" s="132">
        <f t="shared" si="128"/>
        <v>0</v>
      </c>
      <c r="AS136" s="132">
        <f t="shared" si="129"/>
        <v>0</v>
      </c>
      <c r="AT136" s="132">
        <f t="shared" si="130"/>
        <v>0</v>
      </c>
      <c r="AU136" s="132">
        <f t="shared" si="131"/>
        <v>0</v>
      </c>
      <c r="AV136" s="132">
        <f t="shared" si="132"/>
        <v>0</v>
      </c>
      <c r="AW136" s="132">
        <f t="shared" si="133"/>
        <v>0</v>
      </c>
      <c r="AX136" s="132">
        <f t="shared" si="134"/>
        <v>0</v>
      </c>
      <c r="AY136" s="132">
        <f t="shared" si="135"/>
        <v>0</v>
      </c>
      <c r="AZ136" s="132">
        <f t="shared" si="136"/>
        <v>0</v>
      </c>
      <c r="BA136" s="132">
        <f t="shared" si="137"/>
        <v>0</v>
      </c>
      <c r="BB136" s="132">
        <f t="shared" si="138"/>
        <v>0</v>
      </c>
      <c r="BC136" s="132">
        <f t="shared" si="139"/>
        <v>0</v>
      </c>
      <c r="BD136" s="132">
        <f t="shared" si="140"/>
        <v>0</v>
      </c>
      <c r="BE136" s="132">
        <f t="shared" si="141"/>
        <v>0</v>
      </c>
      <c r="BF136" s="132">
        <f t="shared" si="142"/>
        <v>0</v>
      </c>
      <c r="BG136" s="132">
        <f t="shared" si="143"/>
        <v>0</v>
      </c>
      <c r="BH136" s="132">
        <f t="shared" si="144"/>
        <v>0</v>
      </c>
      <c r="BI136" s="132">
        <f t="shared" si="145"/>
        <v>0</v>
      </c>
      <c r="BJ136" s="132">
        <f t="shared" si="146"/>
        <v>0</v>
      </c>
      <c r="BK136" s="132">
        <f t="shared" si="147"/>
        <v>0</v>
      </c>
      <c r="BL136" s="132">
        <f t="shared" si="148"/>
        <v>0</v>
      </c>
      <c r="BM136" s="132">
        <f t="shared" si="149"/>
        <v>0</v>
      </c>
      <c r="BN136" s="132">
        <f t="shared" si="150"/>
        <v>0</v>
      </c>
      <c r="BO136" s="132">
        <f t="shared" si="151"/>
        <v>0</v>
      </c>
      <c r="BP136" s="132">
        <f t="shared" si="152"/>
        <v>0</v>
      </c>
      <c r="BQ136" s="132">
        <f t="shared" si="153"/>
        <v>0</v>
      </c>
      <c r="BR136" s="132">
        <f t="shared" si="154"/>
        <v>0</v>
      </c>
      <c r="BS136" s="132">
        <f t="shared" si="155"/>
        <v>0</v>
      </c>
      <c r="BT136" s="132">
        <f t="shared" si="156"/>
        <v>0</v>
      </c>
      <c r="BU136" s="132">
        <f t="shared" si="157"/>
        <v>0</v>
      </c>
      <c r="BV136" s="132">
        <f t="shared" si="158"/>
        <v>0</v>
      </c>
      <c r="BW136" s="132">
        <f t="shared" si="159"/>
        <v>0</v>
      </c>
      <c r="BX136" s="132">
        <f t="shared" si="160"/>
        <v>0</v>
      </c>
      <c r="BY136" s="132">
        <f t="shared" si="161"/>
        <v>0</v>
      </c>
      <c r="BZ136" s="132">
        <f t="shared" si="162"/>
        <v>0</v>
      </c>
      <c r="CA136" s="138">
        <f t="shared" si="163"/>
        <v>0</v>
      </c>
      <c r="CC136" s="138">
        <f t="shared" si="164"/>
        <v>0</v>
      </c>
      <c r="CD136" s="138">
        <f t="shared" si="178"/>
        <v>0</v>
      </c>
      <c r="CE136" s="183">
        <f t="shared" si="179"/>
        <v>0</v>
      </c>
      <c r="CF136" s="130" t="str">
        <f t="shared" si="180"/>
        <v xml:space="preserve"> </v>
      </c>
      <c r="CG136" s="130" t="str">
        <f t="shared" si="181"/>
        <v xml:space="preserve"> </v>
      </c>
    </row>
    <row r="137" spans="1:85" ht="15">
      <c r="A137" s="181">
        <v>134</v>
      </c>
      <c r="B137" s="1956"/>
      <c r="C137" s="1956"/>
      <c r="D137" s="316"/>
      <c r="E137" s="317" t="str">
        <f ca="1">IF(D137&gt;0,OFFSET(исх.данные!$A$6,D137,1,1,1)," ")</f>
        <v xml:space="preserve"> </v>
      </c>
      <c r="F137" s="318" t="str">
        <f ca="1">IF(D137&gt;0,OFFSET(исх.данные!$A$6,D137,2,1,1),"  ")</f>
        <v xml:space="preserve">  </v>
      </c>
      <c r="G137" s="317" t="str">
        <f ca="1">IF(D137&gt;0,OFFSET(исх.данные!$A$6,D137,3,1,1),"  ")</f>
        <v xml:space="preserve">  </v>
      </c>
      <c r="H137" s="316"/>
      <c r="I137" s="306"/>
      <c r="J137" s="317"/>
      <c r="K137" s="317"/>
      <c r="L137" s="306"/>
      <c r="M137" s="317"/>
      <c r="N137" s="317"/>
      <c r="O137" s="319"/>
      <c r="P137" s="319"/>
      <c r="Q137" s="306"/>
      <c r="R137" s="306"/>
      <c r="S137" s="318"/>
      <c r="T137" s="318"/>
      <c r="U137" s="320"/>
      <c r="V137" s="126" t="str">
        <f t="shared" si="165"/>
        <v xml:space="preserve"> </v>
      </c>
      <c r="W137" s="126" t="str">
        <f t="shared" si="166"/>
        <v xml:space="preserve"> </v>
      </c>
      <c r="X137" s="126" t="str">
        <f t="shared" si="167"/>
        <v xml:space="preserve"> </v>
      </c>
      <c r="Y137" s="126"/>
      <c r="Z137" s="126" t="str">
        <f t="shared" si="122"/>
        <v xml:space="preserve"> </v>
      </c>
      <c r="AA137" s="181" t="str">
        <f t="shared" si="168"/>
        <v xml:space="preserve">    </v>
      </c>
      <c r="AC137" s="132">
        <f t="shared" si="182"/>
        <v>0</v>
      </c>
      <c r="AD137" s="132">
        <f t="shared" si="169"/>
        <v>0</v>
      </c>
      <c r="AE137" s="132">
        <f t="shared" si="170"/>
        <v>0</v>
      </c>
      <c r="AF137" s="132">
        <f t="shared" si="171"/>
        <v>0</v>
      </c>
      <c r="AG137" s="132">
        <f t="shared" si="172"/>
        <v>0</v>
      </c>
      <c r="AH137" s="132">
        <f t="shared" si="173"/>
        <v>0</v>
      </c>
      <c r="AI137" s="132">
        <f t="shared" si="174"/>
        <v>0</v>
      </c>
      <c r="AJ137" s="132">
        <f t="shared" si="175"/>
        <v>0</v>
      </c>
      <c r="AK137" s="132">
        <f t="shared" si="176"/>
        <v>0</v>
      </c>
      <c r="AL137" s="132">
        <f t="shared" si="177"/>
        <v>0</v>
      </c>
      <c r="AM137" s="132">
        <f t="shared" si="123"/>
        <v>0</v>
      </c>
      <c r="AN137" s="132">
        <f t="shared" si="124"/>
        <v>0</v>
      </c>
      <c r="AO137" s="132">
        <f t="shared" si="125"/>
        <v>0</v>
      </c>
      <c r="AP137" s="132">
        <f t="shared" si="126"/>
        <v>0</v>
      </c>
      <c r="AQ137" s="132">
        <f t="shared" si="127"/>
        <v>0</v>
      </c>
      <c r="AR137" s="132">
        <f t="shared" si="128"/>
        <v>0</v>
      </c>
      <c r="AS137" s="132">
        <f t="shared" si="129"/>
        <v>0</v>
      </c>
      <c r="AT137" s="132">
        <f t="shared" si="130"/>
        <v>0</v>
      </c>
      <c r="AU137" s="132">
        <f t="shared" si="131"/>
        <v>0</v>
      </c>
      <c r="AV137" s="132">
        <f t="shared" si="132"/>
        <v>0</v>
      </c>
      <c r="AW137" s="132">
        <f t="shared" si="133"/>
        <v>0</v>
      </c>
      <c r="AX137" s="132">
        <f t="shared" si="134"/>
        <v>0</v>
      </c>
      <c r="AY137" s="132">
        <f t="shared" si="135"/>
        <v>0</v>
      </c>
      <c r="AZ137" s="132">
        <f t="shared" si="136"/>
        <v>0</v>
      </c>
      <c r="BA137" s="132">
        <f t="shared" si="137"/>
        <v>0</v>
      </c>
      <c r="BB137" s="132">
        <f t="shared" si="138"/>
        <v>0</v>
      </c>
      <c r="BC137" s="132">
        <f t="shared" si="139"/>
        <v>0</v>
      </c>
      <c r="BD137" s="132">
        <f t="shared" si="140"/>
        <v>0</v>
      </c>
      <c r="BE137" s="132">
        <f t="shared" si="141"/>
        <v>0</v>
      </c>
      <c r="BF137" s="132">
        <f t="shared" si="142"/>
        <v>0</v>
      </c>
      <c r="BG137" s="132">
        <f t="shared" si="143"/>
        <v>0</v>
      </c>
      <c r="BH137" s="132">
        <f t="shared" si="144"/>
        <v>0</v>
      </c>
      <c r="BI137" s="132">
        <f t="shared" si="145"/>
        <v>0</v>
      </c>
      <c r="BJ137" s="132">
        <f t="shared" si="146"/>
        <v>0</v>
      </c>
      <c r="BK137" s="132">
        <f t="shared" si="147"/>
        <v>0</v>
      </c>
      <c r="BL137" s="132">
        <f t="shared" si="148"/>
        <v>0</v>
      </c>
      <c r="BM137" s="132">
        <f t="shared" si="149"/>
        <v>0</v>
      </c>
      <c r="BN137" s="132">
        <f t="shared" si="150"/>
        <v>0</v>
      </c>
      <c r="BO137" s="132">
        <f t="shared" si="151"/>
        <v>0</v>
      </c>
      <c r="BP137" s="132">
        <f t="shared" si="152"/>
        <v>0</v>
      </c>
      <c r="BQ137" s="132">
        <f t="shared" si="153"/>
        <v>0</v>
      </c>
      <c r="BR137" s="132">
        <f t="shared" si="154"/>
        <v>0</v>
      </c>
      <c r="BS137" s="132">
        <f t="shared" si="155"/>
        <v>0</v>
      </c>
      <c r="BT137" s="132">
        <f t="shared" si="156"/>
        <v>0</v>
      </c>
      <c r="BU137" s="132">
        <f t="shared" si="157"/>
        <v>0</v>
      </c>
      <c r="BV137" s="132">
        <f t="shared" si="158"/>
        <v>0</v>
      </c>
      <c r="BW137" s="132">
        <f t="shared" si="159"/>
        <v>0</v>
      </c>
      <c r="BX137" s="132">
        <f t="shared" si="160"/>
        <v>0</v>
      </c>
      <c r="BY137" s="132">
        <f t="shared" si="161"/>
        <v>0</v>
      </c>
      <c r="BZ137" s="132">
        <f t="shared" si="162"/>
        <v>0</v>
      </c>
      <c r="CA137" s="138">
        <f t="shared" si="163"/>
        <v>0</v>
      </c>
      <c r="CC137" s="138">
        <f t="shared" si="164"/>
        <v>0</v>
      </c>
      <c r="CD137" s="138">
        <f t="shared" si="178"/>
        <v>0</v>
      </c>
      <c r="CE137" s="183">
        <f t="shared" si="179"/>
        <v>0</v>
      </c>
      <c r="CF137" s="130" t="str">
        <f t="shared" si="180"/>
        <v xml:space="preserve"> </v>
      </c>
      <c r="CG137" s="130" t="str">
        <f t="shared" si="181"/>
        <v xml:space="preserve"> </v>
      </c>
    </row>
    <row r="138" spans="1:85" ht="15">
      <c r="A138" s="181">
        <v>135</v>
      </c>
      <c r="B138" s="1957"/>
      <c r="C138" s="1957"/>
      <c r="D138" s="310"/>
      <c r="E138" s="311" t="str">
        <f ca="1">IF(D138&gt;0,OFFSET(исх.данные!$A$6,D138,1,1,1)," ")</f>
        <v xml:space="preserve"> </v>
      </c>
      <c r="F138" s="312" t="str">
        <f ca="1">IF(D138&gt;0,OFFSET(исх.данные!$A$6,D138,2,1,1),"  ")</f>
        <v xml:space="preserve">  </v>
      </c>
      <c r="G138" s="311" t="str">
        <f ca="1">IF(D138&gt;0,OFFSET(исх.данные!$A$6,D138,3,1,1),"  ")</f>
        <v xml:space="preserve">  </v>
      </c>
      <c r="H138" s="310"/>
      <c r="I138" s="314"/>
      <c r="J138" s="311"/>
      <c r="K138" s="311"/>
      <c r="L138" s="314"/>
      <c r="M138" s="311"/>
      <c r="N138" s="311"/>
      <c r="O138" s="313"/>
      <c r="P138" s="313"/>
      <c r="Q138" s="314"/>
      <c r="R138" s="314"/>
      <c r="S138" s="312"/>
      <c r="T138" s="312"/>
      <c r="U138" s="315"/>
      <c r="V138" s="129" t="str">
        <f t="shared" si="165"/>
        <v xml:space="preserve"> </v>
      </c>
      <c r="W138" s="129" t="str">
        <f t="shared" si="166"/>
        <v xml:space="preserve"> </v>
      </c>
      <c r="X138" s="129" t="str">
        <f t="shared" si="167"/>
        <v xml:space="preserve"> </v>
      </c>
      <c r="Y138" s="129"/>
      <c r="Z138" s="129" t="str">
        <f t="shared" si="122"/>
        <v xml:space="preserve"> </v>
      </c>
      <c r="AA138" s="182" t="str">
        <f t="shared" si="168"/>
        <v xml:space="preserve">    </v>
      </c>
      <c r="AC138" s="132">
        <f t="shared" si="182"/>
        <v>0</v>
      </c>
      <c r="AD138" s="132">
        <f t="shared" si="169"/>
        <v>0</v>
      </c>
      <c r="AE138" s="132">
        <f t="shared" si="170"/>
        <v>0</v>
      </c>
      <c r="AF138" s="132">
        <f t="shared" si="171"/>
        <v>0</v>
      </c>
      <c r="AG138" s="132">
        <f t="shared" si="172"/>
        <v>0</v>
      </c>
      <c r="AH138" s="132">
        <f t="shared" si="173"/>
        <v>0</v>
      </c>
      <c r="AI138" s="132">
        <f t="shared" si="174"/>
        <v>0</v>
      </c>
      <c r="AJ138" s="132">
        <f t="shared" si="175"/>
        <v>0</v>
      </c>
      <c r="AK138" s="132">
        <f t="shared" si="176"/>
        <v>0</v>
      </c>
      <c r="AL138" s="132">
        <f t="shared" si="177"/>
        <v>0</v>
      </c>
      <c r="AM138" s="132">
        <f t="shared" si="123"/>
        <v>0</v>
      </c>
      <c r="AN138" s="132">
        <f t="shared" si="124"/>
        <v>0</v>
      </c>
      <c r="AO138" s="132">
        <f t="shared" si="125"/>
        <v>0</v>
      </c>
      <c r="AP138" s="132">
        <f t="shared" si="126"/>
        <v>0</v>
      </c>
      <c r="AQ138" s="132">
        <f t="shared" si="127"/>
        <v>0</v>
      </c>
      <c r="AR138" s="132">
        <f t="shared" si="128"/>
        <v>0</v>
      </c>
      <c r="AS138" s="132">
        <f t="shared" si="129"/>
        <v>0</v>
      </c>
      <c r="AT138" s="132">
        <f t="shared" si="130"/>
        <v>0</v>
      </c>
      <c r="AU138" s="132">
        <f t="shared" si="131"/>
        <v>0</v>
      </c>
      <c r="AV138" s="132">
        <f t="shared" si="132"/>
        <v>0</v>
      </c>
      <c r="AW138" s="132">
        <f t="shared" si="133"/>
        <v>0</v>
      </c>
      <c r="AX138" s="132">
        <f t="shared" si="134"/>
        <v>0</v>
      </c>
      <c r="AY138" s="132">
        <f t="shared" si="135"/>
        <v>0</v>
      </c>
      <c r="AZ138" s="132">
        <f t="shared" si="136"/>
        <v>0</v>
      </c>
      <c r="BA138" s="132">
        <f t="shared" si="137"/>
        <v>0</v>
      </c>
      <c r="BB138" s="132">
        <f t="shared" si="138"/>
        <v>0</v>
      </c>
      <c r="BC138" s="132">
        <f t="shared" si="139"/>
        <v>0</v>
      </c>
      <c r="BD138" s="132">
        <f t="shared" si="140"/>
        <v>0</v>
      </c>
      <c r="BE138" s="132">
        <f t="shared" si="141"/>
        <v>0</v>
      </c>
      <c r="BF138" s="132">
        <f t="shared" si="142"/>
        <v>0</v>
      </c>
      <c r="BG138" s="132">
        <f t="shared" si="143"/>
        <v>0</v>
      </c>
      <c r="BH138" s="132">
        <f t="shared" si="144"/>
        <v>0</v>
      </c>
      <c r="BI138" s="132">
        <f t="shared" si="145"/>
        <v>0</v>
      </c>
      <c r="BJ138" s="132">
        <f t="shared" si="146"/>
        <v>0</v>
      </c>
      <c r="BK138" s="132">
        <f t="shared" si="147"/>
        <v>0</v>
      </c>
      <c r="BL138" s="132">
        <f t="shared" si="148"/>
        <v>0</v>
      </c>
      <c r="BM138" s="132">
        <f t="shared" si="149"/>
        <v>0</v>
      </c>
      <c r="BN138" s="132">
        <f t="shared" si="150"/>
        <v>0</v>
      </c>
      <c r="BO138" s="132">
        <f t="shared" si="151"/>
        <v>0</v>
      </c>
      <c r="BP138" s="132">
        <f t="shared" si="152"/>
        <v>0</v>
      </c>
      <c r="BQ138" s="132">
        <f t="shared" si="153"/>
        <v>0</v>
      </c>
      <c r="BR138" s="132">
        <f t="shared" si="154"/>
        <v>0</v>
      </c>
      <c r="BS138" s="132">
        <f t="shared" si="155"/>
        <v>0</v>
      </c>
      <c r="BT138" s="132">
        <f t="shared" si="156"/>
        <v>0</v>
      </c>
      <c r="BU138" s="132">
        <f t="shared" si="157"/>
        <v>0</v>
      </c>
      <c r="BV138" s="132">
        <f t="shared" si="158"/>
        <v>0</v>
      </c>
      <c r="BW138" s="132">
        <f t="shared" si="159"/>
        <v>0</v>
      </c>
      <c r="BX138" s="132">
        <f t="shared" si="160"/>
        <v>0</v>
      </c>
      <c r="BY138" s="132">
        <f t="shared" si="161"/>
        <v>0</v>
      </c>
      <c r="BZ138" s="132">
        <f t="shared" si="162"/>
        <v>0</v>
      </c>
      <c r="CA138" s="138">
        <f t="shared" si="163"/>
        <v>0</v>
      </c>
      <c r="CC138" s="138">
        <f t="shared" si="164"/>
        <v>0</v>
      </c>
      <c r="CD138" s="138">
        <f t="shared" si="178"/>
        <v>0</v>
      </c>
      <c r="CE138" s="183">
        <f t="shared" si="179"/>
        <v>0</v>
      </c>
      <c r="CF138" s="130" t="str">
        <f t="shared" si="180"/>
        <v xml:space="preserve"> </v>
      </c>
      <c r="CG138" s="130" t="str">
        <f t="shared" si="181"/>
        <v xml:space="preserve"> </v>
      </c>
    </row>
    <row r="139" spans="1:85" ht="15">
      <c r="A139" s="181">
        <v>136</v>
      </c>
      <c r="B139" s="1956"/>
      <c r="C139" s="1956"/>
      <c r="D139" s="316"/>
      <c r="E139" s="317" t="str">
        <f ca="1">IF(D139&gt;0,OFFSET(исх.данные!$A$6,D139,1,1,1)," ")</f>
        <v xml:space="preserve"> </v>
      </c>
      <c r="F139" s="318" t="str">
        <f ca="1">IF(D139&gt;0,OFFSET(исх.данные!$A$6,D139,2,1,1),"  ")</f>
        <v xml:space="preserve">  </v>
      </c>
      <c r="G139" s="317" t="str">
        <f ca="1">IF(D139&gt;0,OFFSET(исх.данные!$A$6,D139,3,1,1),"  ")</f>
        <v xml:space="preserve">  </v>
      </c>
      <c r="H139" s="316"/>
      <c r="I139" s="306"/>
      <c r="J139" s="317"/>
      <c r="K139" s="317"/>
      <c r="L139" s="306"/>
      <c r="M139" s="317"/>
      <c r="N139" s="317"/>
      <c r="O139" s="319"/>
      <c r="P139" s="319"/>
      <c r="Q139" s="306"/>
      <c r="R139" s="306"/>
      <c r="S139" s="318"/>
      <c r="T139" s="318"/>
      <c r="U139" s="320"/>
      <c r="V139" s="126" t="str">
        <f t="shared" si="165"/>
        <v xml:space="preserve"> </v>
      </c>
      <c r="W139" s="126" t="str">
        <f t="shared" si="166"/>
        <v xml:space="preserve"> </v>
      </c>
      <c r="X139" s="126" t="str">
        <f t="shared" si="167"/>
        <v xml:space="preserve"> </v>
      </c>
      <c r="Y139" s="126"/>
      <c r="Z139" s="126" t="str">
        <f t="shared" si="122"/>
        <v xml:space="preserve"> </v>
      </c>
      <c r="AA139" s="181" t="str">
        <f t="shared" si="168"/>
        <v xml:space="preserve">    </v>
      </c>
      <c r="AC139" s="132">
        <f t="shared" si="182"/>
        <v>0</v>
      </c>
      <c r="AD139" s="132">
        <f t="shared" si="169"/>
        <v>0</v>
      </c>
      <c r="AE139" s="132">
        <f t="shared" si="170"/>
        <v>0</v>
      </c>
      <c r="AF139" s="132">
        <f t="shared" si="171"/>
        <v>0</v>
      </c>
      <c r="AG139" s="132">
        <f t="shared" si="172"/>
        <v>0</v>
      </c>
      <c r="AH139" s="132">
        <f t="shared" si="173"/>
        <v>0</v>
      </c>
      <c r="AI139" s="132">
        <f t="shared" si="174"/>
        <v>0</v>
      </c>
      <c r="AJ139" s="132">
        <f t="shared" si="175"/>
        <v>0</v>
      </c>
      <c r="AK139" s="132">
        <f t="shared" si="176"/>
        <v>0</v>
      </c>
      <c r="AL139" s="132">
        <f t="shared" si="177"/>
        <v>0</v>
      </c>
      <c r="AM139" s="132">
        <f t="shared" si="123"/>
        <v>0</v>
      </c>
      <c r="AN139" s="132">
        <f t="shared" si="124"/>
        <v>0</v>
      </c>
      <c r="AO139" s="132">
        <f t="shared" si="125"/>
        <v>0</v>
      </c>
      <c r="AP139" s="132">
        <f t="shared" si="126"/>
        <v>0</v>
      </c>
      <c r="AQ139" s="132">
        <f t="shared" si="127"/>
        <v>0</v>
      </c>
      <c r="AR139" s="132">
        <f t="shared" si="128"/>
        <v>0</v>
      </c>
      <c r="AS139" s="132">
        <f t="shared" si="129"/>
        <v>0</v>
      </c>
      <c r="AT139" s="132">
        <f t="shared" si="130"/>
        <v>0</v>
      </c>
      <c r="AU139" s="132">
        <f t="shared" si="131"/>
        <v>0</v>
      </c>
      <c r="AV139" s="132">
        <f t="shared" si="132"/>
        <v>0</v>
      </c>
      <c r="AW139" s="132">
        <f t="shared" si="133"/>
        <v>0</v>
      </c>
      <c r="AX139" s="132">
        <f t="shared" si="134"/>
        <v>0</v>
      </c>
      <c r="AY139" s="132">
        <f t="shared" si="135"/>
        <v>0</v>
      </c>
      <c r="AZ139" s="132">
        <f t="shared" si="136"/>
        <v>0</v>
      </c>
      <c r="BA139" s="132">
        <f t="shared" si="137"/>
        <v>0</v>
      </c>
      <c r="BB139" s="132">
        <f t="shared" si="138"/>
        <v>0</v>
      </c>
      <c r="BC139" s="132">
        <f t="shared" si="139"/>
        <v>0</v>
      </c>
      <c r="BD139" s="132">
        <f t="shared" si="140"/>
        <v>0</v>
      </c>
      <c r="BE139" s="132">
        <f t="shared" si="141"/>
        <v>0</v>
      </c>
      <c r="BF139" s="132">
        <f t="shared" si="142"/>
        <v>0</v>
      </c>
      <c r="BG139" s="132">
        <f t="shared" si="143"/>
        <v>0</v>
      </c>
      <c r="BH139" s="132">
        <f t="shared" si="144"/>
        <v>0</v>
      </c>
      <c r="BI139" s="132">
        <f t="shared" si="145"/>
        <v>0</v>
      </c>
      <c r="BJ139" s="132">
        <f t="shared" si="146"/>
        <v>0</v>
      </c>
      <c r="BK139" s="132">
        <f t="shared" si="147"/>
        <v>0</v>
      </c>
      <c r="BL139" s="132">
        <f t="shared" si="148"/>
        <v>0</v>
      </c>
      <c r="BM139" s="132">
        <f t="shared" si="149"/>
        <v>0</v>
      </c>
      <c r="BN139" s="132">
        <f t="shared" si="150"/>
        <v>0</v>
      </c>
      <c r="BO139" s="132">
        <f t="shared" si="151"/>
        <v>0</v>
      </c>
      <c r="BP139" s="132">
        <f t="shared" si="152"/>
        <v>0</v>
      </c>
      <c r="BQ139" s="132">
        <f t="shared" si="153"/>
        <v>0</v>
      </c>
      <c r="BR139" s="132">
        <f t="shared" si="154"/>
        <v>0</v>
      </c>
      <c r="BS139" s="132">
        <f t="shared" si="155"/>
        <v>0</v>
      </c>
      <c r="BT139" s="132">
        <f t="shared" si="156"/>
        <v>0</v>
      </c>
      <c r="BU139" s="132">
        <f t="shared" si="157"/>
        <v>0</v>
      </c>
      <c r="BV139" s="132">
        <f t="shared" si="158"/>
        <v>0</v>
      </c>
      <c r="BW139" s="132">
        <f t="shared" si="159"/>
        <v>0</v>
      </c>
      <c r="BX139" s="132">
        <f t="shared" si="160"/>
        <v>0</v>
      </c>
      <c r="BY139" s="132">
        <f t="shared" si="161"/>
        <v>0</v>
      </c>
      <c r="BZ139" s="132">
        <f t="shared" si="162"/>
        <v>0</v>
      </c>
      <c r="CA139" s="138">
        <f t="shared" si="163"/>
        <v>0</v>
      </c>
      <c r="CC139" s="138">
        <f t="shared" si="164"/>
        <v>0</v>
      </c>
      <c r="CD139" s="138">
        <f t="shared" si="178"/>
        <v>0</v>
      </c>
      <c r="CE139" s="183">
        <f t="shared" si="179"/>
        <v>0</v>
      </c>
      <c r="CF139" s="130" t="str">
        <f t="shared" si="180"/>
        <v xml:space="preserve"> </v>
      </c>
      <c r="CG139" s="130" t="str">
        <f t="shared" si="181"/>
        <v xml:space="preserve"> </v>
      </c>
    </row>
    <row r="140" spans="1:85" ht="15">
      <c r="A140" s="181">
        <v>137</v>
      </c>
      <c r="B140" s="1957"/>
      <c r="C140" s="1957"/>
      <c r="D140" s="310"/>
      <c r="E140" s="311" t="str">
        <f ca="1">IF(D140&gt;0,OFFSET(исх.данные!$A$6,D140,1,1,1)," ")</f>
        <v xml:space="preserve"> </v>
      </c>
      <c r="F140" s="312" t="str">
        <f ca="1">IF(D140&gt;0,OFFSET(исх.данные!$A$6,D140,2,1,1),"  ")</f>
        <v xml:space="preserve">  </v>
      </c>
      <c r="G140" s="311" t="str">
        <f ca="1">IF(D140&gt;0,OFFSET(исх.данные!$A$6,D140,3,1,1),"  ")</f>
        <v xml:space="preserve">  </v>
      </c>
      <c r="H140" s="310"/>
      <c r="I140" s="314"/>
      <c r="J140" s="311"/>
      <c r="K140" s="311"/>
      <c r="L140" s="314"/>
      <c r="M140" s="311"/>
      <c r="N140" s="311"/>
      <c r="O140" s="313"/>
      <c r="P140" s="313"/>
      <c r="Q140" s="314"/>
      <c r="R140" s="314"/>
      <c r="S140" s="312"/>
      <c r="T140" s="312"/>
      <c r="U140" s="315"/>
      <c r="V140" s="129" t="str">
        <f t="shared" si="165"/>
        <v xml:space="preserve"> </v>
      </c>
      <c r="W140" s="129" t="str">
        <f t="shared" si="166"/>
        <v xml:space="preserve"> </v>
      </c>
      <c r="X140" s="129" t="str">
        <f t="shared" si="167"/>
        <v xml:space="preserve"> </v>
      </c>
      <c r="Y140" s="129"/>
      <c r="Z140" s="129" t="str">
        <f t="shared" si="122"/>
        <v xml:space="preserve"> </v>
      </c>
      <c r="AA140" s="182" t="str">
        <f t="shared" si="168"/>
        <v xml:space="preserve">    </v>
      </c>
      <c r="AC140" s="132">
        <f t="shared" si="182"/>
        <v>0</v>
      </c>
      <c r="AD140" s="132">
        <f t="shared" si="169"/>
        <v>0</v>
      </c>
      <c r="AE140" s="132">
        <f t="shared" si="170"/>
        <v>0</v>
      </c>
      <c r="AF140" s="132">
        <f t="shared" si="171"/>
        <v>0</v>
      </c>
      <c r="AG140" s="132">
        <f t="shared" si="172"/>
        <v>0</v>
      </c>
      <c r="AH140" s="132">
        <f t="shared" si="173"/>
        <v>0</v>
      </c>
      <c r="AI140" s="132">
        <f t="shared" si="174"/>
        <v>0</v>
      </c>
      <c r="AJ140" s="132">
        <f t="shared" si="175"/>
        <v>0</v>
      </c>
      <c r="AK140" s="132">
        <f t="shared" si="176"/>
        <v>0</v>
      </c>
      <c r="AL140" s="132">
        <f t="shared" si="177"/>
        <v>0</v>
      </c>
      <c r="AM140" s="132">
        <f t="shared" si="123"/>
        <v>0</v>
      </c>
      <c r="AN140" s="132">
        <f t="shared" si="124"/>
        <v>0</v>
      </c>
      <c r="AO140" s="132">
        <f t="shared" si="125"/>
        <v>0</v>
      </c>
      <c r="AP140" s="132">
        <f t="shared" si="126"/>
        <v>0</v>
      </c>
      <c r="AQ140" s="132">
        <f t="shared" si="127"/>
        <v>0</v>
      </c>
      <c r="AR140" s="132">
        <f t="shared" si="128"/>
        <v>0</v>
      </c>
      <c r="AS140" s="132">
        <f t="shared" si="129"/>
        <v>0</v>
      </c>
      <c r="AT140" s="132">
        <f t="shared" si="130"/>
        <v>0</v>
      </c>
      <c r="AU140" s="132">
        <f t="shared" si="131"/>
        <v>0</v>
      </c>
      <c r="AV140" s="132">
        <f t="shared" si="132"/>
        <v>0</v>
      </c>
      <c r="AW140" s="132">
        <f t="shared" si="133"/>
        <v>0</v>
      </c>
      <c r="AX140" s="132">
        <f t="shared" si="134"/>
        <v>0</v>
      </c>
      <c r="AY140" s="132">
        <f t="shared" si="135"/>
        <v>0</v>
      </c>
      <c r="AZ140" s="132">
        <f t="shared" si="136"/>
        <v>0</v>
      </c>
      <c r="BA140" s="132">
        <f t="shared" si="137"/>
        <v>0</v>
      </c>
      <c r="BB140" s="132">
        <f t="shared" si="138"/>
        <v>0</v>
      </c>
      <c r="BC140" s="132">
        <f t="shared" si="139"/>
        <v>0</v>
      </c>
      <c r="BD140" s="132">
        <f t="shared" si="140"/>
        <v>0</v>
      </c>
      <c r="BE140" s="132">
        <f t="shared" si="141"/>
        <v>0</v>
      </c>
      <c r="BF140" s="132">
        <f t="shared" si="142"/>
        <v>0</v>
      </c>
      <c r="BG140" s="132">
        <f t="shared" si="143"/>
        <v>0</v>
      </c>
      <c r="BH140" s="132">
        <f t="shared" si="144"/>
        <v>0</v>
      </c>
      <c r="BI140" s="132">
        <f t="shared" si="145"/>
        <v>0</v>
      </c>
      <c r="BJ140" s="132">
        <f t="shared" si="146"/>
        <v>0</v>
      </c>
      <c r="BK140" s="132">
        <f t="shared" si="147"/>
        <v>0</v>
      </c>
      <c r="BL140" s="132">
        <f t="shared" si="148"/>
        <v>0</v>
      </c>
      <c r="BM140" s="132">
        <f t="shared" si="149"/>
        <v>0</v>
      </c>
      <c r="BN140" s="132">
        <f t="shared" si="150"/>
        <v>0</v>
      </c>
      <c r="BO140" s="132">
        <f t="shared" si="151"/>
        <v>0</v>
      </c>
      <c r="BP140" s="132">
        <f t="shared" si="152"/>
        <v>0</v>
      </c>
      <c r="BQ140" s="132">
        <f t="shared" si="153"/>
        <v>0</v>
      </c>
      <c r="BR140" s="132">
        <f t="shared" si="154"/>
        <v>0</v>
      </c>
      <c r="BS140" s="132">
        <f t="shared" si="155"/>
        <v>0</v>
      </c>
      <c r="BT140" s="132">
        <f t="shared" si="156"/>
        <v>0</v>
      </c>
      <c r="BU140" s="132">
        <f t="shared" si="157"/>
        <v>0</v>
      </c>
      <c r="BV140" s="132">
        <f t="shared" si="158"/>
        <v>0</v>
      </c>
      <c r="BW140" s="132">
        <f t="shared" si="159"/>
        <v>0</v>
      </c>
      <c r="BX140" s="132">
        <f t="shared" si="160"/>
        <v>0</v>
      </c>
      <c r="BY140" s="132">
        <f t="shared" si="161"/>
        <v>0</v>
      </c>
      <c r="BZ140" s="132">
        <f t="shared" si="162"/>
        <v>0</v>
      </c>
      <c r="CA140" s="138">
        <f t="shared" si="163"/>
        <v>0</v>
      </c>
      <c r="CC140" s="138">
        <f t="shared" si="164"/>
        <v>0</v>
      </c>
      <c r="CD140" s="138">
        <f t="shared" si="178"/>
        <v>0</v>
      </c>
      <c r="CE140" s="183">
        <f t="shared" si="179"/>
        <v>0</v>
      </c>
      <c r="CF140" s="130" t="str">
        <f t="shared" si="180"/>
        <v xml:space="preserve"> </v>
      </c>
      <c r="CG140" s="130" t="str">
        <f t="shared" si="181"/>
        <v xml:space="preserve"> </v>
      </c>
    </row>
    <row r="141" spans="1:85" ht="15">
      <c r="A141" s="181">
        <v>138</v>
      </c>
      <c r="B141" s="1956"/>
      <c r="C141" s="1956"/>
      <c r="D141" s="316"/>
      <c r="E141" s="317" t="str">
        <f ca="1">IF(D141&gt;0,OFFSET(исх.данные!$A$6,D141,1,1,1)," ")</f>
        <v xml:space="preserve"> </v>
      </c>
      <c r="F141" s="318" t="str">
        <f ca="1">IF(D141&gt;0,OFFSET(исх.данные!$A$6,D141,2,1,1),"  ")</f>
        <v xml:space="preserve">  </v>
      </c>
      <c r="G141" s="317" t="str">
        <f ca="1">IF(D141&gt;0,OFFSET(исх.данные!$A$6,D141,3,1,1),"  ")</f>
        <v xml:space="preserve">  </v>
      </c>
      <c r="H141" s="316"/>
      <c r="I141" s="306"/>
      <c r="J141" s="317"/>
      <c r="K141" s="317"/>
      <c r="L141" s="306"/>
      <c r="M141" s="317"/>
      <c r="N141" s="317"/>
      <c r="O141" s="319"/>
      <c r="P141" s="319"/>
      <c r="Q141" s="306"/>
      <c r="R141" s="306"/>
      <c r="S141" s="318"/>
      <c r="T141" s="318"/>
      <c r="U141" s="320"/>
      <c r="V141" s="126" t="str">
        <f t="shared" si="165"/>
        <v xml:space="preserve"> </v>
      </c>
      <c r="W141" s="126" t="str">
        <f t="shared" si="166"/>
        <v xml:space="preserve"> </v>
      </c>
      <c r="X141" s="126" t="str">
        <f t="shared" si="167"/>
        <v xml:space="preserve"> </v>
      </c>
      <c r="Y141" s="126"/>
      <c r="Z141" s="126" t="str">
        <f t="shared" si="122"/>
        <v xml:space="preserve"> </v>
      </c>
      <c r="AA141" s="181" t="str">
        <f t="shared" si="168"/>
        <v xml:space="preserve">    </v>
      </c>
      <c r="AC141" s="132">
        <f t="shared" si="182"/>
        <v>0</v>
      </c>
      <c r="AD141" s="132">
        <f t="shared" si="169"/>
        <v>0</v>
      </c>
      <c r="AE141" s="132">
        <f t="shared" si="170"/>
        <v>0</v>
      </c>
      <c r="AF141" s="132">
        <f t="shared" si="171"/>
        <v>0</v>
      </c>
      <c r="AG141" s="132">
        <f t="shared" si="172"/>
        <v>0</v>
      </c>
      <c r="AH141" s="132">
        <f t="shared" si="173"/>
        <v>0</v>
      </c>
      <c r="AI141" s="132">
        <f t="shared" si="174"/>
        <v>0</v>
      </c>
      <c r="AJ141" s="132">
        <f t="shared" si="175"/>
        <v>0</v>
      </c>
      <c r="AK141" s="132">
        <f t="shared" si="176"/>
        <v>0</v>
      </c>
      <c r="AL141" s="132">
        <f t="shared" si="177"/>
        <v>0</v>
      </c>
      <c r="AM141" s="132">
        <f t="shared" si="123"/>
        <v>0</v>
      </c>
      <c r="AN141" s="132">
        <f t="shared" si="124"/>
        <v>0</v>
      </c>
      <c r="AO141" s="132">
        <f t="shared" si="125"/>
        <v>0</v>
      </c>
      <c r="AP141" s="132">
        <f t="shared" si="126"/>
        <v>0</v>
      </c>
      <c r="AQ141" s="132">
        <f t="shared" si="127"/>
        <v>0</v>
      </c>
      <c r="AR141" s="132">
        <f t="shared" si="128"/>
        <v>0</v>
      </c>
      <c r="AS141" s="132">
        <f t="shared" si="129"/>
        <v>0</v>
      </c>
      <c r="AT141" s="132">
        <f t="shared" si="130"/>
        <v>0</v>
      </c>
      <c r="AU141" s="132">
        <f t="shared" si="131"/>
        <v>0</v>
      </c>
      <c r="AV141" s="132">
        <f t="shared" si="132"/>
        <v>0</v>
      </c>
      <c r="AW141" s="132">
        <f t="shared" si="133"/>
        <v>0</v>
      </c>
      <c r="AX141" s="132">
        <f t="shared" si="134"/>
        <v>0</v>
      </c>
      <c r="AY141" s="132">
        <f t="shared" si="135"/>
        <v>0</v>
      </c>
      <c r="AZ141" s="132">
        <f t="shared" si="136"/>
        <v>0</v>
      </c>
      <c r="BA141" s="132">
        <f t="shared" si="137"/>
        <v>0</v>
      </c>
      <c r="BB141" s="132">
        <f t="shared" si="138"/>
        <v>0</v>
      </c>
      <c r="BC141" s="132">
        <f t="shared" si="139"/>
        <v>0</v>
      </c>
      <c r="BD141" s="132">
        <f t="shared" si="140"/>
        <v>0</v>
      </c>
      <c r="BE141" s="132">
        <f t="shared" si="141"/>
        <v>0</v>
      </c>
      <c r="BF141" s="132">
        <f t="shared" si="142"/>
        <v>0</v>
      </c>
      <c r="BG141" s="132">
        <f t="shared" si="143"/>
        <v>0</v>
      </c>
      <c r="BH141" s="132">
        <f t="shared" si="144"/>
        <v>0</v>
      </c>
      <c r="BI141" s="132">
        <f t="shared" si="145"/>
        <v>0</v>
      </c>
      <c r="BJ141" s="132">
        <f t="shared" si="146"/>
        <v>0</v>
      </c>
      <c r="BK141" s="132">
        <f t="shared" si="147"/>
        <v>0</v>
      </c>
      <c r="BL141" s="132">
        <f t="shared" si="148"/>
        <v>0</v>
      </c>
      <c r="BM141" s="132">
        <f t="shared" si="149"/>
        <v>0</v>
      </c>
      <c r="BN141" s="132">
        <f t="shared" si="150"/>
        <v>0</v>
      </c>
      <c r="BO141" s="132">
        <f t="shared" si="151"/>
        <v>0</v>
      </c>
      <c r="BP141" s="132">
        <f t="shared" si="152"/>
        <v>0</v>
      </c>
      <c r="BQ141" s="132">
        <f t="shared" si="153"/>
        <v>0</v>
      </c>
      <c r="BR141" s="132">
        <f t="shared" si="154"/>
        <v>0</v>
      </c>
      <c r="BS141" s="132">
        <f t="shared" si="155"/>
        <v>0</v>
      </c>
      <c r="BT141" s="132">
        <f t="shared" si="156"/>
        <v>0</v>
      </c>
      <c r="BU141" s="132">
        <f t="shared" si="157"/>
        <v>0</v>
      </c>
      <c r="BV141" s="132">
        <f t="shared" si="158"/>
        <v>0</v>
      </c>
      <c r="BW141" s="132">
        <f t="shared" si="159"/>
        <v>0</v>
      </c>
      <c r="BX141" s="132">
        <f t="shared" si="160"/>
        <v>0</v>
      </c>
      <c r="BY141" s="132">
        <f t="shared" si="161"/>
        <v>0</v>
      </c>
      <c r="BZ141" s="132">
        <f t="shared" si="162"/>
        <v>0</v>
      </c>
      <c r="CA141" s="138">
        <f t="shared" si="163"/>
        <v>0</v>
      </c>
      <c r="CC141" s="138">
        <f t="shared" si="164"/>
        <v>0</v>
      </c>
      <c r="CD141" s="138">
        <f t="shared" si="178"/>
        <v>0</v>
      </c>
      <c r="CE141" s="183">
        <f t="shared" si="179"/>
        <v>0</v>
      </c>
      <c r="CF141" s="130" t="str">
        <f t="shared" si="180"/>
        <v xml:space="preserve"> </v>
      </c>
      <c r="CG141" s="130" t="str">
        <f t="shared" si="181"/>
        <v xml:space="preserve"> </v>
      </c>
    </row>
    <row r="142" spans="1:85" ht="15">
      <c r="A142" s="181">
        <v>139</v>
      </c>
      <c r="B142" s="1957"/>
      <c r="C142" s="1957"/>
      <c r="D142" s="310"/>
      <c r="E142" s="311" t="str">
        <f ca="1">IF(D142&gt;0,OFFSET(исх.данные!$A$6,D142,1,1,1)," ")</f>
        <v xml:space="preserve"> </v>
      </c>
      <c r="F142" s="312" t="str">
        <f ca="1">IF(D142&gt;0,OFFSET(исх.данные!$A$6,D142,2,1,1),"  ")</f>
        <v xml:space="preserve">  </v>
      </c>
      <c r="G142" s="311" t="str">
        <f ca="1">IF(D142&gt;0,OFFSET(исх.данные!$A$6,D142,3,1,1),"  ")</f>
        <v xml:space="preserve">  </v>
      </c>
      <c r="H142" s="310"/>
      <c r="I142" s="314"/>
      <c r="J142" s="311"/>
      <c r="K142" s="311"/>
      <c r="L142" s="314"/>
      <c r="M142" s="311"/>
      <c r="N142" s="311"/>
      <c r="O142" s="313"/>
      <c r="P142" s="313"/>
      <c r="Q142" s="314"/>
      <c r="R142" s="314"/>
      <c r="S142" s="312"/>
      <c r="T142" s="312"/>
      <c r="U142" s="315"/>
      <c r="V142" s="129" t="str">
        <f t="shared" si="165"/>
        <v xml:space="preserve"> </v>
      </c>
      <c r="W142" s="129" t="str">
        <f t="shared" si="166"/>
        <v xml:space="preserve"> </v>
      </c>
      <c r="X142" s="129" t="str">
        <f t="shared" si="167"/>
        <v xml:space="preserve"> </v>
      </c>
      <c r="Y142" s="129"/>
      <c r="Z142" s="129" t="str">
        <f t="shared" si="122"/>
        <v xml:space="preserve"> </v>
      </c>
      <c r="AA142" s="182" t="str">
        <f t="shared" si="168"/>
        <v xml:space="preserve">    </v>
      </c>
      <c r="AC142" s="132">
        <f t="shared" si="182"/>
        <v>0</v>
      </c>
      <c r="AD142" s="132">
        <f t="shared" si="169"/>
        <v>0</v>
      </c>
      <c r="AE142" s="132">
        <f t="shared" si="170"/>
        <v>0</v>
      </c>
      <c r="AF142" s="132">
        <f t="shared" si="171"/>
        <v>0</v>
      </c>
      <c r="AG142" s="132">
        <f t="shared" si="172"/>
        <v>0</v>
      </c>
      <c r="AH142" s="132">
        <f t="shared" si="173"/>
        <v>0</v>
      </c>
      <c r="AI142" s="132">
        <f t="shared" si="174"/>
        <v>0</v>
      </c>
      <c r="AJ142" s="132">
        <f t="shared" si="175"/>
        <v>0</v>
      </c>
      <c r="AK142" s="132">
        <f t="shared" si="176"/>
        <v>0</v>
      </c>
      <c r="AL142" s="132">
        <f t="shared" si="177"/>
        <v>0</v>
      </c>
      <c r="AM142" s="132">
        <f t="shared" si="123"/>
        <v>0</v>
      </c>
      <c r="AN142" s="132">
        <f t="shared" si="124"/>
        <v>0</v>
      </c>
      <c r="AO142" s="132">
        <f t="shared" si="125"/>
        <v>0</v>
      </c>
      <c r="AP142" s="132">
        <f t="shared" si="126"/>
        <v>0</v>
      </c>
      <c r="AQ142" s="132">
        <f t="shared" si="127"/>
        <v>0</v>
      </c>
      <c r="AR142" s="132">
        <f t="shared" si="128"/>
        <v>0</v>
      </c>
      <c r="AS142" s="132">
        <f t="shared" si="129"/>
        <v>0</v>
      </c>
      <c r="AT142" s="132">
        <f t="shared" si="130"/>
        <v>0</v>
      </c>
      <c r="AU142" s="132">
        <f t="shared" si="131"/>
        <v>0</v>
      </c>
      <c r="AV142" s="132">
        <f t="shared" si="132"/>
        <v>0</v>
      </c>
      <c r="AW142" s="132">
        <f t="shared" si="133"/>
        <v>0</v>
      </c>
      <c r="AX142" s="132">
        <f t="shared" si="134"/>
        <v>0</v>
      </c>
      <c r="AY142" s="132">
        <f t="shared" si="135"/>
        <v>0</v>
      </c>
      <c r="AZ142" s="132">
        <f t="shared" si="136"/>
        <v>0</v>
      </c>
      <c r="BA142" s="132">
        <f t="shared" si="137"/>
        <v>0</v>
      </c>
      <c r="BB142" s="132">
        <f t="shared" si="138"/>
        <v>0</v>
      </c>
      <c r="BC142" s="132">
        <f t="shared" si="139"/>
        <v>0</v>
      </c>
      <c r="BD142" s="132">
        <f t="shared" si="140"/>
        <v>0</v>
      </c>
      <c r="BE142" s="132">
        <f t="shared" si="141"/>
        <v>0</v>
      </c>
      <c r="BF142" s="132">
        <f t="shared" si="142"/>
        <v>0</v>
      </c>
      <c r="BG142" s="132">
        <f t="shared" si="143"/>
        <v>0</v>
      </c>
      <c r="BH142" s="132">
        <f t="shared" si="144"/>
        <v>0</v>
      </c>
      <c r="BI142" s="132">
        <f t="shared" si="145"/>
        <v>0</v>
      </c>
      <c r="BJ142" s="132">
        <f t="shared" si="146"/>
        <v>0</v>
      </c>
      <c r="BK142" s="132">
        <f t="shared" si="147"/>
        <v>0</v>
      </c>
      <c r="BL142" s="132">
        <f t="shared" si="148"/>
        <v>0</v>
      </c>
      <c r="BM142" s="132">
        <f t="shared" si="149"/>
        <v>0</v>
      </c>
      <c r="BN142" s="132">
        <f t="shared" si="150"/>
        <v>0</v>
      </c>
      <c r="BO142" s="132">
        <f t="shared" si="151"/>
        <v>0</v>
      </c>
      <c r="BP142" s="132">
        <f t="shared" si="152"/>
        <v>0</v>
      </c>
      <c r="BQ142" s="132">
        <f t="shared" si="153"/>
        <v>0</v>
      </c>
      <c r="BR142" s="132">
        <f t="shared" si="154"/>
        <v>0</v>
      </c>
      <c r="BS142" s="132">
        <f t="shared" si="155"/>
        <v>0</v>
      </c>
      <c r="BT142" s="132">
        <f t="shared" si="156"/>
        <v>0</v>
      </c>
      <c r="BU142" s="132">
        <f t="shared" si="157"/>
        <v>0</v>
      </c>
      <c r="BV142" s="132">
        <f t="shared" si="158"/>
        <v>0</v>
      </c>
      <c r="BW142" s="132">
        <f t="shared" si="159"/>
        <v>0</v>
      </c>
      <c r="BX142" s="132">
        <f t="shared" si="160"/>
        <v>0</v>
      </c>
      <c r="BY142" s="132">
        <f t="shared" si="161"/>
        <v>0</v>
      </c>
      <c r="BZ142" s="132">
        <f t="shared" si="162"/>
        <v>0</v>
      </c>
      <c r="CA142" s="138">
        <f t="shared" si="163"/>
        <v>0</v>
      </c>
      <c r="CC142" s="138">
        <f t="shared" si="164"/>
        <v>0</v>
      </c>
      <c r="CD142" s="138">
        <f t="shared" si="178"/>
        <v>0</v>
      </c>
      <c r="CE142" s="183">
        <f t="shared" si="179"/>
        <v>0</v>
      </c>
      <c r="CF142" s="130" t="str">
        <f t="shared" si="180"/>
        <v xml:space="preserve"> </v>
      </c>
      <c r="CG142" s="130" t="str">
        <f t="shared" si="181"/>
        <v xml:space="preserve"> </v>
      </c>
    </row>
    <row r="143" spans="1:85" ht="15">
      <c r="A143" s="181">
        <v>140</v>
      </c>
      <c r="B143" s="1956"/>
      <c r="C143" s="1956"/>
      <c r="D143" s="316"/>
      <c r="E143" s="317" t="str">
        <f ca="1">IF(D143&gt;0,OFFSET(исх.данные!$A$6,D143,1,1,1)," ")</f>
        <v xml:space="preserve"> </v>
      </c>
      <c r="F143" s="318" t="str">
        <f ca="1">IF(D143&gt;0,OFFSET(исх.данные!$A$6,D143,2,1,1),"  ")</f>
        <v xml:space="preserve">  </v>
      </c>
      <c r="G143" s="317" t="str">
        <f ca="1">IF(D143&gt;0,OFFSET(исх.данные!$A$6,D143,3,1,1),"  ")</f>
        <v xml:space="preserve">  </v>
      </c>
      <c r="H143" s="316"/>
      <c r="I143" s="306"/>
      <c r="J143" s="317"/>
      <c r="K143" s="317"/>
      <c r="L143" s="306"/>
      <c r="M143" s="317"/>
      <c r="N143" s="317"/>
      <c r="O143" s="319"/>
      <c r="P143" s="319"/>
      <c r="Q143" s="306"/>
      <c r="R143" s="306"/>
      <c r="S143" s="318"/>
      <c r="T143" s="318"/>
      <c r="U143" s="320"/>
      <c r="V143" s="126" t="str">
        <f t="shared" si="165"/>
        <v xml:space="preserve"> </v>
      </c>
      <c r="W143" s="126" t="str">
        <f t="shared" si="166"/>
        <v xml:space="preserve"> </v>
      </c>
      <c r="X143" s="126" t="str">
        <f t="shared" si="167"/>
        <v xml:space="preserve"> </v>
      </c>
      <c r="Y143" s="126"/>
      <c r="Z143" s="126" t="str">
        <f t="shared" si="122"/>
        <v xml:space="preserve"> </v>
      </c>
      <c r="AA143" s="181" t="str">
        <f t="shared" si="168"/>
        <v xml:space="preserve">    </v>
      </c>
      <c r="AC143" s="132">
        <f t="shared" si="182"/>
        <v>0</v>
      </c>
      <c r="AD143" s="132">
        <f t="shared" si="169"/>
        <v>0</v>
      </c>
      <c r="AE143" s="132">
        <f t="shared" si="170"/>
        <v>0</v>
      </c>
      <c r="AF143" s="132">
        <f t="shared" si="171"/>
        <v>0</v>
      </c>
      <c r="AG143" s="132">
        <f t="shared" si="172"/>
        <v>0</v>
      </c>
      <c r="AH143" s="132">
        <f t="shared" si="173"/>
        <v>0</v>
      </c>
      <c r="AI143" s="132">
        <f t="shared" si="174"/>
        <v>0</v>
      </c>
      <c r="AJ143" s="132">
        <f t="shared" si="175"/>
        <v>0</v>
      </c>
      <c r="AK143" s="132">
        <f t="shared" si="176"/>
        <v>0</v>
      </c>
      <c r="AL143" s="132">
        <f t="shared" si="177"/>
        <v>0</v>
      </c>
      <c r="AM143" s="132">
        <f t="shared" si="123"/>
        <v>0</v>
      </c>
      <c r="AN143" s="132">
        <f t="shared" si="124"/>
        <v>0</v>
      </c>
      <c r="AO143" s="132">
        <f t="shared" si="125"/>
        <v>0</v>
      </c>
      <c r="AP143" s="132">
        <f t="shared" si="126"/>
        <v>0</v>
      </c>
      <c r="AQ143" s="132">
        <f t="shared" si="127"/>
        <v>0</v>
      </c>
      <c r="AR143" s="132">
        <f t="shared" si="128"/>
        <v>0</v>
      </c>
      <c r="AS143" s="132">
        <f t="shared" si="129"/>
        <v>0</v>
      </c>
      <c r="AT143" s="132">
        <f t="shared" si="130"/>
        <v>0</v>
      </c>
      <c r="AU143" s="132">
        <f t="shared" si="131"/>
        <v>0</v>
      </c>
      <c r="AV143" s="132">
        <f t="shared" si="132"/>
        <v>0</v>
      </c>
      <c r="AW143" s="132">
        <f t="shared" si="133"/>
        <v>0</v>
      </c>
      <c r="AX143" s="132">
        <f t="shared" si="134"/>
        <v>0</v>
      </c>
      <c r="AY143" s="132">
        <f t="shared" si="135"/>
        <v>0</v>
      </c>
      <c r="AZ143" s="132">
        <f t="shared" si="136"/>
        <v>0</v>
      </c>
      <c r="BA143" s="132">
        <f t="shared" si="137"/>
        <v>0</v>
      </c>
      <c r="BB143" s="132">
        <f t="shared" si="138"/>
        <v>0</v>
      </c>
      <c r="BC143" s="132">
        <f t="shared" si="139"/>
        <v>0</v>
      </c>
      <c r="BD143" s="132">
        <f t="shared" si="140"/>
        <v>0</v>
      </c>
      <c r="BE143" s="132">
        <f t="shared" si="141"/>
        <v>0</v>
      </c>
      <c r="BF143" s="132">
        <f t="shared" si="142"/>
        <v>0</v>
      </c>
      <c r="BG143" s="132">
        <f t="shared" si="143"/>
        <v>0</v>
      </c>
      <c r="BH143" s="132">
        <f t="shared" si="144"/>
        <v>0</v>
      </c>
      <c r="BI143" s="132">
        <f t="shared" si="145"/>
        <v>0</v>
      </c>
      <c r="BJ143" s="132">
        <f t="shared" si="146"/>
        <v>0</v>
      </c>
      <c r="BK143" s="132">
        <f t="shared" si="147"/>
        <v>0</v>
      </c>
      <c r="BL143" s="132">
        <f t="shared" si="148"/>
        <v>0</v>
      </c>
      <c r="BM143" s="132">
        <f t="shared" si="149"/>
        <v>0</v>
      </c>
      <c r="BN143" s="132">
        <f t="shared" si="150"/>
        <v>0</v>
      </c>
      <c r="BO143" s="132">
        <f t="shared" si="151"/>
        <v>0</v>
      </c>
      <c r="BP143" s="132">
        <f t="shared" si="152"/>
        <v>0</v>
      </c>
      <c r="BQ143" s="132">
        <f t="shared" si="153"/>
        <v>0</v>
      </c>
      <c r="BR143" s="132">
        <f t="shared" si="154"/>
        <v>0</v>
      </c>
      <c r="BS143" s="132">
        <f t="shared" si="155"/>
        <v>0</v>
      </c>
      <c r="BT143" s="132">
        <f t="shared" si="156"/>
        <v>0</v>
      </c>
      <c r="BU143" s="132">
        <f t="shared" si="157"/>
        <v>0</v>
      </c>
      <c r="BV143" s="132">
        <f t="shared" si="158"/>
        <v>0</v>
      </c>
      <c r="BW143" s="132">
        <f t="shared" si="159"/>
        <v>0</v>
      </c>
      <c r="BX143" s="132">
        <f t="shared" si="160"/>
        <v>0</v>
      </c>
      <c r="BY143" s="132">
        <f t="shared" si="161"/>
        <v>0</v>
      </c>
      <c r="BZ143" s="132">
        <f t="shared" si="162"/>
        <v>0</v>
      </c>
      <c r="CA143" s="138">
        <f t="shared" si="163"/>
        <v>0</v>
      </c>
      <c r="CC143" s="138">
        <f t="shared" si="164"/>
        <v>0</v>
      </c>
      <c r="CD143" s="138">
        <f t="shared" si="178"/>
        <v>0</v>
      </c>
      <c r="CE143" s="183">
        <f t="shared" si="179"/>
        <v>0</v>
      </c>
      <c r="CF143" s="130" t="str">
        <f t="shared" si="180"/>
        <v xml:space="preserve"> </v>
      </c>
      <c r="CG143" s="130" t="str">
        <f t="shared" si="181"/>
        <v xml:space="preserve"> </v>
      </c>
    </row>
    <row r="144" spans="1:85" ht="15">
      <c r="A144" s="181">
        <v>141</v>
      </c>
      <c r="B144" s="1957"/>
      <c r="C144" s="1957"/>
      <c r="D144" s="310"/>
      <c r="E144" s="311" t="str">
        <f ca="1">IF(D144&gt;0,OFFSET(исх.данные!$A$6,D144,1,1,1)," ")</f>
        <v xml:space="preserve"> </v>
      </c>
      <c r="F144" s="312" t="str">
        <f ca="1">IF(D144&gt;0,OFFSET(исх.данные!$A$6,D144,2,1,1),"  ")</f>
        <v xml:space="preserve">  </v>
      </c>
      <c r="G144" s="311" t="str">
        <f ca="1">IF(D144&gt;0,OFFSET(исх.данные!$A$6,D144,3,1,1),"  ")</f>
        <v xml:space="preserve">  </v>
      </c>
      <c r="H144" s="310"/>
      <c r="I144" s="314"/>
      <c r="J144" s="311"/>
      <c r="K144" s="311"/>
      <c r="L144" s="314"/>
      <c r="M144" s="311"/>
      <c r="N144" s="311"/>
      <c r="O144" s="313"/>
      <c r="P144" s="313"/>
      <c r="Q144" s="314"/>
      <c r="R144" s="314"/>
      <c r="S144" s="312"/>
      <c r="T144" s="312"/>
      <c r="U144" s="315"/>
      <c r="V144" s="129" t="str">
        <f t="shared" si="165"/>
        <v xml:space="preserve"> </v>
      </c>
      <c r="W144" s="129" t="str">
        <f t="shared" si="166"/>
        <v xml:space="preserve"> </v>
      </c>
      <c r="X144" s="129" t="str">
        <f t="shared" si="167"/>
        <v xml:space="preserve"> </v>
      </c>
      <c r="Y144" s="129"/>
      <c r="Z144" s="129" t="str">
        <f t="shared" si="122"/>
        <v xml:space="preserve"> </v>
      </c>
      <c r="AA144" s="182" t="str">
        <f t="shared" si="168"/>
        <v xml:space="preserve">    </v>
      </c>
      <c r="AC144" s="132">
        <f t="shared" si="182"/>
        <v>0</v>
      </c>
      <c r="AD144" s="132">
        <f t="shared" si="169"/>
        <v>0</v>
      </c>
      <c r="AE144" s="132">
        <f t="shared" si="170"/>
        <v>0</v>
      </c>
      <c r="AF144" s="132">
        <f t="shared" si="171"/>
        <v>0</v>
      </c>
      <c r="AG144" s="132">
        <f t="shared" si="172"/>
        <v>0</v>
      </c>
      <c r="AH144" s="132">
        <f t="shared" si="173"/>
        <v>0</v>
      </c>
      <c r="AI144" s="132">
        <f t="shared" si="174"/>
        <v>0</v>
      </c>
      <c r="AJ144" s="132">
        <f t="shared" si="175"/>
        <v>0</v>
      </c>
      <c r="AK144" s="132">
        <f t="shared" si="176"/>
        <v>0</v>
      </c>
      <c r="AL144" s="132">
        <f t="shared" si="177"/>
        <v>0</v>
      </c>
      <c r="AM144" s="132">
        <f t="shared" si="123"/>
        <v>0</v>
      </c>
      <c r="AN144" s="132">
        <f t="shared" si="124"/>
        <v>0</v>
      </c>
      <c r="AO144" s="132">
        <f t="shared" si="125"/>
        <v>0</v>
      </c>
      <c r="AP144" s="132">
        <f t="shared" si="126"/>
        <v>0</v>
      </c>
      <c r="AQ144" s="132">
        <f t="shared" si="127"/>
        <v>0</v>
      </c>
      <c r="AR144" s="132">
        <f t="shared" si="128"/>
        <v>0</v>
      </c>
      <c r="AS144" s="132">
        <f t="shared" si="129"/>
        <v>0</v>
      </c>
      <c r="AT144" s="132">
        <f t="shared" si="130"/>
        <v>0</v>
      </c>
      <c r="AU144" s="132">
        <f t="shared" si="131"/>
        <v>0</v>
      </c>
      <c r="AV144" s="132">
        <f t="shared" si="132"/>
        <v>0</v>
      </c>
      <c r="AW144" s="132">
        <f t="shared" si="133"/>
        <v>0</v>
      </c>
      <c r="AX144" s="132">
        <f t="shared" si="134"/>
        <v>0</v>
      </c>
      <c r="AY144" s="132">
        <f t="shared" si="135"/>
        <v>0</v>
      </c>
      <c r="AZ144" s="132">
        <f t="shared" si="136"/>
        <v>0</v>
      </c>
      <c r="BA144" s="132">
        <f t="shared" si="137"/>
        <v>0</v>
      </c>
      <c r="BB144" s="132">
        <f t="shared" si="138"/>
        <v>0</v>
      </c>
      <c r="BC144" s="132">
        <f t="shared" si="139"/>
        <v>0</v>
      </c>
      <c r="BD144" s="132">
        <f t="shared" si="140"/>
        <v>0</v>
      </c>
      <c r="BE144" s="132">
        <f t="shared" si="141"/>
        <v>0</v>
      </c>
      <c r="BF144" s="132">
        <f t="shared" si="142"/>
        <v>0</v>
      </c>
      <c r="BG144" s="132">
        <f t="shared" si="143"/>
        <v>0</v>
      </c>
      <c r="BH144" s="132">
        <f t="shared" si="144"/>
        <v>0</v>
      </c>
      <c r="BI144" s="132">
        <f t="shared" si="145"/>
        <v>0</v>
      </c>
      <c r="BJ144" s="132">
        <f t="shared" si="146"/>
        <v>0</v>
      </c>
      <c r="BK144" s="132">
        <f t="shared" si="147"/>
        <v>0</v>
      </c>
      <c r="BL144" s="132">
        <f t="shared" si="148"/>
        <v>0</v>
      </c>
      <c r="BM144" s="132">
        <f t="shared" si="149"/>
        <v>0</v>
      </c>
      <c r="BN144" s="132">
        <f t="shared" si="150"/>
        <v>0</v>
      </c>
      <c r="BO144" s="132">
        <f t="shared" si="151"/>
        <v>0</v>
      </c>
      <c r="BP144" s="132">
        <f t="shared" si="152"/>
        <v>0</v>
      </c>
      <c r="BQ144" s="132">
        <f t="shared" si="153"/>
        <v>0</v>
      </c>
      <c r="BR144" s="132">
        <f t="shared" si="154"/>
        <v>0</v>
      </c>
      <c r="BS144" s="132">
        <f t="shared" si="155"/>
        <v>0</v>
      </c>
      <c r="BT144" s="132">
        <f t="shared" si="156"/>
        <v>0</v>
      </c>
      <c r="BU144" s="132">
        <f t="shared" si="157"/>
        <v>0</v>
      </c>
      <c r="BV144" s="132">
        <f t="shared" si="158"/>
        <v>0</v>
      </c>
      <c r="BW144" s="132">
        <f t="shared" si="159"/>
        <v>0</v>
      </c>
      <c r="BX144" s="132">
        <f t="shared" si="160"/>
        <v>0</v>
      </c>
      <c r="BY144" s="132">
        <f t="shared" si="161"/>
        <v>0</v>
      </c>
      <c r="BZ144" s="132">
        <f t="shared" si="162"/>
        <v>0</v>
      </c>
      <c r="CA144" s="138">
        <f t="shared" si="163"/>
        <v>0</v>
      </c>
      <c r="CC144" s="138">
        <f t="shared" si="164"/>
        <v>0</v>
      </c>
      <c r="CD144" s="138">
        <f t="shared" si="178"/>
        <v>0</v>
      </c>
      <c r="CE144" s="183">
        <f t="shared" si="179"/>
        <v>0</v>
      </c>
      <c r="CF144" s="130" t="str">
        <f t="shared" si="180"/>
        <v xml:space="preserve"> </v>
      </c>
      <c r="CG144" s="130" t="str">
        <f t="shared" si="181"/>
        <v xml:space="preserve"> </v>
      </c>
    </row>
    <row r="145" spans="1:85" ht="15">
      <c r="A145" s="181">
        <v>142</v>
      </c>
      <c r="B145" s="1956"/>
      <c r="C145" s="1956"/>
      <c r="D145" s="316"/>
      <c r="E145" s="317" t="str">
        <f ca="1">IF(D145&gt;0,OFFSET(исх.данные!$A$6,D145,1,1,1)," ")</f>
        <v xml:space="preserve"> </v>
      </c>
      <c r="F145" s="318" t="str">
        <f ca="1">IF(D145&gt;0,OFFSET(исх.данные!$A$6,D145,2,1,1),"  ")</f>
        <v xml:space="preserve">  </v>
      </c>
      <c r="G145" s="317" t="str">
        <f ca="1">IF(D145&gt;0,OFFSET(исх.данные!$A$6,D145,3,1,1),"  ")</f>
        <v xml:space="preserve">  </v>
      </c>
      <c r="H145" s="316"/>
      <c r="I145" s="306"/>
      <c r="J145" s="317"/>
      <c r="K145" s="317"/>
      <c r="L145" s="306"/>
      <c r="M145" s="317"/>
      <c r="N145" s="317"/>
      <c r="O145" s="319"/>
      <c r="P145" s="319"/>
      <c r="Q145" s="306"/>
      <c r="R145" s="306"/>
      <c r="S145" s="318"/>
      <c r="T145" s="318"/>
      <c r="U145" s="320"/>
      <c r="V145" s="126" t="str">
        <f t="shared" si="165"/>
        <v xml:space="preserve"> </v>
      </c>
      <c r="W145" s="126" t="str">
        <f t="shared" si="166"/>
        <v xml:space="preserve"> </v>
      </c>
      <c r="X145" s="126" t="str">
        <f t="shared" si="167"/>
        <v xml:space="preserve"> </v>
      </c>
      <c r="Y145" s="126"/>
      <c r="Z145" s="126" t="str">
        <f t="shared" si="122"/>
        <v xml:space="preserve"> </v>
      </c>
      <c r="AA145" s="181" t="str">
        <f t="shared" si="168"/>
        <v xml:space="preserve">    </v>
      </c>
      <c r="AC145" s="132">
        <f t="shared" si="182"/>
        <v>0</v>
      </c>
      <c r="AD145" s="132">
        <f t="shared" si="169"/>
        <v>0</v>
      </c>
      <c r="AE145" s="132">
        <f t="shared" si="170"/>
        <v>0</v>
      </c>
      <c r="AF145" s="132">
        <f t="shared" si="171"/>
        <v>0</v>
      </c>
      <c r="AG145" s="132">
        <f t="shared" si="172"/>
        <v>0</v>
      </c>
      <c r="AH145" s="132">
        <f t="shared" si="173"/>
        <v>0</v>
      </c>
      <c r="AI145" s="132">
        <f t="shared" si="174"/>
        <v>0</v>
      </c>
      <c r="AJ145" s="132">
        <f t="shared" si="175"/>
        <v>0</v>
      </c>
      <c r="AK145" s="132">
        <f t="shared" si="176"/>
        <v>0</v>
      </c>
      <c r="AL145" s="132">
        <f t="shared" si="177"/>
        <v>0</v>
      </c>
      <c r="AM145" s="132">
        <f t="shared" si="123"/>
        <v>0</v>
      </c>
      <c r="AN145" s="132">
        <f t="shared" si="124"/>
        <v>0</v>
      </c>
      <c r="AO145" s="132">
        <f t="shared" si="125"/>
        <v>0</v>
      </c>
      <c r="AP145" s="132">
        <f t="shared" si="126"/>
        <v>0</v>
      </c>
      <c r="AQ145" s="132">
        <f t="shared" si="127"/>
        <v>0</v>
      </c>
      <c r="AR145" s="132">
        <f t="shared" si="128"/>
        <v>0</v>
      </c>
      <c r="AS145" s="132">
        <f t="shared" si="129"/>
        <v>0</v>
      </c>
      <c r="AT145" s="132">
        <f t="shared" si="130"/>
        <v>0</v>
      </c>
      <c r="AU145" s="132">
        <f t="shared" si="131"/>
        <v>0</v>
      </c>
      <c r="AV145" s="132">
        <f t="shared" si="132"/>
        <v>0</v>
      </c>
      <c r="AW145" s="132">
        <f t="shared" si="133"/>
        <v>0</v>
      </c>
      <c r="AX145" s="132">
        <f t="shared" si="134"/>
        <v>0</v>
      </c>
      <c r="AY145" s="132">
        <f t="shared" si="135"/>
        <v>0</v>
      </c>
      <c r="AZ145" s="132">
        <f t="shared" si="136"/>
        <v>0</v>
      </c>
      <c r="BA145" s="132">
        <f t="shared" si="137"/>
        <v>0</v>
      </c>
      <c r="BB145" s="132">
        <f t="shared" si="138"/>
        <v>0</v>
      </c>
      <c r="BC145" s="132">
        <f t="shared" si="139"/>
        <v>0</v>
      </c>
      <c r="BD145" s="132">
        <f t="shared" si="140"/>
        <v>0</v>
      </c>
      <c r="BE145" s="132">
        <f t="shared" si="141"/>
        <v>0</v>
      </c>
      <c r="BF145" s="132">
        <f t="shared" si="142"/>
        <v>0</v>
      </c>
      <c r="BG145" s="132">
        <f t="shared" si="143"/>
        <v>0</v>
      </c>
      <c r="BH145" s="132">
        <f t="shared" si="144"/>
        <v>0</v>
      </c>
      <c r="BI145" s="132">
        <f t="shared" si="145"/>
        <v>0</v>
      </c>
      <c r="BJ145" s="132">
        <f t="shared" si="146"/>
        <v>0</v>
      </c>
      <c r="BK145" s="132">
        <f t="shared" si="147"/>
        <v>0</v>
      </c>
      <c r="BL145" s="132">
        <f t="shared" si="148"/>
        <v>0</v>
      </c>
      <c r="BM145" s="132">
        <f t="shared" si="149"/>
        <v>0</v>
      </c>
      <c r="BN145" s="132">
        <f t="shared" si="150"/>
        <v>0</v>
      </c>
      <c r="BO145" s="132">
        <f t="shared" si="151"/>
        <v>0</v>
      </c>
      <c r="BP145" s="132">
        <f t="shared" si="152"/>
        <v>0</v>
      </c>
      <c r="BQ145" s="132">
        <f t="shared" si="153"/>
        <v>0</v>
      </c>
      <c r="BR145" s="132">
        <f t="shared" si="154"/>
        <v>0</v>
      </c>
      <c r="BS145" s="132">
        <f t="shared" si="155"/>
        <v>0</v>
      </c>
      <c r="BT145" s="132">
        <f t="shared" si="156"/>
        <v>0</v>
      </c>
      <c r="BU145" s="132">
        <f t="shared" si="157"/>
        <v>0</v>
      </c>
      <c r="BV145" s="132">
        <f t="shared" si="158"/>
        <v>0</v>
      </c>
      <c r="BW145" s="132">
        <f t="shared" si="159"/>
        <v>0</v>
      </c>
      <c r="BX145" s="132">
        <f t="shared" si="160"/>
        <v>0</v>
      </c>
      <c r="BY145" s="132">
        <f t="shared" si="161"/>
        <v>0</v>
      </c>
      <c r="BZ145" s="132">
        <f t="shared" si="162"/>
        <v>0</v>
      </c>
      <c r="CA145" s="138">
        <f t="shared" si="163"/>
        <v>0</v>
      </c>
      <c r="CC145" s="138">
        <f t="shared" si="164"/>
        <v>0</v>
      </c>
      <c r="CD145" s="138">
        <f t="shared" si="178"/>
        <v>0</v>
      </c>
      <c r="CE145" s="183">
        <f t="shared" si="179"/>
        <v>0</v>
      </c>
      <c r="CF145" s="130" t="str">
        <f t="shared" si="180"/>
        <v xml:space="preserve"> </v>
      </c>
      <c r="CG145" s="130" t="str">
        <f t="shared" si="181"/>
        <v xml:space="preserve"> </v>
      </c>
    </row>
    <row r="146" spans="1:85" ht="15">
      <c r="A146" s="181">
        <v>143</v>
      </c>
      <c r="B146" s="1957"/>
      <c r="C146" s="1957"/>
      <c r="D146" s="310"/>
      <c r="E146" s="311" t="str">
        <f ca="1">IF(D146&gt;0,OFFSET(исх.данные!$A$6,D146,1,1,1)," ")</f>
        <v xml:space="preserve"> </v>
      </c>
      <c r="F146" s="312" t="str">
        <f ca="1">IF(D146&gt;0,OFFSET(исх.данные!$A$6,D146,2,1,1),"  ")</f>
        <v xml:space="preserve">  </v>
      </c>
      <c r="G146" s="311" t="str">
        <f ca="1">IF(D146&gt;0,OFFSET(исх.данные!$A$6,D146,3,1,1),"  ")</f>
        <v xml:space="preserve">  </v>
      </c>
      <c r="H146" s="310"/>
      <c r="I146" s="314"/>
      <c r="J146" s="311"/>
      <c r="K146" s="311"/>
      <c r="L146" s="314"/>
      <c r="M146" s="311"/>
      <c r="N146" s="311"/>
      <c r="O146" s="313"/>
      <c r="P146" s="313"/>
      <c r="Q146" s="314"/>
      <c r="R146" s="314"/>
      <c r="S146" s="312"/>
      <c r="T146" s="312"/>
      <c r="U146" s="315"/>
      <c r="V146" s="129" t="str">
        <f t="shared" si="165"/>
        <v xml:space="preserve"> </v>
      </c>
      <c r="W146" s="129" t="str">
        <f t="shared" si="166"/>
        <v xml:space="preserve"> </v>
      </c>
      <c r="X146" s="129" t="str">
        <f t="shared" si="167"/>
        <v xml:space="preserve"> </v>
      </c>
      <c r="Y146" s="129"/>
      <c r="Z146" s="129" t="str">
        <f t="shared" si="122"/>
        <v xml:space="preserve"> </v>
      </c>
      <c r="AA146" s="182" t="str">
        <f t="shared" si="168"/>
        <v xml:space="preserve">    </v>
      </c>
      <c r="AC146" s="132">
        <f t="shared" si="182"/>
        <v>0</v>
      </c>
      <c r="AD146" s="132">
        <f t="shared" si="169"/>
        <v>0</v>
      </c>
      <c r="AE146" s="132">
        <f t="shared" si="170"/>
        <v>0</v>
      </c>
      <c r="AF146" s="132">
        <f t="shared" si="171"/>
        <v>0</v>
      </c>
      <c r="AG146" s="132">
        <f t="shared" si="172"/>
        <v>0</v>
      </c>
      <c r="AH146" s="132">
        <f t="shared" si="173"/>
        <v>0</v>
      </c>
      <c r="AI146" s="132">
        <f t="shared" si="174"/>
        <v>0</v>
      </c>
      <c r="AJ146" s="132">
        <f t="shared" si="175"/>
        <v>0</v>
      </c>
      <c r="AK146" s="132">
        <f t="shared" si="176"/>
        <v>0</v>
      </c>
      <c r="AL146" s="132">
        <f t="shared" si="177"/>
        <v>0</v>
      </c>
      <c r="AM146" s="132">
        <f t="shared" si="123"/>
        <v>0</v>
      </c>
      <c r="AN146" s="132">
        <f t="shared" si="124"/>
        <v>0</v>
      </c>
      <c r="AO146" s="132">
        <f t="shared" si="125"/>
        <v>0</v>
      </c>
      <c r="AP146" s="132">
        <f t="shared" si="126"/>
        <v>0</v>
      </c>
      <c r="AQ146" s="132">
        <f t="shared" si="127"/>
        <v>0</v>
      </c>
      <c r="AR146" s="132">
        <f t="shared" si="128"/>
        <v>0</v>
      </c>
      <c r="AS146" s="132">
        <f t="shared" si="129"/>
        <v>0</v>
      </c>
      <c r="AT146" s="132">
        <f t="shared" si="130"/>
        <v>0</v>
      </c>
      <c r="AU146" s="132">
        <f t="shared" si="131"/>
        <v>0</v>
      </c>
      <c r="AV146" s="132">
        <f t="shared" si="132"/>
        <v>0</v>
      </c>
      <c r="AW146" s="132">
        <f t="shared" si="133"/>
        <v>0</v>
      </c>
      <c r="AX146" s="132">
        <f t="shared" si="134"/>
        <v>0</v>
      </c>
      <c r="AY146" s="132">
        <f t="shared" si="135"/>
        <v>0</v>
      </c>
      <c r="AZ146" s="132">
        <f t="shared" si="136"/>
        <v>0</v>
      </c>
      <c r="BA146" s="132">
        <f t="shared" si="137"/>
        <v>0</v>
      </c>
      <c r="BB146" s="132">
        <f t="shared" si="138"/>
        <v>0</v>
      </c>
      <c r="BC146" s="132">
        <f t="shared" si="139"/>
        <v>0</v>
      </c>
      <c r="BD146" s="132">
        <f t="shared" si="140"/>
        <v>0</v>
      </c>
      <c r="BE146" s="132">
        <f t="shared" si="141"/>
        <v>0</v>
      </c>
      <c r="BF146" s="132">
        <f t="shared" si="142"/>
        <v>0</v>
      </c>
      <c r="BG146" s="132">
        <f t="shared" si="143"/>
        <v>0</v>
      </c>
      <c r="BH146" s="132">
        <f t="shared" si="144"/>
        <v>0</v>
      </c>
      <c r="BI146" s="132">
        <f t="shared" si="145"/>
        <v>0</v>
      </c>
      <c r="BJ146" s="132">
        <f t="shared" si="146"/>
        <v>0</v>
      </c>
      <c r="BK146" s="132">
        <f t="shared" si="147"/>
        <v>0</v>
      </c>
      <c r="BL146" s="132">
        <f t="shared" si="148"/>
        <v>0</v>
      </c>
      <c r="BM146" s="132">
        <f t="shared" si="149"/>
        <v>0</v>
      </c>
      <c r="BN146" s="132">
        <f t="shared" si="150"/>
        <v>0</v>
      </c>
      <c r="BO146" s="132">
        <f t="shared" si="151"/>
        <v>0</v>
      </c>
      <c r="BP146" s="132">
        <f t="shared" si="152"/>
        <v>0</v>
      </c>
      <c r="BQ146" s="132">
        <f t="shared" si="153"/>
        <v>0</v>
      </c>
      <c r="BR146" s="132">
        <f t="shared" si="154"/>
        <v>0</v>
      </c>
      <c r="BS146" s="132">
        <f t="shared" si="155"/>
        <v>0</v>
      </c>
      <c r="BT146" s="132">
        <f t="shared" si="156"/>
        <v>0</v>
      </c>
      <c r="BU146" s="132">
        <f t="shared" si="157"/>
        <v>0</v>
      </c>
      <c r="BV146" s="132">
        <f t="shared" si="158"/>
        <v>0</v>
      </c>
      <c r="BW146" s="132">
        <f t="shared" si="159"/>
        <v>0</v>
      </c>
      <c r="BX146" s="132">
        <f t="shared" si="160"/>
        <v>0</v>
      </c>
      <c r="BY146" s="132">
        <f t="shared" si="161"/>
        <v>0</v>
      </c>
      <c r="BZ146" s="132">
        <f t="shared" si="162"/>
        <v>0</v>
      </c>
      <c r="CA146" s="138">
        <f t="shared" si="163"/>
        <v>0</v>
      </c>
      <c r="CC146" s="138">
        <f t="shared" si="164"/>
        <v>0</v>
      </c>
      <c r="CD146" s="138">
        <f t="shared" si="178"/>
        <v>0</v>
      </c>
      <c r="CE146" s="183">
        <f t="shared" si="179"/>
        <v>0</v>
      </c>
      <c r="CF146" s="130" t="str">
        <f t="shared" si="180"/>
        <v xml:space="preserve"> </v>
      </c>
      <c r="CG146" s="130" t="str">
        <f t="shared" si="181"/>
        <v xml:space="preserve"> </v>
      </c>
    </row>
    <row r="147" spans="1:85" ht="15">
      <c r="A147" s="181">
        <v>144</v>
      </c>
      <c r="B147" s="1956"/>
      <c r="C147" s="1956"/>
      <c r="D147" s="316"/>
      <c r="E147" s="317" t="str">
        <f ca="1">IF(D147&gt;0,OFFSET(исх.данные!$A$6,D147,1,1,1)," ")</f>
        <v xml:space="preserve"> </v>
      </c>
      <c r="F147" s="318" t="str">
        <f ca="1">IF(D147&gt;0,OFFSET(исх.данные!$A$6,D147,2,1,1),"  ")</f>
        <v xml:space="preserve">  </v>
      </c>
      <c r="G147" s="317" t="str">
        <f ca="1">IF(D147&gt;0,OFFSET(исх.данные!$A$6,D147,3,1,1),"  ")</f>
        <v xml:space="preserve">  </v>
      </c>
      <c r="H147" s="316"/>
      <c r="I147" s="306"/>
      <c r="J147" s="317"/>
      <c r="K147" s="317"/>
      <c r="L147" s="306"/>
      <c r="M147" s="317"/>
      <c r="N147" s="317"/>
      <c r="O147" s="319"/>
      <c r="P147" s="319"/>
      <c r="Q147" s="306"/>
      <c r="R147" s="306"/>
      <c r="S147" s="318"/>
      <c r="T147" s="318"/>
      <c r="U147" s="320"/>
      <c r="V147" s="126" t="str">
        <f t="shared" si="165"/>
        <v xml:space="preserve"> </v>
      </c>
      <c r="W147" s="126" t="str">
        <f t="shared" si="166"/>
        <v xml:space="preserve"> </v>
      </c>
      <c r="X147" s="126" t="str">
        <f t="shared" si="167"/>
        <v xml:space="preserve"> </v>
      </c>
      <c r="Y147" s="126"/>
      <c r="Z147" s="126" t="str">
        <f t="shared" si="122"/>
        <v xml:space="preserve"> </v>
      </c>
      <c r="AA147" s="181" t="str">
        <f t="shared" si="168"/>
        <v xml:space="preserve">    </v>
      </c>
      <c r="AC147" s="132">
        <f t="shared" si="182"/>
        <v>0</v>
      </c>
      <c r="AD147" s="132">
        <f t="shared" si="169"/>
        <v>0</v>
      </c>
      <c r="AE147" s="132">
        <f t="shared" si="170"/>
        <v>0</v>
      </c>
      <c r="AF147" s="132">
        <f t="shared" si="171"/>
        <v>0</v>
      </c>
      <c r="AG147" s="132">
        <f t="shared" si="172"/>
        <v>0</v>
      </c>
      <c r="AH147" s="132">
        <f t="shared" si="173"/>
        <v>0</v>
      </c>
      <c r="AI147" s="132">
        <f t="shared" si="174"/>
        <v>0</v>
      </c>
      <c r="AJ147" s="132">
        <f t="shared" si="175"/>
        <v>0</v>
      </c>
      <c r="AK147" s="132">
        <f t="shared" si="176"/>
        <v>0</v>
      </c>
      <c r="AL147" s="132">
        <f t="shared" si="177"/>
        <v>0</v>
      </c>
      <c r="AM147" s="132">
        <f t="shared" si="123"/>
        <v>0</v>
      </c>
      <c r="AN147" s="132">
        <f t="shared" si="124"/>
        <v>0</v>
      </c>
      <c r="AO147" s="132">
        <f t="shared" si="125"/>
        <v>0</v>
      </c>
      <c r="AP147" s="132">
        <f t="shared" si="126"/>
        <v>0</v>
      </c>
      <c r="AQ147" s="132">
        <f t="shared" si="127"/>
        <v>0</v>
      </c>
      <c r="AR147" s="132">
        <f t="shared" si="128"/>
        <v>0</v>
      </c>
      <c r="AS147" s="132">
        <f t="shared" si="129"/>
        <v>0</v>
      </c>
      <c r="AT147" s="132">
        <f t="shared" si="130"/>
        <v>0</v>
      </c>
      <c r="AU147" s="132">
        <f t="shared" si="131"/>
        <v>0</v>
      </c>
      <c r="AV147" s="132">
        <f t="shared" si="132"/>
        <v>0</v>
      </c>
      <c r="AW147" s="132">
        <f t="shared" si="133"/>
        <v>0</v>
      </c>
      <c r="AX147" s="132">
        <f t="shared" si="134"/>
        <v>0</v>
      </c>
      <c r="AY147" s="132">
        <f t="shared" si="135"/>
        <v>0</v>
      </c>
      <c r="AZ147" s="132">
        <f t="shared" si="136"/>
        <v>0</v>
      </c>
      <c r="BA147" s="132">
        <f t="shared" si="137"/>
        <v>0</v>
      </c>
      <c r="BB147" s="132">
        <f t="shared" si="138"/>
        <v>0</v>
      </c>
      <c r="BC147" s="132">
        <f t="shared" si="139"/>
        <v>0</v>
      </c>
      <c r="BD147" s="132">
        <f t="shared" si="140"/>
        <v>0</v>
      </c>
      <c r="BE147" s="132">
        <f t="shared" si="141"/>
        <v>0</v>
      </c>
      <c r="BF147" s="132">
        <f t="shared" si="142"/>
        <v>0</v>
      </c>
      <c r="BG147" s="132">
        <f t="shared" si="143"/>
        <v>0</v>
      </c>
      <c r="BH147" s="132">
        <f t="shared" si="144"/>
        <v>0</v>
      </c>
      <c r="BI147" s="132">
        <f t="shared" si="145"/>
        <v>0</v>
      </c>
      <c r="BJ147" s="132">
        <f t="shared" si="146"/>
        <v>0</v>
      </c>
      <c r="BK147" s="132">
        <f t="shared" si="147"/>
        <v>0</v>
      </c>
      <c r="BL147" s="132">
        <f t="shared" si="148"/>
        <v>0</v>
      </c>
      <c r="BM147" s="132">
        <f t="shared" si="149"/>
        <v>0</v>
      </c>
      <c r="BN147" s="132">
        <f t="shared" si="150"/>
        <v>0</v>
      </c>
      <c r="BO147" s="132">
        <f t="shared" si="151"/>
        <v>0</v>
      </c>
      <c r="BP147" s="132">
        <f t="shared" si="152"/>
        <v>0</v>
      </c>
      <c r="BQ147" s="132">
        <f t="shared" si="153"/>
        <v>0</v>
      </c>
      <c r="BR147" s="132">
        <f t="shared" si="154"/>
        <v>0</v>
      </c>
      <c r="BS147" s="132">
        <f t="shared" si="155"/>
        <v>0</v>
      </c>
      <c r="BT147" s="132">
        <f t="shared" si="156"/>
        <v>0</v>
      </c>
      <c r="BU147" s="132">
        <f t="shared" si="157"/>
        <v>0</v>
      </c>
      <c r="BV147" s="132">
        <f t="shared" si="158"/>
        <v>0</v>
      </c>
      <c r="BW147" s="132">
        <f t="shared" si="159"/>
        <v>0</v>
      </c>
      <c r="BX147" s="132">
        <f t="shared" si="160"/>
        <v>0</v>
      </c>
      <c r="BY147" s="132">
        <f t="shared" si="161"/>
        <v>0</v>
      </c>
      <c r="BZ147" s="132">
        <f t="shared" si="162"/>
        <v>0</v>
      </c>
      <c r="CA147" s="138">
        <f t="shared" si="163"/>
        <v>0</v>
      </c>
      <c r="CC147" s="138">
        <f t="shared" si="164"/>
        <v>0</v>
      </c>
      <c r="CD147" s="138">
        <f t="shared" si="178"/>
        <v>0</v>
      </c>
      <c r="CE147" s="183">
        <f t="shared" si="179"/>
        <v>0</v>
      </c>
      <c r="CF147" s="130" t="str">
        <f t="shared" si="180"/>
        <v xml:space="preserve"> </v>
      </c>
      <c r="CG147" s="130" t="str">
        <f t="shared" si="181"/>
        <v xml:space="preserve"> </v>
      </c>
    </row>
    <row r="148" spans="1:85" ht="15">
      <c r="A148" s="181">
        <v>145</v>
      </c>
      <c r="B148" s="1957"/>
      <c r="C148" s="1957"/>
      <c r="D148" s="310"/>
      <c r="E148" s="311" t="str">
        <f ca="1">IF(D148&gt;0,OFFSET(исх.данные!$A$6,D148,1,1,1)," ")</f>
        <v xml:space="preserve"> </v>
      </c>
      <c r="F148" s="312" t="str">
        <f ca="1">IF(D148&gt;0,OFFSET(исх.данные!$A$6,D148,2,1,1),"  ")</f>
        <v xml:space="preserve">  </v>
      </c>
      <c r="G148" s="311" t="str">
        <f ca="1">IF(D148&gt;0,OFFSET(исх.данные!$A$6,D148,3,1,1),"  ")</f>
        <v xml:space="preserve">  </v>
      </c>
      <c r="H148" s="310"/>
      <c r="I148" s="314"/>
      <c r="J148" s="311"/>
      <c r="K148" s="311"/>
      <c r="L148" s="314"/>
      <c r="M148" s="311"/>
      <c r="N148" s="311"/>
      <c r="O148" s="313"/>
      <c r="P148" s="313"/>
      <c r="Q148" s="314"/>
      <c r="R148" s="314"/>
      <c r="S148" s="312"/>
      <c r="T148" s="312"/>
      <c r="U148" s="315"/>
      <c r="V148" s="129" t="str">
        <f t="shared" si="165"/>
        <v xml:space="preserve"> </v>
      </c>
      <c r="W148" s="129" t="str">
        <f t="shared" si="166"/>
        <v xml:space="preserve"> </v>
      </c>
      <c r="X148" s="129" t="str">
        <f t="shared" si="167"/>
        <v xml:space="preserve"> </v>
      </c>
      <c r="Y148" s="129"/>
      <c r="Z148" s="129" t="str">
        <f t="shared" si="122"/>
        <v xml:space="preserve"> </v>
      </c>
      <c r="AA148" s="182" t="str">
        <f t="shared" si="168"/>
        <v xml:space="preserve">    </v>
      </c>
      <c r="AC148" s="132">
        <f t="shared" si="182"/>
        <v>0</v>
      </c>
      <c r="AD148" s="132">
        <f t="shared" si="169"/>
        <v>0</v>
      </c>
      <c r="AE148" s="132">
        <f t="shared" si="170"/>
        <v>0</v>
      </c>
      <c r="AF148" s="132">
        <f t="shared" si="171"/>
        <v>0</v>
      </c>
      <c r="AG148" s="132">
        <f t="shared" si="172"/>
        <v>0</v>
      </c>
      <c r="AH148" s="132">
        <f t="shared" si="173"/>
        <v>0</v>
      </c>
      <c r="AI148" s="132">
        <f t="shared" si="174"/>
        <v>0</v>
      </c>
      <c r="AJ148" s="132">
        <f t="shared" si="175"/>
        <v>0</v>
      </c>
      <c r="AK148" s="132">
        <f t="shared" si="176"/>
        <v>0</v>
      </c>
      <c r="AL148" s="132">
        <f t="shared" si="177"/>
        <v>0</v>
      </c>
      <c r="AM148" s="132">
        <f t="shared" si="123"/>
        <v>0</v>
      </c>
      <c r="AN148" s="132">
        <f t="shared" si="124"/>
        <v>0</v>
      </c>
      <c r="AO148" s="132">
        <f t="shared" si="125"/>
        <v>0</v>
      </c>
      <c r="AP148" s="132">
        <f t="shared" si="126"/>
        <v>0</v>
      </c>
      <c r="AQ148" s="132">
        <f t="shared" si="127"/>
        <v>0</v>
      </c>
      <c r="AR148" s="132">
        <f t="shared" si="128"/>
        <v>0</v>
      </c>
      <c r="AS148" s="132">
        <f t="shared" si="129"/>
        <v>0</v>
      </c>
      <c r="AT148" s="132">
        <f t="shared" si="130"/>
        <v>0</v>
      </c>
      <c r="AU148" s="132">
        <f t="shared" si="131"/>
        <v>0</v>
      </c>
      <c r="AV148" s="132">
        <f t="shared" si="132"/>
        <v>0</v>
      </c>
      <c r="AW148" s="132">
        <f t="shared" si="133"/>
        <v>0</v>
      </c>
      <c r="AX148" s="132">
        <f t="shared" si="134"/>
        <v>0</v>
      </c>
      <c r="AY148" s="132">
        <f t="shared" si="135"/>
        <v>0</v>
      </c>
      <c r="AZ148" s="132">
        <f t="shared" si="136"/>
        <v>0</v>
      </c>
      <c r="BA148" s="132">
        <f t="shared" si="137"/>
        <v>0</v>
      </c>
      <c r="BB148" s="132">
        <f t="shared" si="138"/>
        <v>0</v>
      </c>
      <c r="BC148" s="132">
        <f t="shared" si="139"/>
        <v>0</v>
      </c>
      <c r="BD148" s="132">
        <f t="shared" si="140"/>
        <v>0</v>
      </c>
      <c r="BE148" s="132">
        <f t="shared" si="141"/>
        <v>0</v>
      </c>
      <c r="BF148" s="132">
        <f t="shared" si="142"/>
        <v>0</v>
      </c>
      <c r="BG148" s="132">
        <f t="shared" si="143"/>
        <v>0</v>
      </c>
      <c r="BH148" s="132">
        <f t="shared" si="144"/>
        <v>0</v>
      </c>
      <c r="BI148" s="132">
        <f t="shared" si="145"/>
        <v>0</v>
      </c>
      <c r="BJ148" s="132">
        <f t="shared" si="146"/>
        <v>0</v>
      </c>
      <c r="BK148" s="132">
        <f t="shared" si="147"/>
        <v>0</v>
      </c>
      <c r="BL148" s="132">
        <f t="shared" si="148"/>
        <v>0</v>
      </c>
      <c r="BM148" s="132">
        <f t="shared" si="149"/>
        <v>0</v>
      </c>
      <c r="BN148" s="132">
        <f t="shared" si="150"/>
        <v>0</v>
      </c>
      <c r="BO148" s="132">
        <f t="shared" si="151"/>
        <v>0</v>
      </c>
      <c r="BP148" s="132">
        <f t="shared" si="152"/>
        <v>0</v>
      </c>
      <c r="BQ148" s="132">
        <f t="shared" si="153"/>
        <v>0</v>
      </c>
      <c r="BR148" s="132">
        <f t="shared" si="154"/>
        <v>0</v>
      </c>
      <c r="BS148" s="132">
        <f t="shared" si="155"/>
        <v>0</v>
      </c>
      <c r="BT148" s="132">
        <f t="shared" si="156"/>
        <v>0</v>
      </c>
      <c r="BU148" s="132">
        <f t="shared" si="157"/>
        <v>0</v>
      </c>
      <c r="BV148" s="132">
        <f t="shared" si="158"/>
        <v>0</v>
      </c>
      <c r="BW148" s="132">
        <f t="shared" si="159"/>
        <v>0</v>
      </c>
      <c r="BX148" s="132">
        <f t="shared" si="160"/>
        <v>0</v>
      </c>
      <c r="BY148" s="132">
        <f t="shared" si="161"/>
        <v>0</v>
      </c>
      <c r="BZ148" s="132">
        <f t="shared" si="162"/>
        <v>0</v>
      </c>
      <c r="CA148" s="138">
        <f t="shared" si="163"/>
        <v>0</v>
      </c>
      <c r="CC148" s="138">
        <f t="shared" si="164"/>
        <v>0</v>
      </c>
      <c r="CD148" s="138">
        <f t="shared" si="178"/>
        <v>0</v>
      </c>
      <c r="CE148" s="183">
        <f t="shared" si="179"/>
        <v>0</v>
      </c>
      <c r="CF148" s="130" t="str">
        <f t="shared" si="180"/>
        <v xml:space="preserve"> </v>
      </c>
      <c r="CG148" s="130" t="str">
        <f t="shared" si="181"/>
        <v xml:space="preserve"> </v>
      </c>
    </row>
    <row r="149" spans="1:85" ht="15">
      <c r="A149" s="181">
        <v>146</v>
      </c>
      <c r="B149" s="1956"/>
      <c r="C149" s="1956"/>
      <c r="D149" s="316"/>
      <c r="E149" s="317" t="str">
        <f ca="1">IF(D149&gt;0,OFFSET(исх.данные!$A$6,D149,1,1,1)," ")</f>
        <v xml:space="preserve"> </v>
      </c>
      <c r="F149" s="318" t="str">
        <f ca="1">IF(D149&gt;0,OFFSET(исх.данные!$A$6,D149,2,1,1),"  ")</f>
        <v xml:space="preserve">  </v>
      </c>
      <c r="G149" s="317" t="str">
        <f ca="1">IF(D149&gt;0,OFFSET(исх.данные!$A$6,D149,3,1,1),"  ")</f>
        <v xml:space="preserve">  </v>
      </c>
      <c r="H149" s="316"/>
      <c r="I149" s="306"/>
      <c r="J149" s="317"/>
      <c r="K149" s="317"/>
      <c r="L149" s="306"/>
      <c r="M149" s="317"/>
      <c r="N149" s="317"/>
      <c r="O149" s="319"/>
      <c r="P149" s="319"/>
      <c r="Q149" s="306"/>
      <c r="R149" s="306"/>
      <c r="S149" s="318"/>
      <c r="T149" s="318"/>
      <c r="U149" s="320"/>
      <c r="V149" s="126" t="str">
        <f t="shared" si="165"/>
        <v xml:space="preserve"> </v>
      </c>
      <c r="W149" s="126" t="str">
        <f t="shared" si="166"/>
        <v xml:space="preserve"> </v>
      </c>
      <c r="X149" s="126" t="str">
        <f t="shared" si="167"/>
        <v xml:space="preserve"> </v>
      </c>
      <c r="Y149" s="126"/>
      <c r="Z149" s="126" t="str">
        <f t="shared" si="122"/>
        <v xml:space="preserve"> </v>
      </c>
      <c r="AA149" s="181" t="str">
        <f t="shared" si="168"/>
        <v xml:space="preserve">    </v>
      </c>
      <c r="AC149" s="132">
        <f t="shared" si="182"/>
        <v>0</v>
      </c>
      <c r="AD149" s="132">
        <f t="shared" si="169"/>
        <v>0</v>
      </c>
      <c r="AE149" s="132">
        <f t="shared" si="170"/>
        <v>0</v>
      </c>
      <c r="AF149" s="132">
        <f t="shared" si="171"/>
        <v>0</v>
      </c>
      <c r="AG149" s="132">
        <f t="shared" si="172"/>
        <v>0</v>
      </c>
      <c r="AH149" s="132">
        <f t="shared" si="173"/>
        <v>0</v>
      </c>
      <c r="AI149" s="132">
        <f t="shared" si="174"/>
        <v>0</v>
      </c>
      <c r="AJ149" s="132">
        <f t="shared" si="175"/>
        <v>0</v>
      </c>
      <c r="AK149" s="132">
        <f t="shared" si="176"/>
        <v>0</v>
      </c>
      <c r="AL149" s="132">
        <f t="shared" si="177"/>
        <v>0</v>
      </c>
      <c r="AM149" s="132">
        <f t="shared" si="123"/>
        <v>0</v>
      </c>
      <c r="AN149" s="132">
        <f t="shared" si="124"/>
        <v>0</v>
      </c>
      <c r="AO149" s="132">
        <f t="shared" si="125"/>
        <v>0</v>
      </c>
      <c r="AP149" s="132">
        <f t="shared" si="126"/>
        <v>0</v>
      </c>
      <c r="AQ149" s="132">
        <f t="shared" si="127"/>
        <v>0</v>
      </c>
      <c r="AR149" s="132">
        <f t="shared" si="128"/>
        <v>0</v>
      </c>
      <c r="AS149" s="132">
        <f t="shared" si="129"/>
        <v>0</v>
      </c>
      <c r="AT149" s="132">
        <f t="shared" si="130"/>
        <v>0</v>
      </c>
      <c r="AU149" s="132">
        <f t="shared" si="131"/>
        <v>0</v>
      </c>
      <c r="AV149" s="132">
        <f t="shared" si="132"/>
        <v>0</v>
      </c>
      <c r="AW149" s="132">
        <f t="shared" si="133"/>
        <v>0</v>
      </c>
      <c r="AX149" s="132">
        <f t="shared" si="134"/>
        <v>0</v>
      </c>
      <c r="AY149" s="132">
        <f t="shared" si="135"/>
        <v>0</v>
      </c>
      <c r="AZ149" s="132">
        <f t="shared" si="136"/>
        <v>0</v>
      </c>
      <c r="BA149" s="132">
        <f t="shared" si="137"/>
        <v>0</v>
      </c>
      <c r="BB149" s="132">
        <f t="shared" si="138"/>
        <v>0</v>
      </c>
      <c r="BC149" s="132">
        <f t="shared" si="139"/>
        <v>0</v>
      </c>
      <c r="BD149" s="132">
        <f t="shared" si="140"/>
        <v>0</v>
      </c>
      <c r="BE149" s="132">
        <f t="shared" si="141"/>
        <v>0</v>
      </c>
      <c r="BF149" s="132">
        <f t="shared" si="142"/>
        <v>0</v>
      </c>
      <c r="BG149" s="132">
        <f t="shared" si="143"/>
        <v>0</v>
      </c>
      <c r="BH149" s="132">
        <f t="shared" si="144"/>
        <v>0</v>
      </c>
      <c r="BI149" s="132">
        <f t="shared" si="145"/>
        <v>0</v>
      </c>
      <c r="BJ149" s="132">
        <f t="shared" si="146"/>
        <v>0</v>
      </c>
      <c r="BK149" s="132">
        <f t="shared" si="147"/>
        <v>0</v>
      </c>
      <c r="BL149" s="132">
        <f t="shared" si="148"/>
        <v>0</v>
      </c>
      <c r="BM149" s="132">
        <f t="shared" si="149"/>
        <v>0</v>
      </c>
      <c r="BN149" s="132">
        <f t="shared" si="150"/>
        <v>0</v>
      </c>
      <c r="BO149" s="132">
        <f t="shared" si="151"/>
        <v>0</v>
      </c>
      <c r="BP149" s="132">
        <f t="shared" si="152"/>
        <v>0</v>
      </c>
      <c r="BQ149" s="132">
        <f t="shared" si="153"/>
        <v>0</v>
      </c>
      <c r="BR149" s="132">
        <f t="shared" si="154"/>
        <v>0</v>
      </c>
      <c r="BS149" s="132">
        <f t="shared" si="155"/>
        <v>0</v>
      </c>
      <c r="BT149" s="132">
        <f t="shared" si="156"/>
        <v>0</v>
      </c>
      <c r="BU149" s="132">
        <f t="shared" si="157"/>
        <v>0</v>
      </c>
      <c r="BV149" s="132">
        <f t="shared" si="158"/>
        <v>0</v>
      </c>
      <c r="BW149" s="132">
        <f t="shared" si="159"/>
        <v>0</v>
      </c>
      <c r="BX149" s="132">
        <f t="shared" si="160"/>
        <v>0</v>
      </c>
      <c r="BY149" s="132">
        <f t="shared" si="161"/>
        <v>0</v>
      </c>
      <c r="BZ149" s="132">
        <f t="shared" si="162"/>
        <v>0</v>
      </c>
      <c r="CA149" s="138">
        <f t="shared" si="163"/>
        <v>0</v>
      </c>
      <c r="CC149" s="138">
        <f t="shared" si="164"/>
        <v>0</v>
      </c>
      <c r="CD149" s="138">
        <f t="shared" si="178"/>
        <v>0</v>
      </c>
      <c r="CE149" s="183">
        <f t="shared" si="179"/>
        <v>0</v>
      </c>
      <c r="CF149" s="130" t="str">
        <f t="shared" si="180"/>
        <v xml:space="preserve"> </v>
      </c>
      <c r="CG149" s="130" t="str">
        <f t="shared" si="181"/>
        <v xml:space="preserve"> </v>
      </c>
    </row>
    <row r="150" spans="1:85" ht="15">
      <c r="A150" s="181">
        <v>147</v>
      </c>
      <c r="B150" s="1957"/>
      <c r="C150" s="1957"/>
      <c r="D150" s="310"/>
      <c r="E150" s="311" t="str">
        <f ca="1">IF(D150&gt;0,OFFSET(исх.данные!$A$6,D150,1,1,1)," ")</f>
        <v xml:space="preserve"> </v>
      </c>
      <c r="F150" s="312" t="str">
        <f ca="1">IF(D150&gt;0,OFFSET(исх.данные!$A$6,D150,2,1,1),"  ")</f>
        <v xml:space="preserve">  </v>
      </c>
      <c r="G150" s="311" t="str">
        <f ca="1">IF(D150&gt;0,OFFSET(исх.данные!$A$6,D150,3,1,1),"  ")</f>
        <v xml:space="preserve">  </v>
      </c>
      <c r="H150" s="310"/>
      <c r="I150" s="314"/>
      <c r="J150" s="311"/>
      <c r="K150" s="311"/>
      <c r="L150" s="314"/>
      <c r="M150" s="311"/>
      <c r="N150" s="311"/>
      <c r="O150" s="313"/>
      <c r="P150" s="313"/>
      <c r="Q150" s="314"/>
      <c r="R150" s="314"/>
      <c r="S150" s="312"/>
      <c r="T150" s="312"/>
      <c r="U150" s="315"/>
      <c r="V150" s="129" t="str">
        <f t="shared" si="165"/>
        <v xml:space="preserve"> </v>
      </c>
      <c r="W150" s="129" t="str">
        <f t="shared" si="166"/>
        <v xml:space="preserve"> </v>
      </c>
      <c r="X150" s="129" t="str">
        <f t="shared" si="167"/>
        <v xml:space="preserve"> </v>
      </c>
      <c r="Y150" s="129"/>
      <c r="Z150" s="129" t="str">
        <f t="shared" si="122"/>
        <v xml:space="preserve"> </v>
      </c>
      <c r="AA150" s="182" t="str">
        <f t="shared" si="168"/>
        <v xml:space="preserve">    </v>
      </c>
      <c r="AC150" s="132">
        <f t="shared" si="182"/>
        <v>0</v>
      </c>
      <c r="AD150" s="132">
        <f t="shared" si="169"/>
        <v>0</v>
      </c>
      <c r="AE150" s="132">
        <f t="shared" si="170"/>
        <v>0</v>
      </c>
      <c r="AF150" s="132">
        <f t="shared" si="171"/>
        <v>0</v>
      </c>
      <c r="AG150" s="132">
        <f t="shared" si="172"/>
        <v>0</v>
      </c>
      <c r="AH150" s="132">
        <f t="shared" si="173"/>
        <v>0</v>
      </c>
      <c r="AI150" s="132">
        <f t="shared" si="174"/>
        <v>0</v>
      </c>
      <c r="AJ150" s="132">
        <f t="shared" si="175"/>
        <v>0</v>
      </c>
      <c r="AK150" s="132">
        <f t="shared" si="176"/>
        <v>0</v>
      </c>
      <c r="AL150" s="132">
        <f t="shared" si="177"/>
        <v>0</v>
      </c>
      <c r="AM150" s="132">
        <f t="shared" si="123"/>
        <v>0</v>
      </c>
      <c r="AN150" s="132">
        <f t="shared" si="124"/>
        <v>0</v>
      </c>
      <c r="AO150" s="132">
        <f t="shared" si="125"/>
        <v>0</v>
      </c>
      <c r="AP150" s="132">
        <f t="shared" si="126"/>
        <v>0</v>
      </c>
      <c r="AQ150" s="132">
        <f t="shared" si="127"/>
        <v>0</v>
      </c>
      <c r="AR150" s="132">
        <f t="shared" si="128"/>
        <v>0</v>
      </c>
      <c r="AS150" s="132">
        <f t="shared" si="129"/>
        <v>0</v>
      </c>
      <c r="AT150" s="132">
        <f t="shared" si="130"/>
        <v>0</v>
      </c>
      <c r="AU150" s="132">
        <f t="shared" si="131"/>
        <v>0</v>
      </c>
      <c r="AV150" s="132">
        <f t="shared" si="132"/>
        <v>0</v>
      </c>
      <c r="AW150" s="132">
        <f t="shared" si="133"/>
        <v>0</v>
      </c>
      <c r="AX150" s="132">
        <f t="shared" si="134"/>
        <v>0</v>
      </c>
      <c r="AY150" s="132">
        <f t="shared" si="135"/>
        <v>0</v>
      </c>
      <c r="AZ150" s="132">
        <f t="shared" si="136"/>
        <v>0</v>
      </c>
      <c r="BA150" s="132">
        <f t="shared" si="137"/>
        <v>0</v>
      </c>
      <c r="BB150" s="132">
        <f t="shared" si="138"/>
        <v>0</v>
      </c>
      <c r="BC150" s="132">
        <f t="shared" si="139"/>
        <v>0</v>
      </c>
      <c r="BD150" s="132">
        <f t="shared" si="140"/>
        <v>0</v>
      </c>
      <c r="BE150" s="132">
        <f t="shared" si="141"/>
        <v>0</v>
      </c>
      <c r="BF150" s="132">
        <f t="shared" si="142"/>
        <v>0</v>
      </c>
      <c r="BG150" s="132">
        <f t="shared" si="143"/>
        <v>0</v>
      </c>
      <c r="BH150" s="132">
        <f t="shared" si="144"/>
        <v>0</v>
      </c>
      <c r="BI150" s="132">
        <f t="shared" si="145"/>
        <v>0</v>
      </c>
      <c r="BJ150" s="132">
        <f t="shared" si="146"/>
        <v>0</v>
      </c>
      <c r="BK150" s="132">
        <f t="shared" si="147"/>
        <v>0</v>
      </c>
      <c r="BL150" s="132">
        <f t="shared" si="148"/>
        <v>0</v>
      </c>
      <c r="BM150" s="132">
        <f t="shared" si="149"/>
        <v>0</v>
      </c>
      <c r="BN150" s="132">
        <f t="shared" si="150"/>
        <v>0</v>
      </c>
      <c r="BO150" s="132">
        <f t="shared" si="151"/>
        <v>0</v>
      </c>
      <c r="BP150" s="132">
        <f t="shared" si="152"/>
        <v>0</v>
      </c>
      <c r="BQ150" s="132">
        <f t="shared" si="153"/>
        <v>0</v>
      </c>
      <c r="BR150" s="132">
        <f t="shared" si="154"/>
        <v>0</v>
      </c>
      <c r="BS150" s="132">
        <f t="shared" si="155"/>
        <v>0</v>
      </c>
      <c r="BT150" s="132">
        <f t="shared" si="156"/>
        <v>0</v>
      </c>
      <c r="BU150" s="132">
        <f t="shared" si="157"/>
        <v>0</v>
      </c>
      <c r="BV150" s="132">
        <f t="shared" si="158"/>
        <v>0</v>
      </c>
      <c r="BW150" s="132">
        <f t="shared" si="159"/>
        <v>0</v>
      </c>
      <c r="BX150" s="132">
        <f t="shared" si="160"/>
        <v>0</v>
      </c>
      <c r="BY150" s="132">
        <f t="shared" si="161"/>
        <v>0</v>
      </c>
      <c r="BZ150" s="132">
        <f t="shared" si="162"/>
        <v>0</v>
      </c>
      <c r="CA150" s="138">
        <f t="shared" si="163"/>
        <v>0</v>
      </c>
      <c r="CC150" s="138">
        <f t="shared" si="164"/>
        <v>0</v>
      </c>
      <c r="CD150" s="138">
        <f t="shared" si="178"/>
        <v>0</v>
      </c>
      <c r="CE150" s="183">
        <f t="shared" si="179"/>
        <v>0</v>
      </c>
      <c r="CF150" s="130" t="str">
        <f t="shared" si="180"/>
        <v xml:space="preserve"> </v>
      </c>
      <c r="CG150" s="130" t="str">
        <f t="shared" si="181"/>
        <v xml:space="preserve"> </v>
      </c>
    </row>
    <row r="151" spans="1:85" ht="15">
      <c r="A151" s="181">
        <v>148</v>
      </c>
      <c r="B151" s="1956"/>
      <c r="C151" s="1956"/>
      <c r="D151" s="316"/>
      <c r="E151" s="317" t="str">
        <f ca="1">IF(D151&gt;0,OFFSET(исх.данные!$A$6,D151,1,1,1)," ")</f>
        <v xml:space="preserve"> </v>
      </c>
      <c r="F151" s="318" t="str">
        <f ca="1">IF(D151&gt;0,OFFSET(исх.данные!$A$6,D151,2,1,1),"  ")</f>
        <v xml:space="preserve">  </v>
      </c>
      <c r="G151" s="317" t="str">
        <f ca="1">IF(D151&gt;0,OFFSET(исх.данные!$A$6,D151,3,1,1),"  ")</f>
        <v xml:space="preserve">  </v>
      </c>
      <c r="H151" s="316"/>
      <c r="I151" s="306"/>
      <c r="J151" s="317"/>
      <c r="K151" s="317"/>
      <c r="L151" s="306"/>
      <c r="M151" s="317"/>
      <c r="N151" s="317"/>
      <c r="O151" s="319"/>
      <c r="P151" s="319"/>
      <c r="Q151" s="306"/>
      <c r="R151" s="306"/>
      <c r="S151" s="318"/>
      <c r="T151" s="318"/>
      <c r="U151" s="320"/>
      <c r="V151" s="126" t="str">
        <f t="shared" si="165"/>
        <v xml:space="preserve"> </v>
      </c>
      <c r="W151" s="126" t="str">
        <f t="shared" si="166"/>
        <v xml:space="preserve"> </v>
      </c>
      <c r="X151" s="126" t="str">
        <f t="shared" si="167"/>
        <v xml:space="preserve"> </v>
      </c>
      <c r="Y151" s="126"/>
      <c r="Z151" s="126" t="str">
        <f t="shared" si="122"/>
        <v xml:space="preserve"> </v>
      </c>
      <c r="AA151" s="181" t="str">
        <f t="shared" si="168"/>
        <v xml:space="preserve">    </v>
      </c>
      <c r="AC151" s="132">
        <f t="shared" si="182"/>
        <v>0</v>
      </c>
      <c r="AD151" s="132">
        <f t="shared" si="169"/>
        <v>0</v>
      </c>
      <c r="AE151" s="132">
        <f t="shared" si="170"/>
        <v>0</v>
      </c>
      <c r="AF151" s="132">
        <f t="shared" si="171"/>
        <v>0</v>
      </c>
      <c r="AG151" s="132">
        <f t="shared" si="172"/>
        <v>0</v>
      </c>
      <c r="AH151" s="132">
        <f t="shared" si="173"/>
        <v>0</v>
      </c>
      <c r="AI151" s="132">
        <f t="shared" si="174"/>
        <v>0</v>
      </c>
      <c r="AJ151" s="132">
        <f t="shared" si="175"/>
        <v>0</v>
      </c>
      <c r="AK151" s="132">
        <f t="shared" si="176"/>
        <v>0</v>
      </c>
      <c r="AL151" s="132">
        <f t="shared" si="177"/>
        <v>0</v>
      </c>
      <c r="AM151" s="132">
        <f t="shared" si="123"/>
        <v>0</v>
      </c>
      <c r="AN151" s="132">
        <f t="shared" si="124"/>
        <v>0</v>
      </c>
      <c r="AO151" s="132">
        <f t="shared" si="125"/>
        <v>0</v>
      </c>
      <c r="AP151" s="132">
        <f t="shared" si="126"/>
        <v>0</v>
      </c>
      <c r="AQ151" s="132">
        <f t="shared" si="127"/>
        <v>0</v>
      </c>
      <c r="AR151" s="132">
        <f t="shared" si="128"/>
        <v>0</v>
      </c>
      <c r="AS151" s="132">
        <f t="shared" si="129"/>
        <v>0</v>
      </c>
      <c r="AT151" s="132">
        <f t="shared" si="130"/>
        <v>0</v>
      </c>
      <c r="AU151" s="132">
        <f t="shared" si="131"/>
        <v>0</v>
      </c>
      <c r="AV151" s="132">
        <f t="shared" si="132"/>
        <v>0</v>
      </c>
      <c r="AW151" s="132">
        <f t="shared" si="133"/>
        <v>0</v>
      </c>
      <c r="AX151" s="132">
        <f t="shared" si="134"/>
        <v>0</v>
      </c>
      <c r="AY151" s="132">
        <f t="shared" si="135"/>
        <v>0</v>
      </c>
      <c r="AZ151" s="132">
        <f t="shared" si="136"/>
        <v>0</v>
      </c>
      <c r="BA151" s="132">
        <f t="shared" si="137"/>
        <v>0</v>
      </c>
      <c r="BB151" s="132">
        <f t="shared" si="138"/>
        <v>0</v>
      </c>
      <c r="BC151" s="132">
        <f t="shared" si="139"/>
        <v>0</v>
      </c>
      <c r="BD151" s="132">
        <f t="shared" si="140"/>
        <v>0</v>
      </c>
      <c r="BE151" s="132">
        <f t="shared" si="141"/>
        <v>0</v>
      </c>
      <c r="BF151" s="132">
        <f t="shared" si="142"/>
        <v>0</v>
      </c>
      <c r="BG151" s="132">
        <f t="shared" si="143"/>
        <v>0</v>
      </c>
      <c r="BH151" s="132">
        <f t="shared" si="144"/>
        <v>0</v>
      </c>
      <c r="BI151" s="132">
        <f t="shared" si="145"/>
        <v>0</v>
      </c>
      <c r="BJ151" s="132">
        <f t="shared" si="146"/>
        <v>0</v>
      </c>
      <c r="BK151" s="132">
        <f t="shared" si="147"/>
        <v>0</v>
      </c>
      <c r="BL151" s="132">
        <f t="shared" si="148"/>
        <v>0</v>
      </c>
      <c r="BM151" s="132">
        <f t="shared" si="149"/>
        <v>0</v>
      </c>
      <c r="BN151" s="132">
        <f t="shared" si="150"/>
        <v>0</v>
      </c>
      <c r="BO151" s="132">
        <f t="shared" si="151"/>
        <v>0</v>
      </c>
      <c r="BP151" s="132">
        <f t="shared" si="152"/>
        <v>0</v>
      </c>
      <c r="BQ151" s="132">
        <f t="shared" si="153"/>
        <v>0</v>
      </c>
      <c r="BR151" s="132">
        <f t="shared" si="154"/>
        <v>0</v>
      </c>
      <c r="BS151" s="132">
        <f t="shared" si="155"/>
        <v>0</v>
      </c>
      <c r="BT151" s="132">
        <f t="shared" si="156"/>
        <v>0</v>
      </c>
      <c r="BU151" s="132">
        <f t="shared" si="157"/>
        <v>0</v>
      </c>
      <c r="BV151" s="132">
        <f t="shared" si="158"/>
        <v>0</v>
      </c>
      <c r="BW151" s="132">
        <f t="shared" si="159"/>
        <v>0</v>
      </c>
      <c r="BX151" s="132">
        <f t="shared" si="160"/>
        <v>0</v>
      </c>
      <c r="BY151" s="132">
        <f t="shared" si="161"/>
        <v>0</v>
      </c>
      <c r="BZ151" s="132">
        <f t="shared" si="162"/>
        <v>0</v>
      </c>
      <c r="CA151" s="138">
        <f t="shared" si="163"/>
        <v>0</v>
      </c>
      <c r="CC151" s="138">
        <f t="shared" si="164"/>
        <v>0</v>
      </c>
      <c r="CD151" s="138">
        <f t="shared" si="178"/>
        <v>0</v>
      </c>
      <c r="CE151" s="183">
        <f t="shared" si="179"/>
        <v>0</v>
      </c>
      <c r="CF151" s="130" t="str">
        <f t="shared" si="180"/>
        <v xml:space="preserve"> </v>
      </c>
      <c r="CG151" s="130" t="str">
        <f t="shared" si="181"/>
        <v xml:space="preserve"> </v>
      </c>
    </row>
    <row r="152" spans="1:85" ht="15">
      <c r="A152" s="181">
        <v>149</v>
      </c>
      <c r="B152" s="1957"/>
      <c r="C152" s="1957"/>
      <c r="D152" s="310"/>
      <c r="E152" s="311" t="str">
        <f ca="1">IF(D152&gt;0,OFFSET(исх.данные!$A$6,D152,1,1,1)," ")</f>
        <v xml:space="preserve"> </v>
      </c>
      <c r="F152" s="312" t="str">
        <f ca="1">IF(D152&gt;0,OFFSET(исх.данные!$A$6,D152,2,1,1),"  ")</f>
        <v xml:space="preserve">  </v>
      </c>
      <c r="G152" s="311" t="str">
        <f ca="1">IF(D152&gt;0,OFFSET(исх.данные!$A$6,D152,3,1,1),"  ")</f>
        <v xml:space="preserve">  </v>
      </c>
      <c r="H152" s="310"/>
      <c r="I152" s="314"/>
      <c r="J152" s="311"/>
      <c r="K152" s="311"/>
      <c r="L152" s="314"/>
      <c r="M152" s="311"/>
      <c r="N152" s="311"/>
      <c r="O152" s="313"/>
      <c r="P152" s="313"/>
      <c r="Q152" s="314"/>
      <c r="R152" s="314"/>
      <c r="S152" s="312"/>
      <c r="T152" s="312"/>
      <c r="U152" s="315"/>
      <c r="V152" s="129" t="str">
        <f t="shared" si="165"/>
        <v xml:space="preserve"> </v>
      </c>
      <c r="W152" s="129" t="str">
        <f t="shared" si="166"/>
        <v xml:space="preserve"> </v>
      </c>
      <c r="X152" s="129" t="str">
        <f t="shared" si="167"/>
        <v xml:space="preserve"> </v>
      </c>
      <c r="Y152" s="129"/>
      <c r="Z152" s="129" t="str">
        <f t="shared" si="122"/>
        <v xml:space="preserve"> </v>
      </c>
      <c r="AA152" s="182" t="str">
        <f t="shared" si="168"/>
        <v xml:space="preserve">    </v>
      </c>
      <c r="AC152" s="132">
        <f t="shared" si="182"/>
        <v>0</v>
      </c>
      <c r="AD152" s="132">
        <f t="shared" si="169"/>
        <v>0</v>
      </c>
      <c r="AE152" s="132">
        <f t="shared" si="170"/>
        <v>0</v>
      </c>
      <c r="AF152" s="132">
        <f t="shared" si="171"/>
        <v>0</v>
      </c>
      <c r="AG152" s="132">
        <f t="shared" si="172"/>
        <v>0</v>
      </c>
      <c r="AH152" s="132">
        <f t="shared" si="173"/>
        <v>0</v>
      </c>
      <c r="AI152" s="132">
        <f t="shared" si="174"/>
        <v>0</v>
      </c>
      <c r="AJ152" s="132">
        <f t="shared" si="175"/>
        <v>0</v>
      </c>
      <c r="AK152" s="132">
        <f t="shared" si="176"/>
        <v>0</v>
      </c>
      <c r="AL152" s="132">
        <f t="shared" si="177"/>
        <v>0</v>
      </c>
      <c r="AM152" s="132">
        <f t="shared" si="123"/>
        <v>0</v>
      </c>
      <c r="AN152" s="132">
        <f t="shared" si="124"/>
        <v>0</v>
      </c>
      <c r="AO152" s="132">
        <f t="shared" si="125"/>
        <v>0</v>
      </c>
      <c r="AP152" s="132">
        <f t="shared" si="126"/>
        <v>0</v>
      </c>
      <c r="AQ152" s="132">
        <f t="shared" si="127"/>
        <v>0</v>
      </c>
      <c r="AR152" s="132">
        <f t="shared" si="128"/>
        <v>0</v>
      </c>
      <c r="AS152" s="132">
        <f t="shared" si="129"/>
        <v>0</v>
      </c>
      <c r="AT152" s="132">
        <f t="shared" si="130"/>
        <v>0</v>
      </c>
      <c r="AU152" s="132">
        <f t="shared" si="131"/>
        <v>0</v>
      </c>
      <c r="AV152" s="132">
        <f t="shared" si="132"/>
        <v>0</v>
      </c>
      <c r="AW152" s="132">
        <f t="shared" si="133"/>
        <v>0</v>
      </c>
      <c r="AX152" s="132">
        <f t="shared" si="134"/>
        <v>0</v>
      </c>
      <c r="AY152" s="132">
        <f t="shared" si="135"/>
        <v>0</v>
      </c>
      <c r="AZ152" s="132">
        <f t="shared" si="136"/>
        <v>0</v>
      </c>
      <c r="BA152" s="132">
        <f t="shared" si="137"/>
        <v>0</v>
      </c>
      <c r="BB152" s="132">
        <f t="shared" si="138"/>
        <v>0</v>
      </c>
      <c r="BC152" s="132">
        <f t="shared" si="139"/>
        <v>0</v>
      </c>
      <c r="BD152" s="132">
        <f t="shared" si="140"/>
        <v>0</v>
      </c>
      <c r="BE152" s="132">
        <f t="shared" si="141"/>
        <v>0</v>
      </c>
      <c r="BF152" s="132">
        <f t="shared" si="142"/>
        <v>0</v>
      </c>
      <c r="BG152" s="132">
        <f t="shared" si="143"/>
        <v>0</v>
      </c>
      <c r="BH152" s="132">
        <f t="shared" si="144"/>
        <v>0</v>
      </c>
      <c r="BI152" s="132">
        <f t="shared" si="145"/>
        <v>0</v>
      </c>
      <c r="BJ152" s="132">
        <f t="shared" si="146"/>
        <v>0</v>
      </c>
      <c r="BK152" s="132">
        <f t="shared" si="147"/>
        <v>0</v>
      </c>
      <c r="BL152" s="132">
        <f t="shared" si="148"/>
        <v>0</v>
      </c>
      <c r="BM152" s="132">
        <f t="shared" si="149"/>
        <v>0</v>
      </c>
      <c r="BN152" s="132">
        <f t="shared" si="150"/>
        <v>0</v>
      </c>
      <c r="BO152" s="132">
        <f t="shared" si="151"/>
        <v>0</v>
      </c>
      <c r="BP152" s="132">
        <f t="shared" si="152"/>
        <v>0</v>
      </c>
      <c r="BQ152" s="132">
        <f t="shared" si="153"/>
        <v>0</v>
      </c>
      <c r="BR152" s="132">
        <f t="shared" si="154"/>
        <v>0</v>
      </c>
      <c r="BS152" s="132">
        <f t="shared" si="155"/>
        <v>0</v>
      </c>
      <c r="BT152" s="132">
        <f t="shared" si="156"/>
        <v>0</v>
      </c>
      <c r="BU152" s="132">
        <f t="shared" si="157"/>
        <v>0</v>
      </c>
      <c r="BV152" s="132">
        <f t="shared" si="158"/>
        <v>0</v>
      </c>
      <c r="BW152" s="132">
        <f t="shared" si="159"/>
        <v>0</v>
      </c>
      <c r="BX152" s="132">
        <f t="shared" si="160"/>
        <v>0</v>
      </c>
      <c r="BY152" s="132">
        <f t="shared" si="161"/>
        <v>0</v>
      </c>
      <c r="BZ152" s="132">
        <f t="shared" si="162"/>
        <v>0</v>
      </c>
      <c r="CA152" s="138">
        <f t="shared" si="163"/>
        <v>0</v>
      </c>
      <c r="CC152" s="138">
        <f t="shared" si="164"/>
        <v>0</v>
      </c>
      <c r="CD152" s="138">
        <f t="shared" si="178"/>
        <v>0</v>
      </c>
      <c r="CE152" s="183">
        <f t="shared" si="179"/>
        <v>0</v>
      </c>
      <c r="CF152" s="130" t="str">
        <f t="shared" si="180"/>
        <v xml:space="preserve"> </v>
      </c>
      <c r="CG152" s="130" t="str">
        <f t="shared" si="181"/>
        <v xml:space="preserve"> </v>
      </c>
    </row>
    <row r="153" spans="1:85" ht="15">
      <c r="A153" s="181">
        <v>150</v>
      </c>
      <c r="B153" s="1956"/>
      <c r="C153" s="1956"/>
      <c r="D153" s="316"/>
      <c r="E153" s="317" t="str">
        <f ca="1">IF(D153&gt;0,OFFSET(исх.данные!$A$6,D153,1,1,1)," ")</f>
        <v xml:space="preserve"> </v>
      </c>
      <c r="F153" s="318" t="str">
        <f ca="1">IF(D153&gt;0,OFFSET(исх.данные!$A$6,D153,2,1,1),"  ")</f>
        <v xml:space="preserve">  </v>
      </c>
      <c r="G153" s="317" t="str">
        <f ca="1">IF(D153&gt;0,OFFSET(исх.данные!$A$6,D153,3,1,1),"  ")</f>
        <v xml:space="preserve">  </v>
      </c>
      <c r="H153" s="316"/>
      <c r="I153" s="306"/>
      <c r="J153" s="317"/>
      <c r="K153" s="317"/>
      <c r="L153" s="306"/>
      <c r="M153" s="317"/>
      <c r="N153" s="317"/>
      <c r="O153" s="319"/>
      <c r="P153" s="319"/>
      <c r="Q153" s="306"/>
      <c r="R153" s="306"/>
      <c r="S153" s="318"/>
      <c r="T153" s="318"/>
      <c r="U153" s="320"/>
      <c r="V153" s="126" t="str">
        <f t="shared" si="165"/>
        <v xml:space="preserve"> </v>
      </c>
      <c r="W153" s="126" t="str">
        <f t="shared" si="166"/>
        <v xml:space="preserve"> </v>
      </c>
      <c r="X153" s="126" t="str">
        <f t="shared" si="167"/>
        <v xml:space="preserve"> </v>
      </c>
      <c r="Y153" s="126"/>
      <c r="Z153" s="126" t="str">
        <f t="shared" si="122"/>
        <v xml:space="preserve"> </v>
      </c>
      <c r="AA153" s="181" t="str">
        <f t="shared" si="168"/>
        <v xml:space="preserve">    </v>
      </c>
      <c r="AC153" s="132">
        <f t="shared" si="182"/>
        <v>0</v>
      </c>
      <c r="AD153" s="132">
        <f t="shared" si="169"/>
        <v>0</v>
      </c>
      <c r="AE153" s="132">
        <f t="shared" si="170"/>
        <v>0</v>
      </c>
      <c r="AF153" s="132">
        <f t="shared" si="171"/>
        <v>0</v>
      </c>
      <c r="AG153" s="132">
        <f t="shared" si="172"/>
        <v>0</v>
      </c>
      <c r="AH153" s="132">
        <f t="shared" si="173"/>
        <v>0</v>
      </c>
      <c r="AI153" s="132">
        <f t="shared" si="174"/>
        <v>0</v>
      </c>
      <c r="AJ153" s="132">
        <f t="shared" si="175"/>
        <v>0</v>
      </c>
      <c r="AK153" s="132">
        <f t="shared" si="176"/>
        <v>0</v>
      </c>
      <c r="AL153" s="132">
        <f t="shared" si="177"/>
        <v>0</v>
      </c>
      <c r="AM153" s="132">
        <f t="shared" si="123"/>
        <v>0</v>
      </c>
      <c r="AN153" s="132">
        <f t="shared" si="124"/>
        <v>0</v>
      </c>
      <c r="AO153" s="132">
        <f t="shared" si="125"/>
        <v>0</v>
      </c>
      <c r="AP153" s="132">
        <f t="shared" si="126"/>
        <v>0</v>
      </c>
      <c r="AQ153" s="132">
        <f t="shared" si="127"/>
        <v>0</v>
      </c>
      <c r="AR153" s="132">
        <f t="shared" si="128"/>
        <v>0</v>
      </c>
      <c r="AS153" s="132">
        <f t="shared" si="129"/>
        <v>0</v>
      </c>
      <c r="AT153" s="132">
        <f t="shared" si="130"/>
        <v>0</v>
      </c>
      <c r="AU153" s="132">
        <f t="shared" si="131"/>
        <v>0</v>
      </c>
      <c r="AV153" s="132">
        <f t="shared" si="132"/>
        <v>0</v>
      </c>
      <c r="AW153" s="132">
        <f t="shared" si="133"/>
        <v>0</v>
      </c>
      <c r="AX153" s="132">
        <f t="shared" si="134"/>
        <v>0</v>
      </c>
      <c r="AY153" s="132">
        <f t="shared" si="135"/>
        <v>0</v>
      </c>
      <c r="AZ153" s="132">
        <f t="shared" si="136"/>
        <v>0</v>
      </c>
      <c r="BA153" s="132">
        <f t="shared" si="137"/>
        <v>0</v>
      </c>
      <c r="BB153" s="132">
        <f t="shared" si="138"/>
        <v>0</v>
      </c>
      <c r="BC153" s="132">
        <f t="shared" si="139"/>
        <v>0</v>
      </c>
      <c r="BD153" s="132">
        <f t="shared" si="140"/>
        <v>0</v>
      </c>
      <c r="BE153" s="132">
        <f t="shared" si="141"/>
        <v>0</v>
      </c>
      <c r="BF153" s="132">
        <f t="shared" si="142"/>
        <v>0</v>
      </c>
      <c r="BG153" s="132">
        <f t="shared" si="143"/>
        <v>0</v>
      </c>
      <c r="BH153" s="132">
        <f t="shared" si="144"/>
        <v>0</v>
      </c>
      <c r="BI153" s="132">
        <f t="shared" si="145"/>
        <v>0</v>
      </c>
      <c r="BJ153" s="132">
        <f t="shared" si="146"/>
        <v>0</v>
      </c>
      <c r="BK153" s="132">
        <f t="shared" si="147"/>
        <v>0</v>
      </c>
      <c r="BL153" s="132">
        <f t="shared" si="148"/>
        <v>0</v>
      </c>
      <c r="BM153" s="132">
        <f t="shared" si="149"/>
        <v>0</v>
      </c>
      <c r="BN153" s="132">
        <f t="shared" si="150"/>
        <v>0</v>
      </c>
      <c r="BO153" s="132">
        <f t="shared" si="151"/>
        <v>0</v>
      </c>
      <c r="BP153" s="132">
        <f t="shared" si="152"/>
        <v>0</v>
      </c>
      <c r="BQ153" s="132">
        <f t="shared" si="153"/>
        <v>0</v>
      </c>
      <c r="BR153" s="132">
        <f t="shared" si="154"/>
        <v>0</v>
      </c>
      <c r="BS153" s="132">
        <f t="shared" si="155"/>
        <v>0</v>
      </c>
      <c r="BT153" s="132">
        <f t="shared" si="156"/>
        <v>0</v>
      </c>
      <c r="BU153" s="132">
        <f t="shared" si="157"/>
        <v>0</v>
      </c>
      <c r="BV153" s="132">
        <f t="shared" si="158"/>
        <v>0</v>
      </c>
      <c r="BW153" s="132">
        <f t="shared" si="159"/>
        <v>0</v>
      </c>
      <c r="BX153" s="132">
        <f t="shared" si="160"/>
        <v>0</v>
      </c>
      <c r="BY153" s="132">
        <f t="shared" si="161"/>
        <v>0</v>
      </c>
      <c r="BZ153" s="132">
        <f t="shared" si="162"/>
        <v>0</v>
      </c>
      <c r="CA153" s="138">
        <f t="shared" si="163"/>
        <v>0</v>
      </c>
      <c r="CC153" s="138">
        <f t="shared" si="164"/>
        <v>0</v>
      </c>
      <c r="CD153" s="138">
        <f t="shared" si="178"/>
        <v>0</v>
      </c>
      <c r="CE153" s="183">
        <f t="shared" si="179"/>
        <v>0</v>
      </c>
      <c r="CF153" s="130" t="str">
        <f t="shared" si="180"/>
        <v xml:space="preserve"> </v>
      </c>
      <c r="CG153" s="130" t="str">
        <f t="shared" si="181"/>
        <v xml:space="preserve"> </v>
      </c>
    </row>
    <row r="154" spans="1:85" ht="15">
      <c r="A154" s="181">
        <v>151</v>
      </c>
      <c r="B154" s="1957"/>
      <c r="C154" s="1957"/>
      <c r="D154" s="310"/>
      <c r="E154" s="311" t="str">
        <f ca="1">IF(D154&gt;0,OFFSET(исх.данные!$A$6,D154,1,1,1)," ")</f>
        <v xml:space="preserve"> </v>
      </c>
      <c r="F154" s="312" t="str">
        <f ca="1">IF(D154&gt;0,OFFSET(исх.данные!$A$6,D154,2,1,1),"  ")</f>
        <v xml:space="preserve">  </v>
      </c>
      <c r="G154" s="311" t="str">
        <f ca="1">IF(D154&gt;0,OFFSET(исх.данные!$A$6,D154,3,1,1),"  ")</f>
        <v xml:space="preserve">  </v>
      </c>
      <c r="H154" s="310"/>
      <c r="I154" s="314"/>
      <c r="J154" s="311"/>
      <c r="K154" s="311"/>
      <c r="L154" s="314"/>
      <c r="M154" s="311"/>
      <c r="N154" s="311"/>
      <c r="O154" s="313"/>
      <c r="P154" s="313"/>
      <c r="Q154" s="314"/>
      <c r="R154" s="314"/>
      <c r="S154" s="312"/>
      <c r="T154" s="312"/>
      <c r="U154" s="315"/>
      <c r="V154" s="129" t="str">
        <f t="shared" si="165"/>
        <v xml:space="preserve"> </v>
      </c>
      <c r="W154" s="129" t="str">
        <f t="shared" si="166"/>
        <v xml:space="preserve"> </v>
      </c>
      <c r="X154" s="129" t="str">
        <f t="shared" si="167"/>
        <v xml:space="preserve"> </v>
      </c>
      <c r="Y154" s="129"/>
      <c r="Z154" s="129" t="str">
        <f t="shared" si="122"/>
        <v xml:space="preserve"> </v>
      </c>
      <c r="AA154" s="182" t="str">
        <f t="shared" si="168"/>
        <v xml:space="preserve">    </v>
      </c>
      <c r="AC154" s="132">
        <f t="shared" si="182"/>
        <v>0</v>
      </c>
      <c r="AD154" s="132">
        <f t="shared" si="169"/>
        <v>0</v>
      </c>
      <c r="AE154" s="132">
        <f t="shared" si="170"/>
        <v>0</v>
      </c>
      <c r="AF154" s="132">
        <f t="shared" si="171"/>
        <v>0</v>
      </c>
      <c r="AG154" s="132">
        <f t="shared" si="172"/>
        <v>0</v>
      </c>
      <c r="AH154" s="132">
        <f t="shared" si="173"/>
        <v>0</v>
      </c>
      <c r="AI154" s="132">
        <f t="shared" si="174"/>
        <v>0</v>
      </c>
      <c r="AJ154" s="132">
        <f t="shared" si="175"/>
        <v>0</v>
      </c>
      <c r="AK154" s="132">
        <f t="shared" si="176"/>
        <v>0</v>
      </c>
      <c r="AL154" s="132">
        <f t="shared" si="177"/>
        <v>0</v>
      </c>
      <c r="AM154" s="132">
        <f t="shared" si="123"/>
        <v>0</v>
      </c>
      <c r="AN154" s="132">
        <f t="shared" si="124"/>
        <v>0</v>
      </c>
      <c r="AO154" s="132">
        <f t="shared" si="125"/>
        <v>0</v>
      </c>
      <c r="AP154" s="132">
        <f t="shared" si="126"/>
        <v>0</v>
      </c>
      <c r="AQ154" s="132">
        <f t="shared" si="127"/>
        <v>0</v>
      </c>
      <c r="AR154" s="132">
        <f t="shared" si="128"/>
        <v>0</v>
      </c>
      <c r="AS154" s="132">
        <f t="shared" si="129"/>
        <v>0</v>
      </c>
      <c r="AT154" s="132">
        <f t="shared" si="130"/>
        <v>0</v>
      </c>
      <c r="AU154" s="132">
        <f t="shared" si="131"/>
        <v>0</v>
      </c>
      <c r="AV154" s="132">
        <f t="shared" si="132"/>
        <v>0</v>
      </c>
      <c r="AW154" s="132">
        <f t="shared" si="133"/>
        <v>0</v>
      </c>
      <c r="AX154" s="132">
        <f t="shared" si="134"/>
        <v>0</v>
      </c>
      <c r="AY154" s="132">
        <f t="shared" si="135"/>
        <v>0</v>
      </c>
      <c r="AZ154" s="132">
        <f t="shared" si="136"/>
        <v>0</v>
      </c>
      <c r="BA154" s="132">
        <f t="shared" si="137"/>
        <v>0</v>
      </c>
      <c r="BB154" s="132">
        <f t="shared" si="138"/>
        <v>0</v>
      </c>
      <c r="BC154" s="132">
        <f t="shared" si="139"/>
        <v>0</v>
      </c>
      <c r="BD154" s="132">
        <f t="shared" si="140"/>
        <v>0</v>
      </c>
      <c r="BE154" s="132">
        <f t="shared" si="141"/>
        <v>0</v>
      </c>
      <c r="BF154" s="132">
        <f t="shared" si="142"/>
        <v>0</v>
      </c>
      <c r="BG154" s="132">
        <f t="shared" si="143"/>
        <v>0</v>
      </c>
      <c r="BH154" s="132">
        <f t="shared" si="144"/>
        <v>0</v>
      </c>
      <c r="BI154" s="132">
        <f t="shared" si="145"/>
        <v>0</v>
      </c>
      <c r="BJ154" s="132">
        <f t="shared" si="146"/>
        <v>0</v>
      </c>
      <c r="BK154" s="132">
        <f t="shared" si="147"/>
        <v>0</v>
      </c>
      <c r="BL154" s="132">
        <f t="shared" si="148"/>
        <v>0</v>
      </c>
      <c r="BM154" s="132">
        <f t="shared" si="149"/>
        <v>0</v>
      </c>
      <c r="BN154" s="132">
        <f t="shared" si="150"/>
        <v>0</v>
      </c>
      <c r="BO154" s="132">
        <f t="shared" si="151"/>
        <v>0</v>
      </c>
      <c r="BP154" s="132">
        <f t="shared" si="152"/>
        <v>0</v>
      </c>
      <c r="BQ154" s="132">
        <f t="shared" si="153"/>
        <v>0</v>
      </c>
      <c r="BR154" s="132">
        <f t="shared" si="154"/>
        <v>0</v>
      </c>
      <c r="BS154" s="132">
        <f t="shared" si="155"/>
        <v>0</v>
      </c>
      <c r="BT154" s="132">
        <f t="shared" si="156"/>
        <v>0</v>
      </c>
      <c r="BU154" s="132">
        <f t="shared" si="157"/>
        <v>0</v>
      </c>
      <c r="BV154" s="132">
        <f t="shared" si="158"/>
        <v>0</v>
      </c>
      <c r="BW154" s="132">
        <f t="shared" si="159"/>
        <v>0</v>
      </c>
      <c r="BX154" s="132">
        <f t="shared" si="160"/>
        <v>0</v>
      </c>
      <c r="BY154" s="132">
        <f t="shared" si="161"/>
        <v>0</v>
      </c>
      <c r="BZ154" s="132">
        <f t="shared" si="162"/>
        <v>0</v>
      </c>
      <c r="CA154" s="138">
        <f t="shared" si="163"/>
        <v>0</v>
      </c>
      <c r="CC154" s="138">
        <f t="shared" si="164"/>
        <v>0</v>
      </c>
      <c r="CD154" s="138">
        <f t="shared" si="178"/>
        <v>0</v>
      </c>
      <c r="CE154" s="183">
        <f t="shared" si="179"/>
        <v>0</v>
      </c>
      <c r="CF154" s="130" t="str">
        <f t="shared" si="180"/>
        <v xml:space="preserve"> </v>
      </c>
      <c r="CG154" s="130" t="str">
        <f t="shared" si="181"/>
        <v xml:space="preserve"> </v>
      </c>
    </row>
    <row r="155" spans="1:85" ht="15">
      <c r="A155" s="181">
        <v>152</v>
      </c>
      <c r="B155" s="1956"/>
      <c r="C155" s="1956"/>
      <c r="D155" s="316"/>
      <c r="E155" s="317" t="str">
        <f ca="1">IF(D155&gt;0,OFFSET(исх.данные!$A$6,D155,1,1,1)," ")</f>
        <v xml:space="preserve"> </v>
      </c>
      <c r="F155" s="318" t="str">
        <f ca="1">IF(D155&gt;0,OFFSET(исх.данные!$A$6,D155,2,1,1),"  ")</f>
        <v xml:space="preserve">  </v>
      </c>
      <c r="G155" s="317" t="str">
        <f ca="1">IF(D155&gt;0,OFFSET(исх.данные!$A$6,D155,3,1,1),"  ")</f>
        <v xml:space="preserve">  </v>
      </c>
      <c r="H155" s="316"/>
      <c r="I155" s="306"/>
      <c r="J155" s="317"/>
      <c r="K155" s="317"/>
      <c r="L155" s="306"/>
      <c r="M155" s="317"/>
      <c r="N155" s="317"/>
      <c r="O155" s="319"/>
      <c r="P155" s="319"/>
      <c r="Q155" s="306"/>
      <c r="R155" s="306"/>
      <c r="S155" s="318"/>
      <c r="T155" s="318"/>
      <c r="U155" s="320"/>
      <c r="V155" s="126" t="str">
        <f t="shared" si="165"/>
        <v xml:space="preserve"> </v>
      </c>
      <c r="W155" s="126" t="str">
        <f t="shared" si="166"/>
        <v xml:space="preserve"> </v>
      </c>
      <c r="X155" s="126" t="str">
        <f t="shared" si="167"/>
        <v xml:space="preserve"> </v>
      </c>
      <c r="Y155" s="126"/>
      <c r="Z155" s="126" t="str">
        <f t="shared" si="122"/>
        <v xml:space="preserve"> </v>
      </c>
      <c r="AA155" s="181" t="str">
        <f t="shared" si="168"/>
        <v xml:space="preserve">    </v>
      </c>
      <c r="AC155" s="132">
        <f t="shared" si="182"/>
        <v>0</v>
      </c>
      <c r="AD155" s="132">
        <f t="shared" si="169"/>
        <v>0</v>
      </c>
      <c r="AE155" s="132">
        <f t="shared" si="170"/>
        <v>0</v>
      </c>
      <c r="AF155" s="132">
        <f t="shared" si="171"/>
        <v>0</v>
      </c>
      <c r="AG155" s="132">
        <f t="shared" si="172"/>
        <v>0</v>
      </c>
      <c r="AH155" s="132">
        <f t="shared" si="173"/>
        <v>0</v>
      </c>
      <c r="AI155" s="132">
        <f t="shared" si="174"/>
        <v>0</v>
      </c>
      <c r="AJ155" s="132">
        <f t="shared" si="175"/>
        <v>0</v>
      </c>
      <c r="AK155" s="132">
        <f t="shared" si="176"/>
        <v>0</v>
      </c>
      <c r="AL155" s="132">
        <f t="shared" si="177"/>
        <v>0</v>
      </c>
      <c r="AM155" s="132">
        <f t="shared" si="123"/>
        <v>0</v>
      </c>
      <c r="AN155" s="132">
        <f t="shared" si="124"/>
        <v>0</v>
      </c>
      <c r="AO155" s="132">
        <f t="shared" si="125"/>
        <v>0</v>
      </c>
      <c r="AP155" s="132">
        <f t="shared" si="126"/>
        <v>0</v>
      </c>
      <c r="AQ155" s="132">
        <f t="shared" si="127"/>
        <v>0</v>
      </c>
      <c r="AR155" s="132">
        <f t="shared" si="128"/>
        <v>0</v>
      </c>
      <c r="AS155" s="132">
        <f t="shared" si="129"/>
        <v>0</v>
      </c>
      <c r="AT155" s="132">
        <f t="shared" si="130"/>
        <v>0</v>
      </c>
      <c r="AU155" s="132">
        <f t="shared" si="131"/>
        <v>0</v>
      </c>
      <c r="AV155" s="132">
        <f t="shared" si="132"/>
        <v>0</v>
      </c>
      <c r="AW155" s="132">
        <f t="shared" si="133"/>
        <v>0</v>
      </c>
      <c r="AX155" s="132">
        <f t="shared" si="134"/>
        <v>0</v>
      </c>
      <c r="AY155" s="132">
        <f t="shared" si="135"/>
        <v>0</v>
      </c>
      <c r="AZ155" s="132">
        <f t="shared" si="136"/>
        <v>0</v>
      </c>
      <c r="BA155" s="132">
        <f t="shared" si="137"/>
        <v>0</v>
      </c>
      <c r="BB155" s="132">
        <f t="shared" si="138"/>
        <v>0</v>
      </c>
      <c r="BC155" s="132">
        <f t="shared" si="139"/>
        <v>0</v>
      </c>
      <c r="BD155" s="132">
        <f t="shared" si="140"/>
        <v>0</v>
      </c>
      <c r="BE155" s="132">
        <f t="shared" si="141"/>
        <v>0</v>
      </c>
      <c r="BF155" s="132">
        <f t="shared" si="142"/>
        <v>0</v>
      </c>
      <c r="BG155" s="132">
        <f t="shared" si="143"/>
        <v>0</v>
      </c>
      <c r="BH155" s="132">
        <f t="shared" si="144"/>
        <v>0</v>
      </c>
      <c r="BI155" s="132">
        <f t="shared" si="145"/>
        <v>0</v>
      </c>
      <c r="BJ155" s="132">
        <f t="shared" si="146"/>
        <v>0</v>
      </c>
      <c r="BK155" s="132">
        <f t="shared" si="147"/>
        <v>0</v>
      </c>
      <c r="BL155" s="132">
        <f t="shared" si="148"/>
        <v>0</v>
      </c>
      <c r="BM155" s="132">
        <f t="shared" si="149"/>
        <v>0</v>
      </c>
      <c r="BN155" s="132">
        <f t="shared" si="150"/>
        <v>0</v>
      </c>
      <c r="BO155" s="132">
        <f t="shared" si="151"/>
        <v>0</v>
      </c>
      <c r="BP155" s="132">
        <f t="shared" si="152"/>
        <v>0</v>
      </c>
      <c r="BQ155" s="132">
        <f t="shared" si="153"/>
        <v>0</v>
      </c>
      <c r="BR155" s="132">
        <f t="shared" si="154"/>
        <v>0</v>
      </c>
      <c r="BS155" s="132">
        <f t="shared" si="155"/>
        <v>0</v>
      </c>
      <c r="BT155" s="132">
        <f t="shared" si="156"/>
        <v>0</v>
      </c>
      <c r="BU155" s="132">
        <f t="shared" si="157"/>
        <v>0</v>
      </c>
      <c r="BV155" s="132">
        <f t="shared" si="158"/>
        <v>0</v>
      </c>
      <c r="BW155" s="132">
        <f t="shared" si="159"/>
        <v>0</v>
      </c>
      <c r="BX155" s="132">
        <f t="shared" si="160"/>
        <v>0</v>
      </c>
      <c r="BY155" s="132">
        <f t="shared" si="161"/>
        <v>0</v>
      </c>
      <c r="BZ155" s="132">
        <f t="shared" si="162"/>
        <v>0</v>
      </c>
      <c r="CA155" s="138">
        <f t="shared" si="163"/>
        <v>0</v>
      </c>
      <c r="CC155" s="138">
        <f t="shared" si="164"/>
        <v>0</v>
      </c>
      <c r="CD155" s="138">
        <f t="shared" si="178"/>
        <v>0</v>
      </c>
      <c r="CE155" s="183">
        <f t="shared" si="179"/>
        <v>0</v>
      </c>
      <c r="CF155" s="130" t="str">
        <f t="shared" si="180"/>
        <v xml:space="preserve"> </v>
      </c>
      <c r="CG155" s="130" t="str">
        <f t="shared" si="181"/>
        <v xml:space="preserve"> </v>
      </c>
    </row>
    <row r="156" spans="1:85" ht="15">
      <c r="A156" s="181">
        <v>153</v>
      </c>
      <c r="B156" s="1957"/>
      <c r="C156" s="1957"/>
      <c r="D156" s="310"/>
      <c r="E156" s="311" t="str">
        <f ca="1">IF(D156&gt;0,OFFSET(исх.данные!$A$6,D156,1,1,1)," ")</f>
        <v xml:space="preserve"> </v>
      </c>
      <c r="F156" s="312" t="str">
        <f ca="1">IF(D156&gt;0,OFFSET(исх.данные!$A$6,D156,2,1,1),"  ")</f>
        <v xml:space="preserve">  </v>
      </c>
      <c r="G156" s="311" t="str">
        <f ca="1">IF(D156&gt;0,OFFSET(исх.данные!$A$6,D156,3,1,1),"  ")</f>
        <v xml:space="preserve">  </v>
      </c>
      <c r="H156" s="310"/>
      <c r="I156" s="314"/>
      <c r="J156" s="311"/>
      <c r="K156" s="311"/>
      <c r="L156" s="314"/>
      <c r="M156" s="311"/>
      <c r="N156" s="311"/>
      <c r="O156" s="313"/>
      <c r="P156" s="313"/>
      <c r="Q156" s="314"/>
      <c r="R156" s="314"/>
      <c r="S156" s="312"/>
      <c r="T156" s="312"/>
      <c r="U156" s="315"/>
      <c r="V156" s="129" t="str">
        <f t="shared" si="165"/>
        <v xml:space="preserve"> </v>
      </c>
      <c r="W156" s="129" t="str">
        <f t="shared" si="166"/>
        <v xml:space="preserve"> </v>
      </c>
      <c r="X156" s="129" t="str">
        <f t="shared" si="167"/>
        <v xml:space="preserve"> </v>
      </c>
      <c r="Y156" s="129"/>
      <c r="Z156" s="129" t="str">
        <f t="shared" si="122"/>
        <v xml:space="preserve"> </v>
      </c>
      <c r="AA156" s="182" t="str">
        <f t="shared" si="168"/>
        <v xml:space="preserve">    </v>
      </c>
      <c r="AC156" s="132">
        <f t="shared" si="182"/>
        <v>0</v>
      </c>
      <c r="AD156" s="132">
        <f t="shared" si="169"/>
        <v>0</v>
      </c>
      <c r="AE156" s="132">
        <f t="shared" si="170"/>
        <v>0</v>
      </c>
      <c r="AF156" s="132">
        <f t="shared" si="171"/>
        <v>0</v>
      </c>
      <c r="AG156" s="132">
        <f t="shared" si="172"/>
        <v>0</v>
      </c>
      <c r="AH156" s="132">
        <f t="shared" si="173"/>
        <v>0</v>
      </c>
      <c r="AI156" s="132">
        <f t="shared" si="174"/>
        <v>0</v>
      </c>
      <c r="AJ156" s="132">
        <f t="shared" si="175"/>
        <v>0</v>
      </c>
      <c r="AK156" s="132">
        <f t="shared" si="176"/>
        <v>0</v>
      </c>
      <c r="AL156" s="132">
        <f t="shared" si="177"/>
        <v>0</v>
      </c>
      <c r="AM156" s="132">
        <f t="shared" si="123"/>
        <v>0</v>
      </c>
      <c r="AN156" s="132">
        <f t="shared" si="124"/>
        <v>0</v>
      </c>
      <c r="AO156" s="132">
        <f t="shared" si="125"/>
        <v>0</v>
      </c>
      <c r="AP156" s="132">
        <f t="shared" si="126"/>
        <v>0</v>
      </c>
      <c r="AQ156" s="132">
        <f t="shared" si="127"/>
        <v>0</v>
      </c>
      <c r="AR156" s="132">
        <f t="shared" si="128"/>
        <v>0</v>
      </c>
      <c r="AS156" s="132">
        <f t="shared" si="129"/>
        <v>0</v>
      </c>
      <c r="AT156" s="132">
        <f t="shared" si="130"/>
        <v>0</v>
      </c>
      <c r="AU156" s="132">
        <f t="shared" si="131"/>
        <v>0</v>
      </c>
      <c r="AV156" s="132">
        <f t="shared" si="132"/>
        <v>0</v>
      </c>
      <c r="AW156" s="132">
        <f t="shared" si="133"/>
        <v>0</v>
      </c>
      <c r="AX156" s="132">
        <f t="shared" si="134"/>
        <v>0</v>
      </c>
      <c r="AY156" s="132">
        <f t="shared" si="135"/>
        <v>0</v>
      </c>
      <c r="AZ156" s="132">
        <f t="shared" si="136"/>
        <v>0</v>
      </c>
      <c r="BA156" s="132">
        <f t="shared" si="137"/>
        <v>0</v>
      </c>
      <c r="BB156" s="132">
        <f t="shared" si="138"/>
        <v>0</v>
      </c>
      <c r="BC156" s="132">
        <f t="shared" si="139"/>
        <v>0</v>
      </c>
      <c r="BD156" s="132">
        <f t="shared" si="140"/>
        <v>0</v>
      </c>
      <c r="BE156" s="132">
        <f t="shared" si="141"/>
        <v>0</v>
      </c>
      <c r="BF156" s="132">
        <f t="shared" si="142"/>
        <v>0</v>
      </c>
      <c r="BG156" s="132">
        <f t="shared" si="143"/>
        <v>0</v>
      </c>
      <c r="BH156" s="132">
        <f t="shared" si="144"/>
        <v>0</v>
      </c>
      <c r="BI156" s="132">
        <f t="shared" si="145"/>
        <v>0</v>
      </c>
      <c r="BJ156" s="132">
        <f t="shared" si="146"/>
        <v>0</v>
      </c>
      <c r="BK156" s="132">
        <f t="shared" si="147"/>
        <v>0</v>
      </c>
      <c r="BL156" s="132">
        <f t="shared" si="148"/>
        <v>0</v>
      </c>
      <c r="BM156" s="132">
        <f t="shared" si="149"/>
        <v>0</v>
      </c>
      <c r="BN156" s="132">
        <f t="shared" si="150"/>
        <v>0</v>
      </c>
      <c r="BO156" s="132">
        <f t="shared" si="151"/>
        <v>0</v>
      </c>
      <c r="BP156" s="132">
        <f t="shared" si="152"/>
        <v>0</v>
      </c>
      <c r="BQ156" s="132">
        <f t="shared" si="153"/>
        <v>0</v>
      </c>
      <c r="BR156" s="132">
        <f t="shared" si="154"/>
        <v>0</v>
      </c>
      <c r="BS156" s="132">
        <f t="shared" si="155"/>
        <v>0</v>
      </c>
      <c r="BT156" s="132">
        <f t="shared" si="156"/>
        <v>0</v>
      </c>
      <c r="BU156" s="132">
        <f t="shared" si="157"/>
        <v>0</v>
      </c>
      <c r="BV156" s="132">
        <f t="shared" si="158"/>
        <v>0</v>
      </c>
      <c r="BW156" s="132">
        <f t="shared" si="159"/>
        <v>0</v>
      </c>
      <c r="BX156" s="132">
        <f t="shared" si="160"/>
        <v>0</v>
      </c>
      <c r="BY156" s="132">
        <f t="shared" si="161"/>
        <v>0</v>
      </c>
      <c r="BZ156" s="132">
        <f t="shared" si="162"/>
        <v>0</v>
      </c>
      <c r="CA156" s="138">
        <f t="shared" si="163"/>
        <v>0</v>
      </c>
      <c r="CC156" s="138">
        <f t="shared" si="164"/>
        <v>0</v>
      </c>
      <c r="CD156" s="138">
        <f t="shared" si="178"/>
        <v>0</v>
      </c>
      <c r="CE156" s="183">
        <f t="shared" si="179"/>
        <v>0</v>
      </c>
      <c r="CF156" s="130" t="str">
        <f t="shared" si="180"/>
        <v xml:space="preserve"> </v>
      </c>
      <c r="CG156" s="130" t="str">
        <f t="shared" si="181"/>
        <v xml:space="preserve"> </v>
      </c>
    </row>
    <row r="157" spans="1:85" ht="15">
      <c r="A157" s="181">
        <v>154</v>
      </c>
      <c r="B157" s="1956"/>
      <c r="C157" s="1956"/>
      <c r="D157" s="316"/>
      <c r="E157" s="317" t="str">
        <f ca="1">IF(D157&gt;0,OFFSET(исх.данные!$A$6,D157,1,1,1)," ")</f>
        <v xml:space="preserve"> </v>
      </c>
      <c r="F157" s="318" t="str">
        <f ca="1">IF(D157&gt;0,OFFSET(исх.данные!$A$6,D157,2,1,1),"  ")</f>
        <v xml:space="preserve">  </v>
      </c>
      <c r="G157" s="317" t="str">
        <f ca="1">IF(D157&gt;0,OFFSET(исх.данные!$A$6,D157,3,1,1),"  ")</f>
        <v xml:space="preserve">  </v>
      </c>
      <c r="H157" s="316"/>
      <c r="I157" s="306"/>
      <c r="J157" s="317"/>
      <c r="K157" s="317"/>
      <c r="L157" s="306"/>
      <c r="M157" s="317"/>
      <c r="N157" s="317"/>
      <c r="O157" s="319"/>
      <c r="P157" s="319"/>
      <c r="Q157" s="306"/>
      <c r="R157" s="306"/>
      <c r="S157" s="318"/>
      <c r="T157" s="318"/>
      <c r="U157" s="320"/>
      <c r="V157" s="126" t="str">
        <f t="shared" si="165"/>
        <v xml:space="preserve"> </v>
      </c>
      <c r="W157" s="126" t="str">
        <f t="shared" si="166"/>
        <v xml:space="preserve"> </v>
      </c>
      <c r="X157" s="126" t="str">
        <f t="shared" si="167"/>
        <v xml:space="preserve"> </v>
      </c>
      <c r="Y157" s="126"/>
      <c r="Z157" s="126" t="str">
        <f t="shared" si="122"/>
        <v xml:space="preserve"> </v>
      </c>
      <c r="AA157" s="181" t="str">
        <f t="shared" si="168"/>
        <v xml:space="preserve">    </v>
      </c>
      <c r="AC157" s="132">
        <f t="shared" si="182"/>
        <v>0</v>
      </c>
      <c r="AD157" s="132">
        <f t="shared" si="169"/>
        <v>0</v>
      </c>
      <c r="AE157" s="132">
        <f t="shared" si="170"/>
        <v>0</v>
      </c>
      <c r="AF157" s="132">
        <f t="shared" si="171"/>
        <v>0</v>
      </c>
      <c r="AG157" s="132">
        <f t="shared" si="172"/>
        <v>0</v>
      </c>
      <c r="AH157" s="132">
        <f t="shared" si="173"/>
        <v>0</v>
      </c>
      <c r="AI157" s="132">
        <f t="shared" si="174"/>
        <v>0</v>
      </c>
      <c r="AJ157" s="132">
        <f t="shared" si="175"/>
        <v>0</v>
      </c>
      <c r="AK157" s="132">
        <f t="shared" si="176"/>
        <v>0</v>
      </c>
      <c r="AL157" s="132">
        <f t="shared" si="177"/>
        <v>0</v>
      </c>
      <c r="AM157" s="132">
        <f t="shared" si="123"/>
        <v>0</v>
      </c>
      <c r="AN157" s="132">
        <f t="shared" si="124"/>
        <v>0</v>
      </c>
      <c r="AO157" s="132">
        <f t="shared" si="125"/>
        <v>0</v>
      </c>
      <c r="AP157" s="132">
        <f t="shared" si="126"/>
        <v>0</v>
      </c>
      <c r="AQ157" s="132">
        <f t="shared" si="127"/>
        <v>0</v>
      </c>
      <c r="AR157" s="132">
        <f t="shared" si="128"/>
        <v>0</v>
      </c>
      <c r="AS157" s="132">
        <f t="shared" si="129"/>
        <v>0</v>
      </c>
      <c r="AT157" s="132">
        <f t="shared" si="130"/>
        <v>0</v>
      </c>
      <c r="AU157" s="132">
        <f t="shared" si="131"/>
        <v>0</v>
      </c>
      <c r="AV157" s="132">
        <f t="shared" si="132"/>
        <v>0</v>
      </c>
      <c r="AW157" s="132">
        <f t="shared" si="133"/>
        <v>0</v>
      </c>
      <c r="AX157" s="132">
        <f t="shared" si="134"/>
        <v>0</v>
      </c>
      <c r="AY157" s="132">
        <f t="shared" si="135"/>
        <v>0</v>
      </c>
      <c r="AZ157" s="132">
        <f t="shared" si="136"/>
        <v>0</v>
      </c>
      <c r="BA157" s="132">
        <f t="shared" si="137"/>
        <v>0</v>
      </c>
      <c r="BB157" s="132">
        <f t="shared" si="138"/>
        <v>0</v>
      </c>
      <c r="BC157" s="132">
        <f t="shared" si="139"/>
        <v>0</v>
      </c>
      <c r="BD157" s="132">
        <f t="shared" si="140"/>
        <v>0</v>
      </c>
      <c r="BE157" s="132">
        <f t="shared" si="141"/>
        <v>0</v>
      </c>
      <c r="BF157" s="132">
        <f t="shared" si="142"/>
        <v>0</v>
      </c>
      <c r="BG157" s="132">
        <f t="shared" si="143"/>
        <v>0</v>
      </c>
      <c r="BH157" s="132">
        <f t="shared" si="144"/>
        <v>0</v>
      </c>
      <c r="BI157" s="132">
        <f t="shared" si="145"/>
        <v>0</v>
      </c>
      <c r="BJ157" s="132">
        <f t="shared" si="146"/>
        <v>0</v>
      </c>
      <c r="BK157" s="132">
        <f t="shared" si="147"/>
        <v>0</v>
      </c>
      <c r="BL157" s="132">
        <f t="shared" si="148"/>
        <v>0</v>
      </c>
      <c r="BM157" s="132">
        <f t="shared" si="149"/>
        <v>0</v>
      </c>
      <c r="BN157" s="132">
        <f t="shared" si="150"/>
        <v>0</v>
      </c>
      <c r="BO157" s="132">
        <f t="shared" si="151"/>
        <v>0</v>
      </c>
      <c r="BP157" s="132">
        <f t="shared" si="152"/>
        <v>0</v>
      </c>
      <c r="BQ157" s="132">
        <f t="shared" si="153"/>
        <v>0</v>
      </c>
      <c r="BR157" s="132">
        <f t="shared" si="154"/>
        <v>0</v>
      </c>
      <c r="BS157" s="132">
        <f t="shared" si="155"/>
        <v>0</v>
      </c>
      <c r="BT157" s="132">
        <f t="shared" si="156"/>
        <v>0</v>
      </c>
      <c r="BU157" s="132">
        <f t="shared" si="157"/>
        <v>0</v>
      </c>
      <c r="BV157" s="132">
        <f t="shared" si="158"/>
        <v>0</v>
      </c>
      <c r="BW157" s="132">
        <f t="shared" si="159"/>
        <v>0</v>
      </c>
      <c r="BX157" s="132">
        <f t="shared" si="160"/>
        <v>0</v>
      </c>
      <c r="BY157" s="132">
        <f t="shared" si="161"/>
        <v>0</v>
      </c>
      <c r="BZ157" s="132">
        <f t="shared" si="162"/>
        <v>0</v>
      </c>
      <c r="CA157" s="138">
        <f t="shared" si="163"/>
        <v>0</v>
      </c>
      <c r="CC157" s="138">
        <f t="shared" si="164"/>
        <v>0</v>
      </c>
      <c r="CD157" s="138">
        <f t="shared" si="178"/>
        <v>0</v>
      </c>
      <c r="CE157" s="183">
        <f t="shared" si="179"/>
        <v>0</v>
      </c>
      <c r="CF157" s="130" t="str">
        <f t="shared" si="180"/>
        <v xml:space="preserve"> </v>
      </c>
      <c r="CG157" s="130" t="str">
        <f t="shared" si="181"/>
        <v xml:space="preserve"> </v>
      </c>
    </row>
    <row r="158" spans="1:85" ht="15">
      <c r="A158" s="181">
        <v>155</v>
      </c>
      <c r="B158" s="1957"/>
      <c r="C158" s="1957"/>
      <c r="D158" s="310"/>
      <c r="E158" s="311" t="str">
        <f ca="1">IF(D158&gt;0,OFFSET(исх.данные!$A$6,D158,1,1,1)," ")</f>
        <v xml:space="preserve"> </v>
      </c>
      <c r="F158" s="312" t="str">
        <f ca="1">IF(D158&gt;0,OFFSET(исх.данные!$A$6,D158,2,1,1),"  ")</f>
        <v xml:space="preserve">  </v>
      </c>
      <c r="G158" s="311" t="str">
        <f ca="1">IF(D158&gt;0,OFFSET(исх.данные!$A$6,D158,3,1,1),"  ")</f>
        <v xml:space="preserve">  </v>
      </c>
      <c r="H158" s="310"/>
      <c r="I158" s="314"/>
      <c r="J158" s="311"/>
      <c r="K158" s="311"/>
      <c r="L158" s="314"/>
      <c r="M158" s="311"/>
      <c r="N158" s="311"/>
      <c r="O158" s="313"/>
      <c r="P158" s="313"/>
      <c r="Q158" s="314"/>
      <c r="R158" s="314"/>
      <c r="S158" s="312"/>
      <c r="T158" s="312"/>
      <c r="U158" s="315"/>
      <c r="V158" s="129" t="str">
        <f t="shared" si="165"/>
        <v xml:space="preserve"> </v>
      </c>
      <c r="W158" s="129" t="str">
        <f t="shared" si="166"/>
        <v xml:space="preserve"> </v>
      </c>
      <c r="X158" s="129" t="str">
        <f t="shared" si="167"/>
        <v xml:space="preserve"> </v>
      </c>
      <c r="Y158" s="129"/>
      <c r="Z158" s="129" t="str">
        <f t="shared" si="122"/>
        <v xml:space="preserve"> </v>
      </c>
      <c r="AA158" s="182" t="str">
        <f t="shared" si="168"/>
        <v xml:space="preserve">    </v>
      </c>
      <c r="AC158" s="132">
        <f t="shared" si="182"/>
        <v>0</v>
      </c>
      <c r="AD158" s="132">
        <f t="shared" si="169"/>
        <v>0</v>
      </c>
      <c r="AE158" s="132">
        <f t="shared" si="170"/>
        <v>0</v>
      </c>
      <c r="AF158" s="132">
        <f t="shared" si="171"/>
        <v>0</v>
      </c>
      <c r="AG158" s="132">
        <f t="shared" si="172"/>
        <v>0</v>
      </c>
      <c r="AH158" s="132">
        <f t="shared" si="173"/>
        <v>0</v>
      </c>
      <c r="AI158" s="132">
        <f t="shared" si="174"/>
        <v>0</v>
      </c>
      <c r="AJ158" s="132">
        <f t="shared" si="175"/>
        <v>0</v>
      </c>
      <c r="AK158" s="132">
        <f t="shared" si="176"/>
        <v>0</v>
      </c>
      <c r="AL158" s="132">
        <f t="shared" si="177"/>
        <v>0</v>
      </c>
      <c r="AM158" s="132">
        <f t="shared" si="123"/>
        <v>0</v>
      </c>
      <c r="AN158" s="132">
        <f t="shared" si="124"/>
        <v>0</v>
      </c>
      <c r="AO158" s="132">
        <f t="shared" si="125"/>
        <v>0</v>
      </c>
      <c r="AP158" s="132">
        <f t="shared" si="126"/>
        <v>0</v>
      </c>
      <c r="AQ158" s="132">
        <f t="shared" si="127"/>
        <v>0</v>
      </c>
      <c r="AR158" s="132">
        <f t="shared" si="128"/>
        <v>0</v>
      </c>
      <c r="AS158" s="132">
        <f t="shared" si="129"/>
        <v>0</v>
      </c>
      <c r="AT158" s="132">
        <f t="shared" si="130"/>
        <v>0</v>
      </c>
      <c r="AU158" s="132">
        <f t="shared" si="131"/>
        <v>0</v>
      </c>
      <c r="AV158" s="132">
        <f t="shared" si="132"/>
        <v>0</v>
      </c>
      <c r="AW158" s="132">
        <f t="shared" si="133"/>
        <v>0</v>
      </c>
      <c r="AX158" s="132">
        <f t="shared" si="134"/>
        <v>0</v>
      </c>
      <c r="AY158" s="132">
        <f t="shared" si="135"/>
        <v>0</v>
      </c>
      <c r="AZ158" s="132">
        <f t="shared" si="136"/>
        <v>0</v>
      </c>
      <c r="BA158" s="132">
        <f t="shared" si="137"/>
        <v>0</v>
      </c>
      <c r="BB158" s="132">
        <f t="shared" si="138"/>
        <v>0</v>
      </c>
      <c r="BC158" s="132">
        <f t="shared" si="139"/>
        <v>0</v>
      </c>
      <c r="BD158" s="132">
        <f t="shared" si="140"/>
        <v>0</v>
      </c>
      <c r="BE158" s="132">
        <f t="shared" si="141"/>
        <v>0</v>
      </c>
      <c r="BF158" s="132">
        <f t="shared" si="142"/>
        <v>0</v>
      </c>
      <c r="BG158" s="132">
        <f t="shared" si="143"/>
        <v>0</v>
      </c>
      <c r="BH158" s="132">
        <f t="shared" si="144"/>
        <v>0</v>
      </c>
      <c r="BI158" s="132">
        <f t="shared" si="145"/>
        <v>0</v>
      </c>
      <c r="BJ158" s="132">
        <f t="shared" si="146"/>
        <v>0</v>
      </c>
      <c r="BK158" s="132">
        <f t="shared" si="147"/>
        <v>0</v>
      </c>
      <c r="BL158" s="132">
        <f t="shared" si="148"/>
        <v>0</v>
      </c>
      <c r="BM158" s="132">
        <f t="shared" si="149"/>
        <v>0</v>
      </c>
      <c r="BN158" s="132">
        <f t="shared" si="150"/>
        <v>0</v>
      </c>
      <c r="BO158" s="132">
        <f t="shared" si="151"/>
        <v>0</v>
      </c>
      <c r="BP158" s="132">
        <f t="shared" si="152"/>
        <v>0</v>
      </c>
      <c r="BQ158" s="132">
        <f t="shared" si="153"/>
        <v>0</v>
      </c>
      <c r="BR158" s="132">
        <f t="shared" si="154"/>
        <v>0</v>
      </c>
      <c r="BS158" s="132">
        <f t="shared" si="155"/>
        <v>0</v>
      </c>
      <c r="BT158" s="132">
        <f t="shared" si="156"/>
        <v>0</v>
      </c>
      <c r="BU158" s="132">
        <f t="shared" si="157"/>
        <v>0</v>
      </c>
      <c r="BV158" s="132">
        <f t="shared" si="158"/>
        <v>0</v>
      </c>
      <c r="BW158" s="132">
        <f t="shared" si="159"/>
        <v>0</v>
      </c>
      <c r="BX158" s="132">
        <f t="shared" si="160"/>
        <v>0</v>
      </c>
      <c r="BY158" s="132">
        <f t="shared" si="161"/>
        <v>0</v>
      </c>
      <c r="BZ158" s="132">
        <f t="shared" si="162"/>
        <v>0</v>
      </c>
      <c r="CA158" s="138">
        <f t="shared" si="163"/>
        <v>0</v>
      </c>
      <c r="CC158" s="138">
        <f t="shared" si="164"/>
        <v>0</v>
      </c>
      <c r="CD158" s="138">
        <f t="shared" si="178"/>
        <v>0</v>
      </c>
      <c r="CE158" s="183">
        <f t="shared" si="179"/>
        <v>0</v>
      </c>
      <c r="CF158" s="130" t="str">
        <f t="shared" si="180"/>
        <v xml:space="preserve"> </v>
      </c>
      <c r="CG158" s="130" t="str">
        <f t="shared" si="181"/>
        <v xml:space="preserve"> </v>
      </c>
    </row>
    <row r="159" spans="1:85" ht="15">
      <c r="A159" s="181">
        <v>156</v>
      </c>
      <c r="B159" s="1956"/>
      <c r="C159" s="1956"/>
      <c r="D159" s="316"/>
      <c r="E159" s="317" t="str">
        <f ca="1">IF(D159&gt;0,OFFSET(исх.данные!$A$6,D159,1,1,1)," ")</f>
        <v xml:space="preserve"> </v>
      </c>
      <c r="F159" s="318" t="str">
        <f ca="1">IF(D159&gt;0,OFFSET(исх.данные!$A$6,D159,2,1,1),"  ")</f>
        <v xml:space="preserve">  </v>
      </c>
      <c r="G159" s="317" t="str">
        <f ca="1">IF(D159&gt;0,OFFSET(исх.данные!$A$6,D159,3,1,1),"  ")</f>
        <v xml:space="preserve">  </v>
      </c>
      <c r="H159" s="316"/>
      <c r="I159" s="306"/>
      <c r="J159" s="317"/>
      <c r="K159" s="317"/>
      <c r="L159" s="306"/>
      <c r="M159" s="317"/>
      <c r="N159" s="317"/>
      <c r="O159" s="319"/>
      <c r="P159" s="319"/>
      <c r="Q159" s="306"/>
      <c r="R159" s="306"/>
      <c r="S159" s="318"/>
      <c r="T159" s="318"/>
      <c r="U159" s="320"/>
      <c r="V159" s="126" t="str">
        <f t="shared" si="165"/>
        <v xml:space="preserve"> </v>
      </c>
      <c r="W159" s="126" t="str">
        <f t="shared" si="166"/>
        <v xml:space="preserve"> </v>
      </c>
      <c r="X159" s="126" t="str">
        <f t="shared" si="167"/>
        <v xml:space="preserve"> </v>
      </c>
      <c r="Y159" s="126"/>
      <c r="Z159" s="126" t="str">
        <f t="shared" si="122"/>
        <v xml:space="preserve"> </v>
      </c>
      <c r="AA159" s="181" t="str">
        <f t="shared" si="168"/>
        <v xml:space="preserve">    </v>
      </c>
      <c r="AC159" s="132">
        <f t="shared" si="182"/>
        <v>0</v>
      </c>
      <c r="AD159" s="132">
        <f t="shared" si="169"/>
        <v>0</v>
      </c>
      <c r="AE159" s="132">
        <f t="shared" si="170"/>
        <v>0</v>
      </c>
      <c r="AF159" s="132">
        <f t="shared" si="171"/>
        <v>0</v>
      </c>
      <c r="AG159" s="132">
        <f t="shared" si="172"/>
        <v>0</v>
      </c>
      <c r="AH159" s="132">
        <f t="shared" si="173"/>
        <v>0</v>
      </c>
      <c r="AI159" s="132">
        <f t="shared" si="174"/>
        <v>0</v>
      </c>
      <c r="AJ159" s="132">
        <f t="shared" si="175"/>
        <v>0</v>
      </c>
      <c r="AK159" s="132">
        <f t="shared" si="176"/>
        <v>0</v>
      </c>
      <c r="AL159" s="132">
        <f t="shared" si="177"/>
        <v>0</v>
      </c>
      <c r="AM159" s="132">
        <f t="shared" si="123"/>
        <v>0</v>
      </c>
      <c r="AN159" s="132">
        <f t="shared" si="124"/>
        <v>0</v>
      </c>
      <c r="AO159" s="132">
        <f t="shared" si="125"/>
        <v>0</v>
      </c>
      <c r="AP159" s="132">
        <f t="shared" si="126"/>
        <v>0</v>
      </c>
      <c r="AQ159" s="132">
        <f t="shared" si="127"/>
        <v>0</v>
      </c>
      <c r="AR159" s="132">
        <f t="shared" si="128"/>
        <v>0</v>
      </c>
      <c r="AS159" s="132">
        <f t="shared" si="129"/>
        <v>0</v>
      </c>
      <c r="AT159" s="132">
        <f t="shared" si="130"/>
        <v>0</v>
      </c>
      <c r="AU159" s="132">
        <f t="shared" si="131"/>
        <v>0</v>
      </c>
      <c r="AV159" s="132">
        <f t="shared" si="132"/>
        <v>0</v>
      </c>
      <c r="AW159" s="132">
        <f t="shared" si="133"/>
        <v>0</v>
      </c>
      <c r="AX159" s="132">
        <f t="shared" si="134"/>
        <v>0</v>
      </c>
      <c r="AY159" s="132">
        <f t="shared" si="135"/>
        <v>0</v>
      </c>
      <c r="AZ159" s="132">
        <f t="shared" si="136"/>
        <v>0</v>
      </c>
      <c r="BA159" s="132">
        <f t="shared" si="137"/>
        <v>0</v>
      </c>
      <c r="BB159" s="132">
        <f t="shared" si="138"/>
        <v>0</v>
      </c>
      <c r="BC159" s="132">
        <f t="shared" si="139"/>
        <v>0</v>
      </c>
      <c r="BD159" s="132">
        <f t="shared" si="140"/>
        <v>0</v>
      </c>
      <c r="BE159" s="132">
        <f t="shared" si="141"/>
        <v>0</v>
      </c>
      <c r="BF159" s="132">
        <f t="shared" si="142"/>
        <v>0</v>
      </c>
      <c r="BG159" s="132">
        <f t="shared" si="143"/>
        <v>0</v>
      </c>
      <c r="BH159" s="132">
        <f t="shared" si="144"/>
        <v>0</v>
      </c>
      <c r="BI159" s="132">
        <f t="shared" si="145"/>
        <v>0</v>
      </c>
      <c r="BJ159" s="132">
        <f t="shared" si="146"/>
        <v>0</v>
      </c>
      <c r="BK159" s="132">
        <f t="shared" si="147"/>
        <v>0</v>
      </c>
      <c r="BL159" s="132">
        <f t="shared" si="148"/>
        <v>0</v>
      </c>
      <c r="BM159" s="132">
        <f t="shared" si="149"/>
        <v>0</v>
      </c>
      <c r="BN159" s="132">
        <f t="shared" si="150"/>
        <v>0</v>
      </c>
      <c r="BO159" s="132">
        <f t="shared" si="151"/>
        <v>0</v>
      </c>
      <c r="BP159" s="132">
        <f t="shared" si="152"/>
        <v>0</v>
      </c>
      <c r="BQ159" s="132">
        <f t="shared" si="153"/>
        <v>0</v>
      </c>
      <c r="BR159" s="132">
        <f t="shared" si="154"/>
        <v>0</v>
      </c>
      <c r="BS159" s="132">
        <f t="shared" si="155"/>
        <v>0</v>
      </c>
      <c r="BT159" s="132">
        <f t="shared" si="156"/>
        <v>0</v>
      </c>
      <c r="BU159" s="132">
        <f t="shared" si="157"/>
        <v>0</v>
      </c>
      <c r="BV159" s="132">
        <f t="shared" si="158"/>
        <v>0</v>
      </c>
      <c r="BW159" s="132">
        <f t="shared" si="159"/>
        <v>0</v>
      </c>
      <c r="BX159" s="132">
        <f t="shared" si="160"/>
        <v>0</v>
      </c>
      <c r="BY159" s="132">
        <f t="shared" si="161"/>
        <v>0</v>
      </c>
      <c r="BZ159" s="132">
        <f t="shared" si="162"/>
        <v>0</v>
      </c>
      <c r="CA159" s="138">
        <f t="shared" si="163"/>
        <v>0</v>
      </c>
      <c r="CC159" s="138">
        <f t="shared" si="164"/>
        <v>0</v>
      </c>
      <c r="CD159" s="138">
        <f t="shared" si="178"/>
        <v>0</v>
      </c>
      <c r="CE159" s="183">
        <f t="shared" si="179"/>
        <v>0</v>
      </c>
      <c r="CF159" s="130" t="str">
        <f t="shared" si="180"/>
        <v xml:space="preserve"> </v>
      </c>
      <c r="CG159" s="130" t="str">
        <f t="shared" si="181"/>
        <v xml:space="preserve"> </v>
      </c>
    </row>
    <row r="160" spans="1:85" ht="15">
      <c r="A160" s="181">
        <v>157</v>
      </c>
      <c r="B160" s="1957"/>
      <c r="C160" s="1957"/>
      <c r="D160" s="310"/>
      <c r="E160" s="311" t="str">
        <f ca="1">IF(D160&gt;0,OFFSET(исх.данные!$A$6,D160,1,1,1)," ")</f>
        <v xml:space="preserve"> </v>
      </c>
      <c r="F160" s="312" t="str">
        <f ca="1">IF(D160&gt;0,OFFSET(исх.данные!$A$6,D160,2,1,1),"  ")</f>
        <v xml:space="preserve">  </v>
      </c>
      <c r="G160" s="311" t="str">
        <f ca="1">IF(D160&gt;0,OFFSET(исх.данные!$A$6,D160,3,1,1),"  ")</f>
        <v xml:space="preserve">  </v>
      </c>
      <c r="H160" s="310"/>
      <c r="I160" s="314"/>
      <c r="J160" s="311"/>
      <c r="K160" s="311"/>
      <c r="L160" s="314"/>
      <c r="M160" s="311"/>
      <c r="N160" s="311"/>
      <c r="O160" s="313"/>
      <c r="P160" s="313"/>
      <c r="Q160" s="314"/>
      <c r="R160" s="314"/>
      <c r="S160" s="312"/>
      <c r="T160" s="312"/>
      <c r="U160" s="315"/>
      <c r="V160" s="129" t="str">
        <f t="shared" si="165"/>
        <v xml:space="preserve"> </v>
      </c>
      <c r="W160" s="129" t="str">
        <f t="shared" si="166"/>
        <v xml:space="preserve"> </v>
      </c>
      <c r="X160" s="129" t="str">
        <f t="shared" si="167"/>
        <v xml:space="preserve"> </v>
      </c>
      <c r="Y160" s="129"/>
      <c r="Z160" s="129" t="str">
        <f t="shared" si="122"/>
        <v xml:space="preserve"> </v>
      </c>
      <c r="AA160" s="182" t="str">
        <f t="shared" si="168"/>
        <v xml:space="preserve">    </v>
      </c>
      <c r="AC160" s="132">
        <f t="shared" si="182"/>
        <v>0</v>
      </c>
      <c r="AD160" s="132">
        <f t="shared" si="169"/>
        <v>0</v>
      </c>
      <c r="AE160" s="132">
        <f t="shared" si="170"/>
        <v>0</v>
      </c>
      <c r="AF160" s="132">
        <f t="shared" si="171"/>
        <v>0</v>
      </c>
      <c r="AG160" s="132">
        <f t="shared" si="172"/>
        <v>0</v>
      </c>
      <c r="AH160" s="132">
        <f t="shared" si="173"/>
        <v>0</v>
      </c>
      <c r="AI160" s="132">
        <f t="shared" si="174"/>
        <v>0</v>
      </c>
      <c r="AJ160" s="132">
        <f t="shared" si="175"/>
        <v>0</v>
      </c>
      <c r="AK160" s="132">
        <f t="shared" si="176"/>
        <v>0</v>
      </c>
      <c r="AL160" s="132">
        <f t="shared" si="177"/>
        <v>0</v>
      </c>
      <c r="AM160" s="132">
        <f t="shared" si="123"/>
        <v>0</v>
      </c>
      <c r="AN160" s="132">
        <f t="shared" si="124"/>
        <v>0</v>
      </c>
      <c r="AO160" s="132">
        <f t="shared" si="125"/>
        <v>0</v>
      </c>
      <c r="AP160" s="132">
        <f t="shared" si="126"/>
        <v>0</v>
      </c>
      <c r="AQ160" s="132">
        <f t="shared" si="127"/>
        <v>0</v>
      </c>
      <c r="AR160" s="132">
        <f t="shared" si="128"/>
        <v>0</v>
      </c>
      <c r="AS160" s="132">
        <f t="shared" si="129"/>
        <v>0</v>
      </c>
      <c r="AT160" s="132">
        <f t="shared" si="130"/>
        <v>0</v>
      </c>
      <c r="AU160" s="132">
        <f t="shared" si="131"/>
        <v>0</v>
      </c>
      <c r="AV160" s="132">
        <f t="shared" si="132"/>
        <v>0</v>
      </c>
      <c r="AW160" s="132">
        <f t="shared" si="133"/>
        <v>0</v>
      </c>
      <c r="AX160" s="132">
        <f t="shared" si="134"/>
        <v>0</v>
      </c>
      <c r="AY160" s="132">
        <f t="shared" si="135"/>
        <v>0</v>
      </c>
      <c r="AZ160" s="132">
        <f t="shared" si="136"/>
        <v>0</v>
      </c>
      <c r="BA160" s="132">
        <f t="shared" si="137"/>
        <v>0</v>
      </c>
      <c r="BB160" s="132">
        <f t="shared" si="138"/>
        <v>0</v>
      </c>
      <c r="BC160" s="132">
        <f t="shared" si="139"/>
        <v>0</v>
      </c>
      <c r="BD160" s="132">
        <f t="shared" si="140"/>
        <v>0</v>
      </c>
      <c r="BE160" s="132">
        <f t="shared" si="141"/>
        <v>0</v>
      </c>
      <c r="BF160" s="132">
        <f t="shared" si="142"/>
        <v>0</v>
      </c>
      <c r="BG160" s="132">
        <f t="shared" si="143"/>
        <v>0</v>
      </c>
      <c r="BH160" s="132">
        <f t="shared" si="144"/>
        <v>0</v>
      </c>
      <c r="BI160" s="132">
        <f t="shared" si="145"/>
        <v>0</v>
      </c>
      <c r="BJ160" s="132">
        <f t="shared" si="146"/>
        <v>0</v>
      </c>
      <c r="BK160" s="132">
        <f t="shared" si="147"/>
        <v>0</v>
      </c>
      <c r="BL160" s="132">
        <f t="shared" si="148"/>
        <v>0</v>
      </c>
      <c r="BM160" s="132">
        <f t="shared" si="149"/>
        <v>0</v>
      </c>
      <c r="BN160" s="132">
        <f t="shared" si="150"/>
        <v>0</v>
      </c>
      <c r="BO160" s="132">
        <f t="shared" si="151"/>
        <v>0</v>
      </c>
      <c r="BP160" s="132">
        <f t="shared" si="152"/>
        <v>0</v>
      </c>
      <c r="BQ160" s="132">
        <f t="shared" si="153"/>
        <v>0</v>
      </c>
      <c r="BR160" s="132">
        <f t="shared" si="154"/>
        <v>0</v>
      </c>
      <c r="BS160" s="132">
        <f t="shared" si="155"/>
        <v>0</v>
      </c>
      <c r="BT160" s="132">
        <f t="shared" si="156"/>
        <v>0</v>
      </c>
      <c r="BU160" s="132">
        <f t="shared" si="157"/>
        <v>0</v>
      </c>
      <c r="BV160" s="132">
        <f t="shared" si="158"/>
        <v>0</v>
      </c>
      <c r="BW160" s="132">
        <f t="shared" si="159"/>
        <v>0</v>
      </c>
      <c r="BX160" s="132">
        <f t="shared" si="160"/>
        <v>0</v>
      </c>
      <c r="BY160" s="132">
        <f t="shared" si="161"/>
        <v>0</v>
      </c>
      <c r="BZ160" s="132">
        <f t="shared" si="162"/>
        <v>0</v>
      </c>
      <c r="CA160" s="138">
        <f t="shared" si="163"/>
        <v>0</v>
      </c>
      <c r="CC160" s="138">
        <f t="shared" si="164"/>
        <v>0</v>
      </c>
      <c r="CD160" s="138">
        <f t="shared" si="178"/>
        <v>0</v>
      </c>
      <c r="CE160" s="183">
        <f t="shared" si="179"/>
        <v>0</v>
      </c>
      <c r="CF160" s="130" t="str">
        <f t="shared" si="180"/>
        <v xml:space="preserve"> </v>
      </c>
      <c r="CG160" s="130" t="str">
        <f t="shared" si="181"/>
        <v xml:space="preserve"> </v>
      </c>
    </row>
    <row r="161" spans="1:85" ht="15">
      <c r="A161" s="181">
        <v>158</v>
      </c>
      <c r="B161" s="1956"/>
      <c r="C161" s="1956"/>
      <c r="D161" s="316"/>
      <c r="E161" s="317" t="str">
        <f ca="1">IF(D161&gt;0,OFFSET(исх.данные!$A$6,D161,1,1,1)," ")</f>
        <v xml:space="preserve"> </v>
      </c>
      <c r="F161" s="318" t="str">
        <f ca="1">IF(D161&gt;0,OFFSET(исх.данные!$A$6,D161,2,1,1),"  ")</f>
        <v xml:space="preserve">  </v>
      </c>
      <c r="G161" s="317" t="str">
        <f ca="1">IF(D161&gt;0,OFFSET(исх.данные!$A$6,D161,3,1,1),"  ")</f>
        <v xml:space="preserve">  </v>
      </c>
      <c r="H161" s="316"/>
      <c r="I161" s="306"/>
      <c r="J161" s="317"/>
      <c r="K161" s="317"/>
      <c r="L161" s="306"/>
      <c r="M161" s="317"/>
      <c r="N161" s="317"/>
      <c r="O161" s="319"/>
      <c r="P161" s="319"/>
      <c r="Q161" s="306"/>
      <c r="R161" s="306"/>
      <c r="S161" s="318"/>
      <c r="T161" s="318"/>
      <c r="U161" s="320"/>
      <c r="V161" s="126" t="str">
        <f t="shared" si="165"/>
        <v xml:space="preserve"> </v>
      </c>
      <c r="W161" s="126" t="str">
        <f t="shared" si="166"/>
        <v xml:space="preserve"> </v>
      </c>
      <c r="X161" s="126" t="str">
        <f t="shared" si="167"/>
        <v xml:space="preserve"> </v>
      </c>
      <c r="Y161" s="126"/>
      <c r="Z161" s="126" t="str">
        <f t="shared" si="122"/>
        <v xml:space="preserve"> </v>
      </c>
      <c r="AA161" s="181" t="str">
        <f t="shared" si="168"/>
        <v xml:space="preserve">    </v>
      </c>
      <c r="AC161" s="132">
        <f t="shared" si="182"/>
        <v>0</v>
      </c>
      <c r="AD161" s="132">
        <f t="shared" si="169"/>
        <v>0</v>
      </c>
      <c r="AE161" s="132">
        <f t="shared" si="170"/>
        <v>0</v>
      </c>
      <c r="AF161" s="132">
        <f t="shared" si="171"/>
        <v>0</v>
      </c>
      <c r="AG161" s="132">
        <f t="shared" si="172"/>
        <v>0</v>
      </c>
      <c r="AH161" s="132">
        <f t="shared" si="173"/>
        <v>0</v>
      </c>
      <c r="AI161" s="132">
        <f t="shared" si="174"/>
        <v>0</v>
      </c>
      <c r="AJ161" s="132">
        <f t="shared" si="175"/>
        <v>0</v>
      </c>
      <c r="AK161" s="132">
        <f t="shared" si="176"/>
        <v>0</v>
      </c>
      <c r="AL161" s="132">
        <f t="shared" si="177"/>
        <v>0</v>
      </c>
      <c r="AM161" s="132">
        <f t="shared" si="123"/>
        <v>0</v>
      </c>
      <c r="AN161" s="132">
        <f t="shared" si="124"/>
        <v>0</v>
      </c>
      <c r="AO161" s="132">
        <f t="shared" si="125"/>
        <v>0</v>
      </c>
      <c r="AP161" s="132">
        <f t="shared" si="126"/>
        <v>0</v>
      </c>
      <c r="AQ161" s="132">
        <f t="shared" si="127"/>
        <v>0</v>
      </c>
      <c r="AR161" s="132">
        <f t="shared" si="128"/>
        <v>0</v>
      </c>
      <c r="AS161" s="132">
        <f t="shared" si="129"/>
        <v>0</v>
      </c>
      <c r="AT161" s="132">
        <f t="shared" si="130"/>
        <v>0</v>
      </c>
      <c r="AU161" s="132">
        <f t="shared" si="131"/>
        <v>0</v>
      </c>
      <c r="AV161" s="132">
        <f t="shared" si="132"/>
        <v>0</v>
      </c>
      <c r="AW161" s="132">
        <f t="shared" si="133"/>
        <v>0</v>
      </c>
      <c r="AX161" s="132">
        <f t="shared" si="134"/>
        <v>0</v>
      </c>
      <c r="AY161" s="132">
        <f t="shared" si="135"/>
        <v>0</v>
      </c>
      <c r="AZ161" s="132">
        <f t="shared" si="136"/>
        <v>0</v>
      </c>
      <c r="BA161" s="132">
        <f t="shared" si="137"/>
        <v>0</v>
      </c>
      <c r="BB161" s="132">
        <f t="shared" si="138"/>
        <v>0</v>
      </c>
      <c r="BC161" s="132">
        <f t="shared" si="139"/>
        <v>0</v>
      </c>
      <c r="BD161" s="132">
        <f t="shared" si="140"/>
        <v>0</v>
      </c>
      <c r="BE161" s="132">
        <f t="shared" si="141"/>
        <v>0</v>
      </c>
      <c r="BF161" s="132">
        <f t="shared" si="142"/>
        <v>0</v>
      </c>
      <c r="BG161" s="132">
        <f t="shared" si="143"/>
        <v>0</v>
      </c>
      <c r="BH161" s="132">
        <f t="shared" si="144"/>
        <v>0</v>
      </c>
      <c r="BI161" s="132">
        <f t="shared" si="145"/>
        <v>0</v>
      </c>
      <c r="BJ161" s="132">
        <f t="shared" si="146"/>
        <v>0</v>
      </c>
      <c r="BK161" s="132">
        <f t="shared" si="147"/>
        <v>0</v>
      </c>
      <c r="BL161" s="132">
        <f t="shared" si="148"/>
        <v>0</v>
      </c>
      <c r="BM161" s="132">
        <f t="shared" si="149"/>
        <v>0</v>
      </c>
      <c r="BN161" s="132">
        <f t="shared" si="150"/>
        <v>0</v>
      </c>
      <c r="BO161" s="132">
        <f t="shared" si="151"/>
        <v>0</v>
      </c>
      <c r="BP161" s="132">
        <f t="shared" si="152"/>
        <v>0</v>
      </c>
      <c r="BQ161" s="132">
        <f t="shared" si="153"/>
        <v>0</v>
      </c>
      <c r="BR161" s="132">
        <f t="shared" si="154"/>
        <v>0</v>
      </c>
      <c r="BS161" s="132">
        <f t="shared" si="155"/>
        <v>0</v>
      </c>
      <c r="BT161" s="132">
        <f t="shared" si="156"/>
        <v>0</v>
      </c>
      <c r="BU161" s="132">
        <f t="shared" si="157"/>
        <v>0</v>
      </c>
      <c r="BV161" s="132">
        <f t="shared" si="158"/>
        <v>0</v>
      </c>
      <c r="BW161" s="132">
        <f t="shared" si="159"/>
        <v>0</v>
      </c>
      <c r="BX161" s="132">
        <f t="shared" si="160"/>
        <v>0</v>
      </c>
      <c r="BY161" s="132">
        <f t="shared" si="161"/>
        <v>0</v>
      </c>
      <c r="BZ161" s="132">
        <f t="shared" si="162"/>
        <v>0</v>
      </c>
      <c r="CA161" s="138">
        <f t="shared" si="163"/>
        <v>0</v>
      </c>
      <c r="CC161" s="138">
        <f t="shared" si="164"/>
        <v>0</v>
      </c>
      <c r="CD161" s="138">
        <f t="shared" si="178"/>
        <v>0</v>
      </c>
      <c r="CE161" s="183">
        <f t="shared" si="179"/>
        <v>0</v>
      </c>
      <c r="CF161" s="130" t="str">
        <f t="shared" si="180"/>
        <v xml:space="preserve"> </v>
      </c>
      <c r="CG161" s="130" t="str">
        <f t="shared" si="181"/>
        <v xml:space="preserve"> </v>
      </c>
    </row>
    <row r="162" spans="1:85" ht="15">
      <c r="A162" s="181">
        <v>159</v>
      </c>
      <c r="B162" s="1957"/>
      <c r="C162" s="1957"/>
      <c r="D162" s="310"/>
      <c r="E162" s="311" t="str">
        <f ca="1">IF(D162&gt;0,OFFSET(исх.данные!$A$6,D162,1,1,1)," ")</f>
        <v xml:space="preserve"> </v>
      </c>
      <c r="F162" s="312" t="str">
        <f ca="1">IF(D162&gt;0,OFFSET(исх.данные!$A$6,D162,2,1,1),"  ")</f>
        <v xml:space="preserve">  </v>
      </c>
      <c r="G162" s="311" t="str">
        <f ca="1">IF(D162&gt;0,OFFSET(исх.данные!$A$6,D162,3,1,1),"  ")</f>
        <v xml:space="preserve">  </v>
      </c>
      <c r="H162" s="310"/>
      <c r="I162" s="314"/>
      <c r="J162" s="311"/>
      <c r="K162" s="311"/>
      <c r="L162" s="314"/>
      <c r="M162" s="311"/>
      <c r="N162" s="311"/>
      <c r="O162" s="313"/>
      <c r="P162" s="313"/>
      <c r="Q162" s="314"/>
      <c r="R162" s="314"/>
      <c r="S162" s="312"/>
      <c r="T162" s="312"/>
      <c r="U162" s="315"/>
      <c r="V162" s="129" t="str">
        <f t="shared" si="165"/>
        <v xml:space="preserve"> </v>
      </c>
      <c r="W162" s="129" t="str">
        <f t="shared" si="166"/>
        <v xml:space="preserve"> </v>
      </c>
      <c r="X162" s="129" t="str">
        <f t="shared" si="167"/>
        <v xml:space="preserve"> </v>
      </c>
      <c r="Y162" s="129"/>
      <c r="Z162" s="129" t="str">
        <f t="shared" si="122"/>
        <v xml:space="preserve"> </v>
      </c>
      <c r="AA162" s="182" t="str">
        <f t="shared" si="168"/>
        <v xml:space="preserve">    </v>
      </c>
      <c r="AC162" s="132">
        <f t="shared" si="182"/>
        <v>0</v>
      </c>
      <c r="AD162" s="132">
        <f t="shared" si="169"/>
        <v>0</v>
      </c>
      <c r="AE162" s="132">
        <f t="shared" si="170"/>
        <v>0</v>
      </c>
      <c r="AF162" s="132">
        <f t="shared" si="171"/>
        <v>0</v>
      </c>
      <c r="AG162" s="132">
        <f t="shared" si="172"/>
        <v>0</v>
      </c>
      <c r="AH162" s="132">
        <f t="shared" si="173"/>
        <v>0</v>
      </c>
      <c r="AI162" s="132">
        <f t="shared" si="174"/>
        <v>0</v>
      </c>
      <c r="AJ162" s="132">
        <f t="shared" si="175"/>
        <v>0</v>
      </c>
      <c r="AK162" s="132">
        <f t="shared" si="176"/>
        <v>0</v>
      </c>
      <c r="AL162" s="132">
        <f t="shared" si="177"/>
        <v>0</v>
      </c>
      <c r="AM162" s="132">
        <f t="shared" si="123"/>
        <v>0</v>
      </c>
      <c r="AN162" s="132">
        <f t="shared" si="124"/>
        <v>0</v>
      </c>
      <c r="AO162" s="132">
        <f t="shared" si="125"/>
        <v>0</v>
      </c>
      <c r="AP162" s="132">
        <f t="shared" si="126"/>
        <v>0</v>
      </c>
      <c r="AQ162" s="132">
        <f t="shared" si="127"/>
        <v>0</v>
      </c>
      <c r="AR162" s="132">
        <f t="shared" si="128"/>
        <v>0</v>
      </c>
      <c r="AS162" s="132">
        <f t="shared" si="129"/>
        <v>0</v>
      </c>
      <c r="AT162" s="132">
        <f t="shared" si="130"/>
        <v>0</v>
      </c>
      <c r="AU162" s="132">
        <f t="shared" si="131"/>
        <v>0</v>
      </c>
      <c r="AV162" s="132">
        <f t="shared" si="132"/>
        <v>0</v>
      </c>
      <c r="AW162" s="132">
        <f t="shared" si="133"/>
        <v>0</v>
      </c>
      <c r="AX162" s="132">
        <f t="shared" si="134"/>
        <v>0</v>
      </c>
      <c r="AY162" s="132">
        <f t="shared" si="135"/>
        <v>0</v>
      </c>
      <c r="AZ162" s="132">
        <f t="shared" si="136"/>
        <v>0</v>
      </c>
      <c r="BA162" s="132">
        <f t="shared" si="137"/>
        <v>0</v>
      </c>
      <c r="BB162" s="132">
        <f t="shared" si="138"/>
        <v>0</v>
      </c>
      <c r="BC162" s="132">
        <f t="shared" si="139"/>
        <v>0</v>
      </c>
      <c r="BD162" s="132">
        <f t="shared" si="140"/>
        <v>0</v>
      </c>
      <c r="BE162" s="132">
        <f t="shared" si="141"/>
        <v>0</v>
      </c>
      <c r="BF162" s="132">
        <f t="shared" si="142"/>
        <v>0</v>
      </c>
      <c r="BG162" s="132">
        <f t="shared" si="143"/>
        <v>0</v>
      </c>
      <c r="BH162" s="132">
        <f t="shared" si="144"/>
        <v>0</v>
      </c>
      <c r="BI162" s="132">
        <f t="shared" si="145"/>
        <v>0</v>
      </c>
      <c r="BJ162" s="132">
        <f t="shared" si="146"/>
        <v>0</v>
      </c>
      <c r="BK162" s="132">
        <f t="shared" si="147"/>
        <v>0</v>
      </c>
      <c r="BL162" s="132">
        <f t="shared" si="148"/>
        <v>0</v>
      </c>
      <c r="BM162" s="132">
        <f t="shared" si="149"/>
        <v>0</v>
      </c>
      <c r="BN162" s="132">
        <f t="shared" si="150"/>
        <v>0</v>
      </c>
      <c r="BO162" s="132">
        <f t="shared" si="151"/>
        <v>0</v>
      </c>
      <c r="BP162" s="132">
        <f t="shared" si="152"/>
        <v>0</v>
      </c>
      <c r="BQ162" s="132">
        <f t="shared" si="153"/>
        <v>0</v>
      </c>
      <c r="BR162" s="132">
        <f t="shared" si="154"/>
        <v>0</v>
      </c>
      <c r="BS162" s="132">
        <f t="shared" si="155"/>
        <v>0</v>
      </c>
      <c r="BT162" s="132">
        <f t="shared" si="156"/>
        <v>0</v>
      </c>
      <c r="BU162" s="132">
        <f t="shared" si="157"/>
        <v>0</v>
      </c>
      <c r="BV162" s="132">
        <f t="shared" si="158"/>
        <v>0</v>
      </c>
      <c r="BW162" s="132">
        <f t="shared" si="159"/>
        <v>0</v>
      </c>
      <c r="BX162" s="132">
        <f t="shared" si="160"/>
        <v>0</v>
      </c>
      <c r="BY162" s="132">
        <f t="shared" si="161"/>
        <v>0</v>
      </c>
      <c r="BZ162" s="132">
        <f t="shared" si="162"/>
        <v>0</v>
      </c>
      <c r="CA162" s="138">
        <f t="shared" si="163"/>
        <v>0</v>
      </c>
      <c r="CC162" s="138">
        <f t="shared" si="164"/>
        <v>0</v>
      </c>
      <c r="CD162" s="138">
        <f t="shared" si="178"/>
        <v>0</v>
      </c>
      <c r="CE162" s="183">
        <f t="shared" si="179"/>
        <v>0</v>
      </c>
      <c r="CF162" s="130" t="str">
        <f t="shared" si="180"/>
        <v xml:space="preserve"> </v>
      </c>
      <c r="CG162" s="130" t="str">
        <f t="shared" si="181"/>
        <v xml:space="preserve"> </v>
      </c>
    </row>
    <row r="163" spans="1:85" ht="15">
      <c r="A163" s="181">
        <v>160</v>
      </c>
      <c r="B163" s="1956"/>
      <c r="C163" s="1956"/>
      <c r="D163" s="316"/>
      <c r="E163" s="317" t="str">
        <f ca="1">IF(D163&gt;0,OFFSET(исх.данные!$A$6,D163,1,1,1)," ")</f>
        <v xml:space="preserve"> </v>
      </c>
      <c r="F163" s="318" t="str">
        <f ca="1">IF(D163&gt;0,OFFSET(исх.данные!$A$6,D163,2,1,1),"  ")</f>
        <v xml:space="preserve">  </v>
      </c>
      <c r="G163" s="317" t="str">
        <f ca="1">IF(D163&gt;0,OFFSET(исх.данные!$A$6,D163,3,1,1),"  ")</f>
        <v xml:space="preserve">  </v>
      </c>
      <c r="H163" s="316"/>
      <c r="I163" s="306"/>
      <c r="J163" s="317"/>
      <c r="K163" s="317"/>
      <c r="L163" s="306"/>
      <c r="M163" s="317"/>
      <c r="N163" s="317"/>
      <c r="O163" s="319"/>
      <c r="P163" s="319"/>
      <c r="Q163" s="306"/>
      <c r="R163" s="306"/>
      <c r="S163" s="318"/>
      <c r="T163" s="318"/>
      <c r="U163" s="320"/>
      <c r="V163" s="126" t="str">
        <f t="shared" si="165"/>
        <v xml:space="preserve"> </v>
      </c>
      <c r="W163" s="126" t="str">
        <f t="shared" si="166"/>
        <v xml:space="preserve"> </v>
      </c>
      <c r="X163" s="126" t="str">
        <f t="shared" si="167"/>
        <v xml:space="preserve"> </v>
      </c>
      <c r="Y163" s="126"/>
      <c r="Z163" s="126" t="str">
        <f t="shared" si="122"/>
        <v xml:space="preserve"> </v>
      </c>
      <c r="AA163" s="181" t="str">
        <f t="shared" si="168"/>
        <v xml:space="preserve">    </v>
      </c>
      <c r="AC163" s="132">
        <f t="shared" si="182"/>
        <v>0</v>
      </c>
      <c r="AD163" s="132">
        <f t="shared" si="169"/>
        <v>0</v>
      </c>
      <c r="AE163" s="132">
        <f t="shared" si="170"/>
        <v>0</v>
      </c>
      <c r="AF163" s="132">
        <f t="shared" si="171"/>
        <v>0</v>
      </c>
      <c r="AG163" s="132">
        <f t="shared" si="172"/>
        <v>0</v>
      </c>
      <c r="AH163" s="132">
        <f t="shared" si="173"/>
        <v>0</v>
      </c>
      <c r="AI163" s="132">
        <f t="shared" si="174"/>
        <v>0</v>
      </c>
      <c r="AJ163" s="132">
        <f t="shared" si="175"/>
        <v>0</v>
      </c>
      <c r="AK163" s="132">
        <f t="shared" si="176"/>
        <v>0</v>
      </c>
      <c r="AL163" s="132">
        <f t="shared" si="177"/>
        <v>0</v>
      </c>
      <c r="AM163" s="132">
        <f t="shared" si="123"/>
        <v>0</v>
      </c>
      <c r="AN163" s="132">
        <f t="shared" si="124"/>
        <v>0</v>
      </c>
      <c r="AO163" s="132">
        <f t="shared" si="125"/>
        <v>0</v>
      </c>
      <c r="AP163" s="132">
        <f t="shared" si="126"/>
        <v>0</v>
      </c>
      <c r="AQ163" s="132">
        <f t="shared" si="127"/>
        <v>0</v>
      </c>
      <c r="AR163" s="132">
        <f t="shared" si="128"/>
        <v>0</v>
      </c>
      <c r="AS163" s="132">
        <f t="shared" si="129"/>
        <v>0</v>
      </c>
      <c r="AT163" s="132">
        <f t="shared" si="130"/>
        <v>0</v>
      </c>
      <c r="AU163" s="132">
        <f t="shared" si="131"/>
        <v>0</v>
      </c>
      <c r="AV163" s="132">
        <f t="shared" si="132"/>
        <v>0</v>
      </c>
      <c r="AW163" s="132">
        <f t="shared" si="133"/>
        <v>0</v>
      </c>
      <c r="AX163" s="132">
        <f t="shared" si="134"/>
        <v>0</v>
      </c>
      <c r="AY163" s="132">
        <f t="shared" si="135"/>
        <v>0</v>
      </c>
      <c r="AZ163" s="132">
        <f t="shared" si="136"/>
        <v>0</v>
      </c>
      <c r="BA163" s="132">
        <f t="shared" si="137"/>
        <v>0</v>
      </c>
      <c r="BB163" s="132">
        <f t="shared" si="138"/>
        <v>0</v>
      </c>
      <c r="BC163" s="132">
        <f t="shared" si="139"/>
        <v>0</v>
      </c>
      <c r="BD163" s="132">
        <f t="shared" si="140"/>
        <v>0</v>
      </c>
      <c r="BE163" s="132">
        <f t="shared" si="141"/>
        <v>0</v>
      </c>
      <c r="BF163" s="132">
        <f t="shared" si="142"/>
        <v>0</v>
      </c>
      <c r="BG163" s="132">
        <f t="shared" si="143"/>
        <v>0</v>
      </c>
      <c r="BH163" s="132">
        <f t="shared" si="144"/>
        <v>0</v>
      </c>
      <c r="BI163" s="132">
        <f t="shared" si="145"/>
        <v>0</v>
      </c>
      <c r="BJ163" s="132">
        <f t="shared" si="146"/>
        <v>0</v>
      </c>
      <c r="BK163" s="132">
        <f t="shared" si="147"/>
        <v>0</v>
      </c>
      <c r="BL163" s="132">
        <f t="shared" si="148"/>
        <v>0</v>
      </c>
      <c r="BM163" s="132">
        <f t="shared" si="149"/>
        <v>0</v>
      </c>
      <c r="BN163" s="132">
        <f t="shared" si="150"/>
        <v>0</v>
      </c>
      <c r="BO163" s="132">
        <f t="shared" si="151"/>
        <v>0</v>
      </c>
      <c r="BP163" s="132">
        <f t="shared" si="152"/>
        <v>0</v>
      </c>
      <c r="BQ163" s="132">
        <f t="shared" si="153"/>
        <v>0</v>
      </c>
      <c r="BR163" s="132">
        <f t="shared" si="154"/>
        <v>0</v>
      </c>
      <c r="BS163" s="132">
        <f t="shared" si="155"/>
        <v>0</v>
      </c>
      <c r="BT163" s="132">
        <f t="shared" si="156"/>
        <v>0</v>
      </c>
      <c r="BU163" s="132">
        <f t="shared" si="157"/>
        <v>0</v>
      </c>
      <c r="BV163" s="132">
        <f t="shared" si="158"/>
        <v>0</v>
      </c>
      <c r="BW163" s="132">
        <f t="shared" si="159"/>
        <v>0</v>
      </c>
      <c r="BX163" s="132">
        <f t="shared" si="160"/>
        <v>0</v>
      </c>
      <c r="BY163" s="132">
        <f t="shared" si="161"/>
        <v>0</v>
      </c>
      <c r="BZ163" s="132">
        <f t="shared" si="162"/>
        <v>0</v>
      </c>
      <c r="CA163" s="138">
        <f t="shared" si="163"/>
        <v>0</v>
      </c>
      <c r="CC163" s="138">
        <f t="shared" si="164"/>
        <v>0</v>
      </c>
      <c r="CD163" s="138">
        <f t="shared" si="178"/>
        <v>0</v>
      </c>
      <c r="CE163" s="183">
        <f t="shared" si="179"/>
        <v>0</v>
      </c>
      <c r="CF163" s="130" t="str">
        <f t="shared" si="180"/>
        <v xml:space="preserve"> </v>
      </c>
      <c r="CG163" s="130" t="str">
        <f t="shared" si="181"/>
        <v xml:space="preserve"> </v>
      </c>
    </row>
    <row r="164" spans="1:85" ht="15">
      <c r="A164" s="181">
        <v>161</v>
      </c>
      <c r="B164" s="1957"/>
      <c r="C164" s="1957"/>
      <c r="D164" s="310"/>
      <c r="E164" s="311" t="str">
        <f ca="1">IF(D164&gt;0,OFFSET(исх.данные!$A$6,D164,1,1,1)," ")</f>
        <v xml:space="preserve"> </v>
      </c>
      <c r="F164" s="312" t="str">
        <f ca="1">IF(D164&gt;0,OFFSET(исх.данные!$A$6,D164,2,1,1),"  ")</f>
        <v xml:space="preserve">  </v>
      </c>
      <c r="G164" s="311" t="str">
        <f ca="1">IF(D164&gt;0,OFFSET(исх.данные!$A$6,D164,3,1,1),"  ")</f>
        <v xml:space="preserve">  </v>
      </c>
      <c r="H164" s="310"/>
      <c r="I164" s="314"/>
      <c r="J164" s="311"/>
      <c r="K164" s="311"/>
      <c r="L164" s="314"/>
      <c r="M164" s="311"/>
      <c r="N164" s="311"/>
      <c r="O164" s="313"/>
      <c r="P164" s="313"/>
      <c r="Q164" s="314"/>
      <c r="R164" s="314"/>
      <c r="S164" s="312"/>
      <c r="T164" s="312"/>
      <c r="U164" s="315"/>
      <c r="V164" s="129" t="str">
        <f t="shared" si="165"/>
        <v xml:space="preserve"> </v>
      </c>
      <c r="W164" s="129" t="str">
        <f t="shared" si="166"/>
        <v xml:space="preserve"> </v>
      </c>
      <c r="X164" s="129" t="str">
        <f t="shared" si="167"/>
        <v xml:space="preserve"> </v>
      </c>
      <c r="Y164" s="129"/>
      <c r="Z164" s="129" t="str">
        <f t="shared" si="122"/>
        <v xml:space="preserve"> </v>
      </c>
      <c r="AA164" s="182" t="str">
        <f t="shared" si="168"/>
        <v xml:space="preserve">    </v>
      </c>
      <c r="AC164" s="132">
        <f t="shared" si="182"/>
        <v>0</v>
      </c>
      <c r="AD164" s="132">
        <f t="shared" si="169"/>
        <v>0</v>
      </c>
      <c r="AE164" s="132">
        <f t="shared" si="170"/>
        <v>0</v>
      </c>
      <c r="AF164" s="132">
        <f t="shared" si="171"/>
        <v>0</v>
      </c>
      <c r="AG164" s="132">
        <f t="shared" si="172"/>
        <v>0</v>
      </c>
      <c r="AH164" s="132">
        <f t="shared" si="173"/>
        <v>0</v>
      </c>
      <c r="AI164" s="132">
        <f t="shared" si="174"/>
        <v>0</v>
      </c>
      <c r="AJ164" s="132">
        <f t="shared" si="175"/>
        <v>0</v>
      </c>
      <c r="AK164" s="132">
        <f t="shared" si="176"/>
        <v>0</v>
      </c>
      <c r="AL164" s="132">
        <f t="shared" si="177"/>
        <v>0</v>
      </c>
      <c r="AM164" s="132">
        <f t="shared" si="123"/>
        <v>0</v>
      </c>
      <c r="AN164" s="132">
        <f t="shared" si="124"/>
        <v>0</v>
      </c>
      <c r="AO164" s="132">
        <f t="shared" si="125"/>
        <v>0</v>
      </c>
      <c r="AP164" s="132">
        <f t="shared" si="126"/>
        <v>0</v>
      </c>
      <c r="AQ164" s="132">
        <f t="shared" si="127"/>
        <v>0</v>
      </c>
      <c r="AR164" s="132">
        <f t="shared" si="128"/>
        <v>0</v>
      </c>
      <c r="AS164" s="132">
        <f t="shared" si="129"/>
        <v>0</v>
      </c>
      <c r="AT164" s="132">
        <f t="shared" si="130"/>
        <v>0</v>
      </c>
      <c r="AU164" s="132">
        <f t="shared" si="131"/>
        <v>0</v>
      </c>
      <c r="AV164" s="132">
        <f t="shared" si="132"/>
        <v>0</v>
      </c>
      <c r="AW164" s="132">
        <f t="shared" si="133"/>
        <v>0</v>
      </c>
      <c r="AX164" s="132">
        <f t="shared" si="134"/>
        <v>0</v>
      </c>
      <c r="AY164" s="132">
        <f t="shared" si="135"/>
        <v>0</v>
      </c>
      <c r="AZ164" s="132">
        <f t="shared" si="136"/>
        <v>0</v>
      </c>
      <c r="BA164" s="132">
        <f t="shared" si="137"/>
        <v>0</v>
      </c>
      <c r="BB164" s="132">
        <f t="shared" si="138"/>
        <v>0</v>
      </c>
      <c r="BC164" s="132">
        <f t="shared" si="139"/>
        <v>0</v>
      </c>
      <c r="BD164" s="132">
        <f t="shared" si="140"/>
        <v>0</v>
      </c>
      <c r="BE164" s="132">
        <f t="shared" si="141"/>
        <v>0</v>
      </c>
      <c r="BF164" s="132">
        <f t="shared" si="142"/>
        <v>0</v>
      </c>
      <c r="BG164" s="132">
        <f t="shared" si="143"/>
        <v>0</v>
      </c>
      <c r="BH164" s="132">
        <f t="shared" si="144"/>
        <v>0</v>
      </c>
      <c r="BI164" s="132">
        <f t="shared" si="145"/>
        <v>0</v>
      </c>
      <c r="BJ164" s="132">
        <f t="shared" si="146"/>
        <v>0</v>
      </c>
      <c r="BK164" s="132">
        <f t="shared" si="147"/>
        <v>0</v>
      </c>
      <c r="BL164" s="132">
        <f t="shared" si="148"/>
        <v>0</v>
      </c>
      <c r="BM164" s="132">
        <f t="shared" si="149"/>
        <v>0</v>
      </c>
      <c r="BN164" s="132">
        <f t="shared" si="150"/>
        <v>0</v>
      </c>
      <c r="BO164" s="132">
        <f t="shared" si="151"/>
        <v>0</v>
      </c>
      <c r="BP164" s="132">
        <f t="shared" si="152"/>
        <v>0</v>
      </c>
      <c r="BQ164" s="132">
        <f t="shared" si="153"/>
        <v>0</v>
      </c>
      <c r="BR164" s="132">
        <f t="shared" si="154"/>
        <v>0</v>
      </c>
      <c r="BS164" s="132">
        <f t="shared" si="155"/>
        <v>0</v>
      </c>
      <c r="BT164" s="132">
        <f t="shared" si="156"/>
        <v>0</v>
      </c>
      <c r="BU164" s="132">
        <f t="shared" si="157"/>
        <v>0</v>
      </c>
      <c r="BV164" s="132">
        <f t="shared" si="158"/>
        <v>0</v>
      </c>
      <c r="BW164" s="132">
        <f t="shared" si="159"/>
        <v>0</v>
      </c>
      <c r="BX164" s="132">
        <f t="shared" si="160"/>
        <v>0</v>
      </c>
      <c r="BY164" s="132">
        <f t="shared" si="161"/>
        <v>0</v>
      </c>
      <c r="BZ164" s="132">
        <f t="shared" si="162"/>
        <v>0</v>
      </c>
      <c r="CA164" s="138">
        <f t="shared" si="163"/>
        <v>0</v>
      </c>
      <c r="CC164" s="138">
        <f t="shared" si="164"/>
        <v>0</v>
      </c>
      <c r="CD164" s="138">
        <f t="shared" si="178"/>
        <v>0</v>
      </c>
      <c r="CE164" s="183">
        <f t="shared" si="179"/>
        <v>0</v>
      </c>
      <c r="CF164" s="130" t="str">
        <f t="shared" si="180"/>
        <v xml:space="preserve"> </v>
      </c>
      <c r="CG164" s="130" t="str">
        <f t="shared" si="181"/>
        <v xml:space="preserve"> </v>
      </c>
    </row>
    <row r="165" spans="1:85" ht="15">
      <c r="A165" s="181">
        <v>162</v>
      </c>
      <c r="B165" s="1956"/>
      <c r="C165" s="1956"/>
      <c r="D165" s="316"/>
      <c r="E165" s="317" t="str">
        <f ca="1">IF(D165&gt;0,OFFSET(исх.данные!$A$6,D165,1,1,1)," ")</f>
        <v xml:space="preserve"> </v>
      </c>
      <c r="F165" s="318" t="str">
        <f ca="1">IF(D165&gt;0,OFFSET(исх.данные!$A$6,D165,2,1,1),"  ")</f>
        <v xml:space="preserve">  </v>
      </c>
      <c r="G165" s="317" t="str">
        <f ca="1">IF(D165&gt;0,OFFSET(исх.данные!$A$6,D165,3,1,1),"  ")</f>
        <v xml:space="preserve">  </v>
      </c>
      <c r="H165" s="316"/>
      <c r="I165" s="306"/>
      <c r="J165" s="317"/>
      <c r="K165" s="317"/>
      <c r="L165" s="306"/>
      <c r="M165" s="317"/>
      <c r="N165" s="317"/>
      <c r="O165" s="319"/>
      <c r="P165" s="319"/>
      <c r="Q165" s="306"/>
      <c r="R165" s="306"/>
      <c r="S165" s="318"/>
      <c r="T165" s="318"/>
      <c r="U165" s="320"/>
      <c r="V165" s="126" t="str">
        <f t="shared" si="165"/>
        <v xml:space="preserve"> </v>
      </c>
      <c r="W165" s="126" t="str">
        <f t="shared" si="166"/>
        <v xml:space="preserve"> </v>
      </c>
      <c r="X165" s="126" t="str">
        <f t="shared" si="167"/>
        <v xml:space="preserve"> </v>
      </c>
      <c r="Y165" s="126"/>
      <c r="Z165" s="126" t="str">
        <f t="shared" si="122"/>
        <v xml:space="preserve"> </v>
      </c>
      <c r="AA165" s="181" t="str">
        <f t="shared" si="168"/>
        <v xml:space="preserve">    </v>
      </c>
      <c r="AC165" s="132">
        <f t="shared" si="182"/>
        <v>0</v>
      </c>
      <c r="AD165" s="132">
        <f t="shared" si="169"/>
        <v>0</v>
      </c>
      <c r="AE165" s="132">
        <f t="shared" si="170"/>
        <v>0</v>
      </c>
      <c r="AF165" s="132">
        <f t="shared" si="171"/>
        <v>0</v>
      </c>
      <c r="AG165" s="132">
        <f t="shared" si="172"/>
        <v>0</v>
      </c>
      <c r="AH165" s="132">
        <f t="shared" si="173"/>
        <v>0</v>
      </c>
      <c r="AI165" s="132">
        <f t="shared" si="174"/>
        <v>0</v>
      </c>
      <c r="AJ165" s="132">
        <f t="shared" si="175"/>
        <v>0</v>
      </c>
      <c r="AK165" s="132">
        <f t="shared" si="176"/>
        <v>0</v>
      </c>
      <c r="AL165" s="132">
        <f t="shared" si="177"/>
        <v>0</v>
      </c>
      <c r="AM165" s="132">
        <f t="shared" si="123"/>
        <v>0</v>
      </c>
      <c r="AN165" s="132">
        <f t="shared" si="124"/>
        <v>0</v>
      </c>
      <c r="AO165" s="132">
        <f t="shared" si="125"/>
        <v>0</v>
      </c>
      <c r="AP165" s="132">
        <f t="shared" si="126"/>
        <v>0</v>
      </c>
      <c r="AQ165" s="132">
        <f t="shared" si="127"/>
        <v>0</v>
      </c>
      <c r="AR165" s="132">
        <f t="shared" si="128"/>
        <v>0</v>
      </c>
      <c r="AS165" s="132">
        <f t="shared" si="129"/>
        <v>0</v>
      </c>
      <c r="AT165" s="132">
        <f t="shared" si="130"/>
        <v>0</v>
      </c>
      <c r="AU165" s="132">
        <f t="shared" si="131"/>
        <v>0</v>
      </c>
      <c r="AV165" s="132">
        <f t="shared" si="132"/>
        <v>0</v>
      </c>
      <c r="AW165" s="132">
        <f t="shared" si="133"/>
        <v>0</v>
      </c>
      <c r="AX165" s="132">
        <f t="shared" si="134"/>
        <v>0</v>
      </c>
      <c r="AY165" s="132">
        <f t="shared" si="135"/>
        <v>0</v>
      </c>
      <c r="AZ165" s="132">
        <f t="shared" si="136"/>
        <v>0</v>
      </c>
      <c r="BA165" s="132">
        <f t="shared" si="137"/>
        <v>0</v>
      </c>
      <c r="BB165" s="132">
        <f t="shared" si="138"/>
        <v>0</v>
      </c>
      <c r="BC165" s="132">
        <f t="shared" si="139"/>
        <v>0</v>
      </c>
      <c r="BD165" s="132">
        <f t="shared" si="140"/>
        <v>0</v>
      </c>
      <c r="BE165" s="132">
        <f t="shared" si="141"/>
        <v>0</v>
      </c>
      <c r="BF165" s="132">
        <f t="shared" si="142"/>
        <v>0</v>
      </c>
      <c r="BG165" s="132">
        <f t="shared" si="143"/>
        <v>0</v>
      </c>
      <c r="BH165" s="132">
        <f t="shared" si="144"/>
        <v>0</v>
      </c>
      <c r="BI165" s="132">
        <f t="shared" si="145"/>
        <v>0</v>
      </c>
      <c r="BJ165" s="132">
        <f t="shared" si="146"/>
        <v>0</v>
      </c>
      <c r="BK165" s="132">
        <f t="shared" si="147"/>
        <v>0</v>
      </c>
      <c r="BL165" s="132">
        <f t="shared" si="148"/>
        <v>0</v>
      </c>
      <c r="BM165" s="132">
        <f t="shared" si="149"/>
        <v>0</v>
      </c>
      <c r="BN165" s="132">
        <f t="shared" si="150"/>
        <v>0</v>
      </c>
      <c r="BO165" s="132">
        <f t="shared" si="151"/>
        <v>0</v>
      </c>
      <c r="BP165" s="132">
        <f t="shared" si="152"/>
        <v>0</v>
      </c>
      <c r="BQ165" s="132">
        <f t="shared" si="153"/>
        <v>0</v>
      </c>
      <c r="BR165" s="132">
        <f t="shared" si="154"/>
        <v>0</v>
      </c>
      <c r="BS165" s="132">
        <f t="shared" si="155"/>
        <v>0</v>
      </c>
      <c r="BT165" s="132">
        <f t="shared" si="156"/>
        <v>0</v>
      </c>
      <c r="BU165" s="132">
        <f t="shared" si="157"/>
        <v>0</v>
      </c>
      <c r="BV165" s="132">
        <f t="shared" si="158"/>
        <v>0</v>
      </c>
      <c r="BW165" s="132">
        <f t="shared" si="159"/>
        <v>0</v>
      </c>
      <c r="BX165" s="132">
        <f t="shared" si="160"/>
        <v>0</v>
      </c>
      <c r="BY165" s="132">
        <f t="shared" si="161"/>
        <v>0</v>
      </c>
      <c r="BZ165" s="132">
        <f t="shared" si="162"/>
        <v>0</v>
      </c>
      <c r="CA165" s="138">
        <f t="shared" si="163"/>
        <v>0</v>
      </c>
      <c r="CC165" s="138">
        <f t="shared" si="164"/>
        <v>0</v>
      </c>
      <c r="CD165" s="138">
        <f t="shared" si="178"/>
        <v>0</v>
      </c>
      <c r="CE165" s="183">
        <f t="shared" si="179"/>
        <v>0</v>
      </c>
      <c r="CF165" s="130" t="str">
        <f t="shared" si="180"/>
        <v xml:space="preserve"> </v>
      </c>
      <c r="CG165" s="130" t="str">
        <f t="shared" si="181"/>
        <v xml:space="preserve"> </v>
      </c>
    </row>
    <row r="166" spans="1:85" ht="15">
      <c r="A166" s="181">
        <v>163</v>
      </c>
      <c r="B166" s="1957"/>
      <c r="C166" s="1957"/>
      <c r="D166" s="310"/>
      <c r="E166" s="311" t="str">
        <f ca="1">IF(D166&gt;0,OFFSET(исх.данные!$A$6,D166,1,1,1)," ")</f>
        <v xml:space="preserve"> </v>
      </c>
      <c r="F166" s="312" t="str">
        <f ca="1">IF(D166&gt;0,OFFSET(исх.данные!$A$6,D166,2,1,1),"  ")</f>
        <v xml:space="preserve">  </v>
      </c>
      <c r="G166" s="311" t="str">
        <f ca="1">IF(D166&gt;0,OFFSET(исх.данные!$A$6,D166,3,1,1),"  ")</f>
        <v xml:space="preserve">  </v>
      </c>
      <c r="H166" s="310"/>
      <c r="I166" s="314"/>
      <c r="J166" s="311"/>
      <c r="K166" s="311"/>
      <c r="L166" s="314"/>
      <c r="M166" s="311"/>
      <c r="N166" s="311"/>
      <c r="O166" s="313"/>
      <c r="P166" s="313"/>
      <c r="Q166" s="314"/>
      <c r="R166" s="314"/>
      <c r="S166" s="312"/>
      <c r="T166" s="312"/>
      <c r="U166" s="315"/>
      <c r="V166" s="129" t="str">
        <f t="shared" si="165"/>
        <v xml:space="preserve"> </v>
      </c>
      <c r="W166" s="129" t="str">
        <f t="shared" si="166"/>
        <v xml:space="preserve"> </v>
      </c>
      <c r="X166" s="129" t="str">
        <f t="shared" si="167"/>
        <v xml:space="preserve"> </v>
      </c>
      <c r="Y166" s="129"/>
      <c r="Z166" s="129" t="str">
        <f t="shared" si="122"/>
        <v xml:space="preserve"> </v>
      </c>
      <c r="AA166" s="182" t="str">
        <f t="shared" si="168"/>
        <v xml:space="preserve">    </v>
      </c>
      <c r="AC166" s="132">
        <f t="shared" si="182"/>
        <v>0</v>
      </c>
      <c r="AD166" s="132">
        <f t="shared" si="169"/>
        <v>0</v>
      </c>
      <c r="AE166" s="132">
        <f t="shared" si="170"/>
        <v>0</v>
      </c>
      <c r="AF166" s="132">
        <f t="shared" si="171"/>
        <v>0</v>
      </c>
      <c r="AG166" s="132">
        <f t="shared" si="172"/>
        <v>0</v>
      </c>
      <c r="AH166" s="132">
        <f t="shared" si="173"/>
        <v>0</v>
      </c>
      <c r="AI166" s="132">
        <f t="shared" si="174"/>
        <v>0</v>
      </c>
      <c r="AJ166" s="132">
        <f t="shared" si="175"/>
        <v>0</v>
      </c>
      <c r="AK166" s="132">
        <f t="shared" si="176"/>
        <v>0</v>
      </c>
      <c r="AL166" s="132">
        <f t="shared" si="177"/>
        <v>0</v>
      </c>
      <c r="AM166" s="132">
        <f t="shared" si="123"/>
        <v>0</v>
      </c>
      <c r="AN166" s="132">
        <f t="shared" si="124"/>
        <v>0</v>
      </c>
      <c r="AO166" s="132">
        <f t="shared" si="125"/>
        <v>0</v>
      </c>
      <c r="AP166" s="132">
        <f t="shared" si="126"/>
        <v>0</v>
      </c>
      <c r="AQ166" s="132">
        <f t="shared" si="127"/>
        <v>0</v>
      </c>
      <c r="AR166" s="132">
        <f t="shared" si="128"/>
        <v>0</v>
      </c>
      <c r="AS166" s="132">
        <f t="shared" si="129"/>
        <v>0</v>
      </c>
      <c r="AT166" s="132">
        <f t="shared" si="130"/>
        <v>0</v>
      </c>
      <c r="AU166" s="132">
        <f t="shared" si="131"/>
        <v>0</v>
      </c>
      <c r="AV166" s="132">
        <f t="shared" si="132"/>
        <v>0</v>
      </c>
      <c r="AW166" s="132">
        <f t="shared" si="133"/>
        <v>0</v>
      </c>
      <c r="AX166" s="132">
        <f t="shared" si="134"/>
        <v>0</v>
      </c>
      <c r="AY166" s="132">
        <f t="shared" si="135"/>
        <v>0</v>
      </c>
      <c r="AZ166" s="132">
        <f t="shared" si="136"/>
        <v>0</v>
      </c>
      <c r="BA166" s="132">
        <f t="shared" si="137"/>
        <v>0</v>
      </c>
      <c r="BB166" s="132">
        <f t="shared" si="138"/>
        <v>0</v>
      </c>
      <c r="BC166" s="132">
        <f t="shared" si="139"/>
        <v>0</v>
      </c>
      <c r="BD166" s="132">
        <f t="shared" si="140"/>
        <v>0</v>
      </c>
      <c r="BE166" s="132">
        <f t="shared" si="141"/>
        <v>0</v>
      </c>
      <c r="BF166" s="132">
        <f t="shared" si="142"/>
        <v>0</v>
      </c>
      <c r="BG166" s="132">
        <f t="shared" si="143"/>
        <v>0</v>
      </c>
      <c r="BH166" s="132">
        <f t="shared" si="144"/>
        <v>0</v>
      </c>
      <c r="BI166" s="132">
        <f t="shared" si="145"/>
        <v>0</v>
      </c>
      <c r="BJ166" s="132">
        <f t="shared" si="146"/>
        <v>0</v>
      </c>
      <c r="BK166" s="132">
        <f t="shared" si="147"/>
        <v>0</v>
      </c>
      <c r="BL166" s="132">
        <f t="shared" si="148"/>
        <v>0</v>
      </c>
      <c r="BM166" s="132">
        <f t="shared" si="149"/>
        <v>0</v>
      </c>
      <c r="BN166" s="132">
        <f t="shared" si="150"/>
        <v>0</v>
      </c>
      <c r="BO166" s="132">
        <f t="shared" si="151"/>
        <v>0</v>
      </c>
      <c r="BP166" s="132">
        <f t="shared" si="152"/>
        <v>0</v>
      </c>
      <c r="BQ166" s="132">
        <f t="shared" si="153"/>
        <v>0</v>
      </c>
      <c r="BR166" s="132">
        <f t="shared" si="154"/>
        <v>0</v>
      </c>
      <c r="BS166" s="132">
        <f t="shared" si="155"/>
        <v>0</v>
      </c>
      <c r="BT166" s="132">
        <f t="shared" si="156"/>
        <v>0</v>
      </c>
      <c r="BU166" s="132">
        <f t="shared" si="157"/>
        <v>0</v>
      </c>
      <c r="BV166" s="132">
        <f t="shared" si="158"/>
        <v>0</v>
      </c>
      <c r="BW166" s="132">
        <f t="shared" si="159"/>
        <v>0</v>
      </c>
      <c r="BX166" s="132">
        <f t="shared" si="160"/>
        <v>0</v>
      </c>
      <c r="BY166" s="132">
        <f t="shared" si="161"/>
        <v>0</v>
      </c>
      <c r="BZ166" s="132">
        <f t="shared" si="162"/>
        <v>0</v>
      </c>
      <c r="CA166" s="138">
        <f t="shared" si="163"/>
        <v>0</v>
      </c>
      <c r="CC166" s="138">
        <f t="shared" si="164"/>
        <v>0</v>
      </c>
      <c r="CD166" s="138">
        <f t="shared" si="178"/>
        <v>0</v>
      </c>
      <c r="CE166" s="183">
        <f t="shared" si="179"/>
        <v>0</v>
      </c>
      <c r="CF166" s="130" t="str">
        <f t="shared" si="180"/>
        <v xml:space="preserve"> </v>
      </c>
      <c r="CG166" s="130" t="str">
        <f t="shared" si="181"/>
        <v xml:space="preserve"> </v>
      </c>
    </row>
    <row r="167" spans="1:85" ht="15">
      <c r="A167" s="181">
        <v>164</v>
      </c>
      <c r="B167" s="1956"/>
      <c r="C167" s="1956"/>
      <c r="D167" s="316"/>
      <c r="E167" s="317" t="str">
        <f ca="1">IF(D167&gt;0,OFFSET(исх.данные!$A$6,D167,1,1,1)," ")</f>
        <v xml:space="preserve"> </v>
      </c>
      <c r="F167" s="318" t="str">
        <f ca="1">IF(D167&gt;0,OFFSET(исх.данные!$A$6,D167,2,1,1),"  ")</f>
        <v xml:space="preserve">  </v>
      </c>
      <c r="G167" s="317" t="str">
        <f ca="1">IF(D167&gt;0,OFFSET(исх.данные!$A$6,D167,3,1,1),"  ")</f>
        <v xml:space="preserve">  </v>
      </c>
      <c r="H167" s="316"/>
      <c r="I167" s="306"/>
      <c r="J167" s="317"/>
      <c r="K167" s="317"/>
      <c r="L167" s="306"/>
      <c r="M167" s="317"/>
      <c r="N167" s="317"/>
      <c r="O167" s="319"/>
      <c r="P167" s="319"/>
      <c r="Q167" s="306"/>
      <c r="R167" s="306"/>
      <c r="S167" s="318"/>
      <c r="T167" s="318"/>
      <c r="U167" s="320"/>
      <c r="V167" s="126" t="str">
        <f t="shared" si="165"/>
        <v xml:space="preserve"> </v>
      </c>
      <c r="W167" s="126" t="str">
        <f t="shared" si="166"/>
        <v xml:space="preserve"> </v>
      </c>
      <c r="X167" s="126" t="str">
        <f t="shared" si="167"/>
        <v xml:space="preserve"> </v>
      </c>
      <c r="Y167" s="126"/>
      <c r="Z167" s="126" t="str">
        <f t="shared" si="122"/>
        <v xml:space="preserve"> </v>
      </c>
      <c r="AA167" s="181" t="str">
        <f t="shared" si="168"/>
        <v xml:space="preserve">    </v>
      </c>
      <c r="AC167" s="132">
        <f t="shared" si="182"/>
        <v>0</v>
      </c>
      <c r="AD167" s="132">
        <f t="shared" si="169"/>
        <v>0</v>
      </c>
      <c r="AE167" s="132">
        <f t="shared" si="170"/>
        <v>0</v>
      </c>
      <c r="AF167" s="132">
        <f t="shared" si="171"/>
        <v>0</v>
      </c>
      <c r="AG167" s="132">
        <f t="shared" si="172"/>
        <v>0</v>
      </c>
      <c r="AH167" s="132">
        <f t="shared" si="173"/>
        <v>0</v>
      </c>
      <c r="AI167" s="132">
        <f t="shared" si="174"/>
        <v>0</v>
      </c>
      <c r="AJ167" s="132">
        <f t="shared" si="175"/>
        <v>0</v>
      </c>
      <c r="AK167" s="132">
        <f t="shared" si="176"/>
        <v>0</v>
      </c>
      <c r="AL167" s="132">
        <f t="shared" si="177"/>
        <v>0</v>
      </c>
      <c r="AM167" s="132">
        <f t="shared" si="123"/>
        <v>0</v>
      </c>
      <c r="AN167" s="132">
        <f t="shared" si="124"/>
        <v>0</v>
      </c>
      <c r="AO167" s="132">
        <f t="shared" si="125"/>
        <v>0</v>
      </c>
      <c r="AP167" s="132">
        <f t="shared" si="126"/>
        <v>0</v>
      </c>
      <c r="AQ167" s="132">
        <f t="shared" si="127"/>
        <v>0</v>
      </c>
      <c r="AR167" s="132">
        <f t="shared" si="128"/>
        <v>0</v>
      </c>
      <c r="AS167" s="132">
        <f t="shared" si="129"/>
        <v>0</v>
      </c>
      <c r="AT167" s="132">
        <f t="shared" si="130"/>
        <v>0</v>
      </c>
      <c r="AU167" s="132">
        <f t="shared" si="131"/>
        <v>0</v>
      </c>
      <c r="AV167" s="132">
        <f t="shared" si="132"/>
        <v>0</v>
      </c>
      <c r="AW167" s="132">
        <f t="shared" si="133"/>
        <v>0</v>
      </c>
      <c r="AX167" s="132">
        <f t="shared" si="134"/>
        <v>0</v>
      </c>
      <c r="AY167" s="132">
        <f t="shared" si="135"/>
        <v>0</v>
      </c>
      <c r="AZ167" s="132">
        <f t="shared" si="136"/>
        <v>0</v>
      </c>
      <c r="BA167" s="132">
        <f t="shared" si="137"/>
        <v>0</v>
      </c>
      <c r="BB167" s="132">
        <f t="shared" si="138"/>
        <v>0</v>
      </c>
      <c r="BC167" s="132">
        <f t="shared" si="139"/>
        <v>0</v>
      </c>
      <c r="BD167" s="132">
        <f t="shared" si="140"/>
        <v>0</v>
      </c>
      <c r="BE167" s="132">
        <f t="shared" si="141"/>
        <v>0</v>
      </c>
      <c r="BF167" s="132">
        <f t="shared" si="142"/>
        <v>0</v>
      </c>
      <c r="BG167" s="132">
        <f t="shared" si="143"/>
        <v>0</v>
      </c>
      <c r="BH167" s="132">
        <f t="shared" si="144"/>
        <v>0</v>
      </c>
      <c r="BI167" s="132">
        <f t="shared" si="145"/>
        <v>0</v>
      </c>
      <c r="BJ167" s="132">
        <f t="shared" si="146"/>
        <v>0</v>
      </c>
      <c r="BK167" s="132">
        <f t="shared" si="147"/>
        <v>0</v>
      </c>
      <c r="BL167" s="132">
        <f t="shared" si="148"/>
        <v>0</v>
      </c>
      <c r="BM167" s="132">
        <f t="shared" si="149"/>
        <v>0</v>
      </c>
      <c r="BN167" s="132">
        <f t="shared" si="150"/>
        <v>0</v>
      </c>
      <c r="BO167" s="132">
        <f t="shared" si="151"/>
        <v>0</v>
      </c>
      <c r="BP167" s="132">
        <f t="shared" si="152"/>
        <v>0</v>
      </c>
      <c r="BQ167" s="132">
        <f t="shared" si="153"/>
        <v>0</v>
      </c>
      <c r="BR167" s="132">
        <f t="shared" si="154"/>
        <v>0</v>
      </c>
      <c r="BS167" s="132">
        <f t="shared" si="155"/>
        <v>0</v>
      </c>
      <c r="BT167" s="132">
        <f t="shared" si="156"/>
        <v>0</v>
      </c>
      <c r="BU167" s="132">
        <f t="shared" si="157"/>
        <v>0</v>
      </c>
      <c r="BV167" s="132">
        <f t="shared" si="158"/>
        <v>0</v>
      </c>
      <c r="BW167" s="132">
        <f t="shared" si="159"/>
        <v>0</v>
      </c>
      <c r="BX167" s="132">
        <f t="shared" si="160"/>
        <v>0</v>
      </c>
      <c r="BY167" s="132">
        <f t="shared" si="161"/>
        <v>0</v>
      </c>
      <c r="BZ167" s="132">
        <f t="shared" si="162"/>
        <v>0</v>
      </c>
      <c r="CA167" s="138">
        <f t="shared" si="163"/>
        <v>0</v>
      </c>
      <c r="CC167" s="138">
        <f t="shared" si="164"/>
        <v>0</v>
      </c>
      <c r="CD167" s="138">
        <f t="shared" si="178"/>
        <v>0</v>
      </c>
      <c r="CE167" s="183">
        <f t="shared" si="179"/>
        <v>0</v>
      </c>
      <c r="CF167" s="130" t="str">
        <f t="shared" si="180"/>
        <v xml:space="preserve"> </v>
      </c>
      <c r="CG167" s="130" t="str">
        <f t="shared" si="181"/>
        <v xml:space="preserve"> </v>
      </c>
    </row>
    <row r="168" spans="1:85" ht="15">
      <c r="A168" s="181">
        <v>165</v>
      </c>
      <c r="B168" s="1957"/>
      <c r="C168" s="1957"/>
      <c r="D168" s="310"/>
      <c r="E168" s="311" t="str">
        <f ca="1">IF(D168&gt;0,OFFSET(исх.данные!$A$6,D168,1,1,1)," ")</f>
        <v xml:space="preserve"> </v>
      </c>
      <c r="F168" s="312" t="str">
        <f ca="1">IF(D168&gt;0,OFFSET(исх.данные!$A$6,D168,2,1,1),"  ")</f>
        <v xml:space="preserve">  </v>
      </c>
      <c r="G168" s="311" t="str">
        <f ca="1">IF(D168&gt;0,OFFSET(исх.данные!$A$6,D168,3,1,1),"  ")</f>
        <v xml:space="preserve">  </v>
      </c>
      <c r="H168" s="310"/>
      <c r="I168" s="314"/>
      <c r="J168" s="311"/>
      <c r="K168" s="311"/>
      <c r="L168" s="314"/>
      <c r="M168" s="311"/>
      <c r="N168" s="311"/>
      <c r="O168" s="313"/>
      <c r="P168" s="313"/>
      <c r="Q168" s="314"/>
      <c r="R168" s="314"/>
      <c r="S168" s="312"/>
      <c r="T168" s="312"/>
      <c r="U168" s="315"/>
      <c r="V168" s="129" t="str">
        <f t="shared" si="165"/>
        <v xml:space="preserve"> </v>
      </c>
      <c r="W168" s="129" t="str">
        <f t="shared" si="166"/>
        <v xml:space="preserve"> </v>
      </c>
      <c r="X168" s="129" t="str">
        <f t="shared" si="167"/>
        <v xml:space="preserve"> </v>
      </c>
      <c r="Y168" s="129"/>
      <c r="Z168" s="129" t="str">
        <f t="shared" si="122"/>
        <v xml:space="preserve"> </v>
      </c>
      <c r="AA168" s="182" t="str">
        <f t="shared" si="168"/>
        <v xml:space="preserve">    </v>
      </c>
      <c r="AC168" s="132">
        <f t="shared" si="182"/>
        <v>0</v>
      </c>
      <c r="AD168" s="132">
        <f t="shared" si="169"/>
        <v>0</v>
      </c>
      <c r="AE168" s="132">
        <f t="shared" si="170"/>
        <v>0</v>
      </c>
      <c r="AF168" s="132">
        <f t="shared" si="171"/>
        <v>0</v>
      </c>
      <c r="AG168" s="132">
        <f t="shared" si="172"/>
        <v>0</v>
      </c>
      <c r="AH168" s="132">
        <f t="shared" si="173"/>
        <v>0</v>
      </c>
      <c r="AI168" s="132">
        <f t="shared" si="174"/>
        <v>0</v>
      </c>
      <c r="AJ168" s="132">
        <f t="shared" si="175"/>
        <v>0</v>
      </c>
      <c r="AK168" s="132">
        <f t="shared" si="176"/>
        <v>0</v>
      </c>
      <c r="AL168" s="132">
        <f t="shared" si="177"/>
        <v>0</v>
      </c>
      <c r="AM168" s="132">
        <f t="shared" si="123"/>
        <v>0</v>
      </c>
      <c r="AN168" s="132">
        <f t="shared" si="124"/>
        <v>0</v>
      </c>
      <c r="AO168" s="132">
        <f t="shared" si="125"/>
        <v>0</v>
      </c>
      <c r="AP168" s="132">
        <f t="shared" si="126"/>
        <v>0</v>
      </c>
      <c r="AQ168" s="132">
        <f t="shared" si="127"/>
        <v>0</v>
      </c>
      <c r="AR168" s="132">
        <f t="shared" si="128"/>
        <v>0</v>
      </c>
      <c r="AS168" s="132">
        <f t="shared" si="129"/>
        <v>0</v>
      </c>
      <c r="AT168" s="132">
        <f t="shared" si="130"/>
        <v>0</v>
      </c>
      <c r="AU168" s="132">
        <f t="shared" si="131"/>
        <v>0</v>
      </c>
      <c r="AV168" s="132">
        <f t="shared" si="132"/>
        <v>0</v>
      </c>
      <c r="AW168" s="132">
        <f t="shared" si="133"/>
        <v>0</v>
      </c>
      <c r="AX168" s="132">
        <f t="shared" si="134"/>
        <v>0</v>
      </c>
      <c r="AY168" s="132">
        <f t="shared" si="135"/>
        <v>0</v>
      </c>
      <c r="AZ168" s="132">
        <f t="shared" si="136"/>
        <v>0</v>
      </c>
      <c r="BA168" s="132">
        <f t="shared" si="137"/>
        <v>0</v>
      </c>
      <c r="BB168" s="132">
        <f t="shared" si="138"/>
        <v>0</v>
      </c>
      <c r="BC168" s="132">
        <f t="shared" si="139"/>
        <v>0</v>
      </c>
      <c r="BD168" s="132">
        <f t="shared" si="140"/>
        <v>0</v>
      </c>
      <c r="BE168" s="132">
        <f t="shared" si="141"/>
        <v>0</v>
      </c>
      <c r="BF168" s="132">
        <f t="shared" si="142"/>
        <v>0</v>
      </c>
      <c r="BG168" s="132">
        <f t="shared" si="143"/>
        <v>0</v>
      </c>
      <c r="BH168" s="132">
        <f t="shared" si="144"/>
        <v>0</v>
      </c>
      <c r="BI168" s="132">
        <f t="shared" si="145"/>
        <v>0</v>
      </c>
      <c r="BJ168" s="132">
        <f t="shared" si="146"/>
        <v>0</v>
      </c>
      <c r="BK168" s="132">
        <f t="shared" si="147"/>
        <v>0</v>
      </c>
      <c r="BL168" s="132">
        <f t="shared" si="148"/>
        <v>0</v>
      </c>
      <c r="BM168" s="132">
        <f t="shared" si="149"/>
        <v>0</v>
      </c>
      <c r="BN168" s="132">
        <f t="shared" si="150"/>
        <v>0</v>
      </c>
      <c r="BO168" s="132">
        <f t="shared" si="151"/>
        <v>0</v>
      </c>
      <c r="BP168" s="132">
        <f t="shared" si="152"/>
        <v>0</v>
      </c>
      <c r="BQ168" s="132">
        <f t="shared" si="153"/>
        <v>0</v>
      </c>
      <c r="BR168" s="132">
        <f t="shared" si="154"/>
        <v>0</v>
      </c>
      <c r="BS168" s="132">
        <f t="shared" si="155"/>
        <v>0</v>
      </c>
      <c r="BT168" s="132">
        <f t="shared" si="156"/>
        <v>0</v>
      </c>
      <c r="BU168" s="132">
        <f t="shared" si="157"/>
        <v>0</v>
      </c>
      <c r="BV168" s="132">
        <f t="shared" si="158"/>
        <v>0</v>
      </c>
      <c r="BW168" s="132">
        <f t="shared" si="159"/>
        <v>0</v>
      </c>
      <c r="BX168" s="132">
        <f t="shared" si="160"/>
        <v>0</v>
      </c>
      <c r="BY168" s="132">
        <f t="shared" si="161"/>
        <v>0</v>
      </c>
      <c r="BZ168" s="132">
        <f t="shared" si="162"/>
        <v>0</v>
      </c>
      <c r="CA168" s="138">
        <f t="shared" si="163"/>
        <v>0</v>
      </c>
      <c r="CC168" s="138">
        <f t="shared" si="164"/>
        <v>0</v>
      </c>
      <c r="CD168" s="138">
        <f t="shared" si="178"/>
        <v>0</v>
      </c>
      <c r="CE168" s="183">
        <f t="shared" si="179"/>
        <v>0</v>
      </c>
      <c r="CF168" s="130" t="str">
        <f t="shared" si="180"/>
        <v xml:space="preserve"> </v>
      </c>
      <c r="CG168" s="130" t="str">
        <f t="shared" si="181"/>
        <v xml:space="preserve"> </v>
      </c>
    </row>
    <row r="169" spans="1:85" ht="15">
      <c r="A169" s="181">
        <v>166</v>
      </c>
      <c r="B169" s="1956"/>
      <c r="C169" s="1956"/>
      <c r="D169" s="316"/>
      <c r="E169" s="317" t="str">
        <f ca="1">IF(D169&gt;0,OFFSET(исх.данные!$A$6,D169,1,1,1)," ")</f>
        <v xml:space="preserve"> </v>
      </c>
      <c r="F169" s="318" t="str">
        <f ca="1">IF(D169&gt;0,OFFSET(исх.данные!$A$6,D169,2,1,1),"  ")</f>
        <v xml:space="preserve">  </v>
      </c>
      <c r="G169" s="317" t="str">
        <f ca="1">IF(D169&gt;0,OFFSET(исх.данные!$A$6,D169,3,1,1),"  ")</f>
        <v xml:space="preserve">  </v>
      </c>
      <c r="H169" s="316"/>
      <c r="I169" s="306"/>
      <c r="J169" s="317"/>
      <c r="K169" s="317"/>
      <c r="L169" s="306"/>
      <c r="M169" s="317"/>
      <c r="N169" s="317"/>
      <c r="O169" s="319"/>
      <c r="P169" s="319"/>
      <c r="Q169" s="306"/>
      <c r="R169" s="306"/>
      <c r="S169" s="318"/>
      <c r="T169" s="318"/>
      <c r="U169" s="320"/>
      <c r="V169" s="126" t="str">
        <f t="shared" si="165"/>
        <v xml:space="preserve"> </v>
      </c>
      <c r="W169" s="126" t="str">
        <f t="shared" si="166"/>
        <v xml:space="preserve"> </v>
      </c>
      <c r="X169" s="126" t="str">
        <f t="shared" si="167"/>
        <v xml:space="preserve"> </v>
      </c>
      <c r="Y169" s="126"/>
      <c r="Z169" s="126" t="str">
        <f t="shared" si="122"/>
        <v xml:space="preserve"> </v>
      </c>
      <c r="AA169" s="181" t="str">
        <f t="shared" si="168"/>
        <v xml:space="preserve">    </v>
      </c>
      <c r="AC169" s="132">
        <f t="shared" si="182"/>
        <v>0</v>
      </c>
      <c r="AD169" s="132">
        <f t="shared" si="169"/>
        <v>0</v>
      </c>
      <c r="AE169" s="132">
        <f t="shared" si="170"/>
        <v>0</v>
      </c>
      <c r="AF169" s="132">
        <f t="shared" si="171"/>
        <v>0</v>
      </c>
      <c r="AG169" s="132">
        <f t="shared" si="172"/>
        <v>0</v>
      </c>
      <c r="AH169" s="132">
        <f t="shared" si="173"/>
        <v>0</v>
      </c>
      <c r="AI169" s="132">
        <f t="shared" si="174"/>
        <v>0</v>
      </c>
      <c r="AJ169" s="132">
        <f t="shared" si="175"/>
        <v>0</v>
      </c>
      <c r="AK169" s="132">
        <f t="shared" si="176"/>
        <v>0</v>
      </c>
      <c r="AL169" s="132">
        <f t="shared" si="177"/>
        <v>0</v>
      </c>
      <c r="AM169" s="132">
        <f t="shared" si="123"/>
        <v>0</v>
      </c>
      <c r="AN169" s="132">
        <f t="shared" si="124"/>
        <v>0</v>
      </c>
      <c r="AO169" s="132">
        <f t="shared" si="125"/>
        <v>0</v>
      </c>
      <c r="AP169" s="132">
        <f t="shared" si="126"/>
        <v>0</v>
      </c>
      <c r="AQ169" s="132">
        <f t="shared" si="127"/>
        <v>0</v>
      </c>
      <c r="AR169" s="132">
        <f t="shared" si="128"/>
        <v>0</v>
      </c>
      <c r="AS169" s="132">
        <f t="shared" si="129"/>
        <v>0</v>
      </c>
      <c r="AT169" s="132">
        <f t="shared" si="130"/>
        <v>0</v>
      </c>
      <c r="AU169" s="132">
        <f t="shared" si="131"/>
        <v>0</v>
      </c>
      <c r="AV169" s="132">
        <f t="shared" si="132"/>
        <v>0</v>
      </c>
      <c r="AW169" s="132">
        <f t="shared" si="133"/>
        <v>0</v>
      </c>
      <c r="AX169" s="132">
        <f t="shared" si="134"/>
        <v>0</v>
      </c>
      <c r="AY169" s="132">
        <f t="shared" si="135"/>
        <v>0</v>
      </c>
      <c r="AZ169" s="132">
        <f t="shared" si="136"/>
        <v>0</v>
      </c>
      <c r="BA169" s="132">
        <f t="shared" si="137"/>
        <v>0</v>
      </c>
      <c r="BB169" s="132">
        <f t="shared" si="138"/>
        <v>0</v>
      </c>
      <c r="BC169" s="132">
        <f t="shared" si="139"/>
        <v>0</v>
      </c>
      <c r="BD169" s="132">
        <f t="shared" si="140"/>
        <v>0</v>
      </c>
      <c r="BE169" s="132">
        <f t="shared" si="141"/>
        <v>0</v>
      </c>
      <c r="BF169" s="132">
        <f t="shared" si="142"/>
        <v>0</v>
      </c>
      <c r="BG169" s="132">
        <f t="shared" si="143"/>
        <v>0</v>
      </c>
      <c r="BH169" s="132">
        <f t="shared" si="144"/>
        <v>0</v>
      </c>
      <c r="BI169" s="132">
        <f t="shared" si="145"/>
        <v>0</v>
      </c>
      <c r="BJ169" s="132">
        <f t="shared" si="146"/>
        <v>0</v>
      </c>
      <c r="BK169" s="132">
        <f t="shared" si="147"/>
        <v>0</v>
      </c>
      <c r="BL169" s="132">
        <f t="shared" si="148"/>
        <v>0</v>
      </c>
      <c r="BM169" s="132">
        <f t="shared" si="149"/>
        <v>0</v>
      </c>
      <c r="BN169" s="132">
        <f t="shared" si="150"/>
        <v>0</v>
      </c>
      <c r="BO169" s="132">
        <f t="shared" si="151"/>
        <v>0</v>
      </c>
      <c r="BP169" s="132">
        <f t="shared" si="152"/>
        <v>0</v>
      </c>
      <c r="BQ169" s="132">
        <f t="shared" si="153"/>
        <v>0</v>
      </c>
      <c r="BR169" s="132">
        <f t="shared" si="154"/>
        <v>0</v>
      </c>
      <c r="BS169" s="132">
        <f t="shared" si="155"/>
        <v>0</v>
      </c>
      <c r="BT169" s="132">
        <f t="shared" si="156"/>
        <v>0</v>
      </c>
      <c r="BU169" s="132">
        <f t="shared" si="157"/>
        <v>0</v>
      </c>
      <c r="BV169" s="132">
        <f t="shared" si="158"/>
        <v>0</v>
      </c>
      <c r="BW169" s="132">
        <f t="shared" si="159"/>
        <v>0</v>
      </c>
      <c r="BX169" s="132">
        <f t="shared" si="160"/>
        <v>0</v>
      </c>
      <c r="BY169" s="132">
        <f t="shared" si="161"/>
        <v>0</v>
      </c>
      <c r="BZ169" s="132">
        <f t="shared" si="162"/>
        <v>0</v>
      </c>
      <c r="CA169" s="138">
        <f t="shared" si="163"/>
        <v>0</v>
      </c>
      <c r="CC169" s="138">
        <f t="shared" si="164"/>
        <v>0</v>
      </c>
      <c r="CD169" s="138">
        <f t="shared" si="178"/>
        <v>0</v>
      </c>
      <c r="CE169" s="183">
        <f t="shared" si="179"/>
        <v>0</v>
      </c>
      <c r="CF169" s="130" t="str">
        <f t="shared" si="180"/>
        <v xml:space="preserve"> </v>
      </c>
      <c r="CG169" s="130" t="str">
        <f t="shared" si="181"/>
        <v xml:space="preserve"> </v>
      </c>
    </row>
    <row r="170" spans="1:85" ht="15">
      <c r="A170" s="181">
        <v>167</v>
      </c>
      <c r="B170" s="1957"/>
      <c r="C170" s="1957"/>
      <c r="D170" s="310"/>
      <c r="E170" s="311" t="str">
        <f ca="1">IF(D170&gt;0,OFFSET(исх.данные!$A$6,D170,1,1,1)," ")</f>
        <v xml:space="preserve"> </v>
      </c>
      <c r="F170" s="312" t="str">
        <f ca="1">IF(D170&gt;0,OFFSET(исх.данные!$A$6,D170,2,1,1),"  ")</f>
        <v xml:space="preserve">  </v>
      </c>
      <c r="G170" s="311" t="str">
        <f ca="1">IF(D170&gt;0,OFFSET(исх.данные!$A$6,D170,3,1,1),"  ")</f>
        <v xml:space="preserve">  </v>
      </c>
      <c r="H170" s="310"/>
      <c r="I170" s="314"/>
      <c r="J170" s="311"/>
      <c r="K170" s="311"/>
      <c r="L170" s="314"/>
      <c r="M170" s="311"/>
      <c r="N170" s="311"/>
      <c r="O170" s="313"/>
      <c r="P170" s="313"/>
      <c r="Q170" s="314"/>
      <c r="R170" s="314"/>
      <c r="S170" s="312"/>
      <c r="T170" s="312"/>
      <c r="U170" s="315"/>
      <c r="V170" s="129" t="str">
        <f t="shared" si="165"/>
        <v xml:space="preserve"> </v>
      </c>
      <c r="W170" s="129" t="str">
        <f t="shared" si="166"/>
        <v xml:space="preserve"> </v>
      </c>
      <c r="X170" s="129" t="str">
        <f t="shared" si="167"/>
        <v xml:space="preserve"> </v>
      </c>
      <c r="Y170" s="129"/>
      <c r="Z170" s="129" t="str">
        <f t="shared" si="122"/>
        <v xml:space="preserve"> </v>
      </c>
      <c r="AA170" s="182" t="str">
        <f t="shared" si="168"/>
        <v xml:space="preserve">    </v>
      </c>
      <c r="AC170" s="132">
        <f t="shared" si="182"/>
        <v>0</v>
      </c>
      <c r="AD170" s="132">
        <f t="shared" si="169"/>
        <v>0</v>
      </c>
      <c r="AE170" s="132">
        <f t="shared" si="170"/>
        <v>0</v>
      </c>
      <c r="AF170" s="132">
        <f t="shared" si="171"/>
        <v>0</v>
      </c>
      <c r="AG170" s="132">
        <f t="shared" si="172"/>
        <v>0</v>
      </c>
      <c r="AH170" s="132">
        <f t="shared" si="173"/>
        <v>0</v>
      </c>
      <c r="AI170" s="132">
        <f t="shared" si="174"/>
        <v>0</v>
      </c>
      <c r="AJ170" s="132">
        <f t="shared" si="175"/>
        <v>0</v>
      </c>
      <c r="AK170" s="132">
        <f t="shared" si="176"/>
        <v>0</v>
      </c>
      <c r="AL170" s="132">
        <f t="shared" si="177"/>
        <v>0</v>
      </c>
      <c r="AM170" s="132">
        <f t="shared" si="123"/>
        <v>0</v>
      </c>
      <c r="AN170" s="132">
        <f t="shared" si="124"/>
        <v>0</v>
      </c>
      <c r="AO170" s="132">
        <f t="shared" si="125"/>
        <v>0</v>
      </c>
      <c r="AP170" s="132">
        <f t="shared" si="126"/>
        <v>0</v>
      </c>
      <c r="AQ170" s="132">
        <f t="shared" si="127"/>
        <v>0</v>
      </c>
      <c r="AR170" s="132">
        <f t="shared" si="128"/>
        <v>0</v>
      </c>
      <c r="AS170" s="132">
        <f t="shared" si="129"/>
        <v>0</v>
      </c>
      <c r="AT170" s="132">
        <f t="shared" si="130"/>
        <v>0</v>
      </c>
      <c r="AU170" s="132">
        <f t="shared" si="131"/>
        <v>0</v>
      </c>
      <c r="AV170" s="132">
        <f t="shared" si="132"/>
        <v>0</v>
      </c>
      <c r="AW170" s="132">
        <f t="shared" si="133"/>
        <v>0</v>
      </c>
      <c r="AX170" s="132">
        <f t="shared" si="134"/>
        <v>0</v>
      </c>
      <c r="AY170" s="132">
        <f t="shared" si="135"/>
        <v>0</v>
      </c>
      <c r="AZ170" s="132">
        <f t="shared" si="136"/>
        <v>0</v>
      </c>
      <c r="BA170" s="132">
        <f t="shared" si="137"/>
        <v>0</v>
      </c>
      <c r="BB170" s="132">
        <f t="shared" si="138"/>
        <v>0</v>
      </c>
      <c r="BC170" s="132">
        <f t="shared" si="139"/>
        <v>0</v>
      </c>
      <c r="BD170" s="132">
        <f t="shared" si="140"/>
        <v>0</v>
      </c>
      <c r="BE170" s="132">
        <f t="shared" si="141"/>
        <v>0</v>
      </c>
      <c r="BF170" s="132">
        <f t="shared" si="142"/>
        <v>0</v>
      </c>
      <c r="BG170" s="132">
        <f t="shared" si="143"/>
        <v>0</v>
      </c>
      <c r="BH170" s="132">
        <f t="shared" si="144"/>
        <v>0</v>
      </c>
      <c r="BI170" s="132">
        <f t="shared" si="145"/>
        <v>0</v>
      </c>
      <c r="BJ170" s="132">
        <f t="shared" si="146"/>
        <v>0</v>
      </c>
      <c r="BK170" s="132">
        <f t="shared" si="147"/>
        <v>0</v>
      </c>
      <c r="BL170" s="132">
        <f t="shared" si="148"/>
        <v>0</v>
      </c>
      <c r="BM170" s="132">
        <f t="shared" si="149"/>
        <v>0</v>
      </c>
      <c r="BN170" s="132">
        <f t="shared" si="150"/>
        <v>0</v>
      </c>
      <c r="BO170" s="132">
        <f t="shared" si="151"/>
        <v>0</v>
      </c>
      <c r="BP170" s="132">
        <f t="shared" si="152"/>
        <v>0</v>
      </c>
      <c r="BQ170" s="132">
        <f t="shared" si="153"/>
        <v>0</v>
      </c>
      <c r="BR170" s="132">
        <f t="shared" si="154"/>
        <v>0</v>
      </c>
      <c r="BS170" s="132">
        <f t="shared" si="155"/>
        <v>0</v>
      </c>
      <c r="BT170" s="132">
        <f t="shared" si="156"/>
        <v>0</v>
      </c>
      <c r="BU170" s="132">
        <f t="shared" si="157"/>
        <v>0</v>
      </c>
      <c r="BV170" s="132">
        <f t="shared" si="158"/>
        <v>0</v>
      </c>
      <c r="BW170" s="132">
        <f t="shared" si="159"/>
        <v>0</v>
      </c>
      <c r="BX170" s="132">
        <f t="shared" si="160"/>
        <v>0</v>
      </c>
      <c r="BY170" s="132">
        <f t="shared" si="161"/>
        <v>0</v>
      </c>
      <c r="BZ170" s="132">
        <f t="shared" si="162"/>
        <v>0</v>
      </c>
      <c r="CA170" s="138">
        <f t="shared" si="163"/>
        <v>0</v>
      </c>
      <c r="CC170" s="138">
        <f t="shared" si="164"/>
        <v>0</v>
      </c>
      <c r="CD170" s="138">
        <f t="shared" si="178"/>
        <v>0</v>
      </c>
      <c r="CE170" s="183">
        <f t="shared" si="179"/>
        <v>0</v>
      </c>
      <c r="CF170" s="130" t="str">
        <f t="shared" si="180"/>
        <v xml:space="preserve"> </v>
      </c>
      <c r="CG170" s="130" t="str">
        <f t="shared" si="181"/>
        <v xml:space="preserve"> </v>
      </c>
    </row>
    <row r="171" spans="1:85" ht="15">
      <c r="A171" s="181">
        <v>168</v>
      </c>
      <c r="B171" s="1956"/>
      <c r="C171" s="1956"/>
      <c r="D171" s="316"/>
      <c r="E171" s="317" t="str">
        <f ca="1">IF(D171&gt;0,OFFSET(исх.данные!$A$6,D171,1,1,1)," ")</f>
        <v xml:space="preserve"> </v>
      </c>
      <c r="F171" s="318" t="str">
        <f ca="1">IF(D171&gt;0,OFFSET(исх.данные!$A$6,D171,2,1,1),"  ")</f>
        <v xml:space="preserve">  </v>
      </c>
      <c r="G171" s="317" t="str">
        <f ca="1">IF(D171&gt;0,OFFSET(исх.данные!$A$6,D171,3,1,1),"  ")</f>
        <v xml:space="preserve">  </v>
      </c>
      <c r="H171" s="316"/>
      <c r="I171" s="306"/>
      <c r="J171" s="317"/>
      <c r="K171" s="317"/>
      <c r="L171" s="306"/>
      <c r="M171" s="317"/>
      <c r="N171" s="317"/>
      <c r="O171" s="319"/>
      <c r="P171" s="319"/>
      <c r="Q171" s="306"/>
      <c r="R171" s="306"/>
      <c r="S171" s="318"/>
      <c r="T171" s="318"/>
      <c r="U171" s="320"/>
      <c r="V171" s="126" t="str">
        <f t="shared" si="165"/>
        <v xml:space="preserve"> </v>
      </c>
      <c r="W171" s="126" t="str">
        <f t="shared" si="166"/>
        <v xml:space="preserve"> </v>
      </c>
      <c r="X171" s="126" t="str">
        <f t="shared" si="167"/>
        <v xml:space="preserve"> </v>
      </c>
      <c r="Y171" s="126"/>
      <c r="Z171" s="126" t="str">
        <f t="shared" si="122"/>
        <v xml:space="preserve"> </v>
      </c>
      <c r="AA171" s="181" t="str">
        <f t="shared" si="168"/>
        <v xml:space="preserve">    </v>
      </c>
      <c r="AC171" s="132">
        <f t="shared" si="182"/>
        <v>0</v>
      </c>
      <c r="AD171" s="132">
        <f t="shared" si="169"/>
        <v>0</v>
      </c>
      <c r="AE171" s="132">
        <f t="shared" si="170"/>
        <v>0</v>
      </c>
      <c r="AF171" s="132">
        <f t="shared" si="171"/>
        <v>0</v>
      </c>
      <c r="AG171" s="132">
        <f t="shared" si="172"/>
        <v>0</v>
      </c>
      <c r="AH171" s="132">
        <f t="shared" si="173"/>
        <v>0</v>
      </c>
      <c r="AI171" s="132">
        <f t="shared" si="174"/>
        <v>0</v>
      </c>
      <c r="AJ171" s="132">
        <f t="shared" si="175"/>
        <v>0</v>
      </c>
      <c r="AK171" s="132">
        <f t="shared" si="176"/>
        <v>0</v>
      </c>
      <c r="AL171" s="132">
        <f t="shared" si="177"/>
        <v>0</v>
      </c>
      <c r="AM171" s="132">
        <f t="shared" si="123"/>
        <v>0</v>
      </c>
      <c r="AN171" s="132">
        <f t="shared" si="124"/>
        <v>0</v>
      </c>
      <c r="AO171" s="132">
        <f t="shared" si="125"/>
        <v>0</v>
      </c>
      <c r="AP171" s="132">
        <f t="shared" si="126"/>
        <v>0</v>
      </c>
      <c r="AQ171" s="132">
        <f t="shared" si="127"/>
        <v>0</v>
      </c>
      <c r="AR171" s="132">
        <f t="shared" si="128"/>
        <v>0</v>
      </c>
      <c r="AS171" s="132">
        <f t="shared" si="129"/>
        <v>0</v>
      </c>
      <c r="AT171" s="132">
        <f t="shared" si="130"/>
        <v>0</v>
      </c>
      <c r="AU171" s="132">
        <f t="shared" si="131"/>
        <v>0</v>
      </c>
      <c r="AV171" s="132">
        <f t="shared" si="132"/>
        <v>0</v>
      </c>
      <c r="AW171" s="132">
        <f t="shared" si="133"/>
        <v>0</v>
      </c>
      <c r="AX171" s="132">
        <f t="shared" si="134"/>
        <v>0</v>
      </c>
      <c r="AY171" s="132">
        <f t="shared" si="135"/>
        <v>0</v>
      </c>
      <c r="AZ171" s="132">
        <f t="shared" si="136"/>
        <v>0</v>
      </c>
      <c r="BA171" s="132">
        <f t="shared" si="137"/>
        <v>0</v>
      </c>
      <c r="BB171" s="132">
        <f t="shared" si="138"/>
        <v>0</v>
      </c>
      <c r="BC171" s="132">
        <f t="shared" si="139"/>
        <v>0</v>
      </c>
      <c r="BD171" s="132">
        <f t="shared" si="140"/>
        <v>0</v>
      </c>
      <c r="BE171" s="132">
        <f t="shared" si="141"/>
        <v>0</v>
      </c>
      <c r="BF171" s="132">
        <f t="shared" si="142"/>
        <v>0</v>
      </c>
      <c r="BG171" s="132">
        <f t="shared" si="143"/>
        <v>0</v>
      </c>
      <c r="BH171" s="132">
        <f t="shared" si="144"/>
        <v>0</v>
      </c>
      <c r="BI171" s="132">
        <f t="shared" si="145"/>
        <v>0</v>
      </c>
      <c r="BJ171" s="132">
        <f t="shared" si="146"/>
        <v>0</v>
      </c>
      <c r="BK171" s="132">
        <f t="shared" si="147"/>
        <v>0</v>
      </c>
      <c r="BL171" s="132">
        <f t="shared" si="148"/>
        <v>0</v>
      </c>
      <c r="BM171" s="132">
        <f t="shared" si="149"/>
        <v>0</v>
      </c>
      <c r="BN171" s="132">
        <f t="shared" si="150"/>
        <v>0</v>
      </c>
      <c r="BO171" s="132">
        <f t="shared" si="151"/>
        <v>0</v>
      </c>
      <c r="BP171" s="132">
        <f t="shared" si="152"/>
        <v>0</v>
      </c>
      <c r="BQ171" s="132">
        <f t="shared" si="153"/>
        <v>0</v>
      </c>
      <c r="BR171" s="132">
        <f t="shared" si="154"/>
        <v>0</v>
      </c>
      <c r="BS171" s="132">
        <f t="shared" si="155"/>
        <v>0</v>
      </c>
      <c r="BT171" s="132">
        <f t="shared" si="156"/>
        <v>0</v>
      </c>
      <c r="BU171" s="132">
        <f t="shared" si="157"/>
        <v>0</v>
      </c>
      <c r="BV171" s="132">
        <f t="shared" si="158"/>
        <v>0</v>
      </c>
      <c r="BW171" s="132">
        <f t="shared" si="159"/>
        <v>0</v>
      </c>
      <c r="BX171" s="132">
        <f t="shared" si="160"/>
        <v>0</v>
      </c>
      <c r="BY171" s="132">
        <f t="shared" si="161"/>
        <v>0</v>
      </c>
      <c r="BZ171" s="132">
        <f t="shared" si="162"/>
        <v>0</v>
      </c>
      <c r="CA171" s="138">
        <f t="shared" si="163"/>
        <v>0</v>
      </c>
      <c r="CC171" s="138">
        <f t="shared" si="164"/>
        <v>0</v>
      </c>
      <c r="CD171" s="138">
        <f t="shared" si="178"/>
        <v>0</v>
      </c>
      <c r="CE171" s="183">
        <f t="shared" si="179"/>
        <v>0</v>
      </c>
      <c r="CF171" s="130" t="str">
        <f t="shared" si="180"/>
        <v xml:space="preserve"> </v>
      </c>
      <c r="CG171" s="130" t="str">
        <f t="shared" si="181"/>
        <v xml:space="preserve"> </v>
      </c>
    </row>
    <row r="172" spans="1:85" ht="15">
      <c r="A172" s="181">
        <v>169</v>
      </c>
      <c r="B172" s="1957"/>
      <c r="C172" s="1957"/>
      <c r="D172" s="310"/>
      <c r="E172" s="311" t="str">
        <f ca="1">IF(D172&gt;0,OFFSET(исх.данные!$A$6,D172,1,1,1)," ")</f>
        <v xml:space="preserve"> </v>
      </c>
      <c r="F172" s="312" t="str">
        <f ca="1">IF(D172&gt;0,OFFSET(исх.данные!$A$6,D172,2,1,1),"  ")</f>
        <v xml:space="preserve">  </v>
      </c>
      <c r="G172" s="311" t="str">
        <f ca="1">IF(D172&gt;0,OFFSET(исх.данные!$A$6,D172,3,1,1),"  ")</f>
        <v xml:space="preserve">  </v>
      </c>
      <c r="H172" s="310"/>
      <c r="I172" s="314"/>
      <c r="J172" s="311"/>
      <c r="K172" s="311"/>
      <c r="L172" s="314"/>
      <c r="M172" s="311"/>
      <c r="N172" s="311"/>
      <c r="O172" s="313"/>
      <c r="P172" s="313"/>
      <c r="Q172" s="314"/>
      <c r="R172" s="314"/>
      <c r="S172" s="312"/>
      <c r="T172" s="312"/>
      <c r="U172" s="315"/>
      <c r="V172" s="129" t="str">
        <f t="shared" si="165"/>
        <v xml:space="preserve"> </v>
      </c>
      <c r="W172" s="129" t="str">
        <f t="shared" si="166"/>
        <v xml:space="preserve"> </v>
      </c>
      <c r="X172" s="129" t="str">
        <f t="shared" si="167"/>
        <v xml:space="preserve"> </v>
      </c>
      <c r="Y172" s="129"/>
      <c r="Z172" s="129" t="str">
        <f t="shared" si="122"/>
        <v xml:space="preserve"> </v>
      </c>
      <c r="AA172" s="182" t="str">
        <f t="shared" si="168"/>
        <v xml:space="preserve">    </v>
      </c>
      <c r="AC172" s="132">
        <f t="shared" si="182"/>
        <v>0</v>
      </c>
      <c r="AD172" s="132">
        <f t="shared" si="169"/>
        <v>0</v>
      </c>
      <c r="AE172" s="132">
        <f t="shared" si="170"/>
        <v>0</v>
      </c>
      <c r="AF172" s="132">
        <f t="shared" si="171"/>
        <v>0</v>
      </c>
      <c r="AG172" s="132">
        <f t="shared" si="172"/>
        <v>0</v>
      </c>
      <c r="AH172" s="132">
        <f t="shared" si="173"/>
        <v>0</v>
      </c>
      <c r="AI172" s="132">
        <f t="shared" si="174"/>
        <v>0</v>
      </c>
      <c r="AJ172" s="132">
        <f t="shared" si="175"/>
        <v>0</v>
      </c>
      <c r="AK172" s="132">
        <f t="shared" si="176"/>
        <v>0</v>
      </c>
      <c r="AL172" s="132">
        <f t="shared" si="177"/>
        <v>0</v>
      </c>
      <c r="AM172" s="132">
        <f t="shared" si="123"/>
        <v>0</v>
      </c>
      <c r="AN172" s="132">
        <f t="shared" si="124"/>
        <v>0</v>
      </c>
      <c r="AO172" s="132">
        <f t="shared" si="125"/>
        <v>0</v>
      </c>
      <c r="AP172" s="132">
        <f t="shared" si="126"/>
        <v>0</v>
      </c>
      <c r="AQ172" s="132">
        <f t="shared" si="127"/>
        <v>0</v>
      </c>
      <c r="AR172" s="132">
        <f t="shared" si="128"/>
        <v>0</v>
      </c>
      <c r="AS172" s="132">
        <f t="shared" si="129"/>
        <v>0</v>
      </c>
      <c r="AT172" s="132">
        <f t="shared" si="130"/>
        <v>0</v>
      </c>
      <c r="AU172" s="132">
        <f t="shared" si="131"/>
        <v>0</v>
      </c>
      <c r="AV172" s="132">
        <f t="shared" si="132"/>
        <v>0</v>
      </c>
      <c r="AW172" s="132">
        <f t="shared" si="133"/>
        <v>0</v>
      </c>
      <c r="AX172" s="132">
        <f t="shared" si="134"/>
        <v>0</v>
      </c>
      <c r="AY172" s="132">
        <f t="shared" si="135"/>
        <v>0</v>
      </c>
      <c r="AZ172" s="132">
        <f t="shared" si="136"/>
        <v>0</v>
      </c>
      <c r="BA172" s="132">
        <f t="shared" si="137"/>
        <v>0</v>
      </c>
      <c r="BB172" s="132">
        <f t="shared" si="138"/>
        <v>0</v>
      </c>
      <c r="BC172" s="132">
        <f t="shared" si="139"/>
        <v>0</v>
      </c>
      <c r="BD172" s="132">
        <f t="shared" si="140"/>
        <v>0</v>
      </c>
      <c r="BE172" s="132">
        <f t="shared" si="141"/>
        <v>0</v>
      </c>
      <c r="BF172" s="132">
        <f t="shared" si="142"/>
        <v>0</v>
      </c>
      <c r="BG172" s="132">
        <f t="shared" si="143"/>
        <v>0</v>
      </c>
      <c r="BH172" s="132">
        <f t="shared" si="144"/>
        <v>0</v>
      </c>
      <c r="BI172" s="132">
        <f t="shared" si="145"/>
        <v>0</v>
      </c>
      <c r="BJ172" s="132">
        <f t="shared" si="146"/>
        <v>0</v>
      </c>
      <c r="BK172" s="132">
        <f t="shared" si="147"/>
        <v>0</v>
      </c>
      <c r="BL172" s="132">
        <f t="shared" si="148"/>
        <v>0</v>
      </c>
      <c r="BM172" s="132">
        <f t="shared" si="149"/>
        <v>0</v>
      </c>
      <c r="BN172" s="132">
        <f t="shared" si="150"/>
        <v>0</v>
      </c>
      <c r="BO172" s="132">
        <f t="shared" si="151"/>
        <v>0</v>
      </c>
      <c r="BP172" s="132">
        <f t="shared" si="152"/>
        <v>0</v>
      </c>
      <c r="BQ172" s="132">
        <f t="shared" si="153"/>
        <v>0</v>
      </c>
      <c r="BR172" s="132">
        <f t="shared" si="154"/>
        <v>0</v>
      </c>
      <c r="BS172" s="132">
        <f t="shared" si="155"/>
        <v>0</v>
      </c>
      <c r="BT172" s="132">
        <f t="shared" si="156"/>
        <v>0</v>
      </c>
      <c r="BU172" s="132">
        <f t="shared" si="157"/>
        <v>0</v>
      </c>
      <c r="BV172" s="132">
        <f t="shared" si="158"/>
        <v>0</v>
      </c>
      <c r="BW172" s="132">
        <f t="shared" si="159"/>
        <v>0</v>
      </c>
      <c r="BX172" s="132">
        <f t="shared" si="160"/>
        <v>0</v>
      </c>
      <c r="BY172" s="132">
        <f t="shared" si="161"/>
        <v>0</v>
      </c>
      <c r="BZ172" s="132">
        <f t="shared" si="162"/>
        <v>0</v>
      </c>
      <c r="CA172" s="138">
        <f t="shared" si="163"/>
        <v>0</v>
      </c>
      <c r="CC172" s="138">
        <f t="shared" si="164"/>
        <v>0</v>
      </c>
      <c r="CD172" s="138">
        <f t="shared" si="178"/>
        <v>0</v>
      </c>
      <c r="CE172" s="183">
        <f t="shared" si="179"/>
        <v>0</v>
      </c>
      <c r="CF172" s="130" t="str">
        <f t="shared" si="180"/>
        <v xml:space="preserve"> </v>
      </c>
      <c r="CG172" s="130" t="str">
        <f t="shared" si="181"/>
        <v xml:space="preserve"> </v>
      </c>
    </row>
    <row r="173" spans="1:85" ht="15">
      <c r="A173" s="181">
        <v>170</v>
      </c>
      <c r="B173" s="1956"/>
      <c r="C173" s="1956"/>
      <c r="D173" s="316"/>
      <c r="E173" s="317" t="str">
        <f ca="1">IF(D173&gt;0,OFFSET(исх.данные!$A$6,D173,1,1,1)," ")</f>
        <v xml:space="preserve"> </v>
      </c>
      <c r="F173" s="318" t="str">
        <f ca="1">IF(D173&gt;0,OFFSET(исх.данные!$A$6,D173,2,1,1),"  ")</f>
        <v xml:space="preserve">  </v>
      </c>
      <c r="G173" s="317" t="str">
        <f ca="1">IF(D173&gt;0,OFFSET(исх.данные!$A$6,D173,3,1,1),"  ")</f>
        <v xml:space="preserve">  </v>
      </c>
      <c r="H173" s="316"/>
      <c r="I173" s="306"/>
      <c r="J173" s="317"/>
      <c r="K173" s="317"/>
      <c r="L173" s="306"/>
      <c r="M173" s="317"/>
      <c r="N173" s="317"/>
      <c r="O173" s="319"/>
      <c r="P173" s="319"/>
      <c r="Q173" s="306"/>
      <c r="R173" s="306"/>
      <c r="S173" s="318"/>
      <c r="T173" s="318"/>
      <c r="U173" s="320"/>
      <c r="V173" s="126" t="str">
        <f t="shared" si="165"/>
        <v xml:space="preserve"> </v>
      </c>
      <c r="W173" s="126" t="str">
        <f t="shared" si="166"/>
        <v xml:space="preserve"> </v>
      </c>
      <c r="X173" s="126" t="str">
        <f t="shared" si="167"/>
        <v xml:space="preserve"> </v>
      </c>
      <c r="Y173" s="126"/>
      <c r="Z173" s="126" t="str">
        <f t="shared" si="122"/>
        <v xml:space="preserve"> </v>
      </c>
      <c r="AA173" s="181" t="str">
        <f t="shared" si="168"/>
        <v xml:space="preserve">    </v>
      </c>
      <c r="AC173" s="132">
        <f t="shared" si="182"/>
        <v>0</v>
      </c>
      <c r="AD173" s="132">
        <f t="shared" si="169"/>
        <v>0</v>
      </c>
      <c r="AE173" s="132">
        <f t="shared" si="170"/>
        <v>0</v>
      </c>
      <c r="AF173" s="132">
        <f t="shared" si="171"/>
        <v>0</v>
      </c>
      <c r="AG173" s="132">
        <f t="shared" si="172"/>
        <v>0</v>
      </c>
      <c r="AH173" s="132">
        <f t="shared" si="173"/>
        <v>0</v>
      </c>
      <c r="AI173" s="132">
        <f t="shared" si="174"/>
        <v>0</v>
      </c>
      <c r="AJ173" s="132">
        <f t="shared" si="175"/>
        <v>0</v>
      </c>
      <c r="AK173" s="132">
        <f t="shared" si="176"/>
        <v>0</v>
      </c>
      <c r="AL173" s="132">
        <f t="shared" si="177"/>
        <v>0</v>
      </c>
      <c r="AM173" s="132">
        <f t="shared" si="123"/>
        <v>0</v>
      </c>
      <c r="AN173" s="132">
        <f t="shared" si="124"/>
        <v>0</v>
      </c>
      <c r="AO173" s="132">
        <f t="shared" si="125"/>
        <v>0</v>
      </c>
      <c r="AP173" s="132">
        <f t="shared" si="126"/>
        <v>0</v>
      </c>
      <c r="AQ173" s="132">
        <f t="shared" si="127"/>
        <v>0</v>
      </c>
      <c r="AR173" s="132">
        <f t="shared" si="128"/>
        <v>0</v>
      </c>
      <c r="AS173" s="132">
        <f t="shared" si="129"/>
        <v>0</v>
      </c>
      <c r="AT173" s="132">
        <f t="shared" si="130"/>
        <v>0</v>
      </c>
      <c r="AU173" s="132">
        <f t="shared" si="131"/>
        <v>0</v>
      </c>
      <c r="AV173" s="132">
        <f t="shared" si="132"/>
        <v>0</v>
      </c>
      <c r="AW173" s="132">
        <f t="shared" si="133"/>
        <v>0</v>
      </c>
      <c r="AX173" s="132">
        <f t="shared" si="134"/>
        <v>0</v>
      </c>
      <c r="AY173" s="132">
        <f t="shared" si="135"/>
        <v>0</v>
      </c>
      <c r="AZ173" s="132">
        <f t="shared" si="136"/>
        <v>0</v>
      </c>
      <c r="BA173" s="132">
        <f t="shared" si="137"/>
        <v>0</v>
      </c>
      <c r="BB173" s="132">
        <f t="shared" si="138"/>
        <v>0</v>
      </c>
      <c r="BC173" s="132">
        <f t="shared" si="139"/>
        <v>0</v>
      </c>
      <c r="BD173" s="132">
        <f t="shared" si="140"/>
        <v>0</v>
      </c>
      <c r="BE173" s="132">
        <f t="shared" si="141"/>
        <v>0</v>
      </c>
      <c r="BF173" s="132">
        <f t="shared" si="142"/>
        <v>0</v>
      </c>
      <c r="BG173" s="132">
        <f t="shared" si="143"/>
        <v>0</v>
      </c>
      <c r="BH173" s="132">
        <f t="shared" si="144"/>
        <v>0</v>
      </c>
      <c r="BI173" s="132">
        <f t="shared" si="145"/>
        <v>0</v>
      </c>
      <c r="BJ173" s="132">
        <f t="shared" si="146"/>
        <v>0</v>
      </c>
      <c r="BK173" s="132">
        <f t="shared" si="147"/>
        <v>0</v>
      </c>
      <c r="BL173" s="132">
        <f t="shared" si="148"/>
        <v>0</v>
      </c>
      <c r="BM173" s="132">
        <f t="shared" si="149"/>
        <v>0</v>
      </c>
      <c r="BN173" s="132">
        <f t="shared" si="150"/>
        <v>0</v>
      </c>
      <c r="BO173" s="132">
        <f t="shared" si="151"/>
        <v>0</v>
      </c>
      <c r="BP173" s="132">
        <f t="shared" si="152"/>
        <v>0</v>
      </c>
      <c r="BQ173" s="132">
        <f t="shared" si="153"/>
        <v>0</v>
      </c>
      <c r="BR173" s="132">
        <f t="shared" si="154"/>
        <v>0</v>
      </c>
      <c r="BS173" s="132">
        <f t="shared" si="155"/>
        <v>0</v>
      </c>
      <c r="BT173" s="132">
        <f t="shared" si="156"/>
        <v>0</v>
      </c>
      <c r="BU173" s="132">
        <f t="shared" si="157"/>
        <v>0</v>
      </c>
      <c r="BV173" s="132">
        <f t="shared" si="158"/>
        <v>0</v>
      </c>
      <c r="BW173" s="132">
        <f t="shared" si="159"/>
        <v>0</v>
      </c>
      <c r="BX173" s="132">
        <f t="shared" si="160"/>
        <v>0</v>
      </c>
      <c r="BY173" s="132">
        <f t="shared" si="161"/>
        <v>0</v>
      </c>
      <c r="BZ173" s="132">
        <f t="shared" si="162"/>
        <v>0</v>
      </c>
      <c r="CA173" s="138">
        <f t="shared" si="163"/>
        <v>0</v>
      </c>
      <c r="CC173" s="138">
        <f t="shared" si="164"/>
        <v>0</v>
      </c>
      <c r="CD173" s="138">
        <f t="shared" si="178"/>
        <v>0</v>
      </c>
      <c r="CE173" s="183">
        <f t="shared" si="179"/>
        <v>0</v>
      </c>
      <c r="CF173" s="130" t="str">
        <f t="shared" si="180"/>
        <v xml:space="preserve"> </v>
      </c>
      <c r="CG173" s="130" t="str">
        <f t="shared" si="181"/>
        <v xml:space="preserve"> </v>
      </c>
    </row>
    <row r="174" spans="1:85" ht="15">
      <c r="A174" s="181">
        <v>171</v>
      </c>
      <c r="B174" s="1957"/>
      <c r="C174" s="1957"/>
      <c r="D174" s="310"/>
      <c r="E174" s="311" t="str">
        <f ca="1">IF(D174&gt;0,OFFSET(исх.данные!$A$6,D174,1,1,1)," ")</f>
        <v xml:space="preserve"> </v>
      </c>
      <c r="F174" s="312" t="str">
        <f ca="1">IF(D174&gt;0,OFFSET(исх.данные!$A$6,D174,2,1,1),"  ")</f>
        <v xml:space="preserve">  </v>
      </c>
      <c r="G174" s="311" t="str">
        <f ca="1">IF(D174&gt;0,OFFSET(исх.данные!$A$6,D174,3,1,1),"  ")</f>
        <v xml:space="preserve">  </v>
      </c>
      <c r="H174" s="310"/>
      <c r="I174" s="314"/>
      <c r="J174" s="311"/>
      <c r="K174" s="311"/>
      <c r="L174" s="314"/>
      <c r="M174" s="311"/>
      <c r="N174" s="311"/>
      <c r="O174" s="313"/>
      <c r="P174" s="313"/>
      <c r="Q174" s="314"/>
      <c r="R174" s="314"/>
      <c r="S174" s="312"/>
      <c r="T174" s="312"/>
      <c r="U174" s="315"/>
      <c r="V174" s="129" t="str">
        <f t="shared" si="165"/>
        <v xml:space="preserve"> </v>
      </c>
      <c r="W174" s="129" t="str">
        <f t="shared" si="166"/>
        <v xml:space="preserve"> </v>
      </c>
      <c r="X174" s="129" t="str">
        <f t="shared" si="167"/>
        <v xml:space="preserve"> </v>
      </c>
      <c r="Y174" s="129"/>
      <c r="Z174" s="129" t="str">
        <f t="shared" si="122"/>
        <v xml:space="preserve"> </v>
      </c>
      <c r="AA174" s="182" t="str">
        <f t="shared" si="168"/>
        <v xml:space="preserve">    </v>
      </c>
      <c r="AC174" s="132">
        <f t="shared" si="182"/>
        <v>0</v>
      </c>
      <c r="AD174" s="132">
        <f t="shared" si="169"/>
        <v>0</v>
      </c>
      <c r="AE174" s="132">
        <f t="shared" si="170"/>
        <v>0</v>
      </c>
      <c r="AF174" s="132">
        <f t="shared" si="171"/>
        <v>0</v>
      </c>
      <c r="AG174" s="132">
        <f t="shared" si="172"/>
        <v>0</v>
      </c>
      <c r="AH174" s="132">
        <f t="shared" si="173"/>
        <v>0</v>
      </c>
      <c r="AI174" s="132">
        <f t="shared" si="174"/>
        <v>0</v>
      </c>
      <c r="AJ174" s="132">
        <f t="shared" si="175"/>
        <v>0</v>
      </c>
      <c r="AK174" s="132">
        <f t="shared" si="176"/>
        <v>0</v>
      </c>
      <c r="AL174" s="132">
        <f t="shared" si="177"/>
        <v>0</v>
      </c>
      <c r="AM174" s="132">
        <f t="shared" si="123"/>
        <v>0</v>
      </c>
      <c r="AN174" s="132">
        <f t="shared" si="124"/>
        <v>0</v>
      </c>
      <c r="AO174" s="132">
        <f t="shared" si="125"/>
        <v>0</v>
      </c>
      <c r="AP174" s="132">
        <f t="shared" si="126"/>
        <v>0</v>
      </c>
      <c r="AQ174" s="132">
        <f t="shared" si="127"/>
        <v>0</v>
      </c>
      <c r="AR174" s="132">
        <f t="shared" si="128"/>
        <v>0</v>
      </c>
      <c r="AS174" s="132">
        <f t="shared" si="129"/>
        <v>0</v>
      </c>
      <c r="AT174" s="132">
        <f t="shared" si="130"/>
        <v>0</v>
      </c>
      <c r="AU174" s="132">
        <f t="shared" si="131"/>
        <v>0</v>
      </c>
      <c r="AV174" s="132">
        <f t="shared" si="132"/>
        <v>0</v>
      </c>
      <c r="AW174" s="132">
        <f t="shared" si="133"/>
        <v>0</v>
      </c>
      <c r="AX174" s="132">
        <f t="shared" si="134"/>
        <v>0</v>
      </c>
      <c r="AY174" s="132">
        <f t="shared" si="135"/>
        <v>0</v>
      </c>
      <c r="AZ174" s="132">
        <f t="shared" si="136"/>
        <v>0</v>
      </c>
      <c r="BA174" s="132">
        <f t="shared" si="137"/>
        <v>0</v>
      </c>
      <c r="BB174" s="132">
        <f t="shared" si="138"/>
        <v>0</v>
      </c>
      <c r="BC174" s="132">
        <f t="shared" si="139"/>
        <v>0</v>
      </c>
      <c r="BD174" s="132">
        <f t="shared" si="140"/>
        <v>0</v>
      </c>
      <c r="BE174" s="132">
        <f t="shared" si="141"/>
        <v>0</v>
      </c>
      <c r="BF174" s="132">
        <f t="shared" si="142"/>
        <v>0</v>
      </c>
      <c r="BG174" s="132">
        <f t="shared" si="143"/>
        <v>0</v>
      </c>
      <c r="BH174" s="132">
        <f t="shared" si="144"/>
        <v>0</v>
      </c>
      <c r="BI174" s="132">
        <f t="shared" si="145"/>
        <v>0</v>
      </c>
      <c r="BJ174" s="132">
        <f t="shared" si="146"/>
        <v>0</v>
      </c>
      <c r="BK174" s="132">
        <f t="shared" si="147"/>
        <v>0</v>
      </c>
      <c r="BL174" s="132">
        <f t="shared" si="148"/>
        <v>0</v>
      </c>
      <c r="BM174" s="132">
        <f t="shared" si="149"/>
        <v>0</v>
      </c>
      <c r="BN174" s="132">
        <f t="shared" si="150"/>
        <v>0</v>
      </c>
      <c r="BO174" s="132">
        <f t="shared" si="151"/>
        <v>0</v>
      </c>
      <c r="BP174" s="132">
        <f t="shared" si="152"/>
        <v>0</v>
      </c>
      <c r="BQ174" s="132">
        <f t="shared" si="153"/>
        <v>0</v>
      </c>
      <c r="BR174" s="132">
        <f t="shared" si="154"/>
        <v>0</v>
      </c>
      <c r="BS174" s="132">
        <f t="shared" si="155"/>
        <v>0</v>
      </c>
      <c r="BT174" s="132">
        <f t="shared" si="156"/>
        <v>0</v>
      </c>
      <c r="BU174" s="132">
        <f t="shared" si="157"/>
        <v>0</v>
      </c>
      <c r="BV174" s="132">
        <f t="shared" si="158"/>
        <v>0</v>
      </c>
      <c r="BW174" s="132">
        <f t="shared" si="159"/>
        <v>0</v>
      </c>
      <c r="BX174" s="132">
        <f t="shared" si="160"/>
        <v>0</v>
      </c>
      <c r="BY174" s="132">
        <f t="shared" si="161"/>
        <v>0</v>
      </c>
      <c r="BZ174" s="132">
        <f t="shared" si="162"/>
        <v>0</v>
      </c>
      <c r="CA174" s="138">
        <f t="shared" si="163"/>
        <v>0</v>
      </c>
      <c r="CC174" s="138">
        <f t="shared" si="164"/>
        <v>0</v>
      </c>
      <c r="CD174" s="138">
        <f t="shared" si="178"/>
        <v>0</v>
      </c>
      <c r="CE174" s="183">
        <f t="shared" si="179"/>
        <v>0</v>
      </c>
      <c r="CF174" s="130" t="str">
        <f t="shared" si="180"/>
        <v xml:space="preserve"> </v>
      </c>
      <c r="CG174" s="130" t="str">
        <f t="shared" si="181"/>
        <v xml:space="preserve"> </v>
      </c>
    </row>
    <row r="175" spans="1:85" ht="15">
      <c r="A175" s="181">
        <v>172</v>
      </c>
      <c r="B175" s="1956"/>
      <c r="C175" s="1956"/>
      <c r="D175" s="316"/>
      <c r="E175" s="317" t="str">
        <f ca="1">IF(D175&gt;0,OFFSET(исх.данные!$A$6,D175,1,1,1)," ")</f>
        <v xml:space="preserve"> </v>
      </c>
      <c r="F175" s="318" t="str">
        <f ca="1">IF(D175&gt;0,OFFSET(исх.данные!$A$6,D175,2,1,1),"  ")</f>
        <v xml:space="preserve">  </v>
      </c>
      <c r="G175" s="317" t="str">
        <f ca="1">IF(D175&gt;0,OFFSET(исх.данные!$A$6,D175,3,1,1),"  ")</f>
        <v xml:space="preserve">  </v>
      </c>
      <c r="H175" s="316"/>
      <c r="I175" s="306"/>
      <c r="J175" s="317"/>
      <c r="K175" s="317"/>
      <c r="L175" s="306"/>
      <c r="M175" s="317"/>
      <c r="N175" s="317"/>
      <c r="O175" s="319"/>
      <c r="P175" s="319"/>
      <c r="Q175" s="306"/>
      <c r="R175" s="306"/>
      <c r="S175" s="318"/>
      <c r="T175" s="318"/>
      <c r="U175" s="320"/>
      <c r="V175" s="126" t="str">
        <f t="shared" si="165"/>
        <v xml:space="preserve"> </v>
      </c>
      <c r="W175" s="126" t="str">
        <f t="shared" si="166"/>
        <v xml:space="preserve"> </v>
      </c>
      <c r="X175" s="126" t="str">
        <f t="shared" si="167"/>
        <v xml:space="preserve"> </v>
      </c>
      <c r="Y175" s="126"/>
      <c r="Z175" s="126" t="str">
        <f t="shared" si="122"/>
        <v xml:space="preserve"> </v>
      </c>
      <c r="AA175" s="181" t="str">
        <f t="shared" si="168"/>
        <v xml:space="preserve">    </v>
      </c>
      <c r="AC175" s="132">
        <f t="shared" si="182"/>
        <v>0</v>
      </c>
      <c r="AD175" s="132">
        <f t="shared" si="169"/>
        <v>0</v>
      </c>
      <c r="AE175" s="132">
        <f t="shared" si="170"/>
        <v>0</v>
      </c>
      <c r="AF175" s="132">
        <f t="shared" si="171"/>
        <v>0</v>
      </c>
      <c r="AG175" s="132">
        <f t="shared" si="172"/>
        <v>0</v>
      </c>
      <c r="AH175" s="132">
        <f t="shared" si="173"/>
        <v>0</v>
      </c>
      <c r="AI175" s="132">
        <f t="shared" si="174"/>
        <v>0</v>
      </c>
      <c r="AJ175" s="132">
        <f t="shared" si="175"/>
        <v>0</v>
      </c>
      <c r="AK175" s="132">
        <f t="shared" si="176"/>
        <v>0</v>
      </c>
      <c r="AL175" s="132">
        <f t="shared" si="177"/>
        <v>0</v>
      </c>
      <c r="AM175" s="132">
        <f t="shared" si="123"/>
        <v>0</v>
      </c>
      <c r="AN175" s="132">
        <f t="shared" si="124"/>
        <v>0</v>
      </c>
      <c r="AO175" s="132">
        <f t="shared" si="125"/>
        <v>0</v>
      </c>
      <c r="AP175" s="132">
        <f t="shared" si="126"/>
        <v>0</v>
      </c>
      <c r="AQ175" s="132">
        <f t="shared" si="127"/>
        <v>0</v>
      </c>
      <c r="AR175" s="132">
        <f t="shared" si="128"/>
        <v>0</v>
      </c>
      <c r="AS175" s="132">
        <f t="shared" si="129"/>
        <v>0</v>
      </c>
      <c r="AT175" s="132">
        <f t="shared" si="130"/>
        <v>0</v>
      </c>
      <c r="AU175" s="132">
        <f t="shared" si="131"/>
        <v>0</v>
      </c>
      <c r="AV175" s="132">
        <f t="shared" si="132"/>
        <v>0</v>
      </c>
      <c r="AW175" s="132">
        <f t="shared" si="133"/>
        <v>0</v>
      </c>
      <c r="AX175" s="132">
        <f t="shared" si="134"/>
        <v>0</v>
      </c>
      <c r="AY175" s="132">
        <f t="shared" si="135"/>
        <v>0</v>
      </c>
      <c r="AZ175" s="132">
        <f t="shared" si="136"/>
        <v>0</v>
      </c>
      <c r="BA175" s="132">
        <f t="shared" si="137"/>
        <v>0</v>
      </c>
      <c r="BB175" s="132">
        <f t="shared" si="138"/>
        <v>0</v>
      </c>
      <c r="BC175" s="132">
        <f t="shared" si="139"/>
        <v>0</v>
      </c>
      <c r="BD175" s="132">
        <f t="shared" si="140"/>
        <v>0</v>
      </c>
      <c r="BE175" s="132">
        <f t="shared" si="141"/>
        <v>0</v>
      </c>
      <c r="BF175" s="132">
        <f t="shared" si="142"/>
        <v>0</v>
      </c>
      <c r="BG175" s="132">
        <f t="shared" si="143"/>
        <v>0</v>
      </c>
      <c r="BH175" s="132">
        <f t="shared" si="144"/>
        <v>0</v>
      </c>
      <c r="BI175" s="132">
        <f t="shared" si="145"/>
        <v>0</v>
      </c>
      <c r="BJ175" s="132">
        <f t="shared" si="146"/>
        <v>0</v>
      </c>
      <c r="BK175" s="132">
        <f t="shared" si="147"/>
        <v>0</v>
      </c>
      <c r="BL175" s="132">
        <f t="shared" si="148"/>
        <v>0</v>
      </c>
      <c r="BM175" s="132">
        <f t="shared" si="149"/>
        <v>0</v>
      </c>
      <c r="BN175" s="132">
        <f t="shared" si="150"/>
        <v>0</v>
      </c>
      <c r="BO175" s="132">
        <f t="shared" si="151"/>
        <v>0</v>
      </c>
      <c r="BP175" s="132">
        <f t="shared" si="152"/>
        <v>0</v>
      </c>
      <c r="BQ175" s="132">
        <f t="shared" si="153"/>
        <v>0</v>
      </c>
      <c r="BR175" s="132">
        <f t="shared" si="154"/>
        <v>0</v>
      </c>
      <c r="BS175" s="132">
        <f t="shared" si="155"/>
        <v>0</v>
      </c>
      <c r="BT175" s="132">
        <f t="shared" si="156"/>
        <v>0</v>
      </c>
      <c r="BU175" s="132">
        <f t="shared" si="157"/>
        <v>0</v>
      </c>
      <c r="BV175" s="132">
        <f t="shared" si="158"/>
        <v>0</v>
      </c>
      <c r="BW175" s="132">
        <f t="shared" si="159"/>
        <v>0</v>
      </c>
      <c r="BX175" s="132">
        <f t="shared" si="160"/>
        <v>0</v>
      </c>
      <c r="BY175" s="132">
        <f t="shared" si="161"/>
        <v>0</v>
      </c>
      <c r="BZ175" s="132">
        <f t="shared" si="162"/>
        <v>0</v>
      </c>
      <c r="CA175" s="138">
        <f t="shared" si="163"/>
        <v>0</v>
      </c>
      <c r="CC175" s="138">
        <f t="shared" si="164"/>
        <v>0</v>
      </c>
      <c r="CD175" s="138">
        <f t="shared" si="178"/>
        <v>0</v>
      </c>
      <c r="CE175" s="183">
        <f t="shared" si="179"/>
        <v>0</v>
      </c>
      <c r="CF175" s="130" t="str">
        <f t="shared" si="180"/>
        <v xml:space="preserve"> </v>
      </c>
      <c r="CG175" s="130" t="str">
        <f t="shared" si="181"/>
        <v xml:space="preserve"> </v>
      </c>
    </row>
    <row r="176" spans="1:85" ht="15">
      <c r="A176" s="181">
        <v>173</v>
      </c>
      <c r="B176" s="1957"/>
      <c r="C176" s="1957"/>
      <c r="D176" s="310"/>
      <c r="E176" s="311" t="str">
        <f ca="1">IF(D176&gt;0,OFFSET(исх.данные!$A$6,D176,1,1,1)," ")</f>
        <v xml:space="preserve"> </v>
      </c>
      <c r="F176" s="312" t="str">
        <f ca="1">IF(D176&gt;0,OFFSET(исх.данные!$A$6,D176,2,1,1),"  ")</f>
        <v xml:space="preserve">  </v>
      </c>
      <c r="G176" s="311" t="str">
        <f ca="1">IF(D176&gt;0,OFFSET(исх.данные!$A$6,D176,3,1,1),"  ")</f>
        <v xml:space="preserve">  </v>
      </c>
      <c r="H176" s="310"/>
      <c r="I176" s="314"/>
      <c r="J176" s="311"/>
      <c r="K176" s="311"/>
      <c r="L176" s="314"/>
      <c r="M176" s="311"/>
      <c r="N176" s="311"/>
      <c r="O176" s="313"/>
      <c r="P176" s="313"/>
      <c r="Q176" s="314"/>
      <c r="R176" s="314"/>
      <c r="S176" s="312"/>
      <c r="T176" s="312"/>
      <c r="U176" s="315"/>
      <c r="V176" s="129" t="str">
        <f t="shared" si="165"/>
        <v xml:space="preserve"> </v>
      </c>
      <c r="W176" s="129" t="str">
        <f t="shared" si="166"/>
        <v xml:space="preserve"> </v>
      </c>
      <c r="X176" s="129" t="str">
        <f t="shared" si="167"/>
        <v xml:space="preserve"> </v>
      </c>
      <c r="Y176" s="129"/>
      <c r="Z176" s="129" t="str">
        <f t="shared" si="122"/>
        <v xml:space="preserve"> </v>
      </c>
      <c r="AA176" s="182" t="str">
        <f t="shared" si="168"/>
        <v xml:space="preserve">    </v>
      </c>
      <c r="AC176" s="132">
        <f t="shared" si="182"/>
        <v>0</v>
      </c>
      <c r="AD176" s="132">
        <f t="shared" si="169"/>
        <v>0</v>
      </c>
      <c r="AE176" s="132">
        <f t="shared" si="170"/>
        <v>0</v>
      </c>
      <c r="AF176" s="132">
        <f t="shared" si="171"/>
        <v>0</v>
      </c>
      <c r="AG176" s="132">
        <f t="shared" si="172"/>
        <v>0</v>
      </c>
      <c r="AH176" s="132">
        <f t="shared" si="173"/>
        <v>0</v>
      </c>
      <c r="AI176" s="132">
        <f t="shared" si="174"/>
        <v>0</v>
      </c>
      <c r="AJ176" s="132">
        <f t="shared" si="175"/>
        <v>0</v>
      </c>
      <c r="AK176" s="132">
        <f t="shared" si="176"/>
        <v>0</v>
      </c>
      <c r="AL176" s="132">
        <f t="shared" si="177"/>
        <v>0</v>
      </c>
      <c r="AM176" s="132">
        <f t="shared" si="123"/>
        <v>0</v>
      </c>
      <c r="AN176" s="132">
        <f t="shared" si="124"/>
        <v>0</v>
      </c>
      <c r="AO176" s="132">
        <f t="shared" si="125"/>
        <v>0</v>
      </c>
      <c r="AP176" s="132">
        <f t="shared" si="126"/>
        <v>0</v>
      </c>
      <c r="AQ176" s="132">
        <f t="shared" si="127"/>
        <v>0</v>
      </c>
      <c r="AR176" s="132">
        <f t="shared" si="128"/>
        <v>0</v>
      </c>
      <c r="AS176" s="132">
        <f t="shared" si="129"/>
        <v>0</v>
      </c>
      <c r="AT176" s="132">
        <f t="shared" si="130"/>
        <v>0</v>
      </c>
      <c r="AU176" s="132">
        <f t="shared" si="131"/>
        <v>0</v>
      </c>
      <c r="AV176" s="132">
        <f t="shared" si="132"/>
        <v>0</v>
      </c>
      <c r="AW176" s="132">
        <f t="shared" si="133"/>
        <v>0</v>
      </c>
      <c r="AX176" s="132">
        <f t="shared" si="134"/>
        <v>0</v>
      </c>
      <c r="AY176" s="132">
        <f t="shared" si="135"/>
        <v>0</v>
      </c>
      <c r="AZ176" s="132">
        <f t="shared" si="136"/>
        <v>0</v>
      </c>
      <c r="BA176" s="132">
        <f t="shared" si="137"/>
        <v>0</v>
      </c>
      <c r="BB176" s="132">
        <f t="shared" si="138"/>
        <v>0</v>
      </c>
      <c r="BC176" s="132">
        <f t="shared" si="139"/>
        <v>0</v>
      </c>
      <c r="BD176" s="132">
        <f t="shared" si="140"/>
        <v>0</v>
      </c>
      <c r="BE176" s="132">
        <f t="shared" si="141"/>
        <v>0</v>
      </c>
      <c r="BF176" s="132">
        <f t="shared" si="142"/>
        <v>0</v>
      </c>
      <c r="BG176" s="132">
        <f t="shared" si="143"/>
        <v>0</v>
      </c>
      <c r="BH176" s="132">
        <f t="shared" si="144"/>
        <v>0</v>
      </c>
      <c r="BI176" s="132">
        <f t="shared" si="145"/>
        <v>0</v>
      </c>
      <c r="BJ176" s="132">
        <f t="shared" si="146"/>
        <v>0</v>
      </c>
      <c r="BK176" s="132">
        <f t="shared" si="147"/>
        <v>0</v>
      </c>
      <c r="BL176" s="132">
        <f t="shared" si="148"/>
        <v>0</v>
      </c>
      <c r="BM176" s="132">
        <f t="shared" si="149"/>
        <v>0</v>
      </c>
      <c r="BN176" s="132">
        <f t="shared" si="150"/>
        <v>0</v>
      </c>
      <c r="BO176" s="132">
        <f t="shared" si="151"/>
        <v>0</v>
      </c>
      <c r="BP176" s="132">
        <f t="shared" si="152"/>
        <v>0</v>
      </c>
      <c r="BQ176" s="132">
        <f t="shared" si="153"/>
        <v>0</v>
      </c>
      <c r="BR176" s="132">
        <f t="shared" si="154"/>
        <v>0</v>
      </c>
      <c r="BS176" s="132">
        <f t="shared" si="155"/>
        <v>0</v>
      </c>
      <c r="BT176" s="132">
        <f t="shared" si="156"/>
        <v>0</v>
      </c>
      <c r="BU176" s="132">
        <f t="shared" si="157"/>
        <v>0</v>
      </c>
      <c r="BV176" s="132">
        <f t="shared" si="158"/>
        <v>0</v>
      </c>
      <c r="BW176" s="132">
        <f t="shared" si="159"/>
        <v>0</v>
      </c>
      <c r="BX176" s="132">
        <f t="shared" si="160"/>
        <v>0</v>
      </c>
      <c r="BY176" s="132">
        <f t="shared" si="161"/>
        <v>0</v>
      </c>
      <c r="BZ176" s="132">
        <f t="shared" si="162"/>
        <v>0</v>
      </c>
      <c r="CA176" s="138">
        <f t="shared" si="163"/>
        <v>0</v>
      </c>
      <c r="CC176" s="138">
        <f t="shared" si="164"/>
        <v>0</v>
      </c>
      <c r="CD176" s="138">
        <f t="shared" si="178"/>
        <v>0</v>
      </c>
      <c r="CE176" s="183">
        <f t="shared" si="179"/>
        <v>0</v>
      </c>
      <c r="CF176" s="130" t="str">
        <f t="shared" si="180"/>
        <v xml:space="preserve"> </v>
      </c>
      <c r="CG176" s="130" t="str">
        <f t="shared" si="181"/>
        <v xml:space="preserve"> </v>
      </c>
    </row>
    <row r="177" spans="1:85" ht="15">
      <c r="A177" s="181">
        <v>174</v>
      </c>
      <c r="B177" s="1956"/>
      <c r="C177" s="1956"/>
      <c r="D177" s="316"/>
      <c r="E177" s="317" t="str">
        <f ca="1">IF(D177&gt;0,OFFSET(исх.данные!$A$6,D177,1,1,1)," ")</f>
        <v xml:space="preserve"> </v>
      </c>
      <c r="F177" s="318" t="str">
        <f ca="1">IF(D177&gt;0,OFFSET(исх.данные!$A$6,D177,2,1,1),"  ")</f>
        <v xml:space="preserve">  </v>
      </c>
      <c r="G177" s="317" t="str">
        <f ca="1">IF(D177&gt;0,OFFSET(исх.данные!$A$6,D177,3,1,1),"  ")</f>
        <v xml:space="preserve">  </v>
      </c>
      <c r="H177" s="316"/>
      <c r="I177" s="306"/>
      <c r="J177" s="317"/>
      <c r="K177" s="317"/>
      <c r="L177" s="306"/>
      <c r="M177" s="317"/>
      <c r="N177" s="317"/>
      <c r="O177" s="319"/>
      <c r="P177" s="319"/>
      <c r="Q177" s="306"/>
      <c r="R177" s="306"/>
      <c r="S177" s="318"/>
      <c r="T177" s="318"/>
      <c r="U177" s="320"/>
      <c r="V177" s="126" t="str">
        <f t="shared" si="165"/>
        <v xml:space="preserve"> </v>
      </c>
      <c r="W177" s="126" t="str">
        <f t="shared" si="166"/>
        <v xml:space="preserve"> </v>
      </c>
      <c r="X177" s="126" t="str">
        <f t="shared" si="167"/>
        <v xml:space="preserve"> </v>
      </c>
      <c r="Y177" s="126"/>
      <c r="Z177" s="126" t="str">
        <f t="shared" si="122"/>
        <v xml:space="preserve"> </v>
      </c>
      <c r="AA177" s="181" t="str">
        <f t="shared" si="168"/>
        <v xml:space="preserve">    </v>
      </c>
      <c r="AC177" s="132">
        <f t="shared" si="182"/>
        <v>0</v>
      </c>
      <c r="AD177" s="132">
        <f t="shared" si="169"/>
        <v>0</v>
      </c>
      <c r="AE177" s="132">
        <f t="shared" si="170"/>
        <v>0</v>
      </c>
      <c r="AF177" s="132">
        <f t="shared" si="171"/>
        <v>0</v>
      </c>
      <c r="AG177" s="132">
        <f t="shared" si="172"/>
        <v>0</v>
      </c>
      <c r="AH177" s="132">
        <f t="shared" si="173"/>
        <v>0</v>
      </c>
      <c r="AI177" s="132">
        <f t="shared" si="174"/>
        <v>0</v>
      </c>
      <c r="AJ177" s="132">
        <f t="shared" si="175"/>
        <v>0</v>
      </c>
      <c r="AK177" s="132">
        <f t="shared" si="176"/>
        <v>0</v>
      </c>
      <c r="AL177" s="132">
        <f t="shared" si="177"/>
        <v>0</v>
      </c>
      <c r="AM177" s="132">
        <f t="shared" si="123"/>
        <v>0</v>
      </c>
      <c r="AN177" s="132">
        <f t="shared" si="124"/>
        <v>0</v>
      </c>
      <c r="AO177" s="132">
        <f t="shared" si="125"/>
        <v>0</v>
      </c>
      <c r="AP177" s="132">
        <f t="shared" si="126"/>
        <v>0</v>
      </c>
      <c r="AQ177" s="132">
        <f t="shared" si="127"/>
        <v>0</v>
      </c>
      <c r="AR177" s="132">
        <f t="shared" si="128"/>
        <v>0</v>
      </c>
      <c r="AS177" s="132">
        <f t="shared" si="129"/>
        <v>0</v>
      </c>
      <c r="AT177" s="132">
        <f t="shared" si="130"/>
        <v>0</v>
      </c>
      <c r="AU177" s="132">
        <f t="shared" si="131"/>
        <v>0</v>
      </c>
      <c r="AV177" s="132">
        <f t="shared" si="132"/>
        <v>0</v>
      </c>
      <c r="AW177" s="132">
        <f t="shared" si="133"/>
        <v>0</v>
      </c>
      <c r="AX177" s="132">
        <f t="shared" si="134"/>
        <v>0</v>
      </c>
      <c r="AY177" s="132">
        <f t="shared" si="135"/>
        <v>0</v>
      </c>
      <c r="AZ177" s="132">
        <f t="shared" si="136"/>
        <v>0</v>
      </c>
      <c r="BA177" s="132">
        <f t="shared" si="137"/>
        <v>0</v>
      </c>
      <c r="BB177" s="132">
        <f t="shared" si="138"/>
        <v>0</v>
      </c>
      <c r="BC177" s="132">
        <f t="shared" si="139"/>
        <v>0</v>
      </c>
      <c r="BD177" s="132">
        <f t="shared" si="140"/>
        <v>0</v>
      </c>
      <c r="BE177" s="132">
        <f t="shared" si="141"/>
        <v>0</v>
      </c>
      <c r="BF177" s="132">
        <f t="shared" si="142"/>
        <v>0</v>
      </c>
      <c r="BG177" s="132">
        <f t="shared" si="143"/>
        <v>0</v>
      </c>
      <c r="BH177" s="132">
        <f t="shared" si="144"/>
        <v>0</v>
      </c>
      <c r="BI177" s="132">
        <f t="shared" si="145"/>
        <v>0</v>
      </c>
      <c r="BJ177" s="132">
        <f t="shared" si="146"/>
        <v>0</v>
      </c>
      <c r="BK177" s="132">
        <f t="shared" si="147"/>
        <v>0</v>
      </c>
      <c r="BL177" s="132">
        <f t="shared" si="148"/>
        <v>0</v>
      </c>
      <c r="BM177" s="132">
        <f t="shared" si="149"/>
        <v>0</v>
      </c>
      <c r="BN177" s="132">
        <f t="shared" si="150"/>
        <v>0</v>
      </c>
      <c r="BO177" s="132">
        <f t="shared" si="151"/>
        <v>0</v>
      </c>
      <c r="BP177" s="132">
        <f t="shared" si="152"/>
        <v>0</v>
      </c>
      <c r="BQ177" s="132">
        <f t="shared" si="153"/>
        <v>0</v>
      </c>
      <c r="BR177" s="132">
        <f t="shared" si="154"/>
        <v>0</v>
      </c>
      <c r="BS177" s="132">
        <f t="shared" si="155"/>
        <v>0</v>
      </c>
      <c r="BT177" s="132">
        <f t="shared" si="156"/>
        <v>0</v>
      </c>
      <c r="BU177" s="132">
        <f t="shared" si="157"/>
        <v>0</v>
      </c>
      <c r="BV177" s="132">
        <f t="shared" si="158"/>
        <v>0</v>
      </c>
      <c r="BW177" s="132">
        <f t="shared" si="159"/>
        <v>0</v>
      </c>
      <c r="BX177" s="132">
        <f t="shared" si="160"/>
        <v>0</v>
      </c>
      <c r="BY177" s="132">
        <f t="shared" si="161"/>
        <v>0</v>
      </c>
      <c r="BZ177" s="132">
        <f t="shared" si="162"/>
        <v>0</v>
      </c>
      <c r="CA177" s="138">
        <f t="shared" si="163"/>
        <v>0</v>
      </c>
      <c r="CC177" s="138">
        <f t="shared" si="164"/>
        <v>0</v>
      </c>
      <c r="CD177" s="138">
        <f t="shared" si="178"/>
        <v>0</v>
      </c>
      <c r="CE177" s="183">
        <f t="shared" si="179"/>
        <v>0</v>
      </c>
      <c r="CF177" s="130" t="str">
        <f t="shared" si="180"/>
        <v xml:space="preserve"> </v>
      </c>
      <c r="CG177" s="130" t="str">
        <f t="shared" si="181"/>
        <v xml:space="preserve"> </v>
      </c>
    </row>
    <row r="178" spans="1:85" ht="15">
      <c r="A178" s="181">
        <v>175</v>
      </c>
      <c r="B178" s="1957"/>
      <c r="C178" s="1957"/>
      <c r="D178" s="310"/>
      <c r="E178" s="311" t="str">
        <f ca="1">IF(D178&gt;0,OFFSET(исх.данные!$A$6,D178,1,1,1)," ")</f>
        <v xml:space="preserve"> </v>
      </c>
      <c r="F178" s="312" t="str">
        <f ca="1">IF(D178&gt;0,OFFSET(исх.данные!$A$6,D178,2,1,1),"  ")</f>
        <v xml:space="preserve">  </v>
      </c>
      <c r="G178" s="311" t="str">
        <f ca="1">IF(D178&gt;0,OFFSET(исх.данные!$A$6,D178,3,1,1),"  ")</f>
        <v xml:space="preserve">  </v>
      </c>
      <c r="H178" s="310"/>
      <c r="I178" s="314"/>
      <c r="J178" s="311"/>
      <c r="K178" s="311"/>
      <c r="L178" s="314"/>
      <c r="M178" s="311"/>
      <c r="N178" s="311"/>
      <c r="O178" s="313"/>
      <c r="P178" s="313"/>
      <c r="Q178" s="314"/>
      <c r="R178" s="314"/>
      <c r="S178" s="312"/>
      <c r="T178" s="312"/>
      <c r="U178" s="315"/>
      <c r="V178" s="129" t="str">
        <f t="shared" si="165"/>
        <v xml:space="preserve"> </v>
      </c>
      <c r="W178" s="129" t="str">
        <f t="shared" si="166"/>
        <v xml:space="preserve"> </v>
      </c>
      <c r="X178" s="129" t="str">
        <f t="shared" si="167"/>
        <v xml:space="preserve"> </v>
      </c>
      <c r="Y178" s="129"/>
      <c r="Z178" s="129" t="str">
        <f t="shared" si="122"/>
        <v xml:space="preserve"> </v>
      </c>
      <c r="AA178" s="182" t="str">
        <f t="shared" si="168"/>
        <v xml:space="preserve">    </v>
      </c>
      <c r="AC178" s="132">
        <f t="shared" si="182"/>
        <v>0</v>
      </c>
      <c r="AD178" s="132">
        <f t="shared" si="169"/>
        <v>0</v>
      </c>
      <c r="AE178" s="132">
        <f t="shared" si="170"/>
        <v>0</v>
      </c>
      <c r="AF178" s="132">
        <f t="shared" si="171"/>
        <v>0</v>
      </c>
      <c r="AG178" s="132">
        <f t="shared" si="172"/>
        <v>0</v>
      </c>
      <c r="AH178" s="132">
        <f t="shared" si="173"/>
        <v>0</v>
      </c>
      <c r="AI178" s="132">
        <f t="shared" si="174"/>
        <v>0</v>
      </c>
      <c r="AJ178" s="132">
        <f t="shared" si="175"/>
        <v>0</v>
      </c>
      <c r="AK178" s="132">
        <f t="shared" si="176"/>
        <v>0</v>
      </c>
      <c r="AL178" s="132">
        <f t="shared" si="177"/>
        <v>0</v>
      </c>
      <c r="AM178" s="132">
        <f t="shared" si="123"/>
        <v>0</v>
      </c>
      <c r="AN178" s="132">
        <f t="shared" si="124"/>
        <v>0</v>
      </c>
      <c r="AO178" s="132">
        <f t="shared" si="125"/>
        <v>0</v>
      </c>
      <c r="AP178" s="132">
        <f t="shared" si="126"/>
        <v>0</v>
      </c>
      <c r="AQ178" s="132">
        <f t="shared" si="127"/>
        <v>0</v>
      </c>
      <c r="AR178" s="132">
        <f t="shared" si="128"/>
        <v>0</v>
      </c>
      <c r="AS178" s="132">
        <f t="shared" si="129"/>
        <v>0</v>
      </c>
      <c r="AT178" s="132">
        <f t="shared" si="130"/>
        <v>0</v>
      </c>
      <c r="AU178" s="132">
        <f t="shared" si="131"/>
        <v>0</v>
      </c>
      <c r="AV178" s="132">
        <f t="shared" si="132"/>
        <v>0</v>
      </c>
      <c r="AW178" s="132">
        <f t="shared" si="133"/>
        <v>0</v>
      </c>
      <c r="AX178" s="132">
        <f t="shared" si="134"/>
        <v>0</v>
      </c>
      <c r="AY178" s="132">
        <f t="shared" si="135"/>
        <v>0</v>
      </c>
      <c r="AZ178" s="132">
        <f t="shared" si="136"/>
        <v>0</v>
      </c>
      <c r="BA178" s="132">
        <f t="shared" si="137"/>
        <v>0</v>
      </c>
      <c r="BB178" s="132">
        <f t="shared" si="138"/>
        <v>0</v>
      </c>
      <c r="BC178" s="132">
        <f t="shared" si="139"/>
        <v>0</v>
      </c>
      <c r="BD178" s="132">
        <f t="shared" si="140"/>
        <v>0</v>
      </c>
      <c r="BE178" s="132">
        <f t="shared" si="141"/>
        <v>0</v>
      </c>
      <c r="BF178" s="132">
        <f t="shared" si="142"/>
        <v>0</v>
      </c>
      <c r="BG178" s="132">
        <f t="shared" si="143"/>
        <v>0</v>
      </c>
      <c r="BH178" s="132">
        <f t="shared" si="144"/>
        <v>0</v>
      </c>
      <c r="BI178" s="132">
        <f t="shared" si="145"/>
        <v>0</v>
      </c>
      <c r="BJ178" s="132">
        <f t="shared" si="146"/>
        <v>0</v>
      </c>
      <c r="BK178" s="132">
        <f t="shared" si="147"/>
        <v>0</v>
      </c>
      <c r="BL178" s="132">
        <f t="shared" si="148"/>
        <v>0</v>
      </c>
      <c r="BM178" s="132">
        <f t="shared" si="149"/>
        <v>0</v>
      </c>
      <c r="BN178" s="132">
        <f t="shared" si="150"/>
        <v>0</v>
      </c>
      <c r="BO178" s="132">
        <f t="shared" si="151"/>
        <v>0</v>
      </c>
      <c r="BP178" s="132">
        <f t="shared" si="152"/>
        <v>0</v>
      </c>
      <c r="BQ178" s="132">
        <f t="shared" si="153"/>
        <v>0</v>
      </c>
      <c r="BR178" s="132">
        <f t="shared" si="154"/>
        <v>0</v>
      </c>
      <c r="BS178" s="132">
        <f t="shared" si="155"/>
        <v>0</v>
      </c>
      <c r="BT178" s="132">
        <f t="shared" si="156"/>
        <v>0</v>
      </c>
      <c r="BU178" s="132">
        <f t="shared" si="157"/>
        <v>0</v>
      </c>
      <c r="BV178" s="132">
        <f t="shared" si="158"/>
        <v>0</v>
      </c>
      <c r="BW178" s="132">
        <f t="shared" si="159"/>
        <v>0</v>
      </c>
      <c r="BX178" s="132">
        <f t="shared" si="160"/>
        <v>0</v>
      </c>
      <c r="BY178" s="132">
        <f t="shared" si="161"/>
        <v>0</v>
      </c>
      <c r="BZ178" s="132">
        <f t="shared" si="162"/>
        <v>0</v>
      </c>
      <c r="CA178" s="138">
        <f t="shared" si="163"/>
        <v>0</v>
      </c>
      <c r="CC178" s="138">
        <f t="shared" si="164"/>
        <v>0</v>
      </c>
      <c r="CD178" s="138">
        <f t="shared" si="178"/>
        <v>0</v>
      </c>
      <c r="CE178" s="183">
        <f t="shared" si="179"/>
        <v>0</v>
      </c>
      <c r="CF178" s="130" t="str">
        <f t="shared" si="180"/>
        <v xml:space="preserve"> </v>
      </c>
      <c r="CG178" s="130" t="str">
        <f t="shared" si="181"/>
        <v xml:space="preserve"> </v>
      </c>
    </row>
    <row r="179" spans="1:85" ht="15">
      <c r="A179" s="181">
        <v>176</v>
      </c>
      <c r="B179" s="1956"/>
      <c r="C179" s="1956"/>
      <c r="D179" s="316"/>
      <c r="E179" s="317" t="str">
        <f ca="1">IF(D179&gt;0,OFFSET(исх.данные!$A$6,D179,1,1,1)," ")</f>
        <v xml:space="preserve"> </v>
      </c>
      <c r="F179" s="318" t="str">
        <f ca="1">IF(D179&gt;0,OFFSET(исх.данные!$A$6,D179,2,1,1),"  ")</f>
        <v xml:space="preserve">  </v>
      </c>
      <c r="G179" s="317" t="str">
        <f ca="1">IF(D179&gt;0,OFFSET(исх.данные!$A$6,D179,3,1,1),"  ")</f>
        <v xml:space="preserve">  </v>
      </c>
      <c r="H179" s="316"/>
      <c r="I179" s="306"/>
      <c r="J179" s="317"/>
      <c r="K179" s="317"/>
      <c r="L179" s="306"/>
      <c r="M179" s="317"/>
      <c r="N179" s="317"/>
      <c r="O179" s="319"/>
      <c r="P179" s="319"/>
      <c r="Q179" s="306"/>
      <c r="R179" s="306"/>
      <c r="S179" s="318"/>
      <c r="T179" s="318"/>
      <c r="U179" s="320"/>
      <c r="V179" s="126" t="str">
        <f t="shared" si="165"/>
        <v xml:space="preserve"> </v>
      </c>
      <c r="W179" s="126" t="str">
        <f t="shared" si="166"/>
        <v xml:space="preserve"> </v>
      </c>
      <c r="X179" s="126" t="str">
        <f t="shared" si="167"/>
        <v xml:space="preserve"> </v>
      </c>
      <c r="Y179" s="126"/>
      <c r="Z179" s="126" t="str">
        <f t="shared" si="122"/>
        <v xml:space="preserve"> </v>
      </c>
      <c r="AA179" s="181" t="str">
        <f t="shared" si="168"/>
        <v xml:space="preserve">    </v>
      </c>
      <c r="AC179" s="132">
        <f t="shared" si="182"/>
        <v>0</v>
      </c>
      <c r="AD179" s="132">
        <f t="shared" si="169"/>
        <v>0</v>
      </c>
      <c r="AE179" s="132">
        <f t="shared" si="170"/>
        <v>0</v>
      </c>
      <c r="AF179" s="132">
        <f t="shared" si="171"/>
        <v>0</v>
      </c>
      <c r="AG179" s="132">
        <f t="shared" si="172"/>
        <v>0</v>
      </c>
      <c r="AH179" s="132">
        <f t="shared" si="173"/>
        <v>0</v>
      </c>
      <c r="AI179" s="132">
        <f t="shared" si="174"/>
        <v>0</v>
      </c>
      <c r="AJ179" s="132">
        <f t="shared" si="175"/>
        <v>0</v>
      </c>
      <c r="AK179" s="132">
        <f t="shared" si="176"/>
        <v>0</v>
      </c>
      <c r="AL179" s="132">
        <f t="shared" si="177"/>
        <v>0</v>
      </c>
      <c r="AM179" s="132">
        <f t="shared" si="123"/>
        <v>0</v>
      </c>
      <c r="AN179" s="132">
        <f t="shared" si="124"/>
        <v>0</v>
      </c>
      <c r="AO179" s="132">
        <f t="shared" si="125"/>
        <v>0</v>
      </c>
      <c r="AP179" s="132">
        <f t="shared" si="126"/>
        <v>0</v>
      </c>
      <c r="AQ179" s="132">
        <f t="shared" si="127"/>
        <v>0</v>
      </c>
      <c r="AR179" s="132">
        <f t="shared" si="128"/>
        <v>0</v>
      </c>
      <c r="AS179" s="132">
        <f t="shared" si="129"/>
        <v>0</v>
      </c>
      <c r="AT179" s="132">
        <f t="shared" si="130"/>
        <v>0</v>
      </c>
      <c r="AU179" s="132">
        <f t="shared" si="131"/>
        <v>0</v>
      </c>
      <c r="AV179" s="132">
        <f t="shared" si="132"/>
        <v>0</v>
      </c>
      <c r="AW179" s="132">
        <f t="shared" si="133"/>
        <v>0</v>
      </c>
      <c r="AX179" s="132">
        <f t="shared" si="134"/>
        <v>0</v>
      </c>
      <c r="AY179" s="132">
        <f t="shared" si="135"/>
        <v>0</v>
      </c>
      <c r="AZ179" s="132">
        <f t="shared" si="136"/>
        <v>0</v>
      </c>
      <c r="BA179" s="132">
        <f t="shared" si="137"/>
        <v>0</v>
      </c>
      <c r="BB179" s="132">
        <f t="shared" si="138"/>
        <v>0</v>
      </c>
      <c r="BC179" s="132">
        <f t="shared" si="139"/>
        <v>0</v>
      </c>
      <c r="BD179" s="132">
        <f t="shared" si="140"/>
        <v>0</v>
      </c>
      <c r="BE179" s="132">
        <f t="shared" si="141"/>
        <v>0</v>
      </c>
      <c r="BF179" s="132">
        <f t="shared" si="142"/>
        <v>0</v>
      </c>
      <c r="BG179" s="132">
        <f t="shared" si="143"/>
        <v>0</v>
      </c>
      <c r="BH179" s="132">
        <f t="shared" si="144"/>
        <v>0</v>
      </c>
      <c r="BI179" s="132">
        <f t="shared" si="145"/>
        <v>0</v>
      </c>
      <c r="BJ179" s="132">
        <f t="shared" si="146"/>
        <v>0</v>
      </c>
      <c r="BK179" s="132">
        <f t="shared" si="147"/>
        <v>0</v>
      </c>
      <c r="BL179" s="132">
        <f t="shared" si="148"/>
        <v>0</v>
      </c>
      <c r="BM179" s="132">
        <f t="shared" si="149"/>
        <v>0</v>
      </c>
      <c r="BN179" s="132">
        <f t="shared" si="150"/>
        <v>0</v>
      </c>
      <c r="BO179" s="132">
        <f t="shared" si="151"/>
        <v>0</v>
      </c>
      <c r="BP179" s="132">
        <f t="shared" si="152"/>
        <v>0</v>
      </c>
      <c r="BQ179" s="132">
        <f t="shared" si="153"/>
        <v>0</v>
      </c>
      <c r="BR179" s="132">
        <f t="shared" si="154"/>
        <v>0</v>
      </c>
      <c r="BS179" s="132">
        <f t="shared" si="155"/>
        <v>0</v>
      </c>
      <c r="BT179" s="132">
        <f t="shared" si="156"/>
        <v>0</v>
      </c>
      <c r="BU179" s="132">
        <f t="shared" si="157"/>
        <v>0</v>
      </c>
      <c r="BV179" s="132">
        <f t="shared" si="158"/>
        <v>0</v>
      </c>
      <c r="BW179" s="132">
        <f t="shared" si="159"/>
        <v>0</v>
      </c>
      <c r="BX179" s="132">
        <f t="shared" si="160"/>
        <v>0</v>
      </c>
      <c r="BY179" s="132">
        <f t="shared" si="161"/>
        <v>0</v>
      </c>
      <c r="BZ179" s="132">
        <f t="shared" si="162"/>
        <v>0</v>
      </c>
      <c r="CA179" s="138">
        <f t="shared" si="163"/>
        <v>0</v>
      </c>
      <c r="CC179" s="138">
        <f t="shared" si="164"/>
        <v>0</v>
      </c>
      <c r="CD179" s="138">
        <f t="shared" si="178"/>
        <v>0</v>
      </c>
      <c r="CE179" s="183">
        <f t="shared" si="179"/>
        <v>0</v>
      </c>
      <c r="CF179" s="130" t="str">
        <f t="shared" si="180"/>
        <v xml:space="preserve"> </v>
      </c>
      <c r="CG179" s="130" t="str">
        <f t="shared" si="181"/>
        <v xml:space="preserve"> </v>
      </c>
    </row>
    <row r="180" spans="1:85" ht="15">
      <c r="A180" s="181">
        <v>177</v>
      </c>
      <c r="B180" s="1957"/>
      <c r="C180" s="1957"/>
      <c r="D180" s="310"/>
      <c r="E180" s="311" t="str">
        <f ca="1">IF(D180&gt;0,OFFSET(исх.данные!$A$6,D180,1,1,1)," ")</f>
        <v xml:space="preserve"> </v>
      </c>
      <c r="F180" s="312" t="str">
        <f ca="1">IF(D180&gt;0,OFFSET(исх.данные!$A$6,D180,2,1,1),"  ")</f>
        <v xml:space="preserve">  </v>
      </c>
      <c r="G180" s="311" t="str">
        <f ca="1">IF(D180&gt;0,OFFSET(исх.данные!$A$6,D180,3,1,1),"  ")</f>
        <v xml:space="preserve">  </v>
      </c>
      <c r="H180" s="310"/>
      <c r="I180" s="314"/>
      <c r="J180" s="311"/>
      <c r="K180" s="311"/>
      <c r="L180" s="314"/>
      <c r="M180" s="311"/>
      <c r="N180" s="311"/>
      <c r="O180" s="313"/>
      <c r="P180" s="313"/>
      <c r="Q180" s="314"/>
      <c r="R180" s="314"/>
      <c r="S180" s="312"/>
      <c r="T180" s="312"/>
      <c r="U180" s="315"/>
      <c r="V180" s="129" t="str">
        <f t="shared" si="165"/>
        <v xml:space="preserve"> </v>
      </c>
      <c r="W180" s="129" t="str">
        <f t="shared" si="166"/>
        <v xml:space="preserve"> </v>
      </c>
      <c r="X180" s="129" t="str">
        <f t="shared" si="167"/>
        <v xml:space="preserve"> </v>
      </c>
      <c r="Y180" s="129"/>
      <c r="Z180" s="129" t="str">
        <f t="shared" si="122"/>
        <v xml:space="preserve"> </v>
      </c>
      <c r="AA180" s="182" t="str">
        <f t="shared" si="168"/>
        <v xml:space="preserve">    </v>
      </c>
      <c r="AC180" s="132">
        <f t="shared" si="182"/>
        <v>0</v>
      </c>
      <c r="AD180" s="132">
        <f t="shared" si="169"/>
        <v>0</v>
      </c>
      <c r="AE180" s="132">
        <f t="shared" si="170"/>
        <v>0</v>
      </c>
      <c r="AF180" s="132">
        <f t="shared" si="171"/>
        <v>0</v>
      </c>
      <c r="AG180" s="132">
        <f t="shared" si="172"/>
        <v>0</v>
      </c>
      <c r="AH180" s="132">
        <f t="shared" si="173"/>
        <v>0</v>
      </c>
      <c r="AI180" s="132">
        <f t="shared" si="174"/>
        <v>0</v>
      </c>
      <c r="AJ180" s="132">
        <f t="shared" si="175"/>
        <v>0</v>
      </c>
      <c r="AK180" s="132">
        <f t="shared" si="176"/>
        <v>0</v>
      </c>
      <c r="AL180" s="132">
        <f t="shared" si="177"/>
        <v>0</v>
      </c>
      <c r="AM180" s="132">
        <f t="shared" si="123"/>
        <v>0</v>
      </c>
      <c r="AN180" s="132">
        <f t="shared" si="124"/>
        <v>0</v>
      </c>
      <c r="AO180" s="132">
        <f t="shared" si="125"/>
        <v>0</v>
      </c>
      <c r="AP180" s="132">
        <f t="shared" si="126"/>
        <v>0</v>
      </c>
      <c r="AQ180" s="132">
        <f t="shared" si="127"/>
        <v>0</v>
      </c>
      <c r="AR180" s="132">
        <f t="shared" si="128"/>
        <v>0</v>
      </c>
      <c r="AS180" s="132">
        <f t="shared" si="129"/>
        <v>0</v>
      </c>
      <c r="AT180" s="132">
        <f t="shared" si="130"/>
        <v>0</v>
      </c>
      <c r="AU180" s="132">
        <f t="shared" si="131"/>
        <v>0</v>
      </c>
      <c r="AV180" s="132">
        <f t="shared" si="132"/>
        <v>0</v>
      </c>
      <c r="AW180" s="132">
        <f t="shared" si="133"/>
        <v>0</v>
      </c>
      <c r="AX180" s="132">
        <f t="shared" si="134"/>
        <v>0</v>
      </c>
      <c r="AY180" s="132">
        <f t="shared" si="135"/>
        <v>0</v>
      </c>
      <c r="AZ180" s="132">
        <f t="shared" si="136"/>
        <v>0</v>
      </c>
      <c r="BA180" s="132">
        <f t="shared" si="137"/>
        <v>0</v>
      </c>
      <c r="BB180" s="132">
        <f t="shared" si="138"/>
        <v>0</v>
      </c>
      <c r="BC180" s="132">
        <f t="shared" si="139"/>
        <v>0</v>
      </c>
      <c r="BD180" s="132">
        <f t="shared" si="140"/>
        <v>0</v>
      </c>
      <c r="BE180" s="132">
        <f t="shared" si="141"/>
        <v>0</v>
      </c>
      <c r="BF180" s="132">
        <f t="shared" si="142"/>
        <v>0</v>
      </c>
      <c r="BG180" s="132">
        <f t="shared" si="143"/>
        <v>0</v>
      </c>
      <c r="BH180" s="132">
        <f t="shared" si="144"/>
        <v>0</v>
      </c>
      <c r="BI180" s="132">
        <f t="shared" si="145"/>
        <v>0</v>
      </c>
      <c r="BJ180" s="132">
        <f t="shared" si="146"/>
        <v>0</v>
      </c>
      <c r="BK180" s="132">
        <f t="shared" si="147"/>
        <v>0</v>
      </c>
      <c r="BL180" s="132">
        <f t="shared" si="148"/>
        <v>0</v>
      </c>
      <c r="BM180" s="132">
        <f t="shared" si="149"/>
        <v>0</v>
      </c>
      <c r="BN180" s="132">
        <f t="shared" si="150"/>
        <v>0</v>
      </c>
      <c r="BO180" s="132">
        <f t="shared" si="151"/>
        <v>0</v>
      </c>
      <c r="BP180" s="132">
        <f t="shared" si="152"/>
        <v>0</v>
      </c>
      <c r="BQ180" s="132">
        <f t="shared" si="153"/>
        <v>0</v>
      </c>
      <c r="BR180" s="132">
        <f t="shared" si="154"/>
        <v>0</v>
      </c>
      <c r="BS180" s="132">
        <f t="shared" si="155"/>
        <v>0</v>
      </c>
      <c r="BT180" s="132">
        <f t="shared" si="156"/>
        <v>0</v>
      </c>
      <c r="BU180" s="132">
        <f t="shared" si="157"/>
        <v>0</v>
      </c>
      <c r="BV180" s="132">
        <f t="shared" si="158"/>
        <v>0</v>
      </c>
      <c r="BW180" s="132">
        <f t="shared" si="159"/>
        <v>0</v>
      </c>
      <c r="BX180" s="132">
        <f t="shared" si="160"/>
        <v>0</v>
      </c>
      <c r="BY180" s="132">
        <f t="shared" si="161"/>
        <v>0</v>
      </c>
      <c r="BZ180" s="132">
        <f t="shared" si="162"/>
        <v>0</v>
      </c>
      <c r="CA180" s="138">
        <f t="shared" si="163"/>
        <v>0</v>
      </c>
      <c r="CC180" s="138">
        <f t="shared" si="164"/>
        <v>0</v>
      </c>
      <c r="CD180" s="138">
        <f t="shared" si="178"/>
        <v>0</v>
      </c>
      <c r="CE180" s="183">
        <f t="shared" si="179"/>
        <v>0</v>
      </c>
      <c r="CF180" s="130" t="str">
        <f t="shared" si="180"/>
        <v xml:space="preserve"> </v>
      </c>
      <c r="CG180" s="130" t="str">
        <f t="shared" si="181"/>
        <v xml:space="preserve"> </v>
      </c>
    </row>
    <row r="181" spans="1:85" ht="15">
      <c r="A181" s="181">
        <v>178</v>
      </c>
      <c r="B181" s="1956"/>
      <c r="C181" s="1956"/>
      <c r="D181" s="316"/>
      <c r="E181" s="317" t="str">
        <f ca="1">IF(D181&gt;0,OFFSET(исх.данные!$A$6,D181,1,1,1)," ")</f>
        <v xml:space="preserve"> </v>
      </c>
      <c r="F181" s="318" t="str">
        <f ca="1">IF(D181&gt;0,OFFSET(исх.данные!$A$6,D181,2,1,1),"  ")</f>
        <v xml:space="preserve">  </v>
      </c>
      <c r="G181" s="317" t="str">
        <f ca="1">IF(D181&gt;0,OFFSET(исх.данные!$A$6,D181,3,1,1),"  ")</f>
        <v xml:space="preserve">  </v>
      </c>
      <c r="H181" s="316"/>
      <c r="I181" s="306"/>
      <c r="J181" s="317"/>
      <c r="K181" s="317"/>
      <c r="L181" s="306"/>
      <c r="M181" s="317"/>
      <c r="N181" s="317"/>
      <c r="O181" s="319"/>
      <c r="P181" s="319"/>
      <c r="Q181" s="306"/>
      <c r="R181" s="306"/>
      <c r="S181" s="318"/>
      <c r="T181" s="318"/>
      <c r="U181" s="320"/>
      <c r="V181" s="126" t="str">
        <f t="shared" si="165"/>
        <v xml:space="preserve"> </v>
      </c>
      <c r="W181" s="126" t="str">
        <f t="shared" si="166"/>
        <v xml:space="preserve"> </v>
      </c>
      <c r="X181" s="126" t="str">
        <f t="shared" si="167"/>
        <v xml:space="preserve"> </v>
      </c>
      <c r="Y181" s="126"/>
      <c r="Z181" s="126" t="str">
        <f t="shared" si="122"/>
        <v xml:space="preserve"> </v>
      </c>
      <c r="AA181" s="181" t="str">
        <f t="shared" si="168"/>
        <v xml:space="preserve">    </v>
      </c>
      <c r="AC181" s="132">
        <f t="shared" si="182"/>
        <v>0</v>
      </c>
      <c r="AD181" s="132">
        <f t="shared" si="169"/>
        <v>0</v>
      </c>
      <c r="AE181" s="132">
        <f t="shared" si="170"/>
        <v>0</v>
      </c>
      <c r="AF181" s="132">
        <f t="shared" si="171"/>
        <v>0</v>
      </c>
      <c r="AG181" s="132">
        <f t="shared" si="172"/>
        <v>0</v>
      </c>
      <c r="AH181" s="132">
        <f t="shared" si="173"/>
        <v>0</v>
      </c>
      <c r="AI181" s="132">
        <f t="shared" si="174"/>
        <v>0</v>
      </c>
      <c r="AJ181" s="132">
        <f t="shared" si="175"/>
        <v>0</v>
      </c>
      <c r="AK181" s="132">
        <f t="shared" si="176"/>
        <v>0</v>
      </c>
      <c r="AL181" s="132">
        <f t="shared" si="177"/>
        <v>0</v>
      </c>
      <c r="AM181" s="132">
        <f t="shared" si="123"/>
        <v>0</v>
      </c>
      <c r="AN181" s="132">
        <f t="shared" si="124"/>
        <v>0</v>
      </c>
      <c r="AO181" s="132">
        <f t="shared" si="125"/>
        <v>0</v>
      </c>
      <c r="AP181" s="132">
        <f t="shared" si="126"/>
        <v>0</v>
      </c>
      <c r="AQ181" s="132">
        <f t="shared" si="127"/>
        <v>0</v>
      </c>
      <c r="AR181" s="132">
        <f t="shared" si="128"/>
        <v>0</v>
      </c>
      <c r="AS181" s="132">
        <f t="shared" si="129"/>
        <v>0</v>
      </c>
      <c r="AT181" s="132">
        <f t="shared" si="130"/>
        <v>0</v>
      </c>
      <c r="AU181" s="132">
        <f t="shared" si="131"/>
        <v>0</v>
      </c>
      <c r="AV181" s="132">
        <f t="shared" si="132"/>
        <v>0</v>
      </c>
      <c r="AW181" s="132">
        <f t="shared" si="133"/>
        <v>0</v>
      </c>
      <c r="AX181" s="132">
        <f t="shared" si="134"/>
        <v>0</v>
      </c>
      <c r="AY181" s="132">
        <f t="shared" si="135"/>
        <v>0</v>
      </c>
      <c r="AZ181" s="132">
        <f t="shared" si="136"/>
        <v>0</v>
      </c>
      <c r="BA181" s="132">
        <f t="shared" si="137"/>
        <v>0</v>
      </c>
      <c r="BB181" s="132">
        <f t="shared" si="138"/>
        <v>0</v>
      </c>
      <c r="BC181" s="132">
        <f t="shared" si="139"/>
        <v>0</v>
      </c>
      <c r="BD181" s="132">
        <f t="shared" si="140"/>
        <v>0</v>
      </c>
      <c r="BE181" s="132">
        <f t="shared" si="141"/>
        <v>0</v>
      </c>
      <c r="BF181" s="132">
        <f t="shared" si="142"/>
        <v>0</v>
      </c>
      <c r="BG181" s="132">
        <f t="shared" si="143"/>
        <v>0</v>
      </c>
      <c r="BH181" s="132">
        <f t="shared" si="144"/>
        <v>0</v>
      </c>
      <c r="BI181" s="132">
        <f t="shared" si="145"/>
        <v>0</v>
      </c>
      <c r="BJ181" s="132">
        <f t="shared" si="146"/>
        <v>0</v>
      </c>
      <c r="BK181" s="132">
        <f t="shared" si="147"/>
        <v>0</v>
      </c>
      <c r="BL181" s="132">
        <f t="shared" si="148"/>
        <v>0</v>
      </c>
      <c r="BM181" s="132">
        <f t="shared" si="149"/>
        <v>0</v>
      </c>
      <c r="BN181" s="132">
        <f t="shared" si="150"/>
        <v>0</v>
      </c>
      <c r="BO181" s="132">
        <f t="shared" si="151"/>
        <v>0</v>
      </c>
      <c r="BP181" s="132">
        <f t="shared" si="152"/>
        <v>0</v>
      </c>
      <c r="BQ181" s="132">
        <f t="shared" si="153"/>
        <v>0</v>
      </c>
      <c r="BR181" s="132">
        <f t="shared" si="154"/>
        <v>0</v>
      </c>
      <c r="BS181" s="132">
        <f t="shared" si="155"/>
        <v>0</v>
      </c>
      <c r="BT181" s="132">
        <f t="shared" si="156"/>
        <v>0</v>
      </c>
      <c r="BU181" s="132">
        <f t="shared" si="157"/>
        <v>0</v>
      </c>
      <c r="BV181" s="132">
        <f t="shared" si="158"/>
        <v>0</v>
      </c>
      <c r="BW181" s="132">
        <f t="shared" si="159"/>
        <v>0</v>
      </c>
      <c r="BX181" s="132">
        <f t="shared" si="160"/>
        <v>0</v>
      </c>
      <c r="BY181" s="132">
        <f t="shared" si="161"/>
        <v>0</v>
      </c>
      <c r="BZ181" s="132">
        <f t="shared" si="162"/>
        <v>0</v>
      </c>
      <c r="CA181" s="138">
        <f t="shared" si="163"/>
        <v>0</v>
      </c>
      <c r="CC181" s="138">
        <f t="shared" si="164"/>
        <v>0</v>
      </c>
      <c r="CD181" s="138">
        <f t="shared" si="178"/>
        <v>0</v>
      </c>
      <c r="CE181" s="183">
        <f t="shared" si="179"/>
        <v>0</v>
      </c>
      <c r="CF181" s="130" t="str">
        <f t="shared" si="180"/>
        <v xml:space="preserve"> </v>
      </c>
      <c r="CG181" s="130" t="str">
        <f t="shared" si="181"/>
        <v xml:space="preserve"> </v>
      </c>
    </row>
    <row r="182" spans="1:85" ht="15">
      <c r="A182" s="181">
        <v>179</v>
      </c>
      <c r="B182" s="1957"/>
      <c r="C182" s="1957"/>
      <c r="D182" s="310"/>
      <c r="E182" s="311" t="str">
        <f ca="1">IF(D182&gt;0,OFFSET(исх.данные!$A$6,D182,1,1,1)," ")</f>
        <v xml:space="preserve"> </v>
      </c>
      <c r="F182" s="312" t="str">
        <f ca="1">IF(D182&gt;0,OFFSET(исх.данные!$A$6,D182,2,1,1),"  ")</f>
        <v xml:space="preserve">  </v>
      </c>
      <c r="G182" s="311" t="str">
        <f ca="1">IF(D182&gt;0,OFFSET(исх.данные!$A$6,D182,3,1,1),"  ")</f>
        <v xml:space="preserve">  </v>
      </c>
      <c r="H182" s="310"/>
      <c r="I182" s="314"/>
      <c r="J182" s="311"/>
      <c r="K182" s="311"/>
      <c r="L182" s="314"/>
      <c r="M182" s="311"/>
      <c r="N182" s="311"/>
      <c r="O182" s="313"/>
      <c r="P182" s="313"/>
      <c r="Q182" s="314"/>
      <c r="R182" s="314"/>
      <c r="S182" s="312"/>
      <c r="T182" s="312"/>
      <c r="U182" s="315"/>
      <c r="V182" s="129" t="str">
        <f t="shared" si="165"/>
        <v xml:space="preserve"> </v>
      </c>
      <c r="W182" s="129" t="str">
        <f t="shared" si="166"/>
        <v xml:space="preserve"> </v>
      </c>
      <c r="X182" s="129" t="str">
        <f t="shared" si="167"/>
        <v xml:space="preserve"> </v>
      </c>
      <c r="Y182" s="129"/>
      <c r="Z182" s="129" t="str">
        <f t="shared" si="122"/>
        <v xml:space="preserve"> </v>
      </c>
      <c r="AA182" s="182" t="str">
        <f t="shared" si="168"/>
        <v xml:space="preserve">    </v>
      </c>
      <c r="AC182" s="132">
        <f t="shared" si="182"/>
        <v>0</v>
      </c>
      <c r="AD182" s="132">
        <f t="shared" si="169"/>
        <v>0</v>
      </c>
      <c r="AE182" s="132">
        <f t="shared" si="170"/>
        <v>0</v>
      </c>
      <c r="AF182" s="132">
        <f t="shared" si="171"/>
        <v>0</v>
      </c>
      <c r="AG182" s="132">
        <f t="shared" si="172"/>
        <v>0</v>
      </c>
      <c r="AH182" s="132">
        <f t="shared" si="173"/>
        <v>0</v>
      </c>
      <c r="AI182" s="132">
        <f t="shared" si="174"/>
        <v>0</v>
      </c>
      <c r="AJ182" s="132">
        <f t="shared" si="175"/>
        <v>0</v>
      </c>
      <c r="AK182" s="132">
        <f t="shared" si="176"/>
        <v>0</v>
      </c>
      <c r="AL182" s="132">
        <f t="shared" si="177"/>
        <v>0</v>
      </c>
      <c r="AM182" s="132">
        <f t="shared" si="123"/>
        <v>0</v>
      </c>
      <c r="AN182" s="132">
        <f t="shared" si="124"/>
        <v>0</v>
      </c>
      <c r="AO182" s="132">
        <f t="shared" si="125"/>
        <v>0</v>
      </c>
      <c r="AP182" s="132">
        <f t="shared" si="126"/>
        <v>0</v>
      </c>
      <c r="AQ182" s="132">
        <f t="shared" si="127"/>
        <v>0</v>
      </c>
      <c r="AR182" s="132">
        <f t="shared" si="128"/>
        <v>0</v>
      </c>
      <c r="AS182" s="132">
        <f t="shared" si="129"/>
        <v>0</v>
      </c>
      <c r="AT182" s="132">
        <f t="shared" si="130"/>
        <v>0</v>
      </c>
      <c r="AU182" s="132">
        <f t="shared" si="131"/>
        <v>0</v>
      </c>
      <c r="AV182" s="132">
        <f t="shared" si="132"/>
        <v>0</v>
      </c>
      <c r="AW182" s="132">
        <f t="shared" si="133"/>
        <v>0</v>
      </c>
      <c r="AX182" s="132">
        <f t="shared" si="134"/>
        <v>0</v>
      </c>
      <c r="AY182" s="132">
        <f t="shared" si="135"/>
        <v>0</v>
      </c>
      <c r="AZ182" s="132">
        <f t="shared" si="136"/>
        <v>0</v>
      </c>
      <c r="BA182" s="132">
        <f t="shared" si="137"/>
        <v>0</v>
      </c>
      <c r="BB182" s="132">
        <f t="shared" si="138"/>
        <v>0</v>
      </c>
      <c r="BC182" s="132">
        <f t="shared" si="139"/>
        <v>0</v>
      </c>
      <c r="BD182" s="132">
        <f t="shared" si="140"/>
        <v>0</v>
      </c>
      <c r="BE182" s="132">
        <f t="shared" si="141"/>
        <v>0</v>
      </c>
      <c r="BF182" s="132">
        <f t="shared" si="142"/>
        <v>0</v>
      </c>
      <c r="BG182" s="132">
        <f t="shared" si="143"/>
        <v>0</v>
      </c>
      <c r="BH182" s="132">
        <f t="shared" si="144"/>
        <v>0</v>
      </c>
      <c r="BI182" s="132">
        <f t="shared" si="145"/>
        <v>0</v>
      </c>
      <c r="BJ182" s="132">
        <f t="shared" si="146"/>
        <v>0</v>
      </c>
      <c r="BK182" s="132">
        <f t="shared" si="147"/>
        <v>0</v>
      </c>
      <c r="BL182" s="132">
        <f t="shared" si="148"/>
        <v>0</v>
      </c>
      <c r="BM182" s="132">
        <f t="shared" si="149"/>
        <v>0</v>
      </c>
      <c r="BN182" s="132">
        <f t="shared" si="150"/>
        <v>0</v>
      </c>
      <c r="BO182" s="132">
        <f t="shared" si="151"/>
        <v>0</v>
      </c>
      <c r="BP182" s="132">
        <f t="shared" si="152"/>
        <v>0</v>
      </c>
      <c r="BQ182" s="132">
        <f t="shared" si="153"/>
        <v>0</v>
      </c>
      <c r="BR182" s="132">
        <f t="shared" si="154"/>
        <v>0</v>
      </c>
      <c r="BS182" s="132">
        <f t="shared" si="155"/>
        <v>0</v>
      </c>
      <c r="BT182" s="132">
        <f t="shared" si="156"/>
        <v>0</v>
      </c>
      <c r="BU182" s="132">
        <f t="shared" si="157"/>
        <v>0</v>
      </c>
      <c r="BV182" s="132">
        <f t="shared" si="158"/>
        <v>0</v>
      </c>
      <c r="BW182" s="132">
        <f t="shared" si="159"/>
        <v>0</v>
      </c>
      <c r="BX182" s="132">
        <f t="shared" si="160"/>
        <v>0</v>
      </c>
      <c r="BY182" s="132">
        <f t="shared" si="161"/>
        <v>0</v>
      </c>
      <c r="BZ182" s="132">
        <f t="shared" si="162"/>
        <v>0</v>
      </c>
      <c r="CA182" s="138">
        <f t="shared" si="163"/>
        <v>0</v>
      </c>
      <c r="CC182" s="138">
        <f t="shared" si="164"/>
        <v>0</v>
      </c>
      <c r="CD182" s="138">
        <f t="shared" si="178"/>
        <v>0</v>
      </c>
      <c r="CE182" s="183">
        <f t="shared" si="179"/>
        <v>0</v>
      </c>
      <c r="CF182" s="130" t="str">
        <f t="shared" si="180"/>
        <v xml:space="preserve"> </v>
      </c>
      <c r="CG182" s="130" t="str">
        <f t="shared" si="181"/>
        <v xml:space="preserve"> </v>
      </c>
    </row>
    <row r="183" spans="1:85" ht="15">
      <c r="A183" s="181">
        <v>180</v>
      </c>
      <c r="B183" s="1956"/>
      <c r="C183" s="1956"/>
      <c r="D183" s="316"/>
      <c r="E183" s="317" t="str">
        <f ca="1">IF(D183&gt;0,OFFSET(исх.данные!$A$6,D183,1,1,1)," ")</f>
        <v xml:space="preserve"> </v>
      </c>
      <c r="F183" s="318" t="str">
        <f ca="1">IF(D183&gt;0,OFFSET(исх.данные!$A$6,D183,2,1,1),"  ")</f>
        <v xml:space="preserve">  </v>
      </c>
      <c r="G183" s="317" t="str">
        <f ca="1">IF(D183&gt;0,OFFSET(исх.данные!$A$6,D183,3,1,1),"  ")</f>
        <v xml:space="preserve">  </v>
      </c>
      <c r="H183" s="316"/>
      <c r="I183" s="306"/>
      <c r="J183" s="317"/>
      <c r="K183" s="317"/>
      <c r="L183" s="306"/>
      <c r="M183" s="317"/>
      <c r="N183" s="317"/>
      <c r="O183" s="319"/>
      <c r="P183" s="319"/>
      <c r="Q183" s="306"/>
      <c r="R183" s="306"/>
      <c r="S183" s="318"/>
      <c r="T183" s="318"/>
      <c r="U183" s="320"/>
      <c r="V183" s="126" t="str">
        <f t="shared" si="165"/>
        <v xml:space="preserve"> </v>
      </c>
      <c r="W183" s="126" t="str">
        <f t="shared" si="166"/>
        <v xml:space="preserve"> </v>
      </c>
      <c r="X183" s="126" t="str">
        <f t="shared" si="167"/>
        <v xml:space="preserve"> </v>
      </c>
      <c r="Y183" s="126"/>
      <c r="Z183" s="126" t="str">
        <f t="shared" si="122"/>
        <v xml:space="preserve"> </v>
      </c>
      <c r="AA183" s="181" t="str">
        <f t="shared" si="168"/>
        <v xml:space="preserve">    </v>
      </c>
      <c r="AC183" s="132">
        <f t="shared" si="182"/>
        <v>0</v>
      </c>
      <c r="AD183" s="132">
        <f t="shared" si="169"/>
        <v>0</v>
      </c>
      <c r="AE183" s="132">
        <f t="shared" si="170"/>
        <v>0</v>
      </c>
      <c r="AF183" s="132">
        <f t="shared" si="171"/>
        <v>0</v>
      </c>
      <c r="AG183" s="132">
        <f t="shared" si="172"/>
        <v>0</v>
      </c>
      <c r="AH183" s="132">
        <f t="shared" si="173"/>
        <v>0</v>
      </c>
      <c r="AI183" s="132">
        <f t="shared" si="174"/>
        <v>0</v>
      </c>
      <c r="AJ183" s="132">
        <f t="shared" si="175"/>
        <v>0</v>
      </c>
      <c r="AK183" s="132">
        <f t="shared" si="176"/>
        <v>0</v>
      </c>
      <c r="AL183" s="132">
        <f t="shared" si="177"/>
        <v>0</v>
      </c>
      <c r="AM183" s="132">
        <f t="shared" si="123"/>
        <v>0</v>
      </c>
      <c r="AN183" s="132">
        <f t="shared" si="124"/>
        <v>0</v>
      </c>
      <c r="AO183" s="132">
        <f t="shared" si="125"/>
        <v>0</v>
      </c>
      <c r="AP183" s="132">
        <f t="shared" si="126"/>
        <v>0</v>
      </c>
      <c r="AQ183" s="132">
        <f t="shared" si="127"/>
        <v>0</v>
      </c>
      <c r="AR183" s="132">
        <f t="shared" si="128"/>
        <v>0</v>
      </c>
      <c r="AS183" s="132">
        <f t="shared" si="129"/>
        <v>0</v>
      </c>
      <c r="AT183" s="132">
        <f t="shared" si="130"/>
        <v>0</v>
      </c>
      <c r="AU183" s="132">
        <f t="shared" si="131"/>
        <v>0</v>
      </c>
      <c r="AV183" s="132">
        <f t="shared" si="132"/>
        <v>0</v>
      </c>
      <c r="AW183" s="132">
        <f t="shared" si="133"/>
        <v>0</v>
      </c>
      <c r="AX183" s="132">
        <f t="shared" si="134"/>
        <v>0</v>
      </c>
      <c r="AY183" s="132">
        <f t="shared" si="135"/>
        <v>0</v>
      </c>
      <c r="AZ183" s="132">
        <f t="shared" si="136"/>
        <v>0</v>
      </c>
      <c r="BA183" s="132">
        <f t="shared" si="137"/>
        <v>0</v>
      </c>
      <c r="BB183" s="132">
        <f t="shared" si="138"/>
        <v>0</v>
      </c>
      <c r="BC183" s="132">
        <f t="shared" si="139"/>
        <v>0</v>
      </c>
      <c r="BD183" s="132">
        <f t="shared" si="140"/>
        <v>0</v>
      </c>
      <c r="BE183" s="132">
        <f t="shared" si="141"/>
        <v>0</v>
      </c>
      <c r="BF183" s="132">
        <f t="shared" si="142"/>
        <v>0</v>
      </c>
      <c r="BG183" s="132">
        <f t="shared" si="143"/>
        <v>0</v>
      </c>
      <c r="BH183" s="132">
        <f t="shared" si="144"/>
        <v>0</v>
      </c>
      <c r="BI183" s="132">
        <f t="shared" si="145"/>
        <v>0</v>
      </c>
      <c r="BJ183" s="132">
        <f t="shared" si="146"/>
        <v>0</v>
      </c>
      <c r="BK183" s="132">
        <f t="shared" si="147"/>
        <v>0</v>
      </c>
      <c r="BL183" s="132">
        <f t="shared" si="148"/>
        <v>0</v>
      </c>
      <c r="BM183" s="132">
        <f t="shared" si="149"/>
        <v>0</v>
      </c>
      <c r="BN183" s="132">
        <f t="shared" si="150"/>
        <v>0</v>
      </c>
      <c r="BO183" s="132">
        <f t="shared" si="151"/>
        <v>0</v>
      </c>
      <c r="BP183" s="132">
        <f t="shared" si="152"/>
        <v>0</v>
      </c>
      <c r="BQ183" s="132">
        <f t="shared" si="153"/>
        <v>0</v>
      </c>
      <c r="BR183" s="132">
        <f t="shared" si="154"/>
        <v>0</v>
      </c>
      <c r="BS183" s="132">
        <f t="shared" si="155"/>
        <v>0</v>
      </c>
      <c r="BT183" s="132">
        <f t="shared" si="156"/>
        <v>0</v>
      </c>
      <c r="BU183" s="132">
        <f t="shared" si="157"/>
        <v>0</v>
      </c>
      <c r="BV183" s="132">
        <f t="shared" si="158"/>
        <v>0</v>
      </c>
      <c r="BW183" s="132">
        <f t="shared" si="159"/>
        <v>0</v>
      </c>
      <c r="BX183" s="132">
        <f t="shared" si="160"/>
        <v>0</v>
      </c>
      <c r="BY183" s="132">
        <f t="shared" si="161"/>
        <v>0</v>
      </c>
      <c r="BZ183" s="132">
        <f t="shared" si="162"/>
        <v>0</v>
      </c>
      <c r="CA183" s="138">
        <f t="shared" si="163"/>
        <v>0</v>
      </c>
      <c r="CC183" s="138">
        <f t="shared" si="164"/>
        <v>0</v>
      </c>
      <c r="CD183" s="138">
        <f t="shared" si="178"/>
        <v>0</v>
      </c>
      <c r="CE183" s="183">
        <f t="shared" si="179"/>
        <v>0</v>
      </c>
      <c r="CF183" s="130" t="str">
        <f t="shared" si="180"/>
        <v xml:space="preserve"> </v>
      </c>
      <c r="CG183" s="130" t="str">
        <f t="shared" si="181"/>
        <v xml:space="preserve"> </v>
      </c>
    </row>
    <row r="184" spans="1:85" ht="15">
      <c r="A184" s="181">
        <v>181</v>
      </c>
      <c r="B184" s="1957"/>
      <c r="C184" s="1957"/>
      <c r="D184" s="310"/>
      <c r="E184" s="311" t="str">
        <f ca="1">IF(D184&gt;0,OFFSET(исх.данные!$A$6,D184,1,1,1)," ")</f>
        <v xml:space="preserve"> </v>
      </c>
      <c r="F184" s="312" t="str">
        <f ca="1">IF(D184&gt;0,OFFSET(исх.данные!$A$6,D184,2,1,1),"  ")</f>
        <v xml:space="preserve">  </v>
      </c>
      <c r="G184" s="311" t="str">
        <f ca="1">IF(D184&gt;0,OFFSET(исх.данные!$A$6,D184,3,1,1),"  ")</f>
        <v xml:space="preserve">  </v>
      </c>
      <c r="H184" s="310"/>
      <c r="I184" s="314"/>
      <c r="J184" s="311"/>
      <c r="K184" s="311"/>
      <c r="L184" s="314"/>
      <c r="M184" s="311"/>
      <c r="N184" s="311"/>
      <c r="O184" s="313"/>
      <c r="P184" s="313"/>
      <c r="Q184" s="314"/>
      <c r="R184" s="314"/>
      <c r="S184" s="312"/>
      <c r="T184" s="312"/>
      <c r="U184" s="315"/>
      <c r="V184" s="129" t="str">
        <f t="shared" si="165"/>
        <v xml:space="preserve"> </v>
      </c>
      <c r="W184" s="129" t="str">
        <f t="shared" si="166"/>
        <v xml:space="preserve"> </v>
      </c>
      <c r="X184" s="129" t="str">
        <f t="shared" si="167"/>
        <v xml:space="preserve"> </v>
      </c>
      <c r="Y184" s="129"/>
      <c r="Z184" s="129" t="str">
        <f t="shared" si="122"/>
        <v xml:space="preserve"> </v>
      </c>
      <c r="AA184" s="182" t="str">
        <f t="shared" si="168"/>
        <v xml:space="preserve">    </v>
      </c>
      <c r="AC184" s="132">
        <f t="shared" si="182"/>
        <v>0</v>
      </c>
      <c r="AD184" s="132">
        <f t="shared" si="169"/>
        <v>0</v>
      </c>
      <c r="AE184" s="132">
        <f t="shared" si="170"/>
        <v>0</v>
      </c>
      <c r="AF184" s="132">
        <f t="shared" si="171"/>
        <v>0</v>
      </c>
      <c r="AG184" s="132">
        <f t="shared" si="172"/>
        <v>0</v>
      </c>
      <c r="AH184" s="132">
        <f t="shared" si="173"/>
        <v>0</v>
      </c>
      <c r="AI184" s="132">
        <f t="shared" si="174"/>
        <v>0</v>
      </c>
      <c r="AJ184" s="132">
        <f t="shared" si="175"/>
        <v>0</v>
      </c>
      <c r="AK184" s="132">
        <f t="shared" si="176"/>
        <v>0</v>
      </c>
      <c r="AL184" s="132">
        <f t="shared" si="177"/>
        <v>0</v>
      </c>
      <c r="AM184" s="132">
        <f t="shared" si="123"/>
        <v>0</v>
      </c>
      <c r="AN184" s="132">
        <f t="shared" si="124"/>
        <v>0</v>
      </c>
      <c r="AO184" s="132">
        <f t="shared" si="125"/>
        <v>0</v>
      </c>
      <c r="AP184" s="132">
        <f t="shared" si="126"/>
        <v>0</v>
      </c>
      <c r="AQ184" s="132">
        <f t="shared" si="127"/>
        <v>0</v>
      </c>
      <c r="AR184" s="132">
        <f t="shared" si="128"/>
        <v>0</v>
      </c>
      <c r="AS184" s="132">
        <f t="shared" si="129"/>
        <v>0</v>
      </c>
      <c r="AT184" s="132">
        <f t="shared" si="130"/>
        <v>0</v>
      </c>
      <c r="AU184" s="132">
        <f t="shared" si="131"/>
        <v>0</v>
      </c>
      <c r="AV184" s="132">
        <f t="shared" si="132"/>
        <v>0</v>
      </c>
      <c r="AW184" s="132">
        <f t="shared" si="133"/>
        <v>0</v>
      </c>
      <c r="AX184" s="132">
        <f t="shared" si="134"/>
        <v>0</v>
      </c>
      <c r="AY184" s="132">
        <f t="shared" si="135"/>
        <v>0</v>
      </c>
      <c r="AZ184" s="132">
        <f t="shared" si="136"/>
        <v>0</v>
      </c>
      <c r="BA184" s="132">
        <f t="shared" si="137"/>
        <v>0</v>
      </c>
      <c r="BB184" s="132">
        <f t="shared" si="138"/>
        <v>0</v>
      </c>
      <c r="BC184" s="132">
        <f t="shared" si="139"/>
        <v>0</v>
      </c>
      <c r="BD184" s="132">
        <f t="shared" si="140"/>
        <v>0</v>
      </c>
      <c r="BE184" s="132">
        <f t="shared" si="141"/>
        <v>0</v>
      </c>
      <c r="BF184" s="132">
        <f t="shared" si="142"/>
        <v>0</v>
      </c>
      <c r="BG184" s="132">
        <f t="shared" si="143"/>
        <v>0</v>
      </c>
      <c r="BH184" s="132">
        <f t="shared" si="144"/>
        <v>0</v>
      </c>
      <c r="BI184" s="132">
        <f t="shared" si="145"/>
        <v>0</v>
      </c>
      <c r="BJ184" s="132">
        <f t="shared" si="146"/>
        <v>0</v>
      </c>
      <c r="BK184" s="132">
        <f t="shared" si="147"/>
        <v>0</v>
      </c>
      <c r="BL184" s="132">
        <f t="shared" si="148"/>
        <v>0</v>
      </c>
      <c r="BM184" s="132">
        <f t="shared" si="149"/>
        <v>0</v>
      </c>
      <c r="BN184" s="132">
        <f t="shared" si="150"/>
        <v>0</v>
      </c>
      <c r="BO184" s="132">
        <f t="shared" si="151"/>
        <v>0</v>
      </c>
      <c r="BP184" s="132">
        <f t="shared" si="152"/>
        <v>0</v>
      </c>
      <c r="BQ184" s="132">
        <f t="shared" si="153"/>
        <v>0</v>
      </c>
      <c r="BR184" s="132">
        <f t="shared" si="154"/>
        <v>0</v>
      </c>
      <c r="BS184" s="132">
        <f t="shared" si="155"/>
        <v>0</v>
      </c>
      <c r="BT184" s="132">
        <f t="shared" si="156"/>
        <v>0</v>
      </c>
      <c r="BU184" s="132">
        <f t="shared" si="157"/>
        <v>0</v>
      </c>
      <c r="BV184" s="132">
        <f t="shared" si="158"/>
        <v>0</v>
      </c>
      <c r="BW184" s="132">
        <f t="shared" si="159"/>
        <v>0</v>
      </c>
      <c r="BX184" s="132">
        <f t="shared" si="160"/>
        <v>0</v>
      </c>
      <c r="BY184" s="132">
        <f t="shared" si="161"/>
        <v>0</v>
      </c>
      <c r="BZ184" s="132">
        <f t="shared" si="162"/>
        <v>0</v>
      </c>
      <c r="CA184" s="138">
        <f t="shared" si="163"/>
        <v>0</v>
      </c>
      <c r="CC184" s="138">
        <f t="shared" si="164"/>
        <v>0</v>
      </c>
      <c r="CD184" s="138">
        <f t="shared" si="178"/>
        <v>0</v>
      </c>
      <c r="CE184" s="183">
        <f t="shared" si="179"/>
        <v>0</v>
      </c>
      <c r="CF184" s="130" t="str">
        <f t="shared" si="180"/>
        <v xml:space="preserve"> </v>
      </c>
      <c r="CG184" s="130" t="str">
        <f t="shared" si="181"/>
        <v xml:space="preserve"> </v>
      </c>
    </row>
    <row r="185" spans="1:85" ht="15">
      <c r="A185" s="181">
        <v>182</v>
      </c>
      <c r="B185" s="1956"/>
      <c r="C185" s="1956"/>
      <c r="D185" s="316"/>
      <c r="E185" s="317" t="str">
        <f ca="1">IF(D185&gt;0,OFFSET(исх.данные!$A$6,D185,1,1,1)," ")</f>
        <v xml:space="preserve"> </v>
      </c>
      <c r="F185" s="318" t="str">
        <f ca="1">IF(D185&gt;0,OFFSET(исх.данные!$A$6,D185,2,1,1),"  ")</f>
        <v xml:space="preserve">  </v>
      </c>
      <c r="G185" s="317" t="str">
        <f ca="1">IF(D185&gt;0,OFFSET(исх.данные!$A$6,D185,3,1,1),"  ")</f>
        <v xml:space="preserve">  </v>
      </c>
      <c r="H185" s="316"/>
      <c r="I185" s="306"/>
      <c r="J185" s="317"/>
      <c r="K185" s="317"/>
      <c r="L185" s="306"/>
      <c r="M185" s="317"/>
      <c r="N185" s="317"/>
      <c r="O185" s="319"/>
      <c r="P185" s="319"/>
      <c r="Q185" s="306"/>
      <c r="R185" s="306"/>
      <c r="S185" s="318"/>
      <c r="T185" s="318"/>
      <c r="U185" s="320"/>
      <c r="V185" s="126" t="str">
        <f t="shared" si="165"/>
        <v xml:space="preserve"> </v>
      </c>
      <c r="W185" s="126" t="str">
        <f t="shared" si="166"/>
        <v xml:space="preserve"> </v>
      </c>
      <c r="X185" s="126" t="str">
        <f t="shared" si="167"/>
        <v xml:space="preserve"> </v>
      </c>
      <c r="Y185" s="126"/>
      <c r="Z185" s="126" t="str">
        <f t="shared" si="122"/>
        <v xml:space="preserve"> </v>
      </c>
      <c r="AA185" s="181" t="str">
        <f t="shared" si="168"/>
        <v xml:space="preserve">    </v>
      </c>
      <c r="AC185" s="132">
        <f t="shared" si="182"/>
        <v>0</v>
      </c>
      <c r="AD185" s="132">
        <f t="shared" si="169"/>
        <v>0</v>
      </c>
      <c r="AE185" s="132">
        <f t="shared" si="170"/>
        <v>0</v>
      </c>
      <c r="AF185" s="132">
        <f t="shared" si="171"/>
        <v>0</v>
      </c>
      <c r="AG185" s="132">
        <f t="shared" si="172"/>
        <v>0</v>
      </c>
      <c r="AH185" s="132">
        <f t="shared" si="173"/>
        <v>0</v>
      </c>
      <c r="AI185" s="132">
        <f t="shared" si="174"/>
        <v>0</v>
      </c>
      <c r="AJ185" s="132">
        <f t="shared" si="175"/>
        <v>0</v>
      </c>
      <c r="AK185" s="132">
        <f t="shared" si="176"/>
        <v>0</v>
      </c>
      <c r="AL185" s="132">
        <f t="shared" si="177"/>
        <v>0</v>
      </c>
      <c r="AM185" s="132">
        <f t="shared" si="123"/>
        <v>0</v>
      </c>
      <c r="AN185" s="132">
        <f t="shared" si="124"/>
        <v>0</v>
      </c>
      <c r="AO185" s="132">
        <f t="shared" si="125"/>
        <v>0</v>
      </c>
      <c r="AP185" s="132">
        <f t="shared" si="126"/>
        <v>0</v>
      </c>
      <c r="AQ185" s="132">
        <f t="shared" si="127"/>
        <v>0</v>
      </c>
      <c r="AR185" s="132">
        <f t="shared" si="128"/>
        <v>0</v>
      </c>
      <c r="AS185" s="132">
        <f t="shared" si="129"/>
        <v>0</v>
      </c>
      <c r="AT185" s="132">
        <f t="shared" si="130"/>
        <v>0</v>
      </c>
      <c r="AU185" s="132">
        <f t="shared" si="131"/>
        <v>0</v>
      </c>
      <c r="AV185" s="132">
        <f t="shared" si="132"/>
        <v>0</v>
      </c>
      <c r="AW185" s="132">
        <f t="shared" si="133"/>
        <v>0</v>
      </c>
      <c r="AX185" s="132">
        <f t="shared" si="134"/>
        <v>0</v>
      </c>
      <c r="AY185" s="132">
        <f t="shared" si="135"/>
        <v>0</v>
      </c>
      <c r="AZ185" s="132">
        <f t="shared" si="136"/>
        <v>0</v>
      </c>
      <c r="BA185" s="132">
        <f t="shared" si="137"/>
        <v>0</v>
      </c>
      <c r="BB185" s="132">
        <f t="shared" si="138"/>
        <v>0</v>
      </c>
      <c r="BC185" s="132">
        <f t="shared" si="139"/>
        <v>0</v>
      </c>
      <c r="BD185" s="132">
        <f t="shared" si="140"/>
        <v>0</v>
      </c>
      <c r="BE185" s="132">
        <f t="shared" si="141"/>
        <v>0</v>
      </c>
      <c r="BF185" s="132">
        <f t="shared" si="142"/>
        <v>0</v>
      </c>
      <c r="BG185" s="132">
        <f t="shared" si="143"/>
        <v>0</v>
      </c>
      <c r="BH185" s="132">
        <f t="shared" si="144"/>
        <v>0</v>
      </c>
      <c r="BI185" s="132">
        <f t="shared" si="145"/>
        <v>0</v>
      </c>
      <c r="BJ185" s="132">
        <f t="shared" si="146"/>
        <v>0</v>
      </c>
      <c r="BK185" s="132">
        <f t="shared" si="147"/>
        <v>0</v>
      </c>
      <c r="BL185" s="132">
        <f t="shared" si="148"/>
        <v>0</v>
      </c>
      <c r="BM185" s="132">
        <f t="shared" si="149"/>
        <v>0</v>
      </c>
      <c r="BN185" s="132">
        <f t="shared" si="150"/>
        <v>0</v>
      </c>
      <c r="BO185" s="132">
        <f t="shared" si="151"/>
        <v>0</v>
      </c>
      <c r="BP185" s="132">
        <f t="shared" si="152"/>
        <v>0</v>
      </c>
      <c r="BQ185" s="132">
        <f t="shared" si="153"/>
        <v>0</v>
      </c>
      <c r="BR185" s="132">
        <f t="shared" si="154"/>
        <v>0</v>
      </c>
      <c r="BS185" s="132">
        <f t="shared" si="155"/>
        <v>0</v>
      </c>
      <c r="BT185" s="132">
        <f t="shared" si="156"/>
        <v>0</v>
      </c>
      <c r="BU185" s="132">
        <f t="shared" si="157"/>
        <v>0</v>
      </c>
      <c r="BV185" s="132">
        <f t="shared" si="158"/>
        <v>0</v>
      </c>
      <c r="BW185" s="132">
        <f t="shared" si="159"/>
        <v>0</v>
      </c>
      <c r="BX185" s="132">
        <f t="shared" si="160"/>
        <v>0</v>
      </c>
      <c r="BY185" s="132">
        <f t="shared" si="161"/>
        <v>0</v>
      </c>
      <c r="BZ185" s="132">
        <f t="shared" si="162"/>
        <v>0</v>
      </c>
      <c r="CA185" s="138">
        <f t="shared" si="163"/>
        <v>0</v>
      </c>
      <c r="CC185" s="138">
        <f t="shared" si="164"/>
        <v>0</v>
      </c>
      <c r="CD185" s="138">
        <f t="shared" si="178"/>
        <v>0</v>
      </c>
      <c r="CE185" s="183">
        <f t="shared" si="179"/>
        <v>0</v>
      </c>
      <c r="CF185" s="130" t="str">
        <f t="shared" si="180"/>
        <v xml:space="preserve"> </v>
      </c>
      <c r="CG185" s="130" t="str">
        <f t="shared" si="181"/>
        <v xml:space="preserve"> </v>
      </c>
    </row>
    <row r="186" spans="1:85" ht="15">
      <c r="A186" s="181">
        <v>183</v>
      </c>
      <c r="B186" s="1957"/>
      <c r="C186" s="1957"/>
      <c r="D186" s="310"/>
      <c r="E186" s="311" t="str">
        <f ca="1">IF(D186&gt;0,OFFSET(исх.данные!$A$6,D186,1,1,1)," ")</f>
        <v xml:space="preserve"> </v>
      </c>
      <c r="F186" s="312" t="str">
        <f ca="1">IF(D186&gt;0,OFFSET(исх.данные!$A$6,D186,2,1,1),"  ")</f>
        <v xml:space="preserve">  </v>
      </c>
      <c r="G186" s="311" t="str">
        <f ca="1">IF(D186&gt;0,OFFSET(исх.данные!$A$6,D186,3,1,1),"  ")</f>
        <v xml:space="preserve">  </v>
      </c>
      <c r="H186" s="310"/>
      <c r="I186" s="314"/>
      <c r="J186" s="311"/>
      <c r="K186" s="311"/>
      <c r="L186" s="314"/>
      <c r="M186" s="311"/>
      <c r="N186" s="311"/>
      <c r="O186" s="313"/>
      <c r="P186" s="313"/>
      <c r="Q186" s="314"/>
      <c r="R186" s="314"/>
      <c r="S186" s="312"/>
      <c r="T186" s="312"/>
      <c r="U186" s="315"/>
      <c r="V186" s="129" t="str">
        <f t="shared" si="165"/>
        <v xml:space="preserve"> </v>
      </c>
      <c r="W186" s="129" t="str">
        <f t="shared" si="166"/>
        <v xml:space="preserve"> </v>
      </c>
      <c r="X186" s="129" t="str">
        <f t="shared" si="167"/>
        <v xml:space="preserve"> </v>
      </c>
      <c r="Y186" s="129"/>
      <c r="Z186" s="129" t="str">
        <f t="shared" si="122"/>
        <v xml:space="preserve"> </v>
      </c>
      <c r="AA186" s="182" t="str">
        <f t="shared" si="168"/>
        <v xml:space="preserve">    </v>
      </c>
      <c r="AC186" s="132">
        <f t="shared" si="182"/>
        <v>0</v>
      </c>
      <c r="AD186" s="132">
        <f t="shared" si="169"/>
        <v>0</v>
      </c>
      <c r="AE186" s="132">
        <f t="shared" si="170"/>
        <v>0</v>
      </c>
      <c r="AF186" s="132">
        <f t="shared" si="171"/>
        <v>0</v>
      </c>
      <c r="AG186" s="132">
        <f t="shared" si="172"/>
        <v>0</v>
      </c>
      <c r="AH186" s="132">
        <f t="shared" si="173"/>
        <v>0</v>
      </c>
      <c r="AI186" s="132">
        <f t="shared" si="174"/>
        <v>0</v>
      </c>
      <c r="AJ186" s="132">
        <f t="shared" si="175"/>
        <v>0</v>
      </c>
      <c r="AK186" s="132">
        <f t="shared" si="176"/>
        <v>0</v>
      </c>
      <c r="AL186" s="132">
        <f t="shared" si="177"/>
        <v>0</v>
      </c>
      <c r="AM186" s="132">
        <f t="shared" si="123"/>
        <v>0</v>
      </c>
      <c r="AN186" s="132">
        <f t="shared" si="124"/>
        <v>0</v>
      </c>
      <c r="AO186" s="132">
        <f t="shared" si="125"/>
        <v>0</v>
      </c>
      <c r="AP186" s="132">
        <f t="shared" si="126"/>
        <v>0</v>
      </c>
      <c r="AQ186" s="132">
        <f t="shared" si="127"/>
        <v>0</v>
      </c>
      <c r="AR186" s="132">
        <f t="shared" si="128"/>
        <v>0</v>
      </c>
      <c r="AS186" s="132">
        <f t="shared" si="129"/>
        <v>0</v>
      </c>
      <c r="AT186" s="132">
        <f t="shared" si="130"/>
        <v>0</v>
      </c>
      <c r="AU186" s="132">
        <f t="shared" si="131"/>
        <v>0</v>
      </c>
      <c r="AV186" s="132">
        <f t="shared" si="132"/>
        <v>0</v>
      </c>
      <c r="AW186" s="132">
        <f t="shared" si="133"/>
        <v>0</v>
      </c>
      <c r="AX186" s="132">
        <f t="shared" si="134"/>
        <v>0</v>
      </c>
      <c r="AY186" s="132">
        <f t="shared" si="135"/>
        <v>0</v>
      </c>
      <c r="AZ186" s="132">
        <f t="shared" si="136"/>
        <v>0</v>
      </c>
      <c r="BA186" s="132">
        <f t="shared" si="137"/>
        <v>0</v>
      </c>
      <c r="BB186" s="132">
        <f t="shared" si="138"/>
        <v>0</v>
      </c>
      <c r="BC186" s="132">
        <f t="shared" si="139"/>
        <v>0</v>
      </c>
      <c r="BD186" s="132">
        <f t="shared" si="140"/>
        <v>0</v>
      </c>
      <c r="BE186" s="132">
        <f t="shared" si="141"/>
        <v>0</v>
      </c>
      <c r="BF186" s="132">
        <f t="shared" si="142"/>
        <v>0</v>
      </c>
      <c r="BG186" s="132">
        <f t="shared" si="143"/>
        <v>0</v>
      </c>
      <c r="BH186" s="132">
        <f t="shared" si="144"/>
        <v>0</v>
      </c>
      <c r="BI186" s="132">
        <f t="shared" si="145"/>
        <v>0</v>
      </c>
      <c r="BJ186" s="132">
        <f t="shared" si="146"/>
        <v>0</v>
      </c>
      <c r="BK186" s="132">
        <f t="shared" si="147"/>
        <v>0</v>
      </c>
      <c r="BL186" s="132">
        <f t="shared" si="148"/>
        <v>0</v>
      </c>
      <c r="BM186" s="132">
        <f t="shared" si="149"/>
        <v>0</v>
      </c>
      <c r="BN186" s="132">
        <f t="shared" si="150"/>
        <v>0</v>
      </c>
      <c r="BO186" s="132">
        <f t="shared" si="151"/>
        <v>0</v>
      </c>
      <c r="BP186" s="132">
        <f t="shared" si="152"/>
        <v>0</v>
      </c>
      <c r="BQ186" s="132">
        <f t="shared" si="153"/>
        <v>0</v>
      </c>
      <c r="BR186" s="132">
        <f t="shared" si="154"/>
        <v>0</v>
      </c>
      <c r="BS186" s="132">
        <f t="shared" si="155"/>
        <v>0</v>
      </c>
      <c r="BT186" s="132">
        <f t="shared" si="156"/>
        <v>0</v>
      </c>
      <c r="BU186" s="132">
        <f t="shared" si="157"/>
        <v>0</v>
      </c>
      <c r="BV186" s="132">
        <f t="shared" si="158"/>
        <v>0</v>
      </c>
      <c r="BW186" s="132">
        <f t="shared" si="159"/>
        <v>0</v>
      </c>
      <c r="BX186" s="132">
        <f t="shared" si="160"/>
        <v>0</v>
      </c>
      <c r="BY186" s="132">
        <f t="shared" si="161"/>
        <v>0</v>
      </c>
      <c r="BZ186" s="132">
        <f t="shared" si="162"/>
        <v>0</v>
      </c>
      <c r="CA186" s="138">
        <f t="shared" si="163"/>
        <v>0</v>
      </c>
      <c r="CC186" s="138">
        <f t="shared" si="164"/>
        <v>0</v>
      </c>
      <c r="CD186" s="138">
        <f t="shared" si="178"/>
        <v>0</v>
      </c>
      <c r="CE186" s="183">
        <f t="shared" si="179"/>
        <v>0</v>
      </c>
      <c r="CF186" s="130" t="str">
        <f t="shared" si="180"/>
        <v xml:space="preserve"> </v>
      </c>
      <c r="CG186" s="130" t="str">
        <f t="shared" si="181"/>
        <v xml:space="preserve"> </v>
      </c>
    </row>
    <row r="187" spans="1:85" ht="15">
      <c r="A187" s="181">
        <v>184</v>
      </c>
      <c r="B187" s="1956"/>
      <c r="C187" s="1956"/>
      <c r="D187" s="316"/>
      <c r="E187" s="317" t="str">
        <f ca="1">IF(D187&gt;0,OFFSET(исх.данные!$A$6,D187,1,1,1)," ")</f>
        <v xml:space="preserve"> </v>
      </c>
      <c r="F187" s="318" t="str">
        <f ca="1">IF(D187&gt;0,OFFSET(исх.данные!$A$6,D187,2,1,1),"  ")</f>
        <v xml:space="preserve">  </v>
      </c>
      <c r="G187" s="317" t="str">
        <f ca="1">IF(D187&gt;0,OFFSET(исх.данные!$A$6,D187,3,1,1),"  ")</f>
        <v xml:space="preserve">  </v>
      </c>
      <c r="H187" s="316"/>
      <c r="I187" s="306"/>
      <c r="J187" s="317"/>
      <c r="K187" s="317"/>
      <c r="L187" s="306"/>
      <c r="M187" s="317"/>
      <c r="N187" s="317"/>
      <c r="O187" s="319"/>
      <c r="P187" s="319"/>
      <c r="Q187" s="306"/>
      <c r="R187" s="306"/>
      <c r="S187" s="318"/>
      <c r="T187" s="318"/>
      <c r="U187" s="320"/>
      <c r="V187" s="126" t="str">
        <f t="shared" si="165"/>
        <v xml:space="preserve"> </v>
      </c>
      <c r="W187" s="126" t="str">
        <f t="shared" si="166"/>
        <v xml:space="preserve"> </v>
      </c>
      <c r="X187" s="126" t="str">
        <f t="shared" si="167"/>
        <v xml:space="preserve"> </v>
      </c>
      <c r="Y187" s="126"/>
      <c r="Z187" s="126" t="str">
        <f t="shared" si="122"/>
        <v xml:space="preserve"> </v>
      </c>
      <c r="AA187" s="181" t="str">
        <f t="shared" si="168"/>
        <v xml:space="preserve">    </v>
      </c>
      <c r="AC187" s="132">
        <f t="shared" si="182"/>
        <v>0</v>
      </c>
      <c r="AD187" s="132">
        <f t="shared" si="169"/>
        <v>0</v>
      </c>
      <c r="AE187" s="132">
        <f t="shared" si="170"/>
        <v>0</v>
      </c>
      <c r="AF187" s="132">
        <f t="shared" si="171"/>
        <v>0</v>
      </c>
      <c r="AG187" s="132">
        <f t="shared" si="172"/>
        <v>0</v>
      </c>
      <c r="AH187" s="132">
        <f t="shared" si="173"/>
        <v>0</v>
      </c>
      <c r="AI187" s="132">
        <f t="shared" si="174"/>
        <v>0</v>
      </c>
      <c r="AJ187" s="132">
        <f t="shared" si="175"/>
        <v>0</v>
      </c>
      <c r="AK187" s="132">
        <f t="shared" si="176"/>
        <v>0</v>
      </c>
      <c r="AL187" s="132">
        <f t="shared" si="177"/>
        <v>0</v>
      </c>
      <c r="AM187" s="132">
        <f t="shared" si="123"/>
        <v>0</v>
      </c>
      <c r="AN187" s="132">
        <f t="shared" si="124"/>
        <v>0</v>
      </c>
      <c r="AO187" s="132">
        <f t="shared" si="125"/>
        <v>0</v>
      </c>
      <c r="AP187" s="132">
        <f t="shared" si="126"/>
        <v>0</v>
      </c>
      <c r="AQ187" s="132">
        <f t="shared" si="127"/>
        <v>0</v>
      </c>
      <c r="AR187" s="132">
        <f t="shared" si="128"/>
        <v>0</v>
      </c>
      <c r="AS187" s="132">
        <f t="shared" si="129"/>
        <v>0</v>
      </c>
      <c r="AT187" s="132">
        <f t="shared" si="130"/>
        <v>0</v>
      </c>
      <c r="AU187" s="132">
        <f t="shared" si="131"/>
        <v>0</v>
      </c>
      <c r="AV187" s="132">
        <f t="shared" si="132"/>
        <v>0</v>
      </c>
      <c r="AW187" s="132">
        <f t="shared" si="133"/>
        <v>0</v>
      </c>
      <c r="AX187" s="132">
        <f t="shared" si="134"/>
        <v>0</v>
      </c>
      <c r="AY187" s="132">
        <f t="shared" si="135"/>
        <v>0</v>
      </c>
      <c r="AZ187" s="132">
        <f t="shared" si="136"/>
        <v>0</v>
      </c>
      <c r="BA187" s="132">
        <f t="shared" si="137"/>
        <v>0</v>
      </c>
      <c r="BB187" s="132">
        <f t="shared" si="138"/>
        <v>0</v>
      </c>
      <c r="BC187" s="132">
        <f t="shared" si="139"/>
        <v>0</v>
      </c>
      <c r="BD187" s="132">
        <f t="shared" si="140"/>
        <v>0</v>
      </c>
      <c r="BE187" s="132">
        <f t="shared" si="141"/>
        <v>0</v>
      </c>
      <c r="BF187" s="132">
        <f t="shared" si="142"/>
        <v>0</v>
      </c>
      <c r="BG187" s="132">
        <f t="shared" si="143"/>
        <v>0</v>
      </c>
      <c r="BH187" s="132">
        <f t="shared" si="144"/>
        <v>0</v>
      </c>
      <c r="BI187" s="132">
        <f t="shared" si="145"/>
        <v>0</v>
      </c>
      <c r="BJ187" s="132">
        <f t="shared" si="146"/>
        <v>0</v>
      </c>
      <c r="BK187" s="132">
        <f t="shared" si="147"/>
        <v>0</v>
      </c>
      <c r="BL187" s="132">
        <f t="shared" si="148"/>
        <v>0</v>
      </c>
      <c r="BM187" s="132">
        <f t="shared" si="149"/>
        <v>0</v>
      </c>
      <c r="BN187" s="132">
        <f t="shared" si="150"/>
        <v>0</v>
      </c>
      <c r="BO187" s="132">
        <f t="shared" si="151"/>
        <v>0</v>
      </c>
      <c r="BP187" s="132">
        <f t="shared" si="152"/>
        <v>0</v>
      </c>
      <c r="BQ187" s="132">
        <f t="shared" si="153"/>
        <v>0</v>
      </c>
      <c r="BR187" s="132">
        <f t="shared" si="154"/>
        <v>0</v>
      </c>
      <c r="BS187" s="132">
        <f t="shared" si="155"/>
        <v>0</v>
      </c>
      <c r="BT187" s="132">
        <f t="shared" si="156"/>
        <v>0</v>
      </c>
      <c r="BU187" s="132">
        <f t="shared" si="157"/>
        <v>0</v>
      </c>
      <c r="BV187" s="132">
        <f t="shared" si="158"/>
        <v>0</v>
      </c>
      <c r="BW187" s="132">
        <f t="shared" si="159"/>
        <v>0</v>
      </c>
      <c r="BX187" s="132">
        <f t="shared" si="160"/>
        <v>0</v>
      </c>
      <c r="BY187" s="132">
        <f t="shared" si="161"/>
        <v>0</v>
      </c>
      <c r="BZ187" s="132">
        <f t="shared" si="162"/>
        <v>0</v>
      </c>
      <c r="CA187" s="138">
        <f t="shared" si="163"/>
        <v>0</v>
      </c>
      <c r="CC187" s="138">
        <f t="shared" si="164"/>
        <v>0</v>
      </c>
      <c r="CD187" s="138">
        <f t="shared" si="178"/>
        <v>0</v>
      </c>
      <c r="CE187" s="183">
        <f t="shared" si="179"/>
        <v>0</v>
      </c>
      <c r="CF187" s="130" t="str">
        <f t="shared" si="180"/>
        <v xml:space="preserve"> </v>
      </c>
      <c r="CG187" s="130" t="str">
        <f t="shared" si="181"/>
        <v xml:space="preserve"> </v>
      </c>
    </row>
    <row r="188" spans="1:85" ht="15">
      <c r="A188" s="181">
        <v>185</v>
      </c>
      <c r="B188" s="1957"/>
      <c r="C188" s="1957"/>
      <c r="D188" s="310"/>
      <c r="E188" s="311" t="str">
        <f ca="1">IF(D188&gt;0,OFFSET(исх.данные!$A$6,D188,1,1,1)," ")</f>
        <v xml:space="preserve"> </v>
      </c>
      <c r="F188" s="312" t="str">
        <f ca="1">IF(D188&gt;0,OFFSET(исх.данные!$A$6,D188,2,1,1),"  ")</f>
        <v xml:space="preserve">  </v>
      </c>
      <c r="G188" s="311" t="str">
        <f ca="1">IF(D188&gt;0,OFFSET(исх.данные!$A$6,D188,3,1,1),"  ")</f>
        <v xml:space="preserve">  </v>
      </c>
      <c r="H188" s="310"/>
      <c r="I188" s="314"/>
      <c r="J188" s="311"/>
      <c r="K188" s="311"/>
      <c r="L188" s="314"/>
      <c r="M188" s="311"/>
      <c r="N188" s="311"/>
      <c r="O188" s="313"/>
      <c r="P188" s="313"/>
      <c r="Q188" s="314"/>
      <c r="R188" s="314"/>
      <c r="S188" s="312"/>
      <c r="T188" s="312"/>
      <c r="U188" s="315"/>
      <c r="V188" s="129" t="str">
        <f t="shared" si="165"/>
        <v xml:space="preserve"> </v>
      </c>
      <c r="W188" s="129" t="str">
        <f t="shared" si="166"/>
        <v xml:space="preserve"> </v>
      </c>
      <c r="X188" s="129" t="str">
        <f t="shared" si="167"/>
        <v xml:space="preserve"> </v>
      </c>
      <c r="Y188" s="129"/>
      <c r="Z188" s="129" t="str">
        <f t="shared" si="122"/>
        <v xml:space="preserve"> </v>
      </c>
      <c r="AA188" s="182" t="str">
        <f t="shared" si="168"/>
        <v xml:space="preserve">    </v>
      </c>
      <c r="AC188" s="132">
        <f t="shared" si="182"/>
        <v>0</v>
      </c>
      <c r="AD188" s="132">
        <f t="shared" si="169"/>
        <v>0</v>
      </c>
      <c r="AE188" s="132">
        <f t="shared" si="170"/>
        <v>0</v>
      </c>
      <c r="AF188" s="132">
        <f t="shared" si="171"/>
        <v>0</v>
      </c>
      <c r="AG188" s="132">
        <f t="shared" si="172"/>
        <v>0</v>
      </c>
      <c r="AH188" s="132">
        <f t="shared" si="173"/>
        <v>0</v>
      </c>
      <c r="AI188" s="132">
        <f t="shared" si="174"/>
        <v>0</v>
      </c>
      <c r="AJ188" s="132">
        <f t="shared" si="175"/>
        <v>0</v>
      </c>
      <c r="AK188" s="132">
        <f t="shared" si="176"/>
        <v>0</v>
      </c>
      <c r="AL188" s="132">
        <f t="shared" si="177"/>
        <v>0</v>
      </c>
      <c r="AM188" s="132">
        <f t="shared" si="123"/>
        <v>0</v>
      </c>
      <c r="AN188" s="132">
        <f t="shared" si="124"/>
        <v>0</v>
      </c>
      <c r="AO188" s="132">
        <f t="shared" si="125"/>
        <v>0</v>
      </c>
      <c r="AP188" s="132">
        <f t="shared" si="126"/>
        <v>0</v>
      </c>
      <c r="AQ188" s="132">
        <f t="shared" si="127"/>
        <v>0</v>
      </c>
      <c r="AR188" s="132">
        <f t="shared" si="128"/>
        <v>0</v>
      </c>
      <c r="AS188" s="132">
        <f t="shared" si="129"/>
        <v>0</v>
      </c>
      <c r="AT188" s="132">
        <f t="shared" si="130"/>
        <v>0</v>
      </c>
      <c r="AU188" s="132">
        <f t="shared" si="131"/>
        <v>0</v>
      </c>
      <c r="AV188" s="132">
        <f t="shared" si="132"/>
        <v>0</v>
      </c>
      <c r="AW188" s="132">
        <f t="shared" si="133"/>
        <v>0</v>
      </c>
      <c r="AX188" s="132">
        <f t="shared" si="134"/>
        <v>0</v>
      </c>
      <c r="AY188" s="132">
        <f t="shared" si="135"/>
        <v>0</v>
      </c>
      <c r="AZ188" s="132">
        <f t="shared" si="136"/>
        <v>0</v>
      </c>
      <c r="BA188" s="132">
        <f t="shared" si="137"/>
        <v>0</v>
      </c>
      <c r="BB188" s="132">
        <f t="shared" si="138"/>
        <v>0</v>
      </c>
      <c r="BC188" s="132">
        <f t="shared" si="139"/>
        <v>0</v>
      </c>
      <c r="BD188" s="132">
        <f t="shared" si="140"/>
        <v>0</v>
      </c>
      <c r="BE188" s="132">
        <f t="shared" si="141"/>
        <v>0</v>
      </c>
      <c r="BF188" s="132">
        <f t="shared" si="142"/>
        <v>0</v>
      </c>
      <c r="BG188" s="132">
        <f t="shared" si="143"/>
        <v>0</v>
      </c>
      <c r="BH188" s="132">
        <f t="shared" si="144"/>
        <v>0</v>
      </c>
      <c r="BI188" s="132">
        <f t="shared" si="145"/>
        <v>0</v>
      </c>
      <c r="BJ188" s="132">
        <f t="shared" si="146"/>
        <v>0</v>
      </c>
      <c r="BK188" s="132">
        <f t="shared" si="147"/>
        <v>0</v>
      </c>
      <c r="BL188" s="132">
        <f t="shared" si="148"/>
        <v>0</v>
      </c>
      <c r="BM188" s="132">
        <f t="shared" si="149"/>
        <v>0</v>
      </c>
      <c r="BN188" s="132">
        <f t="shared" si="150"/>
        <v>0</v>
      </c>
      <c r="BO188" s="132">
        <f t="shared" si="151"/>
        <v>0</v>
      </c>
      <c r="BP188" s="132">
        <f t="shared" si="152"/>
        <v>0</v>
      </c>
      <c r="BQ188" s="132">
        <f t="shared" si="153"/>
        <v>0</v>
      </c>
      <c r="BR188" s="132">
        <f t="shared" si="154"/>
        <v>0</v>
      </c>
      <c r="BS188" s="132">
        <f t="shared" si="155"/>
        <v>0</v>
      </c>
      <c r="BT188" s="132">
        <f t="shared" si="156"/>
        <v>0</v>
      </c>
      <c r="BU188" s="132">
        <f t="shared" si="157"/>
        <v>0</v>
      </c>
      <c r="BV188" s="132">
        <f t="shared" si="158"/>
        <v>0</v>
      </c>
      <c r="BW188" s="132">
        <f t="shared" si="159"/>
        <v>0</v>
      </c>
      <c r="BX188" s="132">
        <f t="shared" si="160"/>
        <v>0</v>
      </c>
      <c r="BY188" s="132">
        <f t="shared" si="161"/>
        <v>0</v>
      </c>
      <c r="BZ188" s="132">
        <f t="shared" si="162"/>
        <v>0</v>
      </c>
      <c r="CA188" s="138">
        <f t="shared" si="163"/>
        <v>0</v>
      </c>
      <c r="CC188" s="138">
        <f t="shared" si="164"/>
        <v>0</v>
      </c>
      <c r="CD188" s="138">
        <f t="shared" si="178"/>
        <v>0</v>
      </c>
      <c r="CE188" s="183">
        <f t="shared" si="179"/>
        <v>0</v>
      </c>
      <c r="CF188" s="130" t="str">
        <f t="shared" si="180"/>
        <v xml:space="preserve"> </v>
      </c>
      <c r="CG188" s="130" t="str">
        <f t="shared" si="181"/>
        <v xml:space="preserve"> </v>
      </c>
    </row>
    <row r="189" spans="1:85" ht="15">
      <c r="A189" s="181">
        <v>186</v>
      </c>
      <c r="B189" s="1956"/>
      <c r="C189" s="1956"/>
      <c r="D189" s="316"/>
      <c r="E189" s="317" t="str">
        <f ca="1">IF(D189&gt;0,OFFSET(исх.данные!$A$6,D189,1,1,1)," ")</f>
        <v xml:space="preserve"> </v>
      </c>
      <c r="F189" s="318" t="str">
        <f ca="1">IF(D189&gt;0,OFFSET(исх.данные!$A$6,D189,2,1,1),"  ")</f>
        <v xml:space="preserve">  </v>
      </c>
      <c r="G189" s="317" t="str">
        <f ca="1">IF(D189&gt;0,OFFSET(исх.данные!$A$6,D189,3,1,1),"  ")</f>
        <v xml:space="preserve">  </v>
      </c>
      <c r="H189" s="316"/>
      <c r="I189" s="306"/>
      <c r="J189" s="317"/>
      <c r="K189" s="317"/>
      <c r="L189" s="306"/>
      <c r="M189" s="317"/>
      <c r="N189" s="317"/>
      <c r="O189" s="319"/>
      <c r="P189" s="319"/>
      <c r="Q189" s="306"/>
      <c r="R189" s="306"/>
      <c r="S189" s="318"/>
      <c r="T189" s="318"/>
      <c r="U189" s="320"/>
      <c r="V189" s="126" t="str">
        <f t="shared" si="165"/>
        <v xml:space="preserve"> </v>
      </c>
      <c r="W189" s="126" t="str">
        <f t="shared" si="166"/>
        <v xml:space="preserve"> </v>
      </c>
      <c r="X189" s="126" t="str">
        <f t="shared" si="167"/>
        <v xml:space="preserve"> </v>
      </c>
      <c r="Y189" s="126"/>
      <c r="Z189" s="126" t="str">
        <f t="shared" si="122"/>
        <v xml:space="preserve"> </v>
      </c>
      <c r="AA189" s="181" t="str">
        <f t="shared" si="168"/>
        <v xml:space="preserve">    </v>
      </c>
      <c r="AC189" s="132">
        <f t="shared" si="182"/>
        <v>0</v>
      </c>
      <c r="AD189" s="132">
        <f t="shared" si="169"/>
        <v>0</v>
      </c>
      <c r="AE189" s="132">
        <f t="shared" si="170"/>
        <v>0</v>
      </c>
      <c r="AF189" s="132">
        <f t="shared" si="171"/>
        <v>0</v>
      </c>
      <c r="AG189" s="132">
        <f t="shared" si="172"/>
        <v>0</v>
      </c>
      <c r="AH189" s="132">
        <f t="shared" si="173"/>
        <v>0</v>
      </c>
      <c r="AI189" s="132">
        <f t="shared" si="174"/>
        <v>0</v>
      </c>
      <c r="AJ189" s="132">
        <f t="shared" si="175"/>
        <v>0</v>
      </c>
      <c r="AK189" s="132">
        <f t="shared" si="176"/>
        <v>0</v>
      </c>
      <c r="AL189" s="132">
        <f t="shared" si="177"/>
        <v>0</v>
      </c>
      <c r="AM189" s="132">
        <f t="shared" si="123"/>
        <v>0</v>
      </c>
      <c r="AN189" s="132">
        <f t="shared" si="124"/>
        <v>0</v>
      </c>
      <c r="AO189" s="132">
        <f t="shared" si="125"/>
        <v>0</v>
      </c>
      <c r="AP189" s="132">
        <f t="shared" si="126"/>
        <v>0</v>
      </c>
      <c r="AQ189" s="132">
        <f t="shared" si="127"/>
        <v>0</v>
      </c>
      <c r="AR189" s="132">
        <f t="shared" si="128"/>
        <v>0</v>
      </c>
      <c r="AS189" s="132">
        <f t="shared" si="129"/>
        <v>0</v>
      </c>
      <c r="AT189" s="132">
        <f t="shared" si="130"/>
        <v>0</v>
      </c>
      <c r="AU189" s="132">
        <f t="shared" si="131"/>
        <v>0</v>
      </c>
      <c r="AV189" s="132">
        <f t="shared" si="132"/>
        <v>0</v>
      </c>
      <c r="AW189" s="132">
        <f t="shared" si="133"/>
        <v>0</v>
      </c>
      <c r="AX189" s="132">
        <f t="shared" si="134"/>
        <v>0</v>
      </c>
      <c r="AY189" s="132">
        <f t="shared" si="135"/>
        <v>0</v>
      </c>
      <c r="AZ189" s="132">
        <f t="shared" si="136"/>
        <v>0</v>
      </c>
      <c r="BA189" s="132">
        <f t="shared" si="137"/>
        <v>0</v>
      </c>
      <c r="BB189" s="132">
        <f t="shared" si="138"/>
        <v>0</v>
      </c>
      <c r="BC189" s="132">
        <f t="shared" si="139"/>
        <v>0</v>
      </c>
      <c r="BD189" s="132">
        <f t="shared" si="140"/>
        <v>0</v>
      </c>
      <c r="BE189" s="132">
        <f t="shared" si="141"/>
        <v>0</v>
      </c>
      <c r="BF189" s="132">
        <f t="shared" si="142"/>
        <v>0</v>
      </c>
      <c r="BG189" s="132">
        <f t="shared" si="143"/>
        <v>0</v>
      </c>
      <c r="BH189" s="132">
        <f t="shared" si="144"/>
        <v>0</v>
      </c>
      <c r="BI189" s="132">
        <f t="shared" si="145"/>
        <v>0</v>
      </c>
      <c r="BJ189" s="132">
        <f t="shared" si="146"/>
        <v>0</v>
      </c>
      <c r="BK189" s="132">
        <f t="shared" si="147"/>
        <v>0</v>
      </c>
      <c r="BL189" s="132">
        <f t="shared" si="148"/>
        <v>0</v>
      </c>
      <c r="BM189" s="132">
        <f t="shared" si="149"/>
        <v>0</v>
      </c>
      <c r="BN189" s="132">
        <f t="shared" si="150"/>
        <v>0</v>
      </c>
      <c r="BO189" s="132">
        <f t="shared" si="151"/>
        <v>0</v>
      </c>
      <c r="BP189" s="132">
        <f t="shared" si="152"/>
        <v>0</v>
      </c>
      <c r="BQ189" s="132">
        <f t="shared" si="153"/>
        <v>0</v>
      </c>
      <c r="BR189" s="132">
        <f t="shared" si="154"/>
        <v>0</v>
      </c>
      <c r="BS189" s="132">
        <f t="shared" si="155"/>
        <v>0</v>
      </c>
      <c r="BT189" s="132">
        <f t="shared" si="156"/>
        <v>0</v>
      </c>
      <c r="BU189" s="132">
        <f t="shared" si="157"/>
        <v>0</v>
      </c>
      <c r="BV189" s="132">
        <f t="shared" si="158"/>
        <v>0</v>
      </c>
      <c r="BW189" s="132">
        <f t="shared" si="159"/>
        <v>0</v>
      </c>
      <c r="BX189" s="132">
        <f t="shared" si="160"/>
        <v>0</v>
      </c>
      <c r="BY189" s="132">
        <f t="shared" si="161"/>
        <v>0</v>
      </c>
      <c r="BZ189" s="132">
        <f t="shared" si="162"/>
        <v>0</v>
      </c>
      <c r="CA189" s="138">
        <f t="shared" si="163"/>
        <v>0</v>
      </c>
      <c r="CC189" s="138">
        <f t="shared" si="164"/>
        <v>0</v>
      </c>
      <c r="CD189" s="138">
        <f t="shared" si="178"/>
        <v>0</v>
      </c>
      <c r="CE189" s="183">
        <f t="shared" si="179"/>
        <v>0</v>
      </c>
      <c r="CF189" s="130" t="str">
        <f t="shared" si="180"/>
        <v xml:space="preserve"> </v>
      </c>
      <c r="CG189" s="130" t="str">
        <f t="shared" si="181"/>
        <v xml:space="preserve"> </v>
      </c>
    </row>
    <row r="190" spans="1:85" ht="15">
      <c r="A190" s="181">
        <v>187</v>
      </c>
      <c r="B190" s="1957"/>
      <c r="C190" s="1957"/>
      <c r="D190" s="310"/>
      <c r="E190" s="311" t="str">
        <f ca="1">IF(D190&gt;0,OFFSET(исх.данные!$A$6,D190,1,1,1)," ")</f>
        <v xml:space="preserve"> </v>
      </c>
      <c r="F190" s="312" t="str">
        <f ca="1">IF(D190&gt;0,OFFSET(исх.данные!$A$6,D190,2,1,1),"  ")</f>
        <v xml:space="preserve">  </v>
      </c>
      <c r="G190" s="311" t="str">
        <f ca="1">IF(D190&gt;0,OFFSET(исх.данные!$A$6,D190,3,1,1),"  ")</f>
        <v xml:space="preserve">  </v>
      </c>
      <c r="H190" s="310"/>
      <c r="I190" s="314"/>
      <c r="J190" s="311"/>
      <c r="K190" s="311"/>
      <c r="L190" s="314"/>
      <c r="M190" s="311"/>
      <c r="N190" s="311"/>
      <c r="O190" s="313"/>
      <c r="P190" s="313"/>
      <c r="Q190" s="314"/>
      <c r="R190" s="314"/>
      <c r="S190" s="312"/>
      <c r="T190" s="312"/>
      <c r="U190" s="315"/>
      <c r="V190" s="129" t="str">
        <f t="shared" si="165"/>
        <v xml:space="preserve"> </v>
      </c>
      <c r="W190" s="129" t="str">
        <f t="shared" si="166"/>
        <v xml:space="preserve"> </v>
      </c>
      <c r="X190" s="129" t="str">
        <f t="shared" si="167"/>
        <v xml:space="preserve"> </v>
      </c>
      <c r="Y190" s="129"/>
      <c r="Z190" s="129" t="str">
        <f t="shared" si="122"/>
        <v xml:space="preserve"> </v>
      </c>
      <c r="AA190" s="182" t="str">
        <f t="shared" si="168"/>
        <v xml:space="preserve">    </v>
      </c>
      <c r="AC190" s="132">
        <f t="shared" si="182"/>
        <v>0</v>
      </c>
      <c r="AD190" s="132">
        <f t="shared" si="169"/>
        <v>0</v>
      </c>
      <c r="AE190" s="132">
        <f t="shared" si="170"/>
        <v>0</v>
      </c>
      <c r="AF190" s="132">
        <f t="shared" si="171"/>
        <v>0</v>
      </c>
      <c r="AG190" s="132">
        <f t="shared" si="172"/>
        <v>0</v>
      </c>
      <c r="AH190" s="132">
        <f t="shared" si="173"/>
        <v>0</v>
      </c>
      <c r="AI190" s="132">
        <f t="shared" si="174"/>
        <v>0</v>
      </c>
      <c r="AJ190" s="132">
        <f t="shared" si="175"/>
        <v>0</v>
      </c>
      <c r="AK190" s="132">
        <f t="shared" si="176"/>
        <v>0</v>
      </c>
      <c r="AL190" s="132">
        <f t="shared" si="177"/>
        <v>0</v>
      </c>
      <c r="AM190" s="132">
        <f t="shared" si="123"/>
        <v>0</v>
      </c>
      <c r="AN190" s="132">
        <f t="shared" si="124"/>
        <v>0</v>
      </c>
      <c r="AO190" s="132">
        <f t="shared" si="125"/>
        <v>0</v>
      </c>
      <c r="AP190" s="132">
        <f t="shared" si="126"/>
        <v>0</v>
      </c>
      <c r="AQ190" s="132">
        <f t="shared" si="127"/>
        <v>0</v>
      </c>
      <c r="AR190" s="132">
        <f t="shared" si="128"/>
        <v>0</v>
      </c>
      <c r="AS190" s="132">
        <f t="shared" si="129"/>
        <v>0</v>
      </c>
      <c r="AT190" s="132">
        <f t="shared" si="130"/>
        <v>0</v>
      </c>
      <c r="AU190" s="132">
        <f t="shared" si="131"/>
        <v>0</v>
      </c>
      <c r="AV190" s="132">
        <f t="shared" si="132"/>
        <v>0</v>
      </c>
      <c r="AW190" s="132">
        <f t="shared" si="133"/>
        <v>0</v>
      </c>
      <c r="AX190" s="132">
        <f t="shared" si="134"/>
        <v>0</v>
      </c>
      <c r="AY190" s="132">
        <f t="shared" si="135"/>
        <v>0</v>
      </c>
      <c r="AZ190" s="132">
        <f t="shared" si="136"/>
        <v>0</v>
      </c>
      <c r="BA190" s="132">
        <f t="shared" si="137"/>
        <v>0</v>
      </c>
      <c r="BB190" s="132">
        <f t="shared" si="138"/>
        <v>0</v>
      </c>
      <c r="BC190" s="132">
        <f t="shared" si="139"/>
        <v>0</v>
      </c>
      <c r="BD190" s="132">
        <f t="shared" si="140"/>
        <v>0</v>
      </c>
      <c r="BE190" s="132">
        <f t="shared" si="141"/>
        <v>0</v>
      </c>
      <c r="BF190" s="132">
        <f t="shared" si="142"/>
        <v>0</v>
      </c>
      <c r="BG190" s="132">
        <f t="shared" si="143"/>
        <v>0</v>
      </c>
      <c r="BH190" s="132">
        <f t="shared" si="144"/>
        <v>0</v>
      </c>
      <c r="BI190" s="132">
        <f t="shared" si="145"/>
        <v>0</v>
      </c>
      <c r="BJ190" s="132">
        <f t="shared" si="146"/>
        <v>0</v>
      </c>
      <c r="BK190" s="132">
        <f t="shared" si="147"/>
        <v>0</v>
      </c>
      <c r="BL190" s="132">
        <f t="shared" si="148"/>
        <v>0</v>
      </c>
      <c r="BM190" s="132">
        <f t="shared" si="149"/>
        <v>0</v>
      </c>
      <c r="BN190" s="132">
        <f t="shared" si="150"/>
        <v>0</v>
      </c>
      <c r="BO190" s="132">
        <f t="shared" si="151"/>
        <v>0</v>
      </c>
      <c r="BP190" s="132">
        <f t="shared" si="152"/>
        <v>0</v>
      </c>
      <c r="BQ190" s="132">
        <f t="shared" si="153"/>
        <v>0</v>
      </c>
      <c r="BR190" s="132">
        <f t="shared" si="154"/>
        <v>0</v>
      </c>
      <c r="BS190" s="132">
        <f t="shared" si="155"/>
        <v>0</v>
      </c>
      <c r="BT190" s="132">
        <f t="shared" si="156"/>
        <v>0</v>
      </c>
      <c r="BU190" s="132">
        <f t="shared" si="157"/>
        <v>0</v>
      </c>
      <c r="BV190" s="132">
        <f t="shared" si="158"/>
        <v>0</v>
      </c>
      <c r="BW190" s="132">
        <f t="shared" si="159"/>
        <v>0</v>
      </c>
      <c r="BX190" s="132">
        <f t="shared" si="160"/>
        <v>0</v>
      </c>
      <c r="BY190" s="132">
        <f t="shared" si="161"/>
        <v>0</v>
      </c>
      <c r="BZ190" s="132">
        <f t="shared" si="162"/>
        <v>0</v>
      </c>
      <c r="CA190" s="138">
        <f t="shared" si="163"/>
        <v>0</v>
      </c>
      <c r="CC190" s="138">
        <f t="shared" si="164"/>
        <v>0</v>
      </c>
      <c r="CD190" s="138">
        <f t="shared" si="178"/>
        <v>0</v>
      </c>
      <c r="CE190" s="183">
        <f t="shared" si="179"/>
        <v>0</v>
      </c>
      <c r="CF190" s="130" t="str">
        <f t="shared" si="180"/>
        <v xml:space="preserve"> </v>
      </c>
      <c r="CG190" s="130" t="str">
        <f t="shared" si="181"/>
        <v xml:space="preserve"> </v>
      </c>
    </row>
    <row r="191" spans="1:85" ht="15">
      <c r="A191" s="181">
        <v>188</v>
      </c>
      <c r="B191" s="1956"/>
      <c r="C191" s="1956"/>
      <c r="D191" s="316"/>
      <c r="E191" s="317" t="str">
        <f ca="1">IF(D191&gt;0,OFFSET(исх.данные!$A$6,D191,1,1,1)," ")</f>
        <v xml:space="preserve"> </v>
      </c>
      <c r="F191" s="318" t="str">
        <f ca="1">IF(D191&gt;0,OFFSET(исх.данные!$A$6,D191,2,1,1),"  ")</f>
        <v xml:space="preserve">  </v>
      </c>
      <c r="G191" s="317" t="str">
        <f ca="1">IF(D191&gt;0,OFFSET(исх.данные!$A$6,D191,3,1,1),"  ")</f>
        <v xml:space="preserve">  </v>
      </c>
      <c r="H191" s="316"/>
      <c r="I191" s="306"/>
      <c r="J191" s="317"/>
      <c r="K191" s="317"/>
      <c r="L191" s="306"/>
      <c r="M191" s="317"/>
      <c r="N191" s="317"/>
      <c r="O191" s="319"/>
      <c r="P191" s="319"/>
      <c r="Q191" s="306"/>
      <c r="R191" s="306"/>
      <c r="S191" s="318"/>
      <c r="T191" s="318"/>
      <c r="U191" s="320"/>
      <c r="V191" s="126" t="str">
        <f t="shared" si="165"/>
        <v xml:space="preserve"> </v>
      </c>
      <c r="W191" s="126" t="str">
        <f t="shared" si="166"/>
        <v xml:space="preserve"> </v>
      </c>
      <c r="X191" s="126" t="str">
        <f t="shared" si="167"/>
        <v xml:space="preserve"> </v>
      </c>
      <c r="Y191" s="126"/>
      <c r="Z191" s="126" t="str">
        <f t="shared" si="122"/>
        <v xml:space="preserve"> </v>
      </c>
      <c r="AA191" s="181" t="str">
        <f t="shared" si="168"/>
        <v xml:space="preserve">    </v>
      </c>
      <c r="AC191" s="132">
        <f t="shared" si="182"/>
        <v>0</v>
      </c>
      <c r="AD191" s="132">
        <f t="shared" si="169"/>
        <v>0</v>
      </c>
      <c r="AE191" s="132">
        <f t="shared" si="170"/>
        <v>0</v>
      </c>
      <c r="AF191" s="132">
        <f t="shared" si="171"/>
        <v>0</v>
      </c>
      <c r="AG191" s="132">
        <f t="shared" si="172"/>
        <v>0</v>
      </c>
      <c r="AH191" s="132">
        <f t="shared" si="173"/>
        <v>0</v>
      </c>
      <c r="AI191" s="132">
        <f t="shared" si="174"/>
        <v>0</v>
      </c>
      <c r="AJ191" s="132">
        <f t="shared" si="175"/>
        <v>0</v>
      </c>
      <c r="AK191" s="132">
        <f t="shared" si="176"/>
        <v>0</v>
      </c>
      <c r="AL191" s="132">
        <f t="shared" si="177"/>
        <v>0</v>
      </c>
      <c r="AM191" s="132">
        <f t="shared" si="123"/>
        <v>0</v>
      </c>
      <c r="AN191" s="132">
        <f t="shared" si="124"/>
        <v>0</v>
      </c>
      <c r="AO191" s="132">
        <f t="shared" si="125"/>
        <v>0</v>
      </c>
      <c r="AP191" s="132">
        <f t="shared" si="126"/>
        <v>0</v>
      </c>
      <c r="AQ191" s="132">
        <f t="shared" si="127"/>
        <v>0</v>
      </c>
      <c r="AR191" s="132">
        <f t="shared" si="128"/>
        <v>0</v>
      </c>
      <c r="AS191" s="132">
        <f t="shared" si="129"/>
        <v>0</v>
      </c>
      <c r="AT191" s="132">
        <f t="shared" si="130"/>
        <v>0</v>
      </c>
      <c r="AU191" s="132">
        <f t="shared" si="131"/>
        <v>0</v>
      </c>
      <c r="AV191" s="132">
        <f t="shared" si="132"/>
        <v>0</v>
      </c>
      <c r="AW191" s="132">
        <f t="shared" si="133"/>
        <v>0</v>
      </c>
      <c r="AX191" s="132">
        <f t="shared" si="134"/>
        <v>0</v>
      </c>
      <c r="AY191" s="132">
        <f t="shared" si="135"/>
        <v>0</v>
      </c>
      <c r="AZ191" s="132">
        <f t="shared" si="136"/>
        <v>0</v>
      </c>
      <c r="BA191" s="132">
        <f t="shared" si="137"/>
        <v>0</v>
      </c>
      <c r="BB191" s="132">
        <f t="shared" si="138"/>
        <v>0</v>
      </c>
      <c r="BC191" s="132">
        <f t="shared" si="139"/>
        <v>0</v>
      </c>
      <c r="BD191" s="132">
        <f t="shared" si="140"/>
        <v>0</v>
      </c>
      <c r="BE191" s="132">
        <f t="shared" si="141"/>
        <v>0</v>
      </c>
      <c r="BF191" s="132">
        <f t="shared" si="142"/>
        <v>0</v>
      </c>
      <c r="BG191" s="132">
        <f t="shared" si="143"/>
        <v>0</v>
      </c>
      <c r="BH191" s="132">
        <f t="shared" si="144"/>
        <v>0</v>
      </c>
      <c r="BI191" s="132">
        <f t="shared" si="145"/>
        <v>0</v>
      </c>
      <c r="BJ191" s="132">
        <f t="shared" si="146"/>
        <v>0</v>
      </c>
      <c r="BK191" s="132">
        <f t="shared" si="147"/>
        <v>0</v>
      </c>
      <c r="BL191" s="132">
        <f t="shared" si="148"/>
        <v>0</v>
      </c>
      <c r="BM191" s="132">
        <f t="shared" si="149"/>
        <v>0</v>
      </c>
      <c r="BN191" s="132">
        <f t="shared" si="150"/>
        <v>0</v>
      </c>
      <c r="BO191" s="132">
        <f t="shared" si="151"/>
        <v>0</v>
      </c>
      <c r="BP191" s="132">
        <f t="shared" si="152"/>
        <v>0</v>
      </c>
      <c r="BQ191" s="132">
        <f t="shared" si="153"/>
        <v>0</v>
      </c>
      <c r="BR191" s="132">
        <f t="shared" si="154"/>
        <v>0</v>
      </c>
      <c r="BS191" s="132">
        <f t="shared" si="155"/>
        <v>0</v>
      </c>
      <c r="BT191" s="132">
        <f t="shared" si="156"/>
        <v>0</v>
      </c>
      <c r="BU191" s="132">
        <f t="shared" si="157"/>
        <v>0</v>
      </c>
      <c r="BV191" s="132">
        <f t="shared" si="158"/>
        <v>0</v>
      </c>
      <c r="BW191" s="132">
        <f t="shared" si="159"/>
        <v>0</v>
      </c>
      <c r="BX191" s="132">
        <f t="shared" si="160"/>
        <v>0</v>
      </c>
      <c r="BY191" s="132">
        <f t="shared" si="161"/>
        <v>0</v>
      </c>
      <c r="BZ191" s="132">
        <f t="shared" si="162"/>
        <v>0</v>
      </c>
      <c r="CA191" s="138">
        <f t="shared" si="163"/>
        <v>0</v>
      </c>
      <c r="CC191" s="138">
        <f t="shared" si="164"/>
        <v>0</v>
      </c>
      <c r="CD191" s="138">
        <f t="shared" si="178"/>
        <v>0</v>
      </c>
      <c r="CE191" s="183">
        <f t="shared" si="179"/>
        <v>0</v>
      </c>
      <c r="CF191" s="130" t="str">
        <f t="shared" si="180"/>
        <v xml:space="preserve"> </v>
      </c>
      <c r="CG191" s="130" t="str">
        <f t="shared" si="181"/>
        <v xml:space="preserve"> </v>
      </c>
    </row>
    <row r="192" spans="1:85" ht="15">
      <c r="A192" s="181">
        <v>189</v>
      </c>
      <c r="B192" s="1957"/>
      <c r="C192" s="1957"/>
      <c r="D192" s="310"/>
      <c r="E192" s="311" t="str">
        <f ca="1">IF(D192&gt;0,OFFSET(исх.данные!$A$6,D192,1,1,1)," ")</f>
        <v xml:space="preserve"> </v>
      </c>
      <c r="F192" s="312" t="str">
        <f ca="1">IF(D192&gt;0,OFFSET(исх.данные!$A$6,D192,2,1,1),"  ")</f>
        <v xml:space="preserve">  </v>
      </c>
      <c r="G192" s="311" t="str">
        <f ca="1">IF(D192&gt;0,OFFSET(исх.данные!$A$6,D192,3,1,1),"  ")</f>
        <v xml:space="preserve">  </v>
      </c>
      <c r="H192" s="310"/>
      <c r="I192" s="314"/>
      <c r="J192" s="311"/>
      <c r="K192" s="311"/>
      <c r="L192" s="314"/>
      <c r="M192" s="311"/>
      <c r="N192" s="311"/>
      <c r="O192" s="313"/>
      <c r="P192" s="313"/>
      <c r="Q192" s="314"/>
      <c r="R192" s="314"/>
      <c r="S192" s="312"/>
      <c r="T192" s="312"/>
      <c r="U192" s="315"/>
      <c r="V192" s="129" t="str">
        <f t="shared" si="165"/>
        <v xml:space="preserve"> </v>
      </c>
      <c r="W192" s="129" t="str">
        <f t="shared" si="166"/>
        <v xml:space="preserve"> </v>
      </c>
      <c r="X192" s="129" t="str">
        <f t="shared" si="167"/>
        <v xml:space="preserve"> </v>
      </c>
      <c r="Y192" s="129"/>
      <c r="Z192" s="129" t="str">
        <f t="shared" si="122"/>
        <v xml:space="preserve"> </v>
      </c>
      <c r="AA192" s="182" t="str">
        <f t="shared" si="168"/>
        <v xml:space="preserve">    </v>
      </c>
      <c r="AC192" s="132">
        <f t="shared" si="182"/>
        <v>0</v>
      </c>
      <c r="AD192" s="132">
        <f t="shared" si="169"/>
        <v>0</v>
      </c>
      <c r="AE192" s="132">
        <f t="shared" si="170"/>
        <v>0</v>
      </c>
      <c r="AF192" s="132">
        <f t="shared" si="171"/>
        <v>0</v>
      </c>
      <c r="AG192" s="132">
        <f t="shared" si="172"/>
        <v>0</v>
      </c>
      <c r="AH192" s="132">
        <f t="shared" si="173"/>
        <v>0</v>
      </c>
      <c r="AI192" s="132">
        <f t="shared" si="174"/>
        <v>0</v>
      </c>
      <c r="AJ192" s="132">
        <f t="shared" si="175"/>
        <v>0</v>
      </c>
      <c r="AK192" s="132">
        <f t="shared" si="176"/>
        <v>0</v>
      </c>
      <c r="AL192" s="132">
        <f t="shared" si="177"/>
        <v>0</v>
      </c>
      <c r="AM192" s="132">
        <f t="shared" si="123"/>
        <v>0</v>
      </c>
      <c r="AN192" s="132">
        <f t="shared" si="124"/>
        <v>0</v>
      </c>
      <c r="AO192" s="132">
        <f t="shared" si="125"/>
        <v>0</v>
      </c>
      <c r="AP192" s="132">
        <f t="shared" si="126"/>
        <v>0</v>
      </c>
      <c r="AQ192" s="132">
        <f t="shared" si="127"/>
        <v>0</v>
      </c>
      <c r="AR192" s="132">
        <f t="shared" si="128"/>
        <v>0</v>
      </c>
      <c r="AS192" s="132">
        <f t="shared" si="129"/>
        <v>0</v>
      </c>
      <c r="AT192" s="132">
        <f t="shared" si="130"/>
        <v>0</v>
      </c>
      <c r="AU192" s="132">
        <f t="shared" si="131"/>
        <v>0</v>
      </c>
      <c r="AV192" s="132">
        <f t="shared" si="132"/>
        <v>0</v>
      </c>
      <c r="AW192" s="132">
        <f t="shared" si="133"/>
        <v>0</v>
      </c>
      <c r="AX192" s="132">
        <f t="shared" si="134"/>
        <v>0</v>
      </c>
      <c r="AY192" s="132">
        <f t="shared" si="135"/>
        <v>0</v>
      </c>
      <c r="AZ192" s="132">
        <f t="shared" si="136"/>
        <v>0</v>
      </c>
      <c r="BA192" s="132">
        <f t="shared" si="137"/>
        <v>0</v>
      </c>
      <c r="BB192" s="132">
        <f t="shared" si="138"/>
        <v>0</v>
      </c>
      <c r="BC192" s="132">
        <f t="shared" si="139"/>
        <v>0</v>
      </c>
      <c r="BD192" s="132">
        <f t="shared" si="140"/>
        <v>0</v>
      </c>
      <c r="BE192" s="132">
        <f t="shared" si="141"/>
        <v>0</v>
      </c>
      <c r="BF192" s="132">
        <f t="shared" si="142"/>
        <v>0</v>
      </c>
      <c r="BG192" s="132">
        <f t="shared" si="143"/>
        <v>0</v>
      </c>
      <c r="BH192" s="132">
        <f t="shared" si="144"/>
        <v>0</v>
      </c>
      <c r="BI192" s="132">
        <f t="shared" si="145"/>
        <v>0</v>
      </c>
      <c r="BJ192" s="132">
        <f t="shared" si="146"/>
        <v>0</v>
      </c>
      <c r="BK192" s="132">
        <f t="shared" si="147"/>
        <v>0</v>
      </c>
      <c r="BL192" s="132">
        <f t="shared" si="148"/>
        <v>0</v>
      </c>
      <c r="BM192" s="132">
        <f t="shared" si="149"/>
        <v>0</v>
      </c>
      <c r="BN192" s="132">
        <f t="shared" si="150"/>
        <v>0</v>
      </c>
      <c r="BO192" s="132">
        <f t="shared" si="151"/>
        <v>0</v>
      </c>
      <c r="BP192" s="132">
        <f t="shared" si="152"/>
        <v>0</v>
      </c>
      <c r="BQ192" s="132">
        <f t="shared" si="153"/>
        <v>0</v>
      </c>
      <c r="BR192" s="132">
        <f t="shared" si="154"/>
        <v>0</v>
      </c>
      <c r="BS192" s="132">
        <f t="shared" si="155"/>
        <v>0</v>
      </c>
      <c r="BT192" s="132">
        <f t="shared" si="156"/>
        <v>0</v>
      </c>
      <c r="BU192" s="132">
        <f t="shared" si="157"/>
        <v>0</v>
      </c>
      <c r="BV192" s="132">
        <f t="shared" si="158"/>
        <v>0</v>
      </c>
      <c r="BW192" s="132">
        <f t="shared" si="159"/>
        <v>0</v>
      </c>
      <c r="BX192" s="132">
        <f t="shared" si="160"/>
        <v>0</v>
      </c>
      <c r="BY192" s="132">
        <f t="shared" si="161"/>
        <v>0</v>
      </c>
      <c r="BZ192" s="132">
        <f t="shared" si="162"/>
        <v>0</v>
      </c>
      <c r="CA192" s="138">
        <f t="shared" si="163"/>
        <v>0</v>
      </c>
      <c r="CC192" s="138">
        <f t="shared" si="164"/>
        <v>0</v>
      </c>
      <c r="CD192" s="138">
        <f t="shared" si="178"/>
        <v>0</v>
      </c>
      <c r="CE192" s="183">
        <f t="shared" si="179"/>
        <v>0</v>
      </c>
      <c r="CF192" s="130" t="str">
        <f t="shared" si="180"/>
        <v xml:space="preserve"> </v>
      </c>
      <c r="CG192" s="130" t="str">
        <f t="shared" si="181"/>
        <v xml:space="preserve"> </v>
      </c>
    </row>
    <row r="193" spans="1:85" ht="15">
      <c r="A193" s="181">
        <v>190</v>
      </c>
      <c r="B193" s="1956"/>
      <c r="C193" s="1956"/>
      <c r="D193" s="316"/>
      <c r="E193" s="317" t="str">
        <f ca="1">IF(D193&gt;0,OFFSET(исх.данные!$A$6,D193,1,1,1)," ")</f>
        <v xml:space="preserve"> </v>
      </c>
      <c r="F193" s="318" t="str">
        <f ca="1">IF(D193&gt;0,OFFSET(исх.данные!$A$6,D193,2,1,1),"  ")</f>
        <v xml:space="preserve">  </v>
      </c>
      <c r="G193" s="317" t="str">
        <f ca="1">IF(D193&gt;0,OFFSET(исх.данные!$A$6,D193,3,1,1),"  ")</f>
        <v xml:space="preserve">  </v>
      </c>
      <c r="H193" s="316"/>
      <c r="I193" s="306"/>
      <c r="J193" s="317"/>
      <c r="K193" s="317"/>
      <c r="L193" s="306"/>
      <c r="M193" s="317"/>
      <c r="N193" s="317"/>
      <c r="O193" s="319"/>
      <c r="P193" s="319"/>
      <c r="Q193" s="306"/>
      <c r="R193" s="306"/>
      <c r="S193" s="318"/>
      <c r="T193" s="318"/>
      <c r="U193" s="320"/>
      <c r="V193" s="126" t="str">
        <f t="shared" si="165"/>
        <v xml:space="preserve"> </v>
      </c>
      <c r="W193" s="126" t="str">
        <f t="shared" si="166"/>
        <v xml:space="preserve"> </v>
      </c>
      <c r="X193" s="126" t="str">
        <f t="shared" si="167"/>
        <v xml:space="preserve"> </v>
      </c>
      <c r="Y193" s="126"/>
      <c r="Z193" s="126" t="str">
        <f t="shared" si="122"/>
        <v xml:space="preserve"> </v>
      </c>
      <c r="AA193" s="181" t="str">
        <f t="shared" si="168"/>
        <v xml:space="preserve">    </v>
      </c>
      <c r="AC193" s="132">
        <f t="shared" si="182"/>
        <v>0</v>
      </c>
      <c r="AD193" s="132">
        <f t="shared" si="169"/>
        <v>0</v>
      </c>
      <c r="AE193" s="132">
        <f t="shared" si="170"/>
        <v>0</v>
      </c>
      <c r="AF193" s="132">
        <f t="shared" si="171"/>
        <v>0</v>
      </c>
      <c r="AG193" s="132">
        <f t="shared" si="172"/>
        <v>0</v>
      </c>
      <c r="AH193" s="132">
        <f t="shared" si="173"/>
        <v>0</v>
      </c>
      <c r="AI193" s="132">
        <f t="shared" si="174"/>
        <v>0</v>
      </c>
      <c r="AJ193" s="132">
        <f t="shared" si="175"/>
        <v>0</v>
      </c>
      <c r="AK193" s="132">
        <f t="shared" si="176"/>
        <v>0</v>
      </c>
      <c r="AL193" s="132">
        <f t="shared" si="177"/>
        <v>0</v>
      </c>
      <c r="AM193" s="132">
        <f t="shared" si="123"/>
        <v>0</v>
      </c>
      <c r="AN193" s="132">
        <f t="shared" si="124"/>
        <v>0</v>
      </c>
      <c r="AO193" s="132">
        <f t="shared" si="125"/>
        <v>0</v>
      </c>
      <c r="AP193" s="132">
        <f t="shared" si="126"/>
        <v>0</v>
      </c>
      <c r="AQ193" s="132">
        <f t="shared" si="127"/>
        <v>0</v>
      </c>
      <c r="AR193" s="132">
        <f t="shared" si="128"/>
        <v>0</v>
      </c>
      <c r="AS193" s="132">
        <f t="shared" si="129"/>
        <v>0</v>
      </c>
      <c r="AT193" s="132">
        <f t="shared" si="130"/>
        <v>0</v>
      </c>
      <c r="AU193" s="132">
        <f t="shared" si="131"/>
        <v>0</v>
      </c>
      <c r="AV193" s="132">
        <f t="shared" si="132"/>
        <v>0</v>
      </c>
      <c r="AW193" s="132">
        <f t="shared" si="133"/>
        <v>0</v>
      </c>
      <c r="AX193" s="132">
        <f t="shared" si="134"/>
        <v>0</v>
      </c>
      <c r="AY193" s="132">
        <f t="shared" si="135"/>
        <v>0</v>
      </c>
      <c r="AZ193" s="132">
        <f t="shared" si="136"/>
        <v>0</v>
      </c>
      <c r="BA193" s="132">
        <f t="shared" si="137"/>
        <v>0</v>
      </c>
      <c r="BB193" s="132">
        <f t="shared" si="138"/>
        <v>0</v>
      </c>
      <c r="BC193" s="132">
        <f t="shared" si="139"/>
        <v>0</v>
      </c>
      <c r="BD193" s="132">
        <f t="shared" si="140"/>
        <v>0</v>
      </c>
      <c r="BE193" s="132">
        <f t="shared" si="141"/>
        <v>0</v>
      </c>
      <c r="BF193" s="132">
        <f t="shared" si="142"/>
        <v>0</v>
      </c>
      <c r="BG193" s="132">
        <f t="shared" si="143"/>
        <v>0</v>
      </c>
      <c r="BH193" s="132">
        <f t="shared" si="144"/>
        <v>0</v>
      </c>
      <c r="BI193" s="132">
        <f t="shared" si="145"/>
        <v>0</v>
      </c>
      <c r="BJ193" s="132">
        <f t="shared" si="146"/>
        <v>0</v>
      </c>
      <c r="BK193" s="132">
        <f t="shared" si="147"/>
        <v>0</v>
      </c>
      <c r="BL193" s="132">
        <f t="shared" si="148"/>
        <v>0</v>
      </c>
      <c r="BM193" s="132">
        <f t="shared" si="149"/>
        <v>0</v>
      </c>
      <c r="BN193" s="132">
        <f t="shared" si="150"/>
        <v>0</v>
      </c>
      <c r="BO193" s="132">
        <f t="shared" si="151"/>
        <v>0</v>
      </c>
      <c r="BP193" s="132">
        <f t="shared" si="152"/>
        <v>0</v>
      </c>
      <c r="BQ193" s="132">
        <f t="shared" si="153"/>
        <v>0</v>
      </c>
      <c r="BR193" s="132">
        <f t="shared" si="154"/>
        <v>0</v>
      </c>
      <c r="BS193" s="132">
        <f t="shared" si="155"/>
        <v>0</v>
      </c>
      <c r="BT193" s="132">
        <f t="shared" si="156"/>
        <v>0</v>
      </c>
      <c r="BU193" s="132">
        <f t="shared" si="157"/>
        <v>0</v>
      </c>
      <c r="BV193" s="132">
        <f t="shared" si="158"/>
        <v>0</v>
      </c>
      <c r="BW193" s="132">
        <f t="shared" si="159"/>
        <v>0</v>
      </c>
      <c r="BX193" s="132">
        <f t="shared" si="160"/>
        <v>0</v>
      </c>
      <c r="BY193" s="132">
        <f t="shared" si="161"/>
        <v>0</v>
      </c>
      <c r="BZ193" s="132">
        <f t="shared" si="162"/>
        <v>0</v>
      </c>
      <c r="CA193" s="138">
        <f t="shared" si="163"/>
        <v>0</v>
      </c>
      <c r="CC193" s="138">
        <f t="shared" si="164"/>
        <v>0</v>
      </c>
      <c r="CD193" s="138">
        <f t="shared" si="178"/>
        <v>0</v>
      </c>
      <c r="CE193" s="183">
        <f t="shared" si="179"/>
        <v>0</v>
      </c>
      <c r="CF193" s="130" t="str">
        <f t="shared" si="180"/>
        <v xml:space="preserve"> </v>
      </c>
      <c r="CG193" s="130" t="str">
        <f t="shared" si="181"/>
        <v xml:space="preserve"> </v>
      </c>
    </row>
    <row r="194" spans="1:85" ht="15">
      <c r="A194" s="181">
        <v>191</v>
      </c>
      <c r="B194" s="1957"/>
      <c r="C194" s="1957"/>
      <c r="D194" s="310"/>
      <c r="E194" s="311" t="str">
        <f ca="1">IF(D194&gt;0,OFFSET(исх.данные!$A$6,D194,1,1,1)," ")</f>
        <v xml:space="preserve"> </v>
      </c>
      <c r="F194" s="312" t="str">
        <f ca="1">IF(D194&gt;0,OFFSET(исх.данные!$A$6,D194,2,1,1),"  ")</f>
        <v xml:space="preserve">  </v>
      </c>
      <c r="G194" s="311" t="str">
        <f ca="1">IF(D194&gt;0,OFFSET(исх.данные!$A$6,D194,3,1,1),"  ")</f>
        <v xml:space="preserve">  </v>
      </c>
      <c r="H194" s="310"/>
      <c r="I194" s="314"/>
      <c r="J194" s="311"/>
      <c r="K194" s="311"/>
      <c r="L194" s="314"/>
      <c r="M194" s="311"/>
      <c r="N194" s="311"/>
      <c r="O194" s="313"/>
      <c r="P194" s="313"/>
      <c r="Q194" s="314"/>
      <c r="R194" s="314"/>
      <c r="S194" s="312"/>
      <c r="T194" s="312"/>
      <c r="U194" s="315"/>
      <c r="V194" s="129" t="str">
        <f t="shared" si="165"/>
        <v xml:space="preserve"> </v>
      </c>
      <c r="W194" s="129" t="str">
        <f t="shared" si="166"/>
        <v xml:space="preserve"> </v>
      </c>
      <c r="X194" s="129" t="str">
        <f t="shared" si="167"/>
        <v xml:space="preserve"> </v>
      </c>
      <c r="Y194" s="129"/>
      <c r="Z194" s="129" t="str">
        <f t="shared" si="122"/>
        <v xml:space="preserve"> </v>
      </c>
      <c r="AA194" s="182" t="str">
        <f t="shared" si="168"/>
        <v xml:space="preserve">    </v>
      </c>
      <c r="AC194" s="132">
        <f t="shared" si="182"/>
        <v>0</v>
      </c>
      <c r="AD194" s="132">
        <f t="shared" si="169"/>
        <v>0</v>
      </c>
      <c r="AE194" s="132">
        <f t="shared" si="170"/>
        <v>0</v>
      </c>
      <c r="AF194" s="132">
        <f t="shared" si="171"/>
        <v>0</v>
      </c>
      <c r="AG194" s="132">
        <f t="shared" si="172"/>
        <v>0</v>
      </c>
      <c r="AH194" s="132">
        <f t="shared" si="173"/>
        <v>0</v>
      </c>
      <c r="AI194" s="132">
        <f t="shared" si="174"/>
        <v>0</v>
      </c>
      <c r="AJ194" s="132">
        <f t="shared" si="175"/>
        <v>0</v>
      </c>
      <c r="AK194" s="132">
        <f t="shared" si="176"/>
        <v>0</v>
      </c>
      <c r="AL194" s="132">
        <f t="shared" si="177"/>
        <v>0</v>
      </c>
      <c r="AM194" s="132">
        <f t="shared" si="123"/>
        <v>0</v>
      </c>
      <c r="AN194" s="132">
        <f t="shared" si="124"/>
        <v>0</v>
      </c>
      <c r="AO194" s="132">
        <f t="shared" si="125"/>
        <v>0</v>
      </c>
      <c r="AP194" s="132">
        <f t="shared" si="126"/>
        <v>0</v>
      </c>
      <c r="AQ194" s="132">
        <f t="shared" si="127"/>
        <v>0</v>
      </c>
      <c r="AR194" s="132">
        <f t="shared" si="128"/>
        <v>0</v>
      </c>
      <c r="AS194" s="132">
        <f t="shared" si="129"/>
        <v>0</v>
      </c>
      <c r="AT194" s="132">
        <f t="shared" si="130"/>
        <v>0</v>
      </c>
      <c r="AU194" s="132">
        <f t="shared" si="131"/>
        <v>0</v>
      </c>
      <c r="AV194" s="132">
        <f t="shared" si="132"/>
        <v>0</v>
      </c>
      <c r="AW194" s="132">
        <f t="shared" si="133"/>
        <v>0</v>
      </c>
      <c r="AX194" s="132">
        <f t="shared" si="134"/>
        <v>0</v>
      </c>
      <c r="AY194" s="132">
        <f t="shared" si="135"/>
        <v>0</v>
      </c>
      <c r="AZ194" s="132">
        <f t="shared" si="136"/>
        <v>0</v>
      </c>
      <c r="BA194" s="132">
        <f t="shared" si="137"/>
        <v>0</v>
      </c>
      <c r="BB194" s="132">
        <f t="shared" si="138"/>
        <v>0</v>
      </c>
      <c r="BC194" s="132">
        <f t="shared" si="139"/>
        <v>0</v>
      </c>
      <c r="BD194" s="132">
        <f t="shared" si="140"/>
        <v>0</v>
      </c>
      <c r="BE194" s="132">
        <f t="shared" si="141"/>
        <v>0</v>
      </c>
      <c r="BF194" s="132">
        <f t="shared" si="142"/>
        <v>0</v>
      </c>
      <c r="BG194" s="132">
        <f t="shared" si="143"/>
        <v>0</v>
      </c>
      <c r="BH194" s="132">
        <f t="shared" si="144"/>
        <v>0</v>
      </c>
      <c r="BI194" s="132">
        <f t="shared" si="145"/>
        <v>0</v>
      </c>
      <c r="BJ194" s="132">
        <f t="shared" si="146"/>
        <v>0</v>
      </c>
      <c r="BK194" s="132">
        <f t="shared" si="147"/>
        <v>0</v>
      </c>
      <c r="BL194" s="132">
        <f t="shared" si="148"/>
        <v>0</v>
      </c>
      <c r="BM194" s="132">
        <f t="shared" si="149"/>
        <v>0</v>
      </c>
      <c r="BN194" s="132">
        <f t="shared" si="150"/>
        <v>0</v>
      </c>
      <c r="BO194" s="132">
        <f t="shared" si="151"/>
        <v>0</v>
      </c>
      <c r="BP194" s="132">
        <f t="shared" si="152"/>
        <v>0</v>
      </c>
      <c r="BQ194" s="132">
        <f t="shared" si="153"/>
        <v>0</v>
      </c>
      <c r="BR194" s="132">
        <f t="shared" si="154"/>
        <v>0</v>
      </c>
      <c r="BS194" s="132">
        <f t="shared" si="155"/>
        <v>0</v>
      </c>
      <c r="BT194" s="132">
        <f t="shared" si="156"/>
        <v>0</v>
      </c>
      <c r="BU194" s="132">
        <f t="shared" si="157"/>
        <v>0</v>
      </c>
      <c r="BV194" s="132">
        <f t="shared" si="158"/>
        <v>0</v>
      </c>
      <c r="BW194" s="132">
        <f t="shared" si="159"/>
        <v>0</v>
      </c>
      <c r="BX194" s="132">
        <f t="shared" si="160"/>
        <v>0</v>
      </c>
      <c r="BY194" s="132">
        <f t="shared" si="161"/>
        <v>0</v>
      </c>
      <c r="BZ194" s="132">
        <f t="shared" si="162"/>
        <v>0</v>
      </c>
      <c r="CA194" s="138">
        <f t="shared" si="163"/>
        <v>0</v>
      </c>
      <c r="CC194" s="138">
        <f t="shared" si="164"/>
        <v>0</v>
      </c>
      <c r="CD194" s="138">
        <f t="shared" si="178"/>
        <v>0</v>
      </c>
      <c r="CE194" s="183">
        <f t="shared" si="179"/>
        <v>0</v>
      </c>
      <c r="CF194" s="130" t="str">
        <f t="shared" si="180"/>
        <v xml:space="preserve"> </v>
      </c>
      <c r="CG194" s="130" t="str">
        <f t="shared" si="181"/>
        <v xml:space="preserve"> </v>
      </c>
    </row>
    <row r="195" spans="1:85" ht="15">
      <c r="A195" s="181">
        <v>192</v>
      </c>
      <c r="B195" s="1956"/>
      <c r="C195" s="1956"/>
      <c r="D195" s="316"/>
      <c r="E195" s="317" t="str">
        <f ca="1">IF(D195&gt;0,OFFSET(исх.данные!$A$6,D195,1,1,1)," ")</f>
        <v xml:space="preserve"> </v>
      </c>
      <c r="F195" s="318" t="str">
        <f ca="1">IF(D195&gt;0,OFFSET(исх.данные!$A$6,D195,2,1,1),"  ")</f>
        <v xml:space="preserve">  </v>
      </c>
      <c r="G195" s="317" t="str">
        <f ca="1">IF(D195&gt;0,OFFSET(исх.данные!$A$6,D195,3,1,1),"  ")</f>
        <v xml:space="preserve">  </v>
      </c>
      <c r="H195" s="316"/>
      <c r="I195" s="306"/>
      <c r="J195" s="317"/>
      <c r="K195" s="317"/>
      <c r="L195" s="306"/>
      <c r="M195" s="317"/>
      <c r="N195" s="317"/>
      <c r="O195" s="319"/>
      <c r="P195" s="319"/>
      <c r="Q195" s="306"/>
      <c r="R195" s="306"/>
      <c r="S195" s="318"/>
      <c r="T195" s="318"/>
      <c r="U195" s="320"/>
      <c r="V195" s="126" t="str">
        <f t="shared" si="165"/>
        <v xml:space="preserve"> </v>
      </c>
      <c r="W195" s="126" t="str">
        <f t="shared" si="166"/>
        <v xml:space="preserve"> </v>
      </c>
      <c r="X195" s="126" t="str">
        <f t="shared" si="167"/>
        <v xml:space="preserve"> </v>
      </c>
      <c r="Y195" s="126"/>
      <c r="Z195" s="126" t="str">
        <f t="shared" si="122"/>
        <v xml:space="preserve"> </v>
      </c>
      <c r="AA195" s="181" t="str">
        <f t="shared" si="168"/>
        <v xml:space="preserve">    </v>
      </c>
      <c r="AC195" s="132">
        <f t="shared" si="182"/>
        <v>0</v>
      </c>
      <c r="AD195" s="132">
        <f t="shared" si="169"/>
        <v>0</v>
      </c>
      <c r="AE195" s="132">
        <f t="shared" si="170"/>
        <v>0</v>
      </c>
      <c r="AF195" s="132">
        <f t="shared" si="171"/>
        <v>0</v>
      </c>
      <c r="AG195" s="132">
        <f t="shared" si="172"/>
        <v>0</v>
      </c>
      <c r="AH195" s="132">
        <f t="shared" si="173"/>
        <v>0</v>
      </c>
      <c r="AI195" s="132">
        <f t="shared" si="174"/>
        <v>0</v>
      </c>
      <c r="AJ195" s="132">
        <f t="shared" si="175"/>
        <v>0</v>
      </c>
      <c r="AK195" s="132">
        <f t="shared" si="176"/>
        <v>0</v>
      </c>
      <c r="AL195" s="132">
        <f t="shared" si="177"/>
        <v>0</v>
      </c>
      <c r="AM195" s="132">
        <f t="shared" si="123"/>
        <v>0</v>
      </c>
      <c r="AN195" s="132">
        <f t="shared" si="124"/>
        <v>0</v>
      </c>
      <c r="AO195" s="132">
        <f t="shared" si="125"/>
        <v>0</v>
      </c>
      <c r="AP195" s="132">
        <f t="shared" si="126"/>
        <v>0</v>
      </c>
      <c r="AQ195" s="132">
        <f t="shared" si="127"/>
        <v>0</v>
      </c>
      <c r="AR195" s="132">
        <f t="shared" si="128"/>
        <v>0</v>
      </c>
      <c r="AS195" s="132">
        <f t="shared" si="129"/>
        <v>0</v>
      </c>
      <c r="AT195" s="132">
        <f t="shared" si="130"/>
        <v>0</v>
      </c>
      <c r="AU195" s="132">
        <f t="shared" si="131"/>
        <v>0</v>
      </c>
      <c r="AV195" s="132">
        <f t="shared" si="132"/>
        <v>0</v>
      </c>
      <c r="AW195" s="132">
        <f t="shared" si="133"/>
        <v>0</v>
      </c>
      <c r="AX195" s="132">
        <f t="shared" si="134"/>
        <v>0</v>
      </c>
      <c r="AY195" s="132">
        <f t="shared" si="135"/>
        <v>0</v>
      </c>
      <c r="AZ195" s="132">
        <f t="shared" si="136"/>
        <v>0</v>
      </c>
      <c r="BA195" s="132">
        <f t="shared" si="137"/>
        <v>0</v>
      </c>
      <c r="BB195" s="132">
        <f t="shared" si="138"/>
        <v>0</v>
      </c>
      <c r="BC195" s="132">
        <f t="shared" si="139"/>
        <v>0</v>
      </c>
      <c r="BD195" s="132">
        <f t="shared" si="140"/>
        <v>0</v>
      </c>
      <c r="BE195" s="132">
        <f t="shared" si="141"/>
        <v>0</v>
      </c>
      <c r="BF195" s="132">
        <f t="shared" si="142"/>
        <v>0</v>
      </c>
      <c r="BG195" s="132">
        <f t="shared" si="143"/>
        <v>0</v>
      </c>
      <c r="BH195" s="132">
        <f t="shared" si="144"/>
        <v>0</v>
      </c>
      <c r="BI195" s="132">
        <f t="shared" si="145"/>
        <v>0</v>
      </c>
      <c r="BJ195" s="132">
        <f t="shared" si="146"/>
        <v>0</v>
      </c>
      <c r="BK195" s="132">
        <f t="shared" si="147"/>
        <v>0</v>
      </c>
      <c r="BL195" s="132">
        <f t="shared" si="148"/>
        <v>0</v>
      </c>
      <c r="BM195" s="132">
        <f t="shared" si="149"/>
        <v>0</v>
      </c>
      <c r="BN195" s="132">
        <f t="shared" si="150"/>
        <v>0</v>
      </c>
      <c r="BO195" s="132">
        <f t="shared" si="151"/>
        <v>0</v>
      </c>
      <c r="BP195" s="132">
        <f t="shared" si="152"/>
        <v>0</v>
      </c>
      <c r="BQ195" s="132">
        <f t="shared" si="153"/>
        <v>0</v>
      </c>
      <c r="BR195" s="132">
        <f t="shared" si="154"/>
        <v>0</v>
      </c>
      <c r="BS195" s="132">
        <f t="shared" si="155"/>
        <v>0</v>
      </c>
      <c r="BT195" s="132">
        <f t="shared" si="156"/>
        <v>0</v>
      </c>
      <c r="BU195" s="132">
        <f t="shared" si="157"/>
        <v>0</v>
      </c>
      <c r="BV195" s="132">
        <f t="shared" si="158"/>
        <v>0</v>
      </c>
      <c r="BW195" s="132">
        <f t="shared" si="159"/>
        <v>0</v>
      </c>
      <c r="BX195" s="132">
        <f t="shared" si="160"/>
        <v>0</v>
      </c>
      <c r="BY195" s="132">
        <f t="shared" si="161"/>
        <v>0</v>
      </c>
      <c r="BZ195" s="132">
        <f t="shared" si="162"/>
        <v>0</v>
      </c>
      <c r="CA195" s="138">
        <f t="shared" si="163"/>
        <v>0</v>
      </c>
      <c r="CC195" s="138">
        <f t="shared" si="164"/>
        <v>0</v>
      </c>
      <c r="CD195" s="138">
        <f t="shared" si="178"/>
        <v>0</v>
      </c>
      <c r="CE195" s="183">
        <f t="shared" si="179"/>
        <v>0</v>
      </c>
      <c r="CF195" s="130" t="str">
        <f t="shared" si="180"/>
        <v xml:space="preserve"> </v>
      </c>
      <c r="CG195" s="130" t="str">
        <f t="shared" si="181"/>
        <v xml:space="preserve"> </v>
      </c>
    </row>
    <row r="196" spans="1:85" ht="15">
      <c r="A196" s="181">
        <v>193</v>
      </c>
      <c r="B196" s="1957"/>
      <c r="C196" s="1957"/>
      <c r="D196" s="310"/>
      <c r="E196" s="311" t="str">
        <f ca="1">IF(D196&gt;0,OFFSET(исх.данные!$A$6,D196,1,1,1)," ")</f>
        <v xml:space="preserve"> </v>
      </c>
      <c r="F196" s="312" t="str">
        <f ca="1">IF(D196&gt;0,OFFSET(исх.данные!$A$6,D196,2,1,1),"  ")</f>
        <v xml:space="preserve">  </v>
      </c>
      <c r="G196" s="311" t="str">
        <f ca="1">IF(D196&gt;0,OFFSET(исх.данные!$A$6,D196,3,1,1),"  ")</f>
        <v xml:space="preserve">  </v>
      </c>
      <c r="H196" s="310"/>
      <c r="I196" s="314"/>
      <c r="J196" s="311"/>
      <c r="K196" s="311"/>
      <c r="L196" s="314"/>
      <c r="M196" s="311"/>
      <c r="N196" s="311"/>
      <c r="O196" s="313"/>
      <c r="P196" s="313"/>
      <c r="Q196" s="314"/>
      <c r="R196" s="314"/>
      <c r="S196" s="312"/>
      <c r="T196" s="312"/>
      <c r="U196" s="315"/>
      <c r="V196" s="129" t="str">
        <f t="shared" si="165"/>
        <v xml:space="preserve"> </v>
      </c>
      <c r="W196" s="129" t="str">
        <f t="shared" si="166"/>
        <v xml:space="preserve"> </v>
      </c>
      <c r="X196" s="129" t="str">
        <f t="shared" si="167"/>
        <v xml:space="preserve"> </v>
      </c>
      <c r="Y196" s="129"/>
      <c r="Z196" s="129" t="str">
        <f t="shared" ref="Z196:Z236" si="183">IF(Q196&gt;0,6," ")</f>
        <v xml:space="preserve"> </v>
      </c>
      <c r="AA196" s="182" t="str">
        <f t="shared" si="168"/>
        <v xml:space="preserve">    </v>
      </c>
      <c r="AC196" s="132">
        <f t="shared" si="182"/>
        <v>0</v>
      </c>
      <c r="AD196" s="132">
        <f t="shared" si="169"/>
        <v>0</v>
      </c>
      <c r="AE196" s="132">
        <f t="shared" si="170"/>
        <v>0</v>
      </c>
      <c r="AF196" s="132">
        <f t="shared" si="171"/>
        <v>0</v>
      </c>
      <c r="AG196" s="132">
        <f t="shared" si="172"/>
        <v>0</v>
      </c>
      <c r="AH196" s="132">
        <f t="shared" si="173"/>
        <v>0</v>
      </c>
      <c r="AI196" s="132">
        <f t="shared" si="174"/>
        <v>0</v>
      </c>
      <c r="AJ196" s="132">
        <f t="shared" si="175"/>
        <v>0</v>
      </c>
      <c r="AK196" s="132">
        <f t="shared" si="176"/>
        <v>0</v>
      </c>
      <c r="AL196" s="132">
        <f t="shared" si="177"/>
        <v>0</v>
      </c>
      <c r="AM196" s="132">
        <f t="shared" ref="AM196:AM236" si="184">IF(D196=1,Q196,0)</f>
        <v>0</v>
      </c>
      <c r="AN196" s="132">
        <f t="shared" ref="AN196:AN236" si="185">IF(D196=2,Q196,0)</f>
        <v>0</v>
      </c>
      <c r="AO196" s="132">
        <f t="shared" ref="AO196:AO236" si="186">IF(D196=3,Q196,0)</f>
        <v>0</v>
      </c>
      <c r="AP196" s="132">
        <f t="shared" ref="AP196:AP236" si="187">IF(D196=4,Q196,0)</f>
        <v>0</v>
      </c>
      <c r="AQ196" s="132">
        <f t="shared" ref="AQ196:AQ236" si="188">IF(D196=5,Q196,0)</f>
        <v>0</v>
      </c>
      <c r="AR196" s="132">
        <f t="shared" ref="AR196:AR236" si="189">IF(D196=6,Q196,0)</f>
        <v>0</v>
      </c>
      <c r="AS196" s="132">
        <f t="shared" ref="AS196:AS236" si="190">IF(D196=7,Q196,0)</f>
        <v>0</v>
      </c>
      <c r="AT196" s="132">
        <f t="shared" ref="AT196:AT236" si="191">IF(D196=8,Q196,0)</f>
        <v>0</v>
      </c>
      <c r="AU196" s="132">
        <f t="shared" ref="AU196:AU236" si="192">IF(D196=9,Q196,0)</f>
        <v>0</v>
      </c>
      <c r="AV196" s="132">
        <f t="shared" ref="AV196:AV236" si="193">IF(D196=10,Q196,0)</f>
        <v>0</v>
      </c>
      <c r="AW196" s="132">
        <f t="shared" ref="AW196:AW236" si="194">IF(D196=1,((I196*L196*Q196)/1000000),0)</f>
        <v>0</v>
      </c>
      <c r="AX196" s="132">
        <f t="shared" ref="AX196:AX236" si="195">IF(D196=2,((I196*L196*Q196)/1000000),0)</f>
        <v>0</v>
      </c>
      <c r="AY196" s="132">
        <f t="shared" ref="AY196:AY236" si="196">IF(D196=3,((I196*L196*Q196)/1000000),0)</f>
        <v>0</v>
      </c>
      <c r="AZ196" s="132">
        <f t="shared" ref="AZ196:AZ236" si="197">IF(D196=4,((I196*L196*Q196)/1000000),0)</f>
        <v>0</v>
      </c>
      <c r="BA196" s="132">
        <f t="shared" ref="BA196:BA236" si="198">IF(D196=5,((I196*L196*Q196)/1000000),0)</f>
        <v>0</v>
      </c>
      <c r="BB196" s="132">
        <f t="shared" ref="BB196:BB236" si="199">IF(D196=6,((I196*L196*Q196)/1000000),0)</f>
        <v>0</v>
      </c>
      <c r="BC196" s="132">
        <f t="shared" ref="BC196:BC236" si="200">IF(D196=7,((I196*L196*Q196)/1000000),0)</f>
        <v>0</v>
      </c>
      <c r="BD196" s="132">
        <f t="shared" ref="BD196:BD236" si="201">IF(D196=8,((I196*L196*Q196)/1000000),0)</f>
        <v>0</v>
      </c>
      <c r="BE196" s="132">
        <f t="shared" ref="BE196:BE236" si="202">IF(D196=9,((I196*L196*Q196)/1000000),0)</f>
        <v>0</v>
      </c>
      <c r="BF196" s="132">
        <f t="shared" ref="BF196:BF236" si="203">IF(D196=10,((I196*L196*Q196)/1000000),0)</f>
        <v>0</v>
      </c>
      <c r="BG196" s="132">
        <f t="shared" ref="BG196:BG236" si="204">IF(D196=1,((((I196+L196)*2)*Q196)/1000),0)</f>
        <v>0</v>
      </c>
      <c r="BH196" s="132">
        <f t="shared" ref="BH196:BH236" si="205">IF(D196=2,((((I196+L196)*2)*Q196)/1000),0)</f>
        <v>0</v>
      </c>
      <c r="BI196" s="132">
        <f t="shared" ref="BI196:BI236" si="206">IF(D196=3,((((I196+L196)*2)*Q196)/1000),0)</f>
        <v>0</v>
      </c>
      <c r="BJ196" s="132">
        <f t="shared" ref="BJ196:BJ236" si="207">IF(D196=4,((((I196+L196)*2)*Q196)/1000),0)</f>
        <v>0</v>
      </c>
      <c r="BK196" s="132">
        <f t="shared" ref="BK196:BK236" si="208">IF(D196=5,((((I196+L196)*2)*Q196)/1000),0)</f>
        <v>0</v>
      </c>
      <c r="BL196" s="132">
        <f t="shared" ref="BL196:BL236" si="209">IF(D196=6,((((I196+L196)*2)*Q196)/1000),0)</f>
        <v>0</v>
      </c>
      <c r="BM196" s="132">
        <f t="shared" ref="BM196:BM236" si="210">IF(D196=7,((((I196+L196)*2)*Q196)/1000),0)</f>
        <v>0</v>
      </c>
      <c r="BN196" s="132">
        <f t="shared" ref="BN196:BN236" si="211">IF(D196=8,((((I196+L196)*2)*Q196)/1000),0)</f>
        <v>0</v>
      </c>
      <c r="BO196" s="132">
        <f t="shared" ref="BO196:BO236" si="212">IF(D196=9,((((I196+L196)*2)*Q196)/1000),0)</f>
        <v>0</v>
      </c>
      <c r="BP196" s="132">
        <f t="shared" ref="BP196:BP236" si="213">IF(D196=10,((((I196+L196)*2)*Q196)/1000),0)</f>
        <v>0</v>
      </c>
      <c r="BQ196" s="132">
        <f t="shared" ref="BQ196:BQ236" si="214">IF(S196&gt;0,(SUM(SUM(IF(J196=1,I196,0),(IF(K196=1,I196,0))),(SUM(IF(M196=1,L196,0),(IF(N196=1,L196,0)))))/1000)*Q196,0)</f>
        <v>0</v>
      </c>
      <c r="BR196" s="132">
        <f t="shared" ref="BR196:BR236" si="215">IF(S196&gt;0,(SUM(SUM(IF(J196=2,I196,0),(IF(K196=2,I196,0))),(SUM(IF(M196=2,L196,0),(IF(N196=2,L196,0)))))/1000)*Q196,0)</f>
        <v>0</v>
      </c>
      <c r="BS196" s="132">
        <f t="shared" ref="BS196:BS236" si="216">IF(S196&gt;0,(SUM(SUM(IF(J196=3,I196,0),(IF(K196=3,I196,0))),(SUM(IF(M196=3,L196,0),(IF(N196=3,L196,0)))))/1000)*Q196,0)</f>
        <v>0</v>
      </c>
      <c r="BT196" s="132">
        <f t="shared" ref="BT196:BT236" si="217">IF(S196&gt;0,(SUM(SUM(IF(J196=4,I196,0),(IF(K196=4,I196,0))),(SUM(IF(M196=4,L196,0),(IF(N196=4,L196,0)))))/1000)*Q196,0)</f>
        <v>0</v>
      </c>
      <c r="BU196" s="132">
        <f t="shared" ref="BU196:BU236" si="218">IF(S196&gt;0,(SUM(SUM(IF(J196=5,I196,0),(IF(K196=5,I196,0))),(SUM(IF(M196=5,L196,0),(IF(N196=5,L196,0)))))/1000)*Q196,0)</f>
        <v>0</v>
      </c>
      <c r="BV196" s="132">
        <f t="shared" ref="BV196:BV236" si="219">IF(S196&gt;0,(SUM(SUM(IF(J196=6,I196,0),(IF(K196=6,I196,0))),(SUM(IF(M196=6,L196,0),(IF(N196=6,L196,0)))))/1000)*Q196,0)</f>
        <v>0</v>
      </c>
      <c r="BW196" s="132">
        <f t="shared" ref="BW196:BW236" si="220">IF(S196&gt;0,(SUM(SUM(IF(J196=7,I196,0),(IF(K196=7,I196,0))),(SUM(IF(M196=7,L196,0),(IF(N196=7,L196,0)))))/1000)*Q196,0)</f>
        <v>0</v>
      </c>
      <c r="BX196" s="132">
        <f t="shared" ref="BX196:BX236" si="221">IF(S196&gt;0,(SUM(SUM(IF(J196=8,I196,0),(IF(K196=8,I196,0))),(SUM(IF(M196=8,L196,0),(IF(N196=8,L196,0)))))/1000)*Q196,0)</f>
        <v>0</v>
      </c>
      <c r="BY196" s="132">
        <f t="shared" ref="BY196:BY236" si="222">IF(S196&gt;0,(SUM(SUM(IF(J196=9,I196,0),(IF(K196=9,I196,0))),(SUM(IF(M196=9,L196,0),(IF(N196=9,L196,0)))))/1000)*Q196,0)</f>
        <v>0</v>
      </c>
      <c r="BZ196" s="132">
        <f t="shared" ref="BZ196:BZ236" si="223">IF(S196&gt;0,(SUM(SUM(IF(J196=10,I196,0),(IF(K196=10,I196,0))),(SUM(IF(M196=10,L196,0),(IF(N196=10,L196,0)))))/1000)*Q196,0)</f>
        <v>0</v>
      </c>
      <c r="CA196" s="138">
        <f t="shared" ref="CA196:CA236" si="224">SUM(AC196:AL196)</f>
        <v>0</v>
      </c>
      <c r="CC196" s="138">
        <f t="shared" ref="CC196:CC236" si="225">O196*Q196/1000</f>
        <v>0</v>
      </c>
      <c r="CD196" s="138">
        <f t="shared" si="178"/>
        <v>0</v>
      </c>
      <c r="CE196" s="183">
        <f t="shared" si="179"/>
        <v>0</v>
      </c>
      <c r="CF196" s="130" t="str">
        <f t="shared" si="180"/>
        <v xml:space="preserve"> </v>
      </c>
      <c r="CG196" s="130" t="str">
        <f t="shared" si="181"/>
        <v xml:space="preserve"> </v>
      </c>
    </row>
    <row r="197" spans="1:85" ht="15">
      <c r="A197" s="181">
        <v>194</v>
      </c>
      <c r="B197" s="1956"/>
      <c r="C197" s="1956"/>
      <c r="D197" s="316"/>
      <c r="E197" s="317" t="str">
        <f ca="1">IF(D197&gt;0,OFFSET(исх.данные!$A$6,D197,1,1,1)," ")</f>
        <v xml:space="preserve"> </v>
      </c>
      <c r="F197" s="318" t="str">
        <f ca="1">IF(D197&gt;0,OFFSET(исх.данные!$A$6,D197,2,1,1),"  ")</f>
        <v xml:space="preserve">  </v>
      </c>
      <c r="G197" s="317" t="str">
        <f ca="1">IF(D197&gt;0,OFFSET(исх.данные!$A$6,D197,3,1,1),"  ")</f>
        <v xml:space="preserve">  </v>
      </c>
      <c r="H197" s="316"/>
      <c r="I197" s="306"/>
      <c r="J197" s="317"/>
      <c r="K197" s="317"/>
      <c r="L197" s="306"/>
      <c r="M197" s="317"/>
      <c r="N197" s="317"/>
      <c r="O197" s="319"/>
      <c r="P197" s="319"/>
      <c r="Q197" s="306"/>
      <c r="R197" s="306"/>
      <c r="S197" s="318"/>
      <c r="T197" s="318"/>
      <c r="U197" s="320"/>
      <c r="V197" s="126" t="str">
        <f t="shared" ref="V197:V236" si="226">IF(Q197&gt;0,1," ")</f>
        <v xml:space="preserve"> </v>
      </c>
      <c r="W197" s="126" t="str">
        <f t="shared" ref="W197:W236" si="227">IF(S197&gt;0,2," ")</f>
        <v xml:space="preserve"> </v>
      </c>
      <c r="X197" s="126" t="str">
        <f t="shared" ref="X197:X236" si="228">IF(CA197&gt;0,3," ")</f>
        <v xml:space="preserve"> </v>
      </c>
      <c r="Y197" s="126"/>
      <c r="Z197" s="126" t="str">
        <f t="shared" si="183"/>
        <v xml:space="preserve"> </v>
      </c>
      <c r="AA197" s="181" t="str">
        <f t="shared" ref="AA197:AA236" si="229">V197&amp;W197&amp;X197&amp;Y197&amp;Z197</f>
        <v xml:space="preserve">    </v>
      </c>
      <c r="AC197" s="132">
        <f t="shared" si="182"/>
        <v>0</v>
      </c>
      <c r="AD197" s="132">
        <f t="shared" ref="AD197:AD236" si="230">SUM((SUM(IF(J197=2,I197,0),(IF(K197=2,I197,0)))),(SUM(IF(M197=2,L197,0),(IF(N197=2,L197,0)))))/1000*Q197</f>
        <v>0</v>
      </c>
      <c r="AE197" s="132">
        <f t="shared" ref="AE197:AE236" si="231">SUM((SUM(IF(J197=3,I197,0),(IF(K197=3,I197,0)))),(SUM(IF(M197=3,L197,0),(IF(N197=3,L197,0)))))/1000*Q197</f>
        <v>0</v>
      </c>
      <c r="AF197" s="132">
        <f t="shared" ref="AF197:AF236" si="232">SUM((SUM(IF(J197=4,I197,0),(IF(K197=4,I197,0)))),(SUM(IF(M197=4,L197,0),(IF(N197=4,L197,0)))))/1000*Q197</f>
        <v>0</v>
      </c>
      <c r="AG197" s="132">
        <f t="shared" ref="AG197:AG236" si="233">SUM((SUM(IF(J197=5,I197,0),(IF(K197=5,I197,0)))),(SUM(IF(M197=5,L197,0),(IF(N197=5,L197,0)))))/1000*Q197</f>
        <v>0</v>
      </c>
      <c r="AH197" s="132">
        <f t="shared" ref="AH197:AH236" si="234">SUM((SUM(IF(J197=6,I197,0),(IF(K197=6,I197,0)))),(SUM(IF(M197=6,L197,0),(IF(N197=6,L197,0)))))/1000*Q197</f>
        <v>0</v>
      </c>
      <c r="AI197" s="132">
        <f t="shared" ref="AI197:AI236" si="235">SUM((SUM(IF(J197=7,I197,0),(IF(K197=7,I197,0)))),(SUM(IF(M197=7,L197,0),(IF(N197=7,L197,0)))))/1000*Q197</f>
        <v>0</v>
      </c>
      <c r="AJ197" s="132">
        <f t="shared" ref="AJ197:AJ236" si="236">SUM((SUM(IF(J197=8,I197,0),(IF(K197=8,I197,0)))),(SUM(IF(M197=8,L197,0),(IF(N197=8,L197,0)))))/1000*Q197</f>
        <v>0</v>
      </c>
      <c r="AK197" s="132">
        <f t="shared" ref="AK197:AK236" si="237">SUM((SUM(IF(J197=9,I197,0),(IF(K197=9,I197,0)))),(SUM(IF(M197=9,L197,0),(IF(N197=9,L197,0)))))/1000*Q197</f>
        <v>0</v>
      </c>
      <c r="AL197" s="132">
        <f t="shared" ref="AL197:AL236" si="238">SUM((SUM(IF(J197=10,I197,0),(IF(K197=10,I197,0)))),(SUM(IF(M197=10,L197,0),(IF(N197=10,L197,0)))))/1000*Q197</f>
        <v>0</v>
      </c>
      <c r="AM197" s="132">
        <f t="shared" si="184"/>
        <v>0</v>
      </c>
      <c r="AN197" s="132">
        <f t="shared" si="185"/>
        <v>0</v>
      </c>
      <c r="AO197" s="132">
        <f t="shared" si="186"/>
        <v>0</v>
      </c>
      <c r="AP197" s="132">
        <f t="shared" si="187"/>
        <v>0</v>
      </c>
      <c r="AQ197" s="132">
        <f t="shared" si="188"/>
        <v>0</v>
      </c>
      <c r="AR197" s="132">
        <f t="shared" si="189"/>
        <v>0</v>
      </c>
      <c r="AS197" s="132">
        <f t="shared" si="190"/>
        <v>0</v>
      </c>
      <c r="AT197" s="132">
        <f t="shared" si="191"/>
        <v>0</v>
      </c>
      <c r="AU197" s="132">
        <f t="shared" si="192"/>
        <v>0</v>
      </c>
      <c r="AV197" s="132">
        <f t="shared" si="193"/>
        <v>0</v>
      </c>
      <c r="AW197" s="132">
        <f t="shared" si="194"/>
        <v>0</v>
      </c>
      <c r="AX197" s="132">
        <f t="shared" si="195"/>
        <v>0</v>
      </c>
      <c r="AY197" s="132">
        <f t="shared" si="196"/>
        <v>0</v>
      </c>
      <c r="AZ197" s="132">
        <f t="shared" si="197"/>
        <v>0</v>
      </c>
      <c r="BA197" s="132">
        <f t="shared" si="198"/>
        <v>0</v>
      </c>
      <c r="BB197" s="132">
        <f t="shared" si="199"/>
        <v>0</v>
      </c>
      <c r="BC197" s="132">
        <f t="shared" si="200"/>
        <v>0</v>
      </c>
      <c r="BD197" s="132">
        <f t="shared" si="201"/>
        <v>0</v>
      </c>
      <c r="BE197" s="132">
        <f t="shared" si="202"/>
        <v>0</v>
      </c>
      <c r="BF197" s="132">
        <f t="shared" si="203"/>
        <v>0</v>
      </c>
      <c r="BG197" s="132">
        <f t="shared" si="204"/>
        <v>0</v>
      </c>
      <c r="BH197" s="132">
        <f t="shared" si="205"/>
        <v>0</v>
      </c>
      <c r="BI197" s="132">
        <f t="shared" si="206"/>
        <v>0</v>
      </c>
      <c r="BJ197" s="132">
        <f t="shared" si="207"/>
        <v>0</v>
      </c>
      <c r="BK197" s="132">
        <f t="shared" si="208"/>
        <v>0</v>
      </c>
      <c r="BL197" s="132">
        <f t="shared" si="209"/>
        <v>0</v>
      </c>
      <c r="BM197" s="132">
        <f t="shared" si="210"/>
        <v>0</v>
      </c>
      <c r="BN197" s="132">
        <f t="shared" si="211"/>
        <v>0</v>
      </c>
      <c r="BO197" s="132">
        <f t="shared" si="212"/>
        <v>0</v>
      </c>
      <c r="BP197" s="132">
        <f t="shared" si="213"/>
        <v>0</v>
      </c>
      <c r="BQ197" s="132">
        <f t="shared" si="214"/>
        <v>0</v>
      </c>
      <c r="BR197" s="132">
        <f t="shared" si="215"/>
        <v>0</v>
      </c>
      <c r="BS197" s="132">
        <f t="shared" si="216"/>
        <v>0</v>
      </c>
      <c r="BT197" s="132">
        <f t="shared" si="217"/>
        <v>0</v>
      </c>
      <c r="BU197" s="132">
        <f t="shared" si="218"/>
        <v>0</v>
      </c>
      <c r="BV197" s="132">
        <f t="shared" si="219"/>
        <v>0</v>
      </c>
      <c r="BW197" s="132">
        <f t="shared" si="220"/>
        <v>0</v>
      </c>
      <c r="BX197" s="132">
        <f t="shared" si="221"/>
        <v>0</v>
      </c>
      <c r="BY197" s="132">
        <f t="shared" si="222"/>
        <v>0</v>
      </c>
      <c r="BZ197" s="132">
        <f t="shared" si="223"/>
        <v>0</v>
      </c>
      <c r="CA197" s="138">
        <f t="shared" si="224"/>
        <v>0</v>
      </c>
      <c r="CC197" s="138">
        <f t="shared" si="225"/>
        <v>0</v>
      </c>
      <c r="CD197" s="138">
        <f t="shared" ref="CD197:CD236" si="239">P197*Q197/1000</f>
        <v>0</v>
      </c>
      <c r="CE197" s="183">
        <f t="shared" ref="CE197:CE236" si="240">IF((I197*L197/1000000)&gt;0.999999,(1*Q197),0)</f>
        <v>0</v>
      </c>
      <c r="CF197" s="130" t="str">
        <f t="shared" ref="CF197:CF236" si="241">IF(O197&gt;0,("паз"&amp;O197)," ")</f>
        <v xml:space="preserve"> </v>
      </c>
      <c r="CG197" s="130" t="str">
        <f t="shared" ref="CG197:CG236" si="242">IF(P197&gt;0,("чет."&amp;P197)," ")</f>
        <v xml:space="preserve"> </v>
      </c>
    </row>
    <row r="198" spans="1:85" ht="15">
      <c r="A198" s="181">
        <v>195</v>
      </c>
      <c r="B198" s="1957"/>
      <c r="C198" s="1957"/>
      <c r="D198" s="310"/>
      <c r="E198" s="311" t="str">
        <f ca="1">IF(D198&gt;0,OFFSET(исх.данные!$A$6,D198,1,1,1)," ")</f>
        <v xml:space="preserve"> </v>
      </c>
      <c r="F198" s="312" t="str">
        <f ca="1">IF(D198&gt;0,OFFSET(исх.данные!$A$6,D198,2,1,1),"  ")</f>
        <v xml:space="preserve">  </v>
      </c>
      <c r="G198" s="311" t="str">
        <f ca="1">IF(D198&gt;0,OFFSET(исх.данные!$A$6,D198,3,1,1),"  ")</f>
        <v xml:space="preserve">  </v>
      </c>
      <c r="H198" s="310"/>
      <c r="I198" s="314"/>
      <c r="J198" s="311"/>
      <c r="K198" s="311"/>
      <c r="L198" s="314"/>
      <c r="M198" s="311"/>
      <c r="N198" s="311"/>
      <c r="O198" s="313"/>
      <c r="P198" s="313"/>
      <c r="Q198" s="314"/>
      <c r="R198" s="314"/>
      <c r="S198" s="312"/>
      <c r="T198" s="312"/>
      <c r="U198" s="315"/>
      <c r="V198" s="129" t="str">
        <f t="shared" si="226"/>
        <v xml:space="preserve"> </v>
      </c>
      <c r="W198" s="129" t="str">
        <f t="shared" si="227"/>
        <v xml:space="preserve"> </v>
      </c>
      <c r="X198" s="129" t="str">
        <f t="shared" si="228"/>
        <v xml:space="preserve"> </v>
      </c>
      <c r="Y198" s="129"/>
      <c r="Z198" s="129" t="str">
        <f t="shared" si="183"/>
        <v xml:space="preserve"> </v>
      </c>
      <c r="AA198" s="182" t="str">
        <f t="shared" si="229"/>
        <v xml:space="preserve">    </v>
      </c>
      <c r="AC198" s="132">
        <f t="shared" ref="AC198:AC236" si="243">SUM((SUM(IF(J198=1,I198,0),(IF(K198=1,I198,0)))),(SUM(IF(M198=1,L198,0),(IF(N198=1,L198,0)))))/1000*Q198</f>
        <v>0</v>
      </c>
      <c r="AD198" s="132">
        <f t="shared" si="230"/>
        <v>0</v>
      </c>
      <c r="AE198" s="132">
        <f t="shared" si="231"/>
        <v>0</v>
      </c>
      <c r="AF198" s="132">
        <f t="shared" si="232"/>
        <v>0</v>
      </c>
      <c r="AG198" s="132">
        <f t="shared" si="233"/>
        <v>0</v>
      </c>
      <c r="AH198" s="132">
        <f t="shared" si="234"/>
        <v>0</v>
      </c>
      <c r="AI198" s="132">
        <f t="shared" si="235"/>
        <v>0</v>
      </c>
      <c r="AJ198" s="132">
        <f t="shared" si="236"/>
        <v>0</v>
      </c>
      <c r="AK198" s="132">
        <f t="shared" si="237"/>
        <v>0</v>
      </c>
      <c r="AL198" s="132">
        <f t="shared" si="238"/>
        <v>0</v>
      </c>
      <c r="AM198" s="132">
        <f t="shared" si="184"/>
        <v>0</v>
      </c>
      <c r="AN198" s="132">
        <f t="shared" si="185"/>
        <v>0</v>
      </c>
      <c r="AO198" s="132">
        <f t="shared" si="186"/>
        <v>0</v>
      </c>
      <c r="AP198" s="132">
        <f t="shared" si="187"/>
        <v>0</v>
      </c>
      <c r="AQ198" s="132">
        <f t="shared" si="188"/>
        <v>0</v>
      </c>
      <c r="AR198" s="132">
        <f t="shared" si="189"/>
        <v>0</v>
      </c>
      <c r="AS198" s="132">
        <f t="shared" si="190"/>
        <v>0</v>
      </c>
      <c r="AT198" s="132">
        <f t="shared" si="191"/>
        <v>0</v>
      </c>
      <c r="AU198" s="132">
        <f t="shared" si="192"/>
        <v>0</v>
      </c>
      <c r="AV198" s="132">
        <f t="shared" si="193"/>
        <v>0</v>
      </c>
      <c r="AW198" s="132">
        <f t="shared" si="194"/>
        <v>0</v>
      </c>
      <c r="AX198" s="132">
        <f t="shared" si="195"/>
        <v>0</v>
      </c>
      <c r="AY198" s="132">
        <f t="shared" si="196"/>
        <v>0</v>
      </c>
      <c r="AZ198" s="132">
        <f t="shared" si="197"/>
        <v>0</v>
      </c>
      <c r="BA198" s="132">
        <f t="shared" si="198"/>
        <v>0</v>
      </c>
      <c r="BB198" s="132">
        <f t="shared" si="199"/>
        <v>0</v>
      </c>
      <c r="BC198" s="132">
        <f t="shared" si="200"/>
        <v>0</v>
      </c>
      <c r="BD198" s="132">
        <f t="shared" si="201"/>
        <v>0</v>
      </c>
      <c r="BE198" s="132">
        <f t="shared" si="202"/>
        <v>0</v>
      </c>
      <c r="BF198" s="132">
        <f t="shared" si="203"/>
        <v>0</v>
      </c>
      <c r="BG198" s="132">
        <f t="shared" si="204"/>
        <v>0</v>
      </c>
      <c r="BH198" s="132">
        <f t="shared" si="205"/>
        <v>0</v>
      </c>
      <c r="BI198" s="132">
        <f t="shared" si="206"/>
        <v>0</v>
      </c>
      <c r="BJ198" s="132">
        <f t="shared" si="207"/>
        <v>0</v>
      </c>
      <c r="BK198" s="132">
        <f t="shared" si="208"/>
        <v>0</v>
      </c>
      <c r="BL198" s="132">
        <f t="shared" si="209"/>
        <v>0</v>
      </c>
      <c r="BM198" s="132">
        <f t="shared" si="210"/>
        <v>0</v>
      </c>
      <c r="BN198" s="132">
        <f t="shared" si="211"/>
        <v>0</v>
      </c>
      <c r="BO198" s="132">
        <f t="shared" si="212"/>
        <v>0</v>
      </c>
      <c r="BP198" s="132">
        <f t="shared" si="213"/>
        <v>0</v>
      </c>
      <c r="BQ198" s="132">
        <f t="shared" si="214"/>
        <v>0</v>
      </c>
      <c r="BR198" s="132">
        <f t="shared" si="215"/>
        <v>0</v>
      </c>
      <c r="BS198" s="132">
        <f t="shared" si="216"/>
        <v>0</v>
      </c>
      <c r="BT198" s="132">
        <f t="shared" si="217"/>
        <v>0</v>
      </c>
      <c r="BU198" s="132">
        <f t="shared" si="218"/>
        <v>0</v>
      </c>
      <c r="BV198" s="132">
        <f t="shared" si="219"/>
        <v>0</v>
      </c>
      <c r="BW198" s="132">
        <f t="shared" si="220"/>
        <v>0</v>
      </c>
      <c r="BX198" s="132">
        <f t="shared" si="221"/>
        <v>0</v>
      </c>
      <c r="BY198" s="132">
        <f t="shared" si="222"/>
        <v>0</v>
      </c>
      <c r="BZ198" s="132">
        <f t="shared" si="223"/>
        <v>0</v>
      </c>
      <c r="CA198" s="138">
        <f t="shared" si="224"/>
        <v>0</v>
      </c>
      <c r="CC198" s="138">
        <f t="shared" si="225"/>
        <v>0</v>
      </c>
      <c r="CD198" s="138">
        <f t="shared" si="239"/>
        <v>0</v>
      </c>
      <c r="CE198" s="183">
        <f t="shared" si="240"/>
        <v>0</v>
      </c>
      <c r="CF198" s="130" t="str">
        <f t="shared" si="241"/>
        <v xml:space="preserve"> </v>
      </c>
      <c r="CG198" s="130" t="str">
        <f t="shared" si="242"/>
        <v xml:space="preserve"> </v>
      </c>
    </row>
    <row r="199" spans="1:85" ht="15">
      <c r="A199" s="181">
        <v>196</v>
      </c>
      <c r="B199" s="1956"/>
      <c r="C199" s="1956"/>
      <c r="D199" s="316"/>
      <c r="E199" s="317" t="str">
        <f ca="1">IF(D199&gt;0,OFFSET(исх.данные!$A$6,D199,1,1,1)," ")</f>
        <v xml:space="preserve"> </v>
      </c>
      <c r="F199" s="318" t="str">
        <f ca="1">IF(D199&gt;0,OFFSET(исх.данные!$A$6,D199,2,1,1),"  ")</f>
        <v xml:space="preserve">  </v>
      </c>
      <c r="G199" s="317" t="str">
        <f ca="1">IF(D199&gt;0,OFFSET(исх.данные!$A$6,D199,3,1,1),"  ")</f>
        <v xml:space="preserve">  </v>
      </c>
      <c r="H199" s="316"/>
      <c r="I199" s="306"/>
      <c r="J199" s="317"/>
      <c r="K199" s="317"/>
      <c r="L199" s="306"/>
      <c r="M199" s="317"/>
      <c r="N199" s="317"/>
      <c r="O199" s="319"/>
      <c r="P199" s="319"/>
      <c r="Q199" s="306"/>
      <c r="R199" s="306"/>
      <c r="S199" s="318"/>
      <c r="T199" s="318"/>
      <c r="U199" s="320"/>
      <c r="V199" s="126" t="str">
        <f t="shared" si="226"/>
        <v xml:space="preserve"> </v>
      </c>
      <c r="W199" s="126" t="str">
        <f t="shared" si="227"/>
        <v xml:space="preserve"> </v>
      </c>
      <c r="X199" s="126" t="str">
        <f t="shared" si="228"/>
        <v xml:space="preserve"> </v>
      </c>
      <c r="Y199" s="126"/>
      <c r="Z199" s="126" t="str">
        <f t="shared" si="183"/>
        <v xml:space="preserve"> </v>
      </c>
      <c r="AA199" s="181" t="str">
        <f t="shared" si="229"/>
        <v xml:space="preserve">    </v>
      </c>
      <c r="AC199" s="132">
        <f t="shared" si="243"/>
        <v>0</v>
      </c>
      <c r="AD199" s="132">
        <f t="shared" si="230"/>
        <v>0</v>
      </c>
      <c r="AE199" s="132">
        <f t="shared" si="231"/>
        <v>0</v>
      </c>
      <c r="AF199" s="132">
        <f t="shared" si="232"/>
        <v>0</v>
      </c>
      <c r="AG199" s="132">
        <f t="shared" si="233"/>
        <v>0</v>
      </c>
      <c r="AH199" s="132">
        <f t="shared" si="234"/>
        <v>0</v>
      </c>
      <c r="AI199" s="132">
        <f t="shared" si="235"/>
        <v>0</v>
      </c>
      <c r="AJ199" s="132">
        <f t="shared" si="236"/>
        <v>0</v>
      </c>
      <c r="AK199" s="132">
        <f t="shared" si="237"/>
        <v>0</v>
      </c>
      <c r="AL199" s="132">
        <f t="shared" si="238"/>
        <v>0</v>
      </c>
      <c r="AM199" s="132">
        <f t="shared" si="184"/>
        <v>0</v>
      </c>
      <c r="AN199" s="132">
        <f t="shared" si="185"/>
        <v>0</v>
      </c>
      <c r="AO199" s="132">
        <f t="shared" si="186"/>
        <v>0</v>
      </c>
      <c r="AP199" s="132">
        <f t="shared" si="187"/>
        <v>0</v>
      </c>
      <c r="AQ199" s="132">
        <f t="shared" si="188"/>
        <v>0</v>
      </c>
      <c r="AR199" s="132">
        <f t="shared" si="189"/>
        <v>0</v>
      </c>
      <c r="AS199" s="132">
        <f t="shared" si="190"/>
        <v>0</v>
      </c>
      <c r="AT199" s="132">
        <f t="shared" si="191"/>
        <v>0</v>
      </c>
      <c r="AU199" s="132">
        <f t="shared" si="192"/>
        <v>0</v>
      </c>
      <c r="AV199" s="132">
        <f t="shared" si="193"/>
        <v>0</v>
      </c>
      <c r="AW199" s="132">
        <f t="shared" si="194"/>
        <v>0</v>
      </c>
      <c r="AX199" s="132">
        <f t="shared" si="195"/>
        <v>0</v>
      </c>
      <c r="AY199" s="132">
        <f t="shared" si="196"/>
        <v>0</v>
      </c>
      <c r="AZ199" s="132">
        <f t="shared" si="197"/>
        <v>0</v>
      </c>
      <c r="BA199" s="132">
        <f t="shared" si="198"/>
        <v>0</v>
      </c>
      <c r="BB199" s="132">
        <f t="shared" si="199"/>
        <v>0</v>
      </c>
      <c r="BC199" s="132">
        <f t="shared" si="200"/>
        <v>0</v>
      </c>
      <c r="BD199" s="132">
        <f t="shared" si="201"/>
        <v>0</v>
      </c>
      <c r="BE199" s="132">
        <f t="shared" si="202"/>
        <v>0</v>
      </c>
      <c r="BF199" s="132">
        <f t="shared" si="203"/>
        <v>0</v>
      </c>
      <c r="BG199" s="132">
        <f t="shared" si="204"/>
        <v>0</v>
      </c>
      <c r="BH199" s="132">
        <f t="shared" si="205"/>
        <v>0</v>
      </c>
      <c r="BI199" s="132">
        <f t="shared" si="206"/>
        <v>0</v>
      </c>
      <c r="BJ199" s="132">
        <f t="shared" si="207"/>
        <v>0</v>
      </c>
      <c r="BK199" s="132">
        <f t="shared" si="208"/>
        <v>0</v>
      </c>
      <c r="BL199" s="132">
        <f t="shared" si="209"/>
        <v>0</v>
      </c>
      <c r="BM199" s="132">
        <f t="shared" si="210"/>
        <v>0</v>
      </c>
      <c r="BN199" s="132">
        <f t="shared" si="211"/>
        <v>0</v>
      </c>
      <c r="BO199" s="132">
        <f t="shared" si="212"/>
        <v>0</v>
      </c>
      <c r="BP199" s="132">
        <f t="shared" si="213"/>
        <v>0</v>
      </c>
      <c r="BQ199" s="132">
        <f t="shared" si="214"/>
        <v>0</v>
      </c>
      <c r="BR199" s="132">
        <f t="shared" si="215"/>
        <v>0</v>
      </c>
      <c r="BS199" s="132">
        <f t="shared" si="216"/>
        <v>0</v>
      </c>
      <c r="BT199" s="132">
        <f t="shared" si="217"/>
        <v>0</v>
      </c>
      <c r="BU199" s="132">
        <f t="shared" si="218"/>
        <v>0</v>
      </c>
      <c r="BV199" s="132">
        <f t="shared" si="219"/>
        <v>0</v>
      </c>
      <c r="BW199" s="132">
        <f t="shared" si="220"/>
        <v>0</v>
      </c>
      <c r="BX199" s="132">
        <f t="shared" si="221"/>
        <v>0</v>
      </c>
      <c r="BY199" s="132">
        <f t="shared" si="222"/>
        <v>0</v>
      </c>
      <c r="BZ199" s="132">
        <f t="shared" si="223"/>
        <v>0</v>
      </c>
      <c r="CA199" s="138">
        <f t="shared" si="224"/>
        <v>0</v>
      </c>
      <c r="CC199" s="138">
        <f t="shared" si="225"/>
        <v>0</v>
      </c>
      <c r="CD199" s="138">
        <f t="shared" si="239"/>
        <v>0</v>
      </c>
      <c r="CE199" s="183">
        <f t="shared" si="240"/>
        <v>0</v>
      </c>
      <c r="CF199" s="130" t="str">
        <f t="shared" si="241"/>
        <v xml:space="preserve"> </v>
      </c>
      <c r="CG199" s="130" t="str">
        <f t="shared" si="242"/>
        <v xml:space="preserve"> </v>
      </c>
    </row>
    <row r="200" spans="1:85" ht="15">
      <c r="A200" s="181">
        <v>197</v>
      </c>
      <c r="B200" s="1957"/>
      <c r="C200" s="1957"/>
      <c r="D200" s="310"/>
      <c r="E200" s="311" t="str">
        <f ca="1">IF(D200&gt;0,OFFSET(исх.данные!$A$6,D200,1,1,1)," ")</f>
        <v xml:space="preserve"> </v>
      </c>
      <c r="F200" s="312" t="str">
        <f ca="1">IF(D200&gt;0,OFFSET(исх.данные!$A$6,D200,2,1,1),"  ")</f>
        <v xml:space="preserve">  </v>
      </c>
      <c r="G200" s="311" t="str">
        <f ca="1">IF(D200&gt;0,OFFSET(исх.данные!$A$6,D200,3,1,1),"  ")</f>
        <v xml:space="preserve">  </v>
      </c>
      <c r="H200" s="310"/>
      <c r="I200" s="314"/>
      <c r="J200" s="311"/>
      <c r="K200" s="311"/>
      <c r="L200" s="314"/>
      <c r="M200" s="311"/>
      <c r="N200" s="311"/>
      <c r="O200" s="313"/>
      <c r="P200" s="313"/>
      <c r="Q200" s="314"/>
      <c r="R200" s="314"/>
      <c r="S200" s="312"/>
      <c r="T200" s="312"/>
      <c r="U200" s="315"/>
      <c r="V200" s="129" t="str">
        <f t="shared" si="226"/>
        <v xml:space="preserve"> </v>
      </c>
      <c r="W200" s="129" t="str">
        <f t="shared" si="227"/>
        <v xml:space="preserve"> </v>
      </c>
      <c r="X200" s="129" t="str">
        <f t="shared" si="228"/>
        <v xml:space="preserve"> </v>
      </c>
      <c r="Y200" s="129"/>
      <c r="Z200" s="129" t="str">
        <f t="shared" si="183"/>
        <v xml:space="preserve"> </v>
      </c>
      <c r="AA200" s="182" t="str">
        <f t="shared" si="229"/>
        <v xml:space="preserve">    </v>
      </c>
      <c r="AC200" s="132">
        <f t="shared" si="243"/>
        <v>0</v>
      </c>
      <c r="AD200" s="132">
        <f t="shared" si="230"/>
        <v>0</v>
      </c>
      <c r="AE200" s="132">
        <f t="shared" si="231"/>
        <v>0</v>
      </c>
      <c r="AF200" s="132">
        <f t="shared" si="232"/>
        <v>0</v>
      </c>
      <c r="AG200" s="132">
        <f t="shared" si="233"/>
        <v>0</v>
      </c>
      <c r="AH200" s="132">
        <f t="shared" si="234"/>
        <v>0</v>
      </c>
      <c r="AI200" s="132">
        <f t="shared" si="235"/>
        <v>0</v>
      </c>
      <c r="AJ200" s="132">
        <f t="shared" si="236"/>
        <v>0</v>
      </c>
      <c r="AK200" s="132">
        <f t="shared" si="237"/>
        <v>0</v>
      </c>
      <c r="AL200" s="132">
        <f t="shared" si="238"/>
        <v>0</v>
      </c>
      <c r="AM200" s="132">
        <f t="shared" si="184"/>
        <v>0</v>
      </c>
      <c r="AN200" s="132">
        <f t="shared" si="185"/>
        <v>0</v>
      </c>
      <c r="AO200" s="132">
        <f t="shared" si="186"/>
        <v>0</v>
      </c>
      <c r="AP200" s="132">
        <f t="shared" si="187"/>
        <v>0</v>
      </c>
      <c r="AQ200" s="132">
        <f t="shared" si="188"/>
        <v>0</v>
      </c>
      <c r="AR200" s="132">
        <f t="shared" si="189"/>
        <v>0</v>
      </c>
      <c r="AS200" s="132">
        <f t="shared" si="190"/>
        <v>0</v>
      </c>
      <c r="AT200" s="132">
        <f t="shared" si="191"/>
        <v>0</v>
      </c>
      <c r="AU200" s="132">
        <f t="shared" si="192"/>
        <v>0</v>
      </c>
      <c r="AV200" s="132">
        <f t="shared" si="193"/>
        <v>0</v>
      </c>
      <c r="AW200" s="132">
        <f t="shared" si="194"/>
        <v>0</v>
      </c>
      <c r="AX200" s="132">
        <f t="shared" si="195"/>
        <v>0</v>
      </c>
      <c r="AY200" s="132">
        <f t="shared" si="196"/>
        <v>0</v>
      </c>
      <c r="AZ200" s="132">
        <f t="shared" si="197"/>
        <v>0</v>
      </c>
      <c r="BA200" s="132">
        <f t="shared" si="198"/>
        <v>0</v>
      </c>
      <c r="BB200" s="132">
        <f t="shared" si="199"/>
        <v>0</v>
      </c>
      <c r="BC200" s="132">
        <f t="shared" si="200"/>
        <v>0</v>
      </c>
      <c r="BD200" s="132">
        <f t="shared" si="201"/>
        <v>0</v>
      </c>
      <c r="BE200" s="132">
        <f t="shared" si="202"/>
        <v>0</v>
      </c>
      <c r="BF200" s="132">
        <f t="shared" si="203"/>
        <v>0</v>
      </c>
      <c r="BG200" s="132">
        <f t="shared" si="204"/>
        <v>0</v>
      </c>
      <c r="BH200" s="132">
        <f t="shared" si="205"/>
        <v>0</v>
      </c>
      <c r="BI200" s="132">
        <f t="shared" si="206"/>
        <v>0</v>
      </c>
      <c r="BJ200" s="132">
        <f t="shared" si="207"/>
        <v>0</v>
      </c>
      <c r="BK200" s="132">
        <f t="shared" si="208"/>
        <v>0</v>
      </c>
      <c r="BL200" s="132">
        <f t="shared" si="209"/>
        <v>0</v>
      </c>
      <c r="BM200" s="132">
        <f t="shared" si="210"/>
        <v>0</v>
      </c>
      <c r="BN200" s="132">
        <f t="shared" si="211"/>
        <v>0</v>
      </c>
      <c r="BO200" s="132">
        <f t="shared" si="212"/>
        <v>0</v>
      </c>
      <c r="BP200" s="132">
        <f t="shared" si="213"/>
        <v>0</v>
      </c>
      <c r="BQ200" s="132">
        <f t="shared" si="214"/>
        <v>0</v>
      </c>
      <c r="BR200" s="132">
        <f t="shared" si="215"/>
        <v>0</v>
      </c>
      <c r="BS200" s="132">
        <f t="shared" si="216"/>
        <v>0</v>
      </c>
      <c r="BT200" s="132">
        <f t="shared" si="217"/>
        <v>0</v>
      </c>
      <c r="BU200" s="132">
        <f t="shared" si="218"/>
        <v>0</v>
      </c>
      <c r="BV200" s="132">
        <f t="shared" si="219"/>
        <v>0</v>
      </c>
      <c r="BW200" s="132">
        <f t="shared" si="220"/>
        <v>0</v>
      </c>
      <c r="BX200" s="132">
        <f t="shared" si="221"/>
        <v>0</v>
      </c>
      <c r="BY200" s="132">
        <f t="shared" si="222"/>
        <v>0</v>
      </c>
      <c r="BZ200" s="132">
        <f t="shared" si="223"/>
        <v>0</v>
      </c>
      <c r="CA200" s="138">
        <f t="shared" si="224"/>
        <v>0</v>
      </c>
      <c r="CC200" s="138">
        <f t="shared" si="225"/>
        <v>0</v>
      </c>
      <c r="CD200" s="138">
        <f t="shared" si="239"/>
        <v>0</v>
      </c>
      <c r="CE200" s="183">
        <f t="shared" si="240"/>
        <v>0</v>
      </c>
      <c r="CF200" s="130" t="str">
        <f t="shared" si="241"/>
        <v xml:space="preserve"> </v>
      </c>
      <c r="CG200" s="130" t="str">
        <f t="shared" si="242"/>
        <v xml:space="preserve"> </v>
      </c>
    </row>
    <row r="201" spans="1:85" ht="15">
      <c r="A201" s="181">
        <v>198</v>
      </c>
      <c r="B201" s="1956"/>
      <c r="C201" s="1956"/>
      <c r="D201" s="316"/>
      <c r="E201" s="317" t="str">
        <f ca="1">IF(D201&gt;0,OFFSET(исх.данные!$A$6,D201,1,1,1)," ")</f>
        <v xml:space="preserve"> </v>
      </c>
      <c r="F201" s="318" t="str">
        <f ca="1">IF(D201&gt;0,OFFSET(исх.данные!$A$6,D201,2,1,1),"  ")</f>
        <v xml:space="preserve">  </v>
      </c>
      <c r="G201" s="317" t="str">
        <f ca="1">IF(D201&gt;0,OFFSET(исх.данные!$A$6,D201,3,1,1),"  ")</f>
        <v xml:space="preserve">  </v>
      </c>
      <c r="H201" s="316"/>
      <c r="I201" s="306"/>
      <c r="J201" s="317"/>
      <c r="K201" s="317"/>
      <c r="L201" s="306"/>
      <c r="M201" s="317"/>
      <c r="N201" s="317"/>
      <c r="O201" s="319"/>
      <c r="P201" s="319"/>
      <c r="Q201" s="306"/>
      <c r="R201" s="306"/>
      <c r="S201" s="318"/>
      <c r="T201" s="318"/>
      <c r="U201" s="320"/>
      <c r="V201" s="126" t="str">
        <f t="shared" si="226"/>
        <v xml:space="preserve"> </v>
      </c>
      <c r="W201" s="126" t="str">
        <f t="shared" si="227"/>
        <v xml:space="preserve"> </v>
      </c>
      <c r="X201" s="126" t="str">
        <f t="shared" si="228"/>
        <v xml:space="preserve"> </v>
      </c>
      <c r="Y201" s="126"/>
      <c r="Z201" s="126" t="str">
        <f t="shared" si="183"/>
        <v xml:space="preserve"> </v>
      </c>
      <c r="AA201" s="181" t="str">
        <f t="shared" si="229"/>
        <v xml:space="preserve">    </v>
      </c>
      <c r="AC201" s="132">
        <f t="shared" si="243"/>
        <v>0</v>
      </c>
      <c r="AD201" s="132">
        <f t="shared" si="230"/>
        <v>0</v>
      </c>
      <c r="AE201" s="132">
        <f t="shared" si="231"/>
        <v>0</v>
      </c>
      <c r="AF201" s="132">
        <f t="shared" si="232"/>
        <v>0</v>
      </c>
      <c r="AG201" s="132">
        <f t="shared" si="233"/>
        <v>0</v>
      </c>
      <c r="AH201" s="132">
        <f t="shared" si="234"/>
        <v>0</v>
      </c>
      <c r="AI201" s="132">
        <f t="shared" si="235"/>
        <v>0</v>
      </c>
      <c r="AJ201" s="132">
        <f t="shared" si="236"/>
        <v>0</v>
      </c>
      <c r="AK201" s="132">
        <f t="shared" si="237"/>
        <v>0</v>
      </c>
      <c r="AL201" s="132">
        <f t="shared" si="238"/>
        <v>0</v>
      </c>
      <c r="AM201" s="132">
        <f t="shared" si="184"/>
        <v>0</v>
      </c>
      <c r="AN201" s="132">
        <f t="shared" si="185"/>
        <v>0</v>
      </c>
      <c r="AO201" s="132">
        <f t="shared" si="186"/>
        <v>0</v>
      </c>
      <c r="AP201" s="132">
        <f t="shared" si="187"/>
        <v>0</v>
      </c>
      <c r="AQ201" s="132">
        <f t="shared" si="188"/>
        <v>0</v>
      </c>
      <c r="AR201" s="132">
        <f t="shared" si="189"/>
        <v>0</v>
      </c>
      <c r="AS201" s="132">
        <f t="shared" si="190"/>
        <v>0</v>
      </c>
      <c r="AT201" s="132">
        <f t="shared" si="191"/>
        <v>0</v>
      </c>
      <c r="AU201" s="132">
        <f t="shared" si="192"/>
        <v>0</v>
      </c>
      <c r="AV201" s="132">
        <f t="shared" si="193"/>
        <v>0</v>
      </c>
      <c r="AW201" s="132">
        <f t="shared" si="194"/>
        <v>0</v>
      </c>
      <c r="AX201" s="132">
        <f t="shared" si="195"/>
        <v>0</v>
      </c>
      <c r="AY201" s="132">
        <f t="shared" si="196"/>
        <v>0</v>
      </c>
      <c r="AZ201" s="132">
        <f t="shared" si="197"/>
        <v>0</v>
      </c>
      <c r="BA201" s="132">
        <f t="shared" si="198"/>
        <v>0</v>
      </c>
      <c r="BB201" s="132">
        <f t="shared" si="199"/>
        <v>0</v>
      </c>
      <c r="BC201" s="132">
        <f t="shared" si="200"/>
        <v>0</v>
      </c>
      <c r="BD201" s="132">
        <f t="shared" si="201"/>
        <v>0</v>
      </c>
      <c r="BE201" s="132">
        <f t="shared" si="202"/>
        <v>0</v>
      </c>
      <c r="BF201" s="132">
        <f t="shared" si="203"/>
        <v>0</v>
      </c>
      <c r="BG201" s="132">
        <f t="shared" si="204"/>
        <v>0</v>
      </c>
      <c r="BH201" s="132">
        <f t="shared" si="205"/>
        <v>0</v>
      </c>
      <c r="BI201" s="132">
        <f t="shared" si="206"/>
        <v>0</v>
      </c>
      <c r="BJ201" s="132">
        <f t="shared" si="207"/>
        <v>0</v>
      </c>
      <c r="BK201" s="132">
        <f t="shared" si="208"/>
        <v>0</v>
      </c>
      <c r="BL201" s="132">
        <f t="shared" si="209"/>
        <v>0</v>
      </c>
      <c r="BM201" s="132">
        <f t="shared" si="210"/>
        <v>0</v>
      </c>
      <c r="BN201" s="132">
        <f t="shared" si="211"/>
        <v>0</v>
      </c>
      <c r="BO201" s="132">
        <f t="shared" si="212"/>
        <v>0</v>
      </c>
      <c r="BP201" s="132">
        <f t="shared" si="213"/>
        <v>0</v>
      </c>
      <c r="BQ201" s="132">
        <f t="shared" si="214"/>
        <v>0</v>
      </c>
      <c r="BR201" s="132">
        <f t="shared" si="215"/>
        <v>0</v>
      </c>
      <c r="BS201" s="132">
        <f t="shared" si="216"/>
        <v>0</v>
      </c>
      <c r="BT201" s="132">
        <f t="shared" si="217"/>
        <v>0</v>
      </c>
      <c r="BU201" s="132">
        <f t="shared" si="218"/>
        <v>0</v>
      </c>
      <c r="BV201" s="132">
        <f t="shared" si="219"/>
        <v>0</v>
      </c>
      <c r="BW201" s="132">
        <f t="shared" si="220"/>
        <v>0</v>
      </c>
      <c r="BX201" s="132">
        <f t="shared" si="221"/>
        <v>0</v>
      </c>
      <c r="BY201" s="132">
        <f t="shared" si="222"/>
        <v>0</v>
      </c>
      <c r="BZ201" s="132">
        <f t="shared" si="223"/>
        <v>0</v>
      </c>
      <c r="CA201" s="138">
        <f t="shared" si="224"/>
        <v>0</v>
      </c>
      <c r="CC201" s="138">
        <f t="shared" si="225"/>
        <v>0</v>
      </c>
      <c r="CD201" s="138">
        <f t="shared" si="239"/>
        <v>0</v>
      </c>
      <c r="CE201" s="183">
        <f t="shared" si="240"/>
        <v>0</v>
      </c>
      <c r="CF201" s="130" t="str">
        <f t="shared" si="241"/>
        <v xml:space="preserve"> </v>
      </c>
      <c r="CG201" s="130" t="str">
        <f t="shared" si="242"/>
        <v xml:space="preserve"> </v>
      </c>
    </row>
    <row r="202" spans="1:85" ht="15">
      <c r="A202" s="181">
        <v>199</v>
      </c>
      <c r="B202" s="1957"/>
      <c r="C202" s="1957"/>
      <c r="D202" s="310"/>
      <c r="E202" s="311" t="str">
        <f ca="1">IF(D202&gt;0,OFFSET(исх.данные!$A$6,D202,1,1,1)," ")</f>
        <v xml:space="preserve"> </v>
      </c>
      <c r="F202" s="312" t="str">
        <f ca="1">IF(D202&gt;0,OFFSET(исх.данные!$A$6,D202,2,1,1),"  ")</f>
        <v xml:space="preserve">  </v>
      </c>
      <c r="G202" s="311" t="str">
        <f ca="1">IF(D202&gt;0,OFFSET(исх.данные!$A$6,D202,3,1,1),"  ")</f>
        <v xml:space="preserve">  </v>
      </c>
      <c r="H202" s="310"/>
      <c r="I202" s="314"/>
      <c r="J202" s="311"/>
      <c r="K202" s="311"/>
      <c r="L202" s="314"/>
      <c r="M202" s="311"/>
      <c r="N202" s="311"/>
      <c r="O202" s="313"/>
      <c r="P202" s="313"/>
      <c r="Q202" s="314"/>
      <c r="R202" s="314"/>
      <c r="S202" s="312"/>
      <c r="T202" s="312"/>
      <c r="U202" s="315"/>
      <c r="V202" s="129" t="str">
        <f t="shared" si="226"/>
        <v xml:space="preserve"> </v>
      </c>
      <c r="W202" s="129" t="str">
        <f t="shared" si="227"/>
        <v xml:space="preserve"> </v>
      </c>
      <c r="X202" s="129" t="str">
        <f t="shared" si="228"/>
        <v xml:space="preserve"> </v>
      </c>
      <c r="Y202" s="129"/>
      <c r="Z202" s="129" t="str">
        <f t="shared" si="183"/>
        <v xml:space="preserve"> </v>
      </c>
      <c r="AA202" s="182" t="str">
        <f t="shared" si="229"/>
        <v xml:space="preserve">    </v>
      </c>
      <c r="AC202" s="132">
        <f t="shared" si="243"/>
        <v>0</v>
      </c>
      <c r="AD202" s="132">
        <f t="shared" si="230"/>
        <v>0</v>
      </c>
      <c r="AE202" s="132">
        <f t="shared" si="231"/>
        <v>0</v>
      </c>
      <c r="AF202" s="132">
        <f t="shared" si="232"/>
        <v>0</v>
      </c>
      <c r="AG202" s="132">
        <f t="shared" si="233"/>
        <v>0</v>
      </c>
      <c r="AH202" s="132">
        <f t="shared" si="234"/>
        <v>0</v>
      </c>
      <c r="AI202" s="132">
        <f t="shared" si="235"/>
        <v>0</v>
      </c>
      <c r="AJ202" s="132">
        <f t="shared" si="236"/>
        <v>0</v>
      </c>
      <c r="AK202" s="132">
        <f t="shared" si="237"/>
        <v>0</v>
      </c>
      <c r="AL202" s="132">
        <f t="shared" si="238"/>
        <v>0</v>
      </c>
      <c r="AM202" s="132">
        <f t="shared" si="184"/>
        <v>0</v>
      </c>
      <c r="AN202" s="132">
        <f t="shared" si="185"/>
        <v>0</v>
      </c>
      <c r="AO202" s="132">
        <f t="shared" si="186"/>
        <v>0</v>
      </c>
      <c r="AP202" s="132">
        <f t="shared" si="187"/>
        <v>0</v>
      </c>
      <c r="AQ202" s="132">
        <f t="shared" si="188"/>
        <v>0</v>
      </c>
      <c r="AR202" s="132">
        <f t="shared" si="189"/>
        <v>0</v>
      </c>
      <c r="AS202" s="132">
        <f t="shared" si="190"/>
        <v>0</v>
      </c>
      <c r="AT202" s="132">
        <f t="shared" si="191"/>
        <v>0</v>
      </c>
      <c r="AU202" s="132">
        <f t="shared" si="192"/>
        <v>0</v>
      </c>
      <c r="AV202" s="132">
        <f t="shared" si="193"/>
        <v>0</v>
      </c>
      <c r="AW202" s="132">
        <f t="shared" si="194"/>
        <v>0</v>
      </c>
      <c r="AX202" s="132">
        <f t="shared" si="195"/>
        <v>0</v>
      </c>
      <c r="AY202" s="132">
        <f t="shared" si="196"/>
        <v>0</v>
      </c>
      <c r="AZ202" s="132">
        <f t="shared" si="197"/>
        <v>0</v>
      </c>
      <c r="BA202" s="132">
        <f t="shared" si="198"/>
        <v>0</v>
      </c>
      <c r="BB202" s="132">
        <f t="shared" si="199"/>
        <v>0</v>
      </c>
      <c r="BC202" s="132">
        <f t="shared" si="200"/>
        <v>0</v>
      </c>
      <c r="BD202" s="132">
        <f t="shared" si="201"/>
        <v>0</v>
      </c>
      <c r="BE202" s="132">
        <f t="shared" si="202"/>
        <v>0</v>
      </c>
      <c r="BF202" s="132">
        <f t="shared" si="203"/>
        <v>0</v>
      </c>
      <c r="BG202" s="132">
        <f t="shared" si="204"/>
        <v>0</v>
      </c>
      <c r="BH202" s="132">
        <f t="shared" si="205"/>
        <v>0</v>
      </c>
      <c r="BI202" s="132">
        <f t="shared" si="206"/>
        <v>0</v>
      </c>
      <c r="BJ202" s="132">
        <f t="shared" si="207"/>
        <v>0</v>
      </c>
      <c r="BK202" s="132">
        <f t="shared" si="208"/>
        <v>0</v>
      </c>
      <c r="BL202" s="132">
        <f t="shared" si="209"/>
        <v>0</v>
      </c>
      <c r="BM202" s="132">
        <f t="shared" si="210"/>
        <v>0</v>
      </c>
      <c r="BN202" s="132">
        <f t="shared" si="211"/>
        <v>0</v>
      </c>
      <c r="BO202" s="132">
        <f t="shared" si="212"/>
        <v>0</v>
      </c>
      <c r="BP202" s="132">
        <f t="shared" si="213"/>
        <v>0</v>
      </c>
      <c r="BQ202" s="132">
        <f t="shared" si="214"/>
        <v>0</v>
      </c>
      <c r="BR202" s="132">
        <f t="shared" si="215"/>
        <v>0</v>
      </c>
      <c r="BS202" s="132">
        <f t="shared" si="216"/>
        <v>0</v>
      </c>
      <c r="BT202" s="132">
        <f t="shared" si="217"/>
        <v>0</v>
      </c>
      <c r="BU202" s="132">
        <f t="shared" si="218"/>
        <v>0</v>
      </c>
      <c r="BV202" s="132">
        <f t="shared" si="219"/>
        <v>0</v>
      </c>
      <c r="BW202" s="132">
        <f t="shared" si="220"/>
        <v>0</v>
      </c>
      <c r="BX202" s="132">
        <f t="shared" si="221"/>
        <v>0</v>
      </c>
      <c r="BY202" s="132">
        <f t="shared" si="222"/>
        <v>0</v>
      </c>
      <c r="BZ202" s="132">
        <f t="shared" si="223"/>
        <v>0</v>
      </c>
      <c r="CA202" s="138">
        <f t="shared" si="224"/>
        <v>0</v>
      </c>
      <c r="CC202" s="138">
        <f t="shared" si="225"/>
        <v>0</v>
      </c>
      <c r="CD202" s="138">
        <f t="shared" si="239"/>
        <v>0</v>
      </c>
      <c r="CE202" s="183">
        <f t="shared" si="240"/>
        <v>0</v>
      </c>
      <c r="CF202" s="130" t="str">
        <f t="shared" si="241"/>
        <v xml:space="preserve"> </v>
      </c>
      <c r="CG202" s="130" t="str">
        <f t="shared" si="242"/>
        <v xml:space="preserve"> </v>
      </c>
    </row>
    <row r="203" spans="1:85" ht="15">
      <c r="A203" s="181">
        <v>200</v>
      </c>
      <c r="B203" s="1956"/>
      <c r="C203" s="1956"/>
      <c r="D203" s="316"/>
      <c r="E203" s="317" t="str">
        <f ca="1">IF(D203&gt;0,OFFSET(исх.данные!$A$6,D203,1,1,1)," ")</f>
        <v xml:space="preserve"> </v>
      </c>
      <c r="F203" s="318" t="str">
        <f ca="1">IF(D203&gt;0,OFFSET(исх.данные!$A$6,D203,2,1,1),"  ")</f>
        <v xml:space="preserve">  </v>
      </c>
      <c r="G203" s="317" t="str">
        <f ca="1">IF(D203&gt;0,OFFSET(исх.данные!$A$6,D203,3,1,1),"  ")</f>
        <v xml:space="preserve">  </v>
      </c>
      <c r="H203" s="316"/>
      <c r="I203" s="306"/>
      <c r="J203" s="317"/>
      <c r="K203" s="317"/>
      <c r="L203" s="306"/>
      <c r="M203" s="317"/>
      <c r="N203" s="317"/>
      <c r="O203" s="319"/>
      <c r="P203" s="319"/>
      <c r="Q203" s="306"/>
      <c r="R203" s="306"/>
      <c r="S203" s="318"/>
      <c r="T203" s="318"/>
      <c r="U203" s="320"/>
      <c r="V203" s="126" t="str">
        <f t="shared" si="226"/>
        <v xml:space="preserve"> </v>
      </c>
      <c r="W203" s="126" t="str">
        <f t="shared" si="227"/>
        <v xml:space="preserve"> </v>
      </c>
      <c r="X203" s="126" t="str">
        <f t="shared" si="228"/>
        <v xml:space="preserve"> </v>
      </c>
      <c r="Y203" s="126"/>
      <c r="Z203" s="126" t="str">
        <f t="shared" si="183"/>
        <v xml:space="preserve"> </v>
      </c>
      <c r="AA203" s="181" t="str">
        <f t="shared" si="229"/>
        <v xml:space="preserve">    </v>
      </c>
      <c r="AC203" s="132">
        <f t="shared" si="243"/>
        <v>0</v>
      </c>
      <c r="AD203" s="132">
        <f t="shared" si="230"/>
        <v>0</v>
      </c>
      <c r="AE203" s="132">
        <f t="shared" si="231"/>
        <v>0</v>
      </c>
      <c r="AF203" s="132">
        <f t="shared" si="232"/>
        <v>0</v>
      </c>
      <c r="AG203" s="132">
        <f t="shared" si="233"/>
        <v>0</v>
      </c>
      <c r="AH203" s="132">
        <f t="shared" si="234"/>
        <v>0</v>
      </c>
      <c r="AI203" s="132">
        <f t="shared" si="235"/>
        <v>0</v>
      </c>
      <c r="AJ203" s="132">
        <f t="shared" si="236"/>
        <v>0</v>
      </c>
      <c r="AK203" s="132">
        <f t="shared" si="237"/>
        <v>0</v>
      </c>
      <c r="AL203" s="132">
        <f t="shared" si="238"/>
        <v>0</v>
      </c>
      <c r="AM203" s="132">
        <f t="shared" si="184"/>
        <v>0</v>
      </c>
      <c r="AN203" s="132">
        <f t="shared" si="185"/>
        <v>0</v>
      </c>
      <c r="AO203" s="132">
        <f t="shared" si="186"/>
        <v>0</v>
      </c>
      <c r="AP203" s="132">
        <f t="shared" si="187"/>
        <v>0</v>
      </c>
      <c r="AQ203" s="132">
        <f t="shared" si="188"/>
        <v>0</v>
      </c>
      <c r="AR203" s="132">
        <f t="shared" si="189"/>
        <v>0</v>
      </c>
      <c r="AS203" s="132">
        <f t="shared" si="190"/>
        <v>0</v>
      </c>
      <c r="AT203" s="132">
        <f t="shared" si="191"/>
        <v>0</v>
      </c>
      <c r="AU203" s="132">
        <f t="shared" si="192"/>
        <v>0</v>
      </c>
      <c r="AV203" s="132">
        <f t="shared" si="193"/>
        <v>0</v>
      </c>
      <c r="AW203" s="132">
        <f t="shared" si="194"/>
        <v>0</v>
      </c>
      <c r="AX203" s="132">
        <f t="shared" si="195"/>
        <v>0</v>
      </c>
      <c r="AY203" s="132">
        <f t="shared" si="196"/>
        <v>0</v>
      </c>
      <c r="AZ203" s="132">
        <f t="shared" si="197"/>
        <v>0</v>
      </c>
      <c r="BA203" s="132">
        <f t="shared" si="198"/>
        <v>0</v>
      </c>
      <c r="BB203" s="132">
        <f t="shared" si="199"/>
        <v>0</v>
      </c>
      <c r="BC203" s="132">
        <f t="shared" si="200"/>
        <v>0</v>
      </c>
      <c r="BD203" s="132">
        <f t="shared" si="201"/>
        <v>0</v>
      </c>
      <c r="BE203" s="132">
        <f t="shared" si="202"/>
        <v>0</v>
      </c>
      <c r="BF203" s="132">
        <f t="shared" si="203"/>
        <v>0</v>
      </c>
      <c r="BG203" s="132">
        <f t="shared" si="204"/>
        <v>0</v>
      </c>
      <c r="BH203" s="132">
        <f t="shared" si="205"/>
        <v>0</v>
      </c>
      <c r="BI203" s="132">
        <f t="shared" si="206"/>
        <v>0</v>
      </c>
      <c r="BJ203" s="132">
        <f t="shared" si="207"/>
        <v>0</v>
      </c>
      <c r="BK203" s="132">
        <f t="shared" si="208"/>
        <v>0</v>
      </c>
      <c r="BL203" s="132">
        <f t="shared" si="209"/>
        <v>0</v>
      </c>
      <c r="BM203" s="132">
        <f t="shared" si="210"/>
        <v>0</v>
      </c>
      <c r="BN203" s="132">
        <f t="shared" si="211"/>
        <v>0</v>
      </c>
      <c r="BO203" s="132">
        <f t="shared" si="212"/>
        <v>0</v>
      </c>
      <c r="BP203" s="132">
        <f t="shared" si="213"/>
        <v>0</v>
      </c>
      <c r="BQ203" s="132">
        <f t="shared" si="214"/>
        <v>0</v>
      </c>
      <c r="BR203" s="132">
        <f t="shared" si="215"/>
        <v>0</v>
      </c>
      <c r="BS203" s="132">
        <f t="shared" si="216"/>
        <v>0</v>
      </c>
      <c r="BT203" s="132">
        <f t="shared" si="217"/>
        <v>0</v>
      </c>
      <c r="BU203" s="132">
        <f t="shared" si="218"/>
        <v>0</v>
      </c>
      <c r="BV203" s="132">
        <f t="shared" si="219"/>
        <v>0</v>
      </c>
      <c r="BW203" s="132">
        <f t="shared" si="220"/>
        <v>0</v>
      </c>
      <c r="BX203" s="132">
        <f t="shared" si="221"/>
        <v>0</v>
      </c>
      <c r="BY203" s="132">
        <f t="shared" si="222"/>
        <v>0</v>
      </c>
      <c r="BZ203" s="132">
        <f t="shared" si="223"/>
        <v>0</v>
      </c>
      <c r="CA203" s="138">
        <f t="shared" si="224"/>
        <v>0</v>
      </c>
      <c r="CC203" s="138">
        <f t="shared" si="225"/>
        <v>0</v>
      </c>
      <c r="CD203" s="138">
        <f t="shared" si="239"/>
        <v>0</v>
      </c>
      <c r="CE203" s="183">
        <f t="shared" si="240"/>
        <v>0</v>
      </c>
      <c r="CF203" s="130" t="str">
        <f t="shared" si="241"/>
        <v xml:space="preserve"> </v>
      </c>
      <c r="CG203" s="130" t="str">
        <f t="shared" si="242"/>
        <v xml:space="preserve"> </v>
      </c>
    </row>
    <row r="204" spans="1:85" ht="15">
      <c r="A204" s="181">
        <v>201</v>
      </c>
      <c r="B204" s="1957"/>
      <c r="C204" s="1957"/>
      <c r="D204" s="310"/>
      <c r="E204" s="311" t="str">
        <f ca="1">IF(D204&gt;0,OFFSET(исх.данные!$A$6,D204,1,1,1)," ")</f>
        <v xml:space="preserve"> </v>
      </c>
      <c r="F204" s="312" t="str">
        <f ca="1">IF(D204&gt;0,OFFSET(исх.данные!$A$6,D204,2,1,1),"  ")</f>
        <v xml:space="preserve">  </v>
      </c>
      <c r="G204" s="311" t="str">
        <f ca="1">IF(D204&gt;0,OFFSET(исх.данные!$A$6,D204,3,1,1),"  ")</f>
        <v xml:space="preserve">  </v>
      </c>
      <c r="H204" s="310"/>
      <c r="I204" s="314"/>
      <c r="J204" s="311"/>
      <c r="K204" s="311"/>
      <c r="L204" s="314"/>
      <c r="M204" s="311"/>
      <c r="N204" s="311"/>
      <c r="O204" s="313"/>
      <c r="P204" s="313"/>
      <c r="Q204" s="314"/>
      <c r="R204" s="314"/>
      <c r="S204" s="312"/>
      <c r="T204" s="312"/>
      <c r="U204" s="315"/>
      <c r="V204" s="129" t="str">
        <f t="shared" si="226"/>
        <v xml:space="preserve"> </v>
      </c>
      <c r="W204" s="129" t="str">
        <f t="shared" si="227"/>
        <v xml:space="preserve"> </v>
      </c>
      <c r="X204" s="129" t="str">
        <f t="shared" si="228"/>
        <v xml:space="preserve"> </v>
      </c>
      <c r="Y204" s="129"/>
      <c r="Z204" s="129" t="str">
        <f t="shared" si="183"/>
        <v xml:space="preserve"> </v>
      </c>
      <c r="AA204" s="182" t="str">
        <f t="shared" si="229"/>
        <v xml:space="preserve">    </v>
      </c>
      <c r="AC204" s="132">
        <f t="shared" si="243"/>
        <v>0</v>
      </c>
      <c r="AD204" s="132">
        <f t="shared" si="230"/>
        <v>0</v>
      </c>
      <c r="AE204" s="132">
        <f t="shared" si="231"/>
        <v>0</v>
      </c>
      <c r="AF204" s="132">
        <f t="shared" si="232"/>
        <v>0</v>
      </c>
      <c r="AG204" s="132">
        <f t="shared" si="233"/>
        <v>0</v>
      </c>
      <c r="AH204" s="132">
        <f t="shared" si="234"/>
        <v>0</v>
      </c>
      <c r="AI204" s="132">
        <f t="shared" si="235"/>
        <v>0</v>
      </c>
      <c r="AJ204" s="132">
        <f t="shared" si="236"/>
        <v>0</v>
      </c>
      <c r="AK204" s="132">
        <f t="shared" si="237"/>
        <v>0</v>
      </c>
      <c r="AL204" s="132">
        <f t="shared" si="238"/>
        <v>0</v>
      </c>
      <c r="AM204" s="132">
        <f t="shared" si="184"/>
        <v>0</v>
      </c>
      <c r="AN204" s="132">
        <f t="shared" si="185"/>
        <v>0</v>
      </c>
      <c r="AO204" s="132">
        <f t="shared" si="186"/>
        <v>0</v>
      </c>
      <c r="AP204" s="132">
        <f t="shared" si="187"/>
        <v>0</v>
      </c>
      <c r="AQ204" s="132">
        <f t="shared" si="188"/>
        <v>0</v>
      </c>
      <c r="AR204" s="132">
        <f t="shared" si="189"/>
        <v>0</v>
      </c>
      <c r="AS204" s="132">
        <f t="shared" si="190"/>
        <v>0</v>
      </c>
      <c r="AT204" s="132">
        <f t="shared" si="191"/>
        <v>0</v>
      </c>
      <c r="AU204" s="132">
        <f t="shared" si="192"/>
        <v>0</v>
      </c>
      <c r="AV204" s="132">
        <f t="shared" si="193"/>
        <v>0</v>
      </c>
      <c r="AW204" s="132">
        <f t="shared" si="194"/>
        <v>0</v>
      </c>
      <c r="AX204" s="132">
        <f t="shared" si="195"/>
        <v>0</v>
      </c>
      <c r="AY204" s="132">
        <f t="shared" si="196"/>
        <v>0</v>
      </c>
      <c r="AZ204" s="132">
        <f t="shared" si="197"/>
        <v>0</v>
      </c>
      <c r="BA204" s="132">
        <f t="shared" si="198"/>
        <v>0</v>
      </c>
      <c r="BB204" s="132">
        <f t="shared" si="199"/>
        <v>0</v>
      </c>
      <c r="BC204" s="132">
        <f t="shared" si="200"/>
        <v>0</v>
      </c>
      <c r="BD204" s="132">
        <f t="shared" si="201"/>
        <v>0</v>
      </c>
      <c r="BE204" s="132">
        <f t="shared" si="202"/>
        <v>0</v>
      </c>
      <c r="BF204" s="132">
        <f t="shared" si="203"/>
        <v>0</v>
      </c>
      <c r="BG204" s="132">
        <f t="shared" si="204"/>
        <v>0</v>
      </c>
      <c r="BH204" s="132">
        <f t="shared" si="205"/>
        <v>0</v>
      </c>
      <c r="BI204" s="132">
        <f t="shared" si="206"/>
        <v>0</v>
      </c>
      <c r="BJ204" s="132">
        <f t="shared" si="207"/>
        <v>0</v>
      </c>
      <c r="BK204" s="132">
        <f t="shared" si="208"/>
        <v>0</v>
      </c>
      <c r="BL204" s="132">
        <f t="shared" si="209"/>
        <v>0</v>
      </c>
      <c r="BM204" s="132">
        <f t="shared" si="210"/>
        <v>0</v>
      </c>
      <c r="BN204" s="132">
        <f t="shared" si="211"/>
        <v>0</v>
      </c>
      <c r="BO204" s="132">
        <f t="shared" si="212"/>
        <v>0</v>
      </c>
      <c r="BP204" s="132">
        <f t="shared" si="213"/>
        <v>0</v>
      </c>
      <c r="BQ204" s="132">
        <f t="shared" si="214"/>
        <v>0</v>
      </c>
      <c r="BR204" s="132">
        <f t="shared" si="215"/>
        <v>0</v>
      </c>
      <c r="BS204" s="132">
        <f t="shared" si="216"/>
        <v>0</v>
      </c>
      <c r="BT204" s="132">
        <f t="shared" si="217"/>
        <v>0</v>
      </c>
      <c r="BU204" s="132">
        <f t="shared" si="218"/>
        <v>0</v>
      </c>
      <c r="BV204" s="132">
        <f t="shared" si="219"/>
        <v>0</v>
      </c>
      <c r="BW204" s="132">
        <f t="shared" si="220"/>
        <v>0</v>
      </c>
      <c r="BX204" s="132">
        <f t="shared" si="221"/>
        <v>0</v>
      </c>
      <c r="BY204" s="132">
        <f t="shared" si="222"/>
        <v>0</v>
      </c>
      <c r="BZ204" s="132">
        <f t="shared" si="223"/>
        <v>0</v>
      </c>
      <c r="CA204" s="138">
        <f t="shared" si="224"/>
        <v>0</v>
      </c>
      <c r="CC204" s="138">
        <f t="shared" si="225"/>
        <v>0</v>
      </c>
      <c r="CD204" s="138">
        <f t="shared" si="239"/>
        <v>0</v>
      </c>
      <c r="CE204" s="183">
        <f t="shared" si="240"/>
        <v>0</v>
      </c>
      <c r="CF204" s="130" t="str">
        <f t="shared" si="241"/>
        <v xml:space="preserve"> </v>
      </c>
      <c r="CG204" s="130" t="str">
        <f t="shared" si="242"/>
        <v xml:space="preserve"> </v>
      </c>
    </row>
    <row r="205" spans="1:85" ht="15">
      <c r="A205" s="181">
        <v>202</v>
      </c>
      <c r="B205" s="1956"/>
      <c r="C205" s="1956"/>
      <c r="D205" s="316"/>
      <c r="E205" s="317" t="str">
        <f ca="1">IF(D205&gt;0,OFFSET(исх.данные!$A$6,D205,1,1,1)," ")</f>
        <v xml:space="preserve"> </v>
      </c>
      <c r="F205" s="318" t="str">
        <f ca="1">IF(D205&gt;0,OFFSET(исх.данные!$A$6,D205,2,1,1),"  ")</f>
        <v xml:space="preserve">  </v>
      </c>
      <c r="G205" s="317" t="str">
        <f ca="1">IF(D205&gt;0,OFFSET(исх.данные!$A$6,D205,3,1,1),"  ")</f>
        <v xml:space="preserve">  </v>
      </c>
      <c r="H205" s="316"/>
      <c r="I205" s="306"/>
      <c r="J205" s="317"/>
      <c r="K205" s="317"/>
      <c r="L205" s="306"/>
      <c r="M205" s="317"/>
      <c r="N205" s="317"/>
      <c r="O205" s="319"/>
      <c r="P205" s="319"/>
      <c r="Q205" s="306"/>
      <c r="R205" s="306"/>
      <c r="S205" s="318"/>
      <c r="T205" s="318"/>
      <c r="U205" s="320"/>
      <c r="V205" s="126" t="str">
        <f t="shared" si="226"/>
        <v xml:space="preserve"> </v>
      </c>
      <c r="W205" s="126" t="str">
        <f t="shared" si="227"/>
        <v xml:space="preserve"> </v>
      </c>
      <c r="X205" s="126" t="str">
        <f t="shared" si="228"/>
        <v xml:space="preserve"> </v>
      </c>
      <c r="Y205" s="126"/>
      <c r="Z205" s="126" t="str">
        <f t="shared" si="183"/>
        <v xml:space="preserve"> </v>
      </c>
      <c r="AA205" s="181" t="str">
        <f t="shared" si="229"/>
        <v xml:space="preserve">    </v>
      </c>
      <c r="AC205" s="132">
        <f t="shared" si="243"/>
        <v>0</v>
      </c>
      <c r="AD205" s="132">
        <f t="shared" si="230"/>
        <v>0</v>
      </c>
      <c r="AE205" s="132">
        <f t="shared" si="231"/>
        <v>0</v>
      </c>
      <c r="AF205" s="132">
        <f t="shared" si="232"/>
        <v>0</v>
      </c>
      <c r="AG205" s="132">
        <f t="shared" si="233"/>
        <v>0</v>
      </c>
      <c r="AH205" s="132">
        <f t="shared" si="234"/>
        <v>0</v>
      </c>
      <c r="AI205" s="132">
        <f t="shared" si="235"/>
        <v>0</v>
      </c>
      <c r="AJ205" s="132">
        <f t="shared" si="236"/>
        <v>0</v>
      </c>
      <c r="AK205" s="132">
        <f t="shared" si="237"/>
        <v>0</v>
      </c>
      <c r="AL205" s="132">
        <f t="shared" si="238"/>
        <v>0</v>
      </c>
      <c r="AM205" s="132">
        <f t="shared" si="184"/>
        <v>0</v>
      </c>
      <c r="AN205" s="132">
        <f t="shared" si="185"/>
        <v>0</v>
      </c>
      <c r="AO205" s="132">
        <f t="shared" si="186"/>
        <v>0</v>
      </c>
      <c r="AP205" s="132">
        <f t="shared" si="187"/>
        <v>0</v>
      </c>
      <c r="AQ205" s="132">
        <f t="shared" si="188"/>
        <v>0</v>
      </c>
      <c r="AR205" s="132">
        <f t="shared" si="189"/>
        <v>0</v>
      </c>
      <c r="AS205" s="132">
        <f t="shared" si="190"/>
        <v>0</v>
      </c>
      <c r="AT205" s="132">
        <f t="shared" si="191"/>
        <v>0</v>
      </c>
      <c r="AU205" s="132">
        <f t="shared" si="192"/>
        <v>0</v>
      </c>
      <c r="AV205" s="132">
        <f t="shared" si="193"/>
        <v>0</v>
      </c>
      <c r="AW205" s="132">
        <f t="shared" si="194"/>
        <v>0</v>
      </c>
      <c r="AX205" s="132">
        <f t="shared" si="195"/>
        <v>0</v>
      </c>
      <c r="AY205" s="132">
        <f t="shared" si="196"/>
        <v>0</v>
      </c>
      <c r="AZ205" s="132">
        <f t="shared" si="197"/>
        <v>0</v>
      </c>
      <c r="BA205" s="132">
        <f t="shared" si="198"/>
        <v>0</v>
      </c>
      <c r="BB205" s="132">
        <f t="shared" si="199"/>
        <v>0</v>
      </c>
      <c r="BC205" s="132">
        <f t="shared" si="200"/>
        <v>0</v>
      </c>
      <c r="BD205" s="132">
        <f t="shared" si="201"/>
        <v>0</v>
      </c>
      <c r="BE205" s="132">
        <f t="shared" si="202"/>
        <v>0</v>
      </c>
      <c r="BF205" s="132">
        <f t="shared" si="203"/>
        <v>0</v>
      </c>
      <c r="BG205" s="132">
        <f t="shared" si="204"/>
        <v>0</v>
      </c>
      <c r="BH205" s="132">
        <f t="shared" si="205"/>
        <v>0</v>
      </c>
      <c r="BI205" s="132">
        <f t="shared" si="206"/>
        <v>0</v>
      </c>
      <c r="BJ205" s="132">
        <f t="shared" si="207"/>
        <v>0</v>
      </c>
      <c r="BK205" s="132">
        <f t="shared" si="208"/>
        <v>0</v>
      </c>
      <c r="BL205" s="132">
        <f t="shared" si="209"/>
        <v>0</v>
      </c>
      <c r="BM205" s="132">
        <f t="shared" si="210"/>
        <v>0</v>
      </c>
      <c r="BN205" s="132">
        <f t="shared" si="211"/>
        <v>0</v>
      </c>
      <c r="BO205" s="132">
        <f t="shared" si="212"/>
        <v>0</v>
      </c>
      <c r="BP205" s="132">
        <f t="shared" si="213"/>
        <v>0</v>
      </c>
      <c r="BQ205" s="132">
        <f t="shared" si="214"/>
        <v>0</v>
      </c>
      <c r="BR205" s="132">
        <f t="shared" si="215"/>
        <v>0</v>
      </c>
      <c r="BS205" s="132">
        <f t="shared" si="216"/>
        <v>0</v>
      </c>
      <c r="BT205" s="132">
        <f t="shared" si="217"/>
        <v>0</v>
      </c>
      <c r="BU205" s="132">
        <f t="shared" si="218"/>
        <v>0</v>
      </c>
      <c r="BV205" s="132">
        <f t="shared" si="219"/>
        <v>0</v>
      </c>
      <c r="BW205" s="132">
        <f t="shared" si="220"/>
        <v>0</v>
      </c>
      <c r="BX205" s="132">
        <f t="shared" si="221"/>
        <v>0</v>
      </c>
      <c r="BY205" s="132">
        <f t="shared" si="222"/>
        <v>0</v>
      </c>
      <c r="BZ205" s="132">
        <f t="shared" si="223"/>
        <v>0</v>
      </c>
      <c r="CA205" s="138">
        <f t="shared" si="224"/>
        <v>0</v>
      </c>
      <c r="CC205" s="138">
        <f t="shared" si="225"/>
        <v>0</v>
      </c>
      <c r="CD205" s="138">
        <f t="shared" si="239"/>
        <v>0</v>
      </c>
      <c r="CE205" s="183">
        <f t="shared" si="240"/>
        <v>0</v>
      </c>
      <c r="CF205" s="130" t="str">
        <f t="shared" si="241"/>
        <v xml:space="preserve"> </v>
      </c>
      <c r="CG205" s="130" t="str">
        <f t="shared" si="242"/>
        <v xml:space="preserve"> </v>
      </c>
    </row>
    <row r="206" spans="1:85" ht="15">
      <c r="A206" s="181">
        <v>203</v>
      </c>
      <c r="B206" s="1957"/>
      <c r="C206" s="1957"/>
      <c r="D206" s="310"/>
      <c r="E206" s="311" t="str">
        <f ca="1">IF(D206&gt;0,OFFSET(исх.данные!$A$6,D206,1,1,1)," ")</f>
        <v xml:space="preserve"> </v>
      </c>
      <c r="F206" s="312" t="str">
        <f ca="1">IF(D206&gt;0,OFFSET(исх.данные!$A$6,D206,2,1,1),"  ")</f>
        <v xml:space="preserve">  </v>
      </c>
      <c r="G206" s="311" t="str">
        <f ca="1">IF(D206&gt;0,OFFSET(исх.данные!$A$6,D206,3,1,1),"  ")</f>
        <v xml:space="preserve">  </v>
      </c>
      <c r="H206" s="310"/>
      <c r="I206" s="314"/>
      <c r="J206" s="311"/>
      <c r="K206" s="311"/>
      <c r="L206" s="314"/>
      <c r="M206" s="311"/>
      <c r="N206" s="311"/>
      <c r="O206" s="313"/>
      <c r="P206" s="313"/>
      <c r="Q206" s="314"/>
      <c r="R206" s="314"/>
      <c r="S206" s="312"/>
      <c r="T206" s="312"/>
      <c r="U206" s="315"/>
      <c r="V206" s="129" t="str">
        <f t="shared" si="226"/>
        <v xml:space="preserve"> </v>
      </c>
      <c r="W206" s="129" t="str">
        <f t="shared" si="227"/>
        <v xml:space="preserve"> </v>
      </c>
      <c r="X206" s="129" t="str">
        <f t="shared" si="228"/>
        <v xml:space="preserve"> </v>
      </c>
      <c r="Y206" s="129"/>
      <c r="Z206" s="129" t="str">
        <f t="shared" si="183"/>
        <v xml:space="preserve"> </v>
      </c>
      <c r="AA206" s="182" t="str">
        <f t="shared" si="229"/>
        <v xml:space="preserve">    </v>
      </c>
      <c r="AC206" s="132">
        <f t="shared" si="243"/>
        <v>0</v>
      </c>
      <c r="AD206" s="132">
        <f t="shared" si="230"/>
        <v>0</v>
      </c>
      <c r="AE206" s="132">
        <f t="shared" si="231"/>
        <v>0</v>
      </c>
      <c r="AF206" s="132">
        <f t="shared" si="232"/>
        <v>0</v>
      </c>
      <c r="AG206" s="132">
        <f t="shared" si="233"/>
        <v>0</v>
      </c>
      <c r="AH206" s="132">
        <f t="shared" si="234"/>
        <v>0</v>
      </c>
      <c r="AI206" s="132">
        <f t="shared" si="235"/>
        <v>0</v>
      </c>
      <c r="AJ206" s="132">
        <f t="shared" si="236"/>
        <v>0</v>
      </c>
      <c r="AK206" s="132">
        <f t="shared" si="237"/>
        <v>0</v>
      </c>
      <c r="AL206" s="132">
        <f t="shared" si="238"/>
        <v>0</v>
      </c>
      <c r="AM206" s="132">
        <f t="shared" si="184"/>
        <v>0</v>
      </c>
      <c r="AN206" s="132">
        <f t="shared" si="185"/>
        <v>0</v>
      </c>
      <c r="AO206" s="132">
        <f t="shared" si="186"/>
        <v>0</v>
      </c>
      <c r="AP206" s="132">
        <f t="shared" si="187"/>
        <v>0</v>
      </c>
      <c r="AQ206" s="132">
        <f t="shared" si="188"/>
        <v>0</v>
      </c>
      <c r="AR206" s="132">
        <f t="shared" si="189"/>
        <v>0</v>
      </c>
      <c r="AS206" s="132">
        <f t="shared" si="190"/>
        <v>0</v>
      </c>
      <c r="AT206" s="132">
        <f t="shared" si="191"/>
        <v>0</v>
      </c>
      <c r="AU206" s="132">
        <f t="shared" si="192"/>
        <v>0</v>
      </c>
      <c r="AV206" s="132">
        <f t="shared" si="193"/>
        <v>0</v>
      </c>
      <c r="AW206" s="132">
        <f t="shared" si="194"/>
        <v>0</v>
      </c>
      <c r="AX206" s="132">
        <f t="shared" si="195"/>
        <v>0</v>
      </c>
      <c r="AY206" s="132">
        <f t="shared" si="196"/>
        <v>0</v>
      </c>
      <c r="AZ206" s="132">
        <f t="shared" si="197"/>
        <v>0</v>
      </c>
      <c r="BA206" s="132">
        <f t="shared" si="198"/>
        <v>0</v>
      </c>
      <c r="BB206" s="132">
        <f t="shared" si="199"/>
        <v>0</v>
      </c>
      <c r="BC206" s="132">
        <f t="shared" si="200"/>
        <v>0</v>
      </c>
      <c r="BD206" s="132">
        <f t="shared" si="201"/>
        <v>0</v>
      </c>
      <c r="BE206" s="132">
        <f t="shared" si="202"/>
        <v>0</v>
      </c>
      <c r="BF206" s="132">
        <f t="shared" si="203"/>
        <v>0</v>
      </c>
      <c r="BG206" s="132">
        <f t="shared" si="204"/>
        <v>0</v>
      </c>
      <c r="BH206" s="132">
        <f t="shared" si="205"/>
        <v>0</v>
      </c>
      <c r="BI206" s="132">
        <f t="shared" si="206"/>
        <v>0</v>
      </c>
      <c r="BJ206" s="132">
        <f t="shared" si="207"/>
        <v>0</v>
      </c>
      <c r="BK206" s="132">
        <f t="shared" si="208"/>
        <v>0</v>
      </c>
      <c r="BL206" s="132">
        <f t="shared" si="209"/>
        <v>0</v>
      </c>
      <c r="BM206" s="132">
        <f t="shared" si="210"/>
        <v>0</v>
      </c>
      <c r="BN206" s="132">
        <f t="shared" si="211"/>
        <v>0</v>
      </c>
      <c r="BO206" s="132">
        <f t="shared" si="212"/>
        <v>0</v>
      </c>
      <c r="BP206" s="132">
        <f t="shared" si="213"/>
        <v>0</v>
      </c>
      <c r="BQ206" s="132">
        <f t="shared" si="214"/>
        <v>0</v>
      </c>
      <c r="BR206" s="132">
        <f t="shared" si="215"/>
        <v>0</v>
      </c>
      <c r="BS206" s="132">
        <f t="shared" si="216"/>
        <v>0</v>
      </c>
      <c r="BT206" s="132">
        <f t="shared" si="217"/>
        <v>0</v>
      </c>
      <c r="BU206" s="132">
        <f t="shared" si="218"/>
        <v>0</v>
      </c>
      <c r="BV206" s="132">
        <f t="shared" si="219"/>
        <v>0</v>
      </c>
      <c r="BW206" s="132">
        <f t="shared" si="220"/>
        <v>0</v>
      </c>
      <c r="BX206" s="132">
        <f t="shared" si="221"/>
        <v>0</v>
      </c>
      <c r="BY206" s="132">
        <f t="shared" si="222"/>
        <v>0</v>
      </c>
      <c r="BZ206" s="132">
        <f t="shared" si="223"/>
        <v>0</v>
      </c>
      <c r="CA206" s="138">
        <f t="shared" si="224"/>
        <v>0</v>
      </c>
      <c r="CC206" s="138">
        <f t="shared" si="225"/>
        <v>0</v>
      </c>
      <c r="CD206" s="138">
        <f t="shared" si="239"/>
        <v>0</v>
      </c>
      <c r="CE206" s="183">
        <f t="shared" si="240"/>
        <v>0</v>
      </c>
      <c r="CF206" s="130" t="str">
        <f t="shared" si="241"/>
        <v xml:space="preserve"> </v>
      </c>
      <c r="CG206" s="130" t="str">
        <f t="shared" si="242"/>
        <v xml:space="preserve"> </v>
      </c>
    </row>
    <row r="207" spans="1:85" ht="15">
      <c r="A207" s="181">
        <v>204</v>
      </c>
      <c r="B207" s="1956"/>
      <c r="C207" s="1956"/>
      <c r="D207" s="316"/>
      <c r="E207" s="317" t="str">
        <f ca="1">IF(D207&gt;0,OFFSET(исх.данные!$A$6,D207,1,1,1)," ")</f>
        <v xml:space="preserve"> </v>
      </c>
      <c r="F207" s="318" t="str">
        <f ca="1">IF(D207&gt;0,OFFSET(исх.данные!$A$6,D207,2,1,1),"  ")</f>
        <v xml:space="preserve">  </v>
      </c>
      <c r="G207" s="317" t="str">
        <f ca="1">IF(D207&gt;0,OFFSET(исх.данные!$A$6,D207,3,1,1),"  ")</f>
        <v xml:space="preserve">  </v>
      </c>
      <c r="H207" s="316"/>
      <c r="I207" s="306"/>
      <c r="J207" s="317"/>
      <c r="K207" s="317"/>
      <c r="L207" s="306"/>
      <c r="M207" s="317"/>
      <c r="N207" s="317"/>
      <c r="O207" s="319"/>
      <c r="P207" s="319"/>
      <c r="Q207" s="306"/>
      <c r="R207" s="306"/>
      <c r="S207" s="318"/>
      <c r="T207" s="318"/>
      <c r="U207" s="320"/>
      <c r="V207" s="126" t="str">
        <f t="shared" si="226"/>
        <v xml:space="preserve"> </v>
      </c>
      <c r="W207" s="126" t="str">
        <f t="shared" si="227"/>
        <v xml:space="preserve"> </v>
      </c>
      <c r="X207" s="126" t="str">
        <f t="shared" si="228"/>
        <v xml:space="preserve"> </v>
      </c>
      <c r="Y207" s="126"/>
      <c r="Z207" s="126" t="str">
        <f t="shared" si="183"/>
        <v xml:space="preserve"> </v>
      </c>
      <c r="AA207" s="181" t="str">
        <f t="shared" si="229"/>
        <v xml:space="preserve">    </v>
      </c>
      <c r="AC207" s="132">
        <f t="shared" si="243"/>
        <v>0</v>
      </c>
      <c r="AD207" s="132">
        <f t="shared" si="230"/>
        <v>0</v>
      </c>
      <c r="AE207" s="132">
        <f t="shared" si="231"/>
        <v>0</v>
      </c>
      <c r="AF207" s="132">
        <f t="shared" si="232"/>
        <v>0</v>
      </c>
      <c r="AG207" s="132">
        <f t="shared" si="233"/>
        <v>0</v>
      </c>
      <c r="AH207" s="132">
        <f t="shared" si="234"/>
        <v>0</v>
      </c>
      <c r="AI207" s="132">
        <f t="shared" si="235"/>
        <v>0</v>
      </c>
      <c r="AJ207" s="132">
        <f t="shared" si="236"/>
        <v>0</v>
      </c>
      <c r="AK207" s="132">
        <f t="shared" si="237"/>
        <v>0</v>
      </c>
      <c r="AL207" s="132">
        <f t="shared" si="238"/>
        <v>0</v>
      </c>
      <c r="AM207" s="132">
        <f t="shared" si="184"/>
        <v>0</v>
      </c>
      <c r="AN207" s="132">
        <f t="shared" si="185"/>
        <v>0</v>
      </c>
      <c r="AO207" s="132">
        <f t="shared" si="186"/>
        <v>0</v>
      </c>
      <c r="AP207" s="132">
        <f t="shared" si="187"/>
        <v>0</v>
      </c>
      <c r="AQ207" s="132">
        <f t="shared" si="188"/>
        <v>0</v>
      </c>
      <c r="AR207" s="132">
        <f t="shared" si="189"/>
        <v>0</v>
      </c>
      <c r="AS207" s="132">
        <f t="shared" si="190"/>
        <v>0</v>
      </c>
      <c r="AT207" s="132">
        <f t="shared" si="191"/>
        <v>0</v>
      </c>
      <c r="AU207" s="132">
        <f t="shared" si="192"/>
        <v>0</v>
      </c>
      <c r="AV207" s="132">
        <f t="shared" si="193"/>
        <v>0</v>
      </c>
      <c r="AW207" s="132">
        <f t="shared" si="194"/>
        <v>0</v>
      </c>
      <c r="AX207" s="132">
        <f t="shared" si="195"/>
        <v>0</v>
      </c>
      <c r="AY207" s="132">
        <f t="shared" si="196"/>
        <v>0</v>
      </c>
      <c r="AZ207" s="132">
        <f t="shared" si="197"/>
        <v>0</v>
      </c>
      <c r="BA207" s="132">
        <f t="shared" si="198"/>
        <v>0</v>
      </c>
      <c r="BB207" s="132">
        <f t="shared" si="199"/>
        <v>0</v>
      </c>
      <c r="BC207" s="132">
        <f t="shared" si="200"/>
        <v>0</v>
      </c>
      <c r="BD207" s="132">
        <f t="shared" si="201"/>
        <v>0</v>
      </c>
      <c r="BE207" s="132">
        <f t="shared" si="202"/>
        <v>0</v>
      </c>
      <c r="BF207" s="132">
        <f t="shared" si="203"/>
        <v>0</v>
      </c>
      <c r="BG207" s="132">
        <f t="shared" si="204"/>
        <v>0</v>
      </c>
      <c r="BH207" s="132">
        <f t="shared" si="205"/>
        <v>0</v>
      </c>
      <c r="BI207" s="132">
        <f t="shared" si="206"/>
        <v>0</v>
      </c>
      <c r="BJ207" s="132">
        <f t="shared" si="207"/>
        <v>0</v>
      </c>
      <c r="BK207" s="132">
        <f t="shared" si="208"/>
        <v>0</v>
      </c>
      <c r="BL207" s="132">
        <f t="shared" si="209"/>
        <v>0</v>
      </c>
      <c r="BM207" s="132">
        <f t="shared" si="210"/>
        <v>0</v>
      </c>
      <c r="BN207" s="132">
        <f t="shared" si="211"/>
        <v>0</v>
      </c>
      <c r="BO207" s="132">
        <f t="shared" si="212"/>
        <v>0</v>
      </c>
      <c r="BP207" s="132">
        <f t="shared" si="213"/>
        <v>0</v>
      </c>
      <c r="BQ207" s="132">
        <f t="shared" si="214"/>
        <v>0</v>
      </c>
      <c r="BR207" s="132">
        <f t="shared" si="215"/>
        <v>0</v>
      </c>
      <c r="BS207" s="132">
        <f t="shared" si="216"/>
        <v>0</v>
      </c>
      <c r="BT207" s="132">
        <f t="shared" si="217"/>
        <v>0</v>
      </c>
      <c r="BU207" s="132">
        <f t="shared" si="218"/>
        <v>0</v>
      </c>
      <c r="BV207" s="132">
        <f t="shared" si="219"/>
        <v>0</v>
      </c>
      <c r="BW207" s="132">
        <f t="shared" si="220"/>
        <v>0</v>
      </c>
      <c r="BX207" s="132">
        <f t="shared" si="221"/>
        <v>0</v>
      </c>
      <c r="BY207" s="132">
        <f t="shared" si="222"/>
        <v>0</v>
      </c>
      <c r="BZ207" s="132">
        <f t="shared" si="223"/>
        <v>0</v>
      </c>
      <c r="CA207" s="138">
        <f t="shared" si="224"/>
        <v>0</v>
      </c>
      <c r="CC207" s="138">
        <f t="shared" si="225"/>
        <v>0</v>
      </c>
      <c r="CD207" s="138">
        <f t="shared" si="239"/>
        <v>0</v>
      </c>
      <c r="CE207" s="183">
        <f t="shared" si="240"/>
        <v>0</v>
      </c>
      <c r="CF207" s="130" t="str">
        <f t="shared" si="241"/>
        <v xml:space="preserve"> </v>
      </c>
      <c r="CG207" s="130" t="str">
        <f t="shared" si="242"/>
        <v xml:space="preserve"> </v>
      </c>
    </row>
    <row r="208" spans="1:85" ht="15">
      <c r="A208" s="181">
        <v>205</v>
      </c>
      <c r="B208" s="1957"/>
      <c r="C208" s="1957"/>
      <c r="D208" s="310"/>
      <c r="E208" s="311" t="str">
        <f ca="1">IF(D208&gt;0,OFFSET(исх.данные!$A$6,D208,1,1,1)," ")</f>
        <v xml:space="preserve"> </v>
      </c>
      <c r="F208" s="312" t="str">
        <f ca="1">IF(D208&gt;0,OFFSET(исх.данные!$A$6,D208,2,1,1),"  ")</f>
        <v xml:space="preserve">  </v>
      </c>
      <c r="G208" s="311" t="str">
        <f ca="1">IF(D208&gt;0,OFFSET(исх.данные!$A$6,D208,3,1,1),"  ")</f>
        <v xml:space="preserve">  </v>
      </c>
      <c r="H208" s="310"/>
      <c r="I208" s="314"/>
      <c r="J208" s="311"/>
      <c r="K208" s="311"/>
      <c r="L208" s="314"/>
      <c r="M208" s="311"/>
      <c r="N208" s="311"/>
      <c r="O208" s="313"/>
      <c r="P208" s="313"/>
      <c r="Q208" s="314"/>
      <c r="R208" s="314"/>
      <c r="S208" s="312"/>
      <c r="T208" s="312"/>
      <c r="U208" s="315"/>
      <c r="V208" s="129" t="str">
        <f t="shared" si="226"/>
        <v xml:space="preserve"> </v>
      </c>
      <c r="W208" s="129" t="str">
        <f t="shared" si="227"/>
        <v xml:space="preserve"> </v>
      </c>
      <c r="X208" s="129" t="str">
        <f t="shared" si="228"/>
        <v xml:space="preserve"> </v>
      </c>
      <c r="Y208" s="129"/>
      <c r="Z208" s="129" t="str">
        <f t="shared" si="183"/>
        <v xml:space="preserve"> </v>
      </c>
      <c r="AA208" s="182" t="str">
        <f t="shared" si="229"/>
        <v xml:space="preserve">    </v>
      </c>
      <c r="AC208" s="132">
        <f t="shared" si="243"/>
        <v>0</v>
      </c>
      <c r="AD208" s="132">
        <f t="shared" si="230"/>
        <v>0</v>
      </c>
      <c r="AE208" s="132">
        <f t="shared" si="231"/>
        <v>0</v>
      </c>
      <c r="AF208" s="132">
        <f t="shared" si="232"/>
        <v>0</v>
      </c>
      <c r="AG208" s="132">
        <f t="shared" si="233"/>
        <v>0</v>
      </c>
      <c r="AH208" s="132">
        <f t="shared" si="234"/>
        <v>0</v>
      </c>
      <c r="AI208" s="132">
        <f t="shared" si="235"/>
        <v>0</v>
      </c>
      <c r="AJ208" s="132">
        <f t="shared" si="236"/>
        <v>0</v>
      </c>
      <c r="AK208" s="132">
        <f t="shared" si="237"/>
        <v>0</v>
      </c>
      <c r="AL208" s="132">
        <f t="shared" si="238"/>
        <v>0</v>
      </c>
      <c r="AM208" s="132">
        <f t="shared" si="184"/>
        <v>0</v>
      </c>
      <c r="AN208" s="132">
        <f t="shared" si="185"/>
        <v>0</v>
      </c>
      <c r="AO208" s="132">
        <f t="shared" si="186"/>
        <v>0</v>
      </c>
      <c r="AP208" s="132">
        <f t="shared" si="187"/>
        <v>0</v>
      </c>
      <c r="AQ208" s="132">
        <f t="shared" si="188"/>
        <v>0</v>
      </c>
      <c r="AR208" s="132">
        <f t="shared" si="189"/>
        <v>0</v>
      </c>
      <c r="AS208" s="132">
        <f t="shared" si="190"/>
        <v>0</v>
      </c>
      <c r="AT208" s="132">
        <f t="shared" si="191"/>
        <v>0</v>
      </c>
      <c r="AU208" s="132">
        <f t="shared" si="192"/>
        <v>0</v>
      </c>
      <c r="AV208" s="132">
        <f t="shared" si="193"/>
        <v>0</v>
      </c>
      <c r="AW208" s="132">
        <f t="shared" si="194"/>
        <v>0</v>
      </c>
      <c r="AX208" s="132">
        <f t="shared" si="195"/>
        <v>0</v>
      </c>
      <c r="AY208" s="132">
        <f t="shared" si="196"/>
        <v>0</v>
      </c>
      <c r="AZ208" s="132">
        <f t="shared" si="197"/>
        <v>0</v>
      </c>
      <c r="BA208" s="132">
        <f t="shared" si="198"/>
        <v>0</v>
      </c>
      <c r="BB208" s="132">
        <f t="shared" si="199"/>
        <v>0</v>
      </c>
      <c r="BC208" s="132">
        <f t="shared" si="200"/>
        <v>0</v>
      </c>
      <c r="BD208" s="132">
        <f t="shared" si="201"/>
        <v>0</v>
      </c>
      <c r="BE208" s="132">
        <f t="shared" si="202"/>
        <v>0</v>
      </c>
      <c r="BF208" s="132">
        <f t="shared" si="203"/>
        <v>0</v>
      </c>
      <c r="BG208" s="132">
        <f t="shared" si="204"/>
        <v>0</v>
      </c>
      <c r="BH208" s="132">
        <f t="shared" si="205"/>
        <v>0</v>
      </c>
      <c r="BI208" s="132">
        <f t="shared" si="206"/>
        <v>0</v>
      </c>
      <c r="BJ208" s="132">
        <f t="shared" si="207"/>
        <v>0</v>
      </c>
      <c r="BK208" s="132">
        <f t="shared" si="208"/>
        <v>0</v>
      </c>
      <c r="BL208" s="132">
        <f t="shared" si="209"/>
        <v>0</v>
      </c>
      <c r="BM208" s="132">
        <f t="shared" si="210"/>
        <v>0</v>
      </c>
      <c r="BN208" s="132">
        <f t="shared" si="211"/>
        <v>0</v>
      </c>
      <c r="BO208" s="132">
        <f t="shared" si="212"/>
        <v>0</v>
      </c>
      <c r="BP208" s="132">
        <f t="shared" si="213"/>
        <v>0</v>
      </c>
      <c r="BQ208" s="132">
        <f t="shared" si="214"/>
        <v>0</v>
      </c>
      <c r="BR208" s="132">
        <f t="shared" si="215"/>
        <v>0</v>
      </c>
      <c r="BS208" s="132">
        <f t="shared" si="216"/>
        <v>0</v>
      </c>
      <c r="BT208" s="132">
        <f t="shared" si="217"/>
        <v>0</v>
      </c>
      <c r="BU208" s="132">
        <f t="shared" si="218"/>
        <v>0</v>
      </c>
      <c r="BV208" s="132">
        <f t="shared" si="219"/>
        <v>0</v>
      </c>
      <c r="BW208" s="132">
        <f t="shared" si="220"/>
        <v>0</v>
      </c>
      <c r="BX208" s="132">
        <f t="shared" si="221"/>
        <v>0</v>
      </c>
      <c r="BY208" s="132">
        <f t="shared" si="222"/>
        <v>0</v>
      </c>
      <c r="BZ208" s="132">
        <f t="shared" si="223"/>
        <v>0</v>
      </c>
      <c r="CA208" s="138">
        <f t="shared" si="224"/>
        <v>0</v>
      </c>
      <c r="CC208" s="138">
        <f t="shared" si="225"/>
        <v>0</v>
      </c>
      <c r="CD208" s="138">
        <f t="shared" si="239"/>
        <v>0</v>
      </c>
      <c r="CE208" s="183">
        <f t="shared" si="240"/>
        <v>0</v>
      </c>
      <c r="CF208" s="130" t="str">
        <f t="shared" si="241"/>
        <v xml:space="preserve"> </v>
      </c>
      <c r="CG208" s="130" t="str">
        <f t="shared" si="242"/>
        <v xml:space="preserve"> </v>
      </c>
    </row>
    <row r="209" spans="1:85" ht="15">
      <c r="A209" s="181">
        <v>206</v>
      </c>
      <c r="B209" s="1956"/>
      <c r="C209" s="1956"/>
      <c r="D209" s="316"/>
      <c r="E209" s="317" t="str">
        <f ca="1">IF(D209&gt;0,OFFSET(исх.данные!$A$6,D209,1,1,1)," ")</f>
        <v xml:space="preserve"> </v>
      </c>
      <c r="F209" s="318" t="str">
        <f ca="1">IF(D209&gt;0,OFFSET(исх.данные!$A$6,D209,2,1,1),"  ")</f>
        <v xml:space="preserve">  </v>
      </c>
      <c r="G209" s="317" t="str">
        <f ca="1">IF(D209&gt;0,OFFSET(исх.данные!$A$6,D209,3,1,1),"  ")</f>
        <v xml:space="preserve">  </v>
      </c>
      <c r="H209" s="316"/>
      <c r="I209" s="306"/>
      <c r="J209" s="317"/>
      <c r="K209" s="317"/>
      <c r="L209" s="306"/>
      <c r="M209" s="317"/>
      <c r="N209" s="317"/>
      <c r="O209" s="319"/>
      <c r="P209" s="319"/>
      <c r="Q209" s="306"/>
      <c r="R209" s="306"/>
      <c r="S209" s="318"/>
      <c r="T209" s="318"/>
      <c r="U209" s="320"/>
      <c r="V209" s="126" t="str">
        <f t="shared" si="226"/>
        <v xml:space="preserve"> </v>
      </c>
      <c r="W209" s="126" t="str">
        <f t="shared" si="227"/>
        <v xml:space="preserve"> </v>
      </c>
      <c r="X209" s="126" t="str">
        <f t="shared" si="228"/>
        <v xml:space="preserve"> </v>
      </c>
      <c r="Y209" s="126"/>
      <c r="Z209" s="126" t="str">
        <f t="shared" si="183"/>
        <v xml:space="preserve"> </v>
      </c>
      <c r="AA209" s="181" t="str">
        <f t="shared" si="229"/>
        <v xml:space="preserve">    </v>
      </c>
      <c r="AC209" s="132">
        <f t="shared" si="243"/>
        <v>0</v>
      </c>
      <c r="AD209" s="132">
        <f t="shared" si="230"/>
        <v>0</v>
      </c>
      <c r="AE209" s="132">
        <f t="shared" si="231"/>
        <v>0</v>
      </c>
      <c r="AF209" s="132">
        <f t="shared" si="232"/>
        <v>0</v>
      </c>
      <c r="AG209" s="132">
        <f t="shared" si="233"/>
        <v>0</v>
      </c>
      <c r="AH209" s="132">
        <f t="shared" si="234"/>
        <v>0</v>
      </c>
      <c r="AI209" s="132">
        <f t="shared" si="235"/>
        <v>0</v>
      </c>
      <c r="AJ209" s="132">
        <f t="shared" si="236"/>
        <v>0</v>
      </c>
      <c r="AK209" s="132">
        <f t="shared" si="237"/>
        <v>0</v>
      </c>
      <c r="AL209" s="132">
        <f t="shared" si="238"/>
        <v>0</v>
      </c>
      <c r="AM209" s="132">
        <f t="shared" si="184"/>
        <v>0</v>
      </c>
      <c r="AN209" s="132">
        <f t="shared" si="185"/>
        <v>0</v>
      </c>
      <c r="AO209" s="132">
        <f t="shared" si="186"/>
        <v>0</v>
      </c>
      <c r="AP209" s="132">
        <f t="shared" si="187"/>
        <v>0</v>
      </c>
      <c r="AQ209" s="132">
        <f t="shared" si="188"/>
        <v>0</v>
      </c>
      <c r="AR209" s="132">
        <f t="shared" si="189"/>
        <v>0</v>
      </c>
      <c r="AS209" s="132">
        <f t="shared" si="190"/>
        <v>0</v>
      </c>
      <c r="AT209" s="132">
        <f t="shared" si="191"/>
        <v>0</v>
      </c>
      <c r="AU209" s="132">
        <f t="shared" si="192"/>
        <v>0</v>
      </c>
      <c r="AV209" s="132">
        <f t="shared" si="193"/>
        <v>0</v>
      </c>
      <c r="AW209" s="132">
        <f t="shared" si="194"/>
        <v>0</v>
      </c>
      <c r="AX209" s="132">
        <f t="shared" si="195"/>
        <v>0</v>
      </c>
      <c r="AY209" s="132">
        <f t="shared" si="196"/>
        <v>0</v>
      </c>
      <c r="AZ209" s="132">
        <f t="shared" si="197"/>
        <v>0</v>
      </c>
      <c r="BA209" s="132">
        <f t="shared" si="198"/>
        <v>0</v>
      </c>
      <c r="BB209" s="132">
        <f t="shared" si="199"/>
        <v>0</v>
      </c>
      <c r="BC209" s="132">
        <f t="shared" si="200"/>
        <v>0</v>
      </c>
      <c r="BD209" s="132">
        <f t="shared" si="201"/>
        <v>0</v>
      </c>
      <c r="BE209" s="132">
        <f t="shared" si="202"/>
        <v>0</v>
      </c>
      <c r="BF209" s="132">
        <f t="shared" si="203"/>
        <v>0</v>
      </c>
      <c r="BG209" s="132">
        <f t="shared" si="204"/>
        <v>0</v>
      </c>
      <c r="BH209" s="132">
        <f t="shared" si="205"/>
        <v>0</v>
      </c>
      <c r="BI209" s="132">
        <f t="shared" si="206"/>
        <v>0</v>
      </c>
      <c r="BJ209" s="132">
        <f t="shared" si="207"/>
        <v>0</v>
      </c>
      <c r="BK209" s="132">
        <f t="shared" si="208"/>
        <v>0</v>
      </c>
      <c r="BL209" s="132">
        <f t="shared" si="209"/>
        <v>0</v>
      </c>
      <c r="BM209" s="132">
        <f t="shared" si="210"/>
        <v>0</v>
      </c>
      <c r="BN209" s="132">
        <f t="shared" si="211"/>
        <v>0</v>
      </c>
      <c r="BO209" s="132">
        <f t="shared" si="212"/>
        <v>0</v>
      </c>
      <c r="BP209" s="132">
        <f t="shared" si="213"/>
        <v>0</v>
      </c>
      <c r="BQ209" s="132">
        <f t="shared" si="214"/>
        <v>0</v>
      </c>
      <c r="BR209" s="132">
        <f t="shared" si="215"/>
        <v>0</v>
      </c>
      <c r="BS209" s="132">
        <f t="shared" si="216"/>
        <v>0</v>
      </c>
      <c r="BT209" s="132">
        <f t="shared" si="217"/>
        <v>0</v>
      </c>
      <c r="BU209" s="132">
        <f t="shared" si="218"/>
        <v>0</v>
      </c>
      <c r="BV209" s="132">
        <f t="shared" si="219"/>
        <v>0</v>
      </c>
      <c r="BW209" s="132">
        <f t="shared" si="220"/>
        <v>0</v>
      </c>
      <c r="BX209" s="132">
        <f t="shared" si="221"/>
        <v>0</v>
      </c>
      <c r="BY209" s="132">
        <f t="shared" si="222"/>
        <v>0</v>
      </c>
      <c r="BZ209" s="132">
        <f t="shared" si="223"/>
        <v>0</v>
      </c>
      <c r="CA209" s="138">
        <f t="shared" si="224"/>
        <v>0</v>
      </c>
      <c r="CC209" s="138">
        <f t="shared" si="225"/>
        <v>0</v>
      </c>
      <c r="CD209" s="138">
        <f t="shared" si="239"/>
        <v>0</v>
      </c>
      <c r="CE209" s="183">
        <f t="shared" si="240"/>
        <v>0</v>
      </c>
      <c r="CF209" s="130" t="str">
        <f t="shared" si="241"/>
        <v xml:space="preserve"> </v>
      </c>
      <c r="CG209" s="130" t="str">
        <f t="shared" si="242"/>
        <v xml:space="preserve"> </v>
      </c>
    </row>
    <row r="210" spans="1:85" ht="15">
      <c r="A210" s="181">
        <v>207</v>
      </c>
      <c r="B210" s="1957"/>
      <c r="C210" s="1957"/>
      <c r="D210" s="310"/>
      <c r="E210" s="311" t="str">
        <f ca="1">IF(D210&gt;0,OFFSET(исх.данные!$A$6,D210,1,1,1)," ")</f>
        <v xml:space="preserve"> </v>
      </c>
      <c r="F210" s="312" t="str">
        <f ca="1">IF(D210&gt;0,OFFSET(исх.данные!$A$6,D210,2,1,1),"  ")</f>
        <v xml:space="preserve">  </v>
      </c>
      <c r="G210" s="311" t="str">
        <f ca="1">IF(D210&gt;0,OFFSET(исх.данные!$A$6,D210,3,1,1),"  ")</f>
        <v xml:space="preserve">  </v>
      </c>
      <c r="H210" s="310"/>
      <c r="I210" s="314"/>
      <c r="J210" s="311"/>
      <c r="K210" s="311"/>
      <c r="L210" s="314"/>
      <c r="M210" s="311"/>
      <c r="N210" s="311"/>
      <c r="O210" s="313"/>
      <c r="P210" s="313"/>
      <c r="Q210" s="314"/>
      <c r="R210" s="314"/>
      <c r="S210" s="312"/>
      <c r="T210" s="312"/>
      <c r="U210" s="315"/>
      <c r="V210" s="129" t="str">
        <f t="shared" si="226"/>
        <v xml:space="preserve"> </v>
      </c>
      <c r="W210" s="129" t="str">
        <f t="shared" si="227"/>
        <v xml:space="preserve"> </v>
      </c>
      <c r="X210" s="129" t="str">
        <f t="shared" si="228"/>
        <v xml:space="preserve"> </v>
      </c>
      <c r="Y210" s="129"/>
      <c r="Z210" s="129" t="str">
        <f t="shared" si="183"/>
        <v xml:space="preserve"> </v>
      </c>
      <c r="AA210" s="182" t="str">
        <f t="shared" si="229"/>
        <v xml:space="preserve">    </v>
      </c>
      <c r="AC210" s="132">
        <f t="shared" si="243"/>
        <v>0</v>
      </c>
      <c r="AD210" s="132">
        <f t="shared" si="230"/>
        <v>0</v>
      </c>
      <c r="AE210" s="132">
        <f t="shared" si="231"/>
        <v>0</v>
      </c>
      <c r="AF210" s="132">
        <f t="shared" si="232"/>
        <v>0</v>
      </c>
      <c r="AG210" s="132">
        <f t="shared" si="233"/>
        <v>0</v>
      </c>
      <c r="AH210" s="132">
        <f t="shared" si="234"/>
        <v>0</v>
      </c>
      <c r="AI210" s="132">
        <f t="shared" si="235"/>
        <v>0</v>
      </c>
      <c r="AJ210" s="132">
        <f t="shared" si="236"/>
        <v>0</v>
      </c>
      <c r="AK210" s="132">
        <f t="shared" si="237"/>
        <v>0</v>
      </c>
      <c r="AL210" s="132">
        <f t="shared" si="238"/>
        <v>0</v>
      </c>
      <c r="AM210" s="132">
        <f t="shared" si="184"/>
        <v>0</v>
      </c>
      <c r="AN210" s="132">
        <f t="shared" si="185"/>
        <v>0</v>
      </c>
      <c r="AO210" s="132">
        <f t="shared" si="186"/>
        <v>0</v>
      </c>
      <c r="AP210" s="132">
        <f t="shared" si="187"/>
        <v>0</v>
      </c>
      <c r="AQ210" s="132">
        <f t="shared" si="188"/>
        <v>0</v>
      </c>
      <c r="AR210" s="132">
        <f t="shared" si="189"/>
        <v>0</v>
      </c>
      <c r="AS210" s="132">
        <f t="shared" si="190"/>
        <v>0</v>
      </c>
      <c r="AT210" s="132">
        <f t="shared" si="191"/>
        <v>0</v>
      </c>
      <c r="AU210" s="132">
        <f t="shared" si="192"/>
        <v>0</v>
      </c>
      <c r="AV210" s="132">
        <f t="shared" si="193"/>
        <v>0</v>
      </c>
      <c r="AW210" s="132">
        <f t="shared" si="194"/>
        <v>0</v>
      </c>
      <c r="AX210" s="132">
        <f t="shared" si="195"/>
        <v>0</v>
      </c>
      <c r="AY210" s="132">
        <f t="shared" si="196"/>
        <v>0</v>
      </c>
      <c r="AZ210" s="132">
        <f t="shared" si="197"/>
        <v>0</v>
      </c>
      <c r="BA210" s="132">
        <f t="shared" si="198"/>
        <v>0</v>
      </c>
      <c r="BB210" s="132">
        <f t="shared" si="199"/>
        <v>0</v>
      </c>
      <c r="BC210" s="132">
        <f t="shared" si="200"/>
        <v>0</v>
      </c>
      <c r="BD210" s="132">
        <f t="shared" si="201"/>
        <v>0</v>
      </c>
      <c r="BE210" s="132">
        <f t="shared" si="202"/>
        <v>0</v>
      </c>
      <c r="BF210" s="132">
        <f t="shared" si="203"/>
        <v>0</v>
      </c>
      <c r="BG210" s="132">
        <f t="shared" si="204"/>
        <v>0</v>
      </c>
      <c r="BH210" s="132">
        <f t="shared" si="205"/>
        <v>0</v>
      </c>
      <c r="BI210" s="132">
        <f t="shared" si="206"/>
        <v>0</v>
      </c>
      <c r="BJ210" s="132">
        <f t="shared" si="207"/>
        <v>0</v>
      </c>
      <c r="BK210" s="132">
        <f t="shared" si="208"/>
        <v>0</v>
      </c>
      <c r="BL210" s="132">
        <f t="shared" si="209"/>
        <v>0</v>
      </c>
      <c r="BM210" s="132">
        <f t="shared" si="210"/>
        <v>0</v>
      </c>
      <c r="BN210" s="132">
        <f t="shared" si="211"/>
        <v>0</v>
      </c>
      <c r="BO210" s="132">
        <f t="shared" si="212"/>
        <v>0</v>
      </c>
      <c r="BP210" s="132">
        <f t="shared" si="213"/>
        <v>0</v>
      </c>
      <c r="BQ210" s="132">
        <f t="shared" si="214"/>
        <v>0</v>
      </c>
      <c r="BR210" s="132">
        <f t="shared" si="215"/>
        <v>0</v>
      </c>
      <c r="BS210" s="132">
        <f t="shared" si="216"/>
        <v>0</v>
      </c>
      <c r="BT210" s="132">
        <f t="shared" si="217"/>
        <v>0</v>
      </c>
      <c r="BU210" s="132">
        <f t="shared" si="218"/>
        <v>0</v>
      </c>
      <c r="BV210" s="132">
        <f t="shared" si="219"/>
        <v>0</v>
      </c>
      <c r="BW210" s="132">
        <f t="shared" si="220"/>
        <v>0</v>
      </c>
      <c r="BX210" s="132">
        <f t="shared" si="221"/>
        <v>0</v>
      </c>
      <c r="BY210" s="132">
        <f t="shared" si="222"/>
        <v>0</v>
      </c>
      <c r="BZ210" s="132">
        <f t="shared" si="223"/>
        <v>0</v>
      </c>
      <c r="CA210" s="138">
        <f t="shared" si="224"/>
        <v>0</v>
      </c>
      <c r="CC210" s="138">
        <f t="shared" si="225"/>
        <v>0</v>
      </c>
      <c r="CD210" s="138">
        <f t="shared" si="239"/>
        <v>0</v>
      </c>
      <c r="CE210" s="183">
        <f t="shared" si="240"/>
        <v>0</v>
      </c>
      <c r="CF210" s="130" t="str">
        <f t="shared" si="241"/>
        <v xml:space="preserve"> </v>
      </c>
      <c r="CG210" s="130" t="str">
        <f t="shared" si="242"/>
        <v xml:space="preserve"> </v>
      </c>
    </row>
    <row r="211" spans="1:85" ht="15">
      <c r="A211" s="181">
        <v>208</v>
      </c>
      <c r="B211" s="1956"/>
      <c r="C211" s="1956"/>
      <c r="D211" s="316"/>
      <c r="E211" s="317" t="str">
        <f ca="1">IF(D211&gt;0,OFFSET(исх.данные!$A$6,D211,1,1,1)," ")</f>
        <v xml:space="preserve"> </v>
      </c>
      <c r="F211" s="318" t="str">
        <f ca="1">IF(D211&gt;0,OFFSET(исх.данные!$A$6,D211,2,1,1),"  ")</f>
        <v xml:space="preserve">  </v>
      </c>
      <c r="G211" s="317" t="str">
        <f ca="1">IF(D211&gt;0,OFFSET(исх.данные!$A$6,D211,3,1,1),"  ")</f>
        <v xml:space="preserve">  </v>
      </c>
      <c r="H211" s="316"/>
      <c r="I211" s="306"/>
      <c r="J211" s="317"/>
      <c r="K211" s="317"/>
      <c r="L211" s="306"/>
      <c r="M211" s="317"/>
      <c r="N211" s="317"/>
      <c r="O211" s="319"/>
      <c r="P211" s="319"/>
      <c r="Q211" s="306"/>
      <c r="R211" s="306"/>
      <c r="S211" s="318"/>
      <c r="T211" s="318"/>
      <c r="U211" s="320"/>
      <c r="V211" s="126" t="str">
        <f t="shared" si="226"/>
        <v xml:space="preserve"> </v>
      </c>
      <c r="W211" s="126" t="str">
        <f t="shared" si="227"/>
        <v xml:space="preserve"> </v>
      </c>
      <c r="X211" s="126" t="str">
        <f t="shared" si="228"/>
        <v xml:space="preserve"> </v>
      </c>
      <c r="Y211" s="126"/>
      <c r="Z211" s="126" t="str">
        <f t="shared" si="183"/>
        <v xml:space="preserve"> </v>
      </c>
      <c r="AA211" s="181" t="str">
        <f t="shared" si="229"/>
        <v xml:space="preserve">    </v>
      </c>
      <c r="AC211" s="132">
        <f t="shared" si="243"/>
        <v>0</v>
      </c>
      <c r="AD211" s="132">
        <f t="shared" si="230"/>
        <v>0</v>
      </c>
      <c r="AE211" s="132">
        <f t="shared" si="231"/>
        <v>0</v>
      </c>
      <c r="AF211" s="132">
        <f t="shared" si="232"/>
        <v>0</v>
      </c>
      <c r="AG211" s="132">
        <f t="shared" si="233"/>
        <v>0</v>
      </c>
      <c r="AH211" s="132">
        <f t="shared" si="234"/>
        <v>0</v>
      </c>
      <c r="AI211" s="132">
        <f t="shared" si="235"/>
        <v>0</v>
      </c>
      <c r="AJ211" s="132">
        <f t="shared" si="236"/>
        <v>0</v>
      </c>
      <c r="AK211" s="132">
        <f t="shared" si="237"/>
        <v>0</v>
      </c>
      <c r="AL211" s="132">
        <f t="shared" si="238"/>
        <v>0</v>
      </c>
      <c r="AM211" s="132">
        <f t="shared" si="184"/>
        <v>0</v>
      </c>
      <c r="AN211" s="132">
        <f t="shared" si="185"/>
        <v>0</v>
      </c>
      <c r="AO211" s="132">
        <f t="shared" si="186"/>
        <v>0</v>
      </c>
      <c r="AP211" s="132">
        <f t="shared" si="187"/>
        <v>0</v>
      </c>
      <c r="AQ211" s="132">
        <f t="shared" si="188"/>
        <v>0</v>
      </c>
      <c r="AR211" s="132">
        <f t="shared" si="189"/>
        <v>0</v>
      </c>
      <c r="AS211" s="132">
        <f t="shared" si="190"/>
        <v>0</v>
      </c>
      <c r="AT211" s="132">
        <f t="shared" si="191"/>
        <v>0</v>
      </c>
      <c r="AU211" s="132">
        <f t="shared" si="192"/>
        <v>0</v>
      </c>
      <c r="AV211" s="132">
        <f t="shared" si="193"/>
        <v>0</v>
      </c>
      <c r="AW211" s="132">
        <f t="shared" si="194"/>
        <v>0</v>
      </c>
      <c r="AX211" s="132">
        <f t="shared" si="195"/>
        <v>0</v>
      </c>
      <c r="AY211" s="132">
        <f t="shared" si="196"/>
        <v>0</v>
      </c>
      <c r="AZ211" s="132">
        <f t="shared" si="197"/>
        <v>0</v>
      </c>
      <c r="BA211" s="132">
        <f t="shared" si="198"/>
        <v>0</v>
      </c>
      <c r="BB211" s="132">
        <f t="shared" si="199"/>
        <v>0</v>
      </c>
      <c r="BC211" s="132">
        <f t="shared" si="200"/>
        <v>0</v>
      </c>
      <c r="BD211" s="132">
        <f t="shared" si="201"/>
        <v>0</v>
      </c>
      <c r="BE211" s="132">
        <f t="shared" si="202"/>
        <v>0</v>
      </c>
      <c r="BF211" s="132">
        <f t="shared" si="203"/>
        <v>0</v>
      </c>
      <c r="BG211" s="132">
        <f t="shared" si="204"/>
        <v>0</v>
      </c>
      <c r="BH211" s="132">
        <f t="shared" si="205"/>
        <v>0</v>
      </c>
      <c r="BI211" s="132">
        <f t="shared" si="206"/>
        <v>0</v>
      </c>
      <c r="BJ211" s="132">
        <f t="shared" si="207"/>
        <v>0</v>
      </c>
      <c r="BK211" s="132">
        <f t="shared" si="208"/>
        <v>0</v>
      </c>
      <c r="BL211" s="132">
        <f t="shared" si="209"/>
        <v>0</v>
      </c>
      <c r="BM211" s="132">
        <f t="shared" si="210"/>
        <v>0</v>
      </c>
      <c r="BN211" s="132">
        <f t="shared" si="211"/>
        <v>0</v>
      </c>
      <c r="BO211" s="132">
        <f t="shared" si="212"/>
        <v>0</v>
      </c>
      <c r="BP211" s="132">
        <f t="shared" si="213"/>
        <v>0</v>
      </c>
      <c r="BQ211" s="132">
        <f t="shared" si="214"/>
        <v>0</v>
      </c>
      <c r="BR211" s="132">
        <f t="shared" si="215"/>
        <v>0</v>
      </c>
      <c r="BS211" s="132">
        <f t="shared" si="216"/>
        <v>0</v>
      </c>
      <c r="BT211" s="132">
        <f t="shared" si="217"/>
        <v>0</v>
      </c>
      <c r="BU211" s="132">
        <f t="shared" si="218"/>
        <v>0</v>
      </c>
      <c r="BV211" s="132">
        <f t="shared" si="219"/>
        <v>0</v>
      </c>
      <c r="BW211" s="132">
        <f t="shared" si="220"/>
        <v>0</v>
      </c>
      <c r="BX211" s="132">
        <f t="shared" si="221"/>
        <v>0</v>
      </c>
      <c r="BY211" s="132">
        <f t="shared" si="222"/>
        <v>0</v>
      </c>
      <c r="BZ211" s="132">
        <f t="shared" si="223"/>
        <v>0</v>
      </c>
      <c r="CA211" s="138">
        <f t="shared" si="224"/>
        <v>0</v>
      </c>
      <c r="CC211" s="138">
        <f t="shared" si="225"/>
        <v>0</v>
      </c>
      <c r="CD211" s="138">
        <f t="shared" si="239"/>
        <v>0</v>
      </c>
      <c r="CE211" s="183">
        <f t="shared" si="240"/>
        <v>0</v>
      </c>
      <c r="CF211" s="130" t="str">
        <f t="shared" si="241"/>
        <v xml:space="preserve"> </v>
      </c>
      <c r="CG211" s="130" t="str">
        <f t="shared" si="242"/>
        <v xml:space="preserve"> </v>
      </c>
    </row>
    <row r="212" spans="1:85" ht="15">
      <c r="A212" s="181">
        <v>209</v>
      </c>
      <c r="B212" s="1957"/>
      <c r="C212" s="1957"/>
      <c r="D212" s="310"/>
      <c r="E212" s="311" t="str">
        <f ca="1">IF(D212&gt;0,OFFSET(исх.данные!$A$6,D212,1,1,1)," ")</f>
        <v xml:space="preserve"> </v>
      </c>
      <c r="F212" s="312" t="str">
        <f ca="1">IF(D212&gt;0,OFFSET(исх.данные!$A$6,D212,2,1,1),"  ")</f>
        <v xml:space="preserve">  </v>
      </c>
      <c r="G212" s="311" t="str">
        <f ca="1">IF(D212&gt;0,OFFSET(исх.данные!$A$6,D212,3,1,1),"  ")</f>
        <v xml:space="preserve">  </v>
      </c>
      <c r="H212" s="310"/>
      <c r="I212" s="314"/>
      <c r="J212" s="311"/>
      <c r="K212" s="311"/>
      <c r="L212" s="314"/>
      <c r="M212" s="311"/>
      <c r="N212" s="311"/>
      <c r="O212" s="313"/>
      <c r="P212" s="313"/>
      <c r="Q212" s="314"/>
      <c r="R212" s="314"/>
      <c r="S212" s="312"/>
      <c r="T212" s="312"/>
      <c r="U212" s="315"/>
      <c r="V212" s="129" t="str">
        <f t="shared" si="226"/>
        <v xml:space="preserve"> </v>
      </c>
      <c r="W212" s="129" t="str">
        <f t="shared" si="227"/>
        <v xml:space="preserve"> </v>
      </c>
      <c r="X212" s="129" t="str">
        <f t="shared" si="228"/>
        <v xml:space="preserve"> </v>
      </c>
      <c r="Y212" s="129"/>
      <c r="Z212" s="129" t="str">
        <f t="shared" si="183"/>
        <v xml:space="preserve"> </v>
      </c>
      <c r="AA212" s="182" t="str">
        <f t="shared" si="229"/>
        <v xml:space="preserve">    </v>
      </c>
      <c r="AC212" s="132">
        <f t="shared" si="243"/>
        <v>0</v>
      </c>
      <c r="AD212" s="132">
        <f t="shared" si="230"/>
        <v>0</v>
      </c>
      <c r="AE212" s="132">
        <f t="shared" si="231"/>
        <v>0</v>
      </c>
      <c r="AF212" s="132">
        <f t="shared" si="232"/>
        <v>0</v>
      </c>
      <c r="AG212" s="132">
        <f t="shared" si="233"/>
        <v>0</v>
      </c>
      <c r="AH212" s="132">
        <f t="shared" si="234"/>
        <v>0</v>
      </c>
      <c r="AI212" s="132">
        <f t="shared" si="235"/>
        <v>0</v>
      </c>
      <c r="AJ212" s="132">
        <f t="shared" si="236"/>
        <v>0</v>
      </c>
      <c r="AK212" s="132">
        <f t="shared" si="237"/>
        <v>0</v>
      </c>
      <c r="AL212" s="132">
        <f t="shared" si="238"/>
        <v>0</v>
      </c>
      <c r="AM212" s="132">
        <f t="shared" si="184"/>
        <v>0</v>
      </c>
      <c r="AN212" s="132">
        <f t="shared" si="185"/>
        <v>0</v>
      </c>
      <c r="AO212" s="132">
        <f t="shared" si="186"/>
        <v>0</v>
      </c>
      <c r="AP212" s="132">
        <f t="shared" si="187"/>
        <v>0</v>
      </c>
      <c r="AQ212" s="132">
        <f t="shared" si="188"/>
        <v>0</v>
      </c>
      <c r="AR212" s="132">
        <f t="shared" si="189"/>
        <v>0</v>
      </c>
      <c r="AS212" s="132">
        <f t="shared" si="190"/>
        <v>0</v>
      </c>
      <c r="AT212" s="132">
        <f t="shared" si="191"/>
        <v>0</v>
      </c>
      <c r="AU212" s="132">
        <f t="shared" si="192"/>
        <v>0</v>
      </c>
      <c r="AV212" s="132">
        <f t="shared" si="193"/>
        <v>0</v>
      </c>
      <c r="AW212" s="132">
        <f t="shared" si="194"/>
        <v>0</v>
      </c>
      <c r="AX212" s="132">
        <f t="shared" si="195"/>
        <v>0</v>
      </c>
      <c r="AY212" s="132">
        <f t="shared" si="196"/>
        <v>0</v>
      </c>
      <c r="AZ212" s="132">
        <f t="shared" si="197"/>
        <v>0</v>
      </c>
      <c r="BA212" s="132">
        <f t="shared" si="198"/>
        <v>0</v>
      </c>
      <c r="BB212" s="132">
        <f t="shared" si="199"/>
        <v>0</v>
      </c>
      <c r="BC212" s="132">
        <f t="shared" si="200"/>
        <v>0</v>
      </c>
      <c r="BD212" s="132">
        <f t="shared" si="201"/>
        <v>0</v>
      </c>
      <c r="BE212" s="132">
        <f t="shared" si="202"/>
        <v>0</v>
      </c>
      <c r="BF212" s="132">
        <f t="shared" si="203"/>
        <v>0</v>
      </c>
      <c r="BG212" s="132">
        <f t="shared" si="204"/>
        <v>0</v>
      </c>
      <c r="BH212" s="132">
        <f t="shared" si="205"/>
        <v>0</v>
      </c>
      <c r="BI212" s="132">
        <f t="shared" si="206"/>
        <v>0</v>
      </c>
      <c r="BJ212" s="132">
        <f t="shared" si="207"/>
        <v>0</v>
      </c>
      <c r="BK212" s="132">
        <f t="shared" si="208"/>
        <v>0</v>
      </c>
      <c r="BL212" s="132">
        <f t="shared" si="209"/>
        <v>0</v>
      </c>
      <c r="BM212" s="132">
        <f t="shared" si="210"/>
        <v>0</v>
      </c>
      <c r="BN212" s="132">
        <f t="shared" si="211"/>
        <v>0</v>
      </c>
      <c r="BO212" s="132">
        <f t="shared" si="212"/>
        <v>0</v>
      </c>
      <c r="BP212" s="132">
        <f t="shared" si="213"/>
        <v>0</v>
      </c>
      <c r="BQ212" s="132">
        <f t="shared" si="214"/>
        <v>0</v>
      </c>
      <c r="BR212" s="132">
        <f t="shared" si="215"/>
        <v>0</v>
      </c>
      <c r="BS212" s="132">
        <f t="shared" si="216"/>
        <v>0</v>
      </c>
      <c r="BT212" s="132">
        <f t="shared" si="217"/>
        <v>0</v>
      </c>
      <c r="BU212" s="132">
        <f t="shared" si="218"/>
        <v>0</v>
      </c>
      <c r="BV212" s="132">
        <f t="shared" si="219"/>
        <v>0</v>
      </c>
      <c r="BW212" s="132">
        <f t="shared" si="220"/>
        <v>0</v>
      </c>
      <c r="BX212" s="132">
        <f t="shared" si="221"/>
        <v>0</v>
      </c>
      <c r="BY212" s="132">
        <f t="shared" si="222"/>
        <v>0</v>
      </c>
      <c r="BZ212" s="132">
        <f t="shared" si="223"/>
        <v>0</v>
      </c>
      <c r="CA212" s="138">
        <f t="shared" si="224"/>
        <v>0</v>
      </c>
      <c r="CC212" s="138">
        <f t="shared" si="225"/>
        <v>0</v>
      </c>
      <c r="CD212" s="138">
        <f t="shared" si="239"/>
        <v>0</v>
      </c>
      <c r="CE212" s="183">
        <f t="shared" si="240"/>
        <v>0</v>
      </c>
      <c r="CF212" s="130" t="str">
        <f t="shared" si="241"/>
        <v xml:space="preserve"> </v>
      </c>
      <c r="CG212" s="130" t="str">
        <f t="shared" si="242"/>
        <v xml:space="preserve"> </v>
      </c>
    </row>
    <row r="213" spans="1:85" ht="15">
      <c r="A213" s="181">
        <v>210</v>
      </c>
      <c r="B213" s="1956"/>
      <c r="C213" s="1956"/>
      <c r="D213" s="316"/>
      <c r="E213" s="317" t="str">
        <f ca="1">IF(D213&gt;0,OFFSET(исх.данные!$A$6,D213,1,1,1)," ")</f>
        <v xml:space="preserve"> </v>
      </c>
      <c r="F213" s="318" t="str">
        <f ca="1">IF(D213&gt;0,OFFSET(исх.данные!$A$6,D213,2,1,1),"  ")</f>
        <v xml:space="preserve">  </v>
      </c>
      <c r="G213" s="317" t="str">
        <f ca="1">IF(D213&gt;0,OFFSET(исх.данные!$A$6,D213,3,1,1),"  ")</f>
        <v xml:space="preserve">  </v>
      </c>
      <c r="H213" s="316"/>
      <c r="I213" s="306"/>
      <c r="J213" s="317"/>
      <c r="K213" s="317"/>
      <c r="L213" s="306"/>
      <c r="M213" s="317"/>
      <c r="N213" s="317"/>
      <c r="O213" s="319"/>
      <c r="P213" s="319"/>
      <c r="Q213" s="306"/>
      <c r="R213" s="306"/>
      <c r="S213" s="318"/>
      <c r="T213" s="318"/>
      <c r="U213" s="320"/>
      <c r="V213" s="126" t="str">
        <f t="shared" si="226"/>
        <v xml:space="preserve"> </v>
      </c>
      <c r="W213" s="126" t="str">
        <f t="shared" si="227"/>
        <v xml:space="preserve"> </v>
      </c>
      <c r="X213" s="126" t="str">
        <f t="shared" si="228"/>
        <v xml:space="preserve"> </v>
      </c>
      <c r="Y213" s="126"/>
      <c r="Z213" s="126" t="str">
        <f t="shared" si="183"/>
        <v xml:space="preserve"> </v>
      </c>
      <c r="AA213" s="181" t="str">
        <f t="shared" si="229"/>
        <v xml:space="preserve">    </v>
      </c>
      <c r="AC213" s="132">
        <f t="shared" si="243"/>
        <v>0</v>
      </c>
      <c r="AD213" s="132">
        <f t="shared" si="230"/>
        <v>0</v>
      </c>
      <c r="AE213" s="132">
        <f t="shared" si="231"/>
        <v>0</v>
      </c>
      <c r="AF213" s="132">
        <f t="shared" si="232"/>
        <v>0</v>
      </c>
      <c r="AG213" s="132">
        <f t="shared" si="233"/>
        <v>0</v>
      </c>
      <c r="AH213" s="132">
        <f t="shared" si="234"/>
        <v>0</v>
      </c>
      <c r="AI213" s="132">
        <f t="shared" si="235"/>
        <v>0</v>
      </c>
      <c r="AJ213" s="132">
        <f t="shared" si="236"/>
        <v>0</v>
      </c>
      <c r="AK213" s="132">
        <f t="shared" si="237"/>
        <v>0</v>
      </c>
      <c r="AL213" s="132">
        <f t="shared" si="238"/>
        <v>0</v>
      </c>
      <c r="AM213" s="132">
        <f t="shared" si="184"/>
        <v>0</v>
      </c>
      <c r="AN213" s="132">
        <f t="shared" si="185"/>
        <v>0</v>
      </c>
      <c r="AO213" s="132">
        <f t="shared" si="186"/>
        <v>0</v>
      </c>
      <c r="AP213" s="132">
        <f t="shared" si="187"/>
        <v>0</v>
      </c>
      <c r="AQ213" s="132">
        <f t="shared" si="188"/>
        <v>0</v>
      </c>
      <c r="AR213" s="132">
        <f t="shared" si="189"/>
        <v>0</v>
      </c>
      <c r="AS213" s="132">
        <f t="shared" si="190"/>
        <v>0</v>
      </c>
      <c r="AT213" s="132">
        <f t="shared" si="191"/>
        <v>0</v>
      </c>
      <c r="AU213" s="132">
        <f t="shared" si="192"/>
        <v>0</v>
      </c>
      <c r="AV213" s="132">
        <f t="shared" si="193"/>
        <v>0</v>
      </c>
      <c r="AW213" s="132">
        <f t="shared" si="194"/>
        <v>0</v>
      </c>
      <c r="AX213" s="132">
        <f t="shared" si="195"/>
        <v>0</v>
      </c>
      <c r="AY213" s="132">
        <f t="shared" si="196"/>
        <v>0</v>
      </c>
      <c r="AZ213" s="132">
        <f t="shared" si="197"/>
        <v>0</v>
      </c>
      <c r="BA213" s="132">
        <f t="shared" si="198"/>
        <v>0</v>
      </c>
      <c r="BB213" s="132">
        <f t="shared" si="199"/>
        <v>0</v>
      </c>
      <c r="BC213" s="132">
        <f t="shared" si="200"/>
        <v>0</v>
      </c>
      <c r="BD213" s="132">
        <f t="shared" si="201"/>
        <v>0</v>
      </c>
      <c r="BE213" s="132">
        <f t="shared" si="202"/>
        <v>0</v>
      </c>
      <c r="BF213" s="132">
        <f t="shared" si="203"/>
        <v>0</v>
      </c>
      <c r="BG213" s="132">
        <f t="shared" si="204"/>
        <v>0</v>
      </c>
      <c r="BH213" s="132">
        <f t="shared" si="205"/>
        <v>0</v>
      </c>
      <c r="BI213" s="132">
        <f t="shared" si="206"/>
        <v>0</v>
      </c>
      <c r="BJ213" s="132">
        <f t="shared" si="207"/>
        <v>0</v>
      </c>
      <c r="BK213" s="132">
        <f t="shared" si="208"/>
        <v>0</v>
      </c>
      <c r="BL213" s="132">
        <f t="shared" si="209"/>
        <v>0</v>
      </c>
      <c r="BM213" s="132">
        <f t="shared" si="210"/>
        <v>0</v>
      </c>
      <c r="BN213" s="132">
        <f t="shared" si="211"/>
        <v>0</v>
      </c>
      <c r="BO213" s="132">
        <f t="shared" si="212"/>
        <v>0</v>
      </c>
      <c r="BP213" s="132">
        <f t="shared" si="213"/>
        <v>0</v>
      </c>
      <c r="BQ213" s="132">
        <f t="shared" si="214"/>
        <v>0</v>
      </c>
      <c r="BR213" s="132">
        <f t="shared" si="215"/>
        <v>0</v>
      </c>
      <c r="BS213" s="132">
        <f t="shared" si="216"/>
        <v>0</v>
      </c>
      <c r="BT213" s="132">
        <f t="shared" si="217"/>
        <v>0</v>
      </c>
      <c r="BU213" s="132">
        <f t="shared" si="218"/>
        <v>0</v>
      </c>
      <c r="BV213" s="132">
        <f t="shared" si="219"/>
        <v>0</v>
      </c>
      <c r="BW213" s="132">
        <f t="shared" si="220"/>
        <v>0</v>
      </c>
      <c r="BX213" s="132">
        <f t="shared" si="221"/>
        <v>0</v>
      </c>
      <c r="BY213" s="132">
        <f t="shared" si="222"/>
        <v>0</v>
      </c>
      <c r="BZ213" s="132">
        <f t="shared" si="223"/>
        <v>0</v>
      </c>
      <c r="CA213" s="138">
        <f t="shared" si="224"/>
        <v>0</v>
      </c>
      <c r="CC213" s="138">
        <f t="shared" si="225"/>
        <v>0</v>
      </c>
      <c r="CD213" s="138">
        <f t="shared" si="239"/>
        <v>0</v>
      </c>
      <c r="CE213" s="183">
        <f t="shared" si="240"/>
        <v>0</v>
      </c>
      <c r="CF213" s="130" t="str">
        <f t="shared" si="241"/>
        <v xml:space="preserve"> </v>
      </c>
      <c r="CG213" s="130" t="str">
        <f t="shared" si="242"/>
        <v xml:space="preserve"> </v>
      </c>
    </row>
    <row r="214" spans="1:85" ht="15">
      <c r="A214" s="181">
        <v>211</v>
      </c>
      <c r="B214" s="1957"/>
      <c r="C214" s="1957"/>
      <c r="D214" s="310"/>
      <c r="E214" s="311" t="str">
        <f ca="1">IF(D214&gt;0,OFFSET(исх.данные!$A$6,D214,1,1,1)," ")</f>
        <v xml:space="preserve"> </v>
      </c>
      <c r="F214" s="312" t="str">
        <f ca="1">IF(D214&gt;0,OFFSET(исх.данные!$A$6,D214,2,1,1),"  ")</f>
        <v xml:space="preserve">  </v>
      </c>
      <c r="G214" s="311" t="str">
        <f ca="1">IF(D214&gt;0,OFFSET(исх.данные!$A$6,D214,3,1,1),"  ")</f>
        <v xml:space="preserve">  </v>
      </c>
      <c r="H214" s="310"/>
      <c r="I214" s="314"/>
      <c r="J214" s="311"/>
      <c r="K214" s="311"/>
      <c r="L214" s="314"/>
      <c r="M214" s="311"/>
      <c r="N214" s="311"/>
      <c r="O214" s="313"/>
      <c r="P214" s="313"/>
      <c r="Q214" s="314"/>
      <c r="R214" s="314"/>
      <c r="S214" s="312"/>
      <c r="T214" s="312"/>
      <c r="U214" s="315"/>
      <c r="V214" s="129" t="str">
        <f t="shared" si="226"/>
        <v xml:space="preserve"> </v>
      </c>
      <c r="W214" s="129" t="str">
        <f t="shared" si="227"/>
        <v xml:space="preserve"> </v>
      </c>
      <c r="X214" s="129" t="str">
        <f t="shared" si="228"/>
        <v xml:space="preserve"> </v>
      </c>
      <c r="Y214" s="129"/>
      <c r="Z214" s="129" t="str">
        <f t="shared" si="183"/>
        <v xml:space="preserve"> </v>
      </c>
      <c r="AA214" s="182" t="str">
        <f t="shared" si="229"/>
        <v xml:space="preserve">    </v>
      </c>
      <c r="AC214" s="132">
        <f t="shared" si="243"/>
        <v>0</v>
      </c>
      <c r="AD214" s="132">
        <f t="shared" si="230"/>
        <v>0</v>
      </c>
      <c r="AE214" s="132">
        <f t="shared" si="231"/>
        <v>0</v>
      </c>
      <c r="AF214" s="132">
        <f t="shared" si="232"/>
        <v>0</v>
      </c>
      <c r="AG214" s="132">
        <f t="shared" si="233"/>
        <v>0</v>
      </c>
      <c r="AH214" s="132">
        <f t="shared" si="234"/>
        <v>0</v>
      </c>
      <c r="AI214" s="132">
        <f t="shared" si="235"/>
        <v>0</v>
      </c>
      <c r="AJ214" s="132">
        <f t="shared" si="236"/>
        <v>0</v>
      </c>
      <c r="AK214" s="132">
        <f t="shared" si="237"/>
        <v>0</v>
      </c>
      <c r="AL214" s="132">
        <f t="shared" si="238"/>
        <v>0</v>
      </c>
      <c r="AM214" s="132">
        <f t="shared" si="184"/>
        <v>0</v>
      </c>
      <c r="AN214" s="132">
        <f t="shared" si="185"/>
        <v>0</v>
      </c>
      <c r="AO214" s="132">
        <f t="shared" si="186"/>
        <v>0</v>
      </c>
      <c r="AP214" s="132">
        <f t="shared" si="187"/>
        <v>0</v>
      </c>
      <c r="AQ214" s="132">
        <f t="shared" si="188"/>
        <v>0</v>
      </c>
      <c r="AR214" s="132">
        <f t="shared" si="189"/>
        <v>0</v>
      </c>
      <c r="AS214" s="132">
        <f t="shared" si="190"/>
        <v>0</v>
      </c>
      <c r="AT214" s="132">
        <f t="shared" si="191"/>
        <v>0</v>
      </c>
      <c r="AU214" s="132">
        <f t="shared" si="192"/>
        <v>0</v>
      </c>
      <c r="AV214" s="132">
        <f t="shared" si="193"/>
        <v>0</v>
      </c>
      <c r="AW214" s="132">
        <f t="shared" si="194"/>
        <v>0</v>
      </c>
      <c r="AX214" s="132">
        <f t="shared" si="195"/>
        <v>0</v>
      </c>
      <c r="AY214" s="132">
        <f t="shared" si="196"/>
        <v>0</v>
      </c>
      <c r="AZ214" s="132">
        <f t="shared" si="197"/>
        <v>0</v>
      </c>
      <c r="BA214" s="132">
        <f t="shared" si="198"/>
        <v>0</v>
      </c>
      <c r="BB214" s="132">
        <f t="shared" si="199"/>
        <v>0</v>
      </c>
      <c r="BC214" s="132">
        <f t="shared" si="200"/>
        <v>0</v>
      </c>
      <c r="BD214" s="132">
        <f t="shared" si="201"/>
        <v>0</v>
      </c>
      <c r="BE214" s="132">
        <f t="shared" si="202"/>
        <v>0</v>
      </c>
      <c r="BF214" s="132">
        <f t="shared" si="203"/>
        <v>0</v>
      </c>
      <c r="BG214" s="132">
        <f t="shared" si="204"/>
        <v>0</v>
      </c>
      <c r="BH214" s="132">
        <f t="shared" si="205"/>
        <v>0</v>
      </c>
      <c r="BI214" s="132">
        <f t="shared" si="206"/>
        <v>0</v>
      </c>
      <c r="BJ214" s="132">
        <f t="shared" si="207"/>
        <v>0</v>
      </c>
      <c r="BK214" s="132">
        <f t="shared" si="208"/>
        <v>0</v>
      </c>
      <c r="BL214" s="132">
        <f t="shared" si="209"/>
        <v>0</v>
      </c>
      <c r="BM214" s="132">
        <f t="shared" si="210"/>
        <v>0</v>
      </c>
      <c r="BN214" s="132">
        <f t="shared" si="211"/>
        <v>0</v>
      </c>
      <c r="BO214" s="132">
        <f t="shared" si="212"/>
        <v>0</v>
      </c>
      <c r="BP214" s="132">
        <f t="shared" si="213"/>
        <v>0</v>
      </c>
      <c r="BQ214" s="132">
        <f t="shared" si="214"/>
        <v>0</v>
      </c>
      <c r="BR214" s="132">
        <f t="shared" si="215"/>
        <v>0</v>
      </c>
      <c r="BS214" s="132">
        <f t="shared" si="216"/>
        <v>0</v>
      </c>
      <c r="BT214" s="132">
        <f t="shared" si="217"/>
        <v>0</v>
      </c>
      <c r="BU214" s="132">
        <f t="shared" si="218"/>
        <v>0</v>
      </c>
      <c r="BV214" s="132">
        <f t="shared" si="219"/>
        <v>0</v>
      </c>
      <c r="BW214" s="132">
        <f t="shared" si="220"/>
        <v>0</v>
      </c>
      <c r="BX214" s="132">
        <f t="shared" si="221"/>
        <v>0</v>
      </c>
      <c r="BY214" s="132">
        <f t="shared" si="222"/>
        <v>0</v>
      </c>
      <c r="BZ214" s="132">
        <f t="shared" si="223"/>
        <v>0</v>
      </c>
      <c r="CA214" s="138">
        <f t="shared" si="224"/>
        <v>0</v>
      </c>
      <c r="CC214" s="138">
        <f t="shared" si="225"/>
        <v>0</v>
      </c>
      <c r="CD214" s="138">
        <f t="shared" si="239"/>
        <v>0</v>
      </c>
      <c r="CE214" s="183">
        <f t="shared" si="240"/>
        <v>0</v>
      </c>
      <c r="CF214" s="130" t="str">
        <f t="shared" si="241"/>
        <v xml:space="preserve"> </v>
      </c>
      <c r="CG214" s="130" t="str">
        <f t="shared" si="242"/>
        <v xml:space="preserve"> </v>
      </c>
    </row>
    <row r="215" spans="1:85" ht="15">
      <c r="A215" s="181">
        <v>212</v>
      </c>
      <c r="B215" s="1956"/>
      <c r="C215" s="1956"/>
      <c r="D215" s="316"/>
      <c r="E215" s="317" t="str">
        <f ca="1">IF(D215&gt;0,OFFSET(исх.данные!$A$6,D215,1,1,1)," ")</f>
        <v xml:space="preserve"> </v>
      </c>
      <c r="F215" s="318" t="str">
        <f ca="1">IF(D215&gt;0,OFFSET(исх.данные!$A$6,D215,2,1,1),"  ")</f>
        <v xml:space="preserve">  </v>
      </c>
      <c r="G215" s="317" t="str">
        <f ca="1">IF(D215&gt;0,OFFSET(исх.данные!$A$6,D215,3,1,1),"  ")</f>
        <v xml:space="preserve">  </v>
      </c>
      <c r="H215" s="316"/>
      <c r="I215" s="306"/>
      <c r="J215" s="317"/>
      <c r="K215" s="317"/>
      <c r="L215" s="306"/>
      <c r="M215" s="317"/>
      <c r="N215" s="317"/>
      <c r="O215" s="319"/>
      <c r="P215" s="319"/>
      <c r="Q215" s="306"/>
      <c r="R215" s="306"/>
      <c r="S215" s="318"/>
      <c r="T215" s="318"/>
      <c r="U215" s="320"/>
      <c r="V215" s="126" t="str">
        <f t="shared" si="226"/>
        <v xml:space="preserve"> </v>
      </c>
      <c r="W215" s="126" t="str">
        <f t="shared" si="227"/>
        <v xml:space="preserve"> </v>
      </c>
      <c r="X215" s="126" t="str">
        <f t="shared" si="228"/>
        <v xml:space="preserve"> </v>
      </c>
      <c r="Y215" s="126"/>
      <c r="Z215" s="126" t="str">
        <f t="shared" si="183"/>
        <v xml:space="preserve"> </v>
      </c>
      <c r="AA215" s="181" t="str">
        <f t="shared" si="229"/>
        <v xml:space="preserve">    </v>
      </c>
      <c r="AC215" s="132">
        <f t="shared" si="243"/>
        <v>0</v>
      </c>
      <c r="AD215" s="132">
        <f t="shared" si="230"/>
        <v>0</v>
      </c>
      <c r="AE215" s="132">
        <f t="shared" si="231"/>
        <v>0</v>
      </c>
      <c r="AF215" s="132">
        <f t="shared" si="232"/>
        <v>0</v>
      </c>
      <c r="AG215" s="132">
        <f t="shared" si="233"/>
        <v>0</v>
      </c>
      <c r="AH215" s="132">
        <f t="shared" si="234"/>
        <v>0</v>
      </c>
      <c r="AI215" s="132">
        <f t="shared" si="235"/>
        <v>0</v>
      </c>
      <c r="AJ215" s="132">
        <f t="shared" si="236"/>
        <v>0</v>
      </c>
      <c r="AK215" s="132">
        <f t="shared" si="237"/>
        <v>0</v>
      </c>
      <c r="AL215" s="132">
        <f t="shared" si="238"/>
        <v>0</v>
      </c>
      <c r="AM215" s="132">
        <f t="shared" si="184"/>
        <v>0</v>
      </c>
      <c r="AN215" s="132">
        <f t="shared" si="185"/>
        <v>0</v>
      </c>
      <c r="AO215" s="132">
        <f t="shared" si="186"/>
        <v>0</v>
      </c>
      <c r="AP215" s="132">
        <f t="shared" si="187"/>
        <v>0</v>
      </c>
      <c r="AQ215" s="132">
        <f t="shared" si="188"/>
        <v>0</v>
      </c>
      <c r="AR215" s="132">
        <f t="shared" si="189"/>
        <v>0</v>
      </c>
      <c r="AS215" s="132">
        <f t="shared" si="190"/>
        <v>0</v>
      </c>
      <c r="AT215" s="132">
        <f t="shared" si="191"/>
        <v>0</v>
      </c>
      <c r="AU215" s="132">
        <f t="shared" si="192"/>
        <v>0</v>
      </c>
      <c r="AV215" s="132">
        <f t="shared" si="193"/>
        <v>0</v>
      </c>
      <c r="AW215" s="132">
        <f t="shared" si="194"/>
        <v>0</v>
      </c>
      <c r="AX215" s="132">
        <f t="shared" si="195"/>
        <v>0</v>
      </c>
      <c r="AY215" s="132">
        <f t="shared" si="196"/>
        <v>0</v>
      </c>
      <c r="AZ215" s="132">
        <f t="shared" si="197"/>
        <v>0</v>
      </c>
      <c r="BA215" s="132">
        <f t="shared" si="198"/>
        <v>0</v>
      </c>
      <c r="BB215" s="132">
        <f t="shared" si="199"/>
        <v>0</v>
      </c>
      <c r="BC215" s="132">
        <f t="shared" si="200"/>
        <v>0</v>
      </c>
      <c r="BD215" s="132">
        <f t="shared" si="201"/>
        <v>0</v>
      </c>
      <c r="BE215" s="132">
        <f t="shared" si="202"/>
        <v>0</v>
      </c>
      <c r="BF215" s="132">
        <f t="shared" si="203"/>
        <v>0</v>
      </c>
      <c r="BG215" s="132">
        <f t="shared" si="204"/>
        <v>0</v>
      </c>
      <c r="BH215" s="132">
        <f t="shared" si="205"/>
        <v>0</v>
      </c>
      <c r="BI215" s="132">
        <f t="shared" si="206"/>
        <v>0</v>
      </c>
      <c r="BJ215" s="132">
        <f t="shared" si="207"/>
        <v>0</v>
      </c>
      <c r="BK215" s="132">
        <f t="shared" si="208"/>
        <v>0</v>
      </c>
      <c r="BL215" s="132">
        <f t="shared" si="209"/>
        <v>0</v>
      </c>
      <c r="BM215" s="132">
        <f t="shared" si="210"/>
        <v>0</v>
      </c>
      <c r="BN215" s="132">
        <f t="shared" si="211"/>
        <v>0</v>
      </c>
      <c r="BO215" s="132">
        <f t="shared" si="212"/>
        <v>0</v>
      </c>
      <c r="BP215" s="132">
        <f t="shared" si="213"/>
        <v>0</v>
      </c>
      <c r="BQ215" s="132">
        <f t="shared" si="214"/>
        <v>0</v>
      </c>
      <c r="BR215" s="132">
        <f t="shared" si="215"/>
        <v>0</v>
      </c>
      <c r="BS215" s="132">
        <f t="shared" si="216"/>
        <v>0</v>
      </c>
      <c r="BT215" s="132">
        <f t="shared" si="217"/>
        <v>0</v>
      </c>
      <c r="BU215" s="132">
        <f t="shared" si="218"/>
        <v>0</v>
      </c>
      <c r="BV215" s="132">
        <f t="shared" si="219"/>
        <v>0</v>
      </c>
      <c r="BW215" s="132">
        <f t="shared" si="220"/>
        <v>0</v>
      </c>
      <c r="BX215" s="132">
        <f t="shared" si="221"/>
        <v>0</v>
      </c>
      <c r="BY215" s="132">
        <f t="shared" si="222"/>
        <v>0</v>
      </c>
      <c r="BZ215" s="132">
        <f t="shared" si="223"/>
        <v>0</v>
      </c>
      <c r="CA215" s="138">
        <f t="shared" si="224"/>
        <v>0</v>
      </c>
      <c r="CC215" s="138">
        <f t="shared" si="225"/>
        <v>0</v>
      </c>
      <c r="CD215" s="138">
        <f t="shared" si="239"/>
        <v>0</v>
      </c>
      <c r="CE215" s="183">
        <f t="shared" si="240"/>
        <v>0</v>
      </c>
      <c r="CF215" s="130" t="str">
        <f t="shared" si="241"/>
        <v xml:space="preserve"> </v>
      </c>
      <c r="CG215" s="130" t="str">
        <f t="shared" si="242"/>
        <v xml:space="preserve"> </v>
      </c>
    </row>
    <row r="216" spans="1:85" ht="15">
      <c r="A216" s="181">
        <v>213</v>
      </c>
      <c r="B216" s="1957"/>
      <c r="C216" s="1957"/>
      <c r="D216" s="310"/>
      <c r="E216" s="311" t="str">
        <f ca="1">IF(D216&gt;0,OFFSET(исх.данные!$A$6,D216,1,1,1)," ")</f>
        <v xml:space="preserve"> </v>
      </c>
      <c r="F216" s="312" t="str">
        <f ca="1">IF(D216&gt;0,OFFSET(исх.данные!$A$6,D216,2,1,1),"  ")</f>
        <v xml:space="preserve">  </v>
      </c>
      <c r="G216" s="311" t="str">
        <f ca="1">IF(D216&gt;0,OFFSET(исх.данные!$A$6,D216,3,1,1),"  ")</f>
        <v xml:space="preserve">  </v>
      </c>
      <c r="H216" s="310"/>
      <c r="I216" s="314"/>
      <c r="J216" s="311"/>
      <c r="K216" s="311"/>
      <c r="L216" s="314"/>
      <c r="M216" s="311"/>
      <c r="N216" s="311"/>
      <c r="O216" s="313"/>
      <c r="P216" s="313"/>
      <c r="Q216" s="314"/>
      <c r="R216" s="314"/>
      <c r="S216" s="312"/>
      <c r="T216" s="312"/>
      <c r="U216" s="315"/>
      <c r="V216" s="129" t="str">
        <f t="shared" si="226"/>
        <v xml:space="preserve"> </v>
      </c>
      <c r="W216" s="129" t="str">
        <f t="shared" si="227"/>
        <v xml:space="preserve"> </v>
      </c>
      <c r="X216" s="129" t="str">
        <f t="shared" si="228"/>
        <v xml:space="preserve"> </v>
      </c>
      <c r="Y216" s="129"/>
      <c r="Z216" s="129" t="str">
        <f t="shared" si="183"/>
        <v xml:space="preserve"> </v>
      </c>
      <c r="AA216" s="182" t="str">
        <f t="shared" si="229"/>
        <v xml:space="preserve">    </v>
      </c>
      <c r="AC216" s="132">
        <f t="shared" si="243"/>
        <v>0</v>
      </c>
      <c r="AD216" s="132">
        <f t="shared" si="230"/>
        <v>0</v>
      </c>
      <c r="AE216" s="132">
        <f t="shared" si="231"/>
        <v>0</v>
      </c>
      <c r="AF216" s="132">
        <f t="shared" si="232"/>
        <v>0</v>
      </c>
      <c r="AG216" s="132">
        <f t="shared" si="233"/>
        <v>0</v>
      </c>
      <c r="AH216" s="132">
        <f t="shared" si="234"/>
        <v>0</v>
      </c>
      <c r="AI216" s="132">
        <f t="shared" si="235"/>
        <v>0</v>
      </c>
      <c r="AJ216" s="132">
        <f t="shared" si="236"/>
        <v>0</v>
      </c>
      <c r="AK216" s="132">
        <f t="shared" si="237"/>
        <v>0</v>
      </c>
      <c r="AL216" s="132">
        <f t="shared" si="238"/>
        <v>0</v>
      </c>
      <c r="AM216" s="132">
        <f t="shared" si="184"/>
        <v>0</v>
      </c>
      <c r="AN216" s="132">
        <f t="shared" si="185"/>
        <v>0</v>
      </c>
      <c r="AO216" s="132">
        <f t="shared" si="186"/>
        <v>0</v>
      </c>
      <c r="AP216" s="132">
        <f t="shared" si="187"/>
        <v>0</v>
      </c>
      <c r="AQ216" s="132">
        <f t="shared" si="188"/>
        <v>0</v>
      </c>
      <c r="AR216" s="132">
        <f t="shared" si="189"/>
        <v>0</v>
      </c>
      <c r="AS216" s="132">
        <f t="shared" si="190"/>
        <v>0</v>
      </c>
      <c r="AT216" s="132">
        <f t="shared" si="191"/>
        <v>0</v>
      </c>
      <c r="AU216" s="132">
        <f t="shared" si="192"/>
        <v>0</v>
      </c>
      <c r="AV216" s="132">
        <f t="shared" si="193"/>
        <v>0</v>
      </c>
      <c r="AW216" s="132">
        <f t="shared" si="194"/>
        <v>0</v>
      </c>
      <c r="AX216" s="132">
        <f t="shared" si="195"/>
        <v>0</v>
      </c>
      <c r="AY216" s="132">
        <f t="shared" si="196"/>
        <v>0</v>
      </c>
      <c r="AZ216" s="132">
        <f t="shared" si="197"/>
        <v>0</v>
      </c>
      <c r="BA216" s="132">
        <f t="shared" si="198"/>
        <v>0</v>
      </c>
      <c r="BB216" s="132">
        <f t="shared" si="199"/>
        <v>0</v>
      </c>
      <c r="BC216" s="132">
        <f t="shared" si="200"/>
        <v>0</v>
      </c>
      <c r="BD216" s="132">
        <f t="shared" si="201"/>
        <v>0</v>
      </c>
      <c r="BE216" s="132">
        <f t="shared" si="202"/>
        <v>0</v>
      </c>
      <c r="BF216" s="132">
        <f t="shared" si="203"/>
        <v>0</v>
      </c>
      <c r="BG216" s="132">
        <f t="shared" si="204"/>
        <v>0</v>
      </c>
      <c r="BH216" s="132">
        <f t="shared" si="205"/>
        <v>0</v>
      </c>
      <c r="BI216" s="132">
        <f t="shared" si="206"/>
        <v>0</v>
      </c>
      <c r="BJ216" s="132">
        <f t="shared" si="207"/>
        <v>0</v>
      </c>
      <c r="BK216" s="132">
        <f t="shared" si="208"/>
        <v>0</v>
      </c>
      <c r="BL216" s="132">
        <f t="shared" si="209"/>
        <v>0</v>
      </c>
      <c r="BM216" s="132">
        <f t="shared" si="210"/>
        <v>0</v>
      </c>
      <c r="BN216" s="132">
        <f t="shared" si="211"/>
        <v>0</v>
      </c>
      <c r="BO216" s="132">
        <f t="shared" si="212"/>
        <v>0</v>
      </c>
      <c r="BP216" s="132">
        <f t="shared" si="213"/>
        <v>0</v>
      </c>
      <c r="BQ216" s="132">
        <f t="shared" si="214"/>
        <v>0</v>
      </c>
      <c r="BR216" s="132">
        <f t="shared" si="215"/>
        <v>0</v>
      </c>
      <c r="BS216" s="132">
        <f t="shared" si="216"/>
        <v>0</v>
      </c>
      <c r="BT216" s="132">
        <f t="shared" si="217"/>
        <v>0</v>
      </c>
      <c r="BU216" s="132">
        <f t="shared" si="218"/>
        <v>0</v>
      </c>
      <c r="BV216" s="132">
        <f t="shared" si="219"/>
        <v>0</v>
      </c>
      <c r="BW216" s="132">
        <f t="shared" si="220"/>
        <v>0</v>
      </c>
      <c r="BX216" s="132">
        <f t="shared" si="221"/>
        <v>0</v>
      </c>
      <c r="BY216" s="132">
        <f t="shared" si="222"/>
        <v>0</v>
      </c>
      <c r="BZ216" s="132">
        <f t="shared" si="223"/>
        <v>0</v>
      </c>
      <c r="CA216" s="138">
        <f t="shared" si="224"/>
        <v>0</v>
      </c>
      <c r="CC216" s="138">
        <f t="shared" si="225"/>
        <v>0</v>
      </c>
      <c r="CD216" s="138">
        <f t="shared" si="239"/>
        <v>0</v>
      </c>
      <c r="CE216" s="183">
        <f t="shared" si="240"/>
        <v>0</v>
      </c>
      <c r="CF216" s="130" t="str">
        <f t="shared" si="241"/>
        <v xml:space="preserve"> </v>
      </c>
      <c r="CG216" s="130" t="str">
        <f t="shared" si="242"/>
        <v xml:space="preserve"> </v>
      </c>
    </row>
    <row r="217" spans="1:85" ht="15">
      <c r="A217" s="181">
        <v>214</v>
      </c>
      <c r="B217" s="1956"/>
      <c r="C217" s="1956"/>
      <c r="D217" s="316"/>
      <c r="E217" s="317" t="str">
        <f ca="1">IF(D217&gt;0,OFFSET(исх.данные!$A$6,D217,1,1,1)," ")</f>
        <v xml:space="preserve"> </v>
      </c>
      <c r="F217" s="318" t="str">
        <f ca="1">IF(D217&gt;0,OFFSET(исх.данные!$A$6,D217,2,1,1),"  ")</f>
        <v xml:space="preserve">  </v>
      </c>
      <c r="G217" s="317" t="str">
        <f ca="1">IF(D217&gt;0,OFFSET(исх.данные!$A$6,D217,3,1,1),"  ")</f>
        <v xml:space="preserve">  </v>
      </c>
      <c r="H217" s="316"/>
      <c r="I217" s="306"/>
      <c r="J217" s="317"/>
      <c r="K217" s="317"/>
      <c r="L217" s="306"/>
      <c r="M217" s="317"/>
      <c r="N217" s="317"/>
      <c r="O217" s="319"/>
      <c r="P217" s="319"/>
      <c r="Q217" s="306"/>
      <c r="R217" s="306"/>
      <c r="S217" s="318"/>
      <c r="T217" s="318"/>
      <c r="U217" s="320"/>
      <c r="V217" s="126" t="str">
        <f t="shared" si="226"/>
        <v xml:space="preserve"> </v>
      </c>
      <c r="W217" s="126" t="str">
        <f t="shared" si="227"/>
        <v xml:space="preserve"> </v>
      </c>
      <c r="X217" s="126" t="str">
        <f t="shared" si="228"/>
        <v xml:space="preserve"> </v>
      </c>
      <c r="Y217" s="126"/>
      <c r="Z217" s="126" t="str">
        <f t="shared" si="183"/>
        <v xml:space="preserve"> </v>
      </c>
      <c r="AA217" s="181" t="str">
        <f t="shared" si="229"/>
        <v xml:space="preserve">    </v>
      </c>
      <c r="AC217" s="132">
        <f t="shared" si="243"/>
        <v>0</v>
      </c>
      <c r="AD217" s="132">
        <f t="shared" si="230"/>
        <v>0</v>
      </c>
      <c r="AE217" s="132">
        <f t="shared" si="231"/>
        <v>0</v>
      </c>
      <c r="AF217" s="132">
        <f t="shared" si="232"/>
        <v>0</v>
      </c>
      <c r="AG217" s="132">
        <f t="shared" si="233"/>
        <v>0</v>
      </c>
      <c r="AH217" s="132">
        <f t="shared" si="234"/>
        <v>0</v>
      </c>
      <c r="AI217" s="132">
        <f t="shared" si="235"/>
        <v>0</v>
      </c>
      <c r="AJ217" s="132">
        <f t="shared" si="236"/>
        <v>0</v>
      </c>
      <c r="AK217" s="132">
        <f t="shared" si="237"/>
        <v>0</v>
      </c>
      <c r="AL217" s="132">
        <f t="shared" si="238"/>
        <v>0</v>
      </c>
      <c r="AM217" s="132">
        <f t="shared" si="184"/>
        <v>0</v>
      </c>
      <c r="AN217" s="132">
        <f t="shared" si="185"/>
        <v>0</v>
      </c>
      <c r="AO217" s="132">
        <f t="shared" si="186"/>
        <v>0</v>
      </c>
      <c r="AP217" s="132">
        <f t="shared" si="187"/>
        <v>0</v>
      </c>
      <c r="AQ217" s="132">
        <f t="shared" si="188"/>
        <v>0</v>
      </c>
      <c r="AR217" s="132">
        <f t="shared" si="189"/>
        <v>0</v>
      </c>
      <c r="AS217" s="132">
        <f t="shared" si="190"/>
        <v>0</v>
      </c>
      <c r="AT217" s="132">
        <f t="shared" si="191"/>
        <v>0</v>
      </c>
      <c r="AU217" s="132">
        <f t="shared" si="192"/>
        <v>0</v>
      </c>
      <c r="AV217" s="132">
        <f t="shared" si="193"/>
        <v>0</v>
      </c>
      <c r="AW217" s="132">
        <f t="shared" si="194"/>
        <v>0</v>
      </c>
      <c r="AX217" s="132">
        <f t="shared" si="195"/>
        <v>0</v>
      </c>
      <c r="AY217" s="132">
        <f t="shared" si="196"/>
        <v>0</v>
      </c>
      <c r="AZ217" s="132">
        <f t="shared" si="197"/>
        <v>0</v>
      </c>
      <c r="BA217" s="132">
        <f t="shared" si="198"/>
        <v>0</v>
      </c>
      <c r="BB217" s="132">
        <f t="shared" si="199"/>
        <v>0</v>
      </c>
      <c r="BC217" s="132">
        <f t="shared" si="200"/>
        <v>0</v>
      </c>
      <c r="BD217" s="132">
        <f t="shared" si="201"/>
        <v>0</v>
      </c>
      <c r="BE217" s="132">
        <f t="shared" si="202"/>
        <v>0</v>
      </c>
      <c r="BF217" s="132">
        <f t="shared" si="203"/>
        <v>0</v>
      </c>
      <c r="BG217" s="132">
        <f t="shared" si="204"/>
        <v>0</v>
      </c>
      <c r="BH217" s="132">
        <f t="shared" si="205"/>
        <v>0</v>
      </c>
      <c r="BI217" s="132">
        <f t="shared" si="206"/>
        <v>0</v>
      </c>
      <c r="BJ217" s="132">
        <f t="shared" si="207"/>
        <v>0</v>
      </c>
      <c r="BK217" s="132">
        <f t="shared" si="208"/>
        <v>0</v>
      </c>
      <c r="BL217" s="132">
        <f t="shared" si="209"/>
        <v>0</v>
      </c>
      <c r="BM217" s="132">
        <f t="shared" si="210"/>
        <v>0</v>
      </c>
      <c r="BN217" s="132">
        <f t="shared" si="211"/>
        <v>0</v>
      </c>
      <c r="BO217" s="132">
        <f t="shared" si="212"/>
        <v>0</v>
      </c>
      <c r="BP217" s="132">
        <f t="shared" si="213"/>
        <v>0</v>
      </c>
      <c r="BQ217" s="132">
        <f t="shared" si="214"/>
        <v>0</v>
      </c>
      <c r="BR217" s="132">
        <f t="shared" si="215"/>
        <v>0</v>
      </c>
      <c r="BS217" s="132">
        <f t="shared" si="216"/>
        <v>0</v>
      </c>
      <c r="BT217" s="132">
        <f t="shared" si="217"/>
        <v>0</v>
      </c>
      <c r="BU217" s="132">
        <f t="shared" si="218"/>
        <v>0</v>
      </c>
      <c r="BV217" s="132">
        <f t="shared" si="219"/>
        <v>0</v>
      </c>
      <c r="BW217" s="132">
        <f t="shared" si="220"/>
        <v>0</v>
      </c>
      <c r="BX217" s="132">
        <f t="shared" si="221"/>
        <v>0</v>
      </c>
      <c r="BY217" s="132">
        <f t="shared" si="222"/>
        <v>0</v>
      </c>
      <c r="BZ217" s="132">
        <f t="shared" si="223"/>
        <v>0</v>
      </c>
      <c r="CA217" s="138">
        <f t="shared" si="224"/>
        <v>0</v>
      </c>
      <c r="CC217" s="138">
        <f t="shared" si="225"/>
        <v>0</v>
      </c>
      <c r="CD217" s="138">
        <f t="shared" si="239"/>
        <v>0</v>
      </c>
      <c r="CE217" s="183">
        <f t="shared" si="240"/>
        <v>0</v>
      </c>
      <c r="CF217" s="130" t="str">
        <f t="shared" si="241"/>
        <v xml:space="preserve"> </v>
      </c>
      <c r="CG217" s="130" t="str">
        <f t="shared" si="242"/>
        <v xml:space="preserve"> </v>
      </c>
    </row>
    <row r="218" spans="1:85" ht="15">
      <c r="A218" s="181">
        <v>215</v>
      </c>
      <c r="B218" s="1957"/>
      <c r="C218" s="1957"/>
      <c r="D218" s="310"/>
      <c r="E218" s="311" t="str">
        <f ca="1">IF(D218&gt;0,OFFSET(исх.данные!$A$6,D218,1,1,1)," ")</f>
        <v xml:space="preserve"> </v>
      </c>
      <c r="F218" s="312" t="str">
        <f ca="1">IF(D218&gt;0,OFFSET(исх.данные!$A$6,D218,2,1,1),"  ")</f>
        <v xml:space="preserve">  </v>
      </c>
      <c r="G218" s="311" t="str">
        <f ca="1">IF(D218&gt;0,OFFSET(исх.данные!$A$6,D218,3,1,1),"  ")</f>
        <v xml:space="preserve">  </v>
      </c>
      <c r="H218" s="310"/>
      <c r="I218" s="314"/>
      <c r="J218" s="311"/>
      <c r="K218" s="311"/>
      <c r="L218" s="314"/>
      <c r="M218" s="311"/>
      <c r="N218" s="311"/>
      <c r="O218" s="313"/>
      <c r="P218" s="313"/>
      <c r="Q218" s="314"/>
      <c r="R218" s="314"/>
      <c r="S218" s="312"/>
      <c r="T218" s="312"/>
      <c r="U218" s="315"/>
      <c r="V218" s="129" t="str">
        <f t="shared" si="226"/>
        <v xml:space="preserve"> </v>
      </c>
      <c r="W218" s="129" t="str">
        <f t="shared" si="227"/>
        <v xml:space="preserve"> </v>
      </c>
      <c r="X218" s="129" t="str">
        <f t="shared" si="228"/>
        <v xml:space="preserve"> </v>
      </c>
      <c r="Y218" s="129"/>
      <c r="Z218" s="129" t="str">
        <f t="shared" si="183"/>
        <v xml:space="preserve"> </v>
      </c>
      <c r="AA218" s="182" t="str">
        <f t="shared" si="229"/>
        <v xml:space="preserve">    </v>
      </c>
      <c r="AC218" s="132">
        <f t="shared" si="243"/>
        <v>0</v>
      </c>
      <c r="AD218" s="132">
        <f t="shared" si="230"/>
        <v>0</v>
      </c>
      <c r="AE218" s="132">
        <f t="shared" si="231"/>
        <v>0</v>
      </c>
      <c r="AF218" s="132">
        <f t="shared" si="232"/>
        <v>0</v>
      </c>
      <c r="AG218" s="132">
        <f t="shared" si="233"/>
        <v>0</v>
      </c>
      <c r="AH218" s="132">
        <f t="shared" si="234"/>
        <v>0</v>
      </c>
      <c r="AI218" s="132">
        <f t="shared" si="235"/>
        <v>0</v>
      </c>
      <c r="AJ218" s="132">
        <f t="shared" si="236"/>
        <v>0</v>
      </c>
      <c r="AK218" s="132">
        <f t="shared" si="237"/>
        <v>0</v>
      </c>
      <c r="AL218" s="132">
        <f t="shared" si="238"/>
        <v>0</v>
      </c>
      <c r="AM218" s="132">
        <f t="shared" si="184"/>
        <v>0</v>
      </c>
      <c r="AN218" s="132">
        <f t="shared" si="185"/>
        <v>0</v>
      </c>
      <c r="AO218" s="132">
        <f t="shared" si="186"/>
        <v>0</v>
      </c>
      <c r="AP218" s="132">
        <f t="shared" si="187"/>
        <v>0</v>
      </c>
      <c r="AQ218" s="132">
        <f t="shared" si="188"/>
        <v>0</v>
      </c>
      <c r="AR218" s="132">
        <f t="shared" si="189"/>
        <v>0</v>
      </c>
      <c r="AS218" s="132">
        <f t="shared" si="190"/>
        <v>0</v>
      </c>
      <c r="AT218" s="132">
        <f t="shared" si="191"/>
        <v>0</v>
      </c>
      <c r="AU218" s="132">
        <f t="shared" si="192"/>
        <v>0</v>
      </c>
      <c r="AV218" s="132">
        <f t="shared" si="193"/>
        <v>0</v>
      </c>
      <c r="AW218" s="132">
        <f t="shared" si="194"/>
        <v>0</v>
      </c>
      <c r="AX218" s="132">
        <f t="shared" si="195"/>
        <v>0</v>
      </c>
      <c r="AY218" s="132">
        <f t="shared" si="196"/>
        <v>0</v>
      </c>
      <c r="AZ218" s="132">
        <f t="shared" si="197"/>
        <v>0</v>
      </c>
      <c r="BA218" s="132">
        <f t="shared" si="198"/>
        <v>0</v>
      </c>
      <c r="BB218" s="132">
        <f t="shared" si="199"/>
        <v>0</v>
      </c>
      <c r="BC218" s="132">
        <f t="shared" si="200"/>
        <v>0</v>
      </c>
      <c r="BD218" s="132">
        <f t="shared" si="201"/>
        <v>0</v>
      </c>
      <c r="BE218" s="132">
        <f t="shared" si="202"/>
        <v>0</v>
      </c>
      <c r="BF218" s="132">
        <f t="shared" si="203"/>
        <v>0</v>
      </c>
      <c r="BG218" s="132">
        <f t="shared" si="204"/>
        <v>0</v>
      </c>
      <c r="BH218" s="132">
        <f t="shared" si="205"/>
        <v>0</v>
      </c>
      <c r="BI218" s="132">
        <f t="shared" si="206"/>
        <v>0</v>
      </c>
      <c r="BJ218" s="132">
        <f t="shared" si="207"/>
        <v>0</v>
      </c>
      <c r="BK218" s="132">
        <f t="shared" si="208"/>
        <v>0</v>
      </c>
      <c r="BL218" s="132">
        <f t="shared" si="209"/>
        <v>0</v>
      </c>
      <c r="BM218" s="132">
        <f t="shared" si="210"/>
        <v>0</v>
      </c>
      <c r="BN218" s="132">
        <f t="shared" si="211"/>
        <v>0</v>
      </c>
      <c r="BO218" s="132">
        <f t="shared" si="212"/>
        <v>0</v>
      </c>
      <c r="BP218" s="132">
        <f t="shared" si="213"/>
        <v>0</v>
      </c>
      <c r="BQ218" s="132">
        <f t="shared" si="214"/>
        <v>0</v>
      </c>
      <c r="BR218" s="132">
        <f t="shared" si="215"/>
        <v>0</v>
      </c>
      <c r="BS218" s="132">
        <f t="shared" si="216"/>
        <v>0</v>
      </c>
      <c r="BT218" s="132">
        <f t="shared" si="217"/>
        <v>0</v>
      </c>
      <c r="BU218" s="132">
        <f t="shared" si="218"/>
        <v>0</v>
      </c>
      <c r="BV218" s="132">
        <f t="shared" si="219"/>
        <v>0</v>
      </c>
      <c r="BW218" s="132">
        <f t="shared" si="220"/>
        <v>0</v>
      </c>
      <c r="BX218" s="132">
        <f t="shared" si="221"/>
        <v>0</v>
      </c>
      <c r="BY218" s="132">
        <f t="shared" si="222"/>
        <v>0</v>
      </c>
      <c r="BZ218" s="132">
        <f t="shared" si="223"/>
        <v>0</v>
      </c>
      <c r="CA218" s="138">
        <f t="shared" si="224"/>
        <v>0</v>
      </c>
      <c r="CC218" s="138">
        <f t="shared" si="225"/>
        <v>0</v>
      </c>
      <c r="CD218" s="138">
        <f t="shared" si="239"/>
        <v>0</v>
      </c>
      <c r="CE218" s="183">
        <f t="shared" si="240"/>
        <v>0</v>
      </c>
      <c r="CF218" s="130" t="str">
        <f t="shared" si="241"/>
        <v xml:space="preserve"> </v>
      </c>
      <c r="CG218" s="130" t="str">
        <f t="shared" si="242"/>
        <v xml:space="preserve"> </v>
      </c>
    </row>
    <row r="219" spans="1:85" ht="15">
      <c r="A219" s="181">
        <v>216</v>
      </c>
      <c r="B219" s="1956"/>
      <c r="C219" s="1956"/>
      <c r="D219" s="316"/>
      <c r="E219" s="317" t="str">
        <f ca="1">IF(D219&gt;0,OFFSET(исх.данные!$A$6,D219,1,1,1)," ")</f>
        <v xml:space="preserve"> </v>
      </c>
      <c r="F219" s="318" t="str">
        <f ca="1">IF(D219&gt;0,OFFSET(исх.данные!$A$6,D219,2,1,1),"  ")</f>
        <v xml:space="preserve">  </v>
      </c>
      <c r="G219" s="317" t="str">
        <f ca="1">IF(D219&gt;0,OFFSET(исх.данные!$A$6,D219,3,1,1),"  ")</f>
        <v xml:space="preserve">  </v>
      </c>
      <c r="H219" s="316"/>
      <c r="I219" s="306"/>
      <c r="J219" s="317"/>
      <c r="K219" s="317"/>
      <c r="L219" s="306"/>
      <c r="M219" s="317"/>
      <c r="N219" s="317"/>
      <c r="O219" s="319"/>
      <c r="P219" s="319"/>
      <c r="Q219" s="306"/>
      <c r="R219" s="306"/>
      <c r="S219" s="318"/>
      <c r="T219" s="318"/>
      <c r="U219" s="320"/>
      <c r="V219" s="126" t="str">
        <f t="shared" si="226"/>
        <v xml:space="preserve"> </v>
      </c>
      <c r="W219" s="126" t="str">
        <f t="shared" si="227"/>
        <v xml:space="preserve"> </v>
      </c>
      <c r="X219" s="126" t="str">
        <f t="shared" si="228"/>
        <v xml:space="preserve"> </v>
      </c>
      <c r="Y219" s="126"/>
      <c r="Z219" s="126" t="str">
        <f t="shared" si="183"/>
        <v xml:space="preserve"> </v>
      </c>
      <c r="AA219" s="181" t="str">
        <f t="shared" si="229"/>
        <v xml:space="preserve">    </v>
      </c>
      <c r="AC219" s="132">
        <f t="shared" si="243"/>
        <v>0</v>
      </c>
      <c r="AD219" s="132">
        <f t="shared" si="230"/>
        <v>0</v>
      </c>
      <c r="AE219" s="132">
        <f t="shared" si="231"/>
        <v>0</v>
      </c>
      <c r="AF219" s="132">
        <f t="shared" si="232"/>
        <v>0</v>
      </c>
      <c r="AG219" s="132">
        <f t="shared" si="233"/>
        <v>0</v>
      </c>
      <c r="AH219" s="132">
        <f t="shared" si="234"/>
        <v>0</v>
      </c>
      <c r="AI219" s="132">
        <f t="shared" si="235"/>
        <v>0</v>
      </c>
      <c r="AJ219" s="132">
        <f t="shared" si="236"/>
        <v>0</v>
      </c>
      <c r="AK219" s="132">
        <f t="shared" si="237"/>
        <v>0</v>
      </c>
      <c r="AL219" s="132">
        <f t="shared" si="238"/>
        <v>0</v>
      </c>
      <c r="AM219" s="132">
        <f t="shared" si="184"/>
        <v>0</v>
      </c>
      <c r="AN219" s="132">
        <f t="shared" si="185"/>
        <v>0</v>
      </c>
      <c r="AO219" s="132">
        <f t="shared" si="186"/>
        <v>0</v>
      </c>
      <c r="AP219" s="132">
        <f t="shared" si="187"/>
        <v>0</v>
      </c>
      <c r="AQ219" s="132">
        <f t="shared" si="188"/>
        <v>0</v>
      </c>
      <c r="AR219" s="132">
        <f t="shared" si="189"/>
        <v>0</v>
      </c>
      <c r="AS219" s="132">
        <f t="shared" si="190"/>
        <v>0</v>
      </c>
      <c r="AT219" s="132">
        <f t="shared" si="191"/>
        <v>0</v>
      </c>
      <c r="AU219" s="132">
        <f t="shared" si="192"/>
        <v>0</v>
      </c>
      <c r="AV219" s="132">
        <f t="shared" si="193"/>
        <v>0</v>
      </c>
      <c r="AW219" s="132">
        <f t="shared" si="194"/>
        <v>0</v>
      </c>
      <c r="AX219" s="132">
        <f t="shared" si="195"/>
        <v>0</v>
      </c>
      <c r="AY219" s="132">
        <f t="shared" si="196"/>
        <v>0</v>
      </c>
      <c r="AZ219" s="132">
        <f t="shared" si="197"/>
        <v>0</v>
      </c>
      <c r="BA219" s="132">
        <f t="shared" si="198"/>
        <v>0</v>
      </c>
      <c r="BB219" s="132">
        <f t="shared" si="199"/>
        <v>0</v>
      </c>
      <c r="BC219" s="132">
        <f t="shared" si="200"/>
        <v>0</v>
      </c>
      <c r="BD219" s="132">
        <f t="shared" si="201"/>
        <v>0</v>
      </c>
      <c r="BE219" s="132">
        <f t="shared" si="202"/>
        <v>0</v>
      </c>
      <c r="BF219" s="132">
        <f t="shared" si="203"/>
        <v>0</v>
      </c>
      <c r="BG219" s="132">
        <f t="shared" si="204"/>
        <v>0</v>
      </c>
      <c r="BH219" s="132">
        <f t="shared" si="205"/>
        <v>0</v>
      </c>
      <c r="BI219" s="132">
        <f t="shared" si="206"/>
        <v>0</v>
      </c>
      <c r="BJ219" s="132">
        <f t="shared" si="207"/>
        <v>0</v>
      </c>
      <c r="BK219" s="132">
        <f t="shared" si="208"/>
        <v>0</v>
      </c>
      <c r="BL219" s="132">
        <f t="shared" si="209"/>
        <v>0</v>
      </c>
      <c r="BM219" s="132">
        <f t="shared" si="210"/>
        <v>0</v>
      </c>
      <c r="BN219" s="132">
        <f t="shared" si="211"/>
        <v>0</v>
      </c>
      <c r="BO219" s="132">
        <f t="shared" si="212"/>
        <v>0</v>
      </c>
      <c r="BP219" s="132">
        <f t="shared" si="213"/>
        <v>0</v>
      </c>
      <c r="BQ219" s="132">
        <f t="shared" si="214"/>
        <v>0</v>
      </c>
      <c r="BR219" s="132">
        <f t="shared" si="215"/>
        <v>0</v>
      </c>
      <c r="BS219" s="132">
        <f t="shared" si="216"/>
        <v>0</v>
      </c>
      <c r="BT219" s="132">
        <f t="shared" si="217"/>
        <v>0</v>
      </c>
      <c r="BU219" s="132">
        <f t="shared" si="218"/>
        <v>0</v>
      </c>
      <c r="BV219" s="132">
        <f t="shared" si="219"/>
        <v>0</v>
      </c>
      <c r="BW219" s="132">
        <f t="shared" si="220"/>
        <v>0</v>
      </c>
      <c r="BX219" s="132">
        <f t="shared" si="221"/>
        <v>0</v>
      </c>
      <c r="BY219" s="132">
        <f t="shared" si="222"/>
        <v>0</v>
      </c>
      <c r="BZ219" s="132">
        <f t="shared" si="223"/>
        <v>0</v>
      </c>
      <c r="CA219" s="138">
        <f t="shared" si="224"/>
        <v>0</v>
      </c>
      <c r="CC219" s="138">
        <f t="shared" si="225"/>
        <v>0</v>
      </c>
      <c r="CD219" s="138">
        <f t="shared" si="239"/>
        <v>0</v>
      </c>
      <c r="CE219" s="183">
        <f t="shared" si="240"/>
        <v>0</v>
      </c>
      <c r="CF219" s="130" t="str">
        <f t="shared" si="241"/>
        <v xml:space="preserve"> </v>
      </c>
      <c r="CG219" s="130" t="str">
        <f t="shared" si="242"/>
        <v xml:space="preserve"> </v>
      </c>
    </row>
    <row r="220" spans="1:85" ht="15">
      <c r="A220" s="181">
        <v>217</v>
      </c>
      <c r="B220" s="1957"/>
      <c r="C220" s="1957"/>
      <c r="D220" s="310"/>
      <c r="E220" s="311" t="str">
        <f ca="1">IF(D220&gt;0,OFFSET(исх.данные!$A$6,D220,1,1,1)," ")</f>
        <v xml:space="preserve"> </v>
      </c>
      <c r="F220" s="312" t="str">
        <f ca="1">IF(D220&gt;0,OFFSET(исх.данные!$A$6,D220,2,1,1),"  ")</f>
        <v xml:space="preserve">  </v>
      </c>
      <c r="G220" s="311" t="str">
        <f ca="1">IF(D220&gt;0,OFFSET(исх.данные!$A$6,D220,3,1,1),"  ")</f>
        <v xml:space="preserve">  </v>
      </c>
      <c r="H220" s="310"/>
      <c r="I220" s="314"/>
      <c r="J220" s="311"/>
      <c r="K220" s="311"/>
      <c r="L220" s="314"/>
      <c r="M220" s="311"/>
      <c r="N220" s="311"/>
      <c r="O220" s="313"/>
      <c r="P220" s="313"/>
      <c r="Q220" s="314"/>
      <c r="R220" s="314"/>
      <c r="S220" s="312"/>
      <c r="T220" s="312"/>
      <c r="U220" s="315"/>
      <c r="V220" s="129" t="str">
        <f t="shared" si="226"/>
        <v xml:space="preserve"> </v>
      </c>
      <c r="W220" s="129" t="str">
        <f t="shared" si="227"/>
        <v xml:space="preserve"> </v>
      </c>
      <c r="X220" s="129" t="str">
        <f t="shared" si="228"/>
        <v xml:space="preserve"> </v>
      </c>
      <c r="Y220" s="129"/>
      <c r="Z220" s="129" t="str">
        <f t="shared" si="183"/>
        <v xml:space="preserve"> </v>
      </c>
      <c r="AA220" s="182" t="str">
        <f t="shared" si="229"/>
        <v xml:space="preserve">    </v>
      </c>
      <c r="AC220" s="132">
        <f t="shared" si="243"/>
        <v>0</v>
      </c>
      <c r="AD220" s="132">
        <f t="shared" si="230"/>
        <v>0</v>
      </c>
      <c r="AE220" s="132">
        <f t="shared" si="231"/>
        <v>0</v>
      </c>
      <c r="AF220" s="132">
        <f t="shared" si="232"/>
        <v>0</v>
      </c>
      <c r="AG220" s="132">
        <f t="shared" si="233"/>
        <v>0</v>
      </c>
      <c r="AH220" s="132">
        <f t="shared" si="234"/>
        <v>0</v>
      </c>
      <c r="AI220" s="132">
        <f t="shared" si="235"/>
        <v>0</v>
      </c>
      <c r="AJ220" s="132">
        <f t="shared" si="236"/>
        <v>0</v>
      </c>
      <c r="AK220" s="132">
        <f t="shared" si="237"/>
        <v>0</v>
      </c>
      <c r="AL220" s="132">
        <f t="shared" si="238"/>
        <v>0</v>
      </c>
      <c r="AM220" s="132">
        <f t="shared" si="184"/>
        <v>0</v>
      </c>
      <c r="AN220" s="132">
        <f t="shared" si="185"/>
        <v>0</v>
      </c>
      <c r="AO220" s="132">
        <f t="shared" si="186"/>
        <v>0</v>
      </c>
      <c r="AP220" s="132">
        <f t="shared" si="187"/>
        <v>0</v>
      </c>
      <c r="AQ220" s="132">
        <f t="shared" si="188"/>
        <v>0</v>
      </c>
      <c r="AR220" s="132">
        <f t="shared" si="189"/>
        <v>0</v>
      </c>
      <c r="AS220" s="132">
        <f t="shared" si="190"/>
        <v>0</v>
      </c>
      <c r="AT220" s="132">
        <f t="shared" si="191"/>
        <v>0</v>
      </c>
      <c r="AU220" s="132">
        <f t="shared" si="192"/>
        <v>0</v>
      </c>
      <c r="AV220" s="132">
        <f t="shared" si="193"/>
        <v>0</v>
      </c>
      <c r="AW220" s="132">
        <f t="shared" si="194"/>
        <v>0</v>
      </c>
      <c r="AX220" s="132">
        <f t="shared" si="195"/>
        <v>0</v>
      </c>
      <c r="AY220" s="132">
        <f t="shared" si="196"/>
        <v>0</v>
      </c>
      <c r="AZ220" s="132">
        <f t="shared" si="197"/>
        <v>0</v>
      </c>
      <c r="BA220" s="132">
        <f t="shared" si="198"/>
        <v>0</v>
      </c>
      <c r="BB220" s="132">
        <f t="shared" si="199"/>
        <v>0</v>
      </c>
      <c r="BC220" s="132">
        <f t="shared" si="200"/>
        <v>0</v>
      </c>
      <c r="BD220" s="132">
        <f t="shared" si="201"/>
        <v>0</v>
      </c>
      <c r="BE220" s="132">
        <f t="shared" si="202"/>
        <v>0</v>
      </c>
      <c r="BF220" s="132">
        <f t="shared" si="203"/>
        <v>0</v>
      </c>
      <c r="BG220" s="132">
        <f t="shared" si="204"/>
        <v>0</v>
      </c>
      <c r="BH220" s="132">
        <f t="shared" si="205"/>
        <v>0</v>
      </c>
      <c r="BI220" s="132">
        <f t="shared" si="206"/>
        <v>0</v>
      </c>
      <c r="BJ220" s="132">
        <f t="shared" si="207"/>
        <v>0</v>
      </c>
      <c r="BK220" s="132">
        <f t="shared" si="208"/>
        <v>0</v>
      </c>
      <c r="BL220" s="132">
        <f t="shared" si="209"/>
        <v>0</v>
      </c>
      <c r="BM220" s="132">
        <f t="shared" si="210"/>
        <v>0</v>
      </c>
      <c r="BN220" s="132">
        <f t="shared" si="211"/>
        <v>0</v>
      </c>
      <c r="BO220" s="132">
        <f t="shared" si="212"/>
        <v>0</v>
      </c>
      <c r="BP220" s="132">
        <f t="shared" si="213"/>
        <v>0</v>
      </c>
      <c r="BQ220" s="132">
        <f t="shared" si="214"/>
        <v>0</v>
      </c>
      <c r="BR220" s="132">
        <f t="shared" si="215"/>
        <v>0</v>
      </c>
      <c r="BS220" s="132">
        <f t="shared" si="216"/>
        <v>0</v>
      </c>
      <c r="BT220" s="132">
        <f t="shared" si="217"/>
        <v>0</v>
      </c>
      <c r="BU220" s="132">
        <f t="shared" si="218"/>
        <v>0</v>
      </c>
      <c r="BV220" s="132">
        <f t="shared" si="219"/>
        <v>0</v>
      </c>
      <c r="BW220" s="132">
        <f t="shared" si="220"/>
        <v>0</v>
      </c>
      <c r="BX220" s="132">
        <f t="shared" si="221"/>
        <v>0</v>
      </c>
      <c r="BY220" s="132">
        <f t="shared" si="222"/>
        <v>0</v>
      </c>
      <c r="BZ220" s="132">
        <f t="shared" si="223"/>
        <v>0</v>
      </c>
      <c r="CA220" s="138">
        <f t="shared" si="224"/>
        <v>0</v>
      </c>
      <c r="CC220" s="138">
        <f t="shared" si="225"/>
        <v>0</v>
      </c>
      <c r="CD220" s="138">
        <f t="shared" si="239"/>
        <v>0</v>
      </c>
      <c r="CE220" s="183">
        <f t="shared" si="240"/>
        <v>0</v>
      </c>
      <c r="CF220" s="130" t="str">
        <f t="shared" si="241"/>
        <v xml:space="preserve"> </v>
      </c>
      <c r="CG220" s="130" t="str">
        <f t="shared" si="242"/>
        <v xml:space="preserve"> </v>
      </c>
    </row>
    <row r="221" spans="1:85" ht="15">
      <c r="A221" s="181">
        <v>218</v>
      </c>
      <c r="B221" s="1956"/>
      <c r="C221" s="1956"/>
      <c r="D221" s="316"/>
      <c r="E221" s="317" t="str">
        <f ca="1">IF(D221&gt;0,OFFSET(исх.данные!$A$6,D221,1,1,1)," ")</f>
        <v xml:space="preserve"> </v>
      </c>
      <c r="F221" s="318" t="str">
        <f ca="1">IF(D221&gt;0,OFFSET(исх.данные!$A$6,D221,2,1,1),"  ")</f>
        <v xml:space="preserve">  </v>
      </c>
      <c r="G221" s="317" t="str">
        <f ca="1">IF(D221&gt;0,OFFSET(исх.данные!$A$6,D221,3,1,1),"  ")</f>
        <v xml:space="preserve">  </v>
      </c>
      <c r="H221" s="316"/>
      <c r="I221" s="306"/>
      <c r="J221" s="317"/>
      <c r="K221" s="317"/>
      <c r="L221" s="306"/>
      <c r="M221" s="317"/>
      <c r="N221" s="317"/>
      <c r="O221" s="319"/>
      <c r="P221" s="319"/>
      <c r="Q221" s="306"/>
      <c r="R221" s="306"/>
      <c r="S221" s="318"/>
      <c r="T221" s="318"/>
      <c r="U221" s="320"/>
      <c r="V221" s="126" t="str">
        <f t="shared" si="226"/>
        <v xml:space="preserve"> </v>
      </c>
      <c r="W221" s="126" t="str">
        <f t="shared" si="227"/>
        <v xml:space="preserve"> </v>
      </c>
      <c r="X221" s="126" t="str">
        <f t="shared" si="228"/>
        <v xml:space="preserve"> </v>
      </c>
      <c r="Y221" s="126"/>
      <c r="Z221" s="126" t="str">
        <f t="shared" si="183"/>
        <v xml:space="preserve"> </v>
      </c>
      <c r="AA221" s="181" t="str">
        <f t="shared" si="229"/>
        <v xml:space="preserve">    </v>
      </c>
      <c r="AC221" s="132">
        <f t="shared" si="243"/>
        <v>0</v>
      </c>
      <c r="AD221" s="132">
        <f t="shared" si="230"/>
        <v>0</v>
      </c>
      <c r="AE221" s="132">
        <f t="shared" si="231"/>
        <v>0</v>
      </c>
      <c r="AF221" s="132">
        <f t="shared" si="232"/>
        <v>0</v>
      </c>
      <c r="AG221" s="132">
        <f t="shared" si="233"/>
        <v>0</v>
      </c>
      <c r="AH221" s="132">
        <f t="shared" si="234"/>
        <v>0</v>
      </c>
      <c r="AI221" s="132">
        <f t="shared" si="235"/>
        <v>0</v>
      </c>
      <c r="AJ221" s="132">
        <f t="shared" si="236"/>
        <v>0</v>
      </c>
      <c r="AK221" s="132">
        <f t="shared" si="237"/>
        <v>0</v>
      </c>
      <c r="AL221" s="132">
        <f t="shared" si="238"/>
        <v>0</v>
      </c>
      <c r="AM221" s="132">
        <f t="shared" si="184"/>
        <v>0</v>
      </c>
      <c r="AN221" s="132">
        <f t="shared" si="185"/>
        <v>0</v>
      </c>
      <c r="AO221" s="132">
        <f t="shared" si="186"/>
        <v>0</v>
      </c>
      <c r="AP221" s="132">
        <f t="shared" si="187"/>
        <v>0</v>
      </c>
      <c r="AQ221" s="132">
        <f t="shared" si="188"/>
        <v>0</v>
      </c>
      <c r="AR221" s="132">
        <f t="shared" si="189"/>
        <v>0</v>
      </c>
      <c r="AS221" s="132">
        <f t="shared" si="190"/>
        <v>0</v>
      </c>
      <c r="AT221" s="132">
        <f t="shared" si="191"/>
        <v>0</v>
      </c>
      <c r="AU221" s="132">
        <f t="shared" si="192"/>
        <v>0</v>
      </c>
      <c r="AV221" s="132">
        <f t="shared" si="193"/>
        <v>0</v>
      </c>
      <c r="AW221" s="132">
        <f t="shared" si="194"/>
        <v>0</v>
      </c>
      <c r="AX221" s="132">
        <f t="shared" si="195"/>
        <v>0</v>
      </c>
      <c r="AY221" s="132">
        <f t="shared" si="196"/>
        <v>0</v>
      </c>
      <c r="AZ221" s="132">
        <f t="shared" si="197"/>
        <v>0</v>
      </c>
      <c r="BA221" s="132">
        <f t="shared" si="198"/>
        <v>0</v>
      </c>
      <c r="BB221" s="132">
        <f t="shared" si="199"/>
        <v>0</v>
      </c>
      <c r="BC221" s="132">
        <f t="shared" si="200"/>
        <v>0</v>
      </c>
      <c r="BD221" s="132">
        <f t="shared" si="201"/>
        <v>0</v>
      </c>
      <c r="BE221" s="132">
        <f t="shared" si="202"/>
        <v>0</v>
      </c>
      <c r="BF221" s="132">
        <f t="shared" si="203"/>
        <v>0</v>
      </c>
      <c r="BG221" s="132">
        <f t="shared" si="204"/>
        <v>0</v>
      </c>
      <c r="BH221" s="132">
        <f t="shared" si="205"/>
        <v>0</v>
      </c>
      <c r="BI221" s="132">
        <f t="shared" si="206"/>
        <v>0</v>
      </c>
      <c r="BJ221" s="132">
        <f t="shared" si="207"/>
        <v>0</v>
      </c>
      <c r="BK221" s="132">
        <f t="shared" si="208"/>
        <v>0</v>
      </c>
      <c r="BL221" s="132">
        <f t="shared" si="209"/>
        <v>0</v>
      </c>
      <c r="BM221" s="132">
        <f t="shared" si="210"/>
        <v>0</v>
      </c>
      <c r="BN221" s="132">
        <f t="shared" si="211"/>
        <v>0</v>
      </c>
      <c r="BO221" s="132">
        <f t="shared" si="212"/>
        <v>0</v>
      </c>
      <c r="BP221" s="132">
        <f t="shared" si="213"/>
        <v>0</v>
      </c>
      <c r="BQ221" s="132">
        <f t="shared" si="214"/>
        <v>0</v>
      </c>
      <c r="BR221" s="132">
        <f t="shared" si="215"/>
        <v>0</v>
      </c>
      <c r="BS221" s="132">
        <f t="shared" si="216"/>
        <v>0</v>
      </c>
      <c r="BT221" s="132">
        <f t="shared" si="217"/>
        <v>0</v>
      </c>
      <c r="BU221" s="132">
        <f t="shared" si="218"/>
        <v>0</v>
      </c>
      <c r="BV221" s="132">
        <f t="shared" si="219"/>
        <v>0</v>
      </c>
      <c r="BW221" s="132">
        <f t="shared" si="220"/>
        <v>0</v>
      </c>
      <c r="BX221" s="132">
        <f t="shared" si="221"/>
        <v>0</v>
      </c>
      <c r="BY221" s="132">
        <f t="shared" si="222"/>
        <v>0</v>
      </c>
      <c r="BZ221" s="132">
        <f t="shared" si="223"/>
        <v>0</v>
      </c>
      <c r="CA221" s="138">
        <f t="shared" si="224"/>
        <v>0</v>
      </c>
      <c r="CC221" s="138">
        <f t="shared" si="225"/>
        <v>0</v>
      </c>
      <c r="CD221" s="138">
        <f t="shared" si="239"/>
        <v>0</v>
      </c>
      <c r="CE221" s="183">
        <f t="shared" si="240"/>
        <v>0</v>
      </c>
      <c r="CF221" s="130" t="str">
        <f t="shared" si="241"/>
        <v xml:space="preserve"> </v>
      </c>
      <c r="CG221" s="130" t="str">
        <f t="shared" si="242"/>
        <v xml:space="preserve"> </v>
      </c>
    </row>
    <row r="222" spans="1:85" ht="15">
      <c r="A222" s="181">
        <v>219</v>
      </c>
      <c r="B222" s="1957"/>
      <c r="C222" s="1957"/>
      <c r="D222" s="310"/>
      <c r="E222" s="311" t="str">
        <f ca="1">IF(D222&gt;0,OFFSET(исх.данные!$A$6,D222,1,1,1)," ")</f>
        <v xml:space="preserve"> </v>
      </c>
      <c r="F222" s="312" t="str">
        <f ca="1">IF(D222&gt;0,OFFSET(исх.данные!$A$6,D222,2,1,1),"  ")</f>
        <v xml:space="preserve">  </v>
      </c>
      <c r="G222" s="311" t="str">
        <f ca="1">IF(D222&gt;0,OFFSET(исх.данные!$A$6,D222,3,1,1),"  ")</f>
        <v xml:space="preserve">  </v>
      </c>
      <c r="H222" s="310"/>
      <c r="I222" s="314"/>
      <c r="J222" s="311"/>
      <c r="K222" s="311"/>
      <c r="L222" s="314"/>
      <c r="M222" s="311"/>
      <c r="N222" s="311"/>
      <c r="O222" s="313"/>
      <c r="P222" s="313"/>
      <c r="Q222" s="314"/>
      <c r="R222" s="314"/>
      <c r="S222" s="312"/>
      <c r="T222" s="312"/>
      <c r="U222" s="315"/>
      <c r="V222" s="129" t="str">
        <f t="shared" si="226"/>
        <v xml:space="preserve"> </v>
      </c>
      <c r="W222" s="129" t="str">
        <f t="shared" si="227"/>
        <v xml:space="preserve"> </v>
      </c>
      <c r="X222" s="129" t="str">
        <f t="shared" si="228"/>
        <v xml:space="preserve"> </v>
      </c>
      <c r="Y222" s="129"/>
      <c r="Z222" s="129" t="str">
        <f t="shared" si="183"/>
        <v xml:space="preserve"> </v>
      </c>
      <c r="AA222" s="182" t="str">
        <f t="shared" si="229"/>
        <v xml:space="preserve">    </v>
      </c>
      <c r="AC222" s="132">
        <f t="shared" si="243"/>
        <v>0</v>
      </c>
      <c r="AD222" s="132">
        <f t="shared" si="230"/>
        <v>0</v>
      </c>
      <c r="AE222" s="132">
        <f t="shared" si="231"/>
        <v>0</v>
      </c>
      <c r="AF222" s="132">
        <f t="shared" si="232"/>
        <v>0</v>
      </c>
      <c r="AG222" s="132">
        <f t="shared" si="233"/>
        <v>0</v>
      </c>
      <c r="AH222" s="132">
        <f t="shared" si="234"/>
        <v>0</v>
      </c>
      <c r="AI222" s="132">
        <f t="shared" si="235"/>
        <v>0</v>
      </c>
      <c r="AJ222" s="132">
        <f t="shared" si="236"/>
        <v>0</v>
      </c>
      <c r="AK222" s="132">
        <f t="shared" si="237"/>
        <v>0</v>
      </c>
      <c r="AL222" s="132">
        <f t="shared" si="238"/>
        <v>0</v>
      </c>
      <c r="AM222" s="132">
        <f t="shared" si="184"/>
        <v>0</v>
      </c>
      <c r="AN222" s="132">
        <f t="shared" si="185"/>
        <v>0</v>
      </c>
      <c r="AO222" s="132">
        <f t="shared" si="186"/>
        <v>0</v>
      </c>
      <c r="AP222" s="132">
        <f t="shared" si="187"/>
        <v>0</v>
      </c>
      <c r="AQ222" s="132">
        <f t="shared" si="188"/>
        <v>0</v>
      </c>
      <c r="AR222" s="132">
        <f t="shared" si="189"/>
        <v>0</v>
      </c>
      <c r="AS222" s="132">
        <f t="shared" si="190"/>
        <v>0</v>
      </c>
      <c r="AT222" s="132">
        <f t="shared" si="191"/>
        <v>0</v>
      </c>
      <c r="AU222" s="132">
        <f t="shared" si="192"/>
        <v>0</v>
      </c>
      <c r="AV222" s="132">
        <f t="shared" si="193"/>
        <v>0</v>
      </c>
      <c r="AW222" s="132">
        <f t="shared" si="194"/>
        <v>0</v>
      </c>
      <c r="AX222" s="132">
        <f t="shared" si="195"/>
        <v>0</v>
      </c>
      <c r="AY222" s="132">
        <f t="shared" si="196"/>
        <v>0</v>
      </c>
      <c r="AZ222" s="132">
        <f t="shared" si="197"/>
        <v>0</v>
      </c>
      <c r="BA222" s="132">
        <f t="shared" si="198"/>
        <v>0</v>
      </c>
      <c r="BB222" s="132">
        <f t="shared" si="199"/>
        <v>0</v>
      </c>
      <c r="BC222" s="132">
        <f t="shared" si="200"/>
        <v>0</v>
      </c>
      <c r="BD222" s="132">
        <f t="shared" si="201"/>
        <v>0</v>
      </c>
      <c r="BE222" s="132">
        <f t="shared" si="202"/>
        <v>0</v>
      </c>
      <c r="BF222" s="132">
        <f t="shared" si="203"/>
        <v>0</v>
      </c>
      <c r="BG222" s="132">
        <f t="shared" si="204"/>
        <v>0</v>
      </c>
      <c r="BH222" s="132">
        <f t="shared" si="205"/>
        <v>0</v>
      </c>
      <c r="BI222" s="132">
        <f t="shared" si="206"/>
        <v>0</v>
      </c>
      <c r="BJ222" s="132">
        <f t="shared" si="207"/>
        <v>0</v>
      </c>
      <c r="BK222" s="132">
        <f t="shared" si="208"/>
        <v>0</v>
      </c>
      <c r="BL222" s="132">
        <f t="shared" si="209"/>
        <v>0</v>
      </c>
      <c r="BM222" s="132">
        <f t="shared" si="210"/>
        <v>0</v>
      </c>
      <c r="BN222" s="132">
        <f t="shared" si="211"/>
        <v>0</v>
      </c>
      <c r="BO222" s="132">
        <f t="shared" si="212"/>
        <v>0</v>
      </c>
      <c r="BP222" s="132">
        <f t="shared" si="213"/>
        <v>0</v>
      </c>
      <c r="BQ222" s="132">
        <f t="shared" si="214"/>
        <v>0</v>
      </c>
      <c r="BR222" s="132">
        <f t="shared" si="215"/>
        <v>0</v>
      </c>
      <c r="BS222" s="132">
        <f t="shared" si="216"/>
        <v>0</v>
      </c>
      <c r="BT222" s="132">
        <f t="shared" si="217"/>
        <v>0</v>
      </c>
      <c r="BU222" s="132">
        <f t="shared" si="218"/>
        <v>0</v>
      </c>
      <c r="BV222" s="132">
        <f t="shared" si="219"/>
        <v>0</v>
      </c>
      <c r="BW222" s="132">
        <f t="shared" si="220"/>
        <v>0</v>
      </c>
      <c r="BX222" s="132">
        <f t="shared" si="221"/>
        <v>0</v>
      </c>
      <c r="BY222" s="132">
        <f t="shared" si="222"/>
        <v>0</v>
      </c>
      <c r="BZ222" s="132">
        <f t="shared" si="223"/>
        <v>0</v>
      </c>
      <c r="CA222" s="138">
        <f t="shared" si="224"/>
        <v>0</v>
      </c>
      <c r="CC222" s="138">
        <f t="shared" si="225"/>
        <v>0</v>
      </c>
      <c r="CD222" s="138">
        <f t="shared" si="239"/>
        <v>0</v>
      </c>
      <c r="CE222" s="183">
        <f t="shared" si="240"/>
        <v>0</v>
      </c>
      <c r="CF222" s="130" t="str">
        <f t="shared" si="241"/>
        <v xml:space="preserve"> </v>
      </c>
      <c r="CG222" s="130" t="str">
        <f t="shared" si="242"/>
        <v xml:space="preserve"> </v>
      </c>
    </row>
    <row r="223" spans="1:85" ht="15">
      <c r="A223" s="181">
        <v>220</v>
      </c>
      <c r="B223" s="1956"/>
      <c r="C223" s="1956"/>
      <c r="D223" s="316"/>
      <c r="E223" s="317" t="str">
        <f ca="1">IF(D223&gt;0,OFFSET(исх.данные!$A$6,D223,1,1,1)," ")</f>
        <v xml:space="preserve"> </v>
      </c>
      <c r="F223" s="318" t="str">
        <f ca="1">IF(D223&gt;0,OFFSET(исх.данные!$A$6,D223,2,1,1),"  ")</f>
        <v xml:space="preserve">  </v>
      </c>
      <c r="G223" s="317" t="str">
        <f ca="1">IF(D223&gt;0,OFFSET(исх.данные!$A$6,D223,3,1,1),"  ")</f>
        <v xml:space="preserve">  </v>
      </c>
      <c r="H223" s="316"/>
      <c r="I223" s="306"/>
      <c r="J223" s="317"/>
      <c r="K223" s="317"/>
      <c r="L223" s="306"/>
      <c r="M223" s="317"/>
      <c r="N223" s="317"/>
      <c r="O223" s="319"/>
      <c r="P223" s="319"/>
      <c r="Q223" s="306"/>
      <c r="R223" s="306"/>
      <c r="S223" s="318"/>
      <c r="T223" s="318"/>
      <c r="U223" s="320"/>
      <c r="V223" s="126" t="str">
        <f t="shared" si="226"/>
        <v xml:space="preserve"> </v>
      </c>
      <c r="W223" s="126" t="str">
        <f t="shared" si="227"/>
        <v xml:space="preserve"> </v>
      </c>
      <c r="X223" s="126" t="str">
        <f t="shared" si="228"/>
        <v xml:space="preserve"> </v>
      </c>
      <c r="Y223" s="126"/>
      <c r="Z223" s="126" t="str">
        <f t="shared" si="183"/>
        <v xml:space="preserve"> </v>
      </c>
      <c r="AA223" s="181" t="str">
        <f t="shared" si="229"/>
        <v xml:space="preserve">    </v>
      </c>
      <c r="AC223" s="132">
        <f t="shared" si="243"/>
        <v>0</v>
      </c>
      <c r="AD223" s="132">
        <f t="shared" si="230"/>
        <v>0</v>
      </c>
      <c r="AE223" s="132">
        <f t="shared" si="231"/>
        <v>0</v>
      </c>
      <c r="AF223" s="132">
        <f t="shared" si="232"/>
        <v>0</v>
      </c>
      <c r="AG223" s="132">
        <f t="shared" si="233"/>
        <v>0</v>
      </c>
      <c r="AH223" s="132">
        <f t="shared" si="234"/>
        <v>0</v>
      </c>
      <c r="AI223" s="132">
        <f t="shared" si="235"/>
        <v>0</v>
      </c>
      <c r="AJ223" s="132">
        <f t="shared" si="236"/>
        <v>0</v>
      </c>
      <c r="AK223" s="132">
        <f t="shared" si="237"/>
        <v>0</v>
      </c>
      <c r="AL223" s="132">
        <f t="shared" si="238"/>
        <v>0</v>
      </c>
      <c r="AM223" s="132">
        <f t="shared" si="184"/>
        <v>0</v>
      </c>
      <c r="AN223" s="132">
        <f t="shared" si="185"/>
        <v>0</v>
      </c>
      <c r="AO223" s="132">
        <f t="shared" si="186"/>
        <v>0</v>
      </c>
      <c r="AP223" s="132">
        <f t="shared" si="187"/>
        <v>0</v>
      </c>
      <c r="AQ223" s="132">
        <f t="shared" si="188"/>
        <v>0</v>
      </c>
      <c r="AR223" s="132">
        <f t="shared" si="189"/>
        <v>0</v>
      </c>
      <c r="AS223" s="132">
        <f t="shared" si="190"/>
        <v>0</v>
      </c>
      <c r="AT223" s="132">
        <f t="shared" si="191"/>
        <v>0</v>
      </c>
      <c r="AU223" s="132">
        <f t="shared" si="192"/>
        <v>0</v>
      </c>
      <c r="AV223" s="132">
        <f t="shared" si="193"/>
        <v>0</v>
      </c>
      <c r="AW223" s="132">
        <f t="shared" si="194"/>
        <v>0</v>
      </c>
      <c r="AX223" s="132">
        <f t="shared" si="195"/>
        <v>0</v>
      </c>
      <c r="AY223" s="132">
        <f t="shared" si="196"/>
        <v>0</v>
      </c>
      <c r="AZ223" s="132">
        <f t="shared" si="197"/>
        <v>0</v>
      </c>
      <c r="BA223" s="132">
        <f t="shared" si="198"/>
        <v>0</v>
      </c>
      <c r="BB223" s="132">
        <f t="shared" si="199"/>
        <v>0</v>
      </c>
      <c r="BC223" s="132">
        <f t="shared" si="200"/>
        <v>0</v>
      </c>
      <c r="BD223" s="132">
        <f t="shared" si="201"/>
        <v>0</v>
      </c>
      <c r="BE223" s="132">
        <f t="shared" si="202"/>
        <v>0</v>
      </c>
      <c r="BF223" s="132">
        <f t="shared" si="203"/>
        <v>0</v>
      </c>
      <c r="BG223" s="132">
        <f t="shared" si="204"/>
        <v>0</v>
      </c>
      <c r="BH223" s="132">
        <f t="shared" si="205"/>
        <v>0</v>
      </c>
      <c r="BI223" s="132">
        <f t="shared" si="206"/>
        <v>0</v>
      </c>
      <c r="BJ223" s="132">
        <f t="shared" si="207"/>
        <v>0</v>
      </c>
      <c r="BK223" s="132">
        <f t="shared" si="208"/>
        <v>0</v>
      </c>
      <c r="BL223" s="132">
        <f t="shared" si="209"/>
        <v>0</v>
      </c>
      <c r="BM223" s="132">
        <f t="shared" si="210"/>
        <v>0</v>
      </c>
      <c r="BN223" s="132">
        <f t="shared" si="211"/>
        <v>0</v>
      </c>
      <c r="BO223" s="132">
        <f t="shared" si="212"/>
        <v>0</v>
      </c>
      <c r="BP223" s="132">
        <f t="shared" si="213"/>
        <v>0</v>
      </c>
      <c r="BQ223" s="132">
        <f t="shared" si="214"/>
        <v>0</v>
      </c>
      <c r="BR223" s="132">
        <f t="shared" si="215"/>
        <v>0</v>
      </c>
      <c r="BS223" s="132">
        <f t="shared" si="216"/>
        <v>0</v>
      </c>
      <c r="BT223" s="132">
        <f t="shared" si="217"/>
        <v>0</v>
      </c>
      <c r="BU223" s="132">
        <f t="shared" si="218"/>
        <v>0</v>
      </c>
      <c r="BV223" s="132">
        <f t="shared" si="219"/>
        <v>0</v>
      </c>
      <c r="BW223" s="132">
        <f t="shared" si="220"/>
        <v>0</v>
      </c>
      <c r="BX223" s="132">
        <f t="shared" si="221"/>
        <v>0</v>
      </c>
      <c r="BY223" s="132">
        <f t="shared" si="222"/>
        <v>0</v>
      </c>
      <c r="BZ223" s="132">
        <f t="shared" si="223"/>
        <v>0</v>
      </c>
      <c r="CA223" s="138">
        <f t="shared" si="224"/>
        <v>0</v>
      </c>
      <c r="CC223" s="138">
        <f t="shared" si="225"/>
        <v>0</v>
      </c>
      <c r="CD223" s="138">
        <f t="shared" si="239"/>
        <v>0</v>
      </c>
      <c r="CE223" s="183">
        <f t="shared" si="240"/>
        <v>0</v>
      </c>
      <c r="CF223" s="130" t="str">
        <f t="shared" si="241"/>
        <v xml:space="preserve"> </v>
      </c>
      <c r="CG223" s="130" t="str">
        <f t="shared" si="242"/>
        <v xml:space="preserve"> </v>
      </c>
    </row>
    <row r="224" spans="1:85" ht="15">
      <c r="A224" s="181">
        <v>221</v>
      </c>
      <c r="B224" s="1957"/>
      <c r="C224" s="1957"/>
      <c r="D224" s="310"/>
      <c r="E224" s="311" t="str">
        <f ca="1">IF(D224&gt;0,OFFSET(исх.данные!$A$6,D224,1,1,1)," ")</f>
        <v xml:space="preserve"> </v>
      </c>
      <c r="F224" s="312" t="str">
        <f ca="1">IF(D224&gt;0,OFFSET(исх.данные!$A$6,D224,2,1,1),"  ")</f>
        <v xml:space="preserve">  </v>
      </c>
      <c r="G224" s="311" t="str">
        <f ca="1">IF(D224&gt;0,OFFSET(исх.данные!$A$6,D224,3,1,1),"  ")</f>
        <v xml:space="preserve">  </v>
      </c>
      <c r="H224" s="310"/>
      <c r="I224" s="314"/>
      <c r="J224" s="311"/>
      <c r="K224" s="311"/>
      <c r="L224" s="314"/>
      <c r="M224" s="311"/>
      <c r="N224" s="311"/>
      <c r="O224" s="313"/>
      <c r="P224" s="313"/>
      <c r="Q224" s="314"/>
      <c r="R224" s="314"/>
      <c r="S224" s="312"/>
      <c r="T224" s="312"/>
      <c r="U224" s="315"/>
      <c r="V224" s="129" t="str">
        <f t="shared" si="226"/>
        <v xml:space="preserve"> </v>
      </c>
      <c r="W224" s="129" t="str">
        <f t="shared" si="227"/>
        <v xml:space="preserve"> </v>
      </c>
      <c r="X224" s="129" t="str">
        <f t="shared" si="228"/>
        <v xml:space="preserve"> </v>
      </c>
      <c r="Y224" s="129"/>
      <c r="Z224" s="129" t="str">
        <f t="shared" si="183"/>
        <v xml:space="preserve"> </v>
      </c>
      <c r="AA224" s="182" t="str">
        <f t="shared" si="229"/>
        <v xml:space="preserve">    </v>
      </c>
      <c r="AC224" s="132">
        <f t="shared" si="243"/>
        <v>0</v>
      </c>
      <c r="AD224" s="132">
        <f t="shared" si="230"/>
        <v>0</v>
      </c>
      <c r="AE224" s="132">
        <f t="shared" si="231"/>
        <v>0</v>
      </c>
      <c r="AF224" s="132">
        <f t="shared" si="232"/>
        <v>0</v>
      </c>
      <c r="AG224" s="132">
        <f t="shared" si="233"/>
        <v>0</v>
      </c>
      <c r="AH224" s="132">
        <f t="shared" si="234"/>
        <v>0</v>
      </c>
      <c r="AI224" s="132">
        <f t="shared" si="235"/>
        <v>0</v>
      </c>
      <c r="AJ224" s="132">
        <f t="shared" si="236"/>
        <v>0</v>
      </c>
      <c r="AK224" s="132">
        <f t="shared" si="237"/>
        <v>0</v>
      </c>
      <c r="AL224" s="132">
        <f t="shared" si="238"/>
        <v>0</v>
      </c>
      <c r="AM224" s="132">
        <f t="shared" si="184"/>
        <v>0</v>
      </c>
      <c r="AN224" s="132">
        <f t="shared" si="185"/>
        <v>0</v>
      </c>
      <c r="AO224" s="132">
        <f t="shared" si="186"/>
        <v>0</v>
      </c>
      <c r="AP224" s="132">
        <f t="shared" si="187"/>
        <v>0</v>
      </c>
      <c r="AQ224" s="132">
        <f t="shared" si="188"/>
        <v>0</v>
      </c>
      <c r="AR224" s="132">
        <f t="shared" si="189"/>
        <v>0</v>
      </c>
      <c r="AS224" s="132">
        <f t="shared" si="190"/>
        <v>0</v>
      </c>
      <c r="AT224" s="132">
        <f t="shared" si="191"/>
        <v>0</v>
      </c>
      <c r="AU224" s="132">
        <f t="shared" si="192"/>
        <v>0</v>
      </c>
      <c r="AV224" s="132">
        <f t="shared" si="193"/>
        <v>0</v>
      </c>
      <c r="AW224" s="132">
        <f t="shared" si="194"/>
        <v>0</v>
      </c>
      <c r="AX224" s="132">
        <f t="shared" si="195"/>
        <v>0</v>
      </c>
      <c r="AY224" s="132">
        <f t="shared" si="196"/>
        <v>0</v>
      </c>
      <c r="AZ224" s="132">
        <f t="shared" si="197"/>
        <v>0</v>
      </c>
      <c r="BA224" s="132">
        <f t="shared" si="198"/>
        <v>0</v>
      </c>
      <c r="BB224" s="132">
        <f t="shared" si="199"/>
        <v>0</v>
      </c>
      <c r="BC224" s="132">
        <f t="shared" si="200"/>
        <v>0</v>
      </c>
      <c r="BD224" s="132">
        <f t="shared" si="201"/>
        <v>0</v>
      </c>
      <c r="BE224" s="132">
        <f t="shared" si="202"/>
        <v>0</v>
      </c>
      <c r="BF224" s="132">
        <f t="shared" si="203"/>
        <v>0</v>
      </c>
      <c r="BG224" s="132">
        <f t="shared" si="204"/>
        <v>0</v>
      </c>
      <c r="BH224" s="132">
        <f t="shared" si="205"/>
        <v>0</v>
      </c>
      <c r="BI224" s="132">
        <f t="shared" si="206"/>
        <v>0</v>
      </c>
      <c r="BJ224" s="132">
        <f t="shared" si="207"/>
        <v>0</v>
      </c>
      <c r="BK224" s="132">
        <f t="shared" si="208"/>
        <v>0</v>
      </c>
      <c r="BL224" s="132">
        <f t="shared" si="209"/>
        <v>0</v>
      </c>
      <c r="BM224" s="132">
        <f t="shared" si="210"/>
        <v>0</v>
      </c>
      <c r="BN224" s="132">
        <f t="shared" si="211"/>
        <v>0</v>
      </c>
      <c r="BO224" s="132">
        <f t="shared" si="212"/>
        <v>0</v>
      </c>
      <c r="BP224" s="132">
        <f t="shared" si="213"/>
        <v>0</v>
      </c>
      <c r="BQ224" s="132">
        <f t="shared" si="214"/>
        <v>0</v>
      </c>
      <c r="BR224" s="132">
        <f t="shared" si="215"/>
        <v>0</v>
      </c>
      <c r="BS224" s="132">
        <f t="shared" si="216"/>
        <v>0</v>
      </c>
      <c r="BT224" s="132">
        <f t="shared" si="217"/>
        <v>0</v>
      </c>
      <c r="BU224" s="132">
        <f t="shared" si="218"/>
        <v>0</v>
      </c>
      <c r="BV224" s="132">
        <f t="shared" si="219"/>
        <v>0</v>
      </c>
      <c r="BW224" s="132">
        <f t="shared" si="220"/>
        <v>0</v>
      </c>
      <c r="BX224" s="132">
        <f t="shared" si="221"/>
        <v>0</v>
      </c>
      <c r="BY224" s="132">
        <f t="shared" si="222"/>
        <v>0</v>
      </c>
      <c r="BZ224" s="132">
        <f t="shared" si="223"/>
        <v>0</v>
      </c>
      <c r="CA224" s="138">
        <f t="shared" si="224"/>
        <v>0</v>
      </c>
      <c r="CC224" s="138">
        <f t="shared" si="225"/>
        <v>0</v>
      </c>
      <c r="CD224" s="138">
        <f t="shared" si="239"/>
        <v>0</v>
      </c>
      <c r="CE224" s="183">
        <f t="shared" si="240"/>
        <v>0</v>
      </c>
      <c r="CF224" s="130" t="str">
        <f t="shared" si="241"/>
        <v xml:space="preserve"> </v>
      </c>
      <c r="CG224" s="130" t="str">
        <f t="shared" si="242"/>
        <v xml:space="preserve"> </v>
      </c>
    </row>
    <row r="225" spans="1:85" ht="15">
      <c r="A225" s="181">
        <v>222</v>
      </c>
      <c r="B225" s="1956"/>
      <c r="C225" s="1956"/>
      <c r="D225" s="316"/>
      <c r="E225" s="317" t="str">
        <f ca="1">IF(D225&gt;0,OFFSET(исх.данные!$A$6,D225,1,1,1)," ")</f>
        <v xml:space="preserve"> </v>
      </c>
      <c r="F225" s="318" t="str">
        <f ca="1">IF(D225&gt;0,OFFSET(исх.данные!$A$6,D225,2,1,1),"  ")</f>
        <v xml:space="preserve">  </v>
      </c>
      <c r="G225" s="317" t="str">
        <f ca="1">IF(D225&gt;0,OFFSET(исх.данные!$A$6,D225,3,1,1),"  ")</f>
        <v xml:space="preserve">  </v>
      </c>
      <c r="H225" s="316"/>
      <c r="I225" s="306"/>
      <c r="J225" s="317"/>
      <c r="K225" s="317"/>
      <c r="L225" s="306"/>
      <c r="M225" s="317"/>
      <c r="N225" s="317"/>
      <c r="O225" s="319"/>
      <c r="P225" s="319"/>
      <c r="Q225" s="306"/>
      <c r="R225" s="306"/>
      <c r="S225" s="318"/>
      <c r="T225" s="318"/>
      <c r="U225" s="320"/>
      <c r="V225" s="126" t="str">
        <f t="shared" si="226"/>
        <v xml:space="preserve"> </v>
      </c>
      <c r="W225" s="126" t="str">
        <f t="shared" si="227"/>
        <v xml:space="preserve"> </v>
      </c>
      <c r="X225" s="126" t="str">
        <f t="shared" si="228"/>
        <v xml:space="preserve"> </v>
      </c>
      <c r="Y225" s="126"/>
      <c r="Z225" s="126" t="str">
        <f t="shared" si="183"/>
        <v xml:space="preserve"> </v>
      </c>
      <c r="AA225" s="181" t="str">
        <f t="shared" si="229"/>
        <v xml:space="preserve">    </v>
      </c>
      <c r="AC225" s="132">
        <f t="shared" si="243"/>
        <v>0</v>
      </c>
      <c r="AD225" s="132">
        <f t="shared" si="230"/>
        <v>0</v>
      </c>
      <c r="AE225" s="132">
        <f t="shared" si="231"/>
        <v>0</v>
      </c>
      <c r="AF225" s="132">
        <f t="shared" si="232"/>
        <v>0</v>
      </c>
      <c r="AG225" s="132">
        <f t="shared" si="233"/>
        <v>0</v>
      </c>
      <c r="AH225" s="132">
        <f t="shared" si="234"/>
        <v>0</v>
      </c>
      <c r="AI225" s="132">
        <f t="shared" si="235"/>
        <v>0</v>
      </c>
      <c r="AJ225" s="132">
        <f t="shared" si="236"/>
        <v>0</v>
      </c>
      <c r="AK225" s="132">
        <f t="shared" si="237"/>
        <v>0</v>
      </c>
      <c r="AL225" s="132">
        <f t="shared" si="238"/>
        <v>0</v>
      </c>
      <c r="AM225" s="132">
        <f t="shared" si="184"/>
        <v>0</v>
      </c>
      <c r="AN225" s="132">
        <f t="shared" si="185"/>
        <v>0</v>
      </c>
      <c r="AO225" s="132">
        <f t="shared" si="186"/>
        <v>0</v>
      </c>
      <c r="AP225" s="132">
        <f t="shared" si="187"/>
        <v>0</v>
      </c>
      <c r="AQ225" s="132">
        <f t="shared" si="188"/>
        <v>0</v>
      </c>
      <c r="AR225" s="132">
        <f t="shared" si="189"/>
        <v>0</v>
      </c>
      <c r="AS225" s="132">
        <f t="shared" si="190"/>
        <v>0</v>
      </c>
      <c r="AT225" s="132">
        <f t="shared" si="191"/>
        <v>0</v>
      </c>
      <c r="AU225" s="132">
        <f t="shared" si="192"/>
        <v>0</v>
      </c>
      <c r="AV225" s="132">
        <f t="shared" si="193"/>
        <v>0</v>
      </c>
      <c r="AW225" s="132">
        <f t="shared" si="194"/>
        <v>0</v>
      </c>
      <c r="AX225" s="132">
        <f t="shared" si="195"/>
        <v>0</v>
      </c>
      <c r="AY225" s="132">
        <f t="shared" si="196"/>
        <v>0</v>
      </c>
      <c r="AZ225" s="132">
        <f t="shared" si="197"/>
        <v>0</v>
      </c>
      <c r="BA225" s="132">
        <f t="shared" si="198"/>
        <v>0</v>
      </c>
      <c r="BB225" s="132">
        <f t="shared" si="199"/>
        <v>0</v>
      </c>
      <c r="BC225" s="132">
        <f t="shared" si="200"/>
        <v>0</v>
      </c>
      <c r="BD225" s="132">
        <f t="shared" si="201"/>
        <v>0</v>
      </c>
      <c r="BE225" s="132">
        <f t="shared" si="202"/>
        <v>0</v>
      </c>
      <c r="BF225" s="132">
        <f t="shared" si="203"/>
        <v>0</v>
      </c>
      <c r="BG225" s="132">
        <f t="shared" si="204"/>
        <v>0</v>
      </c>
      <c r="BH225" s="132">
        <f t="shared" si="205"/>
        <v>0</v>
      </c>
      <c r="BI225" s="132">
        <f t="shared" si="206"/>
        <v>0</v>
      </c>
      <c r="BJ225" s="132">
        <f t="shared" si="207"/>
        <v>0</v>
      </c>
      <c r="BK225" s="132">
        <f t="shared" si="208"/>
        <v>0</v>
      </c>
      <c r="BL225" s="132">
        <f t="shared" si="209"/>
        <v>0</v>
      </c>
      <c r="BM225" s="132">
        <f t="shared" si="210"/>
        <v>0</v>
      </c>
      <c r="BN225" s="132">
        <f t="shared" si="211"/>
        <v>0</v>
      </c>
      <c r="BO225" s="132">
        <f t="shared" si="212"/>
        <v>0</v>
      </c>
      <c r="BP225" s="132">
        <f t="shared" si="213"/>
        <v>0</v>
      </c>
      <c r="BQ225" s="132">
        <f t="shared" si="214"/>
        <v>0</v>
      </c>
      <c r="BR225" s="132">
        <f t="shared" si="215"/>
        <v>0</v>
      </c>
      <c r="BS225" s="132">
        <f t="shared" si="216"/>
        <v>0</v>
      </c>
      <c r="BT225" s="132">
        <f t="shared" si="217"/>
        <v>0</v>
      </c>
      <c r="BU225" s="132">
        <f t="shared" si="218"/>
        <v>0</v>
      </c>
      <c r="BV225" s="132">
        <f t="shared" si="219"/>
        <v>0</v>
      </c>
      <c r="BW225" s="132">
        <f t="shared" si="220"/>
        <v>0</v>
      </c>
      <c r="BX225" s="132">
        <f t="shared" si="221"/>
        <v>0</v>
      </c>
      <c r="BY225" s="132">
        <f t="shared" si="222"/>
        <v>0</v>
      </c>
      <c r="BZ225" s="132">
        <f t="shared" si="223"/>
        <v>0</v>
      </c>
      <c r="CA225" s="138">
        <f t="shared" si="224"/>
        <v>0</v>
      </c>
      <c r="CC225" s="138">
        <f t="shared" si="225"/>
        <v>0</v>
      </c>
      <c r="CD225" s="138">
        <f t="shared" si="239"/>
        <v>0</v>
      </c>
      <c r="CE225" s="183">
        <f t="shared" si="240"/>
        <v>0</v>
      </c>
      <c r="CF225" s="130" t="str">
        <f t="shared" si="241"/>
        <v xml:space="preserve"> </v>
      </c>
      <c r="CG225" s="130" t="str">
        <f t="shared" si="242"/>
        <v xml:space="preserve"> </v>
      </c>
    </row>
    <row r="226" spans="1:85" ht="15">
      <c r="A226" s="181">
        <v>223</v>
      </c>
      <c r="B226" s="1957"/>
      <c r="C226" s="1957"/>
      <c r="D226" s="310"/>
      <c r="E226" s="311" t="str">
        <f ca="1">IF(D226&gt;0,OFFSET(исх.данные!$A$6,D226,1,1,1)," ")</f>
        <v xml:space="preserve"> </v>
      </c>
      <c r="F226" s="312" t="str">
        <f ca="1">IF(D226&gt;0,OFFSET(исх.данные!$A$6,D226,2,1,1),"  ")</f>
        <v xml:space="preserve">  </v>
      </c>
      <c r="G226" s="311" t="str">
        <f ca="1">IF(D226&gt;0,OFFSET(исх.данные!$A$6,D226,3,1,1),"  ")</f>
        <v xml:space="preserve">  </v>
      </c>
      <c r="H226" s="310"/>
      <c r="I226" s="314"/>
      <c r="J226" s="311"/>
      <c r="K226" s="311"/>
      <c r="L226" s="314"/>
      <c r="M226" s="311"/>
      <c r="N226" s="311"/>
      <c r="O226" s="313"/>
      <c r="P226" s="313"/>
      <c r="Q226" s="314"/>
      <c r="R226" s="314"/>
      <c r="S226" s="312"/>
      <c r="T226" s="312"/>
      <c r="U226" s="315"/>
      <c r="V226" s="129" t="str">
        <f t="shared" si="226"/>
        <v xml:space="preserve"> </v>
      </c>
      <c r="W226" s="129" t="str">
        <f t="shared" si="227"/>
        <v xml:space="preserve"> </v>
      </c>
      <c r="X226" s="129" t="str">
        <f t="shared" si="228"/>
        <v xml:space="preserve"> </v>
      </c>
      <c r="Y226" s="129"/>
      <c r="Z226" s="129" t="str">
        <f t="shared" si="183"/>
        <v xml:space="preserve"> </v>
      </c>
      <c r="AA226" s="182" t="str">
        <f t="shared" si="229"/>
        <v xml:space="preserve">    </v>
      </c>
      <c r="AC226" s="132">
        <f t="shared" si="243"/>
        <v>0</v>
      </c>
      <c r="AD226" s="132">
        <f t="shared" si="230"/>
        <v>0</v>
      </c>
      <c r="AE226" s="132">
        <f t="shared" si="231"/>
        <v>0</v>
      </c>
      <c r="AF226" s="132">
        <f t="shared" si="232"/>
        <v>0</v>
      </c>
      <c r="AG226" s="132">
        <f t="shared" si="233"/>
        <v>0</v>
      </c>
      <c r="AH226" s="132">
        <f t="shared" si="234"/>
        <v>0</v>
      </c>
      <c r="AI226" s="132">
        <f t="shared" si="235"/>
        <v>0</v>
      </c>
      <c r="AJ226" s="132">
        <f t="shared" si="236"/>
        <v>0</v>
      </c>
      <c r="AK226" s="132">
        <f t="shared" si="237"/>
        <v>0</v>
      </c>
      <c r="AL226" s="132">
        <f t="shared" si="238"/>
        <v>0</v>
      </c>
      <c r="AM226" s="132">
        <f t="shared" si="184"/>
        <v>0</v>
      </c>
      <c r="AN226" s="132">
        <f t="shared" si="185"/>
        <v>0</v>
      </c>
      <c r="AO226" s="132">
        <f t="shared" si="186"/>
        <v>0</v>
      </c>
      <c r="AP226" s="132">
        <f t="shared" si="187"/>
        <v>0</v>
      </c>
      <c r="AQ226" s="132">
        <f t="shared" si="188"/>
        <v>0</v>
      </c>
      <c r="AR226" s="132">
        <f t="shared" si="189"/>
        <v>0</v>
      </c>
      <c r="AS226" s="132">
        <f t="shared" si="190"/>
        <v>0</v>
      </c>
      <c r="AT226" s="132">
        <f t="shared" si="191"/>
        <v>0</v>
      </c>
      <c r="AU226" s="132">
        <f t="shared" si="192"/>
        <v>0</v>
      </c>
      <c r="AV226" s="132">
        <f t="shared" si="193"/>
        <v>0</v>
      </c>
      <c r="AW226" s="132">
        <f t="shared" si="194"/>
        <v>0</v>
      </c>
      <c r="AX226" s="132">
        <f t="shared" si="195"/>
        <v>0</v>
      </c>
      <c r="AY226" s="132">
        <f t="shared" si="196"/>
        <v>0</v>
      </c>
      <c r="AZ226" s="132">
        <f t="shared" si="197"/>
        <v>0</v>
      </c>
      <c r="BA226" s="132">
        <f t="shared" si="198"/>
        <v>0</v>
      </c>
      <c r="BB226" s="132">
        <f t="shared" si="199"/>
        <v>0</v>
      </c>
      <c r="BC226" s="132">
        <f t="shared" si="200"/>
        <v>0</v>
      </c>
      <c r="BD226" s="132">
        <f t="shared" si="201"/>
        <v>0</v>
      </c>
      <c r="BE226" s="132">
        <f t="shared" si="202"/>
        <v>0</v>
      </c>
      <c r="BF226" s="132">
        <f t="shared" si="203"/>
        <v>0</v>
      </c>
      <c r="BG226" s="132">
        <f t="shared" si="204"/>
        <v>0</v>
      </c>
      <c r="BH226" s="132">
        <f t="shared" si="205"/>
        <v>0</v>
      </c>
      <c r="BI226" s="132">
        <f t="shared" si="206"/>
        <v>0</v>
      </c>
      <c r="BJ226" s="132">
        <f t="shared" si="207"/>
        <v>0</v>
      </c>
      <c r="BK226" s="132">
        <f t="shared" si="208"/>
        <v>0</v>
      </c>
      <c r="BL226" s="132">
        <f t="shared" si="209"/>
        <v>0</v>
      </c>
      <c r="BM226" s="132">
        <f t="shared" si="210"/>
        <v>0</v>
      </c>
      <c r="BN226" s="132">
        <f t="shared" si="211"/>
        <v>0</v>
      </c>
      <c r="BO226" s="132">
        <f t="shared" si="212"/>
        <v>0</v>
      </c>
      <c r="BP226" s="132">
        <f t="shared" si="213"/>
        <v>0</v>
      </c>
      <c r="BQ226" s="132">
        <f t="shared" si="214"/>
        <v>0</v>
      </c>
      <c r="BR226" s="132">
        <f t="shared" si="215"/>
        <v>0</v>
      </c>
      <c r="BS226" s="132">
        <f t="shared" si="216"/>
        <v>0</v>
      </c>
      <c r="BT226" s="132">
        <f t="shared" si="217"/>
        <v>0</v>
      </c>
      <c r="BU226" s="132">
        <f t="shared" si="218"/>
        <v>0</v>
      </c>
      <c r="BV226" s="132">
        <f t="shared" si="219"/>
        <v>0</v>
      </c>
      <c r="BW226" s="132">
        <f t="shared" si="220"/>
        <v>0</v>
      </c>
      <c r="BX226" s="132">
        <f t="shared" si="221"/>
        <v>0</v>
      </c>
      <c r="BY226" s="132">
        <f t="shared" si="222"/>
        <v>0</v>
      </c>
      <c r="BZ226" s="132">
        <f t="shared" si="223"/>
        <v>0</v>
      </c>
      <c r="CA226" s="138">
        <f t="shared" si="224"/>
        <v>0</v>
      </c>
      <c r="CC226" s="138">
        <f t="shared" si="225"/>
        <v>0</v>
      </c>
      <c r="CD226" s="138">
        <f t="shared" si="239"/>
        <v>0</v>
      </c>
      <c r="CE226" s="183">
        <f t="shared" si="240"/>
        <v>0</v>
      </c>
      <c r="CF226" s="130" t="str">
        <f t="shared" si="241"/>
        <v xml:space="preserve"> </v>
      </c>
      <c r="CG226" s="130" t="str">
        <f t="shared" si="242"/>
        <v xml:space="preserve"> </v>
      </c>
    </row>
    <row r="227" spans="1:85" ht="15">
      <c r="A227" s="181">
        <v>224</v>
      </c>
      <c r="B227" s="1956"/>
      <c r="C227" s="1956"/>
      <c r="D227" s="316"/>
      <c r="E227" s="317" t="str">
        <f ca="1">IF(D227&gt;0,OFFSET(исх.данные!$A$6,D227,1,1,1)," ")</f>
        <v xml:space="preserve"> </v>
      </c>
      <c r="F227" s="318" t="str">
        <f ca="1">IF(D227&gt;0,OFFSET(исх.данные!$A$6,D227,2,1,1),"  ")</f>
        <v xml:space="preserve">  </v>
      </c>
      <c r="G227" s="317" t="str">
        <f ca="1">IF(D227&gt;0,OFFSET(исх.данные!$A$6,D227,3,1,1),"  ")</f>
        <v xml:space="preserve">  </v>
      </c>
      <c r="H227" s="316"/>
      <c r="I227" s="306"/>
      <c r="J227" s="317"/>
      <c r="K227" s="317"/>
      <c r="L227" s="306"/>
      <c r="M227" s="317"/>
      <c r="N227" s="317"/>
      <c r="O227" s="319"/>
      <c r="P227" s="319"/>
      <c r="Q227" s="306"/>
      <c r="R227" s="306"/>
      <c r="S227" s="318"/>
      <c r="T227" s="318"/>
      <c r="U227" s="320"/>
      <c r="V227" s="126" t="str">
        <f t="shared" si="226"/>
        <v xml:space="preserve"> </v>
      </c>
      <c r="W227" s="126" t="str">
        <f t="shared" si="227"/>
        <v xml:space="preserve"> </v>
      </c>
      <c r="X227" s="126" t="str">
        <f t="shared" si="228"/>
        <v xml:space="preserve"> </v>
      </c>
      <c r="Y227" s="126"/>
      <c r="Z227" s="126" t="str">
        <f t="shared" si="183"/>
        <v xml:space="preserve"> </v>
      </c>
      <c r="AA227" s="181" t="str">
        <f t="shared" si="229"/>
        <v xml:space="preserve">    </v>
      </c>
      <c r="AC227" s="132">
        <f t="shared" si="243"/>
        <v>0</v>
      </c>
      <c r="AD227" s="132">
        <f t="shared" si="230"/>
        <v>0</v>
      </c>
      <c r="AE227" s="132">
        <f t="shared" si="231"/>
        <v>0</v>
      </c>
      <c r="AF227" s="132">
        <f t="shared" si="232"/>
        <v>0</v>
      </c>
      <c r="AG227" s="132">
        <f t="shared" si="233"/>
        <v>0</v>
      </c>
      <c r="AH227" s="132">
        <f t="shared" si="234"/>
        <v>0</v>
      </c>
      <c r="AI227" s="132">
        <f t="shared" si="235"/>
        <v>0</v>
      </c>
      <c r="AJ227" s="132">
        <f t="shared" si="236"/>
        <v>0</v>
      </c>
      <c r="AK227" s="132">
        <f t="shared" si="237"/>
        <v>0</v>
      </c>
      <c r="AL227" s="132">
        <f t="shared" si="238"/>
        <v>0</v>
      </c>
      <c r="AM227" s="132">
        <f t="shared" si="184"/>
        <v>0</v>
      </c>
      <c r="AN227" s="132">
        <f t="shared" si="185"/>
        <v>0</v>
      </c>
      <c r="AO227" s="132">
        <f t="shared" si="186"/>
        <v>0</v>
      </c>
      <c r="AP227" s="132">
        <f t="shared" si="187"/>
        <v>0</v>
      </c>
      <c r="AQ227" s="132">
        <f t="shared" si="188"/>
        <v>0</v>
      </c>
      <c r="AR227" s="132">
        <f t="shared" si="189"/>
        <v>0</v>
      </c>
      <c r="AS227" s="132">
        <f t="shared" si="190"/>
        <v>0</v>
      </c>
      <c r="AT227" s="132">
        <f t="shared" si="191"/>
        <v>0</v>
      </c>
      <c r="AU227" s="132">
        <f t="shared" si="192"/>
        <v>0</v>
      </c>
      <c r="AV227" s="132">
        <f t="shared" si="193"/>
        <v>0</v>
      </c>
      <c r="AW227" s="132">
        <f t="shared" si="194"/>
        <v>0</v>
      </c>
      <c r="AX227" s="132">
        <f t="shared" si="195"/>
        <v>0</v>
      </c>
      <c r="AY227" s="132">
        <f t="shared" si="196"/>
        <v>0</v>
      </c>
      <c r="AZ227" s="132">
        <f t="shared" si="197"/>
        <v>0</v>
      </c>
      <c r="BA227" s="132">
        <f t="shared" si="198"/>
        <v>0</v>
      </c>
      <c r="BB227" s="132">
        <f t="shared" si="199"/>
        <v>0</v>
      </c>
      <c r="BC227" s="132">
        <f t="shared" si="200"/>
        <v>0</v>
      </c>
      <c r="BD227" s="132">
        <f t="shared" si="201"/>
        <v>0</v>
      </c>
      <c r="BE227" s="132">
        <f t="shared" si="202"/>
        <v>0</v>
      </c>
      <c r="BF227" s="132">
        <f t="shared" si="203"/>
        <v>0</v>
      </c>
      <c r="BG227" s="132">
        <f t="shared" si="204"/>
        <v>0</v>
      </c>
      <c r="BH227" s="132">
        <f t="shared" si="205"/>
        <v>0</v>
      </c>
      <c r="BI227" s="132">
        <f t="shared" si="206"/>
        <v>0</v>
      </c>
      <c r="BJ227" s="132">
        <f t="shared" si="207"/>
        <v>0</v>
      </c>
      <c r="BK227" s="132">
        <f t="shared" si="208"/>
        <v>0</v>
      </c>
      <c r="BL227" s="132">
        <f t="shared" si="209"/>
        <v>0</v>
      </c>
      <c r="BM227" s="132">
        <f t="shared" si="210"/>
        <v>0</v>
      </c>
      <c r="BN227" s="132">
        <f t="shared" si="211"/>
        <v>0</v>
      </c>
      <c r="BO227" s="132">
        <f t="shared" si="212"/>
        <v>0</v>
      </c>
      <c r="BP227" s="132">
        <f t="shared" si="213"/>
        <v>0</v>
      </c>
      <c r="BQ227" s="132">
        <f t="shared" si="214"/>
        <v>0</v>
      </c>
      <c r="BR227" s="132">
        <f t="shared" si="215"/>
        <v>0</v>
      </c>
      <c r="BS227" s="132">
        <f t="shared" si="216"/>
        <v>0</v>
      </c>
      <c r="BT227" s="132">
        <f t="shared" si="217"/>
        <v>0</v>
      </c>
      <c r="BU227" s="132">
        <f t="shared" si="218"/>
        <v>0</v>
      </c>
      <c r="BV227" s="132">
        <f t="shared" si="219"/>
        <v>0</v>
      </c>
      <c r="BW227" s="132">
        <f t="shared" si="220"/>
        <v>0</v>
      </c>
      <c r="BX227" s="132">
        <f t="shared" si="221"/>
        <v>0</v>
      </c>
      <c r="BY227" s="132">
        <f t="shared" si="222"/>
        <v>0</v>
      </c>
      <c r="BZ227" s="132">
        <f t="shared" si="223"/>
        <v>0</v>
      </c>
      <c r="CA227" s="138">
        <f t="shared" si="224"/>
        <v>0</v>
      </c>
      <c r="CC227" s="138">
        <f t="shared" si="225"/>
        <v>0</v>
      </c>
      <c r="CD227" s="138">
        <f t="shared" si="239"/>
        <v>0</v>
      </c>
      <c r="CE227" s="183">
        <f t="shared" si="240"/>
        <v>0</v>
      </c>
      <c r="CF227" s="130" t="str">
        <f t="shared" si="241"/>
        <v xml:space="preserve"> </v>
      </c>
      <c r="CG227" s="130" t="str">
        <f t="shared" si="242"/>
        <v xml:space="preserve"> </v>
      </c>
    </row>
    <row r="228" spans="1:85" ht="15">
      <c r="A228" s="181">
        <v>225</v>
      </c>
      <c r="B228" s="1957"/>
      <c r="C228" s="1957"/>
      <c r="D228" s="310"/>
      <c r="E228" s="311" t="str">
        <f ca="1">IF(D228&gt;0,OFFSET(исх.данные!$A$6,D228,1,1,1)," ")</f>
        <v xml:space="preserve"> </v>
      </c>
      <c r="F228" s="312" t="str">
        <f ca="1">IF(D228&gt;0,OFFSET(исх.данные!$A$6,D228,2,1,1),"  ")</f>
        <v xml:space="preserve">  </v>
      </c>
      <c r="G228" s="311" t="str">
        <f ca="1">IF(D228&gt;0,OFFSET(исх.данные!$A$6,D228,3,1,1),"  ")</f>
        <v xml:space="preserve">  </v>
      </c>
      <c r="H228" s="310"/>
      <c r="I228" s="314"/>
      <c r="J228" s="311"/>
      <c r="K228" s="311"/>
      <c r="L228" s="314"/>
      <c r="M228" s="311"/>
      <c r="N228" s="311"/>
      <c r="O228" s="313"/>
      <c r="P228" s="313"/>
      <c r="Q228" s="314"/>
      <c r="R228" s="314"/>
      <c r="S228" s="312"/>
      <c r="T228" s="312"/>
      <c r="U228" s="315"/>
      <c r="V228" s="129" t="str">
        <f t="shared" si="226"/>
        <v xml:space="preserve"> </v>
      </c>
      <c r="W228" s="129" t="str">
        <f t="shared" si="227"/>
        <v xml:space="preserve"> </v>
      </c>
      <c r="X228" s="129" t="str">
        <f t="shared" si="228"/>
        <v xml:space="preserve"> </v>
      </c>
      <c r="Y228" s="129"/>
      <c r="Z228" s="129" t="str">
        <f t="shared" si="183"/>
        <v xml:space="preserve"> </v>
      </c>
      <c r="AA228" s="182" t="str">
        <f t="shared" si="229"/>
        <v xml:space="preserve">    </v>
      </c>
      <c r="AC228" s="132">
        <f t="shared" si="243"/>
        <v>0</v>
      </c>
      <c r="AD228" s="132">
        <f t="shared" si="230"/>
        <v>0</v>
      </c>
      <c r="AE228" s="132">
        <f t="shared" si="231"/>
        <v>0</v>
      </c>
      <c r="AF228" s="132">
        <f t="shared" si="232"/>
        <v>0</v>
      </c>
      <c r="AG228" s="132">
        <f t="shared" si="233"/>
        <v>0</v>
      </c>
      <c r="AH228" s="132">
        <f t="shared" si="234"/>
        <v>0</v>
      </c>
      <c r="AI228" s="132">
        <f t="shared" si="235"/>
        <v>0</v>
      </c>
      <c r="AJ228" s="132">
        <f t="shared" si="236"/>
        <v>0</v>
      </c>
      <c r="AK228" s="132">
        <f t="shared" si="237"/>
        <v>0</v>
      </c>
      <c r="AL228" s="132">
        <f t="shared" si="238"/>
        <v>0</v>
      </c>
      <c r="AM228" s="132">
        <f t="shared" si="184"/>
        <v>0</v>
      </c>
      <c r="AN228" s="132">
        <f t="shared" si="185"/>
        <v>0</v>
      </c>
      <c r="AO228" s="132">
        <f t="shared" si="186"/>
        <v>0</v>
      </c>
      <c r="AP228" s="132">
        <f t="shared" si="187"/>
        <v>0</v>
      </c>
      <c r="AQ228" s="132">
        <f t="shared" si="188"/>
        <v>0</v>
      </c>
      <c r="AR228" s="132">
        <f t="shared" si="189"/>
        <v>0</v>
      </c>
      <c r="AS228" s="132">
        <f t="shared" si="190"/>
        <v>0</v>
      </c>
      <c r="AT228" s="132">
        <f t="shared" si="191"/>
        <v>0</v>
      </c>
      <c r="AU228" s="132">
        <f t="shared" si="192"/>
        <v>0</v>
      </c>
      <c r="AV228" s="132">
        <f t="shared" si="193"/>
        <v>0</v>
      </c>
      <c r="AW228" s="132">
        <f t="shared" si="194"/>
        <v>0</v>
      </c>
      <c r="AX228" s="132">
        <f t="shared" si="195"/>
        <v>0</v>
      </c>
      <c r="AY228" s="132">
        <f t="shared" si="196"/>
        <v>0</v>
      </c>
      <c r="AZ228" s="132">
        <f t="shared" si="197"/>
        <v>0</v>
      </c>
      <c r="BA228" s="132">
        <f t="shared" si="198"/>
        <v>0</v>
      </c>
      <c r="BB228" s="132">
        <f t="shared" si="199"/>
        <v>0</v>
      </c>
      <c r="BC228" s="132">
        <f t="shared" si="200"/>
        <v>0</v>
      </c>
      <c r="BD228" s="132">
        <f t="shared" si="201"/>
        <v>0</v>
      </c>
      <c r="BE228" s="132">
        <f t="shared" si="202"/>
        <v>0</v>
      </c>
      <c r="BF228" s="132">
        <f t="shared" si="203"/>
        <v>0</v>
      </c>
      <c r="BG228" s="132">
        <f t="shared" si="204"/>
        <v>0</v>
      </c>
      <c r="BH228" s="132">
        <f t="shared" si="205"/>
        <v>0</v>
      </c>
      <c r="BI228" s="132">
        <f t="shared" si="206"/>
        <v>0</v>
      </c>
      <c r="BJ228" s="132">
        <f t="shared" si="207"/>
        <v>0</v>
      </c>
      <c r="BK228" s="132">
        <f t="shared" si="208"/>
        <v>0</v>
      </c>
      <c r="BL228" s="132">
        <f t="shared" si="209"/>
        <v>0</v>
      </c>
      <c r="BM228" s="132">
        <f t="shared" si="210"/>
        <v>0</v>
      </c>
      <c r="BN228" s="132">
        <f t="shared" si="211"/>
        <v>0</v>
      </c>
      <c r="BO228" s="132">
        <f t="shared" si="212"/>
        <v>0</v>
      </c>
      <c r="BP228" s="132">
        <f t="shared" si="213"/>
        <v>0</v>
      </c>
      <c r="BQ228" s="132">
        <f t="shared" si="214"/>
        <v>0</v>
      </c>
      <c r="BR228" s="132">
        <f t="shared" si="215"/>
        <v>0</v>
      </c>
      <c r="BS228" s="132">
        <f t="shared" si="216"/>
        <v>0</v>
      </c>
      <c r="BT228" s="132">
        <f t="shared" si="217"/>
        <v>0</v>
      </c>
      <c r="BU228" s="132">
        <f t="shared" si="218"/>
        <v>0</v>
      </c>
      <c r="BV228" s="132">
        <f t="shared" si="219"/>
        <v>0</v>
      </c>
      <c r="BW228" s="132">
        <f t="shared" si="220"/>
        <v>0</v>
      </c>
      <c r="BX228" s="132">
        <f t="shared" si="221"/>
        <v>0</v>
      </c>
      <c r="BY228" s="132">
        <f t="shared" si="222"/>
        <v>0</v>
      </c>
      <c r="BZ228" s="132">
        <f t="shared" si="223"/>
        <v>0</v>
      </c>
      <c r="CA228" s="138">
        <f t="shared" si="224"/>
        <v>0</v>
      </c>
      <c r="CC228" s="138">
        <f t="shared" si="225"/>
        <v>0</v>
      </c>
      <c r="CD228" s="138">
        <f t="shared" si="239"/>
        <v>0</v>
      </c>
      <c r="CE228" s="183">
        <f t="shared" si="240"/>
        <v>0</v>
      </c>
      <c r="CF228" s="130" t="str">
        <f t="shared" si="241"/>
        <v xml:space="preserve"> </v>
      </c>
      <c r="CG228" s="130" t="str">
        <f t="shared" si="242"/>
        <v xml:space="preserve"> </v>
      </c>
    </row>
    <row r="229" spans="1:85" ht="15">
      <c r="A229" s="181">
        <v>226</v>
      </c>
      <c r="B229" s="1956"/>
      <c r="C229" s="1956"/>
      <c r="D229" s="316"/>
      <c r="E229" s="317" t="str">
        <f ca="1">IF(D229&gt;0,OFFSET(исх.данные!$A$6,D229,1,1,1)," ")</f>
        <v xml:space="preserve"> </v>
      </c>
      <c r="F229" s="318" t="str">
        <f ca="1">IF(D229&gt;0,OFFSET(исх.данные!$A$6,D229,2,1,1),"  ")</f>
        <v xml:space="preserve">  </v>
      </c>
      <c r="G229" s="317" t="str">
        <f ca="1">IF(D229&gt;0,OFFSET(исх.данные!$A$6,D229,3,1,1),"  ")</f>
        <v xml:space="preserve">  </v>
      </c>
      <c r="H229" s="316"/>
      <c r="I229" s="306"/>
      <c r="J229" s="317"/>
      <c r="K229" s="317"/>
      <c r="L229" s="306"/>
      <c r="M229" s="317"/>
      <c r="N229" s="317"/>
      <c r="O229" s="319"/>
      <c r="P229" s="319"/>
      <c r="Q229" s="306"/>
      <c r="R229" s="306"/>
      <c r="S229" s="318"/>
      <c r="T229" s="318"/>
      <c r="U229" s="320"/>
      <c r="V229" s="126" t="str">
        <f t="shared" si="226"/>
        <v xml:space="preserve"> </v>
      </c>
      <c r="W229" s="126" t="str">
        <f t="shared" si="227"/>
        <v xml:space="preserve"> </v>
      </c>
      <c r="X229" s="126" t="str">
        <f t="shared" si="228"/>
        <v xml:space="preserve"> </v>
      </c>
      <c r="Y229" s="126"/>
      <c r="Z229" s="126" t="str">
        <f t="shared" si="183"/>
        <v xml:space="preserve"> </v>
      </c>
      <c r="AA229" s="181" t="str">
        <f t="shared" si="229"/>
        <v xml:space="preserve">    </v>
      </c>
      <c r="AC229" s="132">
        <f t="shared" si="243"/>
        <v>0</v>
      </c>
      <c r="AD229" s="132">
        <f t="shared" si="230"/>
        <v>0</v>
      </c>
      <c r="AE229" s="132">
        <f t="shared" si="231"/>
        <v>0</v>
      </c>
      <c r="AF229" s="132">
        <f t="shared" si="232"/>
        <v>0</v>
      </c>
      <c r="AG229" s="132">
        <f t="shared" si="233"/>
        <v>0</v>
      </c>
      <c r="AH229" s="132">
        <f t="shared" si="234"/>
        <v>0</v>
      </c>
      <c r="AI229" s="132">
        <f t="shared" si="235"/>
        <v>0</v>
      </c>
      <c r="AJ229" s="132">
        <f t="shared" si="236"/>
        <v>0</v>
      </c>
      <c r="AK229" s="132">
        <f t="shared" si="237"/>
        <v>0</v>
      </c>
      <c r="AL229" s="132">
        <f t="shared" si="238"/>
        <v>0</v>
      </c>
      <c r="AM229" s="132">
        <f t="shared" si="184"/>
        <v>0</v>
      </c>
      <c r="AN229" s="132">
        <f t="shared" si="185"/>
        <v>0</v>
      </c>
      <c r="AO229" s="132">
        <f t="shared" si="186"/>
        <v>0</v>
      </c>
      <c r="AP229" s="132">
        <f t="shared" si="187"/>
        <v>0</v>
      </c>
      <c r="AQ229" s="132">
        <f t="shared" si="188"/>
        <v>0</v>
      </c>
      <c r="AR229" s="132">
        <f t="shared" si="189"/>
        <v>0</v>
      </c>
      <c r="AS229" s="132">
        <f t="shared" si="190"/>
        <v>0</v>
      </c>
      <c r="AT229" s="132">
        <f t="shared" si="191"/>
        <v>0</v>
      </c>
      <c r="AU229" s="132">
        <f t="shared" si="192"/>
        <v>0</v>
      </c>
      <c r="AV229" s="132">
        <f t="shared" si="193"/>
        <v>0</v>
      </c>
      <c r="AW229" s="132">
        <f t="shared" si="194"/>
        <v>0</v>
      </c>
      <c r="AX229" s="132">
        <f t="shared" si="195"/>
        <v>0</v>
      </c>
      <c r="AY229" s="132">
        <f t="shared" si="196"/>
        <v>0</v>
      </c>
      <c r="AZ229" s="132">
        <f t="shared" si="197"/>
        <v>0</v>
      </c>
      <c r="BA229" s="132">
        <f t="shared" si="198"/>
        <v>0</v>
      </c>
      <c r="BB229" s="132">
        <f t="shared" si="199"/>
        <v>0</v>
      </c>
      <c r="BC229" s="132">
        <f t="shared" si="200"/>
        <v>0</v>
      </c>
      <c r="BD229" s="132">
        <f t="shared" si="201"/>
        <v>0</v>
      </c>
      <c r="BE229" s="132">
        <f t="shared" si="202"/>
        <v>0</v>
      </c>
      <c r="BF229" s="132">
        <f t="shared" si="203"/>
        <v>0</v>
      </c>
      <c r="BG229" s="132">
        <f t="shared" si="204"/>
        <v>0</v>
      </c>
      <c r="BH229" s="132">
        <f t="shared" si="205"/>
        <v>0</v>
      </c>
      <c r="BI229" s="132">
        <f t="shared" si="206"/>
        <v>0</v>
      </c>
      <c r="BJ229" s="132">
        <f t="shared" si="207"/>
        <v>0</v>
      </c>
      <c r="BK229" s="132">
        <f t="shared" si="208"/>
        <v>0</v>
      </c>
      <c r="BL229" s="132">
        <f t="shared" si="209"/>
        <v>0</v>
      </c>
      <c r="BM229" s="132">
        <f t="shared" si="210"/>
        <v>0</v>
      </c>
      <c r="BN229" s="132">
        <f t="shared" si="211"/>
        <v>0</v>
      </c>
      <c r="BO229" s="132">
        <f t="shared" si="212"/>
        <v>0</v>
      </c>
      <c r="BP229" s="132">
        <f t="shared" si="213"/>
        <v>0</v>
      </c>
      <c r="BQ229" s="132">
        <f t="shared" si="214"/>
        <v>0</v>
      </c>
      <c r="BR229" s="132">
        <f t="shared" si="215"/>
        <v>0</v>
      </c>
      <c r="BS229" s="132">
        <f t="shared" si="216"/>
        <v>0</v>
      </c>
      <c r="BT229" s="132">
        <f t="shared" si="217"/>
        <v>0</v>
      </c>
      <c r="BU229" s="132">
        <f t="shared" si="218"/>
        <v>0</v>
      </c>
      <c r="BV229" s="132">
        <f t="shared" si="219"/>
        <v>0</v>
      </c>
      <c r="BW229" s="132">
        <f t="shared" si="220"/>
        <v>0</v>
      </c>
      <c r="BX229" s="132">
        <f t="shared" si="221"/>
        <v>0</v>
      </c>
      <c r="BY229" s="132">
        <f t="shared" si="222"/>
        <v>0</v>
      </c>
      <c r="BZ229" s="132">
        <f t="shared" si="223"/>
        <v>0</v>
      </c>
      <c r="CA229" s="138">
        <f t="shared" si="224"/>
        <v>0</v>
      </c>
      <c r="CC229" s="138">
        <f t="shared" si="225"/>
        <v>0</v>
      </c>
      <c r="CD229" s="138">
        <f t="shared" si="239"/>
        <v>0</v>
      </c>
      <c r="CE229" s="183">
        <f t="shared" si="240"/>
        <v>0</v>
      </c>
      <c r="CF229" s="130" t="str">
        <f t="shared" si="241"/>
        <v xml:space="preserve"> </v>
      </c>
      <c r="CG229" s="130" t="str">
        <f t="shared" si="242"/>
        <v xml:space="preserve"> </v>
      </c>
    </row>
    <row r="230" spans="1:85" ht="15">
      <c r="A230" s="181">
        <v>227</v>
      </c>
      <c r="B230" s="1957"/>
      <c r="C230" s="1957"/>
      <c r="D230" s="310"/>
      <c r="E230" s="311" t="str">
        <f ca="1">IF(D230&gt;0,OFFSET(исх.данные!$A$6,D230,1,1,1)," ")</f>
        <v xml:space="preserve"> </v>
      </c>
      <c r="F230" s="312" t="str">
        <f ca="1">IF(D230&gt;0,OFFSET(исх.данные!$A$6,D230,2,1,1),"  ")</f>
        <v xml:space="preserve">  </v>
      </c>
      <c r="G230" s="311" t="str">
        <f ca="1">IF(D230&gt;0,OFFSET(исх.данные!$A$6,D230,3,1,1),"  ")</f>
        <v xml:space="preserve">  </v>
      </c>
      <c r="H230" s="310"/>
      <c r="I230" s="314"/>
      <c r="J230" s="311"/>
      <c r="K230" s="311"/>
      <c r="L230" s="314"/>
      <c r="M230" s="311"/>
      <c r="N230" s="311"/>
      <c r="O230" s="313"/>
      <c r="P230" s="313"/>
      <c r="Q230" s="314"/>
      <c r="R230" s="314"/>
      <c r="S230" s="312"/>
      <c r="T230" s="312"/>
      <c r="U230" s="315"/>
      <c r="V230" s="129" t="str">
        <f t="shared" si="226"/>
        <v xml:space="preserve"> </v>
      </c>
      <c r="W230" s="129" t="str">
        <f t="shared" si="227"/>
        <v xml:space="preserve"> </v>
      </c>
      <c r="X230" s="129" t="str">
        <f t="shared" si="228"/>
        <v xml:space="preserve"> </v>
      </c>
      <c r="Y230" s="129"/>
      <c r="Z230" s="129" t="str">
        <f t="shared" si="183"/>
        <v xml:space="preserve"> </v>
      </c>
      <c r="AA230" s="182" t="str">
        <f t="shared" si="229"/>
        <v xml:space="preserve">    </v>
      </c>
      <c r="AC230" s="132">
        <f t="shared" si="243"/>
        <v>0</v>
      </c>
      <c r="AD230" s="132">
        <f t="shared" si="230"/>
        <v>0</v>
      </c>
      <c r="AE230" s="132">
        <f t="shared" si="231"/>
        <v>0</v>
      </c>
      <c r="AF230" s="132">
        <f t="shared" si="232"/>
        <v>0</v>
      </c>
      <c r="AG230" s="132">
        <f t="shared" si="233"/>
        <v>0</v>
      </c>
      <c r="AH230" s="132">
        <f t="shared" si="234"/>
        <v>0</v>
      </c>
      <c r="AI230" s="132">
        <f t="shared" si="235"/>
        <v>0</v>
      </c>
      <c r="AJ230" s="132">
        <f t="shared" si="236"/>
        <v>0</v>
      </c>
      <c r="AK230" s="132">
        <f t="shared" si="237"/>
        <v>0</v>
      </c>
      <c r="AL230" s="132">
        <f t="shared" si="238"/>
        <v>0</v>
      </c>
      <c r="AM230" s="132">
        <f t="shared" si="184"/>
        <v>0</v>
      </c>
      <c r="AN230" s="132">
        <f t="shared" si="185"/>
        <v>0</v>
      </c>
      <c r="AO230" s="132">
        <f t="shared" si="186"/>
        <v>0</v>
      </c>
      <c r="AP230" s="132">
        <f t="shared" si="187"/>
        <v>0</v>
      </c>
      <c r="AQ230" s="132">
        <f t="shared" si="188"/>
        <v>0</v>
      </c>
      <c r="AR230" s="132">
        <f t="shared" si="189"/>
        <v>0</v>
      </c>
      <c r="AS230" s="132">
        <f t="shared" si="190"/>
        <v>0</v>
      </c>
      <c r="AT230" s="132">
        <f t="shared" si="191"/>
        <v>0</v>
      </c>
      <c r="AU230" s="132">
        <f t="shared" si="192"/>
        <v>0</v>
      </c>
      <c r="AV230" s="132">
        <f t="shared" si="193"/>
        <v>0</v>
      </c>
      <c r="AW230" s="132">
        <f t="shared" si="194"/>
        <v>0</v>
      </c>
      <c r="AX230" s="132">
        <f t="shared" si="195"/>
        <v>0</v>
      </c>
      <c r="AY230" s="132">
        <f t="shared" si="196"/>
        <v>0</v>
      </c>
      <c r="AZ230" s="132">
        <f t="shared" si="197"/>
        <v>0</v>
      </c>
      <c r="BA230" s="132">
        <f t="shared" si="198"/>
        <v>0</v>
      </c>
      <c r="BB230" s="132">
        <f t="shared" si="199"/>
        <v>0</v>
      </c>
      <c r="BC230" s="132">
        <f t="shared" si="200"/>
        <v>0</v>
      </c>
      <c r="BD230" s="132">
        <f t="shared" si="201"/>
        <v>0</v>
      </c>
      <c r="BE230" s="132">
        <f t="shared" si="202"/>
        <v>0</v>
      </c>
      <c r="BF230" s="132">
        <f t="shared" si="203"/>
        <v>0</v>
      </c>
      <c r="BG230" s="132">
        <f t="shared" si="204"/>
        <v>0</v>
      </c>
      <c r="BH230" s="132">
        <f t="shared" si="205"/>
        <v>0</v>
      </c>
      <c r="BI230" s="132">
        <f t="shared" si="206"/>
        <v>0</v>
      </c>
      <c r="BJ230" s="132">
        <f t="shared" si="207"/>
        <v>0</v>
      </c>
      <c r="BK230" s="132">
        <f t="shared" si="208"/>
        <v>0</v>
      </c>
      <c r="BL230" s="132">
        <f t="shared" si="209"/>
        <v>0</v>
      </c>
      <c r="BM230" s="132">
        <f t="shared" si="210"/>
        <v>0</v>
      </c>
      <c r="BN230" s="132">
        <f t="shared" si="211"/>
        <v>0</v>
      </c>
      <c r="BO230" s="132">
        <f t="shared" si="212"/>
        <v>0</v>
      </c>
      <c r="BP230" s="132">
        <f t="shared" si="213"/>
        <v>0</v>
      </c>
      <c r="BQ230" s="132">
        <f t="shared" si="214"/>
        <v>0</v>
      </c>
      <c r="BR230" s="132">
        <f t="shared" si="215"/>
        <v>0</v>
      </c>
      <c r="BS230" s="132">
        <f t="shared" si="216"/>
        <v>0</v>
      </c>
      <c r="BT230" s="132">
        <f t="shared" si="217"/>
        <v>0</v>
      </c>
      <c r="BU230" s="132">
        <f t="shared" si="218"/>
        <v>0</v>
      </c>
      <c r="BV230" s="132">
        <f t="shared" si="219"/>
        <v>0</v>
      </c>
      <c r="BW230" s="132">
        <f t="shared" si="220"/>
        <v>0</v>
      </c>
      <c r="BX230" s="132">
        <f t="shared" si="221"/>
        <v>0</v>
      </c>
      <c r="BY230" s="132">
        <f t="shared" si="222"/>
        <v>0</v>
      </c>
      <c r="BZ230" s="132">
        <f t="shared" si="223"/>
        <v>0</v>
      </c>
      <c r="CA230" s="138">
        <f t="shared" si="224"/>
        <v>0</v>
      </c>
      <c r="CC230" s="138">
        <f t="shared" si="225"/>
        <v>0</v>
      </c>
      <c r="CD230" s="138">
        <f t="shared" si="239"/>
        <v>0</v>
      </c>
      <c r="CE230" s="183">
        <f t="shared" si="240"/>
        <v>0</v>
      </c>
      <c r="CF230" s="130" t="str">
        <f t="shared" si="241"/>
        <v xml:space="preserve"> </v>
      </c>
      <c r="CG230" s="130" t="str">
        <f t="shared" si="242"/>
        <v xml:space="preserve"> </v>
      </c>
    </row>
    <row r="231" spans="1:85" ht="15">
      <c r="A231" s="181">
        <v>228</v>
      </c>
      <c r="B231" s="1956"/>
      <c r="C231" s="1956"/>
      <c r="D231" s="316"/>
      <c r="E231" s="317" t="str">
        <f ca="1">IF(D231&gt;0,OFFSET(исх.данные!$A$6,D231,1,1,1)," ")</f>
        <v xml:space="preserve"> </v>
      </c>
      <c r="F231" s="318" t="str">
        <f ca="1">IF(D231&gt;0,OFFSET(исх.данные!$A$6,D231,2,1,1),"  ")</f>
        <v xml:space="preserve">  </v>
      </c>
      <c r="G231" s="317" t="str">
        <f ca="1">IF(D231&gt;0,OFFSET(исх.данные!$A$6,D231,3,1,1),"  ")</f>
        <v xml:space="preserve">  </v>
      </c>
      <c r="H231" s="316"/>
      <c r="I231" s="306"/>
      <c r="J231" s="317"/>
      <c r="K231" s="317"/>
      <c r="L231" s="306"/>
      <c r="M231" s="317"/>
      <c r="N231" s="317"/>
      <c r="O231" s="319"/>
      <c r="P231" s="319"/>
      <c r="Q231" s="306"/>
      <c r="R231" s="306"/>
      <c r="S231" s="318"/>
      <c r="T231" s="318"/>
      <c r="U231" s="320"/>
      <c r="V231" s="126" t="str">
        <f t="shared" si="226"/>
        <v xml:space="preserve"> </v>
      </c>
      <c r="W231" s="126" t="str">
        <f t="shared" si="227"/>
        <v xml:space="preserve"> </v>
      </c>
      <c r="X231" s="126" t="str">
        <f t="shared" si="228"/>
        <v xml:space="preserve"> </v>
      </c>
      <c r="Y231" s="126"/>
      <c r="Z231" s="126" t="str">
        <f t="shared" si="183"/>
        <v xml:space="preserve"> </v>
      </c>
      <c r="AA231" s="181" t="str">
        <f t="shared" si="229"/>
        <v xml:space="preserve">    </v>
      </c>
      <c r="AC231" s="132">
        <f t="shared" si="243"/>
        <v>0</v>
      </c>
      <c r="AD231" s="132">
        <f t="shared" si="230"/>
        <v>0</v>
      </c>
      <c r="AE231" s="132">
        <f t="shared" si="231"/>
        <v>0</v>
      </c>
      <c r="AF231" s="132">
        <f t="shared" si="232"/>
        <v>0</v>
      </c>
      <c r="AG231" s="132">
        <f t="shared" si="233"/>
        <v>0</v>
      </c>
      <c r="AH231" s="132">
        <f t="shared" si="234"/>
        <v>0</v>
      </c>
      <c r="AI231" s="132">
        <f t="shared" si="235"/>
        <v>0</v>
      </c>
      <c r="AJ231" s="132">
        <f t="shared" si="236"/>
        <v>0</v>
      </c>
      <c r="AK231" s="132">
        <f t="shared" si="237"/>
        <v>0</v>
      </c>
      <c r="AL231" s="132">
        <f t="shared" si="238"/>
        <v>0</v>
      </c>
      <c r="AM231" s="132">
        <f t="shared" si="184"/>
        <v>0</v>
      </c>
      <c r="AN231" s="132">
        <f t="shared" si="185"/>
        <v>0</v>
      </c>
      <c r="AO231" s="132">
        <f t="shared" si="186"/>
        <v>0</v>
      </c>
      <c r="AP231" s="132">
        <f t="shared" si="187"/>
        <v>0</v>
      </c>
      <c r="AQ231" s="132">
        <f t="shared" si="188"/>
        <v>0</v>
      </c>
      <c r="AR231" s="132">
        <f t="shared" si="189"/>
        <v>0</v>
      </c>
      <c r="AS231" s="132">
        <f t="shared" si="190"/>
        <v>0</v>
      </c>
      <c r="AT231" s="132">
        <f t="shared" si="191"/>
        <v>0</v>
      </c>
      <c r="AU231" s="132">
        <f t="shared" si="192"/>
        <v>0</v>
      </c>
      <c r="AV231" s="132">
        <f t="shared" si="193"/>
        <v>0</v>
      </c>
      <c r="AW231" s="132">
        <f t="shared" si="194"/>
        <v>0</v>
      </c>
      <c r="AX231" s="132">
        <f t="shared" si="195"/>
        <v>0</v>
      </c>
      <c r="AY231" s="132">
        <f t="shared" si="196"/>
        <v>0</v>
      </c>
      <c r="AZ231" s="132">
        <f t="shared" si="197"/>
        <v>0</v>
      </c>
      <c r="BA231" s="132">
        <f t="shared" si="198"/>
        <v>0</v>
      </c>
      <c r="BB231" s="132">
        <f t="shared" si="199"/>
        <v>0</v>
      </c>
      <c r="BC231" s="132">
        <f t="shared" si="200"/>
        <v>0</v>
      </c>
      <c r="BD231" s="132">
        <f t="shared" si="201"/>
        <v>0</v>
      </c>
      <c r="BE231" s="132">
        <f t="shared" si="202"/>
        <v>0</v>
      </c>
      <c r="BF231" s="132">
        <f t="shared" si="203"/>
        <v>0</v>
      </c>
      <c r="BG231" s="132">
        <f t="shared" si="204"/>
        <v>0</v>
      </c>
      <c r="BH231" s="132">
        <f t="shared" si="205"/>
        <v>0</v>
      </c>
      <c r="BI231" s="132">
        <f t="shared" si="206"/>
        <v>0</v>
      </c>
      <c r="BJ231" s="132">
        <f t="shared" si="207"/>
        <v>0</v>
      </c>
      <c r="BK231" s="132">
        <f t="shared" si="208"/>
        <v>0</v>
      </c>
      <c r="BL231" s="132">
        <f t="shared" si="209"/>
        <v>0</v>
      </c>
      <c r="BM231" s="132">
        <f t="shared" si="210"/>
        <v>0</v>
      </c>
      <c r="BN231" s="132">
        <f t="shared" si="211"/>
        <v>0</v>
      </c>
      <c r="BO231" s="132">
        <f t="shared" si="212"/>
        <v>0</v>
      </c>
      <c r="BP231" s="132">
        <f t="shared" si="213"/>
        <v>0</v>
      </c>
      <c r="BQ231" s="132">
        <f t="shared" si="214"/>
        <v>0</v>
      </c>
      <c r="BR231" s="132">
        <f t="shared" si="215"/>
        <v>0</v>
      </c>
      <c r="BS231" s="132">
        <f t="shared" si="216"/>
        <v>0</v>
      </c>
      <c r="BT231" s="132">
        <f t="shared" si="217"/>
        <v>0</v>
      </c>
      <c r="BU231" s="132">
        <f t="shared" si="218"/>
        <v>0</v>
      </c>
      <c r="BV231" s="132">
        <f t="shared" si="219"/>
        <v>0</v>
      </c>
      <c r="BW231" s="132">
        <f t="shared" si="220"/>
        <v>0</v>
      </c>
      <c r="BX231" s="132">
        <f t="shared" si="221"/>
        <v>0</v>
      </c>
      <c r="BY231" s="132">
        <f t="shared" si="222"/>
        <v>0</v>
      </c>
      <c r="BZ231" s="132">
        <f t="shared" si="223"/>
        <v>0</v>
      </c>
      <c r="CA231" s="138">
        <f t="shared" si="224"/>
        <v>0</v>
      </c>
      <c r="CC231" s="138">
        <f t="shared" si="225"/>
        <v>0</v>
      </c>
      <c r="CD231" s="138">
        <f t="shared" si="239"/>
        <v>0</v>
      </c>
      <c r="CE231" s="183">
        <f t="shared" si="240"/>
        <v>0</v>
      </c>
      <c r="CF231" s="130" t="str">
        <f t="shared" si="241"/>
        <v xml:space="preserve"> </v>
      </c>
      <c r="CG231" s="130" t="str">
        <f t="shared" si="242"/>
        <v xml:space="preserve"> </v>
      </c>
    </row>
    <row r="232" spans="1:85" ht="15">
      <c r="A232" s="181">
        <v>229</v>
      </c>
      <c r="B232" s="1957"/>
      <c r="C232" s="1957"/>
      <c r="D232" s="310"/>
      <c r="E232" s="311" t="str">
        <f ca="1">IF(D232&gt;0,OFFSET(исх.данные!$A$6,D232,1,1,1)," ")</f>
        <v xml:space="preserve"> </v>
      </c>
      <c r="F232" s="312" t="str">
        <f ca="1">IF(D232&gt;0,OFFSET(исх.данные!$A$6,D232,2,1,1),"  ")</f>
        <v xml:space="preserve">  </v>
      </c>
      <c r="G232" s="311" t="str">
        <f ca="1">IF(D232&gt;0,OFFSET(исх.данные!$A$6,D232,3,1,1),"  ")</f>
        <v xml:space="preserve">  </v>
      </c>
      <c r="H232" s="310"/>
      <c r="I232" s="314"/>
      <c r="J232" s="311"/>
      <c r="K232" s="311"/>
      <c r="L232" s="314"/>
      <c r="M232" s="311"/>
      <c r="N232" s="311"/>
      <c r="O232" s="313"/>
      <c r="P232" s="313"/>
      <c r="Q232" s="314"/>
      <c r="R232" s="314"/>
      <c r="S232" s="312"/>
      <c r="T232" s="312"/>
      <c r="U232" s="315"/>
      <c r="V232" s="129" t="str">
        <f t="shared" si="226"/>
        <v xml:space="preserve"> </v>
      </c>
      <c r="W232" s="129" t="str">
        <f t="shared" si="227"/>
        <v xml:space="preserve"> </v>
      </c>
      <c r="X232" s="129" t="str">
        <f t="shared" si="228"/>
        <v xml:space="preserve"> </v>
      </c>
      <c r="Y232" s="129"/>
      <c r="Z232" s="129" t="str">
        <f t="shared" si="183"/>
        <v xml:space="preserve"> </v>
      </c>
      <c r="AA232" s="182" t="str">
        <f t="shared" si="229"/>
        <v xml:space="preserve">    </v>
      </c>
      <c r="AC232" s="132">
        <f t="shared" si="243"/>
        <v>0</v>
      </c>
      <c r="AD232" s="132">
        <f t="shared" si="230"/>
        <v>0</v>
      </c>
      <c r="AE232" s="132">
        <f t="shared" si="231"/>
        <v>0</v>
      </c>
      <c r="AF232" s="132">
        <f t="shared" si="232"/>
        <v>0</v>
      </c>
      <c r="AG232" s="132">
        <f t="shared" si="233"/>
        <v>0</v>
      </c>
      <c r="AH232" s="132">
        <f t="shared" si="234"/>
        <v>0</v>
      </c>
      <c r="AI232" s="132">
        <f t="shared" si="235"/>
        <v>0</v>
      </c>
      <c r="AJ232" s="132">
        <f t="shared" si="236"/>
        <v>0</v>
      </c>
      <c r="AK232" s="132">
        <f t="shared" si="237"/>
        <v>0</v>
      </c>
      <c r="AL232" s="132">
        <f t="shared" si="238"/>
        <v>0</v>
      </c>
      <c r="AM232" s="132">
        <f t="shared" si="184"/>
        <v>0</v>
      </c>
      <c r="AN232" s="132">
        <f t="shared" si="185"/>
        <v>0</v>
      </c>
      <c r="AO232" s="132">
        <f t="shared" si="186"/>
        <v>0</v>
      </c>
      <c r="AP232" s="132">
        <f t="shared" si="187"/>
        <v>0</v>
      </c>
      <c r="AQ232" s="132">
        <f t="shared" si="188"/>
        <v>0</v>
      </c>
      <c r="AR232" s="132">
        <f t="shared" si="189"/>
        <v>0</v>
      </c>
      <c r="AS232" s="132">
        <f t="shared" si="190"/>
        <v>0</v>
      </c>
      <c r="AT232" s="132">
        <f t="shared" si="191"/>
        <v>0</v>
      </c>
      <c r="AU232" s="132">
        <f t="shared" si="192"/>
        <v>0</v>
      </c>
      <c r="AV232" s="132">
        <f t="shared" si="193"/>
        <v>0</v>
      </c>
      <c r="AW232" s="132">
        <f t="shared" si="194"/>
        <v>0</v>
      </c>
      <c r="AX232" s="132">
        <f t="shared" si="195"/>
        <v>0</v>
      </c>
      <c r="AY232" s="132">
        <f t="shared" si="196"/>
        <v>0</v>
      </c>
      <c r="AZ232" s="132">
        <f t="shared" si="197"/>
        <v>0</v>
      </c>
      <c r="BA232" s="132">
        <f t="shared" si="198"/>
        <v>0</v>
      </c>
      <c r="BB232" s="132">
        <f t="shared" si="199"/>
        <v>0</v>
      </c>
      <c r="BC232" s="132">
        <f t="shared" si="200"/>
        <v>0</v>
      </c>
      <c r="BD232" s="132">
        <f t="shared" si="201"/>
        <v>0</v>
      </c>
      <c r="BE232" s="132">
        <f t="shared" si="202"/>
        <v>0</v>
      </c>
      <c r="BF232" s="132">
        <f t="shared" si="203"/>
        <v>0</v>
      </c>
      <c r="BG232" s="132">
        <f t="shared" si="204"/>
        <v>0</v>
      </c>
      <c r="BH232" s="132">
        <f t="shared" si="205"/>
        <v>0</v>
      </c>
      <c r="BI232" s="132">
        <f t="shared" si="206"/>
        <v>0</v>
      </c>
      <c r="BJ232" s="132">
        <f t="shared" si="207"/>
        <v>0</v>
      </c>
      <c r="BK232" s="132">
        <f t="shared" si="208"/>
        <v>0</v>
      </c>
      <c r="BL232" s="132">
        <f t="shared" si="209"/>
        <v>0</v>
      </c>
      <c r="BM232" s="132">
        <f t="shared" si="210"/>
        <v>0</v>
      </c>
      <c r="BN232" s="132">
        <f t="shared" si="211"/>
        <v>0</v>
      </c>
      <c r="BO232" s="132">
        <f t="shared" si="212"/>
        <v>0</v>
      </c>
      <c r="BP232" s="132">
        <f t="shared" si="213"/>
        <v>0</v>
      </c>
      <c r="BQ232" s="132">
        <f t="shared" si="214"/>
        <v>0</v>
      </c>
      <c r="BR232" s="132">
        <f t="shared" si="215"/>
        <v>0</v>
      </c>
      <c r="BS232" s="132">
        <f t="shared" si="216"/>
        <v>0</v>
      </c>
      <c r="BT232" s="132">
        <f t="shared" si="217"/>
        <v>0</v>
      </c>
      <c r="BU232" s="132">
        <f t="shared" si="218"/>
        <v>0</v>
      </c>
      <c r="BV232" s="132">
        <f t="shared" si="219"/>
        <v>0</v>
      </c>
      <c r="BW232" s="132">
        <f t="shared" si="220"/>
        <v>0</v>
      </c>
      <c r="BX232" s="132">
        <f t="shared" si="221"/>
        <v>0</v>
      </c>
      <c r="BY232" s="132">
        <f t="shared" si="222"/>
        <v>0</v>
      </c>
      <c r="BZ232" s="132">
        <f t="shared" si="223"/>
        <v>0</v>
      </c>
      <c r="CA232" s="138">
        <f t="shared" si="224"/>
        <v>0</v>
      </c>
      <c r="CC232" s="138">
        <f t="shared" si="225"/>
        <v>0</v>
      </c>
      <c r="CD232" s="138">
        <f t="shared" si="239"/>
        <v>0</v>
      </c>
      <c r="CE232" s="183">
        <f t="shared" si="240"/>
        <v>0</v>
      </c>
      <c r="CF232" s="130" t="str">
        <f t="shared" si="241"/>
        <v xml:space="preserve"> </v>
      </c>
      <c r="CG232" s="130" t="str">
        <f t="shared" si="242"/>
        <v xml:space="preserve"> </v>
      </c>
    </row>
    <row r="233" spans="1:85" ht="15">
      <c r="A233" s="181">
        <v>230</v>
      </c>
      <c r="B233" s="1956"/>
      <c r="C233" s="1956"/>
      <c r="D233" s="316"/>
      <c r="E233" s="317" t="str">
        <f ca="1">IF(D233&gt;0,OFFSET(исх.данные!$A$6,D233,1,1,1)," ")</f>
        <v xml:space="preserve"> </v>
      </c>
      <c r="F233" s="318" t="str">
        <f ca="1">IF(D233&gt;0,OFFSET(исх.данные!$A$6,D233,2,1,1),"  ")</f>
        <v xml:space="preserve">  </v>
      </c>
      <c r="G233" s="317" t="str">
        <f ca="1">IF(D233&gt;0,OFFSET(исх.данные!$A$6,D233,3,1,1),"  ")</f>
        <v xml:space="preserve">  </v>
      </c>
      <c r="H233" s="316"/>
      <c r="I233" s="306"/>
      <c r="J233" s="317"/>
      <c r="K233" s="317"/>
      <c r="L233" s="306"/>
      <c r="M233" s="317"/>
      <c r="N233" s="317"/>
      <c r="O233" s="319"/>
      <c r="P233" s="319"/>
      <c r="Q233" s="306"/>
      <c r="R233" s="306"/>
      <c r="S233" s="318"/>
      <c r="T233" s="318"/>
      <c r="U233" s="320"/>
      <c r="V233" s="126" t="str">
        <f t="shared" si="226"/>
        <v xml:space="preserve"> </v>
      </c>
      <c r="W233" s="126" t="str">
        <f t="shared" si="227"/>
        <v xml:space="preserve"> </v>
      </c>
      <c r="X233" s="126" t="str">
        <f t="shared" si="228"/>
        <v xml:space="preserve"> </v>
      </c>
      <c r="Y233" s="126"/>
      <c r="Z233" s="126" t="str">
        <f t="shared" si="183"/>
        <v xml:space="preserve"> </v>
      </c>
      <c r="AA233" s="181" t="str">
        <f t="shared" si="229"/>
        <v xml:space="preserve">    </v>
      </c>
      <c r="AC233" s="132">
        <f t="shared" si="243"/>
        <v>0</v>
      </c>
      <c r="AD233" s="132">
        <f t="shared" si="230"/>
        <v>0</v>
      </c>
      <c r="AE233" s="132">
        <f t="shared" si="231"/>
        <v>0</v>
      </c>
      <c r="AF233" s="132">
        <f t="shared" si="232"/>
        <v>0</v>
      </c>
      <c r="AG233" s="132">
        <f t="shared" si="233"/>
        <v>0</v>
      </c>
      <c r="AH233" s="132">
        <f t="shared" si="234"/>
        <v>0</v>
      </c>
      <c r="AI233" s="132">
        <f t="shared" si="235"/>
        <v>0</v>
      </c>
      <c r="AJ233" s="132">
        <f t="shared" si="236"/>
        <v>0</v>
      </c>
      <c r="AK233" s="132">
        <f t="shared" si="237"/>
        <v>0</v>
      </c>
      <c r="AL233" s="132">
        <f t="shared" si="238"/>
        <v>0</v>
      </c>
      <c r="AM233" s="132">
        <f t="shared" si="184"/>
        <v>0</v>
      </c>
      <c r="AN233" s="132">
        <f t="shared" si="185"/>
        <v>0</v>
      </c>
      <c r="AO233" s="132">
        <f t="shared" si="186"/>
        <v>0</v>
      </c>
      <c r="AP233" s="132">
        <f t="shared" si="187"/>
        <v>0</v>
      </c>
      <c r="AQ233" s="132">
        <f t="shared" si="188"/>
        <v>0</v>
      </c>
      <c r="AR233" s="132">
        <f t="shared" si="189"/>
        <v>0</v>
      </c>
      <c r="AS233" s="132">
        <f t="shared" si="190"/>
        <v>0</v>
      </c>
      <c r="AT233" s="132">
        <f t="shared" si="191"/>
        <v>0</v>
      </c>
      <c r="AU233" s="132">
        <f t="shared" si="192"/>
        <v>0</v>
      </c>
      <c r="AV233" s="132">
        <f t="shared" si="193"/>
        <v>0</v>
      </c>
      <c r="AW233" s="132">
        <f t="shared" si="194"/>
        <v>0</v>
      </c>
      <c r="AX233" s="132">
        <f t="shared" si="195"/>
        <v>0</v>
      </c>
      <c r="AY233" s="132">
        <f t="shared" si="196"/>
        <v>0</v>
      </c>
      <c r="AZ233" s="132">
        <f t="shared" si="197"/>
        <v>0</v>
      </c>
      <c r="BA233" s="132">
        <f t="shared" si="198"/>
        <v>0</v>
      </c>
      <c r="BB233" s="132">
        <f t="shared" si="199"/>
        <v>0</v>
      </c>
      <c r="BC233" s="132">
        <f t="shared" si="200"/>
        <v>0</v>
      </c>
      <c r="BD233" s="132">
        <f t="shared" si="201"/>
        <v>0</v>
      </c>
      <c r="BE233" s="132">
        <f t="shared" si="202"/>
        <v>0</v>
      </c>
      <c r="BF233" s="132">
        <f t="shared" si="203"/>
        <v>0</v>
      </c>
      <c r="BG233" s="132">
        <f t="shared" si="204"/>
        <v>0</v>
      </c>
      <c r="BH233" s="132">
        <f t="shared" si="205"/>
        <v>0</v>
      </c>
      <c r="BI233" s="132">
        <f t="shared" si="206"/>
        <v>0</v>
      </c>
      <c r="BJ233" s="132">
        <f t="shared" si="207"/>
        <v>0</v>
      </c>
      <c r="BK233" s="132">
        <f t="shared" si="208"/>
        <v>0</v>
      </c>
      <c r="BL233" s="132">
        <f t="shared" si="209"/>
        <v>0</v>
      </c>
      <c r="BM233" s="132">
        <f t="shared" si="210"/>
        <v>0</v>
      </c>
      <c r="BN233" s="132">
        <f t="shared" si="211"/>
        <v>0</v>
      </c>
      <c r="BO233" s="132">
        <f t="shared" si="212"/>
        <v>0</v>
      </c>
      <c r="BP233" s="132">
        <f t="shared" si="213"/>
        <v>0</v>
      </c>
      <c r="BQ233" s="132">
        <f t="shared" si="214"/>
        <v>0</v>
      </c>
      <c r="BR233" s="132">
        <f t="shared" si="215"/>
        <v>0</v>
      </c>
      <c r="BS233" s="132">
        <f t="shared" si="216"/>
        <v>0</v>
      </c>
      <c r="BT233" s="132">
        <f t="shared" si="217"/>
        <v>0</v>
      </c>
      <c r="BU233" s="132">
        <f t="shared" si="218"/>
        <v>0</v>
      </c>
      <c r="BV233" s="132">
        <f t="shared" si="219"/>
        <v>0</v>
      </c>
      <c r="BW233" s="132">
        <f t="shared" si="220"/>
        <v>0</v>
      </c>
      <c r="BX233" s="132">
        <f t="shared" si="221"/>
        <v>0</v>
      </c>
      <c r="BY233" s="132">
        <f t="shared" si="222"/>
        <v>0</v>
      </c>
      <c r="BZ233" s="132">
        <f t="shared" si="223"/>
        <v>0</v>
      </c>
      <c r="CA233" s="138">
        <f t="shared" si="224"/>
        <v>0</v>
      </c>
      <c r="CC233" s="138">
        <f t="shared" si="225"/>
        <v>0</v>
      </c>
      <c r="CD233" s="138">
        <f t="shared" si="239"/>
        <v>0</v>
      </c>
      <c r="CE233" s="183">
        <f t="shared" si="240"/>
        <v>0</v>
      </c>
      <c r="CF233" s="130" t="str">
        <f t="shared" si="241"/>
        <v xml:space="preserve"> </v>
      </c>
      <c r="CG233" s="130" t="str">
        <f t="shared" si="242"/>
        <v xml:space="preserve"> </v>
      </c>
    </row>
    <row r="234" spans="1:85" ht="15">
      <c r="A234" s="181">
        <v>231</v>
      </c>
      <c r="B234" s="1957"/>
      <c r="C234" s="1957"/>
      <c r="D234" s="310"/>
      <c r="E234" s="311" t="str">
        <f ca="1">IF(D234&gt;0,OFFSET(исх.данные!$A$6,D234,1,1,1)," ")</f>
        <v xml:space="preserve"> </v>
      </c>
      <c r="F234" s="312" t="str">
        <f ca="1">IF(D234&gt;0,OFFSET(исх.данные!$A$6,D234,2,1,1),"  ")</f>
        <v xml:space="preserve">  </v>
      </c>
      <c r="G234" s="311" t="str">
        <f ca="1">IF(D234&gt;0,OFFSET(исх.данные!$A$6,D234,3,1,1),"  ")</f>
        <v xml:space="preserve">  </v>
      </c>
      <c r="H234" s="310"/>
      <c r="I234" s="314"/>
      <c r="J234" s="311"/>
      <c r="K234" s="311"/>
      <c r="L234" s="314"/>
      <c r="M234" s="311"/>
      <c r="N234" s="311"/>
      <c r="O234" s="313"/>
      <c r="P234" s="313"/>
      <c r="Q234" s="314"/>
      <c r="R234" s="314"/>
      <c r="S234" s="312"/>
      <c r="T234" s="312"/>
      <c r="U234" s="315"/>
      <c r="V234" s="129" t="str">
        <f t="shared" si="226"/>
        <v xml:space="preserve"> </v>
      </c>
      <c r="W234" s="129" t="str">
        <f t="shared" si="227"/>
        <v xml:space="preserve"> </v>
      </c>
      <c r="X234" s="129" t="str">
        <f t="shared" si="228"/>
        <v xml:space="preserve"> </v>
      </c>
      <c r="Y234" s="129"/>
      <c r="Z234" s="129" t="str">
        <f t="shared" si="183"/>
        <v xml:space="preserve"> </v>
      </c>
      <c r="AA234" s="182" t="str">
        <f t="shared" si="229"/>
        <v xml:space="preserve">    </v>
      </c>
      <c r="AC234" s="132">
        <f t="shared" si="243"/>
        <v>0</v>
      </c>
      <c r="AD234" s="132">
        <f t="shared" si="230"/>
        <v>0</v>
      </c>
      <c r="AE234" s="132">
        <f t="shared" si="231"/>
        <v>0</v>
      </c>
      <c r="AF234" s="132">
        <f t="shared" si="232"/>
        <v>0</v>
      </c>
      <c r="AG234" s="132">
        <f t="shared" si="233"/>
        <v>0</v>
      </c>
      <c r="AH234" s="132">
        <f t="shared" si="234"/>
        <v>0</v>
      </c>
      <c r="AI234" s="132">
        <f t="shared" si="235"/>
        <v>0</v>
      </c>
      <c r="AJ234" s="132">
        <f t="shared" si="236"/>
        <v>0</v>
      </c>
      <c r="AK234" s="132">
        <f t="shared" si="237"/>
        <v>0</v>
      </c>
      <c r="AL234" s="132">
        <f t="shared" si="238"/>
        <v>0</v>
      </c>
      <c r="AM234" s="132">
        <f t="shared" si="184"/>
        <v>0</v>
      </c>
      <c r="AN234" s="132">
        <f t="shared" si="185"/>
        <v>0</v>
      </c>
      <c r="AO234" s="132">
        <f t="shared" si="186"/>
        <v>0</v>
      </c>
      <c r="AP234" s="132">
        <f t="shared" si="187"/>
        <v>0</v>
      </c>
      <c r="AQ234" s="132">
        <f t="shared" si="188"/>
        <v>0</v>
      </c>
      <c r="AR234" s="132">
        <f t="shared" si="189"/>
        <v>0</v>
      </c>
      <c r="AS234" s="132">
        <f t="shared" si="190"/>
        <v>0</v>
      </c>
      <c r="AT234" s="132">
        <f t="shared" si="191"/>
        <v>0</v>
      </c>
      <c r="AU234" s="132">
        <f t="shared" si="192"/>
        <v>0</v>
      </c>
      <c r="AV234" s="132">
        <f t="shared" si="193"/>
        <v>0</v>
      </c>
      <c r="AW234" s="132">
        <f t="shared" si="194"/>
        <v>0</v>
      </c>
      <c r="AX234" s="132">
        <f t="shared" si="195"/>
        <v>0</v>
      </c>
      <c r="AY234" s="132">
        <f t="shared" si="196"/>
        <v>0</v>
      </c>
      <c r="AZ234" s="132">
        <f t="shared" si="197"/>
        <v>0</v>
      </c>
      <c r="BA234" s="132">
        <f t="shared" si="198"/>
        <v>0</v>
      </c>
      <c r="BB234" s="132">
        <f t="shared" si="199"/>
        <v>0</v>
      </c>
      <c r="BC234" s="132">
        <f t="shared" si="200"/>
        <v>0</v>
      </c>
      <c r="BD234" s="132">
        <f t="shared" si="201"/>
        <v>0</v>
      </c>
      <c r="BE234" s="132">
        <f t="shared" si="202"/>
        <v>0</v>
      </c>
      <c r="BF234" s="132">
        <f t="shared" si="203"/>
        <v>0</v>
      </c>
      <c r="BG234" s="132">
        <f t="shared" si="204"/>
        <v>0</v>
      </c>
      <c r="BH234" s="132">
        <f t="shared" si="205"/>
        <v>0</v>
      </c>
      <c r="BI234" s="132">
        <f t="shared" si="206"/>
        <v>0</v>
      </c>
      <c r="BJ234" s="132">
        <f t="shared" si="207"/>
        <v>0</v>
      </c>
      <c r="BK234" s="132">
        <f t="shared" si="208"/>
        <v>0</v>
      </c>
      <c r="BL234" s="132">
        <f t="shared" si="209"/>
        <v>0</v>
      </c>
      <c r="BM234" s="132">
        <f t="shared" si="210"/>
        <v>0</v>
      </c>
      <c r="BN234" s="132">
        <f t="shared" si="211"/>
        <v>0</v>
      </c>
      <c r="BO234" s="132">
        <f t="shared" si="212"/>
        <v>0</v>
      </c>
      <c r="BP234" s="132">
        <f t="shared" si="213"/>
        <v>0</v>
      </c>
      <c r="BQ234" s="132">
        <f t="shared" si="214"/>
        <v>0</v>
      </c>
      <c r="BR234" s="132">
        <f t="shared" si="215"/>
        <v>0</v>
      </c>
      <c r="BS234" s="132">
        <f t="shared" si="216"/>
        <v>0</v>
      </c>
      <c r="BT234" s="132">
        <f t="shared" si="217"/>
        <v>0</v>
      </c>
      <c r="BU234" s="132">
        <f t="shared" si="218"/>
        <v>0</v>
      </c>
      <c r="BV234" s="132">
        <f t="shared" si="219"/>
        <v>0</v>
      </c>
      <c r="BW234" s="132">
        <f t="shared" si="220"/>
        <v>0</v>
      </c>
      <c r="BX234" s="132">
        <f t="shared" si="221"/>
        <v>0</v>
      </c>
      <c r="BY234" s="132">
        <f t="shared" si="222"/>
        <v>0</v>
      </c>
      <c r="BZ234" s="132">
        <f t="shared" si="223"/>
        <v>0</v>
      </c>
      <c r="CA234" s="138">
        <f t="shared" si="224"/>
        <v>0</v>
      </c>
      <c r="CC234" s="138">
        <f t="shared" si="225"/>
        <v>0</v>
      </c>
      <c r="CD234" s="138">
        <f t="shared" si="239"/>
        <v>0</v>
      </c>
      <c r="CE234" s="183">
        <f t="shared" si="240"/>
        <v>0</v>
      </c>
      <c r="CF234" s="130" t="str">
        <f t="shared" si="241"/>
        <v xml:space="preserve"> </v>
      </c>
      <c r="CG234" s="130" t="str">
        <f t="shared" si="242"/>
        <v xml:space="preserve"> </v>
      </c>
    </row>
    <row r="235" spans="1:85" ht="15">
      <c r="A235" s="181">
        <v>232</v>
      </c>
      <c r="B235" s="1956"/>
      <c r="C235" s="1956"/>
      <c r="D235" s="316"/>
      <c r="E235" s="317" t="str">
        <f ca="1">IF(D235&gt;0,OFFSET(исх.данные!$A$6,D235,1,1,1)," ")</f>
        <v xml:space="preserve"> </v>
      </c>
      <c r="F235" s="318" t="str">
        <f ca="1">IF(D235&gt;0,OFFSET(исх.данные!$A$6,D235,2,1,1),"  ")</f>
        <v xml:space="preserve">  </v>
      </c>
      <c r="G235" s="317" t="str">
        <f ca="1">IF(D235&gt;0,OFFSET(исх.данные!$A$6,D235,3,1,1),"  ")</f>
        <v xml:space="preserve">  </v>
      </c>
      <c r="H235" s="316"/>
      <c r="I235" s="306"/>
      <c r="J235" s="317"/>
      <c r="K235" s="317"/>
      <c r="L235" s="306"/>
      <c r="M235" s="317"/>
      <c r="N235" s="317"/>
      <c r="O235" s="319"/>
      <c r="P235" s="319"/>
      <c r="Q235" s="306"/>
      <c r="R235" s="306"/>
      <c r="S235" s="318"/>
      <c r="T235" s="318"/>
      <c r="U235" s="320"/>
      <c r="V235" s="126" t="str">
        <f t="shared" si="226"/>
        <v xml:space="preserve"> </v>
      </c>
      <c r="W235" s="126" t="str">
        <f t="shared" si="227"/>
        <v xml:space="preserve"> </v>
      </c>
      <c r="X235" s="126" t="str">
        <f t="shared" si="228"/>
        <v xml:space="preserve"> </v>
      </c>
      <c r="Y235" s="126"/>
      <c r="Z235" s="126" t="str">
        <f t="shared" si="183"/>
        <v xml:space="preserve"> </v>
      </c>
      <c r="AA235" s="181" t="str">
        <f t="shared" si="229"/>
        <v xml:space="preserve">    </v>
      </c>
      <c r="AC235" s="132">
        <f t="shared" si="243"/>
        <v>0</v>
      </c>
      <c r="AD235" s="132">
        <f t="shared" si="230"/>
        <v>0</v>
      </c>
      <c r="AE235" s="132">
        <f t="shared" si="231"/>
        <v>0</v>
      </c>
      <c r="AF235" s="132">
        <f t="shared" si="232"/>
        <v>0</v>
      </c>
      <c r="AG235" s="132">
        <f t="shared" si="233"/>
        <v>0</v>
      </c>
      <c r="AH235" s="132">
        <f t="shared" si="234"/>
        <v>0</v>
      </c>
      <c r="AI235" s="132">
        <f t="shared" si="235"/>
        <v>0</v>
      </c>
      <c r="AJ235" s="132">
        <f t="shared" si="236"/>
        <v>0</v>
      </c>
      <c r="AK235" s="132">
        <f t="shared" si="237"/>
        <v>0</v>
      </c>
      <c r="AL235" s="132">
        <f t="shared" si="238"/>
        <v>0</v>
      </c>
      <c r="AM235" s="132">
        <f t="shared" si="184"/>
        <v>0</v>
      </c>
      <c r="AN235" s="132">
        <f t="shared" si="185"/>
        <v>0</v>
      </c>
      <c r="AO235" s="132">
        <f t="shared" si="186"/>
        <v>0</v>
      </c>
      <c r="AP235" s="132">
        <f t="shared" si="187"/>
        <v>0</v>
      </c>
      <c r="AQ235" s="132">
        <f t="shared" si="188"/>
        <v>0</v>
      </c>
      <c r="AR235" s="132">
        <f t="shared" si="189"/>
        <v>0</v>
      </c>
      <c r="AS235" s="132">
        <f t="shared" si="190"/>
        <v>0</v>
      </c>
      <c r="AT235" s="132">
        <f t="shared" si="191"/>
        <v>0</v>
      </c>
      <c r="AU235" s="132">
        <f t="shared" si="192"/>
        <v>0</v>
      </c>
      <c r="AV235" s="132">
        <f t="shared" si="193"/>
        <v>0</v>
      </c>
      <c r="AW235" s="132">
        <f t="shared" si="194"/>
        <v>0</v>
      </c>
      <c r="AX235" s="132">
        <f t="shared" si="195"/>
        <v>0</v>
      </c>
      <c r="AY235" s="132">
        <f t="shared" si="196"/>
        <v>0</v>
      </c>
      <c r="AZ235" s="132">
        <f t="shared" si="197"/>
        <v>0</v>
      </c>
      <c r="BA235" s="132">
        <f t="shared" si="198"/>
        <v>0</v>
      </c>
      <c r="BB235" s="132">
        <f t="shared" si="199"/>
        <v>0</v>
      </c>
      <c r="BC235" s="132">
        <f t="shared" si="200"/>
        <v>0</v>
      </c>
      <c r="BD235" s="132">
        <f t="shared" si="201"/>
        <v>0</v>
      </c>
      <c r="BE235" s="132">
        <f t="shared" si="202"/>
        <v>0</v>
      </c>
      <c r="BF235" s="132">
        <f t="shared" si="203"/>
        <v>0</v>
      </c>
      <c r="BG235" s="132">
        <f t="shared" si="204"/>
        <v>0</v>
      </c>
      <c r="BH235" s="132">
        <f t="shared" si="205"/>
        <v>0</v>
      </c>
      <c r="BI235" s="132">
        <f t="shared" si="206"/>
        <v>0</v>
      </c>
      <c r="BJ235" s="132">
        <f t="shared" si="207"/>
        <v>0</v>
      </c>
      <c r="BK235" s="132">
        <f t="shared" si="208"/>
        <v>0</v>
      </c>
      <c r="BL235" s="132">
        <f t="shared" si="209"/>
        <v>0</v>
      </c>
      <c r="BM235" s="132">
        <f t="shared" si="210"/>
        <v>0</v>
      </c>
      <c r="BN235" s="132">
        <f t="shared" si="211"/>
        <v>0</v>
      </c>
      <c r="BO235" s="132">
        <f t="shared" si="212"/>
        <v>0</v>
      </c>
      <c r="BP235" s="132">
        <f t="shared" si="213"/>
        <v>0</v>
      </c>
      <c r="BQ235" s="132">
        <f t="shared" si="214"/>
        <v>0</v>
      </c>
      <c r="BR235" s="132">
        <f t="shared" si="215"/>
        <v>0</v>
      </c>
      <c r="BS235" s="132">
        <f t="shared" si="216"/>
        <v>0</v>
      </c>
      <c r="BT235" s="132">
        <f t="shared" si="217"/>
        <v>0</v>
      </c>
      <c r="BU235" s="132">
        <f t="shared" si="218"/>
        <v>0</v>
      </c>
      <c r="BV235" s="132">
        <f t="shared" si="219"/>
        <v>0</v>
      </c>
      <c r="BW235" s="132">
        <f t="shared" si="220"/>
        <v>0</v>
      </c>
      <c r="BX235" s="132">
        <f t="shared" si="221"/>
        <v>0</v>
      </c>
      <c r="BY235" s="132">
        <f t="shared" si="222"/>
        <v>0</v>
      </c>
      <c r="BZ235" s="132">
        <f t="shared" si="223"/>
        <v>0</v>
      </c>
      <c r="CA235" s="138">
        <f t="shared" si="224"/>
        <v>0</v>
      </c>
      <c r="CC235" s="138">
        <f t="shared" si="225"/>
        <v>0</v>
      </c>
      <c r="CD235" s="138">
        <f t="shared" si="239"/>
        <v>0</v>
      </c>
      <c r="CE235" s="183">
        <f t="shared" si="240"/>
        <v>0</v>
      </c>
      <c r="CF235" s="130" t="str">
        <f t="shared" si="241"/>
        <v xml:space="preserve"> </v>
      </c>
      <c r="CG235" s="130" t="str">
        <f t="shared" si="242"/>
        <v xml:space="preserve"> </v>
      </c>
    </row>
    <row r="236" spans="1:85" ht="15">
      <c r="A236" s="181">
        <v>233</v>
      </c>
      <c r="B236" s="1957"/>
      <c r="C236" s="1957"/>
      <c r="D236" s="310"/>
      <c r="E236" s="311" t="str">
        <f ca="1">IF(D236&gt;0,OFFSET(исх.данные!$A$6,D236,1,1,1)," ")</f>
        <v xml:space="preserve"> </v>
      </c>
      <c r="F236" s="312" t="str">
        <f ca="1">IF(D236&gt;0,OFFSET(исх.данные!$A$6,D236,2,1,1),"  ")</f>
        <v xml:space="preserve">  </v>
      </c>
      <c r="G236" s="311" t="str">
        <f ca="1">IF(D236&gt;0,OFFSET(исх.данные!$A$6,D236,3,1,1),"  ")</f>
        <v xml:space="preserve">  </v>
      </c>
      <c r="H236" s="310"/>
      <c r="I236" s="314"/>
      <c r="J236" s="311"/>
      <c r="K236" s="311"/>
      <c r="L236" s="314"/>
      <c r="M236" s="311"/>
      <c r="N236" s="311"/>
      <c r="O236" s="313"/>
      <c r="P236" s="313"/>
      <c r="Q236" s="314"/>
      <c r="R236" s="314"/>
      <c r="S236" s="312"/>
      <c r="T236" s="312"/>
      <c r="U236" s="315"/>
      <c r="V236" s="129" t="str">
        <f t="shared" si="226"/>
        <v xml:space="preserve"> </v>
      </c>
      <c r="W236" s="129" t="str">
        <f t="shared" si="227"/>
        <v xml:space="preserve"> </v>
      </c>
      <c r="X236" s="129" t="str">
        <f t="shared" si="228"/>
        <v xml:space="preserve"> </v>
      </c>
      <c r="Y236" s="129"/>
      <c r="Z236" s="129" t="str">
        <f t="shared" si="183"/>
        <v xml:space="preserve"> </v>
      </c>
      <c r="AA236" s="182" t="str">
        <f t="shared" si="229"/>
        <v xml:space="preserve">    </v>
      </c>
      <c r="AC236" s="132">
        <f t="shared" si="243"/>
        <v>0</v>
      </c>
      <c r="AD236" s="132">
        <f t="shared" si="230"/>
        <v>0</v>
      </c>
      <c r="AE236" s="132">
        <f t="shared" si="231"/>
        <v>0</v>
      </c>
      <c r="AF236" s="132">
        <f t="shared" si="232"/>
        <v>0</v>
      </c>
      <c r="AG236" s="132">
        <f t="shared" si="233"/>
        <v>0</v>
      </c>
      <c r="AH236" s="132">
        <f t="shared" si="234"/>
        <v>0</v>
      </c>
      <c r="AI236" s="132">
        <f t="shared" si="235"/>
        <v>0</v>
      </c>
      <c r="AJ236" s="132">
        <f t="shared" si="236"/>
        <v>0</v>
      </c>
      <c r="AK236" s="132">
        <f t="shared" si="237"/>
        <v>0</v>
      </c>
      <c r="AL236" s="132">
        <f t="shared" si="238"/>
        <v>0</v>
      </c>
      <c r="AM236" s="132">
        <f t="shared" si="184"/>
        <v>0</v>
      </c>
      <c r="AN236" s="132">
        <f t="shared" si="185"/>
        <v>0</v>
      </c>
      <c r="AO236" s="132">
        <f t="shared" si="186"/>
        <v>0</v>
      </c>
      <c r="AP236" s="132">
        <f t="shared" si="187"/>
        <v>0</v>
      </c>
      <c r="AQ236" s="132">
        <f t="shared" si="188"/>
        <v>0</v>
      </c>
      <c r="AR236" s="132">
        <f t="shared" si="189"/>
        <v>0</v>
      </c>
      <c r="AS236" s="132">
        <f t="shared" si="190"/>
        <v>0</v>
      </c>
      <c r="AT236" s="132">
        <f t="shared" si="191"/>
        <v>0</v>
      </c>
      <c r="AU236" s="132">
        <f t="shared" si="192"/>
        <v>0</v>
      </c>
      <c r="AV236" s="132">
        <f t="shared" si="193"/>
        <v>0</v>
      </c>
      <c r="AW236" s="132">
        <f t="shared" si="194"/>
        <v>0</v>
      </c>
      <c r="AX236" s="132">
        <f t="shared" si="195"/>
        <v>0</v>
      </c>
      <c r="AY236" s="132">
        <f t="shared" si="196"/>
        <v>0</v>
      </c>
      <c r="AZ236" s="132">
        <f t="shared" si="197"/>
        <v>0</v>
      </c>
      <c r="BA236" s="132">
        <f t="shared" si="198"/>
        <v>0</v>
      </c>
      <c r="BB236" s="132">
        <f t="shared" si="199"/>
        <v>0</v>
      </c>
      <c r="BC236" s="132">
        <f t="shared" si="200"/>
        <v>0</v>
      </c>
      <c r="BD236" s="132">
        <f t="shared" si="201"/>
        <v>0</v>
      </c>
      <c r="BE236" s="132">
        <f t="shared" si="202"/>
        <v>0</v>
      </c>
      <c r="BF236" s="132">
        <f t="shared" si="203"/>
        <v>0</v>
      </c>
      <c r="BG236" s="132">
        <f t="shared" si="204"/>
        <v>0</v>
      </c>
      <c r="BH236" s="132">
        <f t="shared" si="205"/>
        <v>0</v>
      </c>
      <c r="BI236" s="132">
        <f t="shared" si="206"/>
        <v>0</v>
      </c>
      <c r="BJ236" s="132">
        <f t="shared" si="207"/>
        <v>0</v>
      </c>
      <c r="BK236" s="132">
        <f t="shared" si="208"/>
        <v>0</v>
      </c>
      <c r="BL236" s="132">
        <f t="shared" si="209"/>
        <v>0</v>
      </c>
      <c r="BM236" s="132">
        <f t="shared" si="210"/>
        <v>0</v>
      </c>
      <c r="BN236" s="132">
        <f t="shared" si="211"/>
        <v>0</v>
      </c>
      <c r="BO236" s="132">
        <f t="shared" si="212"/>
        <v>0</v>
      </c>
      <c r="BP236" s="132">
        <f t="shared" si="213"/>
        <v>0</v>
      </c>
      <c r="BQ236" s="132">
        <f t="shared" si="214"/>
        <v>0</v>
      </c>
      <c r="BR236" s="132">
        <f t="shared" si="215"/>
        <v>0</v>
      </c>
      <c r="BS236" s="132">
        <f t="shared" si="216"/>
        <v>0</v>
      </c>
      <c r="BT236" s="132">
        <f t="shared" si="217"/>
        <v>0</v>
      </c>
      <c r="BU236" s="132">
        <f t="shared" si="218"/>
        <v>0</v>
      </c>
      <c r="BV236" s="132">
        <f t="shared" si="219"/>
        <v>0</v>
      </c>
      <c r="BW236" s="132">
        <f t="shared" si="220"/>
        <v>0</v>
      </c>
      <c r="BX236" s="132">
        <f t="shared" si="221"/>
        <v>0</v>
      </c>
      <c r="BY236" s="132">
        <f t="shared" si="222"/>
        <v>0</v>
      </c>
      <c r="BZ236" s="132">
        <f t="shared" si="223"/>
        <v>0</v>
      </c>
      <c r="CA236" s="138">
        <f t="shared" si="224"/>
        <v>0</v>
      </c>
      <c r="CC236" s="138">
        <f t="shared" si="225"/>
        <v>0</v>
      </c>
      <c r="CD236" s="138">
        <f t="shared" si="239"/>
        <v>0</v>
      </c>
      <c r="CE236" s="183">
        <f t="shared" si="240"/>
        <v>0</v>
      </c>
      <c r="CF236" s="130" t="str">
        <f t="shared" si="241"/>
        <v xml:space="preserve"> </v>
      </c>
      <c r="CG236" s="130" t="str">
        <f t="shared" si="242"/>
        <v xml:space="preserve"> </v>
      </c>
    </row>
    <row r="237" spans="1:85">
      <c r="AC237" s="139">
        <f t="shared" ref="AC237:BH237" si="244">SUM(AC4:AC236)</f>
        <v>0</v>
      </c>
      <c r="AD237" s="139">
        <f t="shared" si="244"/>
        <v>0</v>
      </c>
      <c r="AE237" s="139">
        <f t="shared" si="244"/>
        <v>0</v>
      </c>
      <c r="AF237" s="139">
        <f t="shared" si="244"/>
        <v>0</v>
      </c>
      <c r="AG237" s="139">
        <f t="shared" si="244"/>
        <v>0</v>
      </c>
      <c r="AH237" s="139">
        <f t="shared" si="244"/>
        <v>0</v>
      </c>
      <c r="AI237" s="139">
        <f t="shared" si="244"/>
        <v>0</v>
      </c>
      <c r="AJ237" s="139">
        <f t="shared" si="244"/>
        <v>0</v>
      </c>
      <c r="AK237" s="139">
        <f t="shared" si="244"/>
        <v>0</v>
      </c>
      <c r="AL237" s="139">
        <f t="shared" si="244"/>
        <v>0</v>
      </c>
      <c r="AM237" s="139">
        <f t="shared" si="244"/>
        <v>0</v>
      </c>
      <c r="AN237" s="139">
        <f t="shared" si="244"/>
        <v>0</v>
      </c>
      <c r="AO237" s="139">
        <f t="shared" si="244"/>
        <v>0</v>
      </c>
      <c r="AP237" s="139">
        <f t="shared" si="244"/>
        <v>0</v>
      </c>
      <c r="AQ237" s="139">
        <f t="shared" si="244"/>
        <v>0</v>
      </c>
      <c r="AR237" s="139">
        <f t="shared" si="244"/>
        <v>0</v>
      </c>
      <c r="AS237" s="139">
        <f t="shared" si="244"/>
        <v>0</v>
      </c>
      <c r="AT237" s="139">
        <f t="shared" si="244"/>
        <v>0</v>
      </c>
      <c r="AU237" s="139">
        <f t="shared" si="244"/>
        <v>0</v>
      </c>
      <c r="AV237" s="139">
        <f t="shared" si="244"/>
        <v>0</v>
      </c>
      <c r="AW237" s="139">
        <f t="shared" si="244"/>
        <v>0</v>
      </c>
      <c r="AX237" s="139">
        <f t="shared" si="244"/>
        <v>0</v>
      </c>
      <c r="AY237" s="139">
        <f t="shared" si="244"/>
        <v>0</v>
      </c>
      <c r="AZ237" s="139">
        <f t="shared" si="244"/>
        <v>0</v>
      </c>
      <c r="BA237" s="139">
        <f t="shared" si="244"/>
        <v>0</v>
      </c>
      <c r="BB237" s="139">
        <f t="shared" si="244"/>
        <v>0</v>
      </c>
      <c r="BC237" s="139">
        <f t="shared" si="244"/>
        <v>0</v>
      </c>
      <c r="BD237" s="139">
        <f t="shared" si="244"/>
        <v>0</v>
      </c>
      <c r="BE237" s="139">
        <f t="shared" si="244"/>
        <v>0</v>
      </c>
      <c r="BF237" s="139">
        <f t="shared" si="244"/>
        <v>0</v>
      </c>
      <c r="BG237" s="139">
        <f t="shared" si="244"/>
        <v>0</v>
      </c>
      <c r="BH237" s="139">
        <f t="shared" si="244"/>
        <v>0</v>
      </c>
      <c r="BI237" s="139">
        <f t="shared" ref="BI237:BZ237" si="245">SUM(BI4:BI236)</f>
        <v>0</v>
      </c>
      <c r="BJ237" s="139">
        <f t="shared" si="245"/>
        <v>0</v>
      </c>
      <c r="BK237" s="139">
        <f t="shared" si="245"/>
        <v>0</v>
      </c>
      <c r="BL237" s="139">
        <f t="shared" si="245"/>
        <v>0</v>
      </c>
      <c r="BM237" s="139">
        <f t="shared" si="245"/>
        <v>0</v>
      </c>
      <c r="BN237" s="139">
        <f t="shared" si="245"/>
        <v>0</v>
      </c>
      <c r="BO237" s="139">
        <f t="shared" si="245"/>
        <v>0</v>
      </c>
      <c r="BP237" s="139">
        <f t="shared" si="245"/>
        <v>0</v>
      </c>
      <c r="BQ237" s="139">
        <f t="shared" si="245"/>
        <v>0</v>
      </c>
      <c r="BR237" s="139">
        <f t="shared" si="245"/>
        <v>0</v>
      </c>
      <c r="BS237" s="139">
        <f t="shared" si="245"/>
        <v>0</v>
      </c>
      <c r="BT237" s="139">
        <f t="shared" si="245"/>
        <v>0</v>
      </c>
      <c r="BU237" s="139">
        <f t="shared" si="245"/>
        <v>0</v>
      </c>
      <c r="BV237" s="139">
        <f t="shared" si="245"/>
        <v>0</v>
      </c>
      <c r="BW237" s="139">
        <f t="shared" si="245"/>
        <v>0</v>
      </c>
      <c r="BX237" s="139">
        <f t="shared" si="245"/>
        <v>0</v>
      </c>
      <c r="BY237" s="139">
        <f t="shared" si="245"/>
        <v>0</v>
      </c>
      <c r="BZ237" s="139">
        <f t="shared" si="245"/>
        <v>0</v>
      </c>
      <c r="CC237" s="26">
        <f>SUM(CC4:CC236)</f>
        <v>0</v>
      </c>
      <c r="CD237" s="26">
        <f>SUM(CD4:CD236)</f>
        <v>0</v>
      </c>
      <c r="CE237" s="184">
        <f>SUM(CE4:CE236)</f>
        <v>0</v>
      </c>
    </row>
    <row r="238" spans="1:85" ht="15" thickBot="1">
      <c r="AC238" s="136" t="s">
        <v>94</v>
      </c>
      <c r="AD238" s="136" t="s">
        <v>95</v>
      </c>
      <c r="AE238" s="136" t="s">
        <v>96</v>
      </c>
      <c r="AF238" s="136" t="s">
        <v>97</v>
      </c>
      <c r="AG238" s="136" t="s">
        <v>98</v>
      </c>
      <c r="AH238" s="136" t="s">
        <v>99</v>
      </c>
      <c r="AI238" s="136" t="s">
        <v>100</v>
      </c>
      <c r="AJ238" s="136" t="s">
        <v>101</v>
      </c>
      <c r="AK238" s="136" t="s">
        <v>102</v>
      </c>
      <c r="AL238" s="136" t="s">
        <v>103</v>
      </c>
      <c r="AM238" s="136" t="s">
        <v>104</v>
      </c>
      <c r="AN238" s="136" t="s">
        <v>105</v>
      </c>
      <c r="AO238" s="136" t="s">
        <v>106</v>
      </c>
      <c r="AP238" s="136" t="s">
        <v>107</v>
      </c>
      <c r="AQ238" s="136" t="s">
        <v>108</v>
      </c>
      <c r="AR238" s="136" t="s">
        <v>109</v>
      </c>
      <c r="AS238" s="136" t="s">
        <v>110</v>
      </c>
      <c r="AT238" s="136" t="s">
        <v>111</v>
      </c>
      <c r="AU238" s="136" t="s">
        <v>112</v>
      </c>
      <c r="AV238" s="136" t="s">
        <v>113</v>
      </c>
      <c r="AW238" s="136" t="s">
        <v>114</v>
      </c>
      <c r="AX238" s="136" t="s">
        <v>115</v>
      </c>
      <c r="AY238" s="136" t="s">
        <v>116</v>
      </c>
      <c r="AZ238" s="136" t="s">
        <v>117</v>
      </c>
      <c r="BA238" s="136" t="s">
        <v>118</v>
      </c>
      <c r="BB238" s="136" t="s">
        <v>119</v>
      </c>
      <c r="BC238" s="136" t="s">
        <v>120</v>
      </c>
      <c r="BD238" s="136" t="s">
        <v>121</v>
      </c>
      <c r="BE238" s="136" t="s">
        <v>122</v>
      </c>
      <c r="BF238" s="136" t="s">
        <v>123</v>
      </c>
      <c r="BG238" s="136" t="s">
        <v>124</v>
      </c>
      <c r="BH238" s="136" t="s">
        <v>125</v>
      </c>
      <c r="BI238" s="136" t="s">
        <v>126</v>
      </c>
      <c r="BJ238" s="136" t="s">
        <v>127</v>
      </c>
      <c r="BK238" s="136" t="s">
        <v>128</v>
      </c>
      <c r="BL238" s="136" t="s">
        <v>129</v>
      </c>
      <c r="BM238" s="136" t="s">
        <v>130</v>
      </c>
      <c r="BN238" s="136" t="s">
        <v>131</v>
      </c>
      <c r="BO238" s="136" t="s">
        <v>132</v>
      </c>
      <c r="BP238" s="136" t="s">
        <v>133</v>
      </c>
      <c r="BQ238" s="136" t="s">
        <v>94</v>
      </c>
      <c r="BR238" s="136" t="s">
        <v>95</v>
      </c>
      <c r="BS238" s="136" t="s">
        <v>96</v>
      </c>
      <c r="BT238" s="136" t="s">
        <v>97</v>
      </c>
      <c r="BU238" s="136" t="s">
        <v>98</v>
      </c>
      <c r="BV238" s="136" t="s">
        <v>99</v>
      </c>
      <c r="BW238" s="136" t="s">
        <v>100</v>
      </c>
      <c r="BX238" s="136" t="s">
        <v>101</v>
      </c>
      <c r="BY238" s="136" t="s">
        <v>102</v>
      </c>
      <c r="BZ238" s="136" t="s">
        <v>103</v>
      </c>
      <c r="CE238" s="137" t="s">
        <v>229</v>
      </c>
    </row>
    <row r="239" spans="1:85">
      <c r="A239" s="1958" t="s">
        <v>7</v>
      </c>
      <c r="B239" s="1959"/>
      <c r="C239" s="1959"/>
      <c r="D239" s="140" t="s">
        <v>85</v>
      </c>
      <c r="E239" s="140" t="s">
        <v>2</v>
      </c>
      <c r="F239" s="140" t="s">
        <v>3</v>
      </c>
      <c r="G239" s="140" t="s">
        <v>148</v>
      </c>
      <c r="H239" s="141" t="s">
        <v>147</v>
      </c>
      <c r="AC239" s="1953" t="s">
        <v>185</v>
      </c>
      <c r="AD239" s="1954"/>
      <c r="AE239" s="1954"/>
      <c r="AF239" s="1954"/>
      <c r="AG239" s="1954"/>
      <c r="AH239" s="1954"/>
      <c r="AI239" s="1954"/>
      <c r="AJ239" s="1954"/>
      <c r="AK239" s="1954"/>
      <c r="AL239" s="1955"/>
      <c r="AM239" s="130"/>
      <c r="BQ239" s="1953" t="s">
        <v>184</v>
      </c>
      <c r="BR239" s="1954"/>
      <c r="BS239" s="1954"/>
      <c r="BT239" s="1954"/>
      <c r="BU239" s="1954"/>
      <c r="BV239" s="1954"/>
      <c r="BW239" s="1954"/>
      <c r="BX239" s="1954"/>
      <c r="BY239" s="1954"/>
      <c r="BZ239" s="1955"/>
    </row>
    <row r="240" spans="1:85" ht="15" customHeight="1">
      <c r="A240" s="142" t="s">
        <v>91</v>
      </c>
      <c r="B240" s="143"/>
      <c r="C240" s="143"/>
      <c r="D240" s="144">
        <v>1</v>
      </c>
      <c r="E240" s="144">
        <f ca="1">IF(D240&gt;0,OFFSET(исх.данные!$A$6,D240,1,1,1)," ")</f>
        <v>0</v>
      </c>
      <c r="F240" s="144">
        <f ca="1">IF(D240&gt;0,OFFSET(исх.данные!$A$6,D240,2,1,1)," ")</f>
        <v>0</v>
      </c>
      <c r="G240" s="145">
        <f>AM237</f>
        <v>0</v>
      </c>
      <c r="H240" s="146">
        <f>G240</f>
        <v>0</v>
      </c>
      <c r="AC240" s="132"/>
      <c r="AM240" s="130"/>
    </row>
    <row r="241" spans="1:39" ht="15" customHeight="1">
      <c r="A241" s="147" t="s">
        <v>91</v>
      </c>
      <c r="B241" s="148"/>
      <c r="C241" s="148"/>
      <c r="D241" s="144">
        <v>2</v>
      </c>
      <c r="E241" s="144">
        <f ca="1">IF(D241&gt;0,OFFSET(исх.данные!$A$6,D241,1,1,1)," ")</f>
        <v>0</v>
      </c>
      <c r="F241" s="144">
        <f ca="1">IF(D241&gt;0,OFFSET(исх.данные!$A$6,D241,2,1,1)," ")</f>
        <v>0</v>
      </c>
      <c r="G241" s="145">
        <f>AN237</f>
        <v>0</v>
      </c>
      <c r="H241" s="146">
        <f t="shared" ref="H241:H245" si="246">G241</f>
        <v>0</v>
      </c>
      <c r="AC241" s="132"/>
      <c r="AM241" s="130"/>
    </row>
    <row r="242" spans="1:39" ht="15" customHeight="1">
      <c r="A242" s="147" t="s">
        <v>91</v>
      </c>
      <c r="B242" s="148"/>
      <c r="C242" s="148"/>
      <c r="D242" s="144">
        <v>3</v>
      </c>
      <c r="E242" s="144">
        <f ca="1">IF(D242&gt;0,OFFSET(исх.данные!$A$6,D242,1,1,1)," ")</f>
        <v>0</v>
      </c>
      <c r="F242" s="144">
        <f ca="1">IF(D242&gt;0,OFFSET(исх.данные!$A$6,D242,2,1,1)," ")</f>
        <v>0</v>
      </c>
      <c r="G242" s="145">
        <f>AO237</f>
        <v>0</v>
      </c>
      <c r="H242" s="146">
        <f t="shared" si="246"/>
        <v>0</v>
      </c>
      <c r="AC242" s="132"/>
      <c r="AM242" s="130"/>
    </row>
    <row r="243" spans="1:39" ht="15" customHeight="1">
      <c r="A243" s="147" t="s">
        <v>91</v>
      </c>
      <c r="B243" s="148"/>
      <c r="C243" s="148"/>
      <c r="D243" s="144">
        <v>4</v>
      </c>
      <c r="E243" s="144">
        <f ca="1">IF(D243&gt;0,OFFSET(исх.данные!$A$6,D243,1,1,1)," ")</f>
        <v>0</v>
      </c>
      <c r="F243" s="144">
        <f ca="1">IF(D243&gt;0,OFFSET(исх.данные!$A$6,D243,2,1,1)," ")</f>
        <v>0</v>
      </c>
      <c r="G243" s="145">
        <f>AP237</f>
        <v>0</v>
      </c>
      <c r="H243" s="146">
        <f t="shared" si="246"/>
        <v>0</v>
      </c>
      <c r="AC243" s="132"/>
      <c r="AM243" s="130"/>
    </row>
    <row r="244" spans="1:39" ht="15" customHeight="1">
      <c r="A244" s="147" t="s">
        <v>91</v>
      </c>
      <c r="B244" s="148"/>
      <c r="C244" s="148"/>
      <c r="D244" s="144">
        <v>5</v>
      </c>
      <c r="E244" s="144">
        <f ca="1">IF(D244&gt;0,OFFSET(исх.данные!$A$6,D244,1,1,1)," ")</f>
        <v>0</v>
      </c>
      <c r="F244" s="144">
        <f ca="1">IF(D244&gt;0,OFFSET(исх.данные!$A$6,D244,2,1,1)," ")</f>
        <v>0</v>
      </c>
      <c r="G244" s="145">
        <f>AQ237</f>
        <v>0</v>
      </c>
      <c r="H244" s="146">
        <f t="shared" si="246"/>
        <v>0</v>
      </c>
      <c r="AC244" s="132"/>
      <c r="AM244" s="130"/>
    </row>
    <row r="245" spans="1:39" ht="15" customHeight="1" thickBot="1">
      <c r="A245" s="147" t="s">
        <v>91</v>
      </c>
      <c r="B245" s="148"/>
      <c r="C245" s="148"/>
      <c r="D245" s="144">
        <v>6</v>
      </c>
      <c r="E245" s="144">
        <f ca="1">IF(D245&gt;0,OFFSET(исх.данные!$A$6,D245,1,1,1)," ")</f>
        <v>0</v>
      </c>
      <c r="F245" s="144">
        <f ca="1">IF(D245&gt;0,OFFSET(исх.данные!$A$6,D245,2,1,1)," ")</f>
        <v>0</v>
      </c>
      <c r="G245" s="145">
        <f>AR237</f>
        <v>0</v>
      </c>
      <c r="H245" s="146">
        <f t="shared" si="246"/>
        <v>0</v>
      </c>
      <c r="AC245" s="132"/>
      <c r="AM245" s="130"/>
    </row>
    <row r="246" spans="1:39" ht="15" customHeight="1" thickBot="1">
      <c r="A246" s="149"/>
      <c r="B246" s="150"/>
      <c r="C246" s="150"/>
      <c r="D246" s="150"/>
      <c r="E246" s="150"/>
      <c r="F246" s="150"/>
      <c r="G246" s="151"/>
      <c r="H246" s="152"/>
      <c r="AC246" s="132"/>
      <c r="AM246" s="130"/>
    </row>
    <row r="247" spans="1:39" ht="15" customHeight="1">
      <c r="A247" s="1963" t="s">
        <v>179</v>
      </c>
      <c r="B247" s="1964"/>
      <c r="C247" s="1964"/>
      <c r="D247" s="144">
        <v>1</v>
      </c>
      <c r="E247" s="144">
        <f ca="1">IF(D247&gt;0,OFFSET(исх.данные!$A$6,D247,1,1,1)," ")</f>
        <v>0</v>
      </c>
      <c r="F247" s="144">
        <f ca="1">IF(D247&gt;0,OFFSET(исх.данные!$A$6,D247,2,1,1)," ")</f>
        <v>0</v>
      </c>
      <c r="G247" s="145">
        <f>AW237</f>
        <v>0</v>
      </c>
      <c r="H247" s="153">
        <f>G247*1.12</f>
        <v>0</v>
      </c>
      <c r="AC247" s="132"/>
      <c r="AM247" s="130"/>
    </row>
    <row r="248" spans="1:39" ht="15" customHeight="1">
      <c r="A248" s="1960" t="s">
        <v>179</v>
      </c>
      <c r="B248" s="1961"/>
      <c r="C248" s="1961"/>
      <c r="D248" s="139">
        <v>2</v>
      </c>
      <c r="E248" s="144">
        <f ca="1">IF(D248&gt;0,OFFSET(исх.данные!$A$6,D248,1,1,1)," ")</f>
        <v>0</v>
      </c>
      <c r="F248" s="144">
        <f ca="1">IF(D248&gt;0,OFFSET(исх.данные!$A$6,D248,2,1,1)," ")</f>
        <v>0</v>
      </c>
      <c r="G248" s="112">
        <f>AX237</f>
        <v>0</v>
      </c>
      <c r="H248" s="146">
        <f t="shared" ref="H248:H252" si="247">G248*1.12</f>
        <v>0</v>
      </c>
      <c r="AC248" s="132"/>
      <c r="AM248" s="130"/>
    </row>
    <row r="249" spans="1:39" ht="15" customHeight="1">
      <c r="A249" s="1960" t="s">
        <v>179</v>
      </c>
      <c r="B249" s="1961"/>
      <c r="C249" s="1961"/>
      <c r="D249" s="139">
        <v>3</v>
      </c>
      <c r="E249" s="144">
        <f ca="1">IF(D249&gt;0,OFFSET(исх.данные!$A$6,D249,1,1,1)," ")</f>
        <v>0</v>
      </c>
      <c r="F249" s="144">
        <f ca="1">IF(D249&gt;0,OFFSET(исх.данные!$A$6,D249,2,1,1)," ")</f>
        <v>0</v>
      </c>
      <c r="G249" s="112">
        <f>AY237</f>
        <v>0</v>
      </c>
      <c r="H249" s="146">
        <f t="shared" si="247"/>
        <v>0</v>
      </c>
      <c r="AC249" s="132"/>
      <c r="AM249" s="130"/>
    </row>
    <row r="250" spans="1:39" ht="15" customHeight="1">
      <c r="A250" s="1960" t="s">
        <v>179</v>
      </c>
      <c r="B250" s="1961"/>
      <c r="C250" s="1961"/>
      <c r="D250" s="139">
        <v>4</v>
      </c>
      <c r="E250" s="144">
        <f ca="1">IF(D250&gt;0,OFFSET(исх.данные!$A$6,D250,1,1,1)," ")</f>
        <v>0</v>
      </c>
      <c r="F250" s="144">
        <f ca="1">IF(D250&gt;0,OFFSET(исх.данные!$A$6,D250,2,1,1)," ")</f>
        <v>0</v>
      </c>
      <c r="G250" s="112">
        <f>AZ237</f>
        <v>0</v>
      </c>
      <c r="H250" s="146">
        <f t="shared" si="247"/>
        <v>0</v>
      </c>
      <c r="AC250" s="132"/>
      <c r="AM250" s="130"/>
    </row>
    <row r="251" spans="1:39" ht="15" customHeight="1">
      <c r="A251" s="1960" t="s">
        <v>179</v>
      </c>
      <c r="B251" s="1961"/>
      <c r="C251" s="1961"/>
      <c r="D251" s="139">
        <v>5</v>
      </c>
      <c r="E251" s="144">
        <f ca="1">IF(D251&gt;0,OFFSET(исх.данные!$A$6,D251,1,1,1)," ")</f>
        <v>0</v>
      </c>
      <c r="F251" s="144">
        <f ca="1">IF(D251&gt;0,OFFSET(исх.данные!$A$6,D251,2,1,1)," ")</f>
        <v>0</v>
      </c>
      <c r="G251" s="112">
        <f>BA237</f>
        <v>0</v>
      </c>
      <c r="H251" s="146">
        <f t="shared" si="247"/>
        <v>0</v>
      </c>
      <c r="AC251" s="132"/>
      <c r="AM251" s="130"/>
    </row>
    <row r="252" spans="1:39" ht="15" thickBot="1">
      <c r="A252" s="1960" t="s">
        <v>179</v>
      </c>
      <c r="B252" s="1961"/>
      <c r="C252" s="1961"/>
      <c r="D252" s="139">
        <v>6</v>
      </c>
      <c r="E252" s="144">
        <f ca="1">IF(D252&gt;0,OFFSET(исх.данные!$A$6,D252,1,1,1)," ")</f>
        <v>0</v>
      </c>
      <c r="F252" s="144">
        <f ca="1">IF(D252&gt;0,OFFSET(исх.данные!$A$6,D252,2,1,1)," ")</f>
        <v>0</v>
      </c>
      <c r="G252" s="112">
        <f>BB237</f>
        <v>0</v>
      </c>
      <c r="H252" s="146">
        <f t="shared" si="247"/>
        <v>0</v>
      </c>
      <c r="AC252" s="132"/>
      <c r="AM252" s="130"/>
    </row>
    <row r="253" spans="1:39" ht="15" thickBot="1">
      <c r="A253" s="149"/>
      <c r="B253" s="150"/>
      <c r="C253" s="150"/>
      <c r="D253" s="150"/>
      <c r="E253" s="150"/>
      <c r="F253" s="150"/>
      <c r="G253" s="151"/>
      <c r="H253" s="152"/>
      <c r="AC253" s="132"/>
      <c r="AM253" s="130"/>
    </row>
    <row r="254" spans="1:39">
      <c r="A254" s="1963" t="s">
        <v>93</v>
      </c>
      <c r="B254" s="1964"/>
      <c r="C254" s="1964"/>
      <c r="D254" s="144">
        <v>1</v>
      </c>
      <c r="E254" s="144">
        <f ca="1">IF(D254&gt;0,OFFSET(исх.данные!$A$6,D254,1,1,1)," ")</f>
        <v>0</v>
      </c>
      <c r="F254" s="144">
        <f ca="1">IF(D254&gt;0,OFFSET(исх.данные!$A$6,D254,2,1,1)," ")</f>
        <v>0</v>
      </c>
      <c r="G254" s="145">
        <f>BG237</f>
        <v>0</v>
      </c>
      <c r="H254" s="153"/>
      <c r="AC254" s="132"/>
      <c r="AM254" s="130"/>
    </row>
    <row r="255" spans="1:39">
      <c r="A255" s="1960" t="s">
        <v>93</v>
      </c>
      <c r="B255" s="1961"/>
      <c r="C255" s="1961"/>
      <c r="D255" s="139">
        <v>2</v>
      </c>
      <c r="E255" s="144">
        <f ca="1">IF(D255&gt;0,OFFSET(исх.данные!$A$6,D255,1,1,1)," ")</f>
        <v>0</v>
      </c>
      <c r="F255" s="144">
        <f ca="1">IF(D255&gt;0,OFFSET(исх.данные!$A$6,D255,2,1,1)," ")</f>
        <v>0</v>
      </c>
      <c r="G255" s="112">
        <f>BH237</f>
        <v>0</v>
      </c>
      <c r="H255" s="146"/>
      <c r="AC255" s="132"/>
      <c r="AM255" s="130"/>
    </row>
    <row r="256" spans="1:39">
      <c r="A256" s="1960" t="s">
        <v>93</v>
      </c>
      <c r="B256" s="1961"/>
      <c r="C256" s="1961"/>
      <c r="D256" s="139">
        <v>3</v>
      </c>
      <c r="E256" s="144">
        <f ca="1">IF(D256&gt;0,OFFSET(исх.данные!$A$6,D256,1,1,1)," ")</f>
        <v>0</v>
      </c>
      <c r="F256" s="144">
        <f ca="1">IF(D256&gt;0,OFFSET(исх.данные!$A$6,D256,2,1,1)," ")</f>
        <v>0</v>
      </c>
      <c r="G256" s="112">
        <f>BI237</f>
        <v>0</v>
      </c>
      <c r="H256" s="146"/>
      <c r="AC256" s="132"/>
      <c r="AM256" s="130"/>
    </row>
    <row r="257" spans="1:39">
      <c r="A257" s="1960" t="s">
        <v>93</v>
      </c>
      <c r="B257" s="1961"/>
      <c r="C257" s="1961"/>
      <c r="D257" s="139">
        <v>4</v>
      </c>
      <c r="E257" s="144">
        <f ca="1">IF(D257&gt;0,OFFSET(исх.данные!$A$6,D257,1,1,1)," ")</f>
        <v>0</v>
      </c>
      <c r="F257" s="144">
        <f ca="1">IF(D257&gt;0,OFFSET(исх.данные!$A$6,D257,2,1,1)," ")</f>
        <v>0</v>
      </c>
      <c r="G257" s="112">
        <f>BJ237</f>
        <v>0</v>
      </c>
      <c r="H257" s="146"/>
      <c r="AC257" s="132"/>
      <c r="AM257" s="130"/>
    </row>
    <row r="258" spans="1:39">
      <c r="A258" s="1960" t="s">
        <v>93</v>
      </c>
      <c r="B258" s="1961"/>
      <c r="C258" s="1961"/>
      <c r="D258" s="139">
        <v>5</v>
      </c>
      <c r="E258" s="144">
        <f ca="1">IF(D258&gt;0,OFFSET(исх.данные!$A$6,D258,1,1,1)," ")</f>
        <v>0</v>
      </c>
      <c r="F258" s="144">
        <f ca="1">IF(D258&gt;0,OFFSET(исх.данные!$A$6,D258,2,1,1)," ")</f>
        <v>0</v>
      </c>
      <c r="G258" s="112">
        <f>BK237</f>
        <v>0</v>
      </c>
      <c r="H258" s="146"/>
      <c r="AC258" s="132"/>
      <c r="AM258" s="130"/>
    </row>
    <row r="259" spans="1:39" ht="15" thickBot="1">
      <c r="A259" s="1960" t="s">
        <v>93</v>
      </c>
      <c r="B259" s="1961"/>
      <c r="C259" s="1961"/>
      <c r="D259" s="139">
        <v>6</v>
      </c>
      <c r="E259" s="144">
        <f ca="1">IF(D259&gt;0,OFFSET(исх.данные!$A$6,D259,1,1,1)," ")</f>
        <v>0</v>
      </c>
      <c r="F259" s="144">
        <f ca="1">IF(D259&gt;0,OFFSET(исх.данные!$A$6,D259,2,1,1)," ")</f>
        <v>0</v>
      </c>
      <c r="G259" s="112">
        <f>BL237</f>
        <v>0</v>
      </c>
      <c r="H259" s="146"/>
      <c r="AC259" s="132"/>
      <c r="AM259" s="130"/>
    </row>
    <row r="260" spans="1:39" ht="15" thickBot="1">
      <c r="A260" s="149"/>
      <c r="B260" s="150"/>
      <c r="C260" s="150"/>
      <c r="D260" s="150"/>
      <c r="E260" s="150"/>
      <c r="F260" s="150"/>
      <c r="G260" s="151"/>
      <c r="H260" s="152"/>
      <c r="AC260" s="132"/>
      <c r="AM260" s="130"/>
    </row>
    <row r="261" spans="1:39">
      <c r="A261" s="1965" t="s">
        <v>200</v>
      </c>
      <c r="B261" s="1966"/>
      <c r="C261" s="116" t="s">
        <v>201</v>
      </c>
      <c r="D261" s="1967"/>
      <c r="E261" s="1967"/>
      <c r="F261" s="1967"/>
      <c r="G261" s="1967"/>
      <c r="H261" s="154">
        <f>CC237</f>
        <v>0</v>
      </c>
      <c r="AC261" s="132"/>
      <c r="AM261" s="130"/>
    </row>
    <row r="262" spans="1:39" ht="15" customHeight="1" thickBot="1">
      <c r="A262" s="1968" t="s">
        <v>202</v>
      </c>
      <c r="B262" s="1969"/>
      <c r="C262" s="155" t="s">
        <v>201</v>
      </c>
      <c r="D262" s="1970"/>
      <c r="E262" s="1970"/>
      <c r="F262" s="1970"/>
      <c r="G262" s="1970"/>
      <c r="H262" s="156">
        <f>CD237</f>
        <v>0</v>
      </c>
      <c r="AC262" s="132"/>
      <c r="AM262" s="130"/>
    </row>
    <row r="263" spans="1:39" ht="15" thickBot="1">
      <c r="A263" s="1974"/>
      <c r="B263" s="1975"/>
      <c r="C263" s="1975"/>
      <c r="D263" s="1975"/>
      <c r="E263" s="1975"/>
      <c r="F263" s="1975"/>
      <c r="G263" s="1975"/>
      <c r="H263" s="1976"/>
      <c r="AC263" s="132"/>
      <c r="AM263" s="130"/>
    </row>
    <row r="264" spans="1:39">
      <c r="A264" s="142" t="s">
        <v>92</v>
      </c>
      <c r="B264" s="143"/>
      <c r="C264" s="157" t="s">
        <v>180</v>
      </c>
      <c r="D264" s="116">
        <v>1</v>
      </c>
      <c r="E264" s="116" t="str">
        <f ca="1">IF(D264&gt;0,OFFSET(исх.данные!$A$16,D264,4,1,1)," ")</f>
        <v xml:space="preserve"> </v>
      </c>
      <c r="F264" s="116">
        <f ca="1">IF(D264&gt;0,OFFSET(исх.данные!$A$16,D264,2,1,1)," ")</f>
        <v>0</v>
      </c>
      <c r="G264" s="145"/>
      <c r="H264" s="354">
        <f>G264*1.1</f>
        <v>0</v>
      </c>
      <c r="AC264" s="132"/>
      <c r="AM264" s="130"/>
    </row>
    <row r="265" spans="1:39">
      <c r="A265" s="142" t="s">
        <v>92</v>
      </c>
      <c r="B265" s="158"/>
      <c r="C265" s="157" t="s">
        <v>180</v>
      </c>
      <c r="D265" s="94">
        <v>2</v>
      </c>
      <c r="E265" s="116" t="str">
        <f ca="1">IF(D265&gt;0,OFFSET(исх.данные!$A$16,D265,4,1,1)," ")</f>
        <v xml:space="preserve"> </v>
      </c>
      <c r="F265" s="116">
        <f ca="1">IF(D265&gt;0,OFFSET(исх.данные!$A$16,D265,2,1,1)," ")</f>
        <v>0</v>
      </c>
      <c r="G265" s="145"/>
      <c r="H265" s="146">
        <f t="shared" ref="H265:H269" si="248">G265*1.1</f>
        <v>0</v>
      </c>
      <c r="AC265" s="132"/>
      <c r="AM265" s="130"/>
    </row>
    <row r="266" spans="1:39">
      <c r="A266" s="142" t="s">
        <v>92</v>
      </c>
      <c r="B266" s="158"/>
      <c r="C266" s="157" t="s">
        <v>180</v>
      </c>
      <c r="D266" s="94">
        <v>3</v>
      </c>
      <c r="E266" s="116" t="str">
        <f ca="1">IF(D266&gt;0,OFFSET(исх.данные!$A$16,D266,4,1,1)," ")</f>
        <v xml:space="preserve"> </v>
      </c>
      <c r="F266" s="116">
        <f ca="1">IF(D266&gt;0,OFFSET(исх.данные!$A$16,D266,2,1,1)," ")</f>
        <v>0</v>
      </c>
      <c r="G266" s="145"/>
      <c r="H266" s="146">
        <f t="shared" si="248"/>
        <v>0</v>
      </c>
      <c r="AC266" s="132"/>
      <c r="AM266" s="130"/>
    </row>
    <row r="267" spans="1:39">
      <c r="A267" s="142" t="s">
        <v>92</v>
      </c>
      <c r="B267" s="158"/>
      <c r="C267" s="157" t="s">
        <v>180</v>
      </c>
      <c r="D267" s="94">
        <v>4</v>
      </c>
      <c r="E267" s="116" t="str">
        <f ca="1">IF(D267&gt;0,OFFSET(исх.данные!$A$16,D267,4,1,1)," ")</f>
        <v xml:space="preserve"> </v>
      </c>
      <c r="F267" s="116">
        <f ca="1">IF(D267&gt;0,OFFSET(исх.данные!$A$16,D267,2,1,1)," ")</f>
        <v>0</v>
      </c>
      <c r="G267" s="145"/>
      <c r="H267" s="146">
        <f t="shared" si="248"/>
        <v>0</v>
      </c>
      <c r="AC267" s="132"/>
      <c r="AM267" s="130"/>
    </row>
    <row r="268" spans="1:39">
      <c r="A268" s="142" t="s">
        <v>92</v>
      </c>
      <c r="B268" s="125"/>
      <c r="C268" s="157" t="s">
        <v>180</v>
      </c>
      <c r="D268" s="94">
        <v>5</v>
      </c>
      <c r="E268" s="116" t="str">
        <f ca="1">IF(D268&gt;0,OFFSET(исх.данные!$A$16,D268,4,1,1)," ")</f>
        <v xml:space="preserve"> </v>
      </c>
      <c r="F268" s="116">
        <f ca="1">IF(D268&gt;0,OFFSET(исх.данные!$A$16,D268,2,1,1)," ")</f>
        <v>0</v>
      </c>
      <c r="G268" s="145"/>
      <c r="H268" s="146">
        <f t="shared" si="248"/>
        <v>0</v>
      </c>
      <c r="AC268" s="132"/>
      <c r="AM268" s="130"/>
    </row>
    <row r="269" spans="1:39" ht="15" thickBot="1">
      <c r="A269" s="142" t="s">
        <v>92</v>
      </c>
      <c r="B269" s="125"/>
      <c r="C269" s="157" t="s">
        <v>180</v>
      </c>
      <c r="D269" s="94">
        <v>6</v>
      </c>
      <c r="E269" s="116" t="str">
        <f ca="1">IF(D269&gt;0,OFFSET(исх.данные!$A$16,D269,4,1,1)," ")</f>
        <v xml:space="preserve"> </v>
      </c>
      <c r="F269" s="116">
        <f ca="1">IF(D269&gt;0,OFFSET(исх.данные!$A$16,D269,2,1,1)," ")</f>
        <v>0</v>
      </c>
      <c r="G269" s="145"/>
      <c r="H269" s="146">
        <f t="shared" si="248"/>
        <v>0</v>
      </c>
      <c r="AC269" s="132"/>
      <c r="AM269" s="130"/>
    </row>
    <row r="270" spans="1:39" ht="15" thickBot="1">
      <c r="A270" s="159"/>
      <c r="B270" s="151"/>
      <c r="C270" s="160"/>
      <c r="D270" s="161"/>
      <c r="E270" s="161"/>
      <c r="F270" s="161"/>
      <c r="G270" s="151"/>
      <c r="H270" s="152"/>
      <c r="AC270" s="132"/>
      <c r="AM270" s="130"/>
    </row>
    <row r="271" spans="1:39">
      <c r="A271" s="142" t="s">
        <v>92</v>
      </c>
      <c r="B271" s="162"/>
      <c r="C271" s="116" t="s">
        <v>181</v>
      </c>
      <c r="D271" s="116">
        <v>1</v>
      </c>
      <c r="E271" s="116" t="str">
        <f ca="1">IF(D271&gt;0,OFFSET(исх.данные!$A$16,D271,4,1,1)," ")</f>
        <v xml:space="preserve"> </v>
      </c>
      <c r="F271" s="116">
        <f ca="1">IF(D271&gt;0,OFFSET(исх.данные!$A$16,D271,2,1,1)," ")</f>
        <v>0</v>
      </c>
      <c r="G271" s="145"/>
      <c r="H271" s="354">
        <f>G271*1.1</f>
        <v>0</v>
      </c>
      <c r="AC271" s="132"/>
      <c r="AM271" s="130"/>
    </row>
    <row r="272" spans="1:39">
      <c r="A272" s="142" t="s">
        <v>92</v>
      </c>
      <c r="B272" s="125"/>
      <c r="C272" s="116" t="s">
        <v>181</v>
      </c>
      <c r="D272" s="94">
        <v>2</v>
      </c>
      <c r="E272" s="116" t="str">
        <f ca="1">IF(D272&gt;0,OFFSET(исх.данные!$A$16,D272,4,1,1)," ")</f>
        <v xml:space="preserve"> </v>
      </c>
      <c r="F272" s="116">
        <f ca="1">IF(D272&gt;0,OFFSET(исх.данные!$A$16,D272,2,1,1)," ")</f>
        <v>0</v>
      </c>
      <c r="G272" s="112"/>
      <c r="H272" s="146">
        <f t="shared" ref="H272:H276" si="249">G272*1.1</f>
        <v>0</v>
      </c>
      <c r="AC272" s="132"/>
      <c r="AM272" s="130"/>
    </row>
    <row r="273" spans="1:39">
      <c r="A273" s="142" t="s">
        <v>92</v>
      </c>
      <c r="B273" s="125"/>
      <c r="C273" s="116" t="s">
        <v>181</v>
      </c>
      <c r="D273" s="94">
        <v>3</v>
      </c>
      <c r="E273" s="116" t="str">
        <f ca="1">IF(D273&gt;0,OFFSET(исх.данные!$A$16,D273,4,1,1)," ")</f>
        <v xml:space="preserve"> </v>
      </c>
      <c r="F273" s="116">
        <f ca="1">IF(D273&gt;0,OFFSET(исх.данные!$A$16,D273,2,1,1)," ")</f>
        <v>0</v>
      </c>
      <c r="G273" s="112"/>
      <c r="H273" s="146">
        <f t="shared" si="249"/>
        <v>0</v>
      </c>
    </row>
    <row r="274" spans="1:39">
      <c r="A274" s="142" t="s">
        <v>92</v>
      </c>
      <c r="B274" s="125"/>
      <c r="C274" s="116" t="s">
        <v>181</v>
      </c>
      <c r="D274" s="94">
        <v>4</v>
      </c>
      <c r="E274" s="116" t="str">
        <f ca="1">IF(D274&gt;0,OFFSET(исх.данные!$A$16,D274,4,1,1)," ")</f>
        <v xml:space="preserve"> </v>
      </c>
      <c r="F274" s="116">
        <f ca="1">IF(D274&gt;0,OFFSET(исх.данные!$A$16,D274,2,1,1)," ")</f>
        <v>0</v>
      </c>
      <c r="G274" s="112"/>
      <c r="H274" s="146">
        <f t="shared" si="249"/>
        <v>0</v>
      </c>
    </row>
    <row r="275" spans="1:39">
      <c r="A275" s="142" t="s">
        <v>92</v>
      </c>
      <c r="B275" s="125"/>
      <c r="C275" s="116" t="s">
        <v>181</v>
      </c>
      <c r="D275" s="94">
        <v>5</v>
      </c>
      <c r="E275" s="116" t="str">
        <f ca="1">IF(D275&gt;0,OFFSET(исх.данные!$A$16,D275,4,1,1)," ")</f>
        <v xml:space="preserve"> </v>
      </c>
      <c r="F275" s="116">
        <f ca="1">IF(D275&gt;0,OFFSET(исх.данные!$A$16,D275,2,1,1)," ")</f>
        <v>0</v>
      </c>
      <c r="G275" s="112"/>
      <c r="H275" s="146">
        <f t="shared" si="249"/>
        <v>0</v>
      </c>
      <c r="AC275" s="132"/>
      <c r="AM275" s="130"/>
    </row>
    <row r="276" spans="1:39" ht="15" thickBot="1">
      <c r="A276" s="142" t="s">
        <v>92</v>
      </c>
      <c r="B276" s="125"/>
      <c r="C276" s="116" t="s">
        <v>181</v>
      </c>
      <c r="D276" s="94">
        <v>6</v>
      </c>
      <c r="E276" s="116" t="str">
        <f ca="1">IF(D276&gt;0,OFFSET(исх.данные!$A$16,D276,4,1,1)," ")</f>
        <v xml:space="preserve"> </v>
      </c>
      <c r="F276" s="116">
        <f ca="1">IF(D276&gt;0,OFFSET(исх.данные!$A$16,D276,2,1,1)," ")</f>
        <v>0</v>
      </c>
      <c r="G276" s="112"/>
      <c r="H276" s="146">
        <f t="shared" si="249"/>
        <v>0</v>
      </c>
      <c r="AC276" s="132"/>
      <c r="AM276" s="130"/>
    </row>
    <row r="277" spans="1:39" ht="15" thickBot="1">
      <c r="A277" s="159"/>
      <c r="B277" s="151"/>
      <c r="C277" s="160"/>
      <c r="D277" s="161"/>
      <c r="E277" s="161"/>
      <c r="F277" s="161"/>
      <c r="G277" s="151"/>
      <c r="H277" s="152"/>
      <c r="AC277" s="132"/>
      <c r="AM277" s="130"/>
    </row>
    <row r="278" spans="1:39">
      <c r="A278" s="142" t="s">
        <v>92</v>
      </c>
      <c r="B278" s="162"/>
      <c r="C278" s="116" t="s">
        <v>182</v>
      </c>
      <c r="D278" s="116">
        <v>1</v>
      </c>
      <c r="E278" s="116" t="str">
        <f ca="1">IF(D278&gt;0,OFFSET(исх.данные!$A$16,D278,4,1,1)," ")</f>
        <v xml:space="preserve"> </v>
      </c>
      <c r="F278" s="116">
        <f ca="1">IF(D278&gt;0,OFFSET(исх.данные!$A$16,D278,2,1,1)," ")</f>
        <v>0</v>
      </c>
      <c r="G278" s="145"/>
      <c r="H278" s="354">
        <f>G278*1.1</f>
        <v>0</v>
      </c>
      <c r="AC278" s="132"/>
      <c r="AM278" s="130"/>
    </row>
    <row r="279" spans="1:39">
      <c r="A279" s="142" t="s">
        <v>92</v>
      </c>
      <c r="B279" s="125"/>
      <c r="C279" s="116" t="s">
        <v>182</v>
      </c>
      <c r="D279" s="94">
        <v>2</v>
      </c>
      <c r="E279" s="116" t="str">
        <f ca="1">IF(D279&gt;0,OFFSET(исх.данные!$A$16,D279,4,1,1)," ")</f>
        <v xml:space="preserve"> </v>
      </c>
      <c r="F279" s="116">
        <f ca="1">IF(D279&gt;0,OFFSET(исх.данные!$A$16,D279,2,1,1)," ")</f>
        <v>0</v>
      </c>
      <c r="G279" s="112"/>
      <c r="H279" s="146">
        <f t="shared" ref="H279:H283" si="250">G279*1.1</f>
        <v>0</v>
      </c>
      <c r="AC279" s="132"/>
      <c r="AM279" s="130"/>
    </row>
    <row r="280" spans="1:39">
      <c r="A280" s="142" t="s">
        <v>92</v>
      </c>
      <c r="B280" s="125"/>
      <c r="C280" s="116" t="s">
        <v>182</v>
      </c>
      <c r="D280" s="94">
        <v>3</v>
      </c>
      <c r="E280" s="116" t="str">
        <f ca="1">IF(D280&gt;0,OFFSET(исх.данные!$A$16,D280,4,1,1)," ")</f>
        <v xml:space="preserve"> </v>
      </c>
      <c r="F280" s="116">
        <f ca="1">IF(D280&gt;0,OFFSET(исх.данные!$A$16,D280,2,1,1)," ")</f>
        <v>0</v>
      </c>
      <c r="G280" s="112"/>
      <c r="H280" s="146">
        <f t="shared" si="250"/>
        <v>0</v>
      </c>
      <c r="AC280" s="132"/>
      <c r="AM280" s="130"/>
    </row>
    <row r="281" spans="1:39">
      <c r="A281" s="142" t="s">
        <v>92</v>
      </c>
      <c r="B281" s="125"/>
      <c r="C281" s="116" t="s">
        <v>182</v>
      </c>
      <c r="D281" s="94">
        <v>4</v>
      </c>
      <c r="E281" s="116" t="str">
        <f ca="1">IF(D281&gt;0,OFFSET(исх.данные!$A$16,D281,4,1,1)," ")</f>
        <v xml:space="preserve"> </v>
      </c>
      <c r="F281" s="116">
        <f ca="1">IF(D281&gt;0,OFFSET(исх.данные!$A$16,D281,2,1,1)," ")</f>
        <v>0</v>
      </c>
      <c r="G281" s="112"/>
      <c r="H281" s="146">
        <f t="shared" si="250"/>
        <v>0</v>
      </c>
      <c r="AC281" s="132"/>
      <c r="AM281" s="130"/>
    </row>
    <row r="282" spans="1:39">
      <c r="A282" s="142" t="s">
        <v>92</v>
      </c>
      <c r="B282" s="125"/>
      <c r="C282" s="116" t="s">
        <v>182</v>
      </c>
      <c r="D282" s="94">
        <v>5</v>
      </c>
      <c r="E282" s="116" t="str">
        <f ca="1">IF(D282&gt;0,OFFSET(исх.данные!$A$16,D282,4,1,1)," ")</f>
        <v xml:space="preserve"> </v>
      </c>
      <c r="F282" s="116">
        <f ca="1">IF(D282&gt;0,OFFSET(исх.данные!$A$16,D282,2,1,1)," ")</f>
        <v>0</v>
      </c>
      <c r="G282" s="112"/>
      <c r="H282" s="146">
        <f t="shared" si="250"/>
        <v>0</v>
      </c>
      <c r="AC282" s="132"/>
      <c r="AM282" s="130"/>
    </row>
    <row r="283" spans="1:39" ht="15" thickBot="1">
      <c r="A283" s="142" t="s">
        <v>92</v>
      </c>
      <c r="B283" s="125"/>
      <c r="C283" s="116" t="s">
        <v>182</v>
      </c>
      <c r="D283" s="94">
        <v>6</v>
      </c>
      <c r="E283" s="116" t="str">
        <f ca="1">IF(D283&gt;0,OFFSET(исх.данные!$A$16,D283,4,1,1)," ")</f>
        <v xml:space="preserve"> </v>
      </c>
      <c r="F283" s="116">
        <f ca="1">IF(D283&gt;0,OFFSET(исх.данные!$A$16,D283,2,1,1)," ")</f>
        <v>0</v>
      </c>
      <c r="G283" s="112"/>
      <c r="H283" s="146">
        <f t="shared" si="250"/>
        <v>0</v>
      </c>
      <c r="AC283" s="132"/>
      <c r="AM283" s="130"/>
    </row>
    <row r="284" spans="1:39" ht="15" thickBot="1">
      <c r="A284" s="159"/>
      <c r="B284" s="151"/>
      <c r="C284" s="160"/>
      <c r="D284" s="161"/>
      <c r="E284" s="161"/>
      <c r="F284" s="161"/>
      <c r="G284" s="151"/>
      <c r="H284" s="152"/>
      <c r="AC284" s="132"/>
      <c r="AM284" s="130"/>
    </row>
    <row r="285" spans="1:39" ht="15" thickBot="1">
      <c r="A285" s="1971" t="s">
        <v>204</v>
      </c>
      <c r="B285" s="1972"/>
      <c r="C285" s="163" t="s">
        <v>205</v>
      </c>
      <c r="D285" s="1973" t="s">
        <v>206</v>
      </c>
      <c r="E285" s="1973"/>
      <c r="F285" s="1973"/>
      <c r="G285" s="1973"/>
      <c r="H285" s="164" t="s">
        <v>203</v>
      </c>
      <c r="AC285" s="132"/>
      <c r="AM285" s="130"/>
    </row>
    <row r="286" spans="1:39" ht="15" thickBot="1">
      <c r="A286" s="165"/>
      <c r="B286" s="166"/>
      <c r="C286" s="167"/>
      <c r="D286" s="168"/>
      <c r="E286" s="168"/>
      <c r="F286" s="168"/>
      <c r="G286" s="166"/>
      <c r="H286" s="169"/>
      <c r="AC286" s="132"/>
      <c r="AM286" s="130"/>
    </row>
    <row r="287" spans="1:39">
      <c r="A287" s="170" t="s">
        <v>92</v>
      </c>
      <c r="B287" s="171"/>
      <c r="C287" s="172" t="s">
        <v>183</v>
      </c>
      <c r="D287" s="172">
        <v>1</v>
      </c>
      <c r="E287" s="172" t="str">
        <f ca="1">IF(D287&gt;0,OFFSET(исх.данные!$A$16,D287,4,1,1)," ")</f>
        <v xml:space="preserve"> </v>
      </c>
      <c r="F287" s="172">
        <f ca="1">IF(D287&gt;0,OFFSET(исх.данные!$A$16,D287,2,1,1)," ")</f>
        <v>0</v>
      </c>
      <c r="G287" s="173">
        <f>AC237</f>
        <v>0</v>
      </c>
      <c r="H287" s="355">
        <f>G287*1.1</f>
        <v>0</v>
      </c>
      <c r="AC287" s="132"/>
      <c r="AM287" s="130"/>
    </row>
    <row r="288" spans="1:39">
      <c r="A288" s="142" t="s">
        <v>92</v>
      </c>
      <c r="B288" s="125"/>
      <c r="C288" s="116" t="s">
        <v>183</v>
      </c>
      <c r="D288" s="94">
        <v>2</v>
      </c>
      <c r="E288" s="116" t="str">
        <f ca="1">IF(D288&gt;0,OFFSET(исх.данные!$A$16,D288,4,1,1)," ")</f>
        <v xml:space="preserve"> </v>
      </c>
      <c r="F288" s="116">
        <f ca="1">IF(D288&gt;0,OFFSET(исх.данные!$A$16,D288,2,1,1)," ")</f>
        <v>0</v>
      </c>
      <c r="G288" s="112">
        <f>AD237</f>
        <v>0</v>
      </c>
      <c r="H288" s="146">
        <f t="shared" ref="H288:H292" si="251">G288*1.1</f>
        <v>0</v>
      </c>
      <c r="AC288" s="132"/>
      <c r="AM288" s="130"/>
    </row>
    <row r="289" spans="1:39">
      <c r="A289" s="142" t="s">
        <v>92</v>
      </c>
      <c r="B289" s="125"/>
      <c r="C289" s="116" t="s">
        <v>183</v>
      </c>
      <c r="D289" s="94">
        <v>3</v>
      </c>
      <c r="E289" s="116" t="str">
        <f ca="1">IF(D289&gt;0,OFFSET(исх.данные!$A$16,D289,4,1,1)," ")</f>
        <v xml:space="preserve"> </v>
      </c>
      <c r="F289" s="116">
        <f ca="1">IF(D289&gt;0,OFFSET(исх.данные!$A$16,D289,2,1,1)," ")</f>
        <v>0</v>
      </c>
      <c r="G289" s="112">
        <f>AE237</f>
        <v>0</v>
      </c>
      <c r="H289" s="146">
        <f t="shared" si="251"/>
        <v>0</v>
      </c>
      <c r="AC289" s="132"/>
      <c r="AM289" s="130"/>
    </row>
    <row r="290" spans="1:39">
      <c r="A290" s="142" t="s">
        <v>92</v>
      </c>
      <c r="B290" s="125"/>
      <c r="C290" s="116" t="s">
        <v>183</v>
      </c>
      <c r="D290" s="94">
        <v>4</v>
      </c>
      <c r="E290" s="116" t="str">
        <f ca="1">IF(D290&gt;0,OFFSET(исх.данные!$A$16,D290,4,1,1)," ")</f>
        <v xml:space="preserve"> </v>
      </c>
      <c r="F290" s="116">
        <f ca="1">IF(D290&gt;0,OFFSET(исх.данные!$A$16,D290,2,1,1)," ")</f>
        <v>0</v>
      </c>
      <c r="G290" s="112">
        <f>AF237</f>
        <v>0</v>
      </c>
      <c r="H290" s="146">
        <f t="shared" si="251"/>
        <v>0</v>
      </c>
      <c r="AC290" s="132"/>
      <c r="AM290" s="130"/>
    </row>
    <row r="291" spans="1:39">
      <c r="A291" s="142" t="s">
        <v>92</v>
      </c>
      <c r="B291" s="125"/>
      <c r="C291" s="116" t="s">
        <v>183</v>
      </c>
      <c r="D291" s="94">
        <v>5</v>
      </c>
      <c r="E291" s="116" t="str">
        <f ca="1">IF(D291&gt;0,OFFSET(исх.данные!$A$16,D291,4,1,1)," ")</f>
        <v xml:space="preserve"> </v>
      </c>
      <c r="F291" s="116">
        <f ca="1">IF(D291&gt;0,OFFSET(исх.данные!$A$16,D291,2,1,1)," ")</f>
        <v>0</v>
      </c>
      <c r="G291" s="112">
        <f>AG237</f>
        <v>0</v>
      </c>
      <c r="H291" s="146">
        <f t="shared" si="251"/>
        <v>0</v>
      </c>
      <c r="AC291" s="132"/>
      <c r="AM291" s="130"/>
    </row>
    <row r="292" spans="1:39">
      <c r="A292" s="142" t="s">
        <v>92</v>
      </c>
      <c r="B292" s="125"/>
      <c r="C292" s="116" t="s">
        <v>183</v>
      </c>
      <c r="D292" s="94">
        <v>6</v>
      </c>
      <c r="E292" s="116" t="str">
        <f ca="1">IF(D292&gt;0,OFFSET(исх.данные!$A$16,D292,4,1,1)," ")</f>
        <v xml:space="preserve"> </v>
      </c>
      <c r="F292" s="116">
        <f ca="1">IF(D292&gt;0,OFFSET(исх.данные!$A$16,D292,2,1,1)," ")</f>
        <v>0</v>
      </c>
      <c r="G292" s="112">
        <f>AH237</f>
        <v>0</v>
      </c>
      <c r="H292" s="146">
        <f t="shared" si="251"/>
        <v>0</v>
      </c>
      <c r="AC292" s="132"/>
      <c r="AM292" s="130"/>
    </row>
    <row r="293" spans="1:39">
      <c r="AC293" s="132"/>
      <c r="AM293" s="130"/>
    </row>
    <row r="294" spans="1:39">
      <c r="AC294" s="132"/>
      <c r="AM294" s="130"/>
    </row>
    <row r="295" spans="1:39" ht="15" thickBot="1">
      <c r="AC295" s="132"/>
      <c r="AM295" s="130"/>
    </row>
    <row r="296" spans="1:39" ht="15" thickBot="1">
      <c r="A296" s="83"/>
      <c r="B296" s="1947" t="s">
        <v>186</v>
      </c>
      <c r="C296" s="1948"/>
      <c r="D296" s="1948"/>
      <c r="E296" s="1948"/>
      <c r="F296" s="1949"/>
      <c r="G296" s="83"/>
      <c r="AC296" s="132"/>
      <c r="AM296" s="130"/>
    </row>
    <row r="297" spans="1:39">
      <c r="B297" s="174" t="s">
        <v>85</v>
      </c>
      <c r="C297" s="1950" t="s">
        <v>2</v>
      </c>
      <c r="D297" s="1951"/>
      <c r="E297" s="140" t="s">
        <v>148</v>
      </c>
      <c r="F297" s="141" t="s">
        <v>147</v>
      </c>
      <c r="AC297" s="132"/>
      <c r="AM297" s="130"/>
    </row>
    <row r="298" spans="1:39">
      <c r="B298" s="175">
        <v>1</v>
      </c>
      <c r="C298" s="1952" t="str">
        <f t="shared" ref="C298:C303" ca="1" si="252">E264</f>
        <v xml:space="preserve"> </v>
      </c>
      <c r="D298" s="1952"/>
      <c r="E298" s="124">
        <f t="shared" ref="E298:F303" si="253">G264+G271+G278</f>
        <v>0</v>
      </c>
      <c r="F298" s="176">
        <f t="shared" si="253"/>
        <v>0</v>
      </c>
      <c r="AC298" s="132"/>
      <c r="AM298" s="130"/>
    </row>
    <row r="299" spans="1:39">
      <c r="B299" s="175">
        <v>2</v>
      </c>
      <c r="C299" s="1952" t="str">
        <f t="shared" ca="1" si="252"/>
        <v xml:space="preserve"> </v>
      </c>
      <c r="D299" s="1952"/>
      <c r="E299" s="124">
        <f t="shared" si="253"/>
        <v>0</v>
      </c>
      <c r="F299" s="176">
        <f t="shared" si="253"/>
        <v>0</v>
      </c>
      <c r="AC299" s="132"/>
      <c r="AM299" s="130"/>
    </row>
    <row r="300" spans="1:39">
      <c r="B300" s="175">
        <v>3</v>
      </c>
      <c r="C300" s="1952" t="str">
        <f t="shared" ca="1" si="252"/>
        <v xml:space="preserve"> </v>
      </c>
      <c r="D300" s="1952"/>
      <c r="E300" s="124">
        <f t="shared" si="253"/>
        <v>0</v>
      </c>
      <c r="F300" s="176">
        <f t="shared" si="253"/>
        <v>0</v>
      </c>
      <c r="AC300" s="132"/>
      <c r="AM300" s="130"/>
    </row>
    <row r="301" spans="1:39">
      <c r="B301" s="175">
        <v>4</v>
      </c>
      <c r="C301" s="1952" t="str">
        <f t="shared" ca="1" si="252"/>
        <v xml:space="preserve"> </v>
      </c>
      <c r="D301" s="1952"/>
      <c r="E301" s="124">
        <f t="shared" si="253"/>
        <v>0</v>
      </c>
      <c r="F301" s="176">
        <f t="shared" si="253"/>
        <v>0</v>
      </c>
      <c r="AC301" s="132"/>
      <c r="AM301" s="130"/>
    </row>
    <row r="302" spans="1:39">
      <c r="B302" s="175">
        <v>5</v>
      </c>
      <c r="C302" s="1952" t="str">
        <f t="shared" ca="1" si="252"/>
        <v xml:space="preserve"> </v>
      </c>
      <c r="D302" s="1952"/>
      <c r="E302" s="124">
        <f t="shared" si="253"/>
        <v>0</v>
      </c>
      <c r="F302" s="176">
        <f t="shared" si="253"/>
        <v>0</v>
      </c>
      <c r="AC302" s="132"/>
      <c r="AM302" s="130"/>
    </row>
    <row r="303" spans="1:39">
      <c r="B303" s="175">
        <v>6</v>
      </c>
      <c r="C303" s="1952" t="str">
        <f t="shared" ca="1" si="252"/>
        <v xml:space="preserve"> </v>
      </c>
      <c r="D303" s="1952"/>
      <c r="E303" s="124">
        <f t="shared" si="253"/>
        <v>0</v>
      </c>
      <c r="F303" s="176">
        <f t="shared" si="253"/>
        <v>0</v>
      </c>
      <c r="AC303" s="132"/>
      <c r="AM303" s="130"/>
    </row>
    <row r="304" spans="1:39">
      <c r="AC304" s="132"/>
      <c r="AM304" s="130"/>
    </row>
    <row r="305" spans="2:39" ht="15" thickBot="1">
      <c r="AC305" s="132"/>
      <c r="AM305" s="130"/>
    </row>
    <row r="306" spans="2:39" ht="15" thickBot="1">
      <c r="B306" s="1947" t="s">
        <v>187</v>
      </c>
      <c r="C306" s="1948"/>
      <c r="D306" s="1948"/>
      <c r="E306" s="1948"/>
      <c r="F306" s="1949"/>
      <c r="Z306" s="132"/>
      <c r="AA306" s="132"/>
      <c r="AB306" s="132"/>
      <c r="AC306" s="132"/>
      <c r="AJ306" s="130"/>
      <c r="AK306" s="130"/>
      <c r="AL306" s="130"/>
      <c r="AM306" s="130"/>
    </row>
    <row r="307" spans="2:39">
      <c r="B307" s="196" t="s">
        <v>85</v>
      </c>
      <c r="C307" s="1950" t="s">
        <v>2</v>
      </c>
      <c r="D307" s="1951"/>
      <c r="E307" s="197" t="s">
        <v>148</v>
      </c>
      <c r="F307" s="141" t="s">
        <v>147</v>
      </c>
      <c r="Z307" s="132"/>
      <c r="AA307" s="132"/>
      <c r="AB307" s="132"/>
      <c r="AC307" s="132"/>
      <c r="AJ307" s="130"/>
      <c r="AK307" s="130"/>
      <c r="AL307" s="130"/>
      <c r="AM307" s="130"/>
    </row>
    <row r="308" spans="2:39">
      <c r="B308" s="175">
        <v>1</v>
      </c>
      <c r="C308" s="1952" t="str">
        <f t="shared" ref="C308:C313" ca="1" si="254">E287</f>
        <v xml:space="preserve"> </v>
      </c>
      <c r="D308" s="1952"/>
      <c r="E308" s="124">
        <f t="shared" ref="E308:F313" si="255">G287</f>
        <v>0</v>
      </c>
      <c r="F308" s="176">
        <f t="shared" si="255"/>
        <v>0</v>
      </c>
      <c r="AA308" s="132"/>
      <c r="AB308" s="132"/>
      <c r="AC308" s="132"/>
      <c r="AK308" s="130"/>
      <c r="AL308" s="130"/>
      <c r="AM308" s="130"/>
    </row>
    <row r="309" spans="2:39">
      <c r="B309" s="175">
        <v>2</v>
      </c>
      <c r="C309" s="1952" t="str">
        <f t="shared" ca="1" si="254"/>
        <v xml:space="preserve"> </v>
      </c>
      <c r="D309" s="1952"/>
      <c r="E309" s="124">
        <f t="shared" si="255"/>
        <v>0</v>
      </c>
      <c r="F309" s="176">
        <f t="shared" si="255"/>
        <v>0</v>
      </c>
      <c r="AA309" s="132"/>
      <c r="AB309" s="132"/>
      <c r="AC309" s="132"/>
      <c r="AK309" s="130"/>
      <c r="AL309" s="130"/>
      <c r="AM309" s="130"/>
    </row>
    <row r="310" spans="2:39">
      <c r="B310" s="175">
        <v>3</v>
      </c>
      <c r="C310" s="1952" t="str">
        <f t="shared" ca="1" si="254"/>
        <v xml:space="preserve"> </v>
      </c>
      <c r="D310" s="1952"/>
      <c r="E310" s="124">
        <f t="shared" si="255"/>
        <v>0</v>
      </c>
      <c r="F310" s="176">
        <f t="shared" si="255"/>
        <v>0</v>
      </c>
      <c r="AA310" s="132"/>
      <c r="AB310" s="132"/>
      <c r="AC310" s="132"/>
      <c r="AK310" s="130"/>
      <c r="AL310" s="130"/>
      <c r="AM310" s="130"/>
    </row>
    <row r="311" spans="2:39">
      <c r="B311" s="175">
        <v>4</v>
      </c>
      <c r="C311" s="1952" t="str">
        <f t="shared" ca="1" si="254"/>
        <v xml:space="preserve"> </v>
      </c>
      <c r="D311" s="1952"/>
      <c r="E311" s="124">
        <f t="shared" si="255"/>
        <v>0</v>
      </c>
      <c r="F311" s="176">
        <f t="shared" si="255"/>
        <v>0</v>
      </c>
      <c r="AA311" s="132"/>
      <c r="AB311" s="132"/>
      <c r="AC311" s="132"/>
      <c r="AK311" s="130"/>
      <c r="AL311" s="130"/>
      <c r="AM311" s="130"/>
    </row>
    <row r="312" spans="2:39">
      <c r="B312" s="175">
        <v>5</v>
      </c>
      <c r="C312" s="1952" t="str">
        <f t="shared" ca="1" si="254"/>
        <v xml:space="preserve"> </v>
      </c>
      <c r="D312" s="1952"/>
      <c r="E312" s="124">
        <f t="shared" si="255"/>
        <v>0</v>
      </c>
      <c r="F312" s="176">
        <f t="shared" si="255"/>
        <v>0</v>
      </c>
      <c r="AA312" s="132"/>
      <c r="AB312" s="132"/>
      <c r="AC312" s="132"/>
      <c r="AK312" s="130"/>
      <c r="AL312" s="130"/>
      <c r="AM312" s="130"/>
    </row>
    <row r="313" spans="2:39">
      <c r="B313" s="175">
        <v>6</v>
      </c>
      <c r="C313" s="1952" t="str">
        <f t="shared" ca="1" si="254"/>
        <v xml:space="preserve"> </v>
      </c>
      <c r="D313" s="1952"/>
      <c r="E313" s="124">
        <f t="shared" si="255"/>
        <v>0</v>
      </c>
      <c r="F313" s="176">
        <f t="shared" si="255"/>
        <v>0</v>
      </c>
      <c r="AA313" s="132"/>
      <c r="AB313" s="132"/>
      <c r="AC313" s="132"/>
      <c r="AK313" s="130"/>
      <c r="AL313" s="130"/>
      <c r="AM313" s="130"/>
    </row>
    <row r="314" spans="2:39">
      <c r="V314" s="132"/>
      <c r="W314" s="132"/>
      <c r="X314" s="132"/>
      <c r="Y314" s="132"/>
      <c r="Z314" s="132"/>
      <c r="AA314" s="132"/>
      <c r="AB314" s="132"/>
      <c r="AC314" s="132"/>
      <c r="AF314" s="130"/>
      <c r="AG314" s="130"/>
      <c r="AH314" s="130"/>
      <c r="AI314" s="130"/>
      <c r="AJ314" s="130"/>
      <c r="AK314" s="130"/>
      <c r="AL314" s="130"/>
      <c r="AM314" s="130"/>
    </row>
    <row r="315" spans="2:39">
      <c r="V315" s="132"/>
      <c r="W315" s="132"/>
      <c r="X315" s="132"/>
      <c r="Y315" s="132"/>
      <c r="Z315" s="132"/>
      <c r="AA315" s="132"/>
      <c r="AB315" s="132"/>
      <c r="AC315" s="132"/>
      <c r="AF315" s="130"/>
      <c r="AG315" s="130"/>
      <c r="AH315" s="130"/>
      <c r="AI315" s="130"/>
      <c r="AJ315" s="130"/>
      <c r="AK315" s="130"/>
      <c r="AL315" s="130"/>
      <c r="AM315" s="130"/>
    </row>
    <row r="316" spans="2:39">
      <c r="V316" s="132"/>
      <c r="W316" s="132"/>
      <c r="X316" s="132"/>
      <c r="Y316" s="132"/>
      <c r="Z316" s="132"/>
      <c r="AA316" s="132"/>
      <c r="AB316" s="132"/>
      <c r="AC316" s="132"/>
      <c r="AF316" s="130"/>
      <c r="AG316" s="130"/>
      <c r="AH316" s="130"/>
      <c r="AI316" s="130"/>
      <c r="AJ316" s="130"/>
      <c r="AK316" s="130"/>
      <c r="AL316" s="130"/>
      <c r="AM316" s="130"/>
    </row>
    <row r="317" spans="2:39">
      <c r="V317" s="132"/>
      <c r="W317" s="132"/>
      <c r="X317" s="132"/>
      <c r="Y317" s="132"/>
      <c r="Z317" s="132"/>
      <c r="AA317" s="132"/>
      <c r="AB317" s="132"/>
      <c r="AC317" s="132"/>
      <c r="AF317" s="130"/>
      <c r="AG317" s="130"/>
      <c r="AH317" s="130"/>
      <c r="AI317" s="130"/>
      <c r="AJ317" s="130"/>
      <c r="AK317" s="130"/>
      <c r="AL317" s="130"/>
      <c r="AM317" s="130"/>
    </row>
    <row r="318" spans="2:39">
      <c r="AA318" s="132"/>
      <c r="AB318" s="132"/>
      <c r="AC318" s="132"/>
      <c r="AK318" s="130"/>
      <c r="AL318" s="130"/>
      <c r="AM318" s="130"/>
    </row>
    <row r="319" spans="2:39">
      <c r="AA319" s="132"/>
      <c r="AB319" s="132"/>
      <c r="AC319" s="132"/>
      <c r="AK319" s="130"/>
      <c r="AL319" s="130"/>
      <c r="AM319" s="130"/>
    </row>
    <row r="320" spans="2:39">
      <c r="AA320" s="132"/>
      <c r="AB320" s="132"/>
      <c r="AC320" s="132"/>
      <c r="AK320" s="130"/>
      <c r="AL320" s="130"/>
      <c r="AM320" s="130"/>
    </row>
    <row r="321" spans="10:39">
      <c r="AA321" s="132"/>
      <c r="AB321" s="132"/>
      <c r="AC321" s="132"/>
      <c r="AK321" s="130"/>
      <c r="AL321" s="130"/>
      <c r="AM321" s="130"/>
    </row>
    <row r="322" spans="10:39">
      <c r="AA322" s="132"/>
      <c r="AB322" s="132"/>
      <c r="AC322" s="132"/>
      <c r="AK322" s="130"/>
      <c r="AL322" s="130"/>
      <c r="AM322" s="130"/>
    </row>
    <row r="323" spans="10:39">
      <c r="AA323" s="132"/>
      <c r="AB323" s="132"/>
      <c r="AC323" s="132"/>
      <c r="AK323" s="130"/>
      <c r="AL323" s="130"/>
      <c r="AM323" s="130"/>
    </row>
    <row r="324" spans="10:39" ht="15.75" customHeight="1">
      <c r="Z324" s="132"/>
      <c r="AA324" s="132"/>
      <c r="AB324" s="132"/>
      <c r="AC324" s="132"/>
      <c r="AJ324" s="130"/>
      <c r="AK324" s="130"/>
      <c r="AL324" s="130"/>
      <c r="AM324" s="130"/>
    </row>
    <row r="325" spans="10:39" ht="15" customHeight="1">
      <c r="Z325" s="132"/>
      <c r="AA325" s="132"/>
      <c r="AB325" s="132"/>
      <c r="AC325" s="132"/>
      <c r="AJ325" s="130"/>
      <c r="AK325" s="130"/>
      <c r="AL325" s="130"/>
      <c r="AM325" s="130"/>
    </row>
    <row r="326" spans="10:39">
      <c r="Z326" s="132"/>
      <c r="AA326" s="132"/>
      <c r="AB326" s="132"/>
      <c r="AC326" s="132"/>
      <c r="AJ326" s="130"/>
      <c r="AK326" s="130"/>
      <c r="AL326" s="130"/>
      <c r="AM326" s="130"/>
    </row>
    <row r="327" spans="10:39">
      <c r="Z327" s="132"/>
      <c r="AA327" s="132"/>
      <c r="AB327" s="132"/>
      <c r="AC327" s="132"/>
      <c r="AJ327" s="130"/>
      <c r="AK327" s="130"/>
      <c r="AL327" s="130"/>
      <c r="AM327" s="130"/>
    </row>
    <row r="328" spans="10:39">
      <c r="J328" s="83"/>
      <c r="Z328" s="132"/>
      <c r="AA328" s="132"/>
      <c r="AB328" s="132"/>
      <c r="AC328" s="132"/>
      <c r="AJ328" s="130"/>
      <c r="AK328" s="130"/>
      <c r="AL328" s="130"/>
      <c r="AM328" s="130"/>
    </row>
    <row r="329" spans="10:39">
      <c r="Z329" s="132"/>
      <c r="AA329" s="132"/>
      <c r="AB329" s="132"/>
      <c r="AC329" s="132"/>
      <c r="AJ329" s="130"/>
      <c r="AK329" s="130"/>
      <c r="AL329" s="130"/>
      <c r="AM329" s="130"/>
    </row>
    <row r="330" spans="10:39">
      <c r="Z330" s="132"/>
      <c r="AA330" s="132"/>
      <c r="AB330" s="132"/>
      <c r="AC330" s="132"/>
      <c r="AJ330" s="130"/>
      <c r="AK330" s="130"/>
      <c r="AL330" s="130"/>
      <c r="AM330" s="130"/>
    </row>
    <row r="331" spans="10:39">
      <c r="Z331" s="132"/>
      <c r="AA331" s="132"/>
      <c r="AB331" s="132"/>
      <c r="AC331" s="132"/>
      <c r="AJ331" s="130"/>
      <c r="AK331" s="130"/>
      <c r="AL331" s="130"/>
      <c r="AM331" s="130"/>
    </row>
    <row r="332" spans="10:39">
      <c r="Z332" s="132"/>
      <c r="AA332" s="132"/>
      <c r="AB332" s="132"/>
      <c r="AC332" s="132"/>
      <c r="AJ332" s="130"/>
      <c r="AK332" s="130"/>
      <c r="AL332" s="130"/>
      <c r="AM332" s="130"/>
    </row>
    <row r="333" spans="10:39">
      <c r="Z333" s="132"/>
      <c r="AA333" s="132"/>
      <c r="AB333" s="132"/>
      <c r="AC333" s="132"/>
      <c r="AJ333" s="130"/>
      <c r="AK333" s="130"/>
      <c r="AL333" s="130"/>
      <c r="AM333" s="130"/>
    </row>
    <row r="334" spans="10:39">
      <c r="Z334" s="132"/>
      <c r="AA334" s="132"/>
      <c r="AB334" s="132"/>
      <c r="AC334" s="132"/>
      <c r="AJ334" s="130"/>
      <c r="AK334" s="130"/>
      <c r="AL334" s="130"/>
      <c r="AM334" s="130"/>
    </row>
    <row r="335" spans="10:39">
      <c r="Z335" s="132"/>
      <c r="AA335" s="132"/>
      <c r="AB335" s="132"/>
      <c r="AC335" s="132"/>
      <c r="AJ335" s="130"/>
      <c r="AK335" s="130"/>
      <c r="AL335" s="130"/>
      <c r="AM335" s="130"/>
    </row>
    <row r="336" spans="10:39">
      <c r="AA336" s="132"/>
      <c r="AB336" s="132"/>
      <c r="AC336" s="132"/>
      <c r="AK336" s="130"/>
      <c r="AL336" s="130"/>
      <c r="AM336" s="130"/>
    </row>
    <row r="337" spans="27:39">
      <c r="AA337" s="132"/>
      <c r="AB337" s="132"/>
      <c r="AC337" s="132"/>
      <c r="AK337" s="130"/>
      <c r="AL337" s="130"/>
      <c r="AM337" s="130"/>
    </row>
    <row r="338" spans="27:39">
      <c r="AA338" s="132"/>
      <c r="AB338" s="132"/>
      <c r="AC338" s="132"/>
      <c r="AK338" s="130"/>
      <c r="AL338" s="130"/>
      <c r="AM338" s="130"/>
    </row>
    <row r="339" spans="27:39">
      <c r="AA339" s="132"/>
      <c r="AB339" s="132"/>
      <c r="AC339" s="132"/>
      <c r="AK339" s="130"/>
      <c r="AL339" s="130"/>
      <c r="AM339" s="130"/>
    </row>
    <row r="340" spans="27:39">
      <c r="AA340" s="132"/>
      <c r="AB340" s="132"/>
      <c r="AC340" s="132"/>
      <c r="AK340" s="130"/>
      <c r="AL340" s="130"/>
      <c r="AM340" s="130"/>
    </row>
    <row r="341" spans="27:39">
      <c r="AA341" s="132"/>
      <c r="AB341" s="132"/>
      <c r="AC341" s="132"/>
      <c r="AK341" s="130"/>
      <c r="AL341" s="130"/>
      <c r="AM341" s="130"/>
    </row>
    <row r="342" spans="27:39">
      <c r="AA342" s="132"/>
      <c r="AB342" s="132"/>
      <c r="AC342" s="132"/>
      <c r="AK342" s="130"/>
      <c r="AL342" s="130"/>
      <c r="AM342" s="130"/>
    </row>
    <row r="343" spans="27:39">
      <c r="AA343" s="132"/>
      <c r="AB343" s="132"/>
      <c r="AC343" s="132"/>
      <c r="AK343" s="130"/>
      <c r="AL343" s="130"/>
      <c r="AM343" s="130"/>
    </row>
    <row r="344" spans="27:39">
      <c r="AA344" s="132"/>
      <c r="AB344" s="132"/>
      <c r="AC344" s="132"/>
      <c r="AK344" s="130"/>
      <c r="AL344" s="130"/>
      <c r="AM344" s="130"/>
    </row>
    <row r="345" spans="27:39">
      <c r="AA345" s="132"/>
      <c r="AB345" s="132"/>
      <c r="AC345" s="132"/>
      <c r="AK345" s="130"/>
      <c r="AL345" s="130"/>
      <c r="AM345" s="130"/>
    </row>
    <row r="346" spans="27:39">
      <c r="AA346" s="132"/>
      <c r="AB346" s="132"/>
      <c r="AC346" s="132"/>
      <c r="AK346" s="130"/>
      <c r="AL346" s="130"/>
      <c r="AM346" s="130"/>
    </row>
    <row r="347" spans="27:39">
      <c r="AA347" s="132"/>
      <c r="AB347" s="132"/>
      <c r="AC347" s="132"/>
      <c r="AK347" s="130"/>
      <c r="AL347" s="130"/>
      <c r="AM347" s="130"/>
    </row>
    <row r="348" spans="27:39">
      <c r="AA348" s="132"/>
      <c r="AB348" s="132"/>
      <c r="AC348" s="132"/>
      <c r="AK348" s="130"/>
      <c r="AL348" s="130"/>
      <c r="AM348" s="130"/>
    </row>
    <row r="349" spans="27:39">
      <c r="AA349" s="132"/>
      <c r="AB349" s="132"/>
      <c r="AC349" s="132"/>
      <c r="AK349" s="130"/>
      <c r="AL349" s="130"/>
      <c r="AM349" s="130"/>
    </row>
    <row r="350" spans="27:39">
      <c r="AA350" s="132"/>
      <c r="AB350" s="132"/>
      <c r="AC350" s="132"/>
      <c r="AK350" s="130"/>
      <c r="AL350" s="130"/>
      <c r="AM350" s="130"/>
    </row>
    <row r="351" spans="27:39">
      <c r="AA351" s="132"/>
      <c r="AB351" s="132"/>
      <c r="AC351" s="132"/>
      <c r="AK351" s="130"/>
      <c r="AL351" s="130"/>
      <c r="AM351" s="130"/>
    </row>
    <row r="352" spans="27:39">
      <c r="AA352" s="132"/>
      <c r="AB352" s="132"/>
      <c r="AC352" s="132"/>
      <c r="AK352" s="130"/>
      <c r="AL352" s="130"/>
      <c r="AM352" s="130"/>
    </row>
    <row r="353" spans="27:39">
      <c r="AA353" s="132"/>
      <c r="AB353" s="132"/>
      <c r="AC353" s="132"/>
      <c r="AK353" s="130"/>
      <c r="AL353" s="130"/>
      <c r="AM353" s="130"/>
    </row>
    <row r="354" spans="27:39">
      <c r="AA354" s="132"/>
      <c r="AB354" s="132"/>
      <c r="AC354" s="132"/>
      <c r="AK354" s="130"/>
      <c r="AL354" s="130"/>
      <c r="AM354" s="130"/>
    </row>
  </sheetData>
  <autoFilter ref="Q3:Q236"/>
  <mergeCells count="272">
    <mergeCell ref="BQ239:BZ239"/>
    <mergeCell ref="A261:B261"/>
    <mergeCell ref="D261:G261"/>
    <mergeCell ref="A262:B262"/>
    <mergeCell ref="D262:G262"/>
    <mergeCell ref="A285:B285"/>
    <mergeCell ref="D285:G285"/>
    <mergeCell ref="A263:H263"/>
    <mergeCell ref="B33:C33"/>
    <mergeCell ref="B80:C80"/>
    <mergeCell ref="B78:C78"/>
    <mergeCell ref="B76:C76"/>
    <mergeCell ref="B58:C58"/>
    <mergeCell ref="B56:C56"/>
    <mergeCell ref="B54:C54"/>
    <mergeCell ref="B72:C72"/>
    <mergeCell ref="B70:C70"/>
    <mergeCell ref="B68:C68"/>
    <mergeCell ref="B66:C66"/>
    <mergeCell ref="B64:C64"/>
    <mergeCell ref="B98:C98"/>
    <mergeCell ref="B65:C65"/>
    <mergeCell ref="B63:C63"/>
    <mergeCell ref="A254:C254"/>
    <mergeCell ref="B3:C3"/>
    <mergeCell ref="B4:C4"/>
    <mergeCell ref="B5:C5"/>
    <mergeCell ref="A247:C247"/>
    <mergeCell ref="A248:C248"/>
    <mergeCell ref="A249:C249"/>
    <mergeCell ref="A250:C250"/>
    <mergeCell ref="B37:C37"/>
    <mergeCell ref="B31:C31"/>
    <mergeCell ref="B96:C96"/>
    <mergeCell ref="B35:C35"/>
    <mergeCell ref="B92:C92"/>
    <mergeCell ref="B29:C29"/>
    <mergeCell ref="B27:C27"/>
    <mergeCell ref="B25:C25"/>
    <mergeCell ref="B38:C38"/>
    <mergeCell ref="B36:C36"/>
    <mergeCell ref="B34:C34"/>
    <mergeCell ref="B32:C32"/>
    <mergeCell ref="B30:C30"/>
    <mergeCell ref="B46:C46"/>
    <mergeCell ref="B44:C44"/>
    <mergeCell ref="B22:C22"/>
    <mergeCell ref="B47:C47"/>
    <mergeCell ref="A255:C255"/>
    <mergeCell ref="A256:C256"/>
    <mergeCell ref="A257:C257"/>
    <mergeCell ref="A258:C258"/>
    <mergeCell ref="A259:C259"/>
    <mergeCell ref="A252:C252"/>
    <mergeCell ref="B75:C75"/>
    <mergeCell ref="B73:C73"/>
    <mergeCell ref="A251:C251"/>
    <mergeCell ref="B99:C99"/>
    <mergeCell ref="B97:C97"/>
    <mergeCell ref="B95:C95"/>
    <mergeCell ref="B93:C93"/>
    <mergeCell ref="B81:C81"/>
    <mergeCell ref="B79:C79"/>
    <mergeCell ref="B77:C77"/>
    <mergeCell ref="B90:C90"/>
    <mergeCell ref="B88:C88"/>
    <mergeCell ref="B86:C86"/>
    <mergeCell ref="B84:C84"/>
    <mergeCell ref="B85:C85"/>
    <mergeCell ref="B83:C83"/>
    <mergeCell ref="B82:C82"/>
    <mergeCell ref="B91:C91"/>
    <mergeCell ref="B6:C6"/>
    <mergeCell ref="B7:C7"/>
    <mergeCell ref="B8:C8"/>
    <mergeCell ref="B9:C9"/>
    <mergeCell ref="B21:C21"/>
    <mergeCell ref="B19:C19"/>
    <mergeCell ref="B17:C17"/>
    <mergeCell ref="B15:C15"/>
    <mergeCell ref="B13:C13"/>
    <mergeCell ref="B11:C11"/>
    <mergeCell ref="B10:C10"/>
    <mergeCell ref="B12:C12"/>
    <mergeCell ref="B14:C14"/>
    <mergeCell ref="B16:C16"/>
    <mergeCell ref="B18:C18"/>
    <mergeCell ref="B20:C20"/>
    <mergeCell ref="B23:C23"/>
    <mergeCell ref="B28:C28"/>
    <mergeCell ref="B26:C26"/>
    <mergeCell ref="B24:C24"/>
    <mergeCell ref="B48:C48"/>
    <mergeCell ref="B52:C52"/>
    <mergeCell ref="B50:C50"/>
    <mergeCell ref="B62:C62"/>
    <mergeCell ref="B60:C60"/>
    <mergeCell ref="B61:C61"/>
    <mergeCell ref="B40:C40"/>
    <mergeCell ref="B59:C59"/>
    <mergeCell ref="B45:C45"/>
    <mergeCell ref="B43:C43"/>
    <mergeCell ref="B41:C41"/>
    <mergeCell ref="B39:C39"/>
    <mergeCell ref="B57:C57"/>
    <mergeCell ref="B55:C55"/>
    <mergeCell ref="B53:C53"/>
    <mergeCell ref="B51:C51"/>
    <mergeCell ref="B49:C49"/>
    <mergeCell ref="B42:C42"/>
    <mergeCell ref="B87:C87"/>
    <mergeCell ref="B94:C94"/>
    <mergeCell ref="B74:C74"/>
    <mergeCell ref="B71:C71"/>
    <mergeCell ref="B69:C69"/>
    <mergeCell ref="B67:C67"/>
    <mergeCell ref="B102:C102"/>
    <mergeCell ref="B100:C100"/>
    <mergeCell ref="B101:C101"/>
    <mergeCell ref="B127:C127"/>
    <mergeCell ref="B125:C125"/>
    <mergeCell ref="B123:C123"/>
    <mergeCell ref="B121:C121"/>
    <mergeCell ref="B119:C119"/>
    <mergeCell ref="B117:C117"/>
    <mergeCell ref="B115:C115"/>
    <mergeCell ref="B113:C113"/>
    <mergeCell ref="B89:C89"/>
    <mergeCell ref="B152:C152"/>
    <mergeCell ref="B150:C150"/>
    <mergeCell ref="B148:C148"/>
    <mergeCell ref="B131:C131"/>
    <mergeCell ref="B132:C132"/>
    <mergeCell ref="B103:C103"/>
    <mergeCell ref="B128:C128"/>
    <mergeCell ref="B126:C126"/>
    <mergeCell ref="B124:C124"/>
    <mergeCell ref="B122:C122"/>
    <mergeCell ref="B120:C120"/>
    <mergeCell ref="B118:C118"/>
    <mergeCell ref="B116:C116"/>
    <mergeCell ref="B114:C114"/>
    <mergeCell ref="B112:C112"/>
    <mergeCell ref="B110:C110"/>
    <mergeCell ref="B108:C108"/>
    <mergeCell ref="B106:C106"/>
    <mergeCell ref="B104:C104"/>
    <mergeCell ref="B111:C111"/>
    <mergeCell ref="B109:C109"/>
    <mergeCell ref="B107:C107"/>
    <mergeCell ref="B105:C105"/>
    <mergeCell ref="B129:C129"/>
    <mergeCell ref="B173:C173"/>
    <mergeCell ref="B171:C171"/>
    <mergeCell ref="B169:C169"/>
    <mergeCell ref="B167:C167"/>
    <mergeCell ref="B130:C130"/>
    <mergeCell ref="B155:C155"/>
    <mergeCell ref="B153:C153"/>
    <mergeCell ref="B151:C151"/>
    <mergeCell ref="B149:C149"/>
    <mergeCell ref="B147:C147"/>
    <mergeCell ref="B145:C145"/>
    <mergeCell ref="B143:C143"/>
    <mergeCell ref="B141:C141"/>
    <mergeCell ref="B139:C139"/>
    <mergeCell ref="B137:C137"/>
    <mergeCell ref="B135:C135"/>
    <mergeCell ref="B133:C133"/>
    <mergeCell ref="B146:C146"/>
    <mergeCell ref="B144:C144"/>
    <mergeCell ref="B142:C142"/>
    <mergeCell ref="B140:C140"/>
    <mergeCell ref="B138:C138"/>
    <mergeCell ref="B154:C154"/>
    <mergeCell ref="B165:C165"/>
    <mergeCell ref="B163:C163"/>
    <mergeCell ref="B161:C161"/>
    <mergeCell ref="B159:C159"/>
    <mergeCell ref="B157:C157"/>
    <mergeCell ref="B182:C182"/>
    <mergeCell ref="B136:C136"/>
    <mergeCell ref="B134:C134"/>
    <mergeCell ref="B183:C183"/>
    <mergeCell ref="B181:C181"/>
    <mergeCell ref="B156:C156"/>
    <mergeCell ref="B170:C170"/>
    <mergeCell ref="B168:C168"/>
    <mergeCell ref="B166:C166"/>
    <mergeCell ref="B164:C164"/>
    <mergeCell ref="B162:C162"/>
    <mergeCell ref="B180:C180"/>
    <mergeCell ref="B178:C178"/>
    <mergeCell ref="B176:C176"/>
    <mergeCell ref="B174:C174"/>
    <mergeCell ref="B172:C172"/>
    <mergeCell ref="B179:C179"/>
    <mergeCell ref="B177:C177"/>
    <mergeCell ref="B175:C175"/>
    <mergeCell ref="B158:C158"/>
    <mergeCell ref="B184:C184"/>
    <mergeCell ref="B204:C204"/>
    <mergeCell ref="B202:C202"/>
    <mergeCell ref="B185:C185"/>
    <mergeCell ref="B211:C211"/>
    <mergeCell ref="B199:C199"/>
    <mergeCell ref="B197:C197"/>
    <mergeCell ref="B195:C195"/>
    <mergeCell ref="B200:C200"/>
    <mergeCell ref="B198:C198"/>
    <mergeCell ref="B196:C196"/>
    <mergeCell ref="B194:C194"/>
    <mergeCell ref="B236:C236"/>
    <mergeCell ref="A239:C239"/>
    <mergeCell ref="B216:C216"/>
    <mergeCell ref="B214:C214"/>
    <mergeCell ref="B212:C212"/>
    <mergeCell ref="B226:C226"/>
    <mergeCell ref="B224:C224"/>
    <mergeCell ref="B222:C222"/>
    <mergeCell ref="B218:C218"/>
    <mergeCell ref="B217:C217"/>
    <mergeCell ref="B215:C215"/>
    <mergeCell ref="B213:C213"/>
    <mergeCell ref="B223:C223"/>
    <mergeCell ref="B221:C221"/>
    <mergeCell ref="B219:C219"/>
    <mergeCell ref="B220:C220"/>
    <mergeCell ref="B234:C234"/>
    <mergeCell ref="B232:C232"/>
    <mergeCell ref="B230:C230"/>
    <mergeCell ref="B228:C228"/>
    <mergeCell ref="AC239:AL239"/>
    <mergeCell ref="B193:C193"/>
    <mergeCell ref="B191:C191"/>
    <mergeCell ref="B209:C209"/>
    <mergeCell ref="B207:C207"/>
    <mergeCell ref="B205:C205"/>
    <mergeCell ref="B203:C203"/>
    <mergeCell ref="B201:C201"/>
    <mergeCell ref="B160:C160"/>
    <mergeCell ref="B192:C192"/>
    <mergeCell ref="B190:C190"/>
    <mergeCell ref="B188:C188"/>
    <mergeCell ref="B186:C186"/>
    <mergeCell ref="B189:C189"/>
    <mergeCell ref="B210:C210"/>
    <mergeCell ref="B208:C208"/>
    <mergeCell ref="B206:C206"/>
    <mergeCell ref="B187:C187"/>
    <mergeCell ref="B235:C235"/>
    <mergeCell ref="B233:C233"/>
    <mergeCell ref="B231:C231"/>
    <mergeCell ref="B229:C229"/>
    <mergeCell ref="B227:C227"/>
    <mergeCell ref="B225:C225"/>
    <mergeCell ref="B306:F306"/>
    <mergeCell ref="C307:D307"/>
    <mergeCell ref="C308:D308"/>
    <mergeCell ref="C309:D309"/>
    <mergeCell ref="C310:D310"/>
    <mergeCell ref="C311:D311"/>
    <mergeCell ref="C312:D312"/>
    <mergeCell ref="C313:D313"/>
    <mergeCell ref="B296:F296"/>
    <mergeCell ref="C297:D297"/>
    <mergeCell ref="C303:D303"/>
    <mergeCell ref="C302:D302"/>
    <mergeCell ref="C301:D301"/>
    <mergeCell ref="C300:D300"/>
    <mergeCell ref="C299:D299"/>
    <mergeCell ref="C298:D298"/>
  </mergeCells>
  <hyperlinks>
    <hyperlink ref="AB2" location="исх.данные!A1" display="Исх. Данные"/>
    <hyperlink ref="AB3" location="цены!A1" display="Цена"/>
    <hyperlink ref="AB4" location="'сводные нормы'!A1" display="Сводные нормы"/>
  </hyperlinks>
  <pageMargins left="0.25" right="0.25" top="0.3" bottom="0.34"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детализация_свернуть">
                <anchor moveWithCells="1" sizeWithCells="1">
                  <from>
                    <xdr:col>11</xdr:col>
                    <xdr:colOff>180975</xdr:colOff>
                    <xdr:row>0</xdr:row>
                    <xdr:rowOff>47625</xdr:rowOff>
                  </from>
                  <to>
                    <xdr:col>15</xdr:col>
                    <xdr:colOff>19050</xdr:colOff>
                    <xdr:row>1</xdr:row>
                    <xdr:rowOff>142875</xdr:rowOff>
                  </to>
                </anchor>
              </controlPr>
            </control>
          </mc:Choice>
        </mc:AlternateContent>
        <mc:AlternateContent xmlns:mc="http://schemas.openxmlformats.org/markup-compatibility/2006">
          <mc:Choice Requires="x14">
            <control shapeId="20482" r:id="rId5" name="Button 2">
              <controlPr defaultSize="0" print="0" autoFill="0" autoPict="0" macro="[0]!детализация_раскрыть">
                <anchor moveWithCells="1" sizeWithCells="1">
                  <from>
                    <xdr:col>15</xdr:col>
                    <xdr:colOff>57150</xdr:colOff>
                    <xdr:row>0</xdr:row>
                    <xdr:rowOff>57150</xdr:rowOff>
                  </from>
                  <to>
                    <xdr:col>20</xdr:col>
                    <xdr:colOff>561975</xdr:colOff>
                    <xdr:row>1</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rgb="FFFF0000"/>
    <pageSetUpPr fitToPage="1"/>
  </sheetPr>
  <dimension ref="A1:G61"/>
  <sheetViews>
    <sheetView topLeftCell="A46" zoomScale="160" zoomScaleNormal="160" workbookViewId="0">
      <selection activeCell="B61" sqref="B61"/>
    </sheetView>
  </sheetViews>
  <sheetFormatPr defaultRowHeight="11.25"/>
  <cols>
    <col min="1" max="1" width="7.7109375" style="191" customWidth="1"/>
    <col min="2" max="2" width="34.5703125" style="191" customWidth="1"/>
    <col min="3" max="3" width="7.7109375" style="191" customWidth="1"/>
    <col min="4" max="4" width="7.42578125" style="191" customWidth="1"/>
    <col min="5" max="5" width="7.7109375" style="191" customWidth="1"/>
    <col min="6" max="6" width="6.42578125" style="191" customWidth="1"/>
    <col min="7" max="7" width="7.42578125" style="191" customWidth="1"/>
    <col min="8" max="16384" width="9.140625" style="191"/>
  </cols>
  <sheetData>
    <row r="1" spans="1:7" s="130" customFormat="1" ht="15">
      <c r="B1" s="190" t="str">
        <f>исх.данные!A1&amp;исх.данные!B1</f>
        <v xml:space="preserve">Заказ </v>
      </c>
      <c r="C1" s="131"/>
      <c r="G1" s="87"/>
    </row>
    <row r="2" spans="1:7">
      <c r="B2" s="192" t="s">
        <v>239</v>
      </c>
    </row>
    <row r="3" spans="1:7">
      <c r="A3" s="184" t="s">
        <v>1</v>
      </c>
      <c r="B3" s="412" t="s">
        <v>7</v>
      </c>
      <c r="C3" s="412" t="s">
        <v>25</v>
      </c>
      <c r="D3" s="412" t="s">
        <v>3</v>
      </c>
      <c r="E3" s="412" t="s">
        <v>26</v>
      </c>
      <c r="F3" s="412" t="s">
        <v>19</v>
      </c>
      <c r="G3" s="412" t="s">
        <v>11</v>
      </c>
    </row>
    <row r="4" spans="1:7">
      <c r="A4" s="26">
        <v>1</v>
      </c>
      <c r="B4" s="21" t="s">
        <v>269</v>
      </c>
      <c r="C4" s="34"/>
      <c r="D4" s="33"/>
      <c r="E4" s="34" t="s">
        <v>27</v>
      </c>
      <c r="F4" s="26" t="s">
        <v>50</v>
      </c>
      <c r="G4" s="26">
        <v>0</v>
      </c>
    </row>
    <row r="5" spans="1:7">
      <c r="A5" s="26">
        <v>2</v>
      </c>
      <c r="B5" s="21" t="s">
        <v>270</v>
      </c>
      <c r="C5" s="34"/>
      <c r="D5" s="33"/>
      <c r="E5" s="34" t="s">
        <v>29</v>
      </c>
      <c r="F5" s="26" t="s">
        <v>50</v>
      </c>
      <c r="G5" s="26">
        <v>0</v>
      </c>
    </row>
    <row r="6" spans="1:7">
      <c r="A6" s="26">
        <v>3</v>
      </c>
      <c r="B6" s="21" t="s">
        <v>270</v>
      </c>
      <c r="C6" s="34"/>
      <c r="D6" s="33"/>
      <c r="E6" s="34" t="s">
        <v>28</v>
      </c>
      <c r="F6" s="26" t="s">
        <v>50</v>
      </c>
      <c r="G6" s="26">
        <v>0</v>
      </c>
    </row>
    <row r="7" spans="1:7">
      <c r="A7" s="26">
        <v>4</v>
      </c>
      <c r="B7" s="21" t="s">
        <v>270</v>
      </c>
      <c r="C7" s="34"/>
      <c r="D7" s="33"/>
      <c r="E7" s="34" t="s">
        <v>30</v>
      </c>
      <c r="F7" s="26" t="s">
        <v>50</v>
      </c>
      <c r="G7" s="26">
        <v>0</v>
      </c>
    </row>
    <row r="8" spans="1:7">
      <c r="A8" s="26">
        <v>5</v>
      </c>
      <c r="B8" s="21" t="s">
        <v>31</v>
      </c>
      <c r="C8" s="34"/>
      <c r="D8" s="33"/>
      <c r="E8" s="34" t="s">
        <v>32</v>
      </c>
      <c r="F8" s="26" t="s">
        <v>51</v>
      </c>
      <c r="G8" s="26">
        <v>0</v>
      </c>
    </row>
    <row r="9" spans="1:7">
      <c r="A9" s="26">
        <v>6</v>
      </c>
      <c r="B9" s="21" t="s">
        <v>271</v>
      </c>
      <c r="C9" s="34" t="s">
        <v>272</v>
      </c>
      <c r="D9" s="33"/>
      <c r="E9" s="34" t="s">
        <v>273</v>
      </c>
      <c r="F9" s="26" t="s">
        <v>50</v>
      </c>
      <c r="G9" s="26">
        <v>0</v>
      </c>
    </row>
    <row r="10" spans="1:7">
      <c r="A10" s="26">
        <v>7</v>
      </c>
      <c r="B10" s="21" t="s">
        <v>274</v>
      </c>
      <c r="C10" s="34" t="s">
        <v>275</v>
      </c>
      <c r="D10" s="33"/>
      <c r="E10" s="34"/>
      <c r="F10" s="26" t="s">
        <v>50</v>
      </c>
      <c r="G10" s="26">
        <v>0</v>
      </c>
    </row>
    <row r="11" spans="1:7">
      <c r="A11" s="26">
        <v>8</v>
      </c>
      <c r="B11" s="21" t="s">
        <v>276</v>
      </c>
      <c r="C11" s="34"/>
      <c r="D11" s="33"/>
      <c r="E11" s="34" t="s">
        <v>48</v>
      </c>
      <c r="F11" s="26" t="s">
        <v>50</v>
      </c>
      <c r="G11" s="26">
        <v>0</v>
      </c>
    </row>
    <row r="12" spans="1:7">
      <c r="A12" s="26">
        <v>9</v>
      </c>
      <c r="B12" s="21" t="s">
        <v>277</v>
      </c>
      <c r="C12" s="34"/>
      <c r="D12" s="33"/>
      <c r="E12" s="34"/>
      <c r="F12" s="26" t="s">
        <v>50</v>
      </c>
      <c r="G12" s="26">
        <v>0</v>
      </c>
    </row>
    <row r="13" spans="1:7">
      <c r="A13" s="26">
        <v>10</v>
      </c>
      <c r="B13" s="21" t="s">
        <v>278</v>
      </c>
      <c r="C13" s="34"/>
      <c r="D13" s="33"/>
      <c r="E13" s="34"/>
      <c r="F13" s="26" t="s">
        <v>50</v>
      </c>
      <c r="G13" s="26">
        <v>0</v>
      </c>
    </row>
    <row r="14" spans="1:7">
      <c r="A14" s="26">
        <v>11</v>
      </c>
      <c r="B14" s="21" t="s">
        <v>802</v>
      </c>
      <c r="C14" s="34"/>
      <c r="D14" s="33"/>
      <c r="E14" s="34"/>
      <c r="F14" s="26" t="s">
        <v>50</v>
      </c>
      <c r="G14" s="26">
        <v>0</v>
      </c>
    </row>
    <row r="15" spans="1:7">
      <c r="A15" s="26">
        <v>12</v>
      </c>
      <c r="B15" s="21" t="s">
        <v>280</v>
      </c>
      <c r="C15" s="33"/>
      <c r="D15" s="34" t="s">
        <v>134</v>
      </c>
      <c r="E15" s="34"/>
      <c r="F15" s="26" t="s">
        <v>50</v>
      </c>
      <c r="G15" s="26">
        <v>0</v>
      </c>
    </row>
    <row r="16" spans="1:7">
      <c r="A16" s="26">
        <v>13</v>
      </c>
      <c r="B16" s="21" t="s">
        <v>282</v>
      </c>
      <c r="C16" s="34"/>
      <c r="D16" s="33"/>
      <c r="E16" s="34" t="s">
        <v>241</v>
      </c>
      <c r="F16" s="26" t="s">
        <v>53</v>
      </c>
      <c r="G16" s="26">
        <v>0</v>
      </c>
    </row>
    <row r="17" spans="1:7">
      <c r="A17" s="26">
        <v>14</v>
      </c>
      <c r="B17" s="21" t="s">
        <v>282</v>
      </c>
      <c r="C17" s="34"/>
      <c r="D17" s="33"/>
      <c r="E17" s="34" t="s">
        <v>242</v>
      </c>
      <c r="F17" s="26" t="s">
        <v>53</v>
      </c>
      <c r="G17" s="26">
        <v>0</v>
      </c>
    </row>
    <row r="18" spans="1:7">
      <c r="A18" s="26">
        <v>15</v>
      </c>
      <c r="B18" s="21" t="s">
        <v>282</v>
      </c>
      <c r="C18" s="34"/>
      <c r="D18" s="33"/>
      <c r="E18" s="34" t="s">
        <v>243</v>
      </c>
      <c r="F18" s="26" t="s">
        <v>53</v>
      </c>
      <c r="G18" s="26">
        <v>0</v>
      </c>
    </row>
    <row r="19" spans="1:7">
      <c r="A19" s="26">
        <v>16</v>
      </c>
      <c r="B19" s="21" t="s">
        <v>282</v>
      </c>
      <c r="C19" s="34"/>
      <c r="D19" s="33"/>
      <c r="E19" s="34" t="s">
        <v>244</v>
      </c>
      <c r="F19" s="26" t="s">
        <v>53</v>
      </c>
      <c r="G19" s="26">
        <v>0</v>
      </c>
    </row>
    <row r="20" spans="1:7">
      <c r="A20" s="26">
        <v>17</v>
      </c>
      <c r="B20" s="21" t="s">
        <v>282</v>
      </c>
      <c r="C20" s="34"/>
      <c r="D20" s="33"/>
      <c r="E20" s="34" t="s">
        <v>245</v>
      </c>
      <c r="F20" s="26" t="s">
        <v>53</v>
      </c>
      <c r="G20" s="26">
        <v>0</v>
      </c>
    </row>
    <row r="21" spans="1:7">
      <c r="A21" s="26">
        <v>18</v>
      </c>
      <c r="B21" s="21" t="s">
        <v>283</v>
      </c>
      <c r="C21" s="34"/>
      <c r="D21" s="33"/>
      <c r="E21" s="34" t="s">
        <v>242</v>
      </c>
      <c r="F21" s="26" t="s">
        <v>53</v>
      </c>
      <c r="G21" s="26">
        <v>0</v>
      </c>
    </row>
    <row r="22" spans="1:7">
      <c r="A22" s="26">
        <v>19</v>
      </c>
      <c r="B22" s="21" t="s">
        <v>283</v>
      </c>
      <c r="C22" s="34"/>
      <c r="D22" s="33"/>
      <c r="E22" s="34" t="s">
        <v>243</v>
      </c>
      <c r="F22" s="26" t="s">
        <v>53</v>
      </c>
      <c r="G22" s="26">
        <v>0</v>
      </c>
    </row>
    <row r="23" spans="1:7">
      <c r="A23" s="26">
        <v>20</v>
      </c>
      <c r="B23" s="21" t="s">
        <v>283</v>
      </c>
      <c r="C23" s="34"/>
      <c r="D23" s="33"/>
      <c r="E23" s="34" t="s">
        <v>244</v>
      </c>
      <c r="F23" s="26" t="s">
        <v>53</v>
      </c>
      <c r="G23" s="26">
        <v>0</v>
      </c>
    </row>
    <row r="24" spans="1:7">
      <c r="A24" s="26">
        <v>21</v>
      </c>
      <c r="B24" s="21" t="s">
        <v>283</v>
      </c>
      <c r="C24" s="34"/>
      <c r="D24" s="33"/>
      <c r="E24" s="34" t="s">
        <v>245</v>
      </c>
      <c r="F24" s="26" t="s">
        <v>53</v>
      </c>
      <c r="G24" s="26">
        <v>0</v>
      </c>
    </row>
    <row r="25" spans="1:7">
      <c r="A25" s="26">
        <v>22</v>
      </c>
      <c r="B25" s="21" t="s">
        <v>284</v>
      </c>
      <c r="C25" s="34"/>
      <c r="D25" s="33" t="s">
        <v>134</v>
      </c>
      <c r="E25" s="34" t="s">
        <v>246</v>
      </c>
      <c r="F25" s="26" t="s">
        <v>53</v>
      </c>
      <c r="G25" s="26">
        <v>0</v>
      </c>
    </row>
    <row r="26" spans="1:7">
      <c r="A26" s="26">
        <v>23</v>
      </c>
      <c r="B26" s="21" t="s">
        <v>284</v>
      </c>
      <c r="C26" s="34"/>
      <c r="D26" s="33" t="s">
        <v>134</v>
      </c>
      <c r="E26" s="34" t="s">
        <v>247</v>
      </c>
      <c r="F26" s="26" t="s">
        <v>53</v>
      </c>
      <c r="G26" s="26">
        <v>0</v>
      </c>
    </row>
    <row r="27" spans="1:7">
      <c r="A27" s="26">
        <v>24</v>
      </c>
      <c r="B27" s="21" t="s">
        <v>284</v>
      </c>
      <c r="C27" s="34"/>
      <c r="D27" s="33" t="s">
        <v>134</v>
      </c>
      <c r="E27" s="34" t="s">
        <v>248</v>
      </c>
      <c r="F27" s="26" t="s">
        <v>53</v>
      </c>
      <c r="G27" s="26">
        <v>0</v>
      </c>
    </row>
    <row r="28" spans="1:7">
      <c r="A28" s="26">
        <v>25</v>
      </c>
      <c r="B28" s="21" t="s">
        <v>284</v>
      </c>
      <c r="C28" s="34"/>
      <c r="D28" s="33" t="s">
        <v>134</v>
      </c>
      <c r="E28" s="34" t="s">
        <v>249</v>
      </c>
      <c r="F28" s="26" t="s">
        <v>53</v>
      </c>
      <c r="G28" s="26">
        <v>0</v>
      </c>
    </row>
    <row r="29" spans="1:7">
      <c r="A29" s="26">
        <v>26</v>
      </c>
      <c r="B29" s="21" t="s">
        <v>284</v>
      </c>
      <c r="C29" s="34"/>
      <c r="D29" s="33" t="s">
        <v>134</v>
      </c>
      <c r="E29" s="34" t="s">
        <v>250</v>
      </c>
      <c r="F29" s="26" t="s">
        <v>53</v>
      </c>
      <c r="G29" s="26">
        <v>0</v>
      </c>
    </row>
    <row r="30" spans="1:7">
      <c r="A30" s="26">
        <v>27</v>
      </c>
      <c r="B30" s="21" t="s">
        <v>284</v>
      </c>
      <c r="C30" s="34"/>
      <c r="D30" s="33" t="s">
        <v>134</v>
      </c>
      <c r="E30" s="34" t="s">
        <v>251</v>
      </c>
      <c r="F30" s="26" t="s">
        <v>53</v>
      </c>
      <c r="G30" s="26">
        <v>0</v>
      </c>
    </row>
    <row r="31" spans="1:7">
      <c r="A31" s="26">
        <v>28</v>
      </c>
      <c r="B31" s="21" t="s">
        <v>284</v>
      </c>
      <c r="C31" s="34"/>
      <c r="D31" s="33" t="s">
        <v>134</v>
      </c>
      <c r="E31" s="34" t="s">
        <v>252</v>
      </c>
      <c r="F31" s="26" t="s">
        <v>53</v>
      </c>
      <c r="G31" s="26">
        <v>0</v>
      </c>
    </row>
    <row r="32" spans="1:7">
      <c r="A32" s="26">
        <v>29</v>
      </c>
      <c r="B32" s="21" t="s">
        <v>284</v>
      </c>
      <c r="C32" s="34"/>
      <c r="D32" s="33" t="s">
        <v>134</v>
      </c>
      <c r="E32" s="34" t="s">
        <v>253</v>
      </c>
      <c r="F32" s="26" t="s">
        <v>53</v>
      </c>
      <c r="G32" s="26">
        <v>0</v>
      </c>
    </row>
    <row r="33" spans="1:7">
      <c r="A33" s="26">
        <v>30</v>
      </c>
      <c r="B33" s="21" t="s">
        <v>284</v>
      </c>
      <c r="C33" s="34"/>
      <c r="D33" s="33" t="s">
        <v>134</v>
      </c>
      <c r="E33" s="34" t="s">
        <v>254</v>
      </c>
      <c r="F33" s="26" t="s">
        <v>53</v>
      </c>
      <c r="G33" s="26">
        <v>0</v>
      </c>
    </row>
    <row r="34" spans="1:7">
      <c r="A34" s="26">
        <v>31</v>
      </c>
      <c r="B34" s="21" t="s">
        <v>284</v>
      </c>
      <c r="C34" s="34"/>
      <c r="D34" s="33" t="s">
        <v>134</v>
      </c>
      <c r="E34" s="34" t="s">
        <v>255</v>
      </c>
      <c r="F34" s="26" t="s">
        <v>53</v>
      </c>
      <c r="G34" s="26">
        <v>0</v>
      </c>
    </row>
    <row r="35" spans="1:7">
      <c r="A35" s="26">
        <v>32</v>
      </c>
      <c r="B35" s="21" t="s">
        <v>284</v>
      </c>
      <c r="C35" s="34"/>
      <c r="D35" s="33" t="s">
        <v>134</v>
      </c>
      <c r="E35" s="34" t="s">
        <v>256</v>
      </c>
      <c r="F35" s="26" t="s">
        <v>53</v>
      </c>
      <c r="G35" s="26">
        <v>0</v>
      </c>
    </row>
    <row r="36" spans="1:7">
      <c r="A36" s="26">
        <v>33</v>
      </c>
      <c r="B36" s="21" t="s">
        <v>285</v>
      </c>
      <c r="C36" s="34"/>
      <c r="D36" s="33" t="s">
        <v>134</v>
      </c>
      <c r="E36" s="34" t="s">
        <v>243</v>
      </c>
      <c r="F36" s="26" t="s">
        <v>53</v>
      </c>
      <c r="G36" s="26">
        <v>0</v>
      </c>
    </row>
    <row r="37" spans="1:7">
      <c r="A37" s="26">
        <v>34</v>
      </c>
      <c r="B37" s="21" t="s">
        <v>285</v>
      </c>
      <c r="C37" s="34"/>
      <c r="D37" s="33" t="s">
        <v>134</v>
      </c>
      <c r="E37" s="34" t="s">
        <v>244</v>
      </c>
      <c r="F37" s="26" t="s">
        <v>53</v>
      </c>
      <c r="G37" s="26">
        <v>0</v>
      </c>
    </row>
    <row r="38" spans="1:7">
      <c r="A38" s="26">
        <v>35</v>
      </c>
      <c r="B38" s="21" t="s">
        <v>285</v>
      </c>
      <c r="C38" s="34"/>
      <c r="D38" s="33" t="s">
        <v>134</v>
      </c>
      <c r="E38" s="34" t="s">
        <v>245</v>
      </c>
      <c r="F38" s="26" t="s">
        <v>53</v>
      </c>
      <c r="G38" s="26">
        <v>0</v>
      </c>
    </row>
    <row r="39" spans="1:7">
      <c r="A39" s="26">
        <v>36</v>
      </c>
      <c r="B39" s="21" t="s">
        <v>36</v>
      </c>
      <c r="C39" s="34"/>
      <c r="D39" s="33"/>
      <c r="E39" s="34"/>
      <c r="F39" s="26" t="s">
        <v>50</v>
      </c>
      <c r="G39" s="26">
        <v>0</v>
      </c>
    </row>
    <row r="40" spans="1:7">
      <c r="A40" s="26">
        <v>37</v>
      </c>
      <c r="B40" s="21" t="s">
        <v>37</v>
      </c>
      <c r="C40" s="34"/>
      <c r="D40" s="33"/>
      <c r="E40" s="34"/>
      <c r="F40" s="26" t="s">
        <v>50</v>
      </c>
      <c r="G40" s="26">
        <v>0</v>
      </c>
    </row>
    <row r="41" spans="1:7">
      <c r="A41" s="26">
        <v>38</v>
      </c>
      <c r="B41" s="21" t="s">
        <v>38</v>
      </c>
      <c r="C41" s="34"/>
      <c r="D41" s="33"/>
      <c r="E41" s="34"/>
      <c r="F41" s="26" t="s">
        <v>50</v>
      </c>
      <c r="G41" s="26">
        <v>0</v>
      </c>
    </row>
    <row r="42" spans="1:7">
      <c r="A42" s="26">
        <v>39</v>
      </c>
      <c r="B42" s="21" t="s">
        <v>262</v>
      </c>
      <c r="C42" s="34"/>
      <c r="D42" s="33"/>
      <c r="E42" s="34"/>
      <c r="F42" s="26" t="s">
        <v>50</v>
      </c>
      <c r="G42" s="26">
        <v>0</v>
      </c>
    </row>
    <row r="43" spans="1:7">
      <c r="A43" s="26">
        <v>40</v>
      </c>
      <c r="B43" s="21" t="s">
        <v>39</v>
      </c>
      <c r="C43" s="34"/>
      <c r="D43" s="33"/>
      <c r="E43" s="34"/>
      <c r="F43" s="26" t="s">
        <v>50</v>
      </c>
      <c r="G43" s="26">
        <v>0</v>
      </c>
    </row>
    <row r="44" spans="1:7">
      <c r="A44" s="26">
        <v>41</v>
      </c>
      <c r="B44" s="21" t="s">
        <v>54</v>
      </c>
      <c r="C44" s="34"/>
      <c r="D44" s="33"/>
      <c r="E44" s="34"/>
      <c r="F44" s="26" t="s">
        <v>50</v>
      </c>
      <c r="G44" s="26">
        <v>0</v>
      </c>
    </row>
    <row r="45" spans="1:7">
      <c r="A45" s="26">
        <v>42</v>
      </c>
      <c r="B45" s="21" t="s">
        <v>965</v>
      </c>
      <c r="C45" s="34" t="s">
        <v>62</v>
      </c>
      <c r="D45" s="33"/>
      <c r="E45" s="34"/>
      <c r="F45" s="26" t="s">
        <v>50</v>
      </c>
      <c r="G45" s="26">
        <v>0</v>
      </c>
    </row>
    <row r="46" spans="1:7">
      <c r="A46" s="26">
        <v>43</v>
      </c>
      <c r="B46" s="21" t="s">
        <v>964</v>
      </c>
      <c r="C46" s="34" t="s">
        <v>40</v>
      </c>
      <c r="D46" s="33"/>
      <c r="E46" s="34"/>
      <c r="F46" s="26" t="s">
        <v>50</v>
      </c>
      <c r="G46" s="26">
        <v>0</v>
      </c>
    </row>
    <row r="47" spans="1:7">
      <c r="A47" s="26">
        <v>44</v>
      </c>
      <c r="B47" s="21" t="s">
        <v>265</v>
      </c>
      <c r="C47" s="34" t="s">
        <v>266</v>
      </c>
      <c r="D47" s="33"/>
      <c r="E47" s="34"/>
      <c r="F47" s="26" t="s">
        <v>50</v>
      </c>
      <c r="G47" s="26">
        <v>0</v>
      </c>
    </row>
    <row r="48" spans="1:7">
      <c r="A48" s="26">
        <v>45</v>
      </c>
      <c r="B48" s="21" t="s">
        <v>337</v>
      </c>
      <c r="C48" s="34"/>
      <c r="D48" s="33"/>
      <c r="E48" s="34" t="s">
        <v>258</v>
      </c>
      <c r="F48" s="26" t="s">
        <v>50</v>
      </c>
      <c r="G48" s="26">
        <v>0</v>
      </c>
    </row>
    <row r="49" spans="1:7">
      <c r="A49" s="26">
        <v>46</v>
      </c>
      <c r="B49" s="21" t="s">
        <v>338</v>
      </c>
      <c r="C49" s="34"/>
      <c r="D49" s="33"/>
      <c r="E49" s="34" t="s">
        <v>257</v>
      </c>
      <c r="F49" s="26" t="s">
        <v>50</v>
      </c>
      <c r="G49" s="26">
        <v>0</v>
      </c>
    </row>
    <row r="50" spans="1:7">
      <c r="A50" s="26">
        <v>47</v>
      </c>
      <c r="B50" s="21" t="s">
        <v>165</v>
      </c>
      <c r="C50" s="21"/>
      <c r="D50" s="33" t="s">
        <v>134</v>
      </c>
      <c r="E50" s="21"/>
      <c r="F50" s="26" t="s">
        <v>50</v>
      </c>
      <c r="G50" s="26">
        <v>0</v>
      </c>
    </row>
    <row r="51" spans="1:7">
      <c r="A51" s="26">
        <v>48</v>
      </c>
      <c r="B51" s="21" t="s">
        <v>339</v>
      </c>
      <c r="C51" s="21"/>
      <c r="D51" s="33"/>
      <c r="E51" s="21" t="s">
        <v>47</v>
      </c>
      <c r="F51" s="26" t="s">
        <v>50</v>
      </c>
      <c r="G51" s="26">
        <v>0</v>
      </c>
    </row>
    <row r="52" spans="1:7">
      <c r="A52" s="26">
        <v>49</v>
      </c>
      <c r="B52" s="21" t="s">
        <v>340</v>
      </c>
      <c r="C52" s="21">
        <v>107585000</v>
      </c>
      <c r="D52" s="33"/>
      <c r="E52" s="21"/>
      <c r="F52" s="26" t="s">
        <v>50</v>
      </c>
      <c r="G52" s="26">
        <v>0</v>
      </c>
    </row>
    <row r="53" spans="1:7">
      <c r="A53" s="26">
        <v>50</v>
      </c>
      <c r="B53" s="33" t="s">
        <v>341</v>
      </c>
      <c r="C53" s="33"/>
      <c r="D53" s="33" t="s">
        <v>188</v>
      </c>
      <c r="E53" s="33"/>
      <c r="F53" s="26" t="s">
        <v>50</v>
      </c>
      <c r="G53" s="26">
        <v>0</v>
      </c>
    </row>
    <row r="54" spans="1:7">
      <c r="A54" s="26">
        <v>51</v>
      </c>
      <c r="B54" s="21" t="s">
        <v>20423</v>
      </c>
      <c r="C54" s="34"/>
      <c r="D54" s="33"/>
      <c r="E54" s="34" t="s">
        <v>28</v>
      </c>
      <c r="F54" s="26" t="s">
        <v>50</v>
      </c>
      <c r="G54" s="26">
        <v>0</v>
      </c>
    </row>
    <row r="55" spans="1:7">
      <c r="A55" s="26">
        <v>52</v>
      </c>
      <c r="B55" s="21" t="s">
        <v>20423</v>
      </c>
      <c r="C55" s="34"/>
      <c r="D55" s="33"/>
      <c r="E55" s="34" t="s">
        <v>29</v>
      </c>
      <c r="F55" s="26" t="s">
        <v>50</v>
      </c>
      <c r="G55" s="26">
        <v>0</v>
      </c>
    </row>
    <row r="56" spans="1:7">
      <c r="A56" s="26">
        <v>53</v>
      </c>
      <c r="B56" s="21" t="s">
        <v>20423</v>
      </c>
      <c r="C56" s="34"/>
      <c r="D56" s="33"/>
      <c r="E56" s="34" t="s">
        <v>30</v>
      </c>
      <c r="F56" s="26" t="s">
        <v>50</v>
      </c>
      <c r="G56" s="26">
        <v>0</v>
      </c>
    </row>
    <row r="57" spans="1:7">
      <c r="A57" s="191">
        <v>54</v>
      </c>
      <c r="B57" s="21" t="s">
        <v>20424</v>
      </c>
      <c r="C57" s="34" t="s">
        <v>48</v>
      </c>
      <c r="D57" s="33"/>
      <c r="E57" s="34"/>
      <c r="F57" s="26" t="s">
        <v>50</v>
      </c>
      <c r="G57" s="26">
        <v>0</v>
      </c>
    </row>
    <row r="58" spans="1:7">
      <c r="A58" s="191">
        <v>55</v>
      </c>
      <c r="B58" s="21" t="s">
        <v>20425</v>
      </c>
      <c r="C58" s="34"/>
      <c r="D58" s="33"/>
      <c r="E58" s="34" t="s">
        <v>258</v>
      </c>
      <c r="F58" s="26" t="s">
        <v>50</v>
      </c>
      <c r="G58" s="26">
        <v>0</v>
      </c>
    </row>
    <row r="59" spans="1:7">
      <c r="A59" s="191">
        <v>56</v>
      </c>
      <c r="B59" s="21" t="s">
        <v>20426</v>
      </c>
      <c r="C59" s="21"/>
      <c r="D59" s="33"/>
      <c r="E59" s="21" t="s">
        <v>47</v>
      </c>
      <c r="F59" s="26" t="s">
        <v>50</v>
      </c>
      <c r="G59" s="26">
        <v>0</v>
      </c>
    </row>
    <row r="60" spans="1:7">
      <c r="A60" s="191">
        <v>57</v>
      </c>
      <c r="B60" s="21" t="s">
        <v>20427</v>
      </c>
      <c r="C60" s="21"/>
      <c r="D60" s="33"/>
      <c r="E60" s="21"/>
      <c r="F60" s="26" t="s">
        <v>50</v>
      </c>
      <c r="G60" s="26">
        <v>0</v>
      </c>
    </row>
    <row r="61" spans="1:7">
      <c r="A61" s="191">
        <v>58</v>
      </c>
      <c r="B61" s="2997" t="s">
        <v>20428</v>
      </c>
      <c r="C61" s="2998"/>
      <c r="D61" s="2999"/>
      <c r="E61" s="2998" t="s">
        <v>27</v>
      </c>
      <c r="F61" s="27" t="s">
        <v>50</v>
      </c>
      <c r="G61" s="27">
        <v>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3" tint="0.79998168889431442"/>
  </sheetPr>
  <dimension ref="A1:L299"/>
  <sheetViews>
    <sheetView zoomScale="160" zoomScaleNormal="160" workbookViewId="0">
      <selection activeCell="B19" sqref="B19"/>
    </sheetView>
  </sheetViews>
  <sheetFormatPr defaultRowHeight="11.25"/>
  <cols>
    <col min="1" max="1" width="7.7109375" style="191" customWidth="1"/>
    <col min="2" max="2" width="37.42578125" style="191" customWidth="1"/>
    <col min="3" max="3" width="7.7109375" style="191" customWidth="1"/>
    <col min="4" max="4" width="12.7109375" style="191" customWidth="1"/>
    <col min="5" max="5" width="9" style="191" customWidth="1"/>
    <col min="6" max="6" width="6.42578125" style="191" customWidth="1"/>
    <col min="7" max="7" width="7.42578125" style="191" customWidth="1"/>
    <col min="8" max="8" width="9.140625" style="415" customWidth="1"/>
    <col min="9" max="11" width="9.140625" style="191"/>
    <col min="12" max="12" width="9.28515625" style="191" customWidth="1"/>
    <col min="13" max="16384" width="9.140625" style="191"/>
  </cols>
  <sheetData>
    <row r="1" spans="1:12" s="130" customFormat="1" ht="15">
      <c r="B1" s="190" t="str">
        <f>исх.данные!A1&amp;исх.данные!B1</f>
        <v xml:space="preserve">Заказ </v>
      </c>
      <c r="C1" s="131"/>
      <c r="G1" s="87"/>
      <c r="H1" s="414"/>
    </row>
    <row r="2" spans="1:12">
      <c r="B2" s="192" t="s">
        <v>240</v>
      </c>
      <c r="H2" s="416" t="s">
        <v>153</v>
      </c>
      <c r="J2" s="1912"/>
      <c r="K2" s="1912"/>
      <c r="L2" s="1913" t="s">
        <v>20386</v>
      </c>
    </row>
    <row r="3" spans="1:12">
      <c r="A3" s="184" t="s">
        <v>1</v>
      </c>
      <c r="B3" s="412" t="s">
        <v>7</v>
      </c>
      <c r="C3" s="412" t="s">
        <v>25</v>
      </c>
      <c r="D3" s="412" t="s">
        <v>3</v>
      </c>
      <c r="E3" s="412" t="s">
        <v>26</v>
      </c>
      <c r="F3" s="412" t="s">
        <v>19</v>
      </c>
      <c r="G3" s="412" t="s">
        <v>11</v>
      </c>
      <c r="H3" s="417" t="s">
        <v>158</v>
      </c>
      <c r="J3" s="421" t="s">
        <v>942</v>
      </c>
      <c r="K3" s="421" t="s">
        <v>487</v>
      </c>
    </row>
    <row r="4" spans="1:12">
      <c r="A4" s="425"/>
      <c r="B4" s="434" t="s">
        <v>269</v>
      </c>
      <c r="C4" s="424"/>
      <c r="D4" s="435"/>
      <c r="E4" s="424" t="s">
        <v>27</v>
      </c>
      <c r="F4" s="425" t="s">
        <v>50</v>
      </c>
      <c r="G4" s="425">
        <v>0</v>
      </c>
      <c r="H4" s="418">
        <f t="shared" ref="H4:H35" si="0">IF(G4&gt;0,1,0)</f>
        <v>0</v>
      </c>
      <c r="J4" s="423">
        <v>1.2999999999999999E-2</v>
      </c>
      <c r="K4" s="422">
        <f t="shared" ref="K4:K67" si="1">J4*G4</f>
        <v>0</v>
      </c>
      <c r="L4" s="1913" t="s">
        <v>20389</v>
      </c>
    </row>
    <row r="5" spans="1:12">
      <c r="A5" s="26"/>
      <c r="B5" s="21" t="s">
        <v>269</v>
      </c>
      <c r="C5" s="34"/>
      <c r="D5" s="33"/>
      <c r="E5" s="34" t="s">
        <v>49</v>
      </c>
      <c r="F5" s="26" t="s">
        <v>50</v>
      </c>
      <c r="G5" s="26">
        <v>0</v>
      </c>
      <c r="H5" s="418">
        <f t="shared" si="0"/>
        <v>0</v>
      </c>
      <c r="J5" s="423">
        <v>2.5000000000000001E-2</v>
      </c>
      <c r="K5" s="422">
        <f t="shared" si="1"/>
        <v>0</v>
      </c>
    </row>
    <row r="6" spans="1:12">
      <c r="A6" s="425"/>
      <c r="B6" s="434" t="s">
        <v>270</v>
      </c>
      <c r="C6" s="424"/>
      <c r="D6" s="435"/>
      <c r="E6" s="424" t="s">
        <v>29</v>
      </c>
      <c r="F6" s="425" t="s">
        <v>50</v>
      </c>
      <c r="G6" s="425">
        <v>0</v>
      </c>
      <c r="H6" s="418">
        <f t="shared" si="0"/>
        <v>0</v>
      </c>
      <c r="J6" s="423">
        <v>3.2599999999999999E-3</v>
      </c>
      <c r="K6" s="422">
        <f t="shared" si="1"/>
        <v>0</v>
      </c>
      <c r="L6" s="1913" t="s">
        <v>417</v>
      </c>
    </row>
    <row r="7" spans="1:12">
      <c r="A7" s="425"/>
      <c r="B7" s="434" t="s">
        <v>270</v>
      </c>
      <c r="C7" s="424"/>
      <c r="D7" s="435"/>
      <c r="E7" s="424" t="s">
        <v>28</v>
      </c>
      <c r="F7" s="425" t="s">
        <v>50</v>
      </c>
      <c r="G7" s="425">
        <v>0</v>
      </c>
      <c r="H7" s="418">
        <f t="shared" si="0"/>
        <v>0</v>
      </c>
      <c r="J7" s="423">
        <v>6.4200000000000004E-3</v>
      </c>
      <c r="K7" s="422">
        <f t="shared" si="1"/>
        <v>0</v>
      </c>
    </row>
    <row r="8" spans="1:12">
      <c r="A8" s="425"/>
      <c r="B8" s="434" t="s">
        <v>270</v>
      </c>
      <c r="C8" s="424"/>
      <c r="D8" s="435"/>
      <c r="E8" s="424" t="s">
        <v>30</v>
      </c>
      <c r="F8" s="425" t="s">
        <v>50</v>
      </c>
      <c r="G8" s="425">
        <v>0</v>
      </c>
      <c r="H8" s="418">
        <f t="shared" si="0"/>
        <v>0</v>
      </c>
      <c r="J8" s="423">
        <v>6.9800000000000001E-2</v>
      </c>
      <c r="K8" s="422">
        <f t="shared" si="1"/>
        <v>0</v>
      </c>
      <c r="L8" s="1913" t="s">
        <v>20404</v>
      </c>
    </row>
    <row r="9" spans="1:12">
      <c r="A9" s="26"/>
      <c r="B9" s="21" t="s">
        <v>270</v>
      </c>
      <c r="C9" s="34"/>
      <c r="D9" s="33"/>
      <c r="E9" s="34" t="s">
        <v>799</v>
      </c>
      <c r="F9" s="26" t="s">
        <v>50</v>
      </c>
      <c r="G9" s="26">
        <v>0</v>
      </c>
      <c r="H9" s="418">
        <f t="shared" si="0"/>
        <v>0</v>
      </c>
      <c r="J9" s="423">
        <v>9.4199999999999996E-3</v>
      </c>
      <c r="K9" s="422">
        <f t="shared" si="1"/>
        <v>0</v>
      </c>
    </row>
    <row r="10" spans="1:12">
      <c r="A10" s="425"/>
      <c r="B10" s="434" t="s">
        <v>31</v>
      </c>
      <c r="C10" s="424"/>
      <c r="D10" s="435"/>
      <c r="E10" s="424" t="s">
        <v>32</v>
      </c>
      <c r="F10" s="425" t="s">
        <v>51</v>
      </c>
      <c r="G10" s="425">
        <v>0</v>
      </c>
      <c r="H10" s="418">
        <f t="shared" si="0"/>
        <v>0</v>
      </c>
      <c r="J10" s="433">
        <v>999</v>
      </c>
      <c r="K10" s="431">
        <f t="shared" si="1"/>
        <v>0</v>
      </c>
    </row>
    <row r="11" spans="1:12">
      <c r="A11" s="425"/>
      <c r="B11" s="434" t="s">
        <v>271</v>
      </c>
      <c r="C11" s="424" t="s">
        <v>272</v>
      </c>
      <c r="D11" s="435"/>
      <c r="E11" s="424" t="s">
        <v>273</v>
      </c>
      <c r="F11" s="425" t="s">
        <v>50</v>
      </c>
      <c r="G11" s="425">
        <v>0</v>
      </c>
      <c r="H11" s="418">
        <f t="shared" si="0"/>
        <v>0</v>
      </c>
      <c r="J11" s="423">
        <v>3.4549999999999997E-2</v>
      </c>
      <c r="K11" s="422">
        <f t="shared" si="1"/>
        <v>0</v>
      </c>
    </row>
    <row r="12" spans="1:12">
      <c r="A12" s="425"/>
      <c r="B12" s="434" t="s">
        <v>274</v>
      </c>
      <c r="C12" s="424" t="s">
        <v>275</v>
      </c>
      <c r="D12" s="435"/>
      <c r="E12" s="424"/>
      <c r="F12" s="425" t="s">
        <v>50</v>
      </c>
      <c r="G12" s="425">
        <v>0</v>
      </c>
      <c r="H12" s="418">
        <f t="shared" si="0"/>
        <v>0</v>
      </c>
      <c r="J12" s="423">
        <v>3.5060000000000001E-2</v>
      </c>
      <c r="K12" s="422">
        <f t="shared" si="1"/>
        <v>0</v>
      </c>
    </row>
    <row r="13" spans="1:12">
      <c r="A13" s="26"/>
      <c r="B13" s="21" t="s">
        <v>804</v>
      </c>
      <c r="C13" s="34"/>
      <c r="D13" s="33"/>
      <c r="E13" s="34"/>
      <c r="F13" s="26" t="s">
        <v>50</v>
      </c>
      <c r="G13" s="26">
        <v>0</v>
      </c>
      <c r="H13" s="418">
        <f t="shared" si="0"/>
        <v>0</v>
      </c>
      <c r="J13" s="433">
        <v>999</v>
      </c>
      <c r="K13" s="431">
        <f t="shared" si="1"/>
        <v>0</v>
      </c>
    </row>
    <row r="14" spans="1:12">
      <c r="A14" s="26"/>
      <c r="B14" s="21" t="s">
        <v>853</v>
      </c>
      <c r="C14" s="34"/>
      <c r="D14" s="33"/>
      <c r="E14" s="34"/>
      <c r="F14" s="26" t="s">
        <v>50</v>
      </c>
      <c r="G14" s="26">
        <v>0</v>
      </c>
      <c r="H14" s="418">
        <f t="shared" si="0"/>
        <v>0</v>
      </c>
      <c r="J14" s="433">
        <v>999</v>
      </c>
      <c r="K14" s="431">
        <f t="shared" si="1"/>
        <v>0</v>
      </c>
    </row>
    <row r="15" spans="1:12">
      <c r="A15" s="425"/>
      <c r="B15" s="434" t="s">
        <v>276</v>
      </c>
      <c r="C15" s="424"/>
      <c r="D15" s="435"/>
      <c r="E15" s="424" t="s">
        <v>48</v>
      </c>
      <c r="F15" s="425" t="s">
        <v>50</v>
      </c>
      <c r="G15" s="425">
        <v>0</v>
      </c>
      <c r="H15" s="418">
        <f t="shared" si="0"/>
        <v>0</v>
      </c>
      <c r="J15" s="423">
        <v>4.81E-3</v>
      </c>
      <c r="K15" s="422">
        <f t="shared" si="1"/>
        <v>0</v>
      </c>
    </row>
    <row r="16" spans="1:12">
      <c r="A16" s="425"/>
      <c r="B16" s="434" t="s">
        <v>800</v>
      </c>
      <c r="C16" s="424"/>
      <c r="D16" s="435"/>
      <c r="E16" s="424"/>
      <c r="F16" s="425" t="s">
        <v>50</v>
      </c>
      <c r="G16" s="425">
        <v>0</v>
      </c>
      <c r="H16" s="418">
        <f t="shared" si="0"/>
        <v>0</v>
      </c>
      <c r="J16" s="423">
        <v>1.9E-3</v>
      </c>
      <c r="K16" s="422">
        <f t="shared" si="1"/>
        <v>0</v>
      </c>
    </row>
    <row r="17" spans="1:11">
      <c r="A17" s="26"/>
      <c r="B17" s="21" t="s">
        <v>800</v>
      </c>
      <c r="C17" s="34"/>
      <c r="D17" s="33"/>
      <c r="E17" s="34"/>
      <c r="F17" s="26" t="s">
        <v>50</v>
      </c>
      <c r="G17" s="26">
        <v>0</v>
      </c>
      <c r="H17" s="418">
        <f t="shared" si="0"/>
        <v>0</v>
      </c>
      <c r="J17" s="423">
        <v>1.9E-3</v>
      </c>
      <c r="K17" s="422">
        <f t="shared" si="1"/>
        <v>0</v>
      </c>
    </row>
    <row r="18" spans="1:11">
      <c r="A18" s="26"/>
      <c r="B18" s="21" t="s">
        <v>800</v>
      </c>
      <c r="C18" s="34"/>
      <c r="D18" s="33"/>
      <c r="E18" s="34"/>
      <c r="F18" s="26" t="s">
        <v>50</v>
      </c>
      <c r="G18" s="26">
        <v>0</v>
      </c>
      <c r="H18" s="418">
        <f t="shared" si="0"/>
        <v>0</v>
      </c>
      <c r="J18" s="423">
        <v>1.9E-3</v>
      </c>
      <c r="K18" s="422">
        <f t="shared" si="1"/>
        <v>0</v>
      </c>
    </row>
    <row r="19" spans="1:11">
      <c r="A19" s="26"/>
      <c r="B19" s="21" t="s">
        <v>801</v>
      </c>
      <c r="C19" s="34"/>
      <c r="D19" s="33"/>
      <c r="E19" s="34"/>
      <c r="F19" s="26" t="s">
        <v>50</v>
      </c>
      <c r="G19" s="26">
        <v>0</v>
      </c>
      <c r="H19" s="418">
        <f t="shared" si="0"/>
        <v>0</v>
      </c>
      <c r="J19" s="423">
        <v>1.9E-3</v>
      </c>
      <c r="K19" s="422">
        <f t="shared" si="1"/>
        <v>0</v>
      </c>
    </row>
    <row r="20" spans="1:11">
      <c r="A20" s="26"/>
      <c r="B20" s="21" t="s">
        <v>801</v>
      </c>
      <c r="C20" s="34"/>
      <c r="D20" s="33"/>
      <c r="E20" s="34"/>
      <c r="F20" s="26" t="s">
        <v>50</v>
      </c>
      <c r="G20" s="26">
        <v>0</v>
      </c>
      <c r="H20" s="418">
        <f t="shared" si="0"/>
        <v>0</v>
      </c>
      <c r="J20" s="423">
        <v>1.9E-3</v>
      </c>
      <c r="K20" s="422">
        <f t="shared" si="1"/>
        <v>0</v>
      </c>
    </row>
    <row r="21" spans="1:11">
      <c r="A21" s="425"/>
      <c r="B21" s="434" t="s">
        <v>278</v>
      </c>
      <c r="C21" s="424"/>
      <c r="D21" s="435"/>
      <c r="E21" s="424"/>
      <c r="F21" s="425" t="s">
        <v>50</v>
      </c>
      <c r="G21" s="425">
        <v>0</v>
      </c>
      <c r="H21" s="418">
        <f t="shared" si="0"/>
        <v>0</v>
      </c>
      <c r="J21" s="423">
        <v>3.62E-3</v>
      </c>
      <c r="K21" s="422">
        <f t="shared" si="1"/>
        <v>0</v>
      </c>
    </row>
    <row r="22" spans="1:11">
      <c r="A22" s="26"/>
      <c r="B22" s="21" t="s">
        <v>278</v>
      </c>
      <c r="C22" s="34"/>
      <c r="D22" s="33"/>
      <c r="E22" s="34"/>
      <c r="F22" s="26" t="s">
        <v>50</v>
      </c>
      <c r="G22" s="26">
        <v>0</v>
      </c>
      <c r="H22" s="418">
        <f t="shared" si="0"/>
        <v>0</v>
      </c>
      <c r="J22" s="423">
        <v>3.62E-3</v>
      </c>
      <c r="K22" s="422">
        <f t="shared" si="1"/>
        <v>0</v>
      </c>
    </row>
    <row r="23" spans="1:11">
      <c r="A23" s="26"/>
      <c r="B23" s="21" t="s">
        <v>851</v>
      </c>
      <c r="C23" s="34"/>
      <c r="D23" s="33" t="s">
        <v>330</v>
      </c>
      <c r="E23" s="34" t="s">
        <v>33</v>
      </c>
      <c r="F23" s="26" t="s">
        <v>843</v>
      </c>
      <c r="G23" s="26">
        <v>0</v>
      </c>
      <c r="H23" s="418">
        <f t="shared" si="0"/>
        <v>0</v>
      </c>
      <c r="J23" s="423">
        <v>0.9</v>
      </c>
      <c r="K23" s="422">
        <f t="shared" si="1"/>
        <v>0</v>
      </c>
    </row>
    <row r="24" spans="1:11">
      <c r="A24" s="26"/>
      <c r="B24" s="21" t="s">
        <v>851</v>
      </c>
      <c r="C24" s="34"/>
      <c r="D24" s="33" t="s">
        <v>330</v>
      </c>
      <c r="E24" s="34" t="s">
        <v>33</v>
      </c>
      <c r="F24" s="26" t="s">
        <v>843</v>
      </c>
      <c r="G24" s="26">
        <v>0</v>
      </c>
      <c r="H24" s="418">
        <f t="shared" si="0"/>
        <v>0</v>
      </c>
      <c r="J24" s="423">
        <v>0.9</v>
      </c>
      <c r="K24" s="422">
        <f t="shared" si="1"/>
        <v>0</v>
      </c>
    </row>
    <row r="25" spans="1:11">
      <c r="A25" s="26"/>
      <c r="B25" s="21" t="s">
        <v>850</v>
      </c>
      <c r="C25" s="34"/>
      <c r="D25" s="33" t="s">
        <v>330</v>
      </c>
      <c r="E25" s="34"/>
      <c r="F25" s="26" t="s">
        <v>50</v>
      </c>
      <c r="G25" s="26">
        <v>0</v>
      </c>
      <c r="H25" s="418">
        <f t="shared" si="0"/>
        <v>0</v>
      </c>
      <c r="J25" s="423">
        <v>0.65</v>
      </c>
      <c r="K25" s="422">
        <f t="shared" si="1"/>
        <v>0</v>
      </c>
    </row>
    <row r="26" spans="1:11">
      <c r="A26" s="26"/>
      <c r="B26" s="21" t="s">
        <v>849</v>
      </c>
      <c r="C26" s="34"/>
      <c r="D26" s="33" t="s">
        <v>330</v>
      </c>
      <c r="E26" s="34"/>
      <c r="F26" s="26" t="s">
        <v>50</v>
      </c>
      <c r="G26" s="26">
        <v>0</v>
      </c>
      <c r="H26" s="418">
        <f t="shared" si="0"/>
        <v>0</v>
      </c>
      <c r="J26" s="423">
        <v>0.41</v>
      </c>
      <c r="K26" s="422">
        <f t="shared" si="1"/>
        <v>0</v>
      </c>
    </row>
    <row r="27" spans="1:11">
      <c r="A27" s="26"/>
      <c r="B27" s="21" t="s">
        <v>854</v>
      </c>
      <c r="C27" s="34"/>
      <c r="D27" s="33" t="s">
        <v>330</v>
      </c>
      <c r="E27" s="34"/>
      <c r="F27" s="26" t="s">
        <v>50</v>
      </c>
      <c r="G27" s="26">
        <v>0</v>
      </c>
      <c r="H27" s="418">
        <f t="shared" si="0"/>
        <v>0</v>
      </c>
      <c r="J27" s="423">
        <v>0.61</v>
      </c>
      <c r="K27" s="422">
        <f t="shared" si="1"/>
        <v>0</v>
      </c>
    </row>
    <row r="28" spans="1:11">
      <c r="A28" s="26"/>
      <c r="B28" s="21" t="s">
        <v>855</v>
      </c>
      <c r="C28" s="34"/>
      <c r="D28" s="33" t="s">
        <v>330</v>
      </c>
      <c r="E28" s="34"/>
      <c r="F28" s="26" t="s">
        <v>50</v>
      </c>
      <c r="G28" s="26">
        <v>0</v>
      </c>
      <c r="H28" s="418">
        <f t="shared" si="0"/>
        <v>0</v>
      </c>
      <c r="J28" s="423">
        <v>0.09</v>
      </c>
      <c r="K28" s="422">
        <f t="shared" si="1"/>
        <v>0</v>
      </c>
    </row>
    <row r="29" spans="1:11">
      <c r="A29" s="26"/>
      <c r="B29" s="21" t="s">
        <v>856</v>
      </c>
      <c r="C29" s="34"/>
      <c r="D29" s="33"/>
      <c r="E29" s="34"/>
      <c r="F29" s="26" t="s">
        <v>50</v>
      </c>
      <c r="G29" s="26">
        <v>0</v>
      </c>
      <c r="H29" s="418">
        <f t="shared" si="0"/>
        <v>0</v>
      </c>
      <c r="J29" s="423">
        <v>0.18</v>
      </c>
      <c r="K29" s="422">
        <f t="shared" si="1"/>
        <v>0</v>
      </c>
    </row>
    <row r="30" spans="1:11">
      <c r="A30" s="26"/>
      <c r="B30" s="21" t="s">
        <v>279</v>
      </c>
      <c r="C30" s="34"/>
      <c r="D30" s="33"/>
      <c r="E30" s="34" t="s">
        <v>33</v>
      </c>
      <c r="F30" s="26" t="s">
        <v>50</v>
      </c>
      <c r="G30" s="26">
        <v>0</v>
      </c>
      <c r="H30" s="418">
        <f t="shared" si="0"/>
        <v>0</v>
      </c>
      <c r="J30" s="423">
        <v>0.92700000000000005</v>
      </c>
      <c r="K30" s="422">
        <f t="shared" si="1"/>
        <v>0</v>
      </c>
    </row>
    <row r="31" spans="1:11">
      <c r="A31" s="26"/>
      <c r="B31" s="21" t="s">
        <v>279</v>
      </c>
      <c r="C31" s="34"/>
      <c r="D31" s="33"/>
      <c r="E31" s="34" t="s">
        <v>33</v>
      </c>
      <c r="F31" s="26" t="s">
        <v>50</v>
      </c>
      <c r="G31" s="26">
        <v>0</v>
      </c>
      <c r="H31" s="418">
        <f t="shared" si="0"/>
        <v>0</v>
      </c>
      <c r="J31" s="423">
        <v>0.92700000000000005</v>
      </c>
      <c r="K31" s="422">
        <f t="shared" si="1"/>
        <v>0</v>
      </c>
    </row>
    <row r="32" spans="1:11">
      <c r="A32" s="26"/>
      <c r="B32" s="21" t="s">
        <v>279</v>
      </c>
      <c r="C32" s="34"/>
      <c r="D32" s="33"/>
      <c r="E32" s="34" t="s">
        <v>33</v>
      </c>
      <c r="F32" s="26" t="s">
        <v>50</v>
      </c>
      <c r="G32" s="26">
        <v>0</v>
      </c>
      <c r="H32" s="418">
        <f t="shared" si="0"/>
        <v>0</v>
      </c>
      <c r="J32" s="423">
        <v>0.92700000000000005</v>
      </c>
      <c r="K32" s="422">
        <f t="shared" si="1"/>
        <v>0</v>
      </c>
    </row>
    <row r="33" spans="1:11">
      <c r="A33" s="26"/>
      <c r="B33" s="21" t="s">
        <v>887</v>
      </c>
      <c r="C33" s="34"/>
      <c r="D33" s="33"/>
      <c r="E33" s="34"/>
      <c r="F33" s="26" t="s">
        <v>50</v>
      </c>
      <c r="G33" s="26">
        <v>0</v>
      </c>
      <c r="H33" s="418">
        <f t="shared" si="0"/>
        <v>0</v>
      </c>
      <c r="J33" s="423">
        <v>0.14000000000000001</v>
      </c>
      <c r="K33" s="422">
        <f t="shared" si="1"/>
        <v>0</v>
      </c>
    </row>
    <row r="34" spans="1:11">
      <c r="A34" s="26"/>
      <c r="B34" s="21" t="s">
        <v>888</v>
      </c>
      <c r="C34" s="34"/>
      <c r="D34" s="33"/>
      <c r="E34" s="34"/>
      <c r="F34" s="26" t="s">
        <v>50</v>
      </c>
      <c r="G34" s="26">
        <v>0</v>
      </c>
      <c r="H34" s="418">
        <f t="shared" si="0"/>
        <v>0</v>
      </c>
      <c r="J34" s="423">
        <v>0.91</v>
      </c>
      <c r="K34" s="422">
        <f t="shared" si="1"/>
        <v>0</v>
      </c>
    </row>
    <row r="35" spans="1:11">
      <c r="A35" s="26"/>
      <c r="B35" s="21" t="s">
        <v>889</v>
      </c>
      <c r="C35" s="34"/>
      <c r="D35" s="33"/>
      <c r="E35" s="34"/>
      <c r="F35" s="26" t="s">
        <v>50</v>
      </c>
      <c r="G35" s="26">
        <v>0</v>
      </c>
      <c r="H35" s="418">
        <f t="shared" si="0"/>
        <v>0</v>
      </c>
      <c r="J35" s="423">
        <v>0.76</v>
      </c>
      <c r="K35" s="422">
        <f t="shared" si="1"/>
        <v>0</v>
      </c>
    </row>
    <row r="36" spans="1:11">
      <c r="A36" s="26"/>
      <c r="B36" s="21" t="s">
        <v>852</v>
      </c>
      <c r="C36" s="34"/>
      <c r="D36" s="33"/>
      <c r="E36" s="34" t="s">
        <v>33</v>
      </c>
      <c r="F36" s="26" t="s">
        <v>843</v>
      </c>
      <c r="G36" s="26">
        <v>0</v>
      </c>
      <c r="H36" s="418">
        <f t="shared" ref="H36:H67" si="2">IF(G36&gt;0,1,0)</f>
        <v>0</v>
      </c>
      <c r="J36" s="423">
        <v>2.4232999999999998</v>
      </c>
      <c r="K36" s="422">
        <f t="shared" si="1"/>
        <v>0</v>
      </c>
    </row>
    <row r="37" spans="1:11">
      <c r="A37" s="26"/>
      <c r="B37" s="21" t="s">
        <v>852</v>
      </c>
      <c r="C37" s="34"/>
      <c r="D37" s="33"/>
      <c r="E37" s="34" t="s">
        <v>33</v>
      </c>
      <c r="F37" s="26" t="s">
        <v>843</v>
      </c>
      <c r="G37" s="26">
        <v>0</v>
      </c>
      <c r="H37" s="418">
        <f t="shared" si="2"/>
        <v>0</v>
      </c>
      <c r="J37" s="423">
        <v>2.4232999999999998</v>
      </c>
      <c r="K37" s="422">
        <f t="shared" si="1"/>
        <v>0</v>
      </c>
    </row>
    <row r="38" spans="1:11">
      <c r="A38" s="26"/>
      <c r="B38" s="21" t="s">
        <v>891</v>
      </c>
      <c r="C38" s="34"/>
      <c r="D38" s="33"/>
      <c r="E38" s="34"/>
      <c r="F38" s="26" t="s">
        <v>50</v>
      </c>
      <c r="G38" s="26">
        <v>0</v>
      </c>
      <c r="H38" s="418">
        <f t="shared" si="2"/>
        <v>0</v>
      </c>
      <c r="J38" s="423">
        <v>0.44</v>
      </c>
      <c r="K38" s="422">
        <f t="shared" si="1"/>
        <v>0</v>
      </c>
    </row>
    <row r="39" spans="1:11">
      <c r="A39" s="26"/>
      <c r="B39" s="21" t="s">
        <v>890</v>
      </c>
      <c r="C39" s="34"/>
      <c r="D39" s="33"/>
      <c r="E39" s="34"/>
      <c r="F39" s="26" t="s">
        <v>50</v>
      </c>
      <c r="G39" s="26">
        <v>0</v>
      </c>
      <c r="H39" s="418">
        <f t="shared" si="2"/>
        <v>0</v>
      </c>
      <c r="J39" s="423">
        <v>1.93</v>
      </c>
      <c r="K39" s="422">
        <f t="shared" si="1"/>
        <v>0</v>
      </c>
    </row>
    <row r="40" spans="1:11">
      <c r="A40" s="26"/>
      <c r="B40" s="21" t="s">
        <v>892</v>
      </c>
      <c r="C40" s="34"/>
      <c r="D40" s="33"/>
      <c r="E40" s="34"/>
      <c r="F40" s="26" t="s">
        <v>50</v>
      </c>
      <c r="G40" s="26">
        <v>0</v>
      </c>
      <c r="H40" s="418">
        <f t="shared" si="2"/>
        <v>0</v>
      </c>
      <c r="J40" s="423">
        <v>0.81</v>
      </c>
      <c r="K40" s="422">
        <f t="shared" si="1"/>
        <v>0</v>
      </c>
    </row>
    <row r="41" spans="1:11">
      <c r="A41" s="26"/>
      <c r="B41" s="21" t="s">
        <v>893</v>
      </c>
      <c r="C41" s="34"/>
      <c r="D41" s="33"/>
      <c r="E41" s="34"/>
      <c r="F41" s="26" t="s">
        <v>50</v>
      </c>
      <c r="G41" s="26">
        <v>0</v>
      </c>
      <c r="H41" s="418">
        <f t="shared" si="2"/>
        <v>0</v>
      </c>
      <c r="J41" s="423">
        <v>2</v>
      </c>
      <c r="K41" s="422">
        <f t="shared" si="1"/>
        <v>0</v>
      </c>
    </row>
    <row r="42" spans="1:11">
      <c r="A42" s="26"/>
      <c r="B42" s="21" t="s">
        <v>894</v>
      </c>
      <c r="C42" s="34"/>
      <c r="D42" s="33"/>
      <c r="E42" s="34"/>
      <c r="F42" s="26" t="s">
        <v>50</v>
      </c>
      <c r="G42" s="26">
        <v>0</v>
      </c>
      <c r="H42" s="418">
        <f t="shared" si="2"/>
        <v>0</v>
      </c>
      <c r="J42" s="423">
        <v>1.23</v>
      </c>
      <c r="K42" s="422">
        <f t="shared" si="1"/>
        <v>0</v>
      </c>
    </row>
    <row r="43" spans="1:11">
      <c r="A43" s="26"/>
      <c r="B43" s="21" t="s">
        <v>895</v>
      </c>
      <c r="C43" s="34"/>
      <c r="D43" s="33"/>
      <c r="E43" s="34"/>
      <c r="F43" s="26" t="s">
        <v>50</v>
      </c>
      <c r="G43" s="26">
        <v>0</v>
      </c>
      <c r="H43" s="418">
        <f t="shared" si="2"/>
        <v>0</v>
      </c>
      <c r="J43" s="423">
        <v>11.32</v>
      </c>
      <c r="K43" s="422">
        <f t="shared" si="1"/>
        <v>0</v>
      </c>
    </row>
    <row r="44" spans="1:11">
      <c r="A44" s="26"/>
      <c r="B44" s="21" t="s">
        <v>896</v>
      </c>
      <c r="C44" s="34"/>
      <c r="D44" s="33"/>
      <c r="E44" s="34"/>
      <c r="F44" s="26" t="s">
        <v>50</v>
      </c>
      <c r="G44" s="26">
        <v>0</v>
      </c>
      <c r="H44" s="418">
        <f t="shared" si="2"/>
        <v>0</v>
      </c>
      <c r="J44" s="423">
        <v>7.33</v>
      </c>
      <c r="K44" s="422">
        <f t="shared" si="1"/>
        <v>0</v>
      </c>
    </row>
    <row r="45" spans="1:11">
      <c r="A45" s="26"/>
      <c r="B45" s="21" t="s">
        <v>897</v>
      </c>
      <c r="C45" s="34"/>
      <c r="D45" s="33"/>
      <c r="E45" s="34"/>
      <c r="F45" s="26" t="s">
        <v>50</v>
      </c>
      <c r="G45" s="26">
        <v>0</v>
      </c>
      <c r="H45" s="418">
        <f t="shared" si="2"/>
        <v>0</v>
      </c>
      <c r="J45" s="423">
        <v>9.2200000000000006</v>
      </c>
      <c r="K45" s="422">
        <f t="shared" si="1"/>
        <v>0</v>
      </c>
    </row>
    <row r="46" spans="1:11">
      <c r="A46" s="425"/>
      <c r="B46" s="434" t="s">
        <v>280</v>
      </c>
      <c r="C46" s="435"/>
      <c r="D46" s="424"/>
      <c r="E46" s="424"/>
      <c r="F46" s="425" t="s">
        <v>50</v>
      </c>
      <c r="G46" s="425">
        <v>0</v>
      </c>
      <c r="H46" s="418">
        <f t="shared" si="2"/>
        <v>0</v>
      </c>
      <c r="J46" s="423">
        <v>1.7999999999999999E-2</v>
      </c>
      <c r="K46" s="422">
        <f t="shared" si="1"/>
        <v>0</v>
      </c>
    </row>
    <row r="47" spans="1:11">
      <c r="A47" s="26"/>
      <c r="B47" s="21" t="s">
        <v>280</v>
      </c>
      <c r="C47" s="33"/>
      <c r="D47" s="34"/>
      <c r="E47" s="34"/>
      <c r="F47" s="26" t="s">
        <v>50</v>
      </c>
      <c r="G47" s="26">
        <v>0</v>
      </c>
      <c r="H47" s="418">
        <f t="shared" si="2"/>
        <v>0</v>
      </c>
      <c r="J47" s="423">
        <v>1.7999999999999999E-2</v>
      </c>
      <c r="K47" s="422">
        <f t="shared" si="1"/>
        <v>0</v>
      </c>
    </row>
    <row r="48" spans="1:11">
      <c r="A48" s="26"/>
      <c r="B48" s="434" t="s">
        <v>802</v>
      </c>
      <c r="C48" s="424"/>
      <c r="D48" s="435"/>
      <c r="E48" s="424"/>
      <c r="F48" s="425" t="s">
        <v>50</v>
      </c>
      <c r="G48" s="425">
        <v>0</v>
      </c>
      <c r="H48" s="418">
        <f t="shared" si="2"/>
        <v>0</v>
      </c>
      <c r="J48" s="423">
        <v>7.0000000000000007E-2</v>
      </c>
      <c r="K48" s="422">
        <f t="shared" si="1"/>
        <v>0</v>
      </c>
    </row>
    <row r="49" spans="1:11">
      <c r="A49" s="26"/>
      <c r="B49" s="434" t="s">
        <v>803</v>
      </c>
      <c r="C49" s="424"/>
      <c r="D49" s="435"/>
      <c r="E49" s="424"/>
      <c r="F49" s="425" t="s">
        <v>50</v>
      </c>
      <c r="G49" s="425">
        <v>0</v>
      </c>
      <c r="H49" s="418">
        <f t="shared" si="2"/>
        <v>0</v>
      </c>
      <c r="J49" s="423">
        <v>0.15</v>
      </c>
      <c r="K49" s="422">
        <f t="shared" si="1"/>
        <v>0</v>
      </c>
    </row>
    <row r="50" spans="1:11">
      <c r="A50" s="26"/>
      <c r="B50" s="21" t="s">
        <v>805</v>
      </c>
      <c r="C50" s="34"/>
      <c r="D50" s="33"/>
      <c r="E50" s="34"/>
      <c r="F50" s="26" t="s">
        <v>843</v>
      </c>
      <c r="G50" s="26">
        <v>0</v>
      </c>
      <c r="H50" s="418">
        <f t="shared" si="2"/>
        <v>0</v>
      </c>
      <c r="J50" s="423">
        <v>0.17299999999999999</v>
      </c>
      <c r="K50" s="422">
        <f t="shared" si="1"/>
        <v>0</v>
      </c>
    </row>
    <row r="51" spans="1:11">
      <c r="A51" s="26"/>
      <c r="B51" s="21" t="s">
        <v>944</v>
      </c>
      <c r="C51" s="34" t="s">
        <v>35</v>
      </c>
      <c r="D51" s="33"/>
      <c r="E51" s="34"/>
      <c r="F51" s="26" t="s">
        <v>50</v>
      </c>
      <c r="G51" s="26">
        <v>0</v>
      </c>
      <c r="H51" s="418">
        <f t="shared" si="2"/>
        <v>0</v>
      </c>
      <c r="J51" s="423">
        <v>0.9</v>
      </c>
      <c r="K51" s="422">
        <f t="shared" si="1"/>
        <v>0</v>
      </c>
    </row>
    <row r="52" spans="1:11">
      <c r="A52" s="26"/>
      <c r="B52" s="21" t="s">
        <v>944</v>
      </c>
      <c r="C52" s="34" t="s">
        <v>35</v>
      </c>
      <c r="D52" s="33"/>
      <c r="E52" s="34"/>
      <c r="F52" s="26" t="s">
        <v>50</v>
      </c>
      <c r="G52" s="26">
        <v>0</v>
      </c>
      <c r="H52" s="418">
        <f t="shared" si="2"/>
        <v>0</v>
      </c>
      <c r="J52" s="423">
        <v>0.9</v>
      </c>
      <c r="K52" s="422">
        <f t="shared" si="1"/>
        <v>0</v>
      </c>
    </row>
    <row r="53" spans="1:11">
      <c r="A53" s="26"/>
      <c r="B53" s="21" t="s">
        <v>945</v>
      </c>
      <c r="C53" s="34" t="s">
        <v>35</v>
      </c>
      <c r="D53" s="33"/>
      <c r="E53" s="34"/>
      <c r="F53" s="26" t="s">
        <v>50</v>
      </c>
      <c r="G53" s="26">
        <v>0</v>
      </c>
      <c r="H53" s="418">
        <f t="shared" si="2"/>
        <v>0</v>
      </c>
      <c r="J53" s="423">
        <v>1.35</v>
      </c>
      <c r="K53" s="422">
        <f t="shared" si="1"/>
        <v>0</v>
      </c>
    </row>
    <row r="54" spans="1:11">
      <c r="A54" s="26"/>
      <c r="B54" s="21" t="s">
        <v>945</v>
      </c>
      <c r="C54" s="34" t="s">
        <v>35</v>
      </c>
      <c r="D54" s="33"/>
      <c r="E54" s="34"/>
      <c r="F54" s="26" t="s">
        <v>50</v>
      </c>
      <c r="G54" s="26">
        <v>0</v>
      </c>
      <c r="H54" s="418">
        <f t="shared" si="2"/>
        <v>0</v>
      </c>
      <c r="J54" s="423">
        <v>1.35</v>
      </c>
      <c r="K54" s="422">
        <f t="shared" si="1"/>
        <v>0</v>
      </c>
    </row>
    <row r="55" spans="1:11">
      <c r="A55" s="26"/>
      <c r="B55" s="21" t="s">
        <v>857</v>
      </c>
      <c r="C55" s="34"/>
      <c r="D55" s="33"/>
      <c r="E55" s="34"/>
      <c r="F55" s="26" t="s">
        <v>50</v>
      </c>
      <c r="G55" s="26">
        <v>0</v>
      </c>
      <c r="H55" s="418">
        <f t="shared" si="2"/>
        <v>0</v>
      </c>
      <c r="J55" s="423">
        <v>0.09</v>
      </c>
      <c r="K55" s="422">
        <f t="shared" si="1"/>
        <v>0</v>
      </c>
    </row>
    <row r="56" spans="1:11">
      <c r="A56" s="26"/>
      <c r="B56" s="21" t="s">
        <v>806</v>
      </c>
      <c r="C56" s="34"/>
      <c r="D56" s="33"/>
      <c r="E56" s="34"/>
      <c r="F56" s="26" t="s">
        <v>50</v>
      </c>
      <c r="G56" s="26">
        <v>0</v>
      </c>
      <c r="H56" s="418">
        <f t="shared" si="2"/>
        <v>0</v>
      </c>
      <c r="J56" s="433">
        <v>999</v>
      </c>
      <c r="K56" s="431">
        <f t="shared" si="1"/>
        <v>0</v>
      </c>
    </row>
    <row r="57" spans="1:11">
      <c r="A57" s="26"/>
      <c r="B57" s="437" t="s">
        <v>898</v>
      </c>
      <c r="C57" s="34"/>
      <c r="D57" s="33"/>
      <c r="E57" s="34"/>
      <c r="F57" s="26" t="s">
        <v>50</v>
      </c>
      <c r="G57" s="26">
        <v>0</v>
      </c>
      <c r="H57" s="418">
        <f t="shared" si="2"/>
        <v>0</v>
      </c>
      <c r="J57" s="423">
        <v>0.99</v>
      </c>
      <c r="K57" s="422">
        <f t="shared" si="1"/>
        <v>0</v>
      </c>
    </row>
    <row r="58" spans="1:11">
      <c r="A58" s="26"/>
      <c r="B58" s="437" t="s">
        <v>899</v>
      </c>
      <c r="C58" s="34"/>
      <c r="D58" s="33"/>
      <c r="E58" s="34"/>
      <c r="F58" s="26" t="s">
        <v>50</v>
      </c>
      <c r="G58" s="26">
        <v>0</v>
      </c>
      <c r="H58" s="418">
        <f t="shared" si="2"/>
        <v>0</v>
      </c>
      <c r="J58" s="423">
        <v>1.05</v>
      </c>
      <c r="K58" s="422">
        <f t="shared" si="1"/>
        <v>0</v>
      </c>
    </row>
    <row r="59" spans="1:11">
      <c r="A59" s="26"/>
      <c r="B59" s="437" t="s">
        <v>900</v>
      </c>
      <c r="C59" s="34"/>
      <c r="D59" s="33"/>
      <c r="E59" s="34"/>
      <c r="F59" s="26" t="s">
        <v>50</v>
      </c>
      <c r="G59" s="26">
        <v>0</v>
      </c>
      <c r="H59" s="418">
        <f t="shared" si="2"/>
        <v>0</v>
      </c>
      <c r="J59" s="423">
        <v>1.52</v>
      </c>
      <c r="K59" s="422">
        <f t="shared" si="1"/>
        <v>0</v>
      </c>
    </row>
    <row r="60" spans="1:11">
      <c r="A60" s="26"/>
      <c r="B60" s="21" t="s">
        <v>281</v>
      </c>
      <c r="C60" s="34"/>
      <c r="D60" s="33"/>
      <c r="E60" s="34" t="s">
        <v>241</v>
      </c>
      <c r="F60" s="26" t="s">
        <v>53</v>
      </c>
      <c r="G60" s="26">
        <v>0</v>
      </c>
      <c r="H60" s="418">
        <f t="shared" si="2"/>
        <v>0</v>
      </c>
      <c r="J60" s="423">
        <v>0.64</v>
      </c>
      <c r="K60" s="422">
        <f t="shared" si="1"/>
        <v>0</v>
      </c>
    </row>
    <row r="61" spans="1:11">
      <c r="A61" s="26"/>
      <c r="B61" s="21" t="s">
        <v>281</v>
      </c>
      <c r="C61" s="34"/>
      <c r="D61" s="33"/>
      <c r="E61" s="34" t="s">
        <v>242</v>
      </c>
      <c r="F61" s="26" t="s">
        <v>53</v>
      </c>
      <c r="G61" s="26">
        <v>0</v>
      </c>
      <c r="H61" s="418">
        <f t="shared" si="2"/>
        <v>0</v>
      </c>
      <c r="J61" s="423">
        <v>0.74</v>
      </c>
      <c r="K61" s="422">
        <f t="shared" si="1"/>
        <v>0</v>
      </c>
    </row>
    <row r="62" spans="1:11">
      <c r="A62" s="26"/>
      <c r="B62" s="21" t="s">
        <v>281</v>
      </c>
      <c r="C62" s="34"/>
      <c r="D62" s="33"/>
      <c r="E62" s="34" t="s">
        <v>243</v>
      </c>
      <c r="F62" s="26" t="s">
        <v>53</v>
      </c>
      <c r="G62" s="26">
        <v>0</v>
      </c>
      <c r="H62" s="418">
        <f t="shared" si="2"/>
        <v>0</v>
      </c>
      <c r="J62" s="423">
        <v>0.83</v>
      </c>
      <c r="K62" s="422">
        <f t="shared" si="1"/>
        <v>0</v>
      </c>
    </row>
    <row r="63" spans="1:11">
      <c r="A63" s="26"/>
      <c r="B63" s="21" t="s">
        <v>281</v>
      </c>
      <c r="C63" s="34"/>
      <c r="D63" s="33"/>
      <c r="E63" s="34" t="s">
        <v>244</v>
      </c>
      <c r="F63" s="26" t="s">
        <v>53</v>
      </c>
      <c r="G63" s="26">
        <v>0</v>
      </c>
      <c r="H63" s="418">
        <f t="shared" si="2"/>
        <v>0</v>
      </c>
      <c r="J63" s="423">
        <v>0.88</v>
      </c>
      <c r="K63" s="422">
        <f t="shared" si="1"/>
        <v>0</v>
      </c>
    </row>
    <row r="64" spans="1:11">
      <c r="A64" s="26"/>
      <c r="B64" s="21" t="s">
        <v>281</v>
      </c>
      <c r="C64" s="34"/>
      <c r="D64" s="33"/>
      <c r="E64" s="34" t="s">
        <v>245</v>
      </c>
      <c r="F64" s="26" t="s">
        <v>53</v>
      </c>
      <c r="G64" s="26">
        <v>0</v>
      </c>
      <c r="H64" s="418">
        <f t="shared" si="2"/>
        <v>0</v>
      </c>
      <c r="J64" s="423">
        <v>1</v>
      </c>
      <c r="K64" s="422">
        <f t="shared" si="1"/>
        <v>0</v>
      </c>
    </row>
    <row r="65" spans="1:11">
      <c r="A65" s="425"/>
      <c r="B65" s="434" t="s">
        <v>282</v>
      </c>
      <c r="C65" s="424"/>
      <c r="D65" s="435"/>
      <c r="E65" s="424" t="s">
        <v>241</v>
      </c>
      <c r="F65" s="425" t="s">
        <v>53</v>
      </c>
      <c r="G65" s="425">
        <v>0</v>
      </c>
      <c r="H65" s="418">
        <f t="shared" si="2"/>
        <v>0</v>
      </c>
      <c r="J65" s="423">
        <v>1.23</v>
      </c>
      <c r="K65" s="422">
        <f t="shared" si="1"/>
        <v>0</v>
      </c>
    </row>
    <row r="66" spans="1:11">
      <c r="A66" s="425"/>
      <c r="B66" s="434" t="s">
        <v>282</v>
      </c>
      <c r="C66" s="424"/>
      <c r="D66" s="435"/>
      <c r="E66" s="424" t="s">
        <v>242</v>
      </c>
      <c r="F66" s="425" t="s">
        <v>53</v>
      </c>
      <c r="G66" s="425">
        <v>0</v>
      </c>
      <c r="H66" s="418">
        <f t="shared" si="2"/>
        <v>0</v>
      </c>
      <c r="J66" s="423">
        <v>1.42</v>
      </c>
      <c r="K66" s="422">
        <f t="shared" si="1"/>
        <v>0</v>
      </c>
    </row>
    <row r="67" spans="1:11">
      <c r="A67" s="425"/>
      <c r="B67" s="434" t="s">
        <v>282</v>
      </c>
      <c r="C67" s="424"/>
      <c r="D67" s="435"/>
      <c r="E67" s="424" t="s">
        <v>243</v>
      </c>
      <c r="F67" s="425" t="s">
        <v>53</v>
      </c>
      <c r="G67" s="425">
        <v>0</v>
      </c>
      <c r="H67" s="418">
        <f t="shared" si="2"/>
        <v>0</v>
      </c>
      <c r="J67" s="423">
        <v>1.7</v>
      </c>
      <c r="K67" s="422">
        <f t="shared" si="1"/>
        <v>0</v>
      </c>
    </row>
    <row r="68" spans="1:11">
      <c r="A68" s="425"/>
      <c r="B68" s="434" t="s">
        <v>282</v>
      </c>
      <c r="C68" s="424"/>
      <c r="D68" s="435"/>
      <c r="E68" s="424" t="s">
        <v>244</v>
      </c>
      <c r="F68" s="425" t="s">
        <v>53</v>
      </c>
      <c r="G68" s="425">
        <v>0</v>
      </c>
      <c r="H68" s="418">
        <f t="shared" ref="H68:H99" si="3">IF(G68&gt;0,1,0)</f>
        <v>0</v>
      </c>
      <c r="J68" s="423">
        <v>1.86</v>
      </c>
      <c r="K68" s="422">
        <f t="shared" ref="K68:K131" si="4">J68*G68</f>
        <v>0</v>
      </c>
    </row>
    <row r="69" spans="1:11">
      <c r="A69" s="425"/>
      <c r="B69" s="434" t="s">
        <v>282</v>
      </c>
      <c r="C69" s="424"/>
      <c r="D69" s="435"/>
      <c r="E69" s="424" t="s">
        <v>245</v>
      </c>
      <c r="F69" s="425" t="s">
        <v>53</v>
      </c>
      <c r="G69" s="425">
        <v>0</v>
      </c>
      <c r="H69" s="418">
        <f t="shared" si="3"/>
        <v>0</v>
      </c>
      <c r="J69" s="423">
        <v>2.04</v>
      </c>
      <c r="K69" s="422">
        <f t="shared" si="4"/>
        <v>0</v>
      </c>
    </row>
    <row r="70" spans="1:11">
      <c r="A70" s="425"/>
      <c r="B70" s="434" t="s">
        <v>283</v>
      </c>
      <c r="C70" s="424"/>
      <c r="D70" s="435"/>
      <c r="E70" s="424" t="s">
        <v>242</v>
      </c>
      <c r="F70" s="425" t="s">
        <v>53</v>
      </c>
      <c r="G70" s="425">
        <v>0</v>
      </c>
      <c r="H70" s="418">
        <f t="shared" si="3"/>
        <v>0</v>
      </c>
      <c r="J70" s="423">
        <v>8.31</v>
      </c>
      <c r="K70" s="422">
        <f t="shared" si="4"/>
        <v>0</v>
      </c>
    </row>
    <row r="71" spans="1:11">
      <c r="A71" s="425"/>
      <c r="B71" s="434" t="s">
        <v>283</v>
      </c>
      <c r="C71" s="424"/>
      <c r="D71" s="435"/>
      <c r="E71" s="424" t="s">
        <v>243</v>
      </c>
      <c r="F71" s="425" t="s">
        <v>53</v>
      </c>
      <c r="G71" s="425">
        <v>0</v>
      </c>
      <c r="H71" s="418">
        <f t="shared" si="3"/>
        <v>0</v>
      </c>
      <c r="J71" s="423">
        <v>8.77</v>
      </c>
      <c r="K71" s="422">
        <f t="shared" si="4"/>
        <v>0</v>
      </c>
    </row>
    <row r="72" spans="1:11">
      <c r="A72" s="425"/>
      <c r="B72" s="434" t="s">
        <v>283</v>
      </c>
      <c r="C72" s="424"/>
      <c r="D72" s="435"/>
      <c r="E72" s="424" t="s">
        <v>244</v>
      </c>
      <c r="F72" s="425" t="s">
        <v>53</v>
      </c>
      <c r="G72" s="425">
        <v>0</v>
      </c>
      <c r="H72" s="418">
        <f t="shared" si="3"/>
        <v>0</v>
      </c>
      <c r="J72" s="423">
        <v>9.2799999999999994</v>
      </c>
      <c r="K72" s="422">
        <f t="shared" si="4"/>
        <v>0</v>
      </c>
    </row>
    <row r="73" spans="1:11">
      <c r="A73" s="425"/>
      <c r="B73" s="434" t="s">
        <v>283</v>
      </c>
      <c r="C73" s="424"/>
      <c r="D73" s="435"/>
      <c r="E73" s="424" t="s">
        <v>245</v>
      </c>
      <c r="F73" s="425" t="s">
        <v>53</v>
      </c>
      <c r="G73" s="425">
        <v>0</v>
      </c>
      <c r="H73" s="418">
        <f t="shared" si="3"/>
        <v>0</v>
      </c>
      <c r="J73" s="423">
        <v>9.9499999999999993</v>
      </c>
      <c r="K73" s="422">
        <f t="shared" si="4"/>
        <v>0</v>
      </c>
    </row>
    <row r="74" spans="1:11">
      <c r="A74" s="425"/>
      <c r="B74" s="434" t="s">
        <v>284</v>
      </c>
      <c r="C74" s="438"/>
      <c r="D74" s="435" t="s">
        <v>134</v>
      </c>
      <c r="E74" s="424" t="s">
        <v>807</v>
      </c>
      <c r="F74" s="425" t="s">
        <v>53</v>
      </c>
      <c r="G74" s="425">
        <v>0</v>
      </c>
      <c r="H74" s="418">
        <f t="shared" si="3"/>
        <v>0</v>
      </c>
      <c r="J74" s="423">
        <v>3.51</v>
      </c>
      <c r="K74" s="422">
        <f t="shared" si="4"/>
        <v>0</v>
      </c>
    </row>
    <row r="75" spans="1:11">
      <c r="A75" s="425"/>
      <c r="B75" s="434" t="s">
        <v>284</v>
      </c>
      <c r="C75" s="438"/>
      <c r="D75" s="435" t="s">
        <v>134</v>
      </c>
      <c r="E75" s="424" t="s">
        <v>808</v>
      </c>
      <c r="F75" s="425" t="s">
        <v>53</v>
      </c>
      <c r="G75" s="425">
        <v>0</v>
      </c>
      <c r="H75" s="418">
        <f t="shared" si="3"/>
        <v>0</v>
      </c>
      <c r="J75" s="423">
        <v>3.74</v>
      </c>
      <c r="K75" s="422">
        <f t="shared" si="4"/>
        <v>0</v>
      </c>
    </row>
    <row r="76" spans="1:11">
      <c r="A76" s="425"/>
      <c r="B76" s="434" t="s">
        <v>284</v>
      </c>
      <c r="C76" s="438"/>
      <c r="D76" s="435" t="s">
        <v>134</v>
      </c>
      <c r="E76" s="424" t="s">
        <v>248</v>
      </c>
      <c r="F76" s="425" t="s">
        <v>53</v>
      </c>
      <c r="G76" s="425">
        <v>0</v>
      </c>
      <c r="H76" s="418">
        <f t="shared" si="3"/>
        <v>0</v>
      </c>
      <c r="J76" s="423">
        <v>3.51</v>
      </c>
      <c r="K76" s="422">
        <f t="shared" si="4"/>
        <v>0</v>
      </c>
    </row>
    <row r="77" spans="1:11">
      <c r="A77" s="425"/>
      <c r="B77" s="434" t="s">
        <v>284</v>
      </c>
      <c r="C77" s="438"/>
      <c r="D77" s="435" t="s">
        <v>134</v>
      </c>
      <c r="E77" s="424" t="s">
        <v>251</v>
      </c>
      <c r="F77" s="425" t="s">
        <v>53</v>
      </c>
      <c r="G77" s="425">
        <v>0</v>
      </c>
      <c r="H77" s="418">
        <f t="shared" si="3"/>
        <v>0</v>
      </c>
      <c r="J77" s="423">
        <v>4.08</v>
      </c>
      <c r="K77" s="422">
        <f t="shared" si="4"/>
        <v>0</v>
      </c>
    </row>
    <row r="78" spans="1:11">
      <c r="A78" s="425"/>
      <c r="B78" s="434" t="s">
        <v>284</v>
      </c>
      <c r="C78" s="438"/>
      <c r="D78" s="435" t="s">
        <v>134</v>
      </c>
      <c r="E78" s="424" t="s">
        <v>254</v>
      </c>
      <c r="F78" s="425" t="s">
        <v>53</v>
      </c>
      <c r="G78" s="425">
        <v>0</v>
      </c>
      <c r="H78" s="418">
        <f t="shared" si="3"/>
        <v>0</v>
      </c>
      <c r="J78" s="423">
        <v>4.51</v>
      </c>
      <c r="K78" s="422">
        <f t="shared" si="4"/>
        <v>0</v>
      </c>
    </row>
    <row r="79" spans="1:11">
      <c r="A79" s="425"/>
      <c r="B79" s="439" t="s">
        <v>284</v>
      </c>
      <c r="C79" s="440"/>
      <c r="D79" s="435" t="s">
        <v>134</v>
      </c>
      <c r="E79" s="441" t="s">
        <v>249</v>
      </c>
      <c r="F79" s="425" t="s">
        <v>53</v>
      </c>
      <c r="G79" s="425">
        <v>0</v>
      </c>
      <c r="H79" s="418">
        <f t="shared" si="3"/>
        <v>0</v>
      </c>
      <c r="J79" s="423">
        <v>3.76</v>
      </c>
      <c r="K79" s="422">
        <f t="shared" si="4"/>
        <v>0</v>
      </c>
    </row>
    <row r="80" spans="1:11">
      <c r="A80" s="425"/>
      <c r="B80" s="434" t="s">
        <v>284</v>
      </c>
      <c r="C80" s="438"/>
      <c r="D80" s="435" t="s">
        <v>134</v>
      </c>
      <c r="E80" s="424" t="s">
        <v>252</v>
      </c>
      <c r="F80" s="425" t="s">
        <v>53</v>
      </c>
      <c r="G80" s="425">
        <v>0</v>
      </c>
      <c r="H80" s="418">
        <f t="shared" si="3"/>
        <v>0</v>
      </c>
      <c r="J80" s="423">
        <v>4.45</v>
      </c>
      <c r="K80" s="422">
        <f t="shared" si="4"/>
        <v>0</v>
      </c>
    </row>
    <row r="81" spans="1:11">
      <c r="A81" s="425"/>
      <c r="B81" s="434" t="s">
        <v>284</v>
      </c>
      <c r="C81" s="438"/>
      <c r="D81" s="435" t="s">
        <v>134</v>
      </c>
      <c r="E81" s="424" t="s">
        <v>255</v>
      </c>
      <c r="F81" s="425" t="s">
        <v>53</v>
      </c>
      <c r="G81" s="425">
        <v>0</v>
      </c>
      <c r="H81" s="418">
        <f t="shared" si="3"/>
        <v>0</v>
      </c>
      <c r="J81" s="423">
        <v>4.8600000000000003</v>
      </c>
      <c r="K81" s="422">
        <f t="shared" si="4"/>
        <v>0</v>
      </c>
    </row>
    <row r="82" spans="1:11">
      <c r="A82" s="425"/>
      <c r="B82" s="434" t="s">
        <v>284</v>
      </c>
      <c r="C82" s="438"/>
      <c r="D82" s="435" t="s">
        <v>134</v>
      </c>
      <c r="E82" s="441" t="s">
        <v>250</v>
      </c>
      <c r="F82" s="425" t="s">
        <v>53</v>
      </c>
      <c r="G82" s="425">
        <v>0</v>
      </c>
      <c r="H82" s="418">
        <f t="shared" si="3"/>
        <v>0</v>
      </c>
      <c r="J82" s="423">
        <v>3.99</v>
      </c>
      <c r="K82" s="422">
        <f t="shared" si="4"/>
        <v>0</v>
      </c>
    </row>
    <row r="83" spans="1:11">
      <c r="A83" s="425"/>
      <c r="B83" s="434" t="s">
        <v>284</v>
      </c>
      <c r="C83" s="438"/>
      <c r="D83" s="435" t="s">
        <v>134</v>
      </c>
      <c r="E83" s="424" t="s">
        <v>253</v>
      </c>
      <c r="F83" s="425" t="s">
        <v>53</v>
      </c>
      <c r="G83" s="425">
        <v>0</v>
      </c>
      <c r="H83" s="418">
        <f t="shared" si="3"/>
        <v>0</v>
      </c>
      <c r="J83" s="423">
        <v>4.76</v>
      </c>
      <c r="K83" s="422">
        <f t="shared" si="4"/>
        <v>0</v>
      </c>
    </row>
    <row r="84" spans="1:11">
      <c r="A84" s="425"/>
      <c r="B84" s="434" t="s">
        <v>284</v>
      </c>
      <c r="C84" s="438"/>
      <c r="D84" s="435" t="s">
        <v>134</v>
      </c>
      <c r="E84" s="424" t="s">
        <v>256</v>
      </c>
      <c r="F84" s="425" t="s">
        <v>53</v>
      </c>
      <c r="G84" s="425">
        <v>0</v>
      </c>
      <c r="H84" s="418">
        <f t="shared" si="3"/>
        <v>0</v>
      </c>
      <c r="J84" s="423">
        <v>5.22</v>
      </c>
      <c r="K84" s="422">
        <f t="shared" si="4"/>
        <v>0</v>
      </c>
    </row>
    <row r="85" spans="1:11">
      <c r="A85" s="425"/>
      <c r="B85" s="434" t="s">
        <v>285</v>
      </c>
      <c r="C85" s="438"/>
      <c r="D85" s="435"/>
      <c r="E85" s="424" t="s">
        <v>243</v>
      </c>
      <c r="F85" s="425" t="s">
        <v>53</v>
      </c>
      <c r="G85" s="425">
        <v>0</v>
      </c>
      <c r="H85" s="418">
        <f t="shared" si="3"/>
        <v>0</v>
      </c>
      <c r="J85" s="423">
        <v>1.72</v>
      </c>
      <c r="K85" s="422">
        <f t="shared" si="4"/>
        <v>0</v>
      </c>
    </row>
    <row r="86" spans="1:11">
      <c r="A86" s="425"/>
      <c r="B86" s="434" t="s">
        <v>285</v>
      </c>
      <c r="C86" s="438"/>
      <c r="D86" s="435"/>
      <c r="E86" s="424" t="s">
        <v>244</v>
      </c>
      <c r="F86" s="425" t="s">
        <v>53</v>
      </c>
      <c r="G86" s="425">
        <v>0</v>
      </c>
      <c r="H86" s="418">
        <f t="shared" si="3"/>
        <v>0</v>
      </c>
      <c r="J86" s="423">
        <v>2.46</v>
      </c>
      <c r="K86" s="422">
        <f t="shared" si="4"/>
        <v>0</v>
      </c>
    </row>
    <row r="87" spans="1:11">
      <c r="A87" s="425"/>
      <c r="B87" s="434" t="s">
        <v>285</v>
      </c>
      <c r="C87" s="438"/>
      <c r="D87" s="435"/>
      <c r="E87" s="424" t="s">
        <v>245</v>
      </c>
      <c r="F87" s="425" t="s">
        <v>53</v>
      </c>
      <c r="G87" s="425">
        <v>0</v>
      </c>
      <c r="H87" s="418">
        <f t="shared" si="3"/>
        <v>0</v>
      </c>
      <c r="J87" s="423">
        <v>2.36</v>
      </c>
      <c r="K87" s="422">
        <f t="shared" si="4"/>
        <v>0</v>
      </c>
    </row>
    <row r="88" spans="1:11">
      <c r="A88" s="26"/>
      <c r="B88" s="21" t="s">
        <v>946</v>
      </c>
      <c r="C88" s="34"/>
      <c r="D88" s="33"/>
      <c r="E88" s="34"/>
      <c r="F88" s="26" t="s">
        <v>809</v>
      </c>
      <c r="G88" s="26">
        <v>0</v>
      </c>
      <c r="H88" s="418">
        <f t="shared" si="3"/>
        <v>0</v>
      </c>
      <c r="J88" s="423">
        <v>2.83</v>
      </c>
      <c r="K88" s="422">
        <f t="shared" si="4"/>
        <v>0</v>
      </c>
    </row>
    <row r="89" spans="1:11">
      <c r="A89" s="26"/>
      <c r="B89" s="21" t="s">
        <v>34</v>
      </c>
      <c r="C89" s="34" t="s">
        <v>810</v>
      </c>
      <c r="D89" s="33"/>
      <c r="E89" s="34" t="s">
        <v>33</v>
      </c>
      <c r="F89" s="26" t="s">
        <v>50</v>
      </c>
      <c r="G89" s="26">
        <v>0</v>
      </c>
      <c r="H89" s="418">
        <f t="shared" si="3"/>
        <v>0</v>
      </c>
      <c r="J89" s="423">
        <v>0.45</v>
      </c>
      <c r="K89" s="422">
        <f t="shared" si="4"/>
        <v>0</v>
      </c>
    </row>
    <row r="90" spans="1:11">
      <c r="A90" s="26"/>
      <c r="B90" s="21" t="s">
        <v>34</v>
      </c>
      <c r="C90" s="34" t="s">
        <v>35</v>
      </c>
      <c r="D90" s="33"/>
      <c r="E90" s="34" t="s">
        <v>33</v>
      </c>
      <c r="F90" s="442" t="s">
        <v>50</v>
      </c>
      <c r="G90" s="442">
        <v>0</v>
      </c>
      <c r="H90" s="418">
        <f t="shared" si="3"/>
        <v>0</v>
      </c>
      <c r="J90" s="433">
        <v>999</v>
      </c>
      <c r="K90" s="431">
        <f t="shared" si="4"/>
        <v>0</v>
      </c>
    </row>
    <row r="91" spans="1:11">
      <c r="A91" s="26"/>
      <c r="B91" s="21" t="s">
        <v>34</v>
      </c>
      <c r="C91" s="34" t="s">
        <v>35</v>
      </c>
      <c r="D91" s="33"/>
      <c r="E91" s="34" t="s">
        <v>33</v>
      </c>
      <c r="F91" s="442" t="s">
        <v>50</v>
      </c>
      <c r="G91" s="442">
        <v>0</v>
      </c>
      <c r="H91" s="418">
        <f t="shared" si="3"/>
        <v>0</v>
      </c>
      <c r="J91" s="433">
        <v>999</v>
      </c>
      <c r="K91" s="431">
        <f t="shared" si="4"/>
        <v>0</v>
      </c>
    </row>
    <row r="92" spans="1:11">
      <c r="A92" s="425"/>
      <c r="B92" s="434" t="s">
        <v>947</v>
      </c>
      <c r="C92" s="424"/>
      <c r="D92" s="435"/>
      <c r="E92" s="424"/>
      <c r="F92" s="425" t="s">
        <v>50</v>
      </c>
      <c r="G92" s="425">
        <v>0</v>
      </c>
      <c r="H92" s="418">
        <f t="shared" si="3"/>
        <v>0</v>
      </c>
      <c r="J92" s="423">
        <v>0.18</v>
      </c>
      <c r="K92" s="422">
        <f t="shared" si="4"/>
        <v>0</v>
      </c>
    </row>
    <row r="93" spans="1:11">
      <c r="A93" s="425"/>
      <c r="B93" s="434" t="s">
        <v>948</v>
      </c>
      <c r="C93" s="424"/>
      <c r="D93" s="435"/>
      <c r="E93" s="424"/>
      <c r="F93" s="425" t="s">
        <v>50</v>
      </c>
      <c r="G93" s="425">
        <v>0</v>
      </c>
      <c r="H93" s="418">
        <f t="shared" si="3"/>
        <v>0</v>
      </c>
      <c r="J93" s="423">
        <v>0.18</v>
      </c>
      <c r="K93" s="422">
        <f t="shared" si="4"/>
        <v>0</v>
      </c>
    </row>
    <row r="94" spans="1:11">
      <c r="A94" s="26"/>
      <c r="B94" s="21" t="s">
        <v>949</v>
      </c>
      <c r="C94" s="34"/>
      <c r="D94" s="33"/>
      <c r="E94" s="34"/>
      <c r="F94" s="26" t="s">
        <v>50</v>
      </c>
      <c r="G94" s="26">
        <v>0</v>
      </c>
      <c r="H94" s="418">
        <f t="shared" si="3"/>
        <v>0</v>
      </c>
      <c r="J94" s="423">
        <v>0.18</v>
      </c>
      <c r="K94" s="422">
        <f t="shared" si="4"/>
        <v>0</v>
      </c>
    </row>
    <row r="95" spans="1:11">
      <c r="A95" s="26"/>
      <c r="B95" s="434" t="s">
        <v>950</v>
      </c>
      <c r="C95" s="424"/>
      <c r="D95" s="435"/>
      <c r="E95" s="424"/>
      <c r="F95" s="425" t="s">
        <v>50</v>
      </c>
      <c r="G95" s="425">
        <v>0</v>
      </c>
      <c r="H95" s="418">
        <f t="shared" si="3"/>
        <v>0</v>
      </c>
      <c r="J95" s="423">
        <v>0.28999999999999998</v>
      </c>
      <c r="K95" s="422">
        <f t="shared" si="4"/>
        <v>0</v>
      </c>
    </row>
    <row r="96" spans="1:11">
      <c r="A96" s="425"/>
      <c r="B96" s="434" t="s">
        <v>951</v>
      </c>
      <c r="C96" s="424"/>
      <c r="D96" s="435"/>
      <c r="E96" s="424"/>
      <c r="F96" s="425" t="s">
        <v>50</v>
      </c>
      <c r="G96" s="425">
        <v>0</v>
      </c>
      <c r="H96" s="418">
        <f t="shared" si="3"/>
        <v>0</v>
      </c>
      <c r="J96" s="423">
        <v>0.35</v>
      </c>
      <c r="K96" s="422">
        <f t="shared" si="4"/>
        <v>0</v>
      </c>
    </row>
    <row r="97" spans="1:11">
      <c r="A97" s="425"/>
      <c r="B97" s="434" t="s">
        <v>952</v>
      </c>
      <c r="C97" s="424"/>
      <c r="D97" s="435"/>
      <c r="E97" s="424"/>
      <c r="F97" s="425" t="s">
        <v>50</v>
      </c>
      <c r="G97" s="425">
        <v>0</v>
      </c>
      <c r="H97" s="418">
        <f t="shared" si="3"/>
        <v>0</v>
      </c>
      <c r="J97" s="423">
        <v>0.95</v>
      </c>
      <c r="K97" s="422">
        <f t="shared" si="4"/>
        <v>0</v>
      </c>
    </row>
    <row r="98" spans="1:11">
      <c r="A98" s="425"/>
      <c r="B98" s="434" t="s">
        <v>344</v>
      </c>
      <c r="C98" s="424"/>
      <c r="D98" s="435"/>
      <c r="E98" s="424"/>
      <c r="F98" s="425" t="s">
        <v>50</v>
      </c>
      <c r="G98" s="425">
        <v>0</v>
      </c>
      <c r="H98" s="418">
        <f t="shared" si="3"/>
        <v>0</v>
      </c>
      <c r="J98" s="423">
        <v>0.66</v>
      </c>
      <c r="K98" s="422">
        <f t="shared" si="4"/>
        <v>0</v>
      </c>
    </row>
    <row r="99" spans="1:11">
      <c r="A99" s="26"/>
      <c r="B99" s="21" t="s">
        <v>859</v>
      </c>
      <c r="C99" s="34"/>
      <c r="D99" s="33"/>
      <c r="E99" s="34"/>
      <c r="F99" s="26" t="s">
        <v>50</v>
      </c>
      <c r="G99" s="26">
        <v>0</v>
      </c>
      <c r="H99" s="418">
        <f t="shared" si="3"/>
        <v>0</v>
      </c>
      <c r="J99" s="423">
        <v>0.77</v>
      </c>
      <c r="K99" s="422">
        <f t="shared" si="4"/>
        <v>0</v>
      </c>
    </row>
    <row r="100" spans="1:11">
      <c r="A100" s="26"/>
      <c r="B100" s="21" t="s">
        <v>814</v>
      </c>
      <c r="C100" s="34"/>
      <c r="D100" s="33"/>
      <c r="E100" s="34"/>
      <c r="F100" s="26" t="s">
        <v>50</v>
      </c>
      <c r="G100" s="26">
        <v>0</v>
      </c>
      <c r="H100" s="418">
        <f t="shared" ref="H100:H131" si="5">IF(G100&gt;0,1,0)</f>
        <v>0</v>
      </c>
      <c r="J100" s="423">
        <v>0.82</v>
      </c>
      <c r="K100" s="422">
        <f t="shared" si="4"/>
        <v>0</v>
      </c>
    </row>
    <row r="101" spans="1:11">
      <c r="A101" s="26"/>
      <c r="B101" s="21" t="s">
        <v>815</v>
      </c>
      <c r="C101" s="34"/>
      <c r="D101" s="33"/>
      <c r="E101" s="34"/>
      <c r="F101" s="26" t="s">
        <v>50</v>
      </c>
      <c r="G101" s="26">
        <v>0</v>
      </c>
      <c r="H101" s="418">
        <f t="shared" si="5"/>
        <v>0</v>
      </c>
      <c r="J101" s="423">
        <v>0.62</v>
      </c>
      <c r="K101" s="422">
        <f t="shared" si="4"/>
        <v>0</v>
      </c>
    </row>
    <row r="102" spans="1:11">
      <c r="A102" s="26"/>
      <c r="B102" s="21" t="s">
        <v>811</v>
      </c>
      <c r="C102" s="34"/>
      <c r="D102" s="33"/>
      <c r="E102" s="34"/>
      <c r="F102" s="26" t="s">
        <v>50</v>
      </c>
      <c r="G102" s="26">
        <v>0</v>
      </c>
      <c r="H102" s="418">
        <f t="shared" si="5"/>
        <v>0</v>
      </c>
      <c r="J102" s="423">
        <v>0.9</v>
      </c>
      <c r="K102" s="422">
        <f t="shared" si="4"/>
        <v>0</v>
      </c>
    </row>
    <row r="103" spans="1:11">
      <c r="A103" s="26"/>
      <c r="B103" s="21" t="s">
        <v>812</v>
      </c>
      <c r="C103" s="34"/>
      <c r="D103" s="33"/>
      <c r="E103" s="34"/>
      <c r="F103" s="26" t="s">
        <v>50</v>
      </c>
      <c r="G103" s="26">
        <v>0</v>
      </c>
      <c r="H103" s="418">
        <f t="shared" si="5"/>
        <v>0</v>
      </c>
      <c r="J103" s="423">
        <v>0.9</v>
      </c>
      <c r="K103" s="422">
        <f t="shared" si="4"/>
        <v>0</v>
      </c>
    </row>
    <row r="104" spans="1:11">
      <c r="A104" s="26"/>
      <c r="B104" s="21" t="s">
        <v>813</v>
      </c>
      <c r="C104" s="34"/>
      <c r="D104" s="33"/>
      <c r="E104" s="34"/>
      <c r="F104" s="26" t="s">
        <v>50</v>
      </c>
      <c r="G104" s="26">
        <v>0</v>
      </c>
      <c r="H104" s="418">
        <f t="shared" si="5"/>
        <v>0</v>
      </c>
      <c r="J104" s="423">
        <v>0.9</v>
      </c>
      <c r="K104" s="422">
        <f t="shared" si="4"/>
        <v>0</v>
      </c>
    </row>
    <row r="105" spans="1:11">
      <c r="A105" s="26"/>
      <c r="B105" s="21" t="s">
        <v>858</v>
      </c>
      <c r="C105" s="34"/>
      <c r="D105" s="33"/>
      <c r="E105" s="34"/>
      <c r="F105" s="26" t="s">
        <v>50</v>
      </c>
      <c r="G105" s="26">
        <v>0</v>
      </c>
      <c r="H105" s="418">
        <f t="shared" si="5"/>
        <v>0</v>
      </c>
      <c r="J105" s="423">
        <v>1.76</v>
      </c>
      <c r="K105" s="422">
        <f t="shared" si="4"/>
        <v>0</v>
      </c>
    </row>
    <row r="106" spans="1:11">
      <c r="A106" s="26"/>
      <c r="B106" s="21" t="s">
        <v>816</v>
      </c>
      <c r="C106" s="34"/>
      <c r="D106" s="33"/>
      <c r="E106" s="34"/>
      <c r="F106" s="26" t="s">
        <v>50</v>
      </c>
      <c r="G106" s="26">
        <v>0</v>
      </c>
      <c r="H106" s="418">
        <f t="shared" si="5"/>
        <v>0</v>
      </c>
      <c r="J106" s="423">
        <v>1.25</v>
      </c>
      <c r="K106" s="422">
        <f t="shared" si="4"/>
        <v>0</v>
      </c>
    </row>
    <row r="107" spans="1:11">
      <c r="A107" s="26"/>
      <c r="B107" s="21" t="s">
        <v>818</v>
      </c>
      <c r="C107" s="34"/>
      <c r="D107" s="33"/>
      <c r="E107" s="34"/>
      <c r="F107" s="26" t="s">
        <v>50</v>
      </c>
      <c r="G107" s="26">
        <v>0</v>
      </c>
      <c r="H107" s="418">
        <f t="shared" si="5"/>
        <v>0</v>
      </c>
      <c r="J107" s="423">
        <v>1.1000000000000001</v>
      </c>
      <c r="K107" s="422">
        <f t="shared" si="4"/>
        <v>0</v>
      </c>
    </row>
    <row r="108" spans="1:11">
      <c r="A108" s="26"/>
      <c r="B108" s="21" t="s">
        <v>817</v>
      </c>
      <c r="C108" s="34"/>
      <c r="D108" s="33"/>
      <c r="E108" s="34"/>
      <c r="F108" s="26" t="s">
        <v>50</v>
      </c>
      <c r="G108" s="26">
        <v>0</v>
      </c>
      <c r="H108" s="418">
        <f t="shared" si="5"/>
        <v>0</v>
      </c>
      <c r="J108" s="423">
        <v>2.78</v>
      </c>
      <c r="K108" s="422">
        <f t="shared" si="4"/>
        <v>0</v>
      </c>
    </row>
    <row r="109" spans="1:11">
      <c r="A109" s="26"/>
      <c r="B109" s="21" t="s">
        <v>819</v>
      </c>
      <c r="C109" s="34" t="s">
        <v>55</v>
      </c>
      <c r="D109" s="33"/>
      <c r="E109" s="34"/>
      <c r="F109" s="26" t="s">
        <v>50</v>
      </c>
      <c r="G109" s="26">
        <v>0</v>
      </c>
      <c r="H109" s="418">
        <f t="shared" si="5"/>
        <v>0</v>
      </c>
      <c r="J109" s="423">
        <v>3.6</v>
      </c>
      <c r="K109" s="422">
        <f t="shared" si="4"/>
        <v>0</v>
      </c>
    </row>
    <row r="110" spans="1:11">
      <c r="A110" s="26"/>
      <c r="B110" s="21" t="s">
        <v>820</v>
      </c>
      <c r="C110" s="34" t="s">
        <v>56</v>
      </c>
      <c r="D110" s="33"/>
      <c r="E110" s="34"/>
      <c r="F110" s="26" t="s">
        <v>50</v>
      </c>
      <c r="G110" s="26">
        <v>0</v>
      </c>
      <c r="H110" s="418">
        <f t="shared" si="5"/>
        <v>0</v>
      </c>
      <c r="J110" s="423">
        <v>4.5</v>
      </c>
      <c r="K110" s="422">
        <f t="shared" si="4"/>
        <v>0</v>
      </c>
    </row>
    <row r="111" spans="1:11">
      <c r="A111" s="26"/>
      <c r="B111" s="21" t="s">
        <v>821</v>
      </c>
      <c r="C111" s="34" t="s">
        <v>57</v>
      </c>
      <c r="D111" s="33"/>
      <c r="E111" s="34"/>
      <c r="F111" s="26" t="s">
        <v>50</v>
      </c>
      <c r="G111" s="26">
        <v>0</v>
      </c>
      <c r="H111" s="418">
        <f t="shared" si="5"/>
        <v>0</v>
      </c>
      <c r="J111" s="423">
        <v>4.5</v>
      </c>
      <c r="K111" s="422">
        <f t="shared" si="4"/>
        <v>0</v>
      </c>
    </row>
    <row r="112" spans="1:11">
      <c r="A112" s="26"/>
      <c r="B112" s="21" t="s">
        <v>822</v>
      </c>
      <c r="C112" s="34" t="s">
        <v>58</v>
      </c>
      <c r="D112" s="33"/>
      <c r="E112" s="34"/>
      <c r="F112" s="26" t="s">
        <v>50</v>
      </c>
      <c r="G112" s="26">
        <v>0</v>
      </c>
      <c r="H112" s="418">
        <f t="shared" si="5"/>
        <v>0</v>
      </c>
      <c r="J112" s="423">
        <v>5.6</v>
      </c>
      <c r="K112" s="422">
        <f t="shared" si="4"/>
        <v>0</v>
      </c>
    </row>
    <row r="113" spans="1:11">
      <c r="A113" s="26"/>
      <c r="B113" s="21" t="s">
        <v>823</v>
      </c>
      <c r="C113" s="34" t="s">
        <v>59</v>
      </c>
      <c r="D113" s="33"/>
      <c r="E113" s="34"/>
      <c r="F113" s="26" t="s">
        <v>50</v>
      </c>
      <c r="G113" s="26">
        <v>0</v>
      </c>
      <c r="H113" s="418">
        <f t="shared" si="5"/>
        <v>0</v>
      </c>
      <c r="J113" s="423">
        <v>5.9</v>
      </c>
      <c r="K113" s="422">
        <f t="shared" si="4"/>
        <v>0</v>
      </c>
    </row>
    <row r="114" spans="1:11">
      <c r="A114" s="26"/>
      <c r="B114" s="21" t="s">
        <v>824</v>
      </c>
      <c r="C114" s="34" t="s">
        <v>60</v>
      </c>
      <c r="D114" s="33"/>
      <c r="E114" s="34"/>
      <c r="F114" s="26" t="s">
        <v>50</v>
      </c>
      <c r="G114" s="26">
        <v>0</v>
      </c>
      <c r="H114" s="418">
        <f t="shared" si="5"/>
        <v>0</v>
      </c>
      <c r="J114" s="423">
        <v>5.9</v>
      </c>
      <c r="K114" s="422">
        <f t="shared" si="4"/>
        <v>0</v>
      </c>
    </row>
    <row r="115" spans="1:11">
      <c r="A115" s="26"/>
      <c r="B115" s="21" t="s">
        <v>825</v>
      </c>
      <c r="C115" s="34" t="s">
        <v>61</v>
      </c>
      <c r="D115" s="33"/>
      <c r="E115" s="34"/>
      <c r="F115" s="26" t="s">
        <v>50</v>
      </c>
      <c r="G115" s="26">
        <v>0</v>
      </c>
      <c r="H115" s="418">
        <f t="shared" si="5"/>
        <v>0</v>
      </c>
      <c r="J115" s="423">
        <v>5.2</v>
      </c>
      <c r="K115" s="422">
        <f t="shared" si="4"/>
        <v>0</v>
      </c>
    </row>
    <row r="116" spans="1:11">
      <c r="A116" s="425"/>
      <c r="B116" s="434" t="s">
        <v>826</v>
      </c>
      <c r="C116" s="424" t="s">
        <v>62</v>
      </c>
      <c r="D116" s="435"/>
      <c r="E116" s="424"/>
      <c r="F116" s="425" t="s">
        <v>50</v>
      </c>
      <c r="G116" s="425">
        <v>0</v>
      </c>
      <c r="H116" s="418">
        <f t="shared" si="5"/>
        <v>0</v>
      </c>
      <c r="J116" s="423">
        <v>6.05</v>
      </c>
      <c r="K116" s="422">
        <f t="shared" si="4"/>
        <v>0</v>
      </c>
    </row>
    <row r="117" spans="1:11">
      <c r="A117" s="26"/>
      <c r="B117" s="21" t="s">
        <v>827</v>
      </c>
      <c r="C117" s="34" t="s">
        <v>63</v>
      </c>
      <c r="D117" s="33"/>
      <c r="E117" s="34"/>
      <c r="F117" s="26" t="s">
        <v>50</v>
      </c>
      <c r="G117" s="26">
        <v>0</v>
      </c>
      <c r="H117" s="418">
        <f t="shared" si="5"/>
        <v>0</v>
      </c>
      <c r="J117" s="423">
        <v>5.2</v>
      </c>
      <c r="K117" s="422">
        <f t="shared" si="4"/>
        <v>0</v>
      </c>
    </row>
    <row r="118" spans="1:11">
      <c r="A118" s="26"/>
      <c r="B118" s="21" t="s">
        <v>828</v>
      </c>
      <c r="C118" s="34" t="s">
        <v>64</v>
      </c>
      <c r="D118" s="33"/>
      <c r="E118" s="34"/>
      <c r="F118" s="26" t="s">
        <v>50</v>
      </c>
      <c r="G118" s="26">
        <v>0</v>
      </c>
      <c r="H118" s="418">
        <f t="shared" si="5"/>
        <v>0</v>
      </c>
      <c r="J118" s="423">
        <v>5.9</v>
      </c>
      <c r="K118" s="422">
        <f t="shared" si="4"/>
        <v>0</v>
      </c>
    </row>
    <row r="119" spans="1:11">
      <c r="A119" s="425"/>
      <c r="B119" s="434" t="s">
        <v>829</v>
      </c>
      <c r="C119" s="424" t="s">
        <v>40</v>
      </c>
      <c r="D119" s="435"/>
      <c r="E119" s="424"/>
      <c r="F119" s="425" t="s">
        <v>50</v>
      </c>
      <c r="G119" s="425">
        <v>0</v>
      </c>
      <c r="H119" s="418">
        <f t="shared" si="5"/>
        <v>0</v>
      </c>
      <c r="J119" s="423">
        <v>7.1</v>
      </c>
      <c r="K119" s="422">
        <f t="shared" si="4"/>
        <v>0</v>
      </c>
    </row>
    <row r="120" spans="1:11">
      <c r="A120" s="26"/>
      <c r="B120" s="21" t="s">
        <v>830</v>
      </c>
      <c r="C120" s="34" t="s">
        <v>67</v>
      </c>
      <c r="D120" s="33"/>
      <c r="E120" s="34"/>
      <c r="F120" s="26" t="s">
        <v>50</v>
      </c>
      <c r="G120" s="26">
        <v>0</v>
      </c>
      <c r="H120" s="418">
        <f t="shared" si="5"/>
        <v>0</v>
      </c>
      <c r="J120" s="423">
        <v>4.9000000000000004</v>
      </c>
      <c r="K120" s="422">
        <f t="shared" si="4"/>
        <v>0</v>
      </c>
    </row>
    <row r="121" spans="1:11">
      <c r="A121" s="26"/>
      <c r="B121" s="21" t="s">
        <v>831</v>
      </c>
      <c r="C121" s="34" t="s">
        <v>65</v>
      </c>
      <c r="D121" s="33"/>
      <c r="E121" s="34"/>
      <c r="F121" s="26" t="s">
        <v>50</v>
      </c>
      <c r="G121" s="26">
        <v>0</v>
      </c>
      <c r="H121" s="418">
        <f t="shared" si="5"/>
        <v>0</v>
      </c>
      <c r="J121" s="423">
        <v>7.03</v>
      </c>
      <c r="K121" s="422">
        <f t="shared" si="4"/>
        <v>0</v>
      </c>
    </row>
    <row r="122" spans="1:11">
      <c r="A122" s="26"/>
      <c r="B122" s="21" t="s">
        <v>832</v>
      </c>
      <c r="C122" s="34" t="s">
        <v>66</v>
      </c>
      <c r="D122" s="33"/>
      <c r="E122" s="34"/>
      <c r="F122" s="26" t="s">
        <v>50</v>
      </c>
      <c r="G122" s="26">
        <v>0</v>
      </c>
      <c r="H122" s="418">
        <f t="shared" si="5"/>
        <v>0</v>
      </c>
      <c r="J122" s="423">
        <v>8.5</v>
      </c>
      <c r="K122" s="422">
        <f t="shared" si="4"/>
        <v>0</v>
      </c>
    </row>
    <row r="123" spans="1:11">
      <c r="A123" s="26"/>
      <c r="B123" s="21" t="s">
        <v>833</v>
      </c>
      <c r="C123" s="34" t="s">
        <v>73</v>
      </c>
      <c r="D123" s="33"/>
      <c r="E123" s="34"/>
      <c r="F123" s="26" t="s">
        <v>50</v>
      </c>
      <c r="G123" s="26">
        <v>0</v>
      </c>
      <c r="H123" s="418">
        <f t="shared" si="5"/>
        <v>0</v>
      </c>
      <c r="J123" s="423">
        <v>1.5</v>
      </c>
      <c r="K123" s="422">
        <f t="shared" si="4"/>
        <v>0</v>
      </c>
    </row>
    <row r="124" spans="1:11">
      <c r="A124" s="26"/>
      <c r="B124" s="21" t="s">
        <v>834</v>
      </c>
      <c r="C124" s="34" t="s">
        <v>74</v>
      </c>
      <c r="D124" s="33"/>
      <c r="E124" s="34"/>
      <c r="F124" s="26" t="s">
        <v>50</v>
      </c>
      <c r="G124" s="26">
        <v>0</v>
      </c>
      <c r="H124" s="418">
        <f t="shared" si="5"/>
        <v>0</v>
      </c>
      <c r="J124" s="423">
        <v>1.75</v>
      </c>
      <c r="K124" s="422">
        <f t="shared" si="4"/>
        <v>0</v>
      </c>
    </row>
    <row r="125" spans="1:11">
      <c r="A125" s="26"/>
      <c r="B125" s="21" t="s">
        <v>835</v>
      </c>
      <c r="C125" s="34" t="s">
        <v>75</v>
      </c>
      <c r="D125" s="33"/>
      <c r="E125" s="34"/>
      <c r="F125" s="26" t="s">
        <v>50</v>
      </c>
      <c r="G125" s="26">
        <v>0</v>
      </c>
      <c r="H125" s="418">
        <f t="shared" si="5"/>
        <v>0</v>
      </c>
      <c r="J125" s="423">
        <v>1.75</v>
      </c>
      <c r="K125" s="422">
        <f t="shared" si="4"/>
        <v>0</v>
      </c>
    </row>
    <row r="126" spans="1:11">
      <c r="A126" s="26"/>
      <c r="B126" s="21" t="s">
        <v>836</v>
      </c>
      <c r="C126" s="34" t="s">
        <v>76</v>
      </c>
      <c r="D126" s="33"/>
      <c r="E126" s="34"/>
      <c r="F126" s="26" t="s">
        <v>50</v>
      </c>
      <c r="G126" s="26">
        <v>0</v>
      </c>
      <c r="H126" s="418">
        <f t="shared" si="5"/>
        <v>0</v>
      </c>
      <c r="J126" s="423">
        <v>3.6</v>
      </c>
      <c r="K126" s="422">
        <f t="shared" si="4"/>
        <v>0</v>
      </c>
    </row>
    <row r="127" spans="1:11">
      <c r="A127" s="26"/>
      <c r="B127" s="21" t="s">
        <v>837</v>
      </c>
      <c r="C127" s="34" t="s">
        <v>838</v>
      </c>
      <c r="D127" s="33"/>
      <c r="E127" s="34"/>
      <c r="F127" s="26" t="s">
        <v>50</v>
      </c>
      <c r="G127" s="26">
        <v>0</v>
      </c>
      <c r="H127" s="418">
        <f t="shared" si="5"/>
        <v>0</v>
      </c>
      <c r="J127" s="423">
        <v>5.05</v>
      </c>
      <c r="K127" s="422">
        <f t="shared" si="4"/>
        <v>0</v>
      </c>
    </row>
    <row r="128" spans="1:11">
      <c r="A128" s="26"/>
      <c r="B128" s="21" t="s">
        <v>839</v>
      </c>
      <c r="C128" s="34" t="s">
        <v>77</v>
      </c>
      <c r="D128" s="33"/>
      <c r="E128" s="34"/>
      <c r="F128" s="26" t="s">
        <v>50</v>
      </c>
      <c r="G128" s="26">
        <v>0</v>
      </c>
      <c r="H128" s="418">
        <f t="shared" si="5"/>
        <v>0</v>
      </c>
      <c r="J128" s="423">
        <v>3.2</v>
      </c>
      <c r="K128" s="422">
        <f t="shared" si="4"/>
        <v>0</v>
      </c>
    </row>
    <row r="129" spans="1:11">
      <c r="A129" s="26"/>
      <c r="B129" s="21" t="s">
        <v>69</v>
      </c>
      <c r="C129" s="34" t="s">
        <v>71</v>
      </c>
      <c r="D129" s="33"/>
      <c r="E129" s="34"/>
      <c r="F129" s="26" t="s">
        <v>50</v>
      </c>
      <c r="G129" s="26">
        <v>0</v>
      </c>
      <c r="H129" s="418">
        <f t="shared" si="5"/>
        <v>0</v>
      </c>
      <c r="J129" s="423">
        <v>0.28000000000000003</v>
      </c>
      <c r="K129" s="422">
        <f t="shared" si="4"/>
        <v>0</v>
      </c>
    </row>
    <row r="130" spans="1:11">
      <c r="A130" s="26"/>
      <c r="B130" s="21" t="s">
        <v>68</v>
      </c>
      <c r="C130" s="34" t="s">
        <v>41</v>
      </c>
      <c r="D130" s="33"/>
      <c r="E130" s="34"/>
      <c r="F130" s="26" t="s">
        <v>50</v>
      </c>
      <c r="G130" s="26">
        <v>0</v>
      </c>
      <c r="H130" s="418">
        <f t="shared" si="5"/>
        <v>0</v>
      </c>
      <c r="J130" s="423">
        <v>0.64</v>
      </c>
      <c r="K130" s="422">
        <f t="shared" si="4"/>
        <v>0</v>
      </c>
    </row>
    <row r="131" spans="1:11">
      <c r="A131" s="26"/>
      <c r="B131" s="21" t="s">
        <v>70</v>
      </c>
      <c r="C131" s="34" t="s">
        <v>72</v>
      </c>
      <c r="D131" s="33"/>
      <c r="E131" s="34"/>
      <c r="F131" s="26" t="s">
        <v>50</v>
      </c>
      <c r="G131" s="26">
        <v>0</v>
      </c>
      <c r="H131" s="418">
        <f t="shared" si="5"/>
        <v>0</v>
      </c>
      <c r="J131" s="423">
        <v>1.37</v>
      </c>
      <c r="K131" s="422">
        <f t="shared" si="4"/>
        <v>0</v>
      </c>
    </row>
    <row r="132" spans="1:11">
      <c r="A132" s="26"/>
      <c r="B132" s="21" t="s">
        <v>840</v>
      </c>
      <c r="C132" s="34" t="s">
        <v>841</v>
      </c>
      <c r="D132" s="33"/>
      <c r="E132" s="34"/>
      <c r="F132" s="26" t="s">
        <v>50</v>
      </c>
      <c r="G132" s="26">
        <v>0</v>
      </c>
      <c r="H132" s="418">
        <f t="shared" ref="H132:H135" si="6">IF(G132&gt;0,1,0)</f>
        <v>0</v>
      </c>
      <c r="J132" s="423">
        <v>2.2000000000000002</v>
      </c>
      <c r="K132" s="422">
        <f t="shared" ref="K132:K195" si="7">J132*G132</f>
        <v>0</v>
      </c>
    </row>
    <row r="133" spans="1:11">
      <c r="A133" s="425"/>
      <c r="B133" s="434" t="s">
        <v>265</v>
      </c>
      <c r="C133" s="424" t="s">
        <v>266</v>
      </c>
      <c r="D133" s="435"/>
      <c r="E133" s="424"/>
      <c r="F133" s="425" t="s">
        <v>50</v>
      </c>
      <c r="G133" s="425">
        <v>0</v>
      </c>
      <c r="H133" s="418">
        <f t="shared" si="6"/>
        <v>0</v>
      </c>
      <c r="J133" s="423">
        <v>2</v>
      </c>
      <c r="K133" s="422">
        <f t="shared" si="7"/>
        <v>0</v>
      </c>
    </row>
    <row r="134" spans="1:11">
      <c r="A134" s="26"/>
      <c r="B134" s="21" t="s">
        <v>941</v>
      </c>
      <c r="C134" s="34" t="s">
        <v>79</v>
      </c>
      <c r="D134" s="33"/>
      <c r="E134" s="34"/>
      <c r="F134" s="26" t="s">
        <v>50</v>
      </c>
      <c r="G134" s="26">
        <v>0</v>
      </c>
      <c r="H134" s="418">
        <f t="shared" si="6"/>
        <v>0</v>
      </c>
      <c r="J134" s="423">
        <v>5.7</v>
      </c>
      <c r="K134" s="422">
        <f t="shared" si="7"/>
        <v>0</v>
      </c>
    </row>
    <row r="135" spans="1:11">
      <c r="A135" s="26"/>
      <c r="B135" s="21" t="s">
        <v>940</v>
      </c>
      <c r="C135" s="34" t="s">
        <v>80</v>
      </c>
      <c r="D135" s="33"/>
      <c r="E135" s="34"/>
      <c r="F135" s="26" t="s">
        <v>50</v>
      </c>
      <c r="G135" s="26">
        <v>0</v>
      </c>
      <c r="H135" s="418">
        <f t="shared" si="6"/>
        <v>0</v>
      </c>
      <c r="J135" s="423">
        <v>6.5</v>
      </c>
      <c r="K135" s="422">
        <f t="shared" si="7"/>
        <v>0</v>
      </c>
    </row>
    <row r="136" spans="1:11">
      <c r="A136" s="26"/>
      <c r="B136" s="21" t="s">
        <v>78</v>
      </c>
      <c r="C136" s="34" t="s">
        <v>81</v>
      </c>
      <c r="D136" s="33"/>
      <c r="E136" s="34"/>
      <c r="F136" s="26" t="s">
        <v>50</v>
      </c>
      <c r="G136" s="26">
        <v>0</v>
      </c>
      <c r="H136" s="418">
        <f t="shared" ref="H136:H167" si="8">IF(G136&gt;0,1,0)</f>
        <v>0</v>
      </c>
      <c r="J136" s="423">
        <v>0.4</v>
      </c>
      <c r="K136" s="422">
        <f t="shared" si="7"/>
        <v>0</v>
      </c>
    </row>
    <row r="137" spans="1:11">
      <c r="A137" s="26"/>
      <c r="B137" s="21" t="s">
        <v>42</v>
      </c>
      <c r="C137" s="34"/>
      <c r="D137" s="33"/>
      <c r="E137" s="34"/>
      <c r="F137" s="26" t="s">
        <v>50</v>
      </c>
      <c r="G137" s="26">
        <v>0</v>
      </c>
      <c r="H137" s="418">
        <f t="shared" si="8"/>
        <v>0</v>
      </c>
      <c r="J137" s="423">
        <v>1.9</v>
      </c>
      <c r="K137" s="422">
        <f t="shared" si="7"/>
        <v>0</v>
      </c>
    </row>
    <row r="138" spans="1:11">
      <c r="A138" s="26"/>
      <c r="B138" s="437" t="s">
        <v>901</v>
      </c>
      <c r="C138" s="34"/>
      <c r="D138" s="33"/>
      <c r="E138" s="34"/>
      <c r="F138" s="26" t="s">
        <v>53</v>
      </c>
      <c r="G138" s="26">
        <v>0</v>
      </c>
      <c r="H138" s="418">
        <f t="shared" si="8"/>
        <v>0</v>
      </c>
      <c r="J138" s="423">
        <v>0.52</v>
      </c>
      <c r="K138" s="422">
        <f t="shared" si="7"/>
        <v>0</v>
      </c>
    </row>
    <row r="139" spans="1:11">
      <c r="A139" s="26"/>
      <c r="B139" s="21" t="s">
        <v>286</v>
      </c>
      <c r="C139" s="34" t="s">
        <v>287</v>
      </c>
      <c r="D139" s="33"/>
      <c r="E139" s="34"/>
      <c r="F139" s="26" t="s">
        <v>50</v>
      </c>
      <c r="G139" s="26">
        <v>0</v>
      </c>
      <c r="H139" s="418">
        <f t="shared" si="8"/>
        <v>0</v>
      </c>
      <c r="J139" s="423">
        <v>2.48</v>
      </c>
      <c r="K139" s="422">
        <f t="shared" si="7"/>
        <v>0</v>
      </c>
    </row>
    <row r="140" spans="1:11">
      <c r="A140" s="26"/>
      <c r="B140" s="302" t="s">
        <v>963</v>
      </c>
      <c r="C140" s="34"/>
      <c r="D140" s="33"/>
      <c r="E140" s="34"/>
      <c r="F140" s="26" t="s">
        <v>53</v>
      </c>
      <c r="G140" s="204">
        <v>0</v>
      </c>
      <c r="H140" s="418">
        <f t="shared" si="8"/>
        <v>0</v>
      </c>
      <c r="J140" s="423">
        <v>16.2</v>
      </c>
      <c r="K140" s="422">
        <f t="shared" si="7"/>
        <v>0</v>
      </c>
    </row>
    <row r="141" spans="1:11">
      <c r="A141" s="26"/>
      <c r="B141" s="21" t="s">
        <v>288</v>
      </c>
      <c r="C141" s="34" t="s">
        <v>289</v>
      </c>
      <c r="D141" s="33"/>
      <c r="E141" s="34"/>
      <c r="F141" s="26" t="s">
        <v>53</v>
      </c>
      <c r="G141" s="26">
        <v>0</v>
      </c>
      <c r="H141" s="418">
        <f t="shared" si="8"/>
        <v>0</v>
      </c>
      <c r="J141" s="423">
        <v>27.5</v>
      </c>
      <c r="K141" s="422">
        <f t="shared" si="7"/>
        <v>0</v>
      </c>
    </row>
    <row r="142" spans="1:11">
      <c r="A142" s="26"/>
      <c r="B142" s="21" t="s">
        <v>290</v>
      </c>
      <c r="C142" s="34" t="s">
        <v>291</v>
      </c>
      <c r="D142" s="33"/>
      <c r="E142" s="34"/>
      <c r="F142" s="26" t="s">
        <v>53</v>
      </c>
      <c r="G142" s="26">
        <v>0</v>
      </c>
      <c r="H142" s="418">
        <f t="shared" si="8"/>
        <v>0</v>
      </c>
      <c r="J142" s="423">
        <v>27.5</v>
      </c>
      <c r="K142" s="422">
        <f t="shared" si="7"/>
        <v>0</v>
      </c>
    </row>
    <row r="143" spans="1:11">
      <c r="A143" s="26"/>
      <c r="B143" s="21" t="s">
        <v>292</v>
      </c>
      <c r="C143" s="34" t="s">
        <v>293</v>
      </c>
      <c r="D143" s="33"/>
      <c r="E143" s="34"/>
      <c r="F143" s="26" t="s">
        <v>53</v>
      </c>
      <c r="G143" s="26">
        <v>0</v>
      </c>
      <c r="H143" s="418">
        <f t="shared" si="8"/>
        <v>0</v>
      </c>
      <c r="J143" s="423">
        <v>90</v>
      </c>
      <c r="K143" s="422">
        <f t="shared" si="7"/>
        <v>0</v>
      </c>
    </row>
    <row r="144" spans="1:11">
      <c r="A144" s="26"/>
      <c r="B144" s="21" t="s">
        <v>292</v>
      </c>
      <c r="C144" s="34" t="s">
        <v>294</v>
      </c>
      <c r="D144" s="33"/>
      <c r="E144" s="34"/>
      <c r="F144" s="26" t="s">
        <v>53</v>
      </c>
      <c r="G144" s="26">
        <v>0</v>
      </c>
      <c r="H144" s="418">
        <f t="shared" si="8"/>
        <v>0</v>
      </c>
      <c r="J144" s="423">
        <v>90</v>
      </c>
      <c r="K144" s="422">
        <f t="shared" si="7"/>
        <v>0</v>
      </c>
    </row>
    <row r="145" spans="1:11">
      <c r="A145" s="26"/>
      <c r="B145" s="21" t="s">
        <v>292</v>
      </c>
      <c r="C145" s="34" t="s">
        <v>295</v>
      </c>
      <c r="D145" s="33"/>
      <c r="E145" s="34"/>
      <c r="F145" s="26" t="s">
        <v>53</v>
      </c>
      <c r="G145" s="26">
        <v>0</v>
      </c>
      <c r="H145" s="418">
        <f t="shared" si="8"/>
        <v>0</v>
      </c>
      <c r="J145" s="423">
        <v>90</v>
      </c>
      <c r="K145" s="422">
        <f t="shared" si="7"/>
        <v>0</v>
      </c>
    </row>
    <row r="146" spans="1:11">
      <c r="A146" s="26"/>
      <c r="B146" s="21" t="s">
        <v>296</v>
      </c>
      <c r="C146" s="34" t="s">
        <v>297</v>
      </c>
      <c r="D146" s="33"/>
      <c r="E146" s="34"/>
      <c r="F146" s="26" t="s">
        <v>53</v>
      </c>
      <c r="G146" s="26">
        <v>0</v>
      </c>
      <c r="H146" s="418">
        <f t="shared" si="8"/>
        <v>0</v>
      </c>
      <c r="J146" s="423">
        <v>52</v>
      </c>
      <c r="K146" s="422">
        <f t="shared" si="7"/>
        <v>0</v>
      </c>
    </row>
    <row r="147" spans="1:11">
      <c r="A147" s="26"/>
      <c r="B147" s="21" t="s">
        <v>298</v>
      </c>
      <c r="C147" s="34" t="s">
        <v>299</v>
      </c>
      <c r="D147" s="33"/>
      <c r="E147" s="34"/>
      <c r="F147" s="26" t="s">
        <v>53</v>
      </c>
      <c r="G147" s="26">
        <v>0</v>
      </c>
      <c r="H147" s="418">
        <f t="shared" si="8"/>
        <v>0</v>
      </c>
      <c r="J147" s="423">
        <v>52</v>
      </c>
      <c r="K147" s="422">
        <f t="shared" si="7"/>
        <v>0</v>
      </c>
    </row>
    <row r="148" spans="1:11">
      <c r="A148" s="26"/>
      <c r="B148" s="21" t="s">
        <v>300</v>
      </c>
      <c r="C148" s="34" t="s">
        <v>301</v>
      </c>
      <c r="D148" s="33"/>
      <c r="E148" s="34"/>
      <c r="F148" s="26" t="s">
        <v>53</v>
      </c>
      <c r="G148" s="26">
        <v>0</v>
      </c>
      <c r="H148" s="418">
        <f t="shared" si="8"/>
        <v>0</v>
      </c>
      <c r="J148" s="423">
        <v>52</v>
      </c>
      <c r="K148" s="422">
        <f t="shared" si="7"/>
        <v>0</v>
      </c>
    </row>
    <row r="149" spans="1:11">
      <c r="A149" s="26"/>
      <c r="B149" s="21" t="s">
        <v>302</v>
      </c>
      <c r="C149" s="34" t="s">
        <v>303</v>
      </c>
      <c r="D149" s="33"/>
      <c r="E149" s="34"/>
      <c r="F149" s="26" t="s">
        <v>53</v>
      </c>
      <c r="G149" s="26">
        <v>0</v>
      </c>
      <c r="H149" s="418">
        <f t="shared" si="8"/>
        <v>0</v>
      </c>
      <c r="J149" s="423">
        <v>52</v>
      </c>
      <c r="K149" s="422">
        <f t="shared" si="7"/>
        <v>0</v>
      </c>
    </row>
    <row r="150" spans="1:11" ht="12">
      <c r="A150" s="26"/>
      <c r="B150" s="443" t="s">
        <v>860</v>
      </c>
      <c r="C150" s="34" t="s">
        <v>304</v>
      </c>
      <c r="D150" s="33"/>
      <c r="E150" s="34"/>
      <c r="F150" s="26" t="s">
        <v>53</v>
      </c>
      <c r="G150" s="26">
        <v>0</v>
      </c>
      <c r="H150" s="418">
        <f t="shared" si="8"/>
        <v>0</v>
      </c>
      <c r="J150" s="423">
        <v>121.5</v>
      </c>
      <c r="K150" s="422">
        <f t="shared" si="7"/>
        <v>0</v>
      </c>
    </row>
    <row r="151" spans="1:11" ht="12">
      <c r="A151" s="26"/>
      <c r="B151" s="443" t="s">
        <v>861</v>
      </c>
      <c r="C151" s="34" t="s">
        <v>305</v>
      </c>
      <c r="D151" s="33"/>
      <c r="E151" s="34"/>
      <c r="F151" s="26" t="s">
        <v>53</v>
      </c>
      <c r="G151" s="26">
        <v>0</v>
      </c>
      <c r="H151" s="418">
        <f t="shared" si="8"/>
        <v>0</v>
      </c>
      <c r="J151" s="423">
        <v>121.5</v>
      </c>
      <c r="K151" s="422">
        <f t="shared" si="7"/>
        <v>0</v>
      </c>
    </row>
    <row r="152" spans="1:11" ht="12">
      <c r="A152" s="26"/>
      <c r="B152" s="443" t="s">
        <v>862</v>
      </c>
      <c r="C152" s="34" t="s">
        <v>306</v>
      </c>
      <c r="D152" s="33"/>
      <c r="E152" s="34"/>
      <c r="F152" s="26" t="s">
        <v>53</v>
      </c>
      <c r="G152" s="26">
        <v>0</v>
      </c>
      <c r="H152" s="418">
        <f t="shared" si="8"/>
        <v>0</v>
      </c>
      <c r="J152" s="423">
        <v>121.5</v>
      </c>
      <c r="K152" s="422">
        <f t="shared" si="7"/>
        <v>0</v>
      </c>
    </row>
    <row r="153" spans="1:11" ht="12">
      <c r="A153" s="26"/>
      <c r="B153" s="443" t="s">
        <v>863</v>
      </c>
      <c r="C153" s="34" t="s">
        <v>307</v>
      </c>
      <c r="D153" s="33"/>
      <c r="E153" s="34"/>
      <c r="F153" s="26" t="s">
        <v>53</v>
      </c>
      <c r="G153" s="26">
        <v>0</v>
      </c>
      <c r="H153" s="418">
        <f t="shared" si="8"/>
        <v>0</v>
      </c>
      <c r="J153" s="423">
        <v>121.5</v>
      </c>
      <c r="K153" s="422">
        <f t="shared" si="7"/>
        <v>0</v>
      </c>
    </row>
    <row r="154" spans="1:11" ht="12">
      <c r="A154" s="26"/>
      <c r="B154" s="443" t="s">
        <v>864</v>
      </c>
      <c r="C154" s="34" t="s">
        <v>308</v>
      </c>
      <c r="D154" s="33"/>
      <c r="E154" s="34"/>
      <c r="F154" s="26" t="s">
        <v>53</v>
      </c>
      <c r="G154" s="26">
        <v>0</v>
      </c>
      <c r="H154" s="418">
        <f t="shared" si="8"/>
        <v>0</v>
      </c>
      <c r="J154" s="423">
        <v>121.5</v>
      </c>
      <c r="K154" s="422">
        <f t="shared" si="7"/>
        <v>0</v>
      </c>
    </row>
    <row r="155" spans="1:11" ht="12">
      <c r="A155" s="26"/>
      <c r="B155" s="443" t="s">
        <v>309</v>
      </c>
      <c r="C155" s="34" t="s">
        <v>310</v>
      </c>
      <c r="D155" s="33"/>
      <c r="E155" s="34" t="s">
        <v>311</v>
      </c>
      <c r="F155" s="26" t="s">
        <v>50</v>
      </c>
      <c r="G155" s="26">
        <v>0</v>
      </c>
      <c r="H155" s="418">
        <f t="shared" si="8"/>
        <v>0</v>
      </c>
      <c r="J155" s="433">
        <v>999</v>
      </c>
      <c r="K155" s="431">
        <f t="shared" si="7"/>
        <v>0</v>
      </c>
    </row>
    <row r="156" spans="1:11" ht="12">
      <c r="A156" s="26"/>
      <c r="B156" s="443" t="s">
        <v>312</v>
      </c>
      <c r="C156" s="34" t="s">
        <v>313</v>
      </c>
      <c r="D156" s="33"/>
      <c r="E156" s="34"/>
      <c r="F156" s="26" t="s">
        <v>50</v>
      </c>
      <c r="G156" s="26">
        <v>0</v>
      </c>
      <c r="H156" s="418">
        <f t="shared" si="8"/>
        <v>0</v>
      </c>
      <c r="J156" s="433">
        <v>999</v>
      </c>
      <c r="K156" s="431">
        <f t="shared" si="7"/>
        <v>0</v>
      </c>
    </row>
    <row r="157" spans="1:11" ht="12">
      <c r="A157" s="26"/>
      <c r="B157" s="443" t="s">
        <v>314</v>
      </c>
      <c r="C157" s="34" t="s">
        <v>315</v>
      </c>
      <c r="D157" s="33"/>
      <c r="E157" s="34"/>
      <c r="F157" s="26" t="s">
        <v>53</v>
      </c>
      <c r="G157" s="26">
        <v>0</v>
      </c>
      <c r="H157" s="418">
        <f t="shared" si="8"/>
        <v>0</v>
      </c>
      <c r="J157" s="423">
        <v>115</v>
      </c>
      <c r="K157" s="422">
        <f t="shared" si="7"/>
        <v>0</v>
      </c>
    </row>
    <row r="158" spans="1:11" ht="12">
      <c r="A158" s="26"/>
      <c r="B158" s="443" t="s">
        <v>314</v>
      </c>
      <c r="C158" s="34" t="s">
        <v>316</v>
      </c>
      <c r="D158" s="33"/>
      <c r="E158" s="34"/>
      <c r="F158" s="26" t="s">
        <v>53</v>
      </c>
      <c r="G158" s="26">
        <v>0</v>
      </c>
      <c r="H158" s="418">
        <f t="shared" si="8"/>
        <v>0</v>
      </c>
      <c r="J158" s="423">
        <v>115</v>
      </c>
      <c r="K158" s="422">
        <f t="shared" si="7"/>
        <v>0</v>
      </c>
    </row>
    <row r="159" spans="1:11" ht="12">
      <c r="A159" s="26"/>
      <c r="B159" s="443" t="s">
        <v>314</v>
      </c>
      <c r="C159" s="34" t="s">
        <v>317</v>
      </c>
      <c r="D159" s="33"/>
      <c r="E159" s="34"/>
      <c r="F159" s="26" t="s">
        <v>53</v>
      </c>
      <c r="G159" s="26">
        <v>0</v>
      </c>
      <c r="H159" s="418">
        <f t="shared" si="8"/>
        <v>0</v>
      </c>
      <c r="J159" s="423">
        <v>115</v>
      </c>
      <c r="K159" s="422">
        <f t="shared" si="7"/>
        <v>0</v>
      </c>
    </row>
    <row r="160" spans="1:11" ht="12">
      <c r="A160" s="26"/>
      <c r="B160" s="443" t="s">
        <v>314</v>
      </c>
      <c r="C160" s="34" t="s">
        <v>318</v>
      </c>
      <c r="D160" s="33"/>
      <c r="E160" s="34"/>
      <c r="F160" s="26" t="s">
        <v>53</v>
      </c>
      <c r="G160" s="26">
        <v>0</v>
      </c>
      <c r="H160" s="418">
        <f t="shared" si="8"/>
        <v>0</v>
      </c>
      <c r="J160" s="423">
        <v>115</v>
      </c>
      <c r="K160" s="422">
        <f t="shared" si="7"/>
        <v>0</v>
      </c>
    </row>
    <row r="161" spans="1:11" ht="12">
      <c r="A161" s="26"/>
      <c r="B161" s="443" t="s">
        <v>314</v>
      </c>
      <c r="C161" s="34" t="s">
        <v>319</v>
      </c>
      <c r="D161" s="33"/>
      <c r="E161" s="34"/>
      <c r="F161" s="26" t="s">
        <v>53</v>
      </c>
      <c r="G161" s="26">
        <v>0</v>
      </c>
      <c r="H161" s="418">
        <f t="shared" si="8"/>
        <v>0</v>
      </c>
      <c r="J161" s="423">
        <v>115</v>
      </c>
      <c r="K161" s="422">
        <f t="shared" si="7"/>
        <v>0</v>
      </c>
    </row>
    <row r="162" spans="1:11" ht="12">
      <c r="A162" s="26"/>
      <c r="B162" s="443" t="s">
        <v>314</v>
      </c>
      <c r="C162" s="34" t="s">
        <v>320</v>
      </c>
      <c r="D162" s="33"/>
      <c r="E162" s="34"/>
      <c r="F162" s="26" t="s">
        <v>53</v>
      </c>
      <c r="G162" s="26">
        <v>0</v>
      </c>
      <c r="H162" s="418">
        <f t="shared" si="8"/>
        <v>0</v>
      </c>
      <c r="J162" s="423">
        <v>115</v>
      </c>
      <c r="K162" s="422">
        <f t="shared" si="7"/>
        <v>0</v>
      </c>
    </row>
    <row r="163" spans="1:11" ht="12">
      <c r="A163" s="26"/>
      <c r="B163" s="443" t="s">
        <v>314</v>
      </c>
      <c r="C163" s="34" t="s">
        <v>321</v>
      </c>
      <c r="D163" s="33"/>
      <c r="E163" s="34"/>
      <c r="F163" s="26" t="s">
        <v>53</v>
      </c>
      <c r="G163" s="26">
        <v>0</v>
      </c>
      <c r="H163" s="418">
        <f t="shared" si="8"/>
        <v>0</v>
      </c>
      <c r="J163" s="423">
        <v>115</v>
      </c>
      <c r="K163" s="422">
        <f t="shared" si="7"/>
        <v>0</v>
      </c>
    </row>
    <row r="164" spans="1:11" ht="12">
      <c r="A164" s="26"/>
      <c r="B164" s="443" t="s">
        <v>314</v>
      </c>
      <c r="C164" s="34" t="s">
        <v>322</v>
      </c>
      <c r="D164" s="33"/>
      <c r="E164" s="34"/>
      <c r="F164" s="26" t="s">
        <v>53</v>
      </c>
      <c r="G164" s="26">
        <v>0</v>
      </c>
      <c r="H164" s="418">
        <f t="shared" si="8"/>
        <v>0</v>
      </c>
      <c r="J164" s="423">
        <v>115</v>
      </c>
      <c r="K164" s="422">
        <f t="shared" si="7"/>
        <v>0</v>
      </c>
    </row>
    <row r="165" spans="1:11" ht="12">
      <c r="A165" s="26"/>
      <c r="B165" s="443" t="s">
        <v>314</v>
      </c>
      <c r="C165" s="34" t="s">
        <v>323</v>
      </c>
      <c r="D165" s="33"/>
      <c r="E165" s="34"/>
      <c r="F165" s="26" t="s">
        <v>53</v>
      </c>
      <c r="G165" s="26">
        <v>0</v>
      </c>
      <c r="H165" s="418">
        <f t="shared" si="8"/>
        <v>0</v>
      </c>
      <c r="J165" s="423">
        <v>115</v>
      </c>
      <c r="K165" s="422">
        <f t="shared" si="7"/>
        <v>0</v>
      </c>
    </row>
    <row r="166" spans="1:11" ht="12">
      <c r="A166" s="26"/>
      <c r="B166" s="443" t="s">
        <v>324</v>
      </c>
      <c r="C166" s="34" t="s">
        <v>325</v>
      </c>
      <c r="D166" s="33"/>
      <c r="E166" s="34"/>
      <c r="F166" s="26" t="s">
        <v>53</v>
      </c>
      <c r="G166" s="26">
        <v>0</v>
      </c>
      <c r="H166" s="418">
        <f t="shared" si="8"/>
        <v>0</v>
      </c>
      <c r="J166" s="433">
        <v>999</v>
      </c>
      <c r="K166" s="431">
        <f t="shared" si="7"/>
        <v>0</v>
      </c>
    </row>
    <row r="167" spans="1:11" ht="12">
      <c r="A167" s="26"/>
      <c r="B167" s="443" t="s">
        <v>326</v>
      </c>
      <c r="C167" s="34" t="s">
        <v>327</v>
      </c>
      <c r="D167" s="33"/>
      <c r="E167" s="34"/>
      <c r="F167" s="26" t="s">
        <v>53</v>
      </c>
      <c r="G167" s="26">
        <v>0</v>
      </c>
      <c r="H167" s="418">
        <f t="shared" si="8"/>
        <v>0</v>
      </c>
      <c r="J167" s="433">
        <v>999</v>
      </c>
      <c r="K167" s="431">
        <f t="shared" si="7"/>
        <v>0</v>
      </c>
    </row>
    <row r="168" spans="1:11" ht="12">
      <c r="A168" s="26"/>
      <c r="B168" s="443" t="s">
        <v>309</v>
      </c>
      <c r="C168" s="34" t="s">
        <v>328</v>
      </c>
      <c r="D168" s="33"/>
      <c r="E168" s="34" t="s">
        <v>311</v>
      </c>
      <c r="F168" s="26" t="s">
        <v>50</v>
      </c>
      <c r="G168" s="26">
        <v>0</v>
      </c>
      <c r="H168" s="418">
        <f t="shared" ref="H168:H199" si="9">IF(G168&gt;0,1,0)</f>
        <v>0</v>
      </c>
      <c r="J168" s="433">
        <v>999</v>
      </c>
      <c r="K168" s="431">
        <f t="shared" si="7"/>
        <v>0</v>
      </c>
    </row>
    <row r="169" spans="1:11">
      <c r="A169" s="26"/>
      <c r="B169" s="21" t="s">
        <v>842</v>
      </c>
      <c r="C169" s="33"/>
      <c r="D169" s="33"/>
      <c r="E169" s="34"/>
      <c r="F169" s="26" t="s">
        <v>50</v>
      </c>
      <c r="G169" s="26">
        <v>0</v>
      </c>
      <c r="H169" s="418">
        <f t="shared" si="9"/>
        <v>0</v>
      </c>
      <c r="J169" s="430">
        <v>0.3</v>
      </c>
      <c r="K169" s="432">
        <f t="shared" si="7"/>
        <v>0</v>
      </c>
    </row>
    <row r="170" spans="1:11">
      <c r="A170" s="26"/>
      <c r="B170" s="410" t="s">
        <v>43</v>
      </c>
      <c r="C170" s="34"/>
      <c r="D170" s="33"/>
      <c r="E170" s="34"/>
      <c r="F170" s="26" t="s">
        <v>50</v>
      </c>
      <c r="G170" s="26">
        <v>0</v>
      </c>
      <c r="H170" s="418">
        <f t="shared" si="9"/>
        <v>0</v>
      </c>
      <c r="J170" s="430">
        <v>1</v>
      </c>
      <c r="K170" s="432">
        <f t="shared" si="7"/>
        <v>0</v>
      </c>
    </row>
    <row r="171" spans="1:11">
      <c r="A171" s="26"/>
      <c r="B171" s="410" t="s">
        <v>44</v>
      </c>
      <c r="C171" s="34" t="s">
        <v>329</v>
      </c>
      <c r="D171" s="33"/>
      <c r="E171" s="34"/>
      <c r="F171" s="26" t="s">
        <v>52</v>
      </c>
      <c r="G171" s="26">
        <v>0</v>
      </c>
      <c r="H171" s="418">
        <f t="shared" si="9"/>
        <v>0</v>
      </c>
      <c r="J171" s="430">
        <v>0.25</v>
      </c>
      <c r="K171" s="432">
        <f t="shared" si="7"/>
        <v>0</v>
      </c>
    </row>
    <row r="172" spans="1:11">
      <c r="A172" s="26"/>
      <c r="B172" s="21" t="s">
        <v>917</v>
      </c>
      <c r="C172" s="34"/>
      <c r="D172" s="34"/>
      <c r="E172" s="34"/>
      <c r="F172" s="26" t="s">
        <v>50</v>
      </c>
      <c r="G172" s="26">
        <v>0</v>
      </c>
      <c r="H172" s="418">
        <f t="shared" si="9"/>
        <v>0</v>
      </c>
      <c r="J172" s="423">
        <v>1.45</v>
      </c>
      <c r="K172" s="422">
        <f t="shared" si="7"/>
        <v>0</v>
      </c>
    </row>
    <row r="173" spans="1:11">
      <c r="A173" s="26"/>
      <c r="B173" s="21" t="s">
        <v>916</v>
      </c>
      <c r="C173" s="34"/>
      <c r="D173" s="34"/>
      <c r="E173" s="34"/>
      <c r="F173" s="26" t="s">
        <v>50</v>
      </c>
      <c r="G173" s="26">
        <v>0</v>
      </c>
      <c r="H173" s="418">
        <f t="shared" si="9"/>
        <v>0</v>
      </c>
      <c r="J173" s="423">
        <v>1.45</v>
      </c>
      <c r="K173" s="422">
        <f t="shared" si="7"/>
        <v>0</v>
      </c>
    </row>
    <row r="174" spans="1:11">
      <c r="A174" s="26"/>
      <c r="B174" s="21" t="s">
        <v>915</v>
      </c>
      <c r="C174" s="34"/>
      <c r="D174" s="34"/>
      <c r="E174" s="34"/>
      <c r="F174" s="26" t="s">
        <v>50</v>
      </c>
      <c r="G174" s="26">
        <v>0</v>
      </c>
      <c r="H174" s="418">
        <f t="shared" si="9"/>
        <v>0</v>
      </c>
      <c r="J174" s="423">
        <v>1.45</v>
      </c>
      <c r="K174" s="422">
        <f t="shared" si="7"/>
        <v>0</v>
      </c>
    </row>
    <row r="175" spans="1:11">
      <c r="A175" s="26"/>
      <c r="B175" s="413" t="s">
        <v>914</v>
      </c>
      <c r="C175" s="34"/>
      <c r="D175" s="34"/>
      <c r="E175" s="34"/>
      <c r="F175" s="26" t="s">
        <v>50</v>
      </c>
      <c r="G175" s="26">
        <v>0</v>
      </c>
      <c r="H175" s="418">
        <f t="shared" si="9"/>
        <v>0</v>
      </c>
      <c r="J175" s="423">
        <v>1.5</v>
      </c>
      <c r="K175" s="422">
        <f t="shared" si="7"/>
        <v>0</v>
      </c>
    </row>
    <row r="176" spans="1:11">
      <c r="A176" s="26"/>
      <c r="B176" s="413" t="s">
        <v>913</v>
      </c>
      <c r="C176" s="34"/>
      <c r="D176" s="34"/>
      <c r="E176" s="34"/>
      <c r="F176" s="26" t="s">
        <v>52</v>
      </c>
      <c r="G176" s="26">
        <v>0</v>
      </c>
      <c r="H176" s="418">
        <f t="shared" si="9"/>
        <v>0</v>
      </c>
      <c r="J176" s="423">
        <v>4</v>
      </c>
      <c r="K176" s="422">
        <f t="shared" si="7"/>
        <v>0</v>
      </c>
    </row>
    <row r="177" spans="1:11">
      <c r="A177" s="26"/>
      <c r="B177" s="413" t="s">
        <v>912</v>
      </c>
      <c r="C177" s="34"/>
      <c r="D177" s="34"/>
      <c r="E177" s="34"/>
      <c r="F177" s="26" t="s">
        <v>50</v>
      </c>
      <c r="G177" s="26">
        <v>0</v>
      </c>
      <c r="H177" s="418">
        <f t="shared" si="9"/>
        <v>0</v>
      </c>
      <c r="J177" s="423">
        <v>5</v>
      </c>
      <c r="K177" s="422">
        <f t="shared" si="7"/>
        <v>0</v>
      </c>
    </row>
    <row r="178" spans="1:11">
      <c r="A178" s="26"/>
      <c r="B178" s="21" t="s">
        <v>911</v>
      </c>
      <c r="C178" s="34"/>
      <c r="D178" s="34"/>
      <c r="E178" s="34"/>
      <c r="F178" s="26" t="s">
        <v>50</v>
      </c>
      <c r="G178" s="26">
        <v>0</v>
      </c>
      <c r="H178" s="418">
        <f t="shared" si="9"/>
        <v>0</v>
      </c>
      <c r="J178" s="423">
        <v>2.6</v>
      </c>
      <c r="K178" s="422">
        <f t="shared" si="7"/>
        <v>0</v>
      </c>
    </row>
    <row r="179" spans="1:11">
      <c r="A179" s="26"/>
      <c r="B179" s="205" t="s">
        <v>910</v>
      </c>
      <c r="C179" s="34"/>
      <c r="D179" s="34"/>
      <c r="E179" s="34"/>
      <c r="F179" s="26" t="s">
        <v>50</v>
      </c>
      <c r="G179" s="26">
        <v>0</v>
      </c>
      <c r="H179" s="418">
        <f t="shared" si="9"/>
        <v>0</v>
      </c>
      <c r="J179" s="423">
        <v>6.5</v>
      </c>
      <c r="K179" s="422">
        <f t="shared" si="7"/>
        <v>0</v>
      </c>
    </row>
    <row r="180" spans="1:11">
      <c r="A180" s="26"/>
      <c r="B180" s="205" t="s">
        <v>909</v>
      </c>
      <c r="C180" s="34"/>
      <c r="D180" s="34"/>
      <c r="E180" s="34"/>
      <c r="F180" s="26" t="s">
        <v>50</v>
      </c>
      <c r="G180" s="26">
        <v>0</v>
      </c>
      <c r="H180" s="418">
        <f t="shared" si="9"/>
        <v>0</v>
      </c>
      <c r="J180" s="423">
        <v>9.5</v>
      </c>
      <c r="K180" s="422">
        <f t="shared" si="7"/>
        <v>0</v>
      </c>
    </row>
    <row r="181" spans="1:11">
      <c r="A181" s="26"/>
      <c r="B181" s="205" t="s">
        <v>908</v>
      </c>
      <c r="C181" s="34"/>
      <c r="D181" s="33"/>
      <c r="E181" s="34"/>
      <c r="F181" s="26" t="s">
        <v>50</v>
      </c>
      <c r="G181" s="26">
        <v>0</v>
      </c>
      <c r="H181" s="418">
        <f t="shared" si="9"/>
        <v>0</v>
      </c>
      <c r="J181" s="423">
        <v>15</v>
      </c>
      <c r="K181" s="422">
        <f t="shared" si="7"/>
        <v>0</v>
      </c>
    </row>
    <row r="182" spans="1:11">
      <c r="A182" s="26"/>
      <c r="B182" s="205" t="s">
        <v>907</v>
      </c>
      <c r="C182" s="34"/>
      <c r="D182" s="33"/>
      <c r="E182" s="34"/>
      <c r="F182" s="26" t="s">
        <v>50</v>
      </c>
      <c r="G182" s="26">
        <v>0</v>
      </c>
      <c r="H182" s="418">
        <f t="shared" si="9"/>
        <v>0</v>
      </c>
      <c r="J182" s="423">
        <v>18</v>
      </c>
      <c r="K182" s="422">
        <f t="shared" si="7"/>
        <v>0</v>
      </c>
    </row>
    <row r="183" spans="1:11">
      <c r="A183" s="26"/>
      <c r="B183" s="205" t="s">
        <v>906</v>
      </c>
      <c r="C183" s="34"/>
      <c r="D183" s="33"/>
      <c r="E183" s="34"/>
      <c r="F183" s="26" t="s">
        <v>50</v>
      </c>
      <c r="G183" s="26">
        <v>0</v>
      </c>
      <c r="H183" s="418">
        <f t="shared" si="9"/>
        <v>0</v>
      </c>
      <c r="J183" s="423">
        <v>21.5</v>
      </c>
      <c r="K183" s="422">
        <f t="shared" si="7"/>
        <v>0</v>
      </c>
    </row>
    <row r="184" spans="1:11">
      <c r="A184" s="26"/>
      <c r="B184" s="205" t="s">
        <v>905</v>
      </c>
      <c r="C184" s="34"/>
      <c r="D184" s="33"/>
      <c r="E184" s="34"/>
      <c r="F184" s="26" t="s">
        <v>50</v>
      </c>
      <c r="G184" s="26">
        <v>0</v>
      </c>
      <c r="H184" s="418">
        <f t="shared" si="9"/>
        <v>0</v>
      </c>
      <c r="J184" s="423">
        <v>1.8</v>
      </c>
      <c r="K184" s="422">
        <f t="shared" si="7"/>
        <v>0</v>
      </c>
    </row>
    <row r="185" spans="1:11">
      <c r="A185" s="26"/>
      <c r="B185" s="205" t="s">
        <v>904</v>
      </c>
      <c r="C185" s="34"/>
      <c r="D185" s="33"/>
      <c r="E185" s="34"/>
      <c r="F185" s="26" t="s">
        <v>50</v>
      </c>
      <c r="G185" s="26">
        <v>0</v>
      </c>
      <c r="H185" s="418">
        <f t="shared" si="9"/>
        <v>0</v>
      </c>
      <c r="J185" s="423">
        <v>2.2000000000000002</v>
      </c>
      <c r="K185" s="422">
        <f t="shared" si="7"/>
        <v>0</v>
      </c>
    </row>
    <row r="186" spans="1:11">
      <c r="A186" s="26"/>
      <c r="B186" s="205" t="s">
        <v>943</v>
      </c>
      <c r="C186" s="34"/>
      <c r="D186" s="33"/>
      <c r="E186" s="34"/>
      <c r="F186" s="26" t="s">
        <v>50</v>
      </c>
      <c r="G186" s="26">
        <v>0</v>
      </c>
      <c r="H186" s="418">
        <f t="shared" si="9"/>
        <v>0</v>
      </c>
      <c r="J186" s="423">
        <v>2.62</v>
      </c>
      <c r="K186" s="422">
        <f t="shared" si="7"/>
        <v>0</v>
      </c>
    </row>
    <row r="187" spans="1:11">
      <c r="A187" s="26"/>
      <c r="B187" s="21" t="s">
        <v>331</v>
      </c>
      <c r="C187" s="34" t="s">
        <v>953</v>
      </c>
      <c r="D187" s="33"/>
      <c r="E187" s="34"/>
      <c r="F187" s="26" t="s">
        <v>50</v>
      </c>
      <c r="G187" s="26">
        <v>0</v>
      </c>
      <c r="H187" s="418">
        <f t="shared" si="9"/>
        <v>0</v>
      </c>
      <c r="J187" s="423">
        <v>0.41</v>
      </c>
      <c r="K187" s="422">
        <f t="shared" si="7"/>
        <v>0</v>
      </c>
    </row>
    <row r="188" spans="1:11">
      <c r="A188" s="26"/>
      <c r="B188" s="21" t="s">
        <v>331</v>
      </c>
      <c r="C188" s="34" t="s">
        <v>954</v>
      </c>
      <c r="D188" s="33"/>
      <c r="E188" s="34"/>
      <c r="F188" s="26" t="s">
        <v>50</v>
      </c>
      <c r="G188" s="26">
        <v>0</v>
      </c>
      <c r="H188" s="418">
        <f t="shared" si="9"/>
        <v>0</v>
      </c>
      <c r="J188" s="423">
        <v>0.7</v>
      </c>
      <c r="K188" s="422">
        <f t="shared" si="7"/>
        <v>0</v>
      </c>
    </row>
    <row r="189" spans="1:11">
      <c r="A189" s="26"/>
      <c r="B189" s="21" t="s">
        <v>332</v>
      </c>
      <c r="C189" s="34"/>
      <c r="D189" s="33" t="s">
        <v>330</v>
      </c>
      <c r="E189" s="33" t="s">
        <v>333</v>
      </c>
      <c r="F189" s="26" t="s">
        <v>50</v>
      </c>
      <c r="G189" s="26">
        <v>0</v>
      </c>
      <c r="H189" s="418">
        <f t="shared" si="9"/>
        <v>0</v>
      </c>
      <c r="J189" s="423">
        <v>4.07</v>
      </c>
      <c r="K189" s="422">
        <f t="shared" si="7"/>
        <v>0</v>
      </c>
    </row>
    <row r="190" spans="1:11">
      <c r="A190" s="26"/>
      <c r="B190" s="21" t="s">
        <v>955</v>
      </c>
      <c r="C190" s="34"/>
      <c r="D190" s="33" t="s">
        <v>330</v>
      </c>
      <c r="E190" s="33" t="s">
        <v>956</v>
      </c>
      <c r="F190" s="26" t="s">
        <v>50</v>
      </c>
      <c r="G190" s="26">
        <v>0</v>
      </c>
      <c r="H190" s="418">
        <f t="shared" si="9"/>
        <v>0</v>
      </c>
      <c r="J190" s="423">
        <v>6.11</v>
      </c>
      <c r="K190" s="422">
        <f t="shared" si="7"/>
        <v>0</v>
      </c>
    </row>
    <row r="191" spans="1:11">
      <c r="A191" s="33"/>
      <c r="B191" s="21" t="s">
        <v>334</v>
      </c>
      <c r="C191" s="34"/>
      <c r="D191" s="33"/>
      <c r="E191" s="34"/>
      <c r="F191" s="26" t="s">
        <v>50</v>
      </c>
      <c r="G191" s="26">
        <v>0</v>
      </c>
      <c r="H191" s="418">
        <f t="shared" si="9"/>
        <v>0</v>
      </c>
      <c r="J191" s="423">
        <v>0.09</v>
      </c>
      <c r="K191" s="422">
        <f t="shared" si="7"/>
        <v>0</v>
      </c>
    </row>
    <row r="192" spans="1:11">
      <c r="A192" s="435"/>
      <c r="B192" s="434" t="s">
        <v>338</v>
      </c>
      <c r="C192" s="424"/>
      <c r="D192" s="435"/>
      <c r="E192" s="424" t="s">
        <v>45</v>
      </c>
      <c r="F192" s="425" t="s">
        <v>50</v>
      </c>
      <c r="G192" s="425">
        <v>0</v>
      </c>
      <c r="H192" s="418">
        <f t="shared" si="9"/>
        <v>0</v>
      </c>
      <c r="J192" s="423">
        <v>0.14810999999999999</v>
      </c>
      <c r="K192" s="422">
        <f t="shared" si="7"/>
        <v>0</v>
      </c>
    </row>
    <row r="193" spans="1:11">
      <c r="A193" s="33"/>
      <c r="B193" s="21" t="s">
        <v>82</v>
      </c>
      <c r="C193" s="34" t="s">
        <v>83</v>
      </c>
      <c r="D193" s="436"/>
      <c r="E193" s="34" t="s">
        <v>45</v>
      </c>
      <c r="F193" s="442" t="s">
        <v>50</v>
      </c>
      <c r="G193" s="442">
        <v>0</v>
      </c>
      <c r="H193" s="418">
        <f t="shared" si="9"/>
        <v>0</v>
      </c>
      <c r="J193" s="433">
        <v>999</v>
      </c>
      <c r="K193" s="431">
        <f t="shared" si="7"/>
        <v>0</v>
      </c>
    </row>
    <row r="194" spans="1:11">
      <c r="A194" s="33"/>
      <c r="B194" s="437" t="s">
        <v>902</v>
      </c>
      <c r="C194" s="34"/>
      <c r="D194" s="33"/>
      <c r="E194" s="34"/>
      <c r="F194" s="26" t="s">
        <v>50</v>
      </c>
      <c r="G194" s="26">
        <v>0</v>
      </c>
      <c r="H194" s="418">
        <f t="shared" si="9"/>
        <v>0</v>
      </c>
      <c r="J194" s="423">
        <v>3.2800000000000003E-2</v>
      </c>
      <c r="K194" s="422">
        <f t="shared" si="7"/>
        <v>0</v>
      </c>
    </row>
    <row r="195" spans="1:11">
      <c r="A195" s="33"/>
      <c r="B195" s="437" t="s">
        <v>903</v>
      </c>
      <c r="C195" s="34"/>
      <c r="D195" s="33"/>
      <c r="E195" s="34"/>
      <c r="F195" s="26" t="s">
        <v>50</v>
      </c>
      <c r="G195" s="26">
        <v>0</v>
      </c>
      <c r="H195" s="418">
        <f t="shared" si="9"/>
        <v>0</v>
      </c>
      <c r="J195" s="423">
        <v>3.2800000000000003E-2</v>
      </c>
      <c r="K195" s="422">
        <f t="shared" si="7"/>
        <v>0</v>
      </c>
    </row>
    <row r="196" spans="1:11">
      <c r="A196" s="33"/>
      <c r="B196" s="21" t="s">
        <v>46</v>
      </c>
      <c r="C196" s="34"/>
      <c r="D196" s="33"/>
      <c r="E196" s="34"/>
      <c r="F196" s="26" t="s">
        <v>50</v>
      </c>
      <c r="G196" s="26">
        <v>0</v>
      </c>
      <c r="H196" s="418">
        <f t="shared" si="9"/>
        <v>0</v>
      </c>
      <c r="J196" s="423">
        <v>2.2400000000000002</v>
      </c>
      <c r="K196" s="422">
        <f t="shared" ref="K196:K259" si="10">J196*G196</f>
        <v>0</v>
      </c>
    </row>
    <row r="197" spans="1:11">
      <c r="A197" s="33"/>
      <c r="B197" s="21" t="s">
        <v>846</v>
      </c>
      <c r="C197" s="34"/>
      <c r="D197" s="33"/>
      <c r="E197" s="34"/>
      <c r="F197" s="26" t="s">
        <v>50</v>
      </c>
      <c r="G197" s="26">
        <v>0</v>
      </c>
      <c r="H197" s="418">
        <f t="shared" si="9"/>
        <v>0</v>
      </c>
      <c r="J197" s="423">
        <v>0.12</v>
      </c>
      <c r="K197" s="422">
        <f t="shared" si="10"/>
        <v>0</v>
      </c>
    </row>
    <row r="198" spans="1:11">
      <c r="A198" s="33"/>
      <c r="B198" s="21" t="s">
        <v>847</v>
      </c>
      <c r="C198" s="34"/>
      <c r="D198" s="33"/>
      <c r="E198" s="34"/>
      <c r="F198" s="26" t="s">
        <v>50</v>
      </c>
      <c r="G198" s="26">
        <v>0</v>
      </c>
      <c r="H198" s="418">
        <f t="shared" si="9"/>
        <v>0</v>
      </c>
      <c r="J198" s="423">
        <v>0.12</v>
      </c>
      <c r="K198" s="422">
        <f t="shared" si="10"/>
        <v>0</v>
      </c>
    </row>
    <row r="199" spans="1:11">
      <c r="A199" s="33"/>
      <c r="B199" s="21" t="s">
        <v>848</v>
      </c>
      <c r="C199" s="34"/>
      <c r="D199" s="33"/>
      <c r="E199" s="34"/>
      <c r="F199" s="26" t="s">
        <v>50</v>
      </c>
      <c r="G199" s="26">
        <v>0</v>
      </c>
      <c r="H199" s="418">
        <f t="shared" si="9"/>
        <v>0</v>
      </c>
      <c r="J199" s="423">
        <v>0.12</v>
      </c>
      <c r="K199" s="422">
        <f t="shared" si="10"/>
        <v>0</v>
      </c>
    </row>
    <row r="200" spans="1:11">
      <c r="A200" s="33"/>
      <c r="B200" s="21" t="s">
        <v>335</v>
      </c>
      <c r="C200" s="34"/>
      <c r="D200" s="33"/>
      <c r="E200" s="34"/>
      <c r="F200" s="26" t="s">
        <v>50</v>
      </c>
      <c r="G200" s="26">
        <v>0</v>
      </c>
      <c r="H200" s="418">
        <f t="shared" ref="H200:H231" si="11">IF(G200&gt;0,1,0)</f>
        <v>0</v>
      </c>
      <c r="J200" s="423">
        <v>0.16</v>
      </c>
      <c r="K200" s="422">
        <f t="shared" si="10"/>
        <v>0</v>
      </c>
    </row>
    <row r="201" spans="1:11">
      <c r="A201" s="435"/>
      <c r="B201" s="434" t="s">
        <v>337</v>
      </c>
      <c r="C201" s="424"/>
      <c r="D201" s="435"/>
      <c r="E201" s="424" t="s">
        <v>258</v>
      </c>
      <c r="F201" s="425" t="s">
        <v>50</v>
      </c>
      <c r="G201" s="425">
        <v>0</v>
      </c>
      <c r="H201" s="418">
        <f t="shared" si="11"/>
        <v>0</v>
      </c>
      <c r="J201" s="423">
        <v>5.0000000000000001E-3</v>
      </c>
      <c r="K201" s="422">
        <f t="shared" si="10"/>
        <v>0</v>
      </c>
    </row>
    <row r="202" spans="1:11">
      <c r="A202" s="33"/>
      <c r="B202" s="21" t="s">
        <v>865</v>
      </c>
      <c r="C202" s="34"/>
      <c r="D202" s="33"/>
      <c r="E202" s="34"/>
      <c r="F202" s="26" t="s">
        <v>50</v>
      </c>
      <c r="G202" s="26">
        <v>0</v>
      </c>
      <c r="H202" s="418">
        <f t="shared" si="11"/>
        <v>0</v>
      </c>
      <c r="J202" s="423">
        <v>0.05</v>
      </c>
      <c r="K202" s="422">
        <f t="shared" si="10"/>
        <v>0</v>
      </c>
    </row>
    <row r="203" spans="1:11">
      <c r="A203" s="33"/>
      <c r="B203" s="21" t="s">
        <v>845</v>
      </c>
      <c r="C203" s="34"/>
      <c r="D203" s="33"/>
      <c r="E203" s="34" t="s">
        <v>957</v>
      </c>
      <c r="F203" s="26" t="s">
        <v>50</v>
      </c>
      <c r="G203" s="26">
        <v>0</v>
      </c>
      <c r="H203" s="418">
        <f t="shared" si="11"/>
        <v>0</v>
      </c>
      <c r="J203" s="423">
        <v>1.4</v>
      </c>
      <c r="K203" s="422">
        <f t="shared" si="10"/>
        <v>0</v>
      </c>
    </row>
    <row r="204" spans="1:11">
      <c r="A204" s="33"/>
      <c r="B204" s="21" t="s">
        <v>866</v>
      </c>
      <c r="C204" s="34"/>
      <c r="D204" s="33"/>
      <c r="E204" s="34"/>
      <c r="F204" s="26" t="s">
        <v>50</v>
      </c>
      <c r="G204" s="26">
        <v>0</v>
      </c>
      <c r="H204" s="418">
        <f t="shared" si="11"/>
        <v>0</v>
      </c>
      <c r="J204" s="423">
        <v>1</v>
      </c>
      <c r="K204" s="422">
        <f t="shared" si="10"/>
        <v>0</v>
      </c>
    </row>
    <row r="205" spans="1:11">
      <c r="A205" s="33"/>
      <c r="B205" s="21" t="s">
        <v>844</v>
      </c>
      <c r="C205" s="34"/>
      <c r="D205" s="33"/>
      <c r="E205" s="34"/>
      <c r="F205" s="26" t="s">
        <v>50</v>
      </c>
      <c r="G205" s="26">
        <v>0</v>
      </c>
      <c r="H205" s="418">
        <f t="shared" si="11"/>
        <v>0</v>
      </c>
      <c r="J205" s="423">
        <v>1.27</v>
      </c>
      <c r="K205" s="422">
        <f t="shared" si="10"/>
        <v>0</v>
      </c>
    </row>
    <row r="206" spans="1:11">
      <c r="A206" s="33"/>
      <c r="B206" s="21" t="s">
        <v>336</v>
      </c>
      <c r="C206" s="34"/>
      <c r="D206" s="33"/>
      <c r="E206" s="34"/>
      <c r="F206" s="26" t="s">
        <v>50</v>
      </c>
      <c r="G206" s="26">
        <v>0</v>
      </c>
      <c r="H206" s="418">
        <f t="shared" si="11"/>
        <v>0</v>
      </c>
      <c r="J206" s="423">
        <v>5.2399999999999999E-3</v>
      </c>
      <c r="K206" s="422">
        <f t="shared" si="10"/>
        <v>0</v>
      </c>
    </row>
    <row r="207" spans="1:11">
      <c r="A207" s="33"/>
      <c r="B207" s="21" t="s">
        <v>867</v>
      </c>
      <c r="C207" s="34"/>
      <c r="D207" s="33"/>
      <c r="E207" s="34"/>
      <c r="F207" s="26" t="s">
        <v>50</v>
      </c>
      <c r="G207" s="26">
        <v>0</v>
      </c>
      <c r="H207" s="418">
        <f t="shared" si="11"/>
        <v>0</v>
      </c>
      <c r="J207" s="423">
        <v>3.75</v>
      </c>
      <c r="K207" s="422">
        <f t="shared" si="10"/>
        <v>0</v>
      </c>
    </row>
    <row r="208" spans="1:11">
      <c r="A208" s="33"/>
      <c r="B208" s="21" t="s">
        <v>868</v>
      </c>
      <c r="C208" s="34"/>
      <c r="D208" s="33"/>
      <c r="E208" s="34"/>
      <c r="F208" s="26" t="s">
        <v>50</v>
      </c>
      <c r="G208" s="26">
        <v>0</v>
      </c>
      <c r="H208" s="418">
        <f t="shared" si="11"/>
        <v>0</v>
      </c>
      <c r="J208" s="423">
        <v>4.47</v>
      </c>
      <c r="K208" s="422">
        <f t="shared" si="10"/>
        <v>0</v>
      </c>
    </row>
    <row r="209" spans="1:11">
      <c r="A209" s="33"/>
      <c r="B209" s="21" t="s">
        <v>918</v>
      </c>
      <c r="C209" s="34"/>
      <c r="D209" s="33"/>
      <c r="E209" s="34"/>
      <c r="F209" s="26" t="s">
        <v>50</v>
      </c>
      <c r="G209" s="26">
        <v>0</v>
      </c>
      <c r="H209" s="418">
        <f t="shared" si="11"/>
        <v>0</v>
      </c>
      <c r="J209" s="423">
        <v>5.39</v>
      </c>
      <c r="K209" s="422">
        <f t="shared" si="10"/>
        <v>0</v>
      </c>
    </row>
    <row r="210" spans="1:11">
      <c r="A210" s="33"/>
      <c r="B210" s="21" t="s">
        <v>869</v>
      </c>
      <c r="C210" s="34"/>
      <c r="D210" s="33"/>
      <c r="E210" s="34"/>
      <c r="F210" s="26" t="s">
        <v>50</v>
      </c>
      <c r="G210" s="26">
        <v>0</v>
      </c>
      <c r="H210" s="418">
        <f t="shared" si="11"/>
        <v>0</v>
      </c>
      <c r="J210" s="423">
        <v>15.56</v>
      </c>
      <c r="K210" s="422">
        <f t="shared" si="10"/>
        <v>0</v>
      </c>
    </row>
    <row r="211" spans="1:11">
      <c r="A211" s="33"/>
      <c r="B211" s="21" t="s">
        <v>870</v>
      </c>
      <c r="C211" s="34"/>
      <c r="D211" s="33"/>
      <c r="E211" s="34"/>
      <c r="F211" s="26" t="s">
        <v>50</v>
      </c>
      <c r="G211" s="26">
        <v>0</v>
      </c>
      <c r="H211" s="418">
        <f t="shared" si="11"/>
        <v>0</v>
      </c>
      <c r="J211" s="423">
        <v>19.850000000000001</v>
      </c>
      <c r="K211" s="422">
        <f t="shared" si="10"/>
        <v>0</v>
      </c>
    </row>
    <row r="212" spans="1:11">
      <c r="A212" s="33"/>
      <c r="B212" s="21" t="s">
        <v>919</v>
      </c>
      <c r="C212" s="34"/>
      <c r="D212" s="33"/>
      <c r="E212" s="34"/>
      <c r="F212" s="26" t="s">
        <v>50</v>
      </c>
      <c r="G212" s="26">
        <v>0</v>
      </c>
      <c r="H212" s="418">
        <f t="shared" si="11"/>
        <v>0</v>
      </c>
      <c r="J212" s="423">
        <v>23.67</v>
      </c>
      <c r="K212" s="422">
        <f t="shared" si="10"/>
        <v>0</v>
      </c>
    </row>
    <row r="213" spans="1:11">
      <c r="A213" s="33"/>
      <c r="B213" s="21" t="s">
        <v>871</v>
      </c>
      <c r="C213" s="34"/>
      <c r="D213" s="33" t="s">
        <v>134</v>
      </c>
      <c r="E213" s="34"/>
      <c r="F213" s="26" t="s">
        <v>50</v>
      </c>
      <c r="G213" s="26">
        <v>0</v>
      </c>
      <c r="H213" s="418">
        <f t="shared" si="11"/>
        <v>0</v>
      </c>
      <c r="J213" s="423">
        <v>19.079999999999998</v>
      </c>
      <c r="K213" s="422">
        <f t="shared" si="10"/>
        <v>0</v>
      </c>
    </row>
    <row r="214" spans="1:11">
      <c r="A214" s="33"/>
      <c r="B214" s="21" t="s">
        <v>872</v>
      </c>
      <c r="C214" s="34"/>
      <c r="D214" s="33" t="s">
        <v>134</v>
      </c>
      <c r="E214" s="34"/>
      <c r="F214" s="26" t="s">
        <v>50</v>
      </c>
      <c r="G214" s="26">
        <v>0</v>
      </c>
      <c r="H214" s="418">
        <f t="shared" si="11"/>
        <v>0</v>
      </c>
      <c r="J214" s="423">
        <v>21.68</v>
      </c>
      <c r="K214" s="422">
        <f t="shared" si="10"/>
        <v>0</v>
      </c>
    </row>
    <row r="215" spans="1:11">
      <c r="A215" s="33"/>
      <c r="B215" s="21" t="s">
        <v>873</v>
      </c>
      <c r="C215" s="34"/>
      <c r="D215" s="33" t="s">
        <v>134</v>
      </c>
      <c r="E215" s="34"/>
      <c r="F215" s="26" t="s">
        <v>50</v>
      </c>
      <c r="G215" s="26">
        <v>0</v>
      </c>
      <c r="H215" s="418">
        <f t="shared" si="11"/>
        <v>0</v>
      </c>
      <c r="J215" s="423">
        <v>24</v>
      </c>
      <c r="K215" s="422">
        <f t="shared" si="10"/>
        <v>0</v>
      </c>
    </row>
    <row r="216" spans="1:11">
      <c r="A216" s="33"/>
      <c r="B216" s="21" t="s">
        <v>958</v>
      </c>
      <c r="C216" s="34"/>
      <c r="D216" s="33"/>
      <c r="E216" s="34"/>
      <c r="F216" s="26" t="s">
        <v>50</v>
      </c>
      <c r="G216" s="26">
        <v>0</v>
      </c>
      <c r="H216" s="418">
        <f t="shared" si="11"/>
        <v>0</v>
      </c>
      <c r="J216" s="423">
        <v>25.79</v>
      </c>
      <c r="K216" s="422">
        <f t="shared" si="10"/>
        <v>0</v>
      </c>
    </row>
    <row r="217" spans="1:11">
      <c r="A217" s="33"/>
      <c r="B217" s="21" t="s">
        <v>959</v>
      </c>
      <c r="C217" s="34"/>
      <c r="D217" s="33"/>
      <c r="E217" s="34"/>
      <c r="F217" s="26" t="s">
        <v>50</v>
      </c>
      <c r="G217" s="26">
        <v>0</v>
      </c>
      <c r="H217" s="418">
        <f t="shared" si="11"/>
        <v>0</v>
      </c>
      <c r="J217" s="423">
        <v>28.13</v>
      </c>
      <c r="K217" s="422">
        <f t="shared" si="10"/>
        <v>0</v>
      </c>
    </row>
    <row r="218" spans="1:11">
      <c r="A218" s="33"/>
      <c r="B218" s="21" t="s">
        <v>960</v>
      </c>
      <c r="C218" s="34"/>
      <c r="D218" s="33"/>
      <c r="E218" s="34"/>
      <c r="F218" s="26" t="s">
        <v>50</v>
      </c>
      <c r="G218" s="26">
        <v>0</v>
      </c>
      <c r="H218" s="418">
        <f t="shared" si="11"/>
        <v>0</v>
      </c>
      <c r="J218" s="423">
        <v>32.700000000000003</v>
      </c>
      <c r="K218" s="422">
        <f t="shared" si="10"/>
        <v>0</v>
      </c>
    </row>
    <row r="219" spans="1:11">
      <c r="A219" s="33"/>
      <c r="B219" s="444" t="s">
        <v>874</v>
      </c>
      <c r="C219" s="34"/>
      <c r="D219" s="33"/>
      <c r="E219" s="34"/>
      <c r="F219" s="26" t="s">
        <v>50</v>
      </c>
      <c r="G219" s="26">
        <v>0</v>
      </c>
      <c r="H219" s="418">
        <f t="shared" si="11"/>
        <v>0</v>
      </c>
      <c r="J219" s="423">
        <v>0.87</v>
      </c>
      <c r="K219" s="422">
        <f t="shared" si="10"/>
        <v>0</v>
      </c>
    </row>
    <row r="220" spans="1:11">
      <c r="A220" s="33"/>
      <c r="B220" s="444" t="s">
        <v>875</v>
      </c>
      <c r="C220" s="34"/>
      <c r="D220" s="33"/>
      <c r="E220" s="34"/>
      <c r="F220" s="26" t="s">
        <v>50</v>
      </c>
      <c r="G220" s="26">
        <v>0</v>
      </c>
      <c r="H220" s="418">
        <f t="shared" si="11"/>
        <v>0</v>
      </c>
      <c r="J220" s="423">
        <v>1.57</v>
      </c>
      <c r="K220" s="422">
        <f t="shared" si="10"/>
        <v>0</v>
      </c>
    </row>
    <row r="221" spans="1:11">
      <c r="A221" s="33"/>
      <c r="B221" s="444" t="s">
        <v>876</v>
      </c>
      <c r="C221" s="34"/>
      <c r="D221" s="33"/>
      <c r="E221" s="34"/>
      <c r="F221" s="26" t="s">
        <v>50</v>
      </c>
      <c r="G221" s="26">
        <v>0</v>
      </c>
      <c r="H221" s="418">
        <f t="shared" si="11"/>
        <v>0</v>
      </c>
      <c r="J221" s="423">
        <v>1.0900000000000001</v>
      </c>
      <c r="K221" s="422">
        <f t="shared" si="10"/>
        <v>0</v>
      </c>
    </row>
    <row r="222" spans="1:11">
      <c r="A222" s="33"/>
      <c r="B222" s="444" t="s">
        <v>877</v>
      </c>
      <c r="C222" s="34"/>
      <c r="D222" s="33"/>
      <c r="E222" s="34"/>
      <c r="F222" s="26" t="s">
        <v>50</v>
      </c>
      <c r="G222" s="26">
        <v>0</v>
      </c>
      <c r="H222" s="418">
        <f t="shared" si="11"/>
        <v>0</v>
      </c>
      <c r="J222" s="423">
        <v>1.0900000000000001</v>
      </c>
      <c r="K222" s="422">
        <f t="shared" si="10"/>
        <v>0</v>
      </c>
    </row>
    <row r="223" spans="1:11">
      <c r="A223" s="33"/>
      <c r="B223" s="444" t="s">
        <v>881</v>
      </c>
      <c r="C223" s="34"/>
      <c r="D223" s="33"/>
      <c r="E223" s="34"/>
      <c r="F223" s="26" t="s">
        <v>50</v>
      </c>
      <c r="G223" s="26">
        <v>0</v>
      </c>
      <c r="H223" s="418">
        <f t="shared" si="11"/>
        <v>0</v>
      </c>
      <c r="J223" s="423">
        <v>4.32</v>
      </c>
      <c r="K223" s="422">
        <f t="shared" si="10"/>
        <v>0</v>
      </c>
    </row>
    <row r="224" spans="1:11">
      <c r="A224" s="33"/>
      <c r="B224" s="444" t="s">
        <v>878</v>
      </c>
      <c r="C224" s="34"/>
      <c r="D224" s="33"/>
      <c r="E224" s="34"/>
      <c r="F224" s="26" t="s">
        <v>50</v>
      </c>
      <c r="G224" s="26">
        <v>0</v>
      </c>
      <c r="H224" s="418">
        <f t="shared" si="11"/>
        <v>0</v>
      </c>
      <c r="J224" s="423">
        <v>0.81</v>
      </c>
      <c r="K224" s="422">
        <f t="shared" si="10"/>
        <v>0</v>
      </c>
    </row>
    <row r="225" spans="1:11">
      <c r="A225" s="33"/>
      <c r="B225" s="444" t="s">
        <v>879</v>
      </c>
      <c r="C225" s="34"/>
      <c r="D225" s="33"/>
      <c r="E225" s="34"/>
      <c r="F225" s="26" t="s">
        <v>50</v>
      </c>
      <c r="G225" s="26">
        <v>0</v>
      </c>
      <c r="H225" s="418">
        <f t="shared" si="11"/>
        <v>0</v>
      </c>
      <c r="J225" s="423">
        <v>0.81</v>
      </c>
      <c r="K225" s="422">
        <f t="shared" si="10"/>
        <v>0</v>
      </c>
    </row>
    <row r="226" spans="1:11">
      <c r="A226" s="33"/>
      <c r="B226" s="444" t="s">
        <v>880</v>
      </c>
      <c r="C226" s="34"/>
      <c r="D226" s="33"/>
      <c r="E226" s="34"/>
      <c r="F226" s="26" t="s">
        <v>50</v>
      </c>
      <c r="G226" s="26">
        <v>0</v>
      </c>
      <c r="H226" s="418">
        <f t="shared" si="11"/>
        <v>0</v>
      </c>
      <c r="J226" s="423">
        <v>1.59</v>
      </c>
      <c r="K226" s="422">
        <f t="shared" si="10"/>
        <v>0</v>
      </c>
    </row>
    <row r="227" spans="1:11">
      <c r="A227" s="33"/>
      <c r="B227" s="444" t="s">
        <v>961</v>
      </c>
      <c r="C227" s="34"/>
      <c r="D227" s="33"/>
      <c r="E227" s="34"/>
      <c r="F227" s="26" t="s">
        <v>50</v>
      </c>
      <c r="G227" s="26">
        <v>0</v>
      </c>
      <c r="H227" s="418">
        <f t="shared" si="11"/>
        <v>0</v>
      </c>
      <c r="J227" s="423">
        <v>0.73</v>
      </c>
      <c r="K227" s="422">
        <f t="shared" si="10"/>
        <v>0</v>
      </c>
    </row>
    <row r="228" spans="1:11">
      <c r="A228" s="33"/>
      <c r="B228" s="21" t="s">
        <v>882</v>
      </c>
      <c r="C228" s="34"/>
      <c r="D228" s="33"/>
      <c r="E228" s="34"/>
      <c r="F228" s="26" t="s">
        <v>50</v>
      </c>
      <c r="G228" s="26">
        <v>0</v>
      </c>
      <c r="H228" s="418">
        <f t="shared" si="11"/>
        <v>0</v>
      </c>
      <c r="J228" s="423">
        <v>6.5</v>
      </c>
      <c r="K228" s="422">
        <f t="shared" si="10"/>
        <v>0</v>
      </c>
    </row>
    <row r="229" spans="1:11">
      <c r="A229" s="33"/>
      <c r="B229" s="21" t="s">
        <v>883</v>
      </c>
      <c r="C229" s="34"/>
      <c r="D229" s="33"/>
      <c r="E229" s="34"/>
      <c r="F229" s="26" t="s">
        <v>50</v>
      </c>
      <c r="G229" s="26">
        <v>0</v>
      </c>
      <c r="H229" s="418">
        <f t="shared" si="11"/>
        <v>0</v>
      </c>
      <c r="J229" s="423">
        <v>22</v>
      </c>
      <c r="K229" s="422">
        <f t="shared" si="10"/>
        <v>0</v>
      </c>
    </row>
    <row r="230" spans="1:11">
      <c r="A230" s="33"/>
      <c r="B230" s="21" t="s">
        <v>886</v>
      </c>
      <c r="C230" s="34"/>
      <c r="D230" s="33"/>
      <c r="E230" s="34"/>
      <c r="F230" s="26" t="s">
        <v>50</v>
      </c>
      <c r="G230" s="26">
        <v>0</v>
      </c>
      <c r="H230" s="418">
        <f t="shared" si="11"/>
        <v>0</v>
      </c>
      <c r="J230" s="423">
        <v>0.8</v>
      </c>
      <c r="K230" s="422">
        <f t="shared" si="10"/>
        <v>0</v>
      </c>
    </row>
    <row r="231" spans="1:11">
      <c r="A231" s="33"/>
      <c r="B231" s="21" t="s">
        <v>939</v>
      </c>
      <c r="C231" s="34"/>
      <c r="D231" s="33"/>
      <c r="E231" s="34"/>
      <c r="F231" s="26" t="s">
        <v>50</v>
      </c>
      <c r="G231" s="26">
        <v>0</v>
      </c>
      <c r="H231" s="418">
        <f t="shared" si="11"/>
        <v>0</v>
      </c>
      <c r="J231" s="423">
        <v>0.31</v>
      </c>
      <c r="K231" s="422">
        <f t="shared" si="10"/>
        <v>0</v>
      </c>
    </row>
    <row r="232" spans="1:11">
      <c r="A232" s="33"/>
      <c r="B232" s="21" t="s">
        <v>938</v>
      </c>
      <c r="C232" s="34"/>
      <c r="D232" s="33"/>
      <c r="E232" s="34"/>
      <c r="F232" s="26" t="s">
        <v>50</v>
      </c>
      <c r="G232" s="26">
        <v>0</v>
      </c>
      <c r="H232" s="418">
        <f t="shared" ref="H232:H263" si="12">IF(G232&gt;0,1,0)</f>
        <v>0</v>
      </c>
      <c r="J232" s="423">
        <v>1.5</v>
      </c>
      <c r="K232" s="422">
        <f t="shared" si="10"/>
        <v>0</v>
      </c>
    </row>
    <row r="233" spans="1:11">
      <c r="A233" s="33"/>
      <c r="B233" s="21" t="s">
        <v>937</v>
      </c>
      <c r="C233" s="34"/>
      <c r="D233" s="33"/>
      <c r="E233" s="34"/>
      <c r="F233" s="26" t="s">
        <v>50</v>
      </c>
      <c r="G233" s="26">
        <v>0</v>
      </c>
      <c r="H233" s="418">
        <f t="shared" si="12"/>
        <v>0</v>
      </c>
      <c r="J233" s="423">
        <v>0.5</v>
      </c>
      <c r="K233" s="422">
        <f t="shared" si="10"/>
        <v>0</v>
      </c>
    </row>
    <row r="234" spans="1:11">
      <c r="A234" s="33"/>
      <c r="B234" s="21" t="s">
        <v>936</v>
      </c>
      <c r="C234" s="34"/>
      <c r="D234" s="33"/>
      <c r="E234" s="34"/>
      <c r="F234" s="26" t="s">
        <v>50</v>
      </c>
      <c r="G234" s="26">
        <v>0</v>
      </c>
      <c r="H234" s="418">
        <f t="shared" si="12"/>
        <v>0</v>
      </c>
      <c r="J234" s="423">
        <v>1.2</v>
      </c>
      <c r="K234" s="422">
        <f t="shared" si="10"/>
        <v>0</v>
      </c>
    </row>
    <row r="235" spans="1:11">
      <c r="A235" s="33"/>
      <c r="B235" s="21" t="s">
        <v>935</v>
      </c>
      <c r="C235" s="34"/>
      <c r="D235" s="33"/>
      <c r="E235" s="34"/>
      <c r="F235" s="26" t="s">
        <v>50</v>
      </c>
      <c r="G235" s="26">
        <v>0</v>
      </c>
      <c r="H235" s="418">
        <f t="shared" si="12"/>
        <v>0</v>
      </c>
      <c r="J235" s="423">
        <v>0.28999999999999998</v>
      </c>
      <c r="K235" s="422">
        <f t="shared" si="10"/>
        <v>0</v>
      </c>
    </row>
    <row r="236" spans="1:11">
      <c r="A236" s="33"/>
      <c r="B236" s="21" t="s">
        <v>934</v>
      </c>
      <c r="C236" s="34"/>
      <c r="D236" s="33"/>
      <c r="E236" s="34"/>
      <c r="F236" s="26" t="s">
        <v>50</v>
      </c>
      <c r="G236" s="26">
        <v>0</v>
      </c>
      <c r="H236" s="418">
        <f t="shared" si="12"/>
        <v>0</v>
      </c>
      <c r="J236" s="423">
        <v>1.3</v>
      </c>
      <c r="K236" s="422">
        <f t="shared" si="10"/>
        <v>0</v>
      </c>
    </row>
    <row r="237" spans="1:11">
      <c r="A237" s="33"/>
      <c r="B237" s="21" t="s">
        <v>933</v>
      </c>
      <c r="C237" s="34"/>
      <c r="D237" s="33"/>
      <c r="E237" s="34"/>
      <c r="F237" s="26" t="s">
        <v>50</v>
      </c>
      <c r="G237" s="26">
        <v>0</v>
      </c>
      <c r="H237" s="418">
        <f t="shared" si="12"/>
        <v>0</v>
      </c>
      <c r="J237" s="423">
        <v>0.84</v>
      </c>
      <c r="K237" s="422">
        <f t="shared" si="10"/>
        <v>0</v>
      </c>
    </row>
    <row r="238" spans="1:11">
      <c r="A238" s="33"/>
      <c r="B238" s="21" t="s">
        <v>932</v>
      </c>
      <c r="C238" s="34"/>
      <c r="D238" s="33"/>
      <c r="E238" s="34"/>
      <c r="F238" s="26" t="s">
        <v>50</v>
      </c>
      <c r="G238" s="26">
        <v>0</v>
      </c>
      <c r="H238" s="418">
        <f t="shared" si="12"/>
        <v>0</v>
      </c>
      <c r="J238" s="423">
        <v>1.8</v>
      </c>
      <c r="K238" s="422">
        <f t="shared" si="10"/>
        <v>0</v>
      </c>
    </row>
    <row r="239" spans="1:11">
      <c r="A239" s="33"/>
      <c r="B239" s="437" t="s">
        <v>931</v>
      </c>
      <c r="C239" s="34"/>
      <c r="D239" s="33"/>
      <c r="E239" s="34"/>
      <c r="F239" s="26" t="s">
        <v>50</v>
      </c>
      <c r="G239" s="26">
        <v>0</v>
      </c>
      <c r="H239" s="418">
        <f t="shared" si="12"/>
        <v>0</v>
      </c>
      <c r="J239" s="423">
        <v>2.52</v>
      </c>
      <c r="K239" s="422">
        <f t="shared" si="10"/>
        <v>0</v>
      </c>
    </row>
    <row r="240" spans="1:11">
      <c r="A240" s="33"/>
      <c r="B240" s="437" t="s">
        <v>930</v>
      </c>
      <c r="C240" s="34"/>
      <c r="D240" s="33"/>
      <c r="E240" s="34"/>
      <c r="F240" s="26" t="s">
        <v>50</v>
      </c>
      <c r="G240" s="26">
        <v>0</v>
      </c>
      <c r="H240" s="418">
        <f t="shared" si="12"/>
        <v>0</v>
      </c>
      <c r="J240" s="423">
        <v>2.89</v>
      </c>
      <c r="K240" s="422">
        <f t="shared" si="10"/>
        <v>0</v>
      </c>
    </row>
    <row r="241" spans="1:11">
      <c r="A241" s="33"/>
      <c r="B241" s="437" t="s">
        <v>929</v>
      </c>
      <c r="C241" s="34"/>
      <c r="D241" s="33"/>
      <c r="E241" s="34"/>
      <c r="F241" s="26" t="s">
        <v>50</v>
      </c>
      <c r="G241" s="26">
        <v>0</v>
      </c>
      <c r="H241" s="418">
        <f t="shared" si="12"/>
        <v>0</v>
      </c>
      <c r="J241" s="423">
        <v>3.66</v>
      </c>
      <c r="K241" s="422">
        <f t="shared" si="10"/>
        <v>0</v>
      </c>
    </row>
    <row r="242" spans="1:11">
      <c r="A242" s="33"/>
      <c r="B242" s="437" t="s">
        <v>928</v>
      </c>
      <c r="C242" s="34"/>
      <c r="D242" s="33"/>
      <c r="E242" s="34"/>
      <c r="F242" s="26" t="s">
        <v>50</v>
      </c>
      <c r="G242" s="26">
        <v>0</v>
      </c>
      <c r="H242" s="418">
        <f t="shared" si="12"/>
        <v>0</v>
      </c>
      <c r="J242" s="423">
        <v>4.21</v>
      </c>
      <c r="K242" s="422">
        <f t="shared" si="10"/>
        <v>0</v>
      </c>
    </row>
    <row r="243" spans="1:11">
      <c r="A243" s="33"/>
      <c r="B243" s="437" t="s">
        <v>927</v>
      </c>
      <c r="C243" s="34"/>
      <c r="D243" s="33"/>
      <c r="E243" s="34"/>
      <c r="F243" s="26" t="s">
        <v>50</v>
      </c>
      <c r="G243" s="26">
        <v>0</v>
      </c>
      <c r="H243" s="418">
        <f t="shared" si="12"/>
        <v>0</v>
      </c>
      <c r="J243" s="423">
        <v>5.31</v>
      </c>
      <c r="K243" s="422">
        <f t="shared" si="10"/>
        <v>0</v>
      </c>
    </row>
    <row r="244" spans="1:11">
      <c r="A244" s="33"/>
      <c r="B244" s="21" t="s">
        <v>926</v>
      </c>
      <c r="C244" s="34"/>
      <c r="D244" s="33"/>
      <c r="E244" s="34"/>
      <c r="F244" s="26" t="s">
        <v>50</v>
      </c>
      <c r="G244" s="26">
        <v>0</v>
      </c>
      <c r="H244" s="418">
        <f t="shared" si="12"/>
        <v>0</v>
      </c>
      <c r="J244" s="423">
        <v>1.4E-2</v>
      </c>
      <c r="K244" s="422">
        <f t="shared" si="10"/>
        <v>0</v>
      </c>
    </row>
    <row r="245" spans="1:11">
      <c r="A245" s="33"/>
      <c r="B245" s="21" t="s">
        <v>925</v>
      </c>
      <c r="C245" s="34"/>
      <c r="D245" s="33"/>
      <c r="E245" s="34"/>
      <c r="F245" s="26" t="s">
        <v>50</v>
      </c>
      <c r="G245" s="26">
        <v>0</v>
      </c>
      <c r="H245" s="418">
        <f t="shared" si="12"/>
        <v>0</v>
      </c>
      <c r="J245" s="423">
        <v>0.51</v>
      </c>
      <c r="K245" s="422">
        <f t="shared" si="10"/>
        <v>0</v>
      </c>
    </row>
    <row r="246" spans="1:11">
      <c r="A246" s="33"/>
      <c r="B246" s="21" t="s">
        <v>924</v>
      </c>
      <c r="C246" s="34"/>
      <c r="D246" s="33"/>
      <c r="E246" s="34"/>
      <c r="F246" s="26" t="s">
        <v>50</v>
      </c>
      <c r="G246" s="26">
        <v>0</v>
      </c>
      <c r="H246" s="418">
        <f t="shared" si="12"/>
        <v>0</v>
      </c>
      <c r="J246" s="423">
        <v>5.0000000000000001E-3</v>
      </c>
      <c r="K246" s="422">
        <f t="shared" si="10"/>
        <v>0</v>
      </c>
    </row>
    <row r="247" spans="1:11">
      <c r="A247" s="33"/>
      <c r="B247" s="21" t="s">
        <v>923</v>
      </c>
      <c r="C247" s="34"/>
      <c r="D247" s="33"/>
      <c r="E247" s="34"/>
      <c r="F247" s="26" t="s">
        <v>50</v>
      </c>
      <c r="G247" s="26">
        <v>0</v>
      </c>
      <c r="H247" s="418">
        <f t="shared" si="12"/>
        <v>0</v>
      </c>
      <c r="J247" s="423">
        <v>3.11</v>
      </c>
      <c r="K247" s="422">
        <f t="shared" si="10"/>
        <v>0</v>
      </c>
    </row>
    <row r="248" spans="1:11">
      <c r="A248" s="33"/>
      <c r="B248" s="445" t="s">
        <v>342</v>
      </c>
      <c r="C248" s="34"/>
      <c r="D248" s="33"/>
      <c r="E248" s="34"/>
      <c r="F248" s="26" t="s">
        <v>50</v>
      </c>
      <c r="G248" s="26">
        <v>0</v>
      </c>
      <c r="H248" s="418">
        <f t="shared" si="12"/>
        <v>0</v>
      </c>
      <c r="J248" s="423">
        <v>0.11</v>
      </c>
      <c r="K248" s="422">
        <f t="shared" si="10"/>
        <v>0</v>
      </c>
    </row>
    <row r="249" spans="1:11">
      <c r="A249" s="33"/>
      <c r="B249" s="445" t="s">
        <v>343</v>
      </c>
      <c r="C249" s="34"/>
      <c r="D249" s="33"/>
      <c r="E249" s="34"/>
      <c r="F249" s="26" t="s">
        <v>50</v>
      </c>
      <c r="G249" s="26">
        <v>0</v>
      </c>
      <c r="H249" s="418">
        <f t="shared" si="12"/>
        <v>0</v>
      </c>
      <c r="J249" s="423">
        <v>0.11</v>
      </c>
      <c r="K249" s="422">
        <f t="shared" si="10"/>
        <v>0</v>
      </c>
    </row>
    <row r="250" spans="1:11">
      <c r="A250" s="33"/>
      <c r="B250" s="445" t="s">
        <v>884</v>
      </c>
      <c r="C250" s="34"/>
      <c r="D250" s="33"/>
      <c r="E250" s="34"/>
      <c r="F250" s="26" t="s">
        <v>50</v>
      </c>
      <c r="G250" s="26">
        <v>0</v>
      </c>
      <c r="H250" s="418">
        <f t="shared" si="12"/>
        <v>0</v>
      </c>
      <c r="J250" s="423">
        <v>0.52</v>
      </c>
      <c r="K250" s="422">
        <f t="shared" si="10"/>
        <v>0</v>
      </c>
    </row>
    <row r="251" spans="1:11">
      <c r="A251" s="33"/>
      <c r="B251" s="445" t="s">
        <v>885</v>
      </c>
      <c r="C251" s="34"/>
      <c r="D251" s="33"/>
      <c r="E251" s="34"/>
      <c r="F251" s="26" t="s">
        <v>50</v>
      </c>
      <c r="G251" s="26">
        <v>0</v>
      </c>
      <c r="H251" s="418">
        <f t="shared" si="12"/>
        <v>0</v>
      </c>
      <c r="J251" s="423">
        <v>0.52</v>
      </c>
      <c r="K251" s="422">
        <f t="shared" si="10"/>
        <v>0</v>
      </c>
    </row>
    <row r="252" spans="1:11">
      <c r="A252" s="435"/>
      <c r="B252" s="435" t="s">
        <v>340</v>
      </c>
      <c r="C252" s="424"/>
      <c r="D252" s="435"/>
      <c r="E252" s="424"/>
      <c r="F252" s="425" t="s">
        <v>50</v>
      </c>
      <c r="G252" s="425">
        <v>0</v>
      </c>
      <c r="H252" s="418">
        <f t="shared" si="12"/>
        <v>0</v>
      </c>
      <c r="J252" s="423">
        <v>0.1</v>
      </c>
      <c r="K252" s="422">
        <f t="shared" si="10"/>
        <v>0</v>
      </c>
    </row>
    <row r="253" spans="1:11">
      <c r="A253" s="435"/>
      <c r="B253" s="435" t="s">
        <v>922</v>
      </c>
      <c r="C253" s="424"/>
      <c r="D253" s="435"/>
      <c r="E253" s="424"/>
      <c r="F253" s="425" t="s">
        <v>50</v>
      </c>
      <c r="G253" s="425">
        <v>0</v>
      </c>
      <c r="H253" s="418">
        <f t="shared" si="12"/>
        <v>0</v>
      </c>
      <c r="J253" s="423">
        <v>3.5000000000000003E-2</v>
      </c>
      <c r="K253" s="422">
        <f t="shared" si="10"/>
        <v>0</v>
      </c>
    </row>
    <row r="254" spans="1:11">
      <c r="A254" s="33"/>
      <c r="B254" s="437" t="s">
        <v>921</v>
      </c>
      <c r="C254" s="34"/>
      <c r="D254" s="33"/>
      <c r="E254" s="34"/>
      <c r="F254" s="26" t="s">
        <v>50</v>
      </c>
      <c r="G254" s="26">
        <v>0</v>
      </c>
      <c r="H254" s="418">
        <f t="shared" si="12"/>
        <v>0</v>
      </c>
      <c r="J254" s="423">
        <v>3.5000000000000003E-2</v>
      </c>
      <c r="K254" s="422">
        <f t="shared" si="10"/>
        <v>0</v>
      </c>
    </row>
    <row r="255" spans="1:11">
      <c r="A255" s="435"/>
      <c r="B255" s="435" t="s">
        <v>962</v>
      </c>
      <c r="C255" s="424"/>
      <c r="D255" s="435"/>
      <c r="E255" s="424"/>
      <c r="F255" s="425" t="s">
        <v>50</v>
      </c>
      <c r="G255" s="425">
        <v>0</v>
      </c>
      <c r="H255" s="418">
        <f t="shared" si="12"/>
        <v>0</v>
      </c>
      <c r="J255" s="423">
        <v>0.2</v>
      </c>
      <c r="K255" s="422">
        <f t="shared" si="10"/>
        <v>0</v>
      </c>
    </row>
    <row r="256" spans="1:11">
      <c r="A256" s="33"/>
      <c r="B256" s="411" t="s">
        <v>920</v>
      </c>
      <c r="C256" s="34"/>
      <c r="D256" s="33"/>
      <c r="E256" s="34"/>
      <c r="F256" s="26" t="s">
        <v>50</v>
      </c>
      <c r="G256" s="26">
        <v>0</v>
      </c>
      <c r="H256" s="418">
        <f t="shared" si="12"/>
        <v>0</v>
      </c>
      <c r="J256" s="423">
        <v>7.0000000000000007E-2</v>
      </c>
      <c r="K256" s="422">
        <f t="shared" si="10"/>
        <v>0</v>
      </c>
    </row>
    <row r="257" spans="1:11">
      <c r="A257" s="33"/>
      <c r="B257" s="21"/>
      <c r="C257" s="34"/>
      <c r="D257" s="33"/>
      <c r="E257" s="34"/>
      <c r="F257" s="26" t="s">
        <v>50</v>
      </c>
      <c r="G257" s="26">
        <v>0</v>
      </c>
      <c r="H257" s="418">
        <f t="shared" si="12"/>
        <v>0</v>
      </c>
      <c r="J257" s="423"/>
      <c r="K257" s="422">
        <f t="shared" si="10"/>
        <v>0</v>
      </c>
    </row>
    <row r="258" spans="1:11">
      <c r="A258" s="33"/>
      <c r="B258" s="21"/>
      <c r="C258" s="34"/>
      <c r="D258" s="33"/>
      <c r="E258" s="34"/>
      <c r="F258" s="26" t="s">
        <v>50</v>
      </c>
      <c r="G258" s="26">
        <v>0</v>
      </c>
      <c r="H258" s="418">
        <f t="shared" si="12"/>
        <v>0</v>
      </c>
      <c r="J258" s="423"/>
      <c r="K258" s="422">
        <f t="shared" si="10"/>
        <v>0</v>
      </c>
    </row>
    <row r="259" spans="1:11">
      <c r="A259" s="33"/>
      <c r="B259" s="21"/>
      <c r="C259" s="21"/>
      <c r="D259" s="33"/>
      <c r="E259" s="21"/>
      <c r="F259" s="26" t="s">
        <v>50</v>
      </c>
      <c r="G259" s="26">
        <v>0</v>
      </c>
      <c r="H259" s="418">
        <f t="shared" si="12"/>
        <v>0</v>
      </c>
      <c r="J259" s="423"/>
      <c r="K259" s="422">
        <f t="shared" si="10"/>
        <v>0</v>
      </c>
    </row>
    <row r="260" spans="1:11">
      <c r="A260" s="33"/>
      <c r="B260" s="21"/>
      <c r="C260" s="21"/>
      <c r="D260" s="33"/>
      <c r="E260" s="21"/>
      <c r="F260" s="26" t="s">
        <v>50</v>
      </c>
      <c r="G260" s="26">
        <v>0</v>
      </c>
      <c r="H260" s="418">
        <f t="shared" si="12"/>
        <v>0</v>
      </c>
      <c r="J260" s="423"/>
      <c r="K260" s="422">
        <f t="shared" ref="K260:K281" si="13">J260*G260</f>
        <v>0</v>
      </c>
    </row>
    <row r="261" spans="1:11">
      <c r="A261" s="33"/>
      <c r="B261" s="21"/>
      <c r="C261" s="21"/>
      <c r="D261" s="33"/>
      <c r="E261" s="21"/>
      <c r="F261" s="26" t="s">
        <v>50</v>
      </c>
      <c r="G261" s="26">
        <v>0</v>
      </c>
      <c r="H261" s="418">
        <f t="shared" si="12"/>
        <v>0</v>
      </c>
      <c r="J261" s="423"/>
      <c r="K261" s="422">
        <f t="shared" si="13"/>
        <v>0</v>
      </c>
    </row>
    <row r="262" spans="1:11">
      <c r="A262" s="33"/>
      <c r="B262" s="21"/>
      <c r="C262" s="21"/>
      <c r="D262" s="33"/>
      <c r="E262" s="21"/>
      <c r="F262" s="26" t="s">
        <v>50</v>
      </c>
      <c r="G262" s="26">
        <v>0</v>
      </c>
      <c r="H262" s="418">
        <f t="shared" si="12"/>
        <v>0</v>
      </c>
      <c r="J262" s="423"/>
      <c r="K262" s="422">
        <f t="shared" si="13"/>
        <v>0</v>
      </c>
    </row>
    <row r="263" spans="1:11">
      <c r="A263" s="33"/>
      <c r="B263" s="21"/>
      <c r="C263" s="21"/>
      <c r="D263" s="33"/>
      <c r="E263" s="21"/>
      <c r="F263" s="26" t="s">
        <v>50</v>
      </c>
      <c r="G263" s="26">
        <v>0</v>
      </c>
      <c r="H263" s="418">
        <f t="shared" si="12"/>
        <v>0</v>
      </c>
      <c r="J263" s="423"/>
      <c r="K263" s="422">
        <f t="shared" si="13"/>
        <v>0</v>
      </c>
    </row>
    <row r="264" spans="1:11">
      <c r="A264" s="33"/>
      <c r="B264" s="21"/>
      <c r="C264" s="21"/>
      <c r="D264" s="33"/>
      <c r="E264" s="21"/>
      <c r="F264" s="26" t="s">
        <v>50</v>
      </c>
      <c r="G264" s="26">
        <v>0</v>
      </c>
      <c r="H264" s="418">
        <f t="shared" ref="H264:H281" si="14">IF(G264&gt;0,1,0)</f>
        <v>0</v>
      </c>
      <c r="J264" s="423"/>
      <c r="K264" s="422">
        <f t="shared" si="13"/>
        <v>0</v>
      </c>
    </row>
    <row r="265" spans="1:11">
      <c r="A265" s="33"/>
      <c r="B265" s="21"/>
      <c r="C265" s="21"/>
      <c r="D265" s="33"/>
      <c r="E265" s="21"/>
      <c r="F265" s="26" t="s">
        <v>50</v>
      </c>
      <c r="G265" s="26">
        <v>0</v>
      </c>
      <c r="H265" s="418">
        <f t="shared" si="14"/>
        <v>0</v>
      </c>
      <c r="J265" s="423"/>
      <c r="K265" s="422">
        <f t="shared" si="13"/>
        <v>0</v>
      </c>
    </row>
    <row r="266" spans="1:11">
      <c r="A266" s="33"/>
      <c r="B266" s="21"/>
      <c r="C266" s="21"/>
      <c r="D266" s="33"/>
      <c r="E266" s="21"/>
      <c r="F266" s="26" t="s">
        <v>50</v>
      </c>
      <c r="G266" s="26">
        <v>0</v>
      </c>
      <c r="H266" s="418">
        <f t="shared" si="14"/>
        <v>0</v>
      </c>
      <c r="J266" s="423"/>
      <c r="K266" s="422">
        <f t="shared" si="13"/>
        <v>0</v>
      </c>
    </row>
    <row r="267" spans="1:11">
      <c r="A267" s="33"/>
      <c r="B267" s="21"/>
      <c r="C267" s="21"/>
      <c r="D267" s="33"/>
      <c r="E267" s="21"/>
      <c r="F267" s="26" t="s">
        <v>50</v>
      </c>
      <c r="G267" s="26">
        <v>0</v>
      </c>
      <c r="H267" s="418">
        <f t="shared" si="14"/>
        <v>0</v>
      </c>
      <c r="J267" s="423"/>
      <c r="K267" s="422">
        <f t="shared" si="13"/>
        <v>0</v>
      </c>
    </row>
    <row r="268" spans="1:11">
      <c r="A268" s="33"/>
      <c r="B268" s="21"/>
      <c r="C268" s="21"/>
      <c r="D268" s="33"/>
      <c r="E268" s="21"/>
      <c r="F268" s="26" t="s">
        <v>50</v>
      </c>
      <c r="G268" s="26">
        <v>0</v>
      </c>
      <c r="H268" s="418">
        <f t="shared" si="14"/>
        <v>0</v>
      </c>
      <c r="J268" s="423"/>
      <c r="K268" s="422">
        <f t="shared" si="13"/>
        <v>0</v>
      </c>
    </row>
    <row r="269" spans="1:11">
      <c r="A269" s="33"/>
      <c r="B269" s="21"/>
      <c r="C269" s="21"/>
      <c r="D269" s="33"/>
      <c r="E269" s="21"/>
      <c r="F269" s="26" t="s">
        <v>50</v>
      </c>
      <c r="G269" s="26">
        <v>0</v>
      </c>
      <c r="H269" s="418">
        <f t="shared" si="14"/>
        <v>0</v>
      </c>
      <c r="J269" s="423"/>
      <c r="K269" s="422">
        <f t="shared" si="13"/>
        <v>0</v>
      </c>
    </row>
    <row r="270" spans="1:11">
      <c r="A270" s="33"/>
      <c r="B270" s="21"/>
      <c r="C270" s="21"/>
      <c r="D270" s="33"/>
      <c r="E270" s="21"/>
      <c r="F270" s="26" t="s">
        <v>50</v>
      </c>
      <c r="G270" s="26">
        <v>0</v>
      </c>
      <c r="H270" s="418">
        <f t="shared" si="14"/>
        <v>0</v>
      </c>
      <c r="J270" s="423"/>
      <c r="K270" s="422">
        <f t="shared" si="13"/>
        <v>0</v>
      </c>
    </row>
    <row r="271" spans="1:11">
      <c r="A271" s="33"/>
      <c r="B271" s="21"/>
      <c r="C271" s="21"/>
      <c r="D271" s="33"/>
      <c r="E271" s="21"/>
      <c r="F271" s="26" t="s">
        <v>50</v>
      </c>
      <c r="G271" s="26">
        <v>0</v>
      </c>
      <c r="H271" s="418">
        <f t="shared" si="14"/>
        <v>0</v>
      </c>
      <c r="J271" s="423"/>
      <c r="K271" s="422">
        <f t="shared" si="13"/>
        <v>0</v>
      </c>
    </row>
    <row r="272" spans="1:11">
      <c r="A272" s="33"/>
      <c r="B272" s="21"/>
      <c r="C272" s="21"/>
      <c r="D272" s="33"/>
      <c r="E272" s="21"/>
      <c r="F272" s="26" t="s">
        <v>50</v>
      </c>
      <c r="G272" s="26">
        <v>0</v>
      </c>
      <c r="H272" s="418">
        <f t="shared" si="14"/>
        <v>0</v>
      </c>
      <c r="J272" s="423"/>
      <c r="K272" s="422">
        <f t="shared" si="13"/>
        <v>0</v>
      </c>
    </row>
    <row r="273" spans="1:11">
      <c r="A273" s="33"/>
      <c r="B273" s="21"/>
      <c r="C273" s="21"/>
      <c r="D273" s="33"/>
      <c r="E273" s="21"/>
      <c r="F273" s="26" t="s">
        <v>50</v>
      </c>
      <c r="G273" s="26">
        <v>0</v>
      </c>
      <c r="H273" s="418">
        <f t="shared" si="14"/>
        <v>0</v>
      </c>
      <c r="J273" s="423"/>
      <c r="K273" s="422">
        <f t="shared" si="13"/>
        <v>0</v>
      </c>
    </row>
    <row r="274" spans="1:11">
      <c r="A274" s="33"/>
      <c r="B274" s="21"/>
      <c r="C274" s="21"/>
      <c r="D274" s="33"/>
      <c r="E274" s="21"/>
      <c r="F274" s="26" t="s">
        <v>50</v>
      </c>
      <c r="G274" s="26">
        <v>0</v>
      </c>
      <c r="H274" s="418">
        <f t="shared" si="14"/>
        <v>0</v>
      </c>
      <c r="J274" s="423"/>
      <c r="K274" s="422">
        <f t="shared" si="13"/>
        <v>0</v>
      </c>
    </row>
    <row r="275" spans="1:11">
      <c r="A275" s="33"/>
      <c r="B275" s="21"/>
      <c r="C275" s="21"/>
      <c r="D275" s="33"/>
      <c r="E275" s="21"/>
      <c r="F275" s="26" t="s">
        <v>50</v>
      </c>
      <c r="G275" s="26">
        <v>0</v>
      </c>
      <c r="H275" s="418">
        <f t="shared" si="14"/>
        <v>0</v>
      </c>
      <c r="J275" s="423"/>
      <c r="K275" s="422">
        <f t="shared" si="13"/>
        <v>0</v>
      </c>
    </row>
    <row r="276" spans="1:11">
      <c r="A276" s="33"/>
      <c r="B276" s="33"/>
      <c r="C276" s="33"/>
      <c r="D276" s="33"/>
      <c r="E276" s="33"/>
      <c r="F276" s="26" t="s">
        <v>50</v>
      </c>
      <c r="G276" s="26">
        <v>0</v>
      </c>
      <c r="H276" s="418">
        <f t="shared" si="14"/>
        <v>0</v>
      </c>
      <c r="J276" s="423"/>
      <c r="K276" s="422">
        <f t="shared" si="13"/>
        <v>0</v>
      </c>
    </row>
    <row r="277" spans="1:11">
      <c r="A277" s="33"/>
      <c r="B277" s="33"/>
      <c r="C277" s="33"/>
      <c r="D277" s="33"/>
      <c r="E277" s="33"/>
      <c r="F277" s="26" t="s">
        <v>50</v>
      </c>
      <c r="G277" s="26">
        <v>0</v>
      </c>
      <c r="H277" s="418">
        <f t="shared" si="14"/>
        <v>0</v>
      </c>
      <c r="J277" s="423"/>
      <c r="K277" s="422">
        <f t="shared" si="13"/>
        <v>0</v>
      </c>
    </row>
    <row r="278" spans="1:11">
      <c r="A278" s="33"/>
      <c r="B278" s="33"/>
      <c r="C278" s="33"/>
      <c r="D278" s="33"/>
      <c r="E278" s="33"/>
      <c r="F278" s="26" t="s">
        <v>50</v>
      </c>
      <c r="G278" s="26">
        <v>0</v>
      </c>
      <c r="H278" s="418">
        <f t="shared" si="14"/>
        <v>0</v>
      </c>
      <c r="J278" s="423"/>
      <c r="K278" s="422">
        <f t="shared" si="13"/>
        <v>0</v>
      </c>
    </row>
    <row r="279" spans="1:11">
      <c r="A279" s="33"/>
      <c r="B279" s="33"/>
      <c r="C279" s="33"/>
      <c r="D279" s="33"/>
      <c r="E279" s="33"/>
      <c r="F279" s="26" t="s">
        <v>50</v>
      </c>
      <c r="G279" s="26">
        <v>0</v>
      </c>
      <c r="H279" s="418">
        <f t="shared" si="14"/>
        <v>0</v>
      </c>
      <c r="J279" s="423"/>
      <c r="K279" s="422">
        <f t="shared" si="13"/>
        <v>0</v>
      </c>
    </row>
    <row r="280" spans="1:11">
      <c r="A280" s="33"/>
      <c r="B280" s="33"/>
      <c r="C280" s="33"/>
      <c r="D280" s="33"/>
      <c r="E280" s="33"/>
      <c r="F280" s="26" t="s">
        <v>50</v>
      </c>
      <c r="G280" s="26">
        <v>0</v>
      </c>
      <c r="H280" s="418">
        <f t="shared" si="14"/>
        <v>0</v>
      </c>
      <c r="J280" s="423"/>
      <c r="K280" s="422">
        <f t="shared" si="13"/>
        <v>0</v>
      </c>
    </row>
    <row r="281" spans="1:11">
      <c r="A281" s="33"/>
      <c r="B281" s="33"/>
      <c r="C281" s="33"/>
      <c r="D281" s="33"/>
      <c r="E281" s="33"/>
      <c r="F281" s="26" t="s">
        <v>50</v>
      </c>
      <c r="G281" s="26">
        <v>0</v>
      </c>
      <c r="H281" s="418">
        <f t="shared" si="14"/>
        <v>0</v>
      </c>
      <c r="J281" s="423"/>
      <c r="K281" s="422">
        <f t="shared" si="13"/>
        <v>0</v>
      </c>
    </row>
    <row r="282" spans="1:11">
      <c r="H282" s="418"/>
      <c r="J282" s="419" t="s">
        <v>372</v>
      </c>
      <c r="K282" s="420">
        <f>SUM(K4:K281)</f>
        <v>0</v>
      </c>
    </row>
    <row r="283" spans="1:11">
      <c r="H283" s="418"/>
    </row>
    <row r="284" spans="1:11">
      <c r="H284" s="418"/>
    </row>
    <row r="285" spans="1:11">
      <c r="H285" s="418"/>
    </row>
    <row r="286" spans="1:11">
      <c r="H286" s="418"/>
    </row>
    <row r="287" spans="1:11">
      <c r="H287" s="418"/>
    </row>
    <row r="288" spans="1:11">
      <c r="H288" s="418"/>
    </row>
    <row r="289" spans="8:8">
      <c r="H289" s="418"/>
    </row>
    <row r="290" spans="8:8">
      <c r="H290" s="418"/>
    </row>
    <row r="291" spans="8:8">
      <c r="H291" s="418"/>
    </row>
    <row r="292" spans="8:8">
      <c r="H292" s="418"/>
    </row>
    <row r="293" spans="8:8">
      <c r="H293" s="418"/>
    </row>
    <row r="294" spans="8:8">
      <c r="H294" s="418"/>
    </row>
    <row r="295" spans="8:8">
      <c r="H295" s="418"/>
    </row>
    <row r="296" spans="8:8">
      <c r="H296" s="418"/>
    </row>
    <row r="297" spans="8:8">
      <c r="H297" s="418"/>
    </row>
    <row r="298" spans="8:8">
      <c r="H298" s="418"/>
    </row>
    <row r="299" spans="8:8">
      <c r="H299" s="418"/>
    </row>
  </sheetData>
  <hyperlinks>
    <hyperlink ref="L2" location="'прайс WL'!A1" display="прайс WL"/>
    <hyperlink ref="L4" location="'полн.фурн.(P)'!A1" display="Полн. Фурнитура"/>
    <hyperlink ref="L6" location="цены!A1" display="Цена"/>
    <hyperlink ref="L8" location="'сводные нормы'!A1" display="Сводные нормы"/>
  </hyperlink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6">
    <tabColor rgb="FF92D050"/>
  </sheetPr>
  <dimension ref="A1:L299"/>
  <sheetViews>
    <sheetView zoomScale="160" zoomScaleNormal="160" workbookViewId="0"/>
  </sheetViews>
  <sheetFormatPr defaultRowHeight="11.25"/>
  <cols>
    <col min="1" max="1" width="7.7109375" style="191" customWidth="1"/>
    <col min="2" max="2" width="37.42578125" style="191" customWidth="1"/>
    <col min="3" max="3" width="7.7109375" style="191" customWidth="1"/>
    <col min="4" max="4" width="12.7109375" style="191" customWidth="1"/>
    <col min="5" max="5" width="9" style="191" customWidth="1"/>
    <col min="6" max="6" width="6.42578125" style="191" customWidth="1"/>
    <col min="7" max="7" width="7.42578125" style="191" customWidth="1"/>
    <col min="8" max="8" width="9.140625" style="415" customWidth="1"/>
    <col min="9" max="11" width="9.140625" style="191"/>
    <col min="12" max="12" width="8.85546875" style="191" customWidth="1"/>
    <col min="13" max="16384" width="9.140625" style="191"/>
  </cols>
  <sheetData>
    <row r="1" spans="1:12" s="130" customFormat="1" ht="15">
      <c r="B1" s="190" t="str">
        <f>исх.данные!A1&amp;исх.данные!B1</f>
        <v xml:space="preserve">Заказ </v>
      </c>
      <c r="C1" s="131"/>
      <c r="G1" s="87"/>
      <c r="H1" s="414"/>
    </row>
    <row r="2" spans="1:12">
      <c r="B2" s="192" t="s">
        <v>24</v>
      </c>
      <c r="H2" s="416" t="s">
        <v>153</v>
      </c>
      <c r="L2" s="1913" t="s">
        <v>20386</v>
      </c>
    </row>
    <row r="3" spans="1:12">
      <c r="A3" s="184" t="s">
        <v>1</v>
      </c>
      <c r="B3" s="412" t="s">
        <v>7</v>
      </c>
      <c r="C3" s="412" t="s">
        <v>25</v>
      </c>
      <c r="D3" s="412" t="s">
        <v>3</v>
      </c>
      <c r="E3" s="412" t="s">
        <v>26</v>
      </c>
      <c r="F3" s="412" t="s">
        <v>19</v>
      </c>
      <c r="G3" s="412" t="s">
        <v>11</v>
      </c>
      <c r="H3" s="417" t="s">
        <v>158</v>
      </c>
      <c r="J3" s="421" t="s">
        <v>942</v>
      </c>
      <c r="K3" s="421" t="s">
        <v>487</v>
      </c>
    </row>
    <row r="4" spans="1:12">
      <c r="A4" s="26"/>
      <c r="B4" s="21" t="s">
        <v>269</v>
      </c>
      <c r="C4" s="34"/>
      <c r="D4" s="33"/>
      <c r="E4" s="34" t="s">
        <v>27</v>
      </c>
      <c r="F4" s="26" t="s">
        <v>50</v>
      </c>
      <c r="G4" s="26">
        <f>'фурнитура мод.'!G4+доп.фурн.!G4</f>
        <v>0</v>
      </c>
      <c r="H4" s="418">
        <f t="shared" ref="H4:H67" si="0">IF(G4&gt;0,1,0)</f>
        <v>0</v>
      </c>
      <c r="J4" s="423">
        <f>IF(доп.фурн.!J4&gt;0,доп.фурн.!J4,999)</f>
        <v>1.2999999999999999E-2</v>
      </c>
      <c r="K4" s="667">
        <f t="shared" ref="K4:K35" si="1">J4*G4</f>
        <v>0</v>
      </c>
      <c r="L4" s="1913" t="s">
        <v>20390</v>
      </c>
    </row>
    <row r="5" spans="1:12">
      <c r="A5" s="26"/>
      <c r="B5" s="21" t="s">
        <v>269</v>
      </c>
      <c r="C5" s="34"/>
      <c r="D5" s="33"/>
      <c r="E5" s="34" t="s">
        <v>49</v>
      </c>
      <c r="F5" s="26" t="s">
        <v>50</v>
      </c>
      <c r="G5" s="26">
        <f>доп.фурн.!G5</f>
        <v>0</v>
      </c>
      <c r="H5" s="418">
        <f t="shared" si="0"/>
        <v>0</v>
      </c>
      <c r="J5" s="423">
        <f>IF(доп.фурн.!J5&gt;0,доп.фурн.!J5,999)</f>
        <v>2.5000000000000001E-2</v>
      </c>
      <c r="K5" s="667">
        <f t="shared" si="1"/>
        <v>0</v>
      </c>
    </row>
    <row r="6" spans="1:12">
      <c r="A6" s="26"/>
      <c r="B6" s="21" t="s">
        <v>270</v>
      </c>
      <c r="C6" s="34"/>
      <c r="D6" s="33"/>
      <c r="E6" s="34" t="s">
        <v>29</v>
      </c>
      <c r="F6" s="26" t="s">
        <v>50</v>
      </c>
      <c r="G6" s="26">
        <f>доп.фурн.!G6+'фурнитура мод.'!G5</f>
        <v>0</v>
      </c>
      <c r="H6" s="418">
        <f t="shared" si="0"/>
        <v>0</v>
      </c>
      <c r="J6" s="423">
        <f>IF(доп.фурн.!J6&gt;0,доп.фурн.!J6,999)</f>
        <v>3.2599999999999999E-3</v>
      </c>
      <c r="K6" s="667">
        <f t="shared" si="1"/>
        <v>0</v>
      </c>
      <c r="L6" s="1913" t="s">
        <v>417</v>
      </c>
    </row>
    <row r="7" spans="1:12">
      <c r="A7" s="26"/>
      <c r="B7" s="21" t="s">
        <v>270</v>
      </c>
      <c r="C7" s="34"/>
      <c r="D7" s="33"/>
      <c r="E7" s="34" t="s">
        <v>28</v>
      </c>
      <c r="F7" s="26" t="s">
        <v>50</v>
      </c>
      <c r="G7" s="26">
        <f>доп.фурн.!G7+'фурнитура мод.'!G6</f>
        <v>0</v>
      </c>
      <c r="H7" s="418">
        <f t="shared" si="0"/>
        <v>0</v>
      </c>
      <c r="J7" s="423">
        <f>IF(доп.фурн.!J7&gt;0,доп.фурн.!J7,999)</f>
        <v>6.4200000000000004E-3</v>
      </c>
      <c r="K7" s="667">
        <f t="shared" si="1"/>
        <v>0</v>
      </c>
    </row>
    <row r="8" spans="1:12">
      <c r="A8" s="26"/>
      <c r="B8" s="21" t="s">
        <v>270</v>
      </c>
      <c r="C8" s="34"/>
      <c r="D8" s="33"/>
      <c r="E8" s="34" t="s">
        <v>30</v>
      </c>
      <c r="F8" s="26" t="s">
        <v>50</v>
      </c>
      <c r="G8" s="26">
        <f>доп.фурн.!G8+'фурнитура мод.'!G7</f>
        <v>0</v>
      </c>
      <c r="H8" s="418">
        <f t="shared" si="0"/>
        <v>0</v>
      </c>
      <c r="J8" s="423">
        <f>IF(доп.фурн.!J8&gt;0,доп.фурн.!J8,999)</f>
        <v>6.9800000000000001E-2</v>
      </c>
      <c r="K8" s="667">
        <f t="shared" si="1"/>
        <v>0</v>
      </c>
      <c r="L8" s="1913" t="s">
        <v>20404</v>
      </c>
    </row>
    <row r="9" spans="1:12">
      <c r="A9" s="26"/>
      <c r="B9" s="21" t="s">
        <v>270</v>
      </c>
      <c r="C9" s="34"/>
      <c r="D9" s="33"/>
      <c r="E9" s="34" t="s">
        <v>799</v>
      </c>
      <c r="F9" s="26" t="s">
        <v>50</v>
      </c>
      <c r="G9" s="26">
        <f>доп.фурн.!G9</f>
        <v>0</v>
      </c>
      <c r="H9" s="418">
        <f t="shared" si="0"/>
        <v>0</v>
      </c>
      <c r="J9" s="423">
        <f>IF(доп.фурн.!J9&gt;0,доп.фурн.!J9,999)</f>
        <v>9.4199999999999996E-3</v>
      </c>
      <c r="K9" s="667">
        <f t="shared" si="1"/>
        <v>0</v>
      </c>
    </row>
    <row r="10" spans="1:12">
      <c r="A10" s="26"/>
      <c r="B10" s="21" t="s">
        <v>31</v>
      </c>
      <c r="C10" s="34"/>
      <c r="D10" s="33"/>
      <c r="E10" s="34" t="s">
        <v>32</v>
      </c>
      <c r="F10" s="26" t="s">
        <v>51</v>
      </c>
      <c r="G10" s="26">
        <f>доп.фурн.!G10+'фурнитура мод.'!G8</f>
        <v>0</v>
      </c>
      <c r="H10" s="418">
        <f t="shared" si="0"/>
        <v>0</v>
      </c>
      <c r="J10" s="433">
        <f>IF(доп.фурн.!J10&gt;0,доп.фурн.!J10,999)</f>
        <v>999</v>
      </c>
      <c r="K10" s="668">
        <f t="shared" si="1"/>
        <v>0</v>
      </c>
    </row>
    <row r="11" spans="1:12">
      <c r="A11" s="26"/>
      <c r="B11" s="21" t="s">
        <v>271</v>
      </c>
      <c r="C11" s="34" t="s">
        <v>272</v>
      </c>
      <c r="D11" s="33"/>
      <c r="E11" s="34" t="s">
        <v>273</v>
      </c>
      <c r="F11" s="26" t="s">
        <v>50</v>
      </c>
      <c r="G11" s="26">
        <f>доп.фурн.!G11+'фурнитура мод.'!G9</f>
        <v>0</v>
      </c>
      <c r="H11" s="418">
        <f t="shared" si="0"/>
        <v>0</v>
      </c>
      <c r="J11" s="423">
        <f>IF(доп.фурн.!J11&gt;0,доп.фурн.!J11,999)</f>
        <v>3.4549999999999997E-2</v>
      </c>
      <c r="K11" s="667">
        <f t="shared" si="1"/>
        <v>0</v>
      </c>
    </row>
    <row r="12" spans="1:12">
      <c r="A12" s="26"/>
      <c r="B12" s="21" t="s">
        <v>274</v>
      </c>
      <c r="C12" s="34" t="s">
        <v>275</v>
      </c>
      <c r="D12" s="33"/>
      <c r="E12" s="34"/>
      <c r="F12" s="26" t="s">
        <v>50</v>
      </c>
      <c r="G12" s="26">
        <f>доп.фурн.!G12+'фурнитура мод.'!G10</f>
        <v>0</v>
      </c>
      <c r="H12" s="418">
        <f t="shared" si="0"/>
        <v>0</v>
      </c>
      <c r="J12" s="423">
        <f>IF(доп.фурн.!J12&gt;0,доп.фурн.!J12,999)</f>
        <v>3.5060000000000001E-2</v>
      </c>
      <c r="K12" s="667">
        <f t="shared" si="1"/>
        <v>0</v>
      </c>
    </row>
    <row r="13" spans="1:12">
      <c r="A13" s="26"/>
      <c r="B13" s="21" t="s">
        <v>804</v>
      </c>
      <c r="C13" s="34"/>
      <c r="D13" s="33"/>
      <c r="E13" s="34"/>
      <c r="F13" s="26" t="s">
        <v>50</v>
      </c>
      <c r="G13" s="26">
        <f>доп.фурн.!G13</f>
        <v>0</v>
      </c>
      <c r="H13" s="418">
        <f t="shared" si="0"/>
        <v>0</v>
      </c>
      <c r="J13" s="433">
        <f>IF(доп.фурн.!J13&gt;0,доп.фурн.!J13,999)</f>
        <v>999</v>
      </c>
      <c r="K13" s="668">
        <f t="shared" si="1"/>
        <v>0</v>
      </c>
    </row>
    <row r="14" spans="1:12">
      <c r="A14" s="26"/>
      <c r="B14" s="21" t="s">
        <v>853</v>
      </c>
      <c r="C14" s="34"/>
      <c r="D14" s="33"/>
      <c r="E14" s="34"/>
      <c r="F14" s="26" t="s">
        <v>50</v>
      </c>
      <c r="G14" s="26">
        <f>доп.фурн.!G14</f>
        <v>0</v>
      </c>
      <c r="H14" s="418">
        <f t="shared" si="0"/>
        <v>0</v>
      </c>
      <c r="J14" s="433">
        <f>IF(доп.фурн.!J14&gt;0,доп.фурн.!J14,999)</f>
        <v>999</v>
      </c>
      <c r="K14" s="668">
        <f t="shared" si="1"/>
        <v>0</v>
      </c>
    </row>
    <row r="15" spans="1:12">
      <c r="A15" s="26"/>
      <c r="B15" s="21" t="s">
        <v>276</v>
      </c>
      <c r="C15" s="34"/>
      <c r="D15" s="33"/>
      <c r="E15" s="34" t="s">
        <v>48</v>
      </c>
      <c r="F15" s="26" t="s">
        <v>50</v>
      </c>
      <c r="G15" s="26">
        <f>доп.фурн.!G15+'фурнитура мод.'!G11</f>
        <v>0</v>
      </c>
      <c r="H15" s="418">
        <f t="shared" si="0"/>
        <v>0</v>
      </c>
      <c r="J15" s="423">
        <f>IF(доп.фурн.!J15&gt;0,доп.фурн.!J15,999)</f>
        <v>4.81E-3</v>
      </c>
      <c r="K15" s="667">
        <f t="shared" si="1"/>
        <v>0</v>
      </c>
    </row>
    <row r="16" spans="1:12">
      <c r="A16" s="26"/>
      <c r="B16" s="21" t="s">
        <v>800</v>
      </c>
      <c r="C16" s="34"/>
      <c r="D16" s="33"/>
      <c r="E16" s="34"/>
      <c r="F16" s="26" t="s">
        <v>50</v>
      </c>
      <c r="G16" s="26">
        <f>доп.фурн.!G16+'фурнитура мод.'!G12</f>
        <v>0</v>
      </c>
      <c r="H16" s="418">
        <f t="shared" si="0"/>
        <v>0</v>
      </c>
      <c r="J16" s="423">
        <f>IF(доп.фурн.!J16&gt;0,доп.фурн.!J16,999)</f>
        <v>1.9E-3</v>
      </c>
      <c r="K16" s="667">
        <f t="shared" si="1"/>
        <v>0</v>
      </c>
    </row>
    <row r="17" spans="1:11">
      <c r="A17" s="26"/>
      <c r="B17" s="21" t="s">
        <v>800</v>
      </c>
      <c r="C17" s="34"/>
      <c r="D17" s="33"/>
      <c r="E17" s="34"/>
      <c r="F17" s="26" t="s">
        <v>50</v>
      </c>
      <c r="G17" s="26">
        <f>доп.фурн.!G17</f>
        <v>0</v>
      </c>
      <c r="H17" s="418">
        <f t="shared" si="0"/>
        <v>0</v>
      </c>
      <c r="J17" s="423">
        <f>IF(доп.фурн.!J17&gt;0,доп.фурн.!J17,999)</f>
        <v>1.9E-3</v>
      </c>
      <c r="K17" s="667">
        <f t="shared" si="1"/>
        <v>0</v>
      </c>
    </row>
    <row r="18" spans="1:11">
      <c r="A18" s="26"/>
      <c r="B18" s="21" t="s">
        <v>800</v>
      </c>
      <c r="C18" s="34"/>
      <c r="D18" s="33"/>
      <c r="E18" s="34"/>
      <c r="F18" s="26" t="s">
        <v>50</v>
      </c>
      <c r="G18" s="26">
        <f>доп.фурн.!G18</f>
        <v>0</v>
      </c>
      <c r="H18" s="418">
        <f t="shared" si="0"/>
        <v>0</v>
      </c>
      <c r="J18" s="423">
        <f>IF(доп.фурн.!J18&gt;0,доп.фурн.!J18,999)</f>
        <v>1.9E-3</v>
      </c>
      <c r="K18" s="667">
        <f t="shared" si="1"/>
        <v>0</v>
      </c>
    </row>
    <row r="19" spans="1:11">
      <c r="A19" s="26"/>
      <c r="B19" s="21" t="s">
        <v>801</v>
      </c>
      <c r="C19" s="34"/>
      <c r="D19" s="33"/>
      <c r="E19" s="34"/>
      <c r="F19" s="26" t="s">
        <v>50</v>
      </c>
      <c r="G19" s="26">
        <f>доп.фурн.!G19</f>
        <v>0</v>
      </c>
      <c r="H19" s="418">
        <f t="shared" si="0"/>
        <v>0</v>
      </c>
      <c r="J19" s="423">
        <f>IF(доп.фурн.!J19&gt;0,доп.фурн.!J19,999)</f>
        <v>1.9E-3</v>
      </c>
      <c r="K19" s="667">
        <f t="shared" si="1"/>
        <v>0</v>
      </c>
    </row>
    <row r="20" spans="1:11">
      <c r="A20" s="26"/>
      <c r="B20" s="21" t="s">
        <v>801</v>
      </c>
      <c r="C20" s="34"/>
      <c r="D20" s="33"/>
      <c r="E20" s="34"/>
      <c r="F20" s="26" t="s">
        <v>50</v>
      </c>
      <c r="G20" s="26">
        <f>доп.фурн.!G20</f>
        <v>0</v>
      </c>
      <c r="H20" s="418">
        <f t="shared" si="0"/>
        <v>0</v>
      </c>
      <c r="J20" s="423">
        <f>IF(доп.фурн.!J20&gt;0,доп.фурн.!J20,999)</f>
        <v>1.9E-3</v>
      </c>
      <c r="K20" s="667">
        <f t="shared" si="1"/>
        <v>0</v>
      </c>
    </row>
    <row r="21" spans="1:11">
      <c r="A21" s="26"/>
      <c r="B21" s="21" t="s">
        <v>278</v>
      </c>
      <c r="C21" s="34"/>
      <c r="D21" s="33"/>
      <c r="E21" s="34"/>
      <c r="F21" s="26" t="s">
        <v>50</v>
      </c>
      <c r="G21" s="26">
        <f>доп.фурн.!G21+'фурнитура мод.'!G13</f>
        <v>0</v>
      </c>
      <c r="H21" s="418">
        <f t="shared" si="0"/>
        <v>0</v>
      </c>
      <c r="J21" s="423">
        <f>IF(доп.фурн.!J21&gt;0,доп.фурн.!J21,999)</f>
        <v>3.62E-3</v>
      </c>
      <c r="K21" s="667">
        <f t="shared" si="1"/>
        <v>0</v>
      </c>
    </row>
    <row r="22" spans="1:11">
      <c r="A22" s="26"/>
      <c r="B22" s="21" t="s">
        <v>278</v>
      </c>
      <c r="C22" s="34"/>
      <c r="D22" s="33"/>
      <c r="E22" s="34"/>
      <c r="F22" s="26" t="s">
        <v>50</v>
      </c>
      <c r="G22" s="26">
        <f>доп.фурн.!G22</f>
        <v>0</v>
      </c>
      <c r="H22" s="418">
        <f t="shared" si="0"/>
        <v>0</v>
      </c>
      <c r="J22" s="423">
        <f>IF(доп.фурн.!J22&gt;0,доп.фурн.!J22,999)</f>
        <v>3.62E-3</v>
      </c>
      <c r="K22" s="667">
        <f t="shared" si="1"/>
        <v>0</v>
      </c>
    </row>
    <row r="23" spans="1:11">
      <c r="A23" s="26"/>
      <c r="B23" s="21" t="s">
        <v>851</v>
      </c>
      <c r="C23" s="34"/>
      <c r="D23" s="33" t="s">
        <v>330</v>
      </c>
      <c r="E23" s="34" t="s">
        <v>33</v>
      </c>
      <c r="F23" s="26" t="s">
        <v>843</v>
      </c>
      <c r="G23" s="26">
        <f>доп.фурн.!G23</f>
        <v>0</v>
      </c>
      <c r="H23" s="418">
        <f t="shared" si="0"/>
        <v>0</v>
      </c>
      <c r="J23" s="423">
        <f>IF(доп.фурн.!J23&gt;0,доп.фурн.!J23,999)</f>
        <v>0.9</v>
      </c>
      <c r="K23" s="667">
        <f t="shared" si="1"/>
        <v>0</v>
      </c>
    </row>
    <row r="24" spans="1:11">
      <c r="A24" s="26"/>
      <c r="B24" s="21" t="s">
        <v>851</v>
      </c>
      <c r="C24" s="34"/>
      <c r="D24" s="33" t="s">
        <v>330</v>
      </c>
      <c r="E24" s="34" t="s">
        <v>33</v>
      </c>
      <c r="F24" s="26" t="s">
        <v>843</v>
      </c>
      <c r="G24" s="26">
        <f>доп.фурн.!G24</f>
        <v>0</v>
      </c>
      <c r="H24" s="418">
        <f t="shared" si="0"/>
        <v>0</v>
      </c>
      <c r="J24" s="423">
        <f>IF(доп.фурн.!J24&gt;0,доп.фурн.!J24,999)</f>
        <v>0.9</v>
      </c>
      <c r="K24" s="667">
        <f t="shared" si="1"/>
        <v>0</v>
      </c>
    </row>
    <row r="25" spans="1:11">
      <c r="A25" s="26"/>
      <c r="B25" s="21" t="s">
        <v>850</v>
      </c>
      <c r="C25" s="34"/>
      <c r="D25" s="33" t="s">
        <v>330</v>
      </c>
      <c r="E25" s="34"/>
      <c r="F25" s="26" t="s">
        <v>50</v>
      </c>
      <c r="G25" s="26">
        <f>доп.фурн.!G25</f>
        <v>0</v>
      </c>
      <c r="H25" s="418">
        <f t="shared" si="0"/>
        <v>0</v>
      </c>
      <c r="J25" s="423">
        <f>IF(доп.фурн.!J25&gt;0,доп.фурн.!J25,999)</f>
        <v>0.65</v>
      </c>
      <c r="K25" s="667">
        <f t="shared" si="1"/>
        <v>0</v>
      </c>
    </row>
    <row r="26" spans="1:11">
      <c r="A26" s="26"/>
      <c r="B26" s="21" t="s">
        <v>849</v>
      </c>
      <c r="C26" s="34"/>
      <c r="D26" s="33" t="s">
        <v>330</v>
      </c>
      <c r="E26" s="34"/>
      <c r="F26" s="26" t="s">
        <v>50</v>
      </c>
      <c r="G26" s="26">
        <f>доп.фурн.!G26</f>
        <v>0</v>
      </c>
      <c r="H26" s="418">
        <f t="shared" si="0"/>
        <v>0</v>
      </c>
      <c r="J26" s="423">
        <f>IF(доп.фурн.!J26&gt;0,доп.фурн.!J26,999)</f>
        <v>0.41</v>
      </c>
      <c r="K26" s="667">
        <f t="shared" si="1"/>
        <v>0</v>
      </c>
    </row>
    <row r="27" spans="1:11">
      <c r="A27" s="26"/>
      <c r="B27" s="21" t="s">
        <v>854</v>
      </c>
      <c r="C27" s="34"/>
      <c r="D27" s="33" t="s">
        <v>330</v>
      </c>
      <c r="E27" s="34"/>
      <c r="F27" s="26" t="s">
        <v>50</v>
      </c>
      <c r="G27" s="26">
        <f>доп.фурн.!G27</f>
        <v>0</v>
      </c>
      <c r="H27" s="418">
        <f t="shared" si="0"/>
        <v>0</v>
      </c>
      <c r="J27" s="423">
        <f>IF(доп.фурн.!J27&gt;0,доп.фурн.!J27,999)</f>
        <v>0.61</v>
      </c>
      <c r="K27" s="667">
        <f t="shared" si="1"/>
        <v>0</v>
      </c>
    </row>
    <row r="28" spans="1:11">
      <c r="A28" s="26"/>
      <c r="B28" s="21" t="s">
        <v>855</v>
      </c>
      <c r="C28" s="34"/>
      <c r="D28" s="33" t="s">
        <v>330</v>
      </c>
      <c r="E28" s="34"/>
      <c r="F28" s="26" t="s">
        <v>50</v>
      </c>
      <c r="G28" s="26">
        <f>доп.фурн.!G28</f>
        <v>0</v>
      </c>
      <c r="H28" s="418">
        <f t="shared" si="0"/>
        <v>0</v>
      </c>
      <c r="J28" s="423">
        <f>IF(доп.фурн.!J28&gt;0,доп.фурн.!J28,999)</f>
        <v>0.09</v>
      </c>
      <c r="K28" s="667">
        <f t="shared" si="1"/>
        <v>0</v>
      </c>
    </row>
    <row r="29" spans="1:11">
      <c r="A29" s="26"/>
      <c r="B29" s="21" t="s">
        <v>856</v>
      </c>
      <c r="C29" s="34"/>
      <c r="D29" s="33"/>
      <c r="E29" s="34"/>
      <c r="F29" s="26" t="s">
        <v>50</v>
      </c>
      <c r="G29" s="26">
        <f>доп.фурн.!G29</f>
        <v>0</v>
      </c>
      <c r="H29" s="418">
        <f t="shared" si="0"/>
        <v>0</v>
      </c>
      <c r="J29" s="423">
        <f>IF(доп.фурн.!J29&gt;0,доп.фурн.!J29,999)</f>
        <v>0.18</v>
      </c>
      <c r="K29" s="667">
        <f t="shared" si="1"/>
        <v>0</v>
      </c>
    </row>
    <row r="30" spans="1:11">
      <c r="A30" s="26"/>
      <c r="B30" s="21" t="s">
        <v>279</v>
      </c>
      <c r="C30" s="34"/>
      <c r="D30" s="33"/>
      <c r="E30" s="34" t="s">
        <v>33</v>
      </c>
      <c r="F30" s="26" t="s">
        <v>50</v>
      </c>
      <c r="G30" s="26">
        <f>доп.фурн.!G30</f>
        <v>0</v>
      </c>
      <c r="H30" s="418">
        <f t="shared" si="0"/>
        <v>0</v>
      </c>
      <c r="J30" s="423">
        <f>IF(доп.фурн.!J30&gt;0,доп.фурн.!J30,999)</f>
        <v>0.92700000000000005</v>
      </c>
      <c r="K30" s="667">
        <f t="shared" si="1"/>
        <v>0</v>
      </c>
    </row>
    <row r="31" spans="1:11">
      <c r="A31" s="26"/>
      <c r="B31" s="21" t="s">
        <v>279</v>
      </c>
      <c r="C31" s="34"/>
      <c r="D31" s="33"/>
      <c r="E31" s="34" t="s">
        <v>33</v>
      </c>
      <c r="F31" s="26" t="s">
        <v>50</v>
      </c>
      <c r="G31" s="26">
        <f>доп.фурн.!G31</f>
        <v>0</v>
      </c>
      <c r="H31" s="418">
        <f t="shared" si="0"/>
        <v>0</v>
      </c>
      <c r="J31" s="423">
        <f>IF(доп.фурн.!J31&gt;0,доп.фурн.!J31,999)</f>
        <v>0.92700000000000005</v>
      </c>
      <c r="K31" s="667">
        <f t="shared" si="1"/>
        <v>0</v>
      </c>
    </row>
    <row r="32" spans="1:11">
      <c r="A32" s="26"/>
      <c r="B32" s="21" t="s">
        <v>279</v>
      </c>
      <c r="C32" s="34"/>
      <c r="D32" s="33"/>
      <c r="E32" s="34" t="s">
        <v>33</v>
      </c>
      <c r="F32" s="26" t="s">
        <v>50</v>
      </c>
      <c r="G32" s="26">
        <f>доп.фурн.!G32</f>
        <v>0</v>
      </c>
      <c r="H32" s="418">
        <f t="shared" si="0"/>
        <v>0</v>
      </c>
      <c r="J32" s="423">
        <f>IF(доп.фурн.!J32&gt;0,доп.фурн.!J32,999)</f>
        <v>0.92700000000000005</v>
      </c>
      <c r="K32" s="667">
        <f t="shared" si="1"/>
        <v>0</v>
      </c>
    </row>
    <row r="33" spans="1:11">
      <c r="A33" s="26"/>
      <c r="B33" s="21" t="s">
        <v>887</v>
      </c>
      <c r="C33" s="34"/>
      <c r="D33" s="33"/>
      <c r="E33" s="34"/>
      <c r="F33" s="26" t="s">
        <v>50</v>
      </c>
      <c r="G33" s="26">
        <f>доп.фурн.!G33</f>
        <v>0</v>
      </c>
      <c r="H33" s="418">
        <f t="shared" si="0"/>
        <v>0</v>
      </c>
      <c r="J33" s="423">
        <f>IF(доп.фурн.!J33&gt;0,доп.фурн.!J33,999)</f>
        <v>0.14000000000000001</v>
      </c>
      <c r="K33" s="667">
        <f t="shared" si="1"/>
        <v>0</v>
      </c>
    </row>
    <row r="34" spans="1:11">
      <c r="A34" s="26"/>
      <c r="B34" s="21" t="s">
        <v>888</v>
      </c>
      <c r="C34" s="34"/>
      <c r="D34" s="33"/>
      <c r="E34" s="34"/>
      <c r="F34" s="26" t="s">
        <v>50</v>
      </c>
      <c r="G34" s="26">
        <f>доп.фурн.!G34</f>
        <v>0</v>
      </c>
      <c r="H34" s="418">
        <f t="shared" si="0"/>
        <v>0</v>
      </c>
      <c r="J34" s="423">
        <f>IF(доп.фурн.!J34&gt;0,доп.фурн.!J34,999)</f>
        <v>0.91</v>
      </c>
      <c r="K34" s="667">
        <f t="shared" si="1"/>
        <v>0</v>
      </c>
    </row>
    <row r="35" spans="1:11">
      <c r="A35" s="26"/>
      <c r="B35" s="21" t="s">
        <v>889</v>
      </c>
      <c r="C35" s="34"/>
      <c r="D35" s="33"/>
      <c r="E35" s="34"/>
      <c r="F35" s="26" t="s">
        <v>50</v>
      </c>
      <c r="G35" s="26">
        <f>доп.фурн.!G35</f>
        <v>0</v>
      </c>
      <c r="H35" s="418">
        <f t="shared" si="0"/>
        <v>0</v>
      </c>
      <c r="J35" s="423">
        <f>IF(доп.фурн.!J35&gt;0,доп.фурн.!J35,999)</f>
        <v>0.76</v>
      </c>
      <c r="K35" s="667">
        <f t="shared" si="1"/>
        <v>0</v>
      </c>
    </row>
    <row r="36" spans="1:11">
      <c r="A36" s="26"/>
      <c r="B36" s="21" t="s">
        <v>852</v>
      </c>
      <c r="C36" s="34"/>
      <c r="D36" s="33"/>
      <c r="E36" s="34" t="s">
        <v>33</v>
      </c>
      <c r="F36" s="26" t="s">
        <v>843</v>
      </c>
      <c r="G36" s="26">
        <f>доп.фурн.!G36</f>
        <v>0</v>
      </c>
      <c r="H36" s="418">
        <f t="shared" si="0"/>
        <v>0</v>
      </c>
      <c r="J36" s="423">
        <f>IF(доп.фурн.!J36&gt;0,доп.фурн.!J36,999)</f>
        <v>2.4232999999999998</v>
      </c>
      <c r="K36" s="667">
        <f t="shared" ref="K36:K67" si="2">J36*G36</f>
        <v>0</v>
      </c>
    </row>
    <row r="37" spans="1:11">
      <c r="A37" s="26"/>
      <c r="B37" s="21" t="s">
        <v>852</v>
      </c>
      <c r="C37" s="34"/>
      <c r="D37" s="33"/>
      <c r="E37" s="34" t="s">
        <v>33</v>
      </c>
      <c r="F37" s="26" t="s">
        <v>843</v>
      </c>
      <c r="G37" s="26">
        <f>доп.фурн.!G37</f>
        <v>0</v>
      </c>
      <c r="H37" s="418">
        <f t="shared" si="0"/>
        <v>0</v>
      </c>
      <c r="J37" s="423">
        <f>IF(доп.фурн.!J37&gt;0,доп.фурн.!J37,999)</f>
        <v>2.4232999999999998</v>
      </c>
      <c r="K37" s="667">
        <f t="shared" si="2"/>
        <v>0</v>
      </c>
    </row>
    <row r="38" spans="1:11">
      <c r="A38" s="26"/>
      <c r="B38" s="21" t="s">
        <v>891</v>
      </c>
      <c r="C38" s="34"/>
      <c r="D38" s="33"/>
      <c r="E38" s="34"/>
      <c r="F38" s="26" t="s">
        <v>50</v>
      </c>
      <c r="G38" s="26">
        <f>доп.фурн.!G38</f>
        <v>0</v>
      </c>
      <c r="H38" s="418">
        <f t="shared" si="0"/>
        <v>0</v>
      </c>
      <c r="J38" s="423">
        <f>IF(доп.фурн.!J38&gt;0,доп.фурн.!J38,999)</f>
        <v>0.44</v>
      </c>
      <c r="K38" s="667">
        <f t="shared" si="2"/>
        <v>0</v>
      </c>
    </row>
    <row r="39" spans="1:11">
      <c r="A39" s="26"/>
      <c r="B39" s="21" t="s">
        <v>890</v>
      </c>
      <c r="C39" s="34"/>
      <c r="D39" s="33"/>
      <c r="E39" s="34"/>
      <c r="F39" s="26" t="s">
        <v>50</v>
      </c>
      <c r="G39" s="26">
        <f>доп.фурн.!G39</f>
        <v>0</v>
      </c>
      <c r="H39" s="418">
        <f t="shared" si="0"/>
        <v>0</v>
      </c>
      <c r="J39" s="423">
        <f>IF(доп.фурн.!J39&gt;0,доп.фурн.!J39,999)</f>
        <v>1.93</v>
      </c>
      <c r="K39" s="667">
        <f t="shared" si="2"/>
        <v>0</v>
      </c>
    </row>
    <row r="40" spans="1:11">
      <c r="A40" s="26"/>
      <c r="B40" s="21" t="s">
        <v>892</v>
      </c>
      <c r="C40" s="34"/>
      <c r="D40" s="33"/>
      <c r="E40" s="34"/>
      <c r="F40" s="26" t="s">
        <v>50</v>
      </c>
      <c r="G40" s="26">
        <f>доп.фурн.!G40</f>
        <v>0</v>
      </c>
      <c r="H40" s="418">
        <f t="shared" si="0"/>
        <v>0</v>
      </c>
      <c r="J40" s="423">
        <f>IF(доп.фурн.!J40&gt;0,доп.фурн.!J40,999)</f>
        <v>0.81</v>
      </c>
      <c r="K40" s="667">
        <f t="shared" si="2"/>
        <v>0</v>
      </c>
    </row>
    <row r="41" spans="1:11">
      <c r="A41" s="26"/>
      <c r="B41" s="21" t="s">
        <v>893</v>
      </c>
      <c r="C41" s="34"/>
      <c r="D41" s="33"/>
      <c r="E41" s="34"/>
      <c r="F41" s="26" t="s">
        <v>50</v>
      </c>
      <c r="G41" s="26">
        <f>доп.фурн.!G41</f>
        <v>0</v>
      </c>
      <c r="H41" s="418">
        <f t="shared" si="0"/>
        <v>0</v>
      </c>
      <c r="J41" s="423">
        <f>IF(доп.фурн.!J41&gt;0,доп.фурн.!J41,999)</f>
        <v>2</v>
      </c>
      <c r="K41" s="667">
        <f t="shared" si="2"/>
        <v>0</v>
      </c>
    </row>
    <row r="42" spans="1:11">
      <c r="A42" s="26"/>
      <c r="B42" s="21" t="s">
        <v>894</v>
      </c>
      <c r="C42" s="34"/>
      <c r="D42" s="33"/>
      <c r="E42" s="34"/>
      <c r="F42" s="26" t="s">
        <v>50</v>
      </c>
      <c r="G42" s="26">
        <f>доп.фурн.!G42</f>
        <v>0</v>
      </c>
      <c r="H42" s="418">
        <f t="shared" si="0"/>
        <v>0</v>
      </c>
      <c r="J42" s="423">
        <f>IF(доп.фурн.!J42&gt;0,доп.фурн.!J42,999)</f>
        <v>1.23</v>
      </c>
      <c r="K42" s="667">
        <f t="shared" si="2"/>
        <v>0</v>
      </c>
    </row>
    <row r="43" spans="1:11">
      <c r="A43" s="26"/>
      <c r="B43" s="21" t="s">
        <v>895</v>
      </c>
      <c r="C43" s="34"/>
      <c r="D43" s="33"/>
      <c r="E43" s="34"/>
      <c r="F43" s="26" t="s">
        <v>50</v>
      </c>
      <c r="G43" s="26">
        <f>доп.фурн.!G43</f>
        <v>0</v>
      </c>
      <c r="H43" s="418">
        <f t="shared" si="0"/>
        <v>0</v>
      </c>
      <c r="J43" s="423">
        <f>IF(доп.фурн.!J43&gt;0,доп.фурн.!J43,999)</f>
        <v>11.32</v>
      </c>
      <c r="K43" s="667">
        <f t="shared" si="2"/>
        <v>0</v>
      </c>
    </row>
    <row r="44" spans="1:11">
      <c r="A44" s="26"/>
      <c r="B44" s="21" t="s">
        <v>896</v>
      </c>
      <c r="C44" s="34"/>
      <c r="D44" s="33"/>
      <c r="E44" s="34"/>
      <c r="F44" s="26" t="s">
        <v>50</v>
      </c>
      <c r="G44" s="26">
        <f>доп.фурн.!G44</f>
        <v>0</v>
      </c>
      <c r="H44" s="418">
        <f t="shared" si="0"/>
        <v>0</v>
      </c>
      <c r="J44" s="423">
        <f>IF(доп.фурн.!J44&gt;0,доп.фурн.!J44,999)</f>
        <v>7.33</v>
      </c>
      <c r="K44" s="667">
        <f t="shared" si="2"/>
        <v>0</v>
      </c>
    </row>
    <row r="45" spans="1:11">
      <c r="A45" s="26"/>
      <c r="B45" s="21" t="s">
        <v>897</v>
      </c>
      <c r="C45" s="34"/>
      <c r="D45" s="33"/>
      <c r="E45" s="34"/>
      <c r="F45" s="26" t="s">
        <v>50</v>
      </c>
      <c r="G45" s="26">
        <f>доп.фурн.!G45</f>
        <v>0</v>
      </c>
      <c r="H45" s="418">
        <f t="shared" si="0"/>
        <v>0</v>
      </c>
      <c r="J45" s="423">
        <f>IF(доп.фурн.!J45&gt;0,доп.фурн.!J45,999)</f>
        <v>9.2200000000000006</v>
      </c>
      <c r="K45" s="667">
        <f t="shared" si="2"/>
        <v>0</v>
      </c>
    </row>
    <row r="46" spans="1:11">
      <c r="A46" s="26"/>
      <c r="B46" s="21" t="s">
        <v>280</v>
      </c>
      <c r="C46" s="33"/>
      <c r="D46" s="34"/>
      <c r="E46" s="34"/>
      <c r="F46" s="26" t="s">
        <v>50</v>
      </c>
      <c r="G46" s="26">
        <f>доп.фурн.!G46+'фурнитура мод.'!G15</f>
        <v>0</v>
      </c>
      <c r="H46" s="418">
        <f t="shared" si="0"/>
        <v>0</v>
      </c>
      <c r="J46" s="423">
        <f>IF(доп.фурн.!J46&gt;0,доп.фурн.!J46,999)</f>
        <v>1.7999999999999999E-2</v>
      </c>
      <c r="K46" s="667">
        <f t="shared" si="2"/>
        <v>0</v>
      </c>
    </row>
    <row r="47" spans="1:11">
      <c r="A47" s="26"/>
      <c r="B47" s="21" t="s">
        <v>280</v>
      </c>
      <c r="C47" s="33"/>
      <c r="D47" s="34"/>
      <c r="E47" s="34"/>
      <c r="F47" s="26" t="s">
        <v>50</v>
      </c>
      <c r="G47" s="26">
        <f>доп.фурн.!G47</f>
        <v>0</v>
      </c>
      <c r="H47" s="418">
        <f t="shared" si="0"/>
        <v>0</v>
      </c>
      <c r="J47" s="423">
        <f>IF(доп.фурн.!J47&gt;0,доп.фурн.!J47,999)</f>
        <v>1.7999999999999999E-2</v>
      </c>
      <c r="K47" s="667">
        <f t="shared" si="2"/>
        <v>0</v>
      </c>
    </row>
    <row r="48" spans="1:11">
      <c r="A48" s="26"/>
      <c r="B48" s="21" t="s">
        <v>802</v>
      </c>
      <c r="C48" s="34"/>
      <c r="D48" s="33"/>
      <c r="E48" s="34"/>
      <c r="F48" s="26" t="s">
        <v>50</v>
      </c>
      <c r="G48" s="26">
        <f>доп.фурн.!G48+'фурнитура мод.'!G14</f>
        <v>0</v>
      </c>
      <c r="H48" s="418">
        <f t="shared" si="0"/>
        <v>0</v>
      </c>
      <c r="J48" s="423">
        <f>IF(доп.фурн.!J48&gt;0,доп.фурн.!J48,999)</f>
        <v>7.0000000000000007E-2</v>
      </c>
      <c r="K48" s="667">
        <f t="shared" si="2"/>
        <v>0</v>
      </c>
    </row>
    <row r="49" spans="1:11">
      <c r="A49" s="26"/>
      <c r="B49" s="21" t="s">
        <v>803</v>
      </c>
      <c r="C49" s="34"/>
      <c r="D49" s="33"/>
      <c r="E49" s="34"/>
      <c r="F49" s="26" t="s">
        <v>50</v>
      </c>
      <c r="G49" s="26">
        <f>доп.фурн.!G49</f>
        <v>0</v>
      </c>
      <c r="H49" s="418">
        <f t="shared" si="0"/>
        <v>0</v>
      </c>
      <c r="J49" s="423">
        <f>IF(доп.фурн.!J49&gt;0,доп.фурн.!J49,999)</f>
        <v>0.15</v>
      </c>
      <c r="K49" s="667">
        <f t="shared" si="2"/>
        <v>0</v>
      </c>
    </row>
    <row r="50" spans="1:11">
      <c r="A50" s="26"/>
      <c r="B50" s="21" t="s">
        <v>805</v>
      </c>
      <c r="C50" s="34"/>
      <c r="D50" s="33"/>
      <c r="E50" s="34"/>
      <c r="F50" s="26" t="s">
        <v>843</v>
      </c>
      <c r="G50" s="26">
        <f>доп.фурн.!G50</f>
        <v>0</v>
      </c>
      <c r="H50" s="418">
        <f t="shared" si="0"/>
        <v>0</v>
      </c>
      <c r="J50" s="423">
        <f>IF(доп.фурн.!J50&gt;0,доп.фурн.!J50,999)</f>
        <v>0.17299999999999999</v>
      </c>
      <c r="K50" s="667">
        <f t="shared" si="2"/>
        <v>0</v>
      </c>
    </row>
    <row r="51" spans="1:11">
      <c r="A51" s="26"/>
      <c r="B51" s="21" t="s">
        <v>944</v>
      </c>
      <c r="C51" s="34" t="s">
        <v>35</v>
      </c>
      <c r="D51" s="33"/>
      <c r="E51" s="34"/>
      <c r="F51" s="26" t="s">
        <v>50</v>
      </c>
      <c r="G51" s="26">
        <f>доп.фурн.!G51</f>
        <v>0</v>
      </c>
      <c r="H51" s="418">
        <f t="shared" si="0"/>
        <v>0</v>
      </c>
      <c r="J51" s="423">
        <f>IF(доп.фурн.!J51&gt;0,доп.фурн.!J51,999)</f>
        <v>0.9</v>
      </c>
      <c r="K51" s="667">
        <f t="shared" si="2"/>
        <v>0</v>
      </c>
    </row>
    <row r="52" spans="1:11">
      <c r="A52" s="26"/>
      <c r="B52" s="21" t="s">
        <v>944</v>
      </c>
      <c r="C52" s="34" t="s">
        <v>35</v>
      </c>
      <c r="D52" s="33"/>
      <c r="E52" s="34"/>
      <c r="F52" s="26" t="s">
        <v>50</v>
      </c>
      <c r="G52" s="26">
        <f>доп.фурн.!G52</f>
        <v>0</v>
      </c>
      <c r="H52" s="418">
        <f t="shared" si="0"/>
        <v>0</v>
      </c>
      <c r="J52" s="423">
        <f>IF(доп.фурн.!J52&gt;0,доп.фурн.!J52,999)</f>
        <v>0.9</v>
      </c>
      <c r="K52" s="667">
        <f t="shared" si="2"/>
        <v>0</v>
      </c>
    </row>
    <row r="53" spans="1:11">
      <c r="A53" s="26"/>
      <c r="B53" s="21" t="s">
        <v>945</v>
      </c>
      <c r="C53" s="34" t="s">
        <v>35</v>
      </c>
      <c r="D53" s="33"/>
      <c r="E53" s="34"/>
      <c r="F53" s="26" t="s">
        <v>50</v>
      </c>
      <c r="G53" s="26">
        <f>доп.фурн.!G53</f>
        <v>0</v>
      </c>
      <c r="H53" s="418">
        <f t="shared" si="0"/>
        <v>0</v>
      </c>
      <c r="J53" s="423">
        <f>IF(доп.фурн.!J53&gt;0,доп.фурн.!J53,999)</f>
        <v>1.35</v>
      </c>
      <c r="K53" s="667">
        <f t="shared" si="2"/>
        <v>0</v>
      </c>
    </row>
    <row r="54" spans="1:11">
      <c r="A54" s="26"/>
      <c r="B54" s="21" t="s">
        <v>945</v>
      </c>
      <c r="C54" s="34" t="s">
        <v>35</v>
      </c>
      <c r="D54" s="33"/>
      <c r="E54" s="34"/>
      <c r="F54" s="26" t="s">
        <v>50</v>
      </c>
      <c r="G54" s="26">
        <f>доп.фурн.!G54</f>
        <v>0</v>
      </c>
      <c r="H54" s="418">
        <f t="shared" si="0"/>
        <v>0</v>
      </c>
      <c r="J54" s="423">
        <f>IF(доп.фурн.!J54&gt;0,доп.фурн.!J54,999)</f>
        <v>1.35</v>
      </c>
      <c r="K54" s="667">
        <f t="shared" si="2"/>
        <v>0</v>
      </c>
    </row>
    <row r="55" spans="1:11">
      <c r="A55" s="26"/>
      <c r="B55" s="21" t="s">
        <v>857</v>
      </c>
      <c r="C55" s="34"/>
      <c r="D55" s="33"/>
      <c r="E55" s="34"/>
      <c r="F55" s="26" t="s">
        <v>50</v>
      </c>
      <c r="G55" s="26">
        <f>доп.фурн.!G55</f>
        <v>0</v>
      </c>
      <c r="H55" s="418">
        <f t="shared" si="0"/>
        <v>0</v>
      </c>
      <c r="J55" s="423">
        <f>IF(доп.фурн.!J55&gt;0,доп.фурн.!J55,999)</f>
        <v>0.09</v>
      </c>
      <c r="K55" s="667">
        <f t="shared" si="2"/>
        <v>0</v>
      </c>
    </row>
    <row r="56" spans="1:11">
      <c r="A56" s="26"/>
      <c r="B56" s="21" t="s">
        <v>806</v>
      </c>
      <c r="C56" s="34"/>
      <c r="D56" s="33"/>
      <c r="E56" s="34"/>
      <c r="F56" s="26" t="s">
        <v>50</v>
      </c>
      <c r="G56" s="26">
        <f>доп.фурн.!G56</f>
        <v>0</v>
      </c>
      <c r="H56" s="418">
        <f t="shared" si="0"/>
        <v>0</v>
      </c>
      <c r="J56" s="433">
        <f>IF(доп.фурн.!J56&gt;0,доп.фурн.!J56,999)</f>
        <v>999</v>
      </c>
      <c r="K56" s="668">
        <f t="shared" si="2"/>
        <v>0</v>
      </c>
    </row>
    <row r="57" spans="1:11">
      <c r="A57" s="26"/>
      <c r="B57" s="437" t="s">
        <v>898</v>
      </c>
      <c r="C57" s="34"/>
      <c r="D57" s="33"/>
      <c r="E57" s="34"/>
      <c r="F57" s="26" t="s">
        <v>50</v>
      </c>
      <c r="G57" s="26">
        <f>доп.фурн.!G57</f>
        <v>0</v>
      </c>
      <c r="H57" s="418">
        <f t="shared" si="0"/>
        <v>0</v>
      </c>
      <c r="J57" s="423">
        <f>IF(доп.фурн.!J57&gt;0,доп.фурн.!J57,999)</f>
        <v>0.99</v>
      </c>
      <c r="K57" s="667">
        <f t="shared" si="2"/>
        <v>0</v>
      </c>
    </row>
    <row r="58" spans="1:11">
      <c r="A58" s="26"/>
      <c r="B58" s="437" t="s">
        <v>899</v>
      </c>
      <c r="C58" s="34"/>
      <c r="D58" s="33"/>
      <c r="E58" s="34"/>
      <c r="F58" s="26" t="s">
        <v>50</v>
      </c>
      <c r="G58" s="26">
        <f>доп.фурн.!G58</f>
        <v>0</v>
      </c>
      <c r="H58" s="418">
        <f t="shared" si="0"/>
        <v>0</v>
      </c>
      <c r="J58" s="423">
        <f>IF(доп.фурн.!J58&gt;0,доп.фурн.!J58,999)</f>
        <v>1.05</v>
      </c>
      <c r="K58" s="667">
        <f t="shared" si="2"/>
        <v>0</v>
      </c>
    </row>
    <row r="59" spans="1:11">
      <c r="A59" s="26"/>
      <c r="B59" s="437" t="s">
        <v>900</v>
      </c>
      <c r="C59" s="34"/>
      <c r="D59" s="33"/>
      <c r="E59" s="34"/>
      <c r="F59" s="26" t="s">
        <v>50</v>
      </c>
      <c r="G59" s="26">
        <f>доп.фурн.!G59</f>
        <v>0</v>
      </c>
      <c r="H59" s="418">
        <f t="shared" si="0"/>
        <v>0</v>
      </c>
      <c r="J59" s="423">
        <f>IF(доп.фурн.!J59&gt;0,доп.фурн.!J59,999)</f>
        <v>1.52</v>
      </c>
      <c r="K59" s="667">
        <f t="shared" si="2"/>
        <v>0</v>
      </c>
    </row>
    <row r="60" spans="1:11">
      <c r="A60" s="26"/>
      <c r="B60" s="21" t="s">
        <v>281</v>
      </c>
      <c r="C60" s="34"/>
      <c r="D60" s="33"/>
      <c r="E60" s="34" t="s">
        <v>241</v>
      </c>
      <c r="F60" s="26" t="s">
        <v>53</v>
      </c>
      <c r="G60" s="26">
        <f>доп.фурн.!G60</f>
        <v>0</v>
      </c>
      <c r="H60" s="418">
        <f t="shared" si="0"/>
        <v>0</v>
      </c>
      <c r="J60" s="423">
        <f>IF(доп.фурн.!J60&gt;0,доп.фурн.!J60,999)</f>
        <v>0.64</v>
      </c>
      <c r="K60" s="667">
        <f t="shared" si="2"/>
        <v>0</v>
      </c>
    </row>
    <row r="61" spans="1:11">
      <c r="A61" s="26"/>
      <c r="B61" s="21" t="s">
        <v>281</v>
      </c>
      <c r="C61" s="34"/>
      <c r="D61" s="33"/>
      <c r="E61" s="34" t="s">
        <v>242</v>
      </c>
      <c r="F61" s="26" t="s">
        <v>53</v>
      </c>
      <c r="G61" s="26">
        <f>доп.фурн.!G61</f>
        <v>0</v>
      </c>
      <c r="H61" s="418">
        <f t="shared" si="0"/>
        <v>0</v>
      </c>
      <c r="J61" s="423">
        <f>IF(доп.фурн.!J61&gt;0,доп.фурн.!J61,999)</f>
        <v>0.74</v>
      </c>
      <c r="K61" s="667">
        <f t="shared" si="2"/>
        <v>0</v>
      </c>
    </row>
    <row r="62" spans="1:11">
      <c r="A62" s="26"/>
      <c r="B62" s="21" t="s">
        <v>281</v>
      </c>
      <c r="C62" s="34"/>
      <c r="D62" s="33"/>
      <c r="E62" s="34" t="s">
        <v>243</v>
      </c>
      <c r="F62" s="26" t="s">
        <v>53</v>
      </c>
      <c r="G62" s="26">
        <f>доп.фурн.!G62</f>
        <v>0</v>
      </c>
      <c r="H62" s="418">
        <f t="shared" si="0"/>
        <v>0</v>
      </c>
      <c r="J62" s="423">
        <f>IF(доп.фурн.!J62&gt;0,доп.фурн.!J62,999)</f>
        <v>0.83</v>
      </c>
      <c r="K62" s="667">
        <f t="shared" si="2"/>
        <v>0</v>
      </c>
    </row>
    <row r="63" spans="1:11">
      <c r="A63" s="26"/>
      <c r="B63" s="21" t="s">
        <v>281</v>
      </c>
      <c r="C63" s="34"/>
      <c r="D63" s="33"/>
      <c r="E63" s="34" t="s">
        <v>244</v>
      </c>
      <c r="F63" s="26" t="s">
        <v>53</v>
      </c>
      <c r="G63" s="26">
        <f>доп.фурн.!G63</f>
        <v>0</v>
      </c>
      <c r="H63" s="418">
        <f t="shared" si="0"/>
        <v>0</v>
      </c>
      <c r="J63" s="423">
        <f>IF(доп.фурн.!J63&gt;0,доп.фурн.!J63,999)</f>
        <v>0.88</v>
      </c>
      <c r="K63" s="667">
        <f t="shared" si="2"/>
        <v>0</v>
      </c>
    </row>
    <row r="64" spans="1:11">
      <c r="A64" s="26"/>
      <c r="B64" s="21" t="s">
        <v>281</v>
      </c>
      <c r="C64" s="34"/>
      <c r="D64" s="33"/>
      <c r="E64" s="34" t="s">
        <v>245</v>
      </c>
      <c r="F64" s="26" t="s">
        <v>53</v>
      </c>
      <c r="G64" s="26">
        <f>доп.фурн.!G64</f>
        <v>0</v>
      </c>
      <c r="H64" s="418">
        <f t="shared" si="0"/>
        <v>0</v>
      </c>
      <c r="J64" s="423">
        <f>IF(доп.фурн.!J64&gt;0,доп.фурн.!J64,999)</f>
        <v>1</v>
      </c>
      <c r="K64" s="667">
        <f t="shared" si="2"/>
        <v>0</v>
      </c>
    </row>
    <row r="65" spans="1:11">
      <c r="A65" s="26"/>
      <c r="B65" s="21" t="s">
        <v>282</v>
      </c>
      <c r="C65" s="34"/>
      <c r="D65" s="33"/>
      <c r="E65" s="34" t="s">
        <v>241</v>
      </c>
      <c r="F65" s="26" t="s">
        <v>53</v>
      </c>
      <c r="G65" s="26">
        <f>доп.фурн.!G65+'фурнитура мод.'!G16</f>
        <v>0</v>
      </c>
      <c r="H65" s="418">
        <f t="shared" si="0"/>
        <v>0</v>
      </c>
      <c r="J65" s="423">
        <f>IF(доп.фурн.!J65&gt;0,доп.фурн.!J65,999)</f>
        <v>1.23</v>
      </c>
      <c r="K65" s="667">
        <f t="shared" si="2"/>
        <v>0</v>
      </c>
    </row>
    <row r="66" spans="1:11">
      <c r="A66" s="26"/>
      <c r="B66" s="21" t="s">
        <v>282</v>
      </c>
      <c r="C66" s="34"/>
      <c r="D66" s="33"/>
      <c r="E66" s="34" t="s">
        <v>242</v>
      </c>
      <c r="F66" s="26" t="s">
        <v>53</v>
      </c>
      <c r="G66" s="26">
        <f>доп.фурн.!G66+'фурнитура мод.'!G17</f>
        <v>0</v>
      </c>
      <c r="H66" s="418">
        <f t="shared" si="0"/>
        <v>0</v>
      </c>
      <c r="J66" s="423">
        <f>IF(доп.фурн.!J66&gt;0,доп.фурн.!J66,999)</f>
        <v>1.42</v>
      </c>
      <c r="K66" s="667">
        <f t="shared" si="2"/>
        <v>0</v>
      </c>
    </row>
    <row r="67" spans="1:11">
      <c r="A67" s="26"/>
      <c r="B67" s="21" t="s">
        <v>282</v>
      </c>
      <c r="C67" s="34"/>
      <c r="D67" s="33"/>
      <c r="E67" s="34" t="s">
        <v>243</v>
      </c>
      <c r="F67" s="26" t="s">
        <v>53</v>
      </c>
      <c r="G67" s="26">
        <f>доп.фурн.!G67+'фурнитура мод.'!G18</f>
        <v>0</v>
      </c>
      <c r="H67" s="418">
        <f t="shared" si="0"/>
        <v>0</v>
      </c>
      <c r="J67" s="423">
        <f>IF(доп.фурн.!J67&gt;0,доп.фурн.!J67,999)</f>
        <v>1.7</v>
      </c>
      <c r="K67" s="667">
        <f t="shared" si="2"/>
        <v>0</v>
      </c>
    </row>
    <row r="68" spans="1:11">
      <c r="A68" s="26"/>
      <c r="B68" s="21" t="s">
        <v>282</v>
      </c>
      <c r="C68" s="34"/>
      <c r="D68" s="33"/>
      <c r="E68" s="34" t="s">
        <v>244</v>
      </c>
      <c r="F68" s="26" t="s">
        <v>53</v>
      </c>
      <c r="G68" s="26">
        <f>доп.фурн.!G68+'фурнитура мод.'!G19</f>
        <v>0</v>
      </c>
      <c r="H68" s="418">
        <f t="shared" ref="H68:H131" si="3">IF(G68&gt;0,1,0)</f>
        <v>0</v>
      </c>
      <c r="J68" s="423">
        <f>IF(доп.фурн.!J68&gt;0,доп.фурн.!J68,999)</f>
        <v>1.86</v>
      </c>
      <c r="K68" s="667">
        <f t="shared" ref="K68:K99" si="4">J68*G68</f>
        <v>0</v>
      </c>
    </row>
    <row r="69" spans="1:11">
      <c r="A69" s="26"/>
      <c r="B69" s="21" t="s">
        <v>282</v>
      </c>
      <c r="C69" s="34"/>
      <c r="D69" s="33"/>
      <c r="E69" s="34" t="s">
        <v>245</v>
      </c>
      <c r="F69" s="26" t="s">
        <v>53</v>
      </c>
      <c r="G69" s="26">
        <f>доп.фурн.!G69+'фурнитура мод.'!G20</f>
        <v>0</v>
      </c>
      <c r="H69" s="418">
        <f t="shared" si="3"/>
        <v>0</v>
      </c>
      <c r="J69" s="423">
        <f>IF(доп.фурн.!J69&gt;0,доп.фурн.!J69,999)</f>
        <v>2.04</v>
      </c>
      <c r="K69" s="667">
        <f t="shared" si="4"/>
        <v>0</v>
      </c>
    </row>
    <row r="70" spans="1:11">
      <c r="A70" s="26"/>
      <c r="B70" s="21" t="s">
        <v>283</v>
      </c>
      <c r="C70" s="34"/>
      <c r="D70" s="33"/>
      <c r="E70" s="34" t="s">
        <v>242</v>
      </c>
      <c r="F70" s="26" t="s">
        <v>53</v>
      </c>
      <c r="G70" s="26">
        <f>доп.фурн.!G70+'фурнитура мод.'!G21</f>
        <v>0</v>
      </c>
      <c r="H70" s="418">
        <f t="shared" si="3"/>
        <v>0</v>
      </c>
      <c r="J70" s="423">
        <f>IF(доп.фурн.!J70&gt;0,доп.фурн.!J70,999)</f>
        <v>8.31</v>
      </c>
      <c r="K70" s="667">
        <f t="shared" si="4"/>
        <v>0</v>
      </c>
    </row>
    <row r="71" spans="1:11">
      <c r="A71" s="26"/>
      <c r="B71" s="21" t="s">
        <v>283</v>
      </c>
      <c r="C71" s="34"/>
      <c r="D71" s="33"/>
      <c r="E71" s="34" t="s">
        <v>243</v>
      </c>
      <c r="F71" s="26" t="s">
        <v>53</v>
      </c>
      <c r="G71" s="26">
        <f>доп.фурн.!G71+'фурнитура мод.'!G22</f>
        <v>0</v>
      </c>
      <c r="H71" s="418">
        <f t="shared" si="3"/>
        <v>0</v>
      </c>
      <c r="J71" s="423">
        <f>IF(доп.фурн.!J71&gt;0,доп.фурн.!J71,999)</f>
        <v>8.77</v>
      </c>
      <c r="K71" s="667">
        <f t="shared" si="4"/>
        <v>0</v>
      </c>
    </row>
    <row r="72" spans="1:11">
      <c r="A72" s="26"/>
      <c r="B72" s="21" t="s">
        <v>283</v>
      </c>
      <c r="C72" s="34"/>
      <c r="D72" s="33"/>
      <c r="E72" s="34" t="s">
        <v>244</v>
      </c>
      <c r="F72" s="26" t="s">
        <v>53</v>
      </c>
      <c r="G72" s="26">
        <f>доп.фурн.!G72+'фурнитура мод.'!G23</f>
        <v>0</v>
      </c>
      <c r="H72" s="418">
        <f t="shared" si="3"/>
        <v>0</v>
      </c>
      <c r="J72" s="423">
        <f>IF(доп.фурн.!J72&gt;0,доп.фурн.!J72,999)</f>
        <v>9.2799999999999994</v>
      </c>
      <c r="K72" s="667">
        <f t="shared" si="4"/>
        <v>0</v>
      </c>
    </row>
    <row r="73" spans="1:11">
      <c r="A73" s="26"/>
      <c r="B73" s="21" t="s">
        <v>283</v>
      </c>
      <c r="C73" s="34"/>
      <c r="D73" s="33"/>
      <c r="E73" s="34" t="s">
        <v>245</v>
      </c>
      <c r="F73" s="26" t="s">
        <v>53</v>
      </c>
      <c r="G73" s="26">
        <f>доп.фурн.!G73+'фурнитура мод.'!G24</f>
        <v>0</v>
      </c>
      <c r="H73" s="418">
        <f t="shared" si="3"/>
        <v>0</v>
      </c>
      <c r="J73" s="423">
        <f>IF(доп.фурн.!J73&gt;0,доп.фурн.!J73,999)</f>
        <v>9.9499999999999993</v>
      </c>
      <c r="K73" s="667">
        <f t="shared" si="4"/>
        <v>0</v>
      </c>
    </row>
    <row r="74" spans="1:11">
      <c r="A74" s="26"/>
      <c r="B74" s="21" t="s">
        <v>284</v>
      </c>
      <c r="C74" s="303"/>
      <c r="D74" s="33" t="s">
        <v>134</v>
      </c>
      <c r="E74" s="34" t="s">
        <v>807</v>
      </c>
      <c r="F74" s="26" t="s">
        <v>53</v>
      </c>
      <c r="G74" s="26">
        <f>доп.фурн.!G74+'фурнитура мод.'!G25</f>
        <v>0</v>
      </c>
      <c r="H74" s="418">
        <f t="shared" si="3"/>
        <v>0</v>
      </c>
      <c r="J74" s="423">
        <f>IF(доп.фурн.!J74&gt;0,доп.фурн.!J74,999)</f>
        <v>3.51</v>
      </c>
      <c r="K74" s="667">
        <f t="shared" si="4"/>
        <v>0</v>
      </c>
    </row>
    <row r="75" spans="1:11">
      <c r="A75" s="26"/>
      <c r="B75" s="21" t="s">
        <v>284</v>
      </c>
      <c r="C75" s="303"/>
      <c r="D75" s="33" t="s">
        <v>134</v>
      </c>
      <c r="E75" s="34" t="s">
        <v>808</v>
      </c>
      <c r="F75" s="26" t="s">
        <v>53</v>
      </c>
      <c r="G75" s="26">
        <f>доп.фурн.!G75+'фурнитура мод.'!G26</f>
        <v>0</v>
      </c>
      <c r="H75" s="418">
        <f t="shared" si="3"/>
        <v>0</v>
      </c>
      <c r="J75" s="423">
        <f>IF(доп.фурн.!J75&gt;0,доп.фурн.!J75,999)</f>
        <v>3.74</v>
      </c>
      <c r="K75" s="667">
        <f t="shared" si="4"/>
        <v>0</v>
      </c>
    </row>
    <row r="76" spans="1:11">
      <c r="A76" s="26"/>
      <c r="B76" s="21" t="s">
        <v>284</v>
      </c>
      <c r="C76" s="303"/>
      <c r="D76" s="33" t="s">
        <v>134</v>
      </c>
      <c r="E76" s="34" t="s">
        <v>248</v>
      </c>
      <c r="F76" s="26" t="s">
        <v>53</v>
      </c>
      <c r="G76" s="26">
        <f>доп.фурн.!G76+'фурнитура мод.'!G27</f>
        <v>0</v>
      </c>
      <c r="H76" s="418">
        <f t="shared" si="3"/>
        <v>0</v>
      </c>
      <c r="J76" s="423">
        <f>IF(доп.фурн.!J76&gt;0,доп.фурн.!J76,999)</f>
        <v>3.51</v>
      </c>
      <c r="K76" s="667">
        <f t="shared" si="4"/>
        <v>0</v>
      </c>
    </row>
    <row r="77" spans="1:11">
      <c r="A77" s="26"/>
      <c r="B77" s="21" t="s">
        <v>284</v>
      </c>
      <c r="C77" s="303"/>
      <c r="D77" s="33" t="s">
        <v>134</v>
      </c>
      <c r="E77" s="34" t="s">
        <v>251</v>
      </c>
      <c r="F77" s="26" t="s">
        <v>53</v>
      </c>
      <c r="G77" s="26">
        <f>доп.фурн.!G77+'фурнитура мод.'!G28</f>
        <v>0</v>
      </c>
      <c r="H77" s="418">
        <f t="shared" si="3"/>
        <v>0</v>
      </c>
      <c r="J77" s="423">
        <f>IF(доп.фурн.!J77&gt;0,доп.фурн.!J77,999)</f>
        <v>4.08</v>
      </c>
      <c r="K77" s="667">
        <f t="shared" si="4"/>
        <v>0</v>
      </c>
    </row>
    <row r="78" spans="1:11">
      <c r="A78" s="26"/>
      <c r="B78" s="21" t="s">
        <v>284</v>
      </c>
      <c r="C78" s="303"/>
      <c r="D78" s="33" t="s">
        <v>134</v>
      </c>
      <c r="E78" s="34" t="s">
        <v>254</v>
      </c>
      <c r="F78" s="26" t="s">
        <v>53</v>
      </c>
      <c r="G78" s="26">
        <f>доп.фурн.!G78+'фурнитура мод.'!G29</f>
        <v>0</v>
      </c>
      <c r="H78" s="418">
        <f t="shared" si="3"/>
        <v>0</v>
      </c>
      <c r="J78" s="423">
        <f>IF(доп.фурн.!J78&gt;0,доп.фурн.!J78,999)</f>
        <v>4.51</v>
      </c>
      <c r="K78" s="667">
        <f t="shared" si="4"/>
        <v>0</v>
      </c>
    </row>
    <row r="79" spans="1:11">
      <c r="A79" s="26"/>
      <c r="B79" s="193" t="s">
        <v>284</v>
      </c>
      <c r="C79" s="409"/>
      <c r="D79" s="33" t="s">
        <v>134</v>
      </c>
      <c r="E79" s="194" t="s">
        <v>249</v>
      </c>
      <c r="F79" s="26" t="s">
        <v>53</v>
      </c>
      <c r="G79" s="26">
        <f>доп.фурн.!G79+'фурнитура мод.'!G30</f>
        <v>0</v>
      </c>
      <c r="H79" s="418">
        <f t="shared" si="3"/>
        <v>0</v>
      </c>
      <c r="J79" s="423">
        <f>IF(доп.фурн.!J79&gt;0,доп.фурн.!J79,999)</f>
        <v>3.76</v>
      </c>
      <c r="K79" s="667">
        <f t="shared" si="4"/>
        <v>0</v>
      </c>
    </row>
    <row r="80" spans="1:11">
      <c r="A80" s="26"/>
      <c r="B80" s="21" t="s">
        <v>284</v>
      </c>
      <c r="C80" s="303"/>
      <c r="D80" s="33" t="s">
        <v>134</v>
      </c>
      <c r="E80" s="34" t="s">
        <v>252</v>
      </c>
      <c r="F80" s="26" t="s">
        <v>53</v>
      </c>
      <c r="G80" s="26">
        <f>доп.фурн.!G80+'фурнитура мод.'!G31</f>
        <v>0</v>
      </c>
      <c r="H80" s="418">
        <f t="shared" si="3"/>
        <v>0</v>
      </c>
      <c r="J80" s="423">
        <f>IF(доп.фурн.!J80&gt;0,доп.фурн.!J80,999)</f>
        <v>4.45</v>
      </c>
      <c r="K80" s="667">
        <f t="shared" si="4"/>
        <v>0</v>
      </c>
    </row>
    <row r="81" spans="1:11">
      <c r="A81" s="26"/>
      <c r="B81" s="21" t="s">
        <v>284</v>
      </c>
      <c r="C81" s="303"/>
      <c r="D81" s="33" t="s">
        <v>134</v>
      </c>
      <c r="E81" s="34" t="s">
        <v>255</v>
      </c>
      <c r="F81" s="26" t="s">
        <v>53</v>
      </c>
      <c r="G81" s="26">
        <f>доп.фурн.!G81+'фурнитура мод.'!G32</f>
        <v>0</v>
      </c>
      <c r="H81" s="418">
        <f t="shared" si="3"/>
        <v>0</v>
      </c>
      <c r="J81" s="423">
        <f>IF(доп.фурн.!J81&gt;0,доп.фурн.!J81,999)</f>
        <v>4.8600000000000003</v>
      </c>
      <c r="K81" s="667">
        <f t="shared" si="4"/>
        <v>0</v>
      </c>
    </row>
    <row r="82" spans="1:11">
      <c r="A82" s="26"/>
      <c r="B82" s="21" t="s">
        <v>284</v>
      </c>
      <c r="C82" s="303"/>
      <c r="D82" s="33" t="s">
        <v>134</v>
      </c>
      <c r="E82" s="194" t="s">
        <v>250</v>
      </c>
      <c r="F82" s="26" t="s">
        <v>53</v>
      </c>
      <c r="G82" s="26">
        <f>доп.фурн.!G82+'фурнитура мод.'!G33</f>
        <v>0</v>
      </c>
      <c r="H82" s="418">
        <f t="shared" si="3"/>
        <v>0</v>
      </c>
      <c r="J82" s="423">
        <f>IF(доп.фурн.!J82&gt;0,доп.фурн.!J82,999)</f>
        <v>3.99</v>
      </c>
      <c r="K82" s="667">
        <f t="shared" si="4"/>
        <v>0</v>
      </c>
    </row>
    <row r="83" spans="1:11">
      <c r="A83" s="26"/>
      <c r="B83" s="21" t="s">
        <v>284</v>
      </c>
      <c r="C83" s="303"/>
      <c r="D83" s="33" t="s">
        <v>134</v>
      </c>
      <c r="E83" s="34" t="s">
        <v>253</v>
      </c>
      <c r="F83" s="26" t="s">
        <v>53</v>
      </c>
      <c r="G83" s="26">
        <f>доп.фурн.!G83+'фурнитура мод.'!G34</f>
        <v>0</v>
      </c>
      <c r="H83" s="418">
        <f t="shared" si="3"/>
        <v>0</v>
      </c>
      <c r="J83" s="423">
        <f>IF(доп.фурн.!J83&gt;0,доп.фурн.!J83,999)</f>
        <v>4.76</v>
      </c>
      <c r="K83" s="667">
        <f t="shared" si="4"/>
        <v>0</v>
      </c>
    </row>
    <row r="84" spans="1:11">
      <c r="A84" s="26"/>
      <c r="B84" s="21" t="s">
        <v>284</v>
      </c>
      <c r="C84" s="303"/>
      <c r="D84" s="33" t="s">
        <v>134</v>
      </c>
      <c r="E84" s="34" t="s">
        <v>256</v>
      </c>
      <c r="F84" s="26" t="s">
        <v>53</v>
      </c>
      <c r="G84" s="26">
        <f>доп.фурн.!G84+'фурнитура мод.'!G35</f>
        <v>0</v>
      </c>
      <c r="H84" s="418">
        <f t="shared" si="3"/>
        <v>0</v>
      </c>
      <c r="J84" s="423">
        <f>IF(доп.фурн.!J84&gt;0,доп.фурн.!J84,999)</f>
        <v>5.22</v>
      </c>
      <c r="K84" s="667">
        <f t="shared" si="4"/>
        <v>0</v>
      </c>
    </row>
    <row r="85" spans="1:11">
      <c r="A85" s="26"/>
      <c r="B85" s="21" t="s">
        <v>285</v>
      </c>
      <c r="C85" s="303"/>
      <c r="D85" s="33"/>
      <c r="E85" s="34" t="s">
        <v>243</v>
      </c>
      <c r="F85" s="26" t="s">
        <v>53</v>
      </c>
      <c r="G85" s="26">
        <f>доп.фурн.!G85+'фурнитура мод.'!G36</f>
        <v>0</v>
      </c>
      <c r="H85" s="418">
        <f t="shared" si="3"/>
        <v>0</v>
      </c>
      <c r="J85" s="423">
        <f>IF(доп.фурн.!J85&gt;0,доп.фурн.!J85,999)</f>
        <v>1.72</v>
      </c>
      <c r="K85" s="667">
        <f t="shared" si="4"/>
        <v>0</v>
      </c>
    </row>
    <row r="86" spans="1:11">
      <c r="A86" s="26"/>
      <c r="B86" s="21" t="s">
        <v>285</v>
      </c>
      <c r="C86" s="303"/>
      <c r="D86" s="33"/>
      <c r="E86" s="34" t="s">
        <v>244</v>
      </c>
      <c r="F86" s="26" t="s">
        <v>53</v>
      </c>
      <c r="G86" s="26">
        <f>доп.фурн.!G86+'фурнитура мод.'!G37</f>
        <v>0</v>
      </c>
      <c r="H86" s="418">
        <f t="shared" si="3"/>
        <v>0</v>
      </c>
      <c r="J86" s="423">
        <f>IF(доп.фурн.!J86&gt;0,доп.фурн.!J86,999)</f>
        <v>2.46</v>
      </c>
      <c r="K86" s="667">
        <f t="shared" si="4"/>
        <v>0</v>
      </c>
    </row>
    <row r="87" spans="1:11">
      <c r="A87" s="26"/>
      <c r="B87" s="21" t="s">
        <v>285</v>
      </c>
      <c r="C87" s="303"/>
      <c r="D87" s="33"/>
      <c r="E87" s="34" t="s">
        <v>245</v>
      </c>
      <c r="F87" s="26" t="s">
        <v>53</v>
      </c>
      <c r="G87" s="26">
        <f>доп.фурн.!G87+'фурнитура мод.'!G38</f>
        <v>0</v>
      </c>
      <c r="H87" s="418">
        <f t="shared" si="3"/>
        <v>0</v>
      </c>
      <c r="J87" s="423">
        <f>IF(доп.фурн.!J87&gt;0,доп.фурн.!J87,999)</f>
        <v>2.36</v>
      </c>
      <c r="K87" s="667">
        <f t="shared" si="4"/>
        <v>0</v>
      </c>
    </row>
    <row r="88" spans="1:11">
      <c r="A88" s="26"/>
      <c r="B88" s="21" t="s">
        <v>946</v>
      </c>
      <c r="C88" s="34"/>
      <c r="D88" s="33"/>
      <c r="E88" s="34"/>
      <c r="F88" s="26" t="s">
        <v>809</v>
      </c>
      <c r="G88" s="26">
        <f>доп.фурн.!G88</f>
        <v>0</v>
      </c>
      <c r="H88" s="418">
        <f t="shared" si="3"/>
        <v>0</v>
      </c>
      <c r="J88" s="423">
        <f>IF(доп.фурн.!J88&gt;0,доп.фурн.!J88,999)</f>
        <v>2.83</v>
      </c>
      <c r="K88" s="667">
        <f t="shared" si="4"/>
        <v>0</v>
      </c>
    </row>
    <row r="89" spans="1:11">
      <c r="A89" s="26"/>
      <c r="B89" s="21" t="s">
        <v>34</v>
      </c>
      <c r="C89" s="34" t="s">
        <v>810</v>
      </c>
      <c r="D89" s="33"/>
      <c r="E89" s="34" t="s">
        <v>33</v>
      </c>
      <c r="F89" s="26" t="s">
        <v>50</v>
      </c>
      <c r="G89" s="26">
        <f>доп.фурн.!G89</f>
        <v>0</v>
      </c>
      <c r="H89" s="418">
        <f t="shared" si="3"/>
        <v>0</v>
      </c>
      <c r="J89" s="423">
        <f>IF(доп.фурн.!J89&gt;0,доп.фурн.!J89,999)</f>
        <v>0.45</v>
      </c>
      <c r="K89" s="667">
        <f t="shared" si="4"/>
        <v>0</v>
      </c>
    </row>
    <row r="90" spans="1:11">
      <c r="A90" s="26"/>
      <c r="B90" s="21" t="s">
        <v>34</v>
      </c>
      <c r="C90" s="34" t="s">
        <v>35</v>
      </c>
      <c r="D90" s="33"/>
      <c r="E90" s="424" t="s">
        <v>33</v>
      </c>
      <c r="F90" s="26" t="s">
        <v>50</v>
      </c>
      <c r="G90" s="26">
        <f>доп.фурн.!G90</f>
        <v>0</v>
      </c>
      <c r="H90" s="418">
        <f t="shared" si="3"/>
        <v>0</v>
      </c>
      <c r="J90" s="433">
        <f>IF(доп.фурн.!J90&gt;0,доп.фурн.!J90,999)</f>
        <v>999</v>
      </c>
      <c r="K90" s="668">
        <f t="shared" si="4"/>
        <v>0</v>
      </c>
    </row>
    <row r="91" spans="1:11">
      <c r="A91" s="26"/>
      <c r="B91" s="21" t="s">
        <v>34</v>
      </c>
      <c r="C91" s="34" t="s">
        <v>35</v>
      </c>
      <c r="D91" s="33"/>
      <c r="E91" s="424" t="s">
        <v>33</v>
      </c>
      <c r="F91" s="26" t="s">
        <v>50</v>
      </c>
      <c r="G91" s="26">
        <f>доп.фурн.!G91</f>
        <v>0</v>
      </c>
      <c r="H91" s="418">
        <f t="shared" si="3"/>
        <v>0</v>
      </c>
      <c r="J91" s="433">
        <f>IF(доп.фурн.!J91&gt;0,доп.фурн.!J91,999)</f>
        <v>999</v>
      </c>
      <c r="K91" s="668">
        <f t="shared" si="4"/>
        <v>0</v>
      </c>
    </row>
    <row r="92" spans="1:11">
      <c r="A92" s="26"/>
      <c r="B92" s="21" t="s">
        <v>947</v>
      </c>
      <c r="C92" s="34"/>
      <c r="D92" s="33"/>
      <c r="E92" s="34"/>
      <c r="F92" s="26" t="s">
        <v>50</v>
      </c>
      <c r="G92" s="26">
        <f>доп.фурн.!G92+'фурнитура мод.'!G39</f>
        <v>0</v>
      </c>
      <c r="H92" s="418">
        <f t="shared" si="3"/>
        <v>0</v>
      </c>
      <c r="J92" s="423">
        <f>IF(доп.фурн.!J92&gt;0,доп.фурн.!J92,999)</f>
        <v>0.18</v>
      </c>
      <c r="K92" s="667">
        <f t="shared" si="4"/>
        <v>0</v>
      </c>
    </row>
    <row r="93" spans="1:11">
      <c r="A93" s="26"/>
      <c r="B93" s="21" t="s">
        <v>948</v>
      </c>
      <c r="C93" s="34"/>
      <c r="D93" s="33"/>
      <c r="E93" s="34"/>
      <c r="F93" s="26" t="s">
        <v>50</v>
      </c>
      <c r="G93" s="26">
        <f>доп.фурн.!G93+'фурнитура мод.'!G40</f>
        <v>0</v>
      </c>
      <c r="H93" s="418">
        <f t="shared" si="3"/>
        <v>0</v>
      </c>
      <c r="J93" s="423">
        <f>IF(доп.фурн.!J93&gt;0,доп.фурн.!J93,999)</f>
        <v>0.18</v>
      </c>
      <c r="K93" s="667">
        <f t="shared" si="4"/>
        <v>0</v>
      </c>
    </row>
    <row r="94" spans="1:11">
      <c r="A94" s="26"/>
      <c r="B94" s="21" t="s">
        <v>949</v>
      </c>
      <c r="C94" s="34"/>
      <c r="D94" s="33"/>
      <c r="E94" s="34"/>
      <c r="F94" s="26" t="s">
        <v>50</v>
      </c>
      <c r="G94" s="26">
        <f>доп.фурн.!G94</f>
        <v>0</v>
      </c>
      <c r="H94" s="418">
        <f t="shared" si="3"/>
        <v>0</v>
      </c>
      <c r="J94" s="423">
        <f>IF(доп.фурн.!J94&gt;0,доп.фурн.!J94,999)</f>
        <v>0.18</v>
      </c>
      <c r="K94" s="667">
        <f t="shared" si="4"/>
        <v>0</v>
      </c>
    </row>
    <row r="95" spans="1:11">
      <c r="A95" s="26"/>
      <c r="B95" s="21" t="s">
        <v>950</v>
      </c>
      <c r="C95" s="34"/>
      <c r="D95" s="33"/>
      <c r="E95" s="34"/>
      <c r="F95" s="26" t="s">
        <v>50</v>
      </c>
      <c r="G95" s="26">
        <f>доп.фурн.!G95+'фурнитура мод.'!G41</f>
        <v>0</v>
      </c>
      <c r="H95" s="418">
        <f t="shared" si="3"/>
        <v>0</v>
      </c>
      <c r="J95" s="423">
        <f>IF(доп.фурн.!J95&gt;0,доп.фурн.!J95,999)</f>
        <v>0.28999999999999998</v>
      </c>
      <c r="K95" s="667">
        <f t="shared" si="4"/>
        <v>0</v>
      </c>
    </row>
    <row r="96" spans="1:11">
      <c r="A96" s="26"/>
      <c r="B96" s="21" t="s">
        <v>951</v>
      </c>
      <c r="C96" s="34"/>
      <c r="D96" s="33"/>
      <c r="E96" s="34"/>
      <c r="F96" s="26" t="s">
        <v>50</v>
      </c>
      <c r="G96" s="26">
        <f>доп.фурн.!G96+'фурнитура мод.'!G43</f>
        <v>0</v>
      </c>
      <c r="H96" s="418">
        <f t="shared" si="3"/>
        <v>0</v>
      </c>
      <c r="J96" s="423">
        <f>IF(доп.фурн.!J96&gt;0,доп.фурн.!J96,999)</f>
        <v>0.35</v>
      </c>
      <c r="K96" s="667">
        <f t="shared" si="4"/>
        <v>0</v>
      </c>
    </row>
    <row r="97" spans="1:11">
      <c r="A97" s="26"/>
      <c r="B97" s="21" t="s">
        <v>952</v>
      </c>
      <c r="C97" s="34"/>
      <c r="D97" s="33"/>
      <c r="E97" s="34"/>
      <c r="F97" s="26" t="s">
        <v>50</v>
      </c>
      <c r="G97" s="26">
        <f>доп.фурн.!G97+'фурнитура мод.'!G44</f>
        <v>0</v>
      </c>
      <c r="H97" s="418">
        <f t="shared" si="3"/>
        <v>0</v>
      </c>
      <c r="J97" s="423">
        <f>IF(доп.фурн.!J97&gt;0,доп.фурн.!J97,999)</f>
        <v>0.95</v>
      </c>
      <c r="K97" s="667">
        <f t="shared" si="4"/>
        <v>0</v>
      </c>
    </row>
    <row r="98" spans="1:11">
      <c r="A98" s="26"/>
      <c r="B98" s="21" t="s">
        <v>344</v>
      </c>
      <c r="C98" s="34"/>
      <c r="D98" s="33"/>
      <c r="E98" s="34"/>
      <c r="F98" s="26" t="s">
        <v>50</v>
      </c>
      <c r="G98" s="26">
        <f>доп.фурн.!G98+'фурнитура мод.'!G42</f>
        <v>0</v>
      </c>
      <c r="H98" s="418">
        <f t="shared" si="3"/>
        <v>0</v>
      </c>
      <c r="J98" s="423">
        <f>IF(доп.фурн.!J98&gt;0,доп.фурн.!J98,999)</f>
        <v>0.66</v>
      </c>
      <c r="K98" s="667">
        <f t="shared" si="4"/>
        <v>0</v>
      </c>
    </row>
    <row r="99" spans="1:11">
      <c r="A99" s="26"/>
      <c r="B99" s="21" t="s">
        <v>859</v>
      </c>
      <c r="C99" s="34"/>
      <c r="D99" s="33"/>
      <c r="E99" s="34"/>
      <c r="F99" s="26" t="s">
        <v>50</v>
      </c>
      <c r="G99" s="26">
        <f>доп.фурн.!G99</f>
        <v>0</v>
      </c>
      <c r="H99" s="418">
        <f t="shared" si="3"/>
        <v>0</v>
      </c>
      <c r="J99" s="423">
        <f>IF(доп.фурн.!J99&gt;0,доп.фурн.!J99,999)</f>
        <v>0.77</v>
      </c>
      <c r="K99" s="667">
        <f t="shared" si="4"/>
        <v>0</v>
      </c>
    </row>
    <row r="100" spans="1:11">
      <c r="A100" s="26"/>
      <c r="B100" s="21" t="s">
        <v>814</v>
      </c>
      <c r="C100" s="34"/>
      <c r="D100" s="33"/>
      <c r="E100" s="34"/>
      <c r="F100" s="26" t="s">
        <v>50</v>
      </c>
      <c r="G100" s="26">
        <f>доп.фурн.!G100</f>
        <v>0</v>
      </c>
      <c r="H100" s="418">
        <f t="shared" si="3"/>
        <v>0</v>
      </c>
      <c r="J100" s="423">
        <f>IF(доп.фурн.!J100&gt;0,доп.фурн.!J100,999)</f>
        <v>0.82</v>
      </c>
      <c r="K100" s="667">
        <f t="shared" ref="K100:K127" si="5">J100*G100</f>
        <v>0</v>
      </c>
    </row>
    <row r="101" spans="1:11">
      <c r="A101" s="26"/>
      <c r="B101" s="21" t="s">
        <v>815</v>
      </c>
      <c r="C101" s="34"/>
      <c r="D101" s="33"/>
      <c r="E101" s="34"/>
      <c r="F101" s="26" t="s">
        <v>50</v>
      </c>
      <c r="G101" s="26">
        <f>доп.фурн.!G101</f>
        <v>0</v>
      </c>
      <c r="H101" s="418">
        <f t="shared" si="3"/>
        <v>0</v>
      </c>
      <c r="J101" s="423">
        <f>IF(доп.фурн.!J101&gt;0,доп.фурн.!J101,999)</f>
        <v>0.62</v>
      </c>
      <c r="K101" s="667">
        <f t="shared" si="5"/>
        <v>0</v>
      </c>
    </row>
    <row r="102" spans="1:11">
      <c r="A102" s="26"/>
      <c r="B102" s="21" t="s">
        <v>811</v>
      </c>
      <c r="C102" s="34"/>
      <c r="D102" s="33"/>
      <c r="E102" s="34"/>
      <c r="F102" s="26" t="s">
        <v>50</v>
      </c>
      <c r="G102" s="26">
        <f>доп.фурн.!G102</f>
        <v>0</v>
      </c>
      <c r="H102" s="418">
        <f t="shared" si="3"/>
        <v>0</v>
      </c>
      <c r="J102" s="423">
        <f>IF(доп.фурн.!J102&gt;0,доп.фурн.!J102,999)</f>
        <v>0.9</v>
      </c>
      <c r="K102" s="667">
        <f t="shared" si="5"/>
        <v>0</v>
      </c>
    </row>
    <row r="103" spans="1:11">
      <c r="A103" s="26"/>
      <c r="B103" s="21" t="s">
        <v>812</v>
      </c>
      <c r="C103" s="34"/>
      <c r="D103" s="33"/>
      <c r="E103" s="34"/>
      <c r="F103" s="26" t="s">
        <v>50</v>
      </c>
      <c r="G103" s="26">
        <f>доп.фурн.!G103</f>
        <v>0</v>
      </c>
      <c r="H103" s="418">
        <f t="shared" si="3"/>
        <v>0</v>
      </c>
      <c r="J103" s="423">
        <f>IF(доп.фурн.!J103&gt;0,доп.фурн.!J103,999)</f>
        <v>0.9</v>
      </c>
      <c r="K103" s="667">
        <f t="shared" si="5"/>
        <v>0</v>
      </c>
    </row>
    <row r="104" spans="1:11">
      <c r="A104" s="26"/>
      <c r="B104" s="21" t="s">
        <v>813</v>
      </c>
      <c r="C104" s="34"/>
      <c r="D104" s="33"/>
      <c r="E104" s="34"/>
      <c r="F104" s="26" t="s">
        <v>50</v>
      </c>
      <c r="G104" s="26">
        <f>доп.фурн.!G104</f>
        <v>0</v>
      </c>
      <c r="H104" s="418">
        <f t="shared" si="3"/>
        <v>0</v>
      </c>
      <c r="J104" s="423">
        <f>IF(доп.фурн.!J104&gt;0,доп.фурн.!J104,999)</f>
        <v>0.9</v>
      </c>
      <c r="K104" s="667">
        <f t="shared" si="5"/>
        <v>0</v>
      </c>
    </row>
    <row r="105" spans="1:11">
      <c r="A105" s="26"/>
      <c r="B105" s="21" t="s">
        <v>858</v>
      </c>
      <c r="C105" s="34"/>
      <c r="D105" s="33"/>
      <c r="E105" s="34"/>
      <c r="F105" s="26" t="s">
        <v>50</v>
      </c>
      <c r="G105" s="26">
        <f>доп.фурн.!G105</f>
        <v>0</v>
      </c>
      <c r="H105" s="418">
        <f t="shared" si="3"/>
        <v>0</v>
      </c>
      <c r="J105" s="423">
        <f>IF(доп.фурн.!J105&gt;0,доп.фурн.!J105,999)</f>
        <v>1.76</v>
      </c>
      <c r="K105" s="667">
        <f t="shared" si="5"/>
        <v>0</v>
      </c>
    </row>
    <row r="106" spans="1:11">
      <c r="A106" s="26"/>
      <c r="B106" s="21" t="s">
        <v>816</v>
      </c>
      <c r="C106" s="34"/>
      <c r="D106" s="33"/>
      <c r="E106" s="34"/>
      <c r="F106" s="26" t="s">
        <v>50</v>
      </c>
      <c r="G106" s="26">
        <f>доп.фурн.!G106</f>
        <v>0</v>
      </c>
      <c r="H106" s="418">
        <f t="shared" si="3"/>
        <v>0</v>
      </c>
      <c r="J106" s="423">
        <f>IF(доп.фурн.!J106&gt;0,доп.фурн.!J106,999)</f>
        <v>1.25</v>
      </c>
      <c r="K106" s="667">
        <f t="shared" si="5"/>
        <v>0</v>
      </c>
    </row>
    <row r="107" spans="1:11">
      <c r="A107" s="26"/>
      <c r="B107" s="21" t="s">
        <v>818</v>
      </c>
      <c r="C107" s="34"/>
      <c r="D107" s="33"/>
      <c r="E107" s="34"/>
      <c r="F107" s="26" t="s">
        <v>50</v>
      </c>
      <c r="G107" s="26">
        <f>доп.фурн.!G107</f>
        <v>0</v>
      </c>
      <c r="H107" s="418">
        <f t="shared" si="3"/>
        <v>0</v>
      </c>
      <c r="J107" s="423">
        <f>IF(доп.фурн.!J107&gt;0,доп.фурн.!J107,999)</f>
        <v>1.1000000000000001</v>
      </c>
      <c r="K107" s="667">
        <f t="shared" si="5"/>
        <v>0</v>
      </c>
    </row>
    <row r="108" spans="1:11">
      <c r="A108" s="26"/>
      <c r="B108" s="21" t="s">
        <v>817</v>
      </c>
      <c r="C108" s="34"/>
      <c r="D108" s="33"/>
      <c r="E108" s="34"/>
      <c r="F108" s="26" t="s">
        <v>50</v>
      </c>
      <c r="G108" s="26">
        <f>доп.фурн.!G108</f>
        <v>0</v>
      </c>
      <c r="H108" s="418">
        <f t="shared" si="3"/>
        <v>0</v>
      </c>
      <c r="J108" s="423">
        <f>IF(доп.фурн.!J108&gt;0,доп.фурн.!J108,999)</f>
        <v>2.78</v>
      </c>
      <c r="K108" s="667">
        <f t="shared" si="5"/>
        <v>0</v>
      </c>
    </row>
    <row r="109" spans="1:11">
      <c r="A109" s="26"/>
      <c r="B109" s="21" t="s">
        <v>819</v>
      </c>
      <c r="C109" s="34" t="s">
        <v>55</v>
      </c>
      <c r="D109" s="33"/>
      <c r="E109" s="34"/>
      <c r="F109" s="26" t="s">
        <v>50</v>
      </c>
      <c r="G109" s="26">
        <f>доп.фурн.!G109</f>
        <v>0</v>
      </c>
      <c r="H109" s="418">
        <f t="shared" si="3"/>
        <v>0</v>
      </c>
      <c r="J109" s="423">
        <f>IF(доп.фурн.!J109&gt;0,доп.фурн.!J109,999)</f>
        <v>3.6</v>
      </c>
      <c r="K109" s="667">
        <f t="shared" si="5"/>
        <v>0</v>
      </c>
    </row>
    <row r="110" spans="1:11">
      <c r="A110" s="26"/>
      <c r="B110" s="21" t="s">
        <v>820</v>
      </c>
      <c r="C110" s="34" t="s">
        <v>56</v>
      </c>
      <c r="D110" s="33"/>
      <c r="E110" s="34"/>
      <c r="F110" s="26" t="s">
        <v>50</v>
      </c>
      <c r="G110" s="26">
        <f>доп.фурн.!G110</f>
        <v>0</v>
      </c>
      <c r="H110" s="418">
        <f t="shared" si="3"/>
        <v>0</v>
      </c>
      <c r="J110" s="423">
        <f>IF(доп.фурн.!J110&gt;0,доп.фурн.!J110,999)</f>
        <v>4.5</v>
      </c>
      <c r="K110" s="667">
        <f t="shared" si="5"/>
        <v>0</v>
      </c>
    </row>
    <row r="111" spans="1:11">
      <c r="A111" s="26"/>
      <c r="B111" s="21" t="s">
        <v>821</v>
      </c>
      <c r="C111" s="34" t="s">
        <v>57</v>
      </c>
      <c r="D111" s="33"/>
      <c r="E111" s="34"/>
      <c r="F111" s="26" t="s">
        <v>50</v>
      </c>
      <c r="G111" s="26">
        <f>доп.фурн.!G111</f>
        <v>0</v>
      </c>
      <c r="H111" s="418">
        <f t="shared" si="3"/>
        <v>0</v>
      </c>
      <c r="J111" s="423">
        <f>IF(доп.фурн.!J111&gt;0,доп.фурн.!J111,999)</f>
        <v>4.5</v>
      </c>
      <c r="K111" s="667">
        <f t="shared" si="5"/>
        <v>0</v>
      </c>
    </row>
    <row r="112" spans="1:11">
      <c r="A112" s="26"/>
      <c r="B112" s="21" t="s">
        <v>822</v>
      </c>
      <c r="C112" s="34" t="s">
        <v>58</v>
      </c>
      <c r="D112" s="33"/>
      <c r="E112" s="34"/>
      <c r="F112" s="26" t="s">
        <v>50</v>
      </c>
      <c r="G112" s="26">
        <f>доп.фурн.!G112</f>
        <v>0</v>
      </c>
      <c r="H112" s="418">
        <f t="shared" si="3"/>
        <v>0</v>
      </c>
      <c r="J112" s="423">
        <f>IF(доп.фурн.!J112&gt;0,доп.фурн.!J112,999)</f>
        <v>5.6</v>
      </c>
      <c r="K112" s="667">
        <f t="shared" si="5"/>
        <v>0</v>
      </c>
    </row>
    <row r="113" spans="1:11">
      <c r="A113" s="26"/>
      <c r="B113" s="21" t="s">
        <v>823</v>
      </c>
      <c r="C113" s="34" t="s">
        <v>59</v>
      </c>
      <c r="D113" s="33"/>
      <c r="E113" s="34"/>
      <c r="F113" s="26" t="s">
        <v>50</v>
      </c>
      <c r="G113" s="26">
        <f>доп.фурн.!G113</f>
        <v>0</v>
      </c>
      <c r="H113" s="418">
        <f t="shared" si="3"/>
        <v>0</v>
      </c>
      <c r="J113" s="423">
        <f>IF(доп.фурн.!J113&gt;0,доп.фурн.!J113,999)</f>
        <v>5.9</v>
      </c>
      <c r="K113" s="667">
        <f t="shared" si="5"/>
        <v>0</v>
      </c>
    </row>
    <row r="114" spans="1:11">
      <c r="A114" s="26"/>
      <c r="B114" s="21" t="s">
        <v>824</v>
      </c>
      <c r="C114" s="34" t="s">
        <v>60</v>
      </c>
      <c r="D114" s="33"/>
      <c r="E114" s="34"/>
      <c r="F114" s="26" t="s">
        <v>50</v>
      </c>
      <c r="G114" s="26">
        <f>доп.фурн.!G114</f>
        <v>0</v>
      </c>
      <c r="H114" s="418">
        <f t="shared" si="3"/>
        <v>0</v>
      </c>
      <c r="J114" s="423">
        <f>IF(доп.фурн.!J114&gt;0,доп.фурн.!J114,999)</f>
        <v>5.9</v>
      </c>
      <c r="K114" s="667">
        <f t="shared" si="5"/>
        <v>0</v>
      </c>
    </row>
    <row r="115" spans="1:11">
      <c r="A115" s="26"/>
      <c r="B115" s="21" t="s">
        <v>825</v>
      </c>
      <c r="C115" s="34" t="s">
        <v>61</v>
      </c>
      <c r="D115" s="33"/>
      <c r="E115" s="34"/>
      <c r="F115" s="26" t="s">
        <v>50</v>
      </c>
      <c r="G115" s="26">
        <f>доп.фурн.!G115</f>
        <v>0</v>
      </c>
      <c r="H115" s="418">
        <f t="shared" si="3"/>
        <v>0</v>
      </c>
      <c r="J115" s="423">
        <f>IF(доп.фурн.!J115&gt;0,доп.фурн.!J115,999)</f>
        <v>5.2</v>
      </c>
      <c r="K115" s="667">
        <f t="shared" si="5"/>
        <v>0</v>
      </c>
    </row>
    <row r="116" spans="1:11">
      <c r="A116" s="26"/>
      <c r="B116" s="21" t="s">
        <v>826</v>
      </c>
      <c r="C116" s="34" t="s">
        <v>62</v>
      </c>
      <c r="D116" s="33"/>
      <c r="E116" s="34"/>
      <c r="F116" s="26" t="s">
        <v>50</v>
      </c>
      <c r="G116" s="26">
        <f>доп.фурн.!G116+'фурнитура мод.'!G45</f>
        <v>0</v>
      </c>
      <c r="H116" s="418">
        <f t="shared" si="3"/>
        <v>0</v>
      </c>
      <c r="J116" s="423">
        <f>IF(доп.фурн.!J116&gt;0,доп.фурн.!J116,999)</f>
        <v>6.05</v>
      </c>
      <c r="K116" s="667">
        <f t="shared" si="5"/>
        <v>0</v>
      </c>
    </row>
    <row r="117" spans="1:11">
      <c r="A117" s="26"/>
      <c r="B117" s="21" t="s">
        <v>827</v>
      </c>
      <c r="C117" s="34" t="s">
        <v>63</v>
      </c>
      <c r="D117" s="33"/>
      <c r="E117" s="34"/>
      <c r="F117" s="26" t="s">
        <v>50</v>
      </c>
      <c r="G117" s="26">
        <f>доп.фурн.!G117</f>
        <v>0</v>
      </c>
      <c r="H117" s="418">
        <f t="shared" si="3"/>
        <v>0</v>
      </c>
      <c r="J117" s="423">
        <f>IF(доп.фурн.!J117&gt;0,доп.фурн.!J117,999)</f>
        <v>5.2</v>
      </c>
      <c r="K117" s="667">
        <f t="shared" si="5"/>
        <v>0</v>
      </c>
    </row>
    <row r="118" spans="1:11">
      <c r="A118" s="26"/>
      <c r="B118" s="21" t="s">
        <v>828</v>
      </c>
      <c r="C118" s="34" t="s">
        <v>64</v>
      </c>
      <c r="D118" s="33"/>
      <c r="E118" s="34"/>
      <c r="F118" s="26" t="s">
        <v>50</v>
      </c>
      <c r="G118" s="26">
        <f>доп.фурн.!G118</f>
        <v>0</v>
      </c>
      <c r="H118" s="418">
        <f t="shared" si="3"/>
        <v>0</v>
      </c>
      <c r="J118" s="423">
        <f>IF(доп.фурн.!J118&gt;0,доп.фурн.!J118,999)</f>
        <v>5.9</v>
      </c>
      <c r="K118" s="667">
        <f t="shared" si="5"/>
        <v>0</v>
      </c>
    </row>
    <row r="119" spans="1:11">
      <c r="A119" s="26"/>
      <c r="B119" s="21" t="s">
        <v>829</v>
      </c>
      <c r="C119" s="34" t="s">
        <v>40</v>
      </c>
      <c r="D119" s="33"/>
      <c r="E119" s="34"/>
      <c r="F119" s="26" t="s">
        <v>50</v>
      </c>
      <c r="G119" s="26">
        <f>доп.фурн.!G119+'фурнитура мод.'!G46</f>
        <v>0</v>
      </c>
      <c r="H119" s="418">
        <f t="shared" si="3"/>
        <v>0</v>
      </c>
      <c r="J119" s="423">
        <f>IF(доп.фурн.!J119&gt;0,доп.фурн.!J119,999)</f>
        <v>7.1</v>
      </c>
      <c r="K119" s="667">
        <f t="shared" si="5"/>
        <v>0</v>
      </c>
    </row>
    <row r="120" spans="1:11">
      <c r="A120" s="26"/>
      <c r="B120" s="21" t="s">
        <v>830</v>
      </c>
      <c r="C120" s="34" t="s">
        <v>67</v>
      </c>
      <c r="D120" s="33"/>
      <c r="E120" s="34"/>
      <c r="F120" s="26" t="s">
        <v>50</v>
      </c>
      <c r="G120" s="26">
        <f>доп.фурн.!G120</f>
        <v>0</v>
      </c>
      <c r="H120" s="418">
        <f t="shared" si="3"/>
        <v>0</v>
      </c>
      <c r="J120" s="423">
        <f>IF(доп.фурн.!J120&gt;0,доп.фурн.!J120,999)</f>
        <v>4.9000000000000004</v>
      </c>
      <c r="K120" s="667">
        <f t="shared" si="5"/>
        <v>0</v>
      </c>
    </row>
    <row r="121" spans="1:11">
      <c r="A121" s="26"/>
      <c r="B121" s="21" t="s">
        <v>831</v>
      </c>
      <c r="C121" s="34" t="s">
        <v>65</v>
      </c>
      <c r="D121" s="33"/>
      <c r="E121" s="34"/>
      <c r="F121" s="26" t="s">
        <v>50</v>
      </c>
      <c r="G121" s="26">
        <f>доп.фурн.!G121</f>
        <v>0</v>
      </c>
      <c r="H121" s="418">
        <f t="shared" si="3"/>
        <v>0</v>
      </c>
      <c r="J121" s="423">
        <f>IF(доп.фурн.!J121&gt;0,доп.фурн.!J121,999)</f>
        <v>7.03</v>
      </c>
      <c r="K121" s="667">
        <f t="shared" si="5"/>
        <v>0</v>
      </c>
    </row>
    <row r="122" spans="1:11">
      <c r="A122" s="26"/>
      <c r="B122" s="21" t="s">
        <v>832</v>
      </c>
      <c r="C122" s="34" t="s">
        <v>66</v>
      </c>
      <c r="D122" s="33"/>
      <c r="E122" s="34"/>
      <c r="F122" s="26" t="s">
        <v>50</v>
      </c>
      <c r="G122" s="26">
        <f>доп.фурн.!G122</f>
        <v>0</v>
      </c>
      <c r="H122" s="418">
        <f t="shared" si="3"/>
        <v>0</v>
      </c>
      <c r="J122" s="423">
        <f>IF(доп.фурн.!J122&gt;0,доп.фурн.!J122,999)</f>
        <v>8.5</v>
      </c>
      <c r="K122" s="667">
        <f t="shared" si="5"/>
        <v>0</v>
      </c>
    </row>
    <row r="123" spans="1:11">
      <c r="A123" s="26"/>
      <c r="B123" s="21" t="s">
        <v>833</v>
      </c>
      <c r="C123" s="34" t="s">
        <v>73</v>
      </c>
      <c r="D123" s="33"/>
      <c r="E123" s="34"/>
      <c r="F123" s="26" t="s">
        <v>50</v>
      </c>
      <c r="G123" s="26">
        <f>доп.фурн.!G123</f>
        <v>0</v>
      </c>
      <c r="H123" s="418">
        <f t="shared" si="3"/>
        <v>0</v>
      </c>
      <c r="J123" s="423">
        <f>IF(доп.фурн.!J123&gt;0,доп.фурн.!J123,999)</f>
        <v>1.5</v>
      </c>
      <c r="K123" s="667">
        <f t="shared" si="5"/>
        <v>0</v>
      </c>
    </row>
    <row r="124" spans="1:11">
      <c r="A124" s="26"/>
      <c r="B124" s="21" t="s">
        <v>834</v>
      </c>
      <c r="C124" s="34" t="s">
        <v>74</v>
      </c>
      <c r="D124" s="33"/>
      <c r="E124" s="34"/>
      <c r="F124" s="26" t="s">
        <v>50</v>
      </c>
      <c r="G124" s="26">
        <f>доп.фурн.!G124</f>
        <v>0</v>
      </c>
      <c r="H124" s="418">
        <f t="shared" si="3"/>
        <v>0</v>
      </c>
      <c r="J124" s="423">
        <f>IF(доп.фурн.!J124&gt;0,доп.фурн.!J124,999)</f>
        <v>1.75</v>
      </c>
      <c r="K124" s="667">
        <f t="shared" si="5"/>
        <v>0</v>
      </c>
    </row>
    <row r="125" spans="1:11">
      <c r="A125" s="26"/>
      <c r="B125" s="21" t="s">
        <v>835</v>
      </c>
      <c r="C125" s="34" t="s">
        <v>75</v>
      </c>
      <c r="D125" s="33"/>
      <c r="E125" s="34"/>
      <c r="F125" s="26" t="s">
        <v>50</v>
      </c>
      <c r="G125" s="26">
        <f>доп.фурн.!G125</f>
        <v>0</v>
      </c>
      <c r="H125" s="418">
        <f t="shared" si="3"/>
        <v>0</v>
      </c>
      <c r="J125" s="423">
        <f>IF(доп.фурн.!J125&gt;0,доп.фурн.!J125,999)</f>
        <v>1.75</v>
      </c>
      <c r="K125" s="667">
        <f t="shared" si="5"/>
        <v>0</v>
      </c>
    </row>
    <row r="126" spans="1:11">
      <c r="A126" s="26"/>
      <c r="B126" s="21" t="s">
        <v>836</v>
      </c>
      <c r="C126" s="34" t="s">
        <v>76</v>
      </c>
      <c r="D126" s="33"/>
      <c r="E126" s="34"/>
      <c r="F126" s="26" t="s">
        <v>50</v>
      </c>
      <c r="G126" s="26">
        <f>доп.фурн.!G126</f>
        <v>0</v>
      </c>
      <c r="H126" s="418">
        <f t="shared" si="3"/>
        <v>0</v>
      </c>
      <c r="J126" s="423">
        <f>IF(доп.фурн.!J126&gt;0,доп.фурн.!J126,999)</f>
        <v>3.6</v>
      </c>
      <c r="K126" s="667">
        <f t="shared" si="5"/>
        <v>0</v>
      </c>
    </row>
    <row r="127" spans="1:11">
      <c r="A127" s="26"/>
      <c r="B127" s="21" t="s">
        <v>837</v>
      </c>
      <c r="C127" s="34" t="s">
        <v>838</v>
      </c>
      <c r="D127" s="33"/>
      <c r="E127" s="34"/>
      <c r="F127" s="26" t="s">
        <v>50</v>
      </c>
      <c r="G127" s="26">
        <f>доп.фурн.!G127</f>
        <v>0</v>
      </c>
      <c r="H127" s="418">
        <f t="shared" si="3"/>
        <v>0</v>
      </c>
      <c r="J127" s="423">
        <f>IF(доп.фурн.!J127&gt;0,доп.фурн.!J127,999)</f>
        <v>5.05</v>
      </c>
      <c r="K127" s="667">
        <f t="shared" si="5"/>
        <v>0</v>
      </c>
    </row>
    <row r="128" spans="1:11">
      <c r="A128" s="26"/>
      <c r="B128" s="21" t="s">
        <v>839</v>
      </c>
      <c r="C128" s="34" t="s">
        <v>77</v>
      </c>
      <c r="D128" s="33"/>
      <c r="E128" s="34"/>
      <c r="F128" s="26" t="s">
        <v>50</v>
      </c>
      <c r="G128" s="26">
        <f>доп.фурн.!G128</f>
        <v>0</v>
      </c>
      <c r="H128" s="418">
        <f t="shared" si="3"/>
        <v>0</v>
      </c>
      <c r="J128" s="423">
        <f>IF(доп.фурн.!J128&gt;0,доп.фурн.!J128,999)</f>
        <v>3.2</v>
      </c>
      <c r="K128" s="667">
        <f t="shared" ref="K128:K136" si="6">J128*G128</f>
        <v>0</v>
      </c>
    </row>
    <row r="129" spans="1:11">
      <c r="A129" s="26"/>
      <c r="B129" s="21" t="s">
        <v>69</v>
      </c>
      <c r="C129" s="34" t="s">
        <v>71</v>
      </c>
      <c r="D129" s="33"/>
      <c r="E129" s="34"/>
      <c r="F129" s="26" t="s">
        <v>50</v>
      </c>
      <c r="G129" s="26">
        <f>доп.фурн.!G129</f>
        <v>0</v>
      </c>
      <c r="H129" s="418">
        <f t="shared" si="3"/>
        <v>0</v>
      </c>
      <c r="J129" s="423">
        <f>IF(доп.фурн.!J129&gt;0,доп.фурн.!J129,999)</f>
        <v>0.28000000000000003</v>
      </c>
      <c r="K129" s="667">
        <f t="shared" si="6"/>
        <v>0</v>
      </c>
    </row>
    <row r="130" spans="1:11">
      <c r="A130" s="26"/>
      <c r="B130" s="21" t="s">
        <v>68</v>
      </c>
      <c r="C130" s="34" t="s">
        <v>41</v>
      </c>
      <c r="D130" s="33"/>
      <c r="E130" s="34"/>
      <c r="F130" s="26" t="s">
        <v>50</v>
      </c>
      <c r="G130" s="26">
        <f>доп.фурн.!G130</f>
        <v>0</v>
      </c>
      <c r="H130" s="418">
        <f t="shared" si="3"/>
        <v>0</v>
      </c>
      <c r="J130" s="423">
        <f>IF(доп.фурн.!J130&gt;0,доп.фурн.!J130,999)</f>
        <v>0.64</v>
      </c>
      <c r="K130" s="667">
        <f t="shared" si="6"/>
        <v>0</v>
      </c>
    </row>
    <row r="131" spans="1:11">
      <c r="A131" s="26"/>
      <c r="B131" s="21" t="s">
        <v>70</v>
      </c>
      <c r="C131" s="34" t="s">
        <v>72</v>
      </c>
      <c r="D131" s="33"/>
      <c r="E131" s="34"/>
      <c r="F131" s="26" t="s">
        <v>50</v>
      </c>
      <c r="G131" s="26">
        <f>доп.фурн.!G131</f>
        <v>0</v>
      </c>
      <c r="H131" s="418">
        <f t="shared" si="3"/>
        <v>0</v>
      </c>
      <c r="J131" s="423">
        <f>IF(доп.фурн.!J131&gt;0,доп.фурн.!J131,999)</f>
        <v>1.37</v>
      </c>
      <c r="K131" s="667">
        <f t="shared" si="6"/>
        <v>0</v>
      </c>
    </row>
    <row r="132" spans="1:11">
      <c r="A132" s="26"/>
      <c r="B132" s="21" t="s">
        <v>840</v>
      </c>
      <c r="C132" s="34" t="s">
        <v>841</v>
      </c>
      <c r="D132" s="33"/>
      <c r="E132" s="34"/>
      <c r="F132" s="26" t="s">
        <v>50</v>
      </c>
      <c r="G132" s="26">
        <f>доп.фурн.!G132</f>
        <v>0</v>
      </c>
      <c r="H132" s="418">
        <f t="shared" ref="H132:H195" si="7">IF(G132&gt;0,1,0)</f>
        <v>0</v>
      </c>
      <c r="J132" s="423">
        <f>IF(доп.фурн.!J132&gt;0,доп.фурн.!J132,999)</f>
        <v>2.2000000000000002</v>
      </c>
      <c r="K132" s="667">
        <f t="shared" si="6"/>
        <v>0</v>
      </c>
    </row>
    <row r="133" spans="1:11">
      <c r="A133" s="26"/>
      <c r="B133" s="21" t="s">
        <v>265</v>
      </c>
      <c r="C133" s="34" t="s">
        <v>266</v>
      </c>
      <c r="D133" s="33"/>
      <c r="E133" s="34"/>
      <c r="F133" s="26" t="s">
        <v>50</v>
      </c>
      <c r="G133" s="26">
        <f>доп.фурн.!G133+'фурнитура мод.'!G47</f>
        <v>0</v>
      </c>
      <c r="H133" s="418">
        <f t="shared" si="7"/>
        <v>0</v>
      </c>
      <c r="J133" s="423">
        <f>IF(доп.фурн.!J133&gt;0,доп.фурн.!J133,999)</f>
        <v>2</v>
      </c>
      <c r="K133" s="667">
        <f t="shared" si="6"/>
        <v>0</v>
      </c>
    </row>
    <row r="134" spans="1:11">
      <c r="A134" s="26"/>
      <c r="B134" s="21" t="s">
        <v>941</v>
      </c>
      <c r="C134" s="34" t="s">
        <v>79</v>
      </c>
      <c r="D134" s="33"/>
      <c r="E134" s="34"/>
      <c r="F134" s="26" t="s">
        <v>50</v>
      </c>
      <c r="G134" s="26">
        <f>доп.фурн.!G134</f>
        <v>0</v>
      </c>
      <c r="H134" s="418">
        <f t="shared" si="7"/>
        <v>0</v>
      </c>
      <c r="J134" s="423">
        <f>IF(доп.фурн.!J134&gt;0,доп.фурн.!J134,999)</f>
        <v>5.7</v>
      </c>
      <c r="K134" s="667">
        <f t="shared" si="6"/>
        <v>0</v>
      </c>
    </row>
    <row r="135" spans="1:11">
      <c r="A135" s="26"/>
      <c r="B135" s="21" t="s">
        <v>940</v>
      </c>
      <c r="C135" s="34" t="s">
        <v>80</v>
      </c>
      <c r="D135" s="33"/>
      <c r="E135" s="34"/>
      <c r="F135" s="26" t="s">
        <v>50</v>
      </c>
      <c r="G135" s="26">
        <f>доп.фурн.!G135</f>
        <v>0</v>
      </c>
      <c r="H135" s="418">
        <f t="shared" si="7"/>
        <v>0</v>
      </c>
      <c r="J135" s="423">
        <f>IF(доп.фурн.!J135&gt;0,доп.фурн.!J135,999)</f>
        <v>6.5</v>
      </c>
      <c r="K135" s="667">
        <f t="shared" si="6"/>
        <v>0</v>
      </c>
    </row>
    <row r="136" spans="1:11">
      <c r="A136" s="26"/>
      <c r="B136" s="21" t="s">
        <v>78</v>
      </c>
      <c r="C136" s="34" t="s">
        <v>81</v>
      </c>
      <c r="D136" s="33"/>
      <c r="E136" s="34"/>
      <c r="F136" s="26" t="s">
        <v>50</v>
      </c>
      <c r="G136" s="26">
        <f>доп.фурн.!G136</f>
        <v>0</v>
      </c>
      <c r="H136" s="418">
        <f t="shared" si="7"/>
        <v>0</v>
      </c>
      <c r="J136" s="423">
        <f>IF(доп.фурн.!J136&gt;0,доп.фурн.!J136,999)</f>
        <v>0.4</v>
      </c>
      <c r="K136" s="667">
        <f t="shared" si="6"/>
        <v>0</v>
      </c>
    </row>
    <row r="137" spans="1:11">
      <c r="A137" s="26"/>
      <c r="B137" s="21" t="s">
        <v>42</v>
      </c>
      <c r="C137" s="34"/>
      <c r="D137" s="33"/>
      <c r="E137" s="34"/>
      <c r="F137" s="26" t="s">
        <v>50</v>
      </c>
      <c r="G137" s="26">
        <f>доп.фурн.!G137</f>
        <v>0</v>
      </c>
      <c r="H137" s="418">
        <f t="shared" si="7"/>
        <v>0</v>
      </c>
      <c r="J137" s="423">
        <f>IF(доп.фурн.!J137&gt;0,доп.фурн.!J137,999)</f>
        <v>1.9</v>
      </c>
      <c r="K137" s="667">
        <f t="shared" ref="K137:K168" si="8">J137*G137</f>
        <v>0</v>
      </c>
    </row>
    <row r="138" spans="1:11">
      <c r="A138" s="26"/>
      <c r="B138" s="437" t="s">
        <v>901</v>
      </c>
      <c r="C138" s="34"/>
      <c r="D138" s="33"/>
      <c r="E138" s="34"/>
      <c r="F138" s="26" t="s">
        <v>53</v>
      </c>
      <c r="G138" s="26">
        <f>доп.фурн.!G138</f>
        <v>0</v>
      </c>
      <c r="H138" s="418">
        <f t="shared" si="7"/>
        <v>0</v>
      </c>
      <c r="J138" s="423">
        <f>IF(доп.фурн.!J138&gt;0,доп.фурн.!J138,999)</f>
        <v>0.52</v>
      </c>
      <c r="K138" s="667">
        <f t="shared" si="8"/>
        <v>0</v>
      </c>
    </row>
    <row r="139" spans="1:11">
      <c r="A139" s="26"/>
      <c r="B139" s="21" t="s">
        <v>286</v>
      </c>
      <c r="C139" s="34" t="s">
        <v>287</v>
      </c>
      <c r="D139" s="33"/>
      <c r="E139" s="34"/>
      <c r="F139" s="26" t="s">
        <v>50</v>
      </c>
      <c r="G139" s="26">
        <f>доп.фурн.!G139</f>
        <v>0</v>
      </c>
      <c r="H139" s="418">
        <f t="shared" si="7"/>
        <v>0</v>
      </c>
      <c r="J139" s="423">
        <f>IF(доп.фурн.!J139&gt;0,доп.фурн.!J139,999)</f>
        <v>2.48</v>
      </c>
      <c r="K139" s="667">
        <f t="shared" si="8"/>
        <v>0</v>
      </c>
    </row>
    <row r="140" spans="1:11">
      <c r="A140" s="26"/>
      <c r="B140" s="302" t="s">
        <v>963</v>
      </c>
      <c r="C140" s="34"/>
      <c r="D140" s="33"/>
      <c r="E140" s="34"/>
      <c r="F140" s="26" t="s">
        <v>53</v>
      </c>
      <c r="G140" s="26">
        <f>доп.фурн.!G140</f>
        <v>0</v>
      </c>
      <c r="H140" s="418">
        <f t="shared" si="7"/>
        <v>0</v>
      </c>
      <c r="J140" s="423">
        <f>IF(доп.фурн.!J140&gt;0,доп.фурн.!J140,999)</f>
        <v>16.2</v>
      </c>
      <c r="K140" s="667">
        <f t="shared" si="8"/>
        <v>0</v>
      </c>
    </row>
    <row r="141" spans="1:11">
      <c r="A141" s="26"/>
      <c r="B141" s="21" t="s">
        <v>288</v>
      </c>
      <c r="C141" s="34" t="s">
        <v>289</v>
      </c>
      <c r="D141" s="33"/>
      <c r="E141" s="34"/>
      <c r="F141" s="26" t="s">
        <v>53</v>
      </c>
      <c r="G141" s="26">
        <f>доп.фурн.!G141</f>
        <v>0</v>
      </c>
      <c r="H141" s="418">
        <f t="shared" si="7"/>
        <v>0</v>
      </c>
      <c r="J141" s="423">
        <f>IF(доп.фурн.!J141&gt;0,доп.фурн.!J141,999)</f>
        <v>27.5</v>
      </c>
      <c r="K141" s="667">
        <f t="shared" si="8"/>
        <v>0</v>
      </c>
    </row>
    <row r="142" spans="1:11">
      <c r="A142" s="26"/>
      <c r="B142" s="21" t="s">
        <v>290</v>
      </c>
      <c r="C142" s="34" t="s">
        <v>291</v>
      </c>
      <c r="D142" s="33"/>
      <c r="E142" s="34"/>
      <c r="F142" s="26" t="s">
        <v>53</v>
      </c>
      <c r="G142" s="26">
        <f>доп.фурн.!G142</f>
        <v>0</v>
      </c>
      <c r="H142" s="418">
        <f t="shared" si="7"/>
        <v>0</v>
      </c>
      <c r="J142" s="423">
        <f>IF(доп.фурн.!J142&gt;0,доп.фурн.!J142,999)</f>
        <v>27.5</v>
      </c>
      <c r="K142" s="667">
        <f t="shared" si="8"/>
        <v>0</v>
      </c>
    </row>
    <row r="143" spans="1:11">
      <c r="A143" s="26"/>
      <c r="B143" s="21" t="s">
        <v>292</v>
      </c>
      <c r="C143" s="34" t="s">
        <v>293</v>
      </c>
      <c r="D143" s="33"/>
      <c r="E143" s="34"/>
      <c r="F143" s="26" t="s">
        <v>53</v>
      </c>
      <c r="G143" s="26">
        <f>доп.фурн.!G143</f>
        <v>0</v>
      </c>
      <c r="H143" s="418">
        <f t="shared" si="7"/>
        <v>0</v>
      </c>
      <c r="J143" s="423">
        <f>IF(доп.фурн.!J143&gt;0,доп.фурн.!J143,999)</f>
        <v>90</v>
      </c>
      <c r="K143" s="667">
        <f t="shared" si="8"/>
        <v>0</v>
      </c>
    </row>
    <row r="144" spans="1:11">
      <c r="A144" s="26"/>
      <c r="B144" s="21" t="s">
        <v>292</v>
      </c>
      <c r="C144" s="34" t="s">
        <v>294</v>
      </c>
      <c r="D144" s="33"/>
      <c r="E144" s="34"/>
      <c r="F144" s="26" t="s">
        <v>53</v>
      </c>
      <c r="G144" s="26">
        <f>доп.фурн.!G144</f>
        <v>0</v>
      </c>
      <c r="H144" s="418">
        <f t="shared" si="7"/>
        <v>0</v>
      </c>
      <c r="J144" s="423">
        <f>IF(доп.фурн.!J144&gt;0,доп.фурн.!J144,999)</f>
        <v>90</v>
      </c>
      <c r="K144" s="667">
        <f t="shared" si="8"/>
        <v>0</v>
      </c>
    </row>
    <row r="145" spans="1:11">
      <c r="A145" s="26"/>
      <c r="B145" s="21" t="s">
        <v>292</v>
      </c>
      <c r="C145" s="34" t="s">
        <v>295</v>
      </c>
      <c r="D145" s="33"/>
      <c r="E145" s="34"/>
      <c r="F145" s="26" t="s">
        <v>53</v>
      </c>
      <c r="G145" s="26">
        <f>доп.фурн.!G145</f>
        <v>0</v>
      </c>
      <c r="H145" s="418">
        <f t="shared" si="7"/>
        <v>0</v>
      </c>
      <c r="J145" s="423">
        <f>IF(доп.фурн.!J145&gt;0,доп.фурн.!J145,999)</f>
        <v>90</v>
      </c>
      <c r="K145" s="667">
        <f t="shared" si="8"/>
        <v>0</v>
      </c>
    </row>
    <row r="146" spans="1:11">
      <c r="A146" s="26"/>
      <c r="B146" s="21" t="s">
        <v>296</v>
      </c>
      <c r="C146" s="34" t="s">
        <v>297</v>
      </c>
      <c r="D146" s="33"/>
      <c r="E146" s="34"/>
      <c r="F146" s="26" t="s">
        <v>53</v>
      </c>
      <c r="G146" s="26">
        <f>доп.фурн.!G146</f>
        <v>0</v>
      </c>
      <c r="H146" s="418">
        <f t="shared" si="7"/>
        <v>0</v>
      </c>
      <c r="J146" s="423">
        <f>IF(доп.фурн.!J146&gt;0,доп.фурн.!J146,999)</f>
        <v>52</v>
      </c>
      <c r="K146" s="667">
        <f t="shared" si="8"/>
        <v>0</v>
      </c>
    </row>
    <row r="147" spans="1:11">
      <c r="A147" s="26"/>
      <c r="B147" s="21" t="s">
        <v>298</v>
      </c>
      <c r="C147" s="34" t="s">
        <v>299</v>
      </c>
      <c r="D147" s="33"/>
      <c r="E147" s="34"/>
      <c r="F147" s="26" t="s">
        <v>53</v>
      </c>
      <c r="G147" s="26">
        <f>доп.фурн.!G147</f>
        <v>0</v>
      </c>
      <c r="H147" s="418">
        <f t="shared" si="7"/>
        <v>0</v>
      </c>
      <c r="J147" s="423">
        <f>IF(доп.фурн.!J147&gt;0,доп.фурн.!J147,999)</f>
        <v>52</v>
      </c>
      <c r="K147" s="667">
        <f t="shared" si="8"/>
        <v>0</v>
      </c>
    </row>
    <row r="148" spans="1:11">
      <c r="A148" s="26"/>
      <c r="B148" s="21" t="s">
        <v>300</v>
      </c>
      <c r="C148" s="34" t="s">
        <v>301</v>
      </c>
      <c r="D148" s="33"/>
      <c r="E148" s="34"/>
      <c r="F148" s="26" t="s">
        <v>53</v>
      </c>
      <c r="G148" s="26">
        <f>доп.фурн.!G148</f>
        <v>0</v>
      </c>
      <c r="H148" s="418">
        <f t="shared" si="7"/>
        <v>0</v>
      </c>
      <c r="J148" s="423">
        <f>IF(доп.фурн.!J148&gt;0,доп.фурн.!J148,999)</f>
        <v>52</v>
      </c>
      <c r="K148" s="667">
        <f t="shared" si="8"/>
        <v>0</v>
      </c>
    </row>
    <row r="149" spans="1:11">
      <c r="A149" s="26"/>
      <c r="B149" s="21" t="s">
        <v>302</v>
      </c>
      <c r="C149" s="34" t="s">
        <v>303</v>
      </c>
      <c r="D149" s="33"/>
      <c r="E149" s="34"/>
      <c r="F149" s="26" t="s">
        <v>53</v>
      </c>
      <c r="G149" s="26">
        <f>доп.фурн.!G149</f>
        <v>0</v>
      </c>
      <c r="H149" s="418">
        <f t="shared" si="7"/>
        <v>0</v>
      </c>
      <c r="J149" s="423">
        <f>IF(доп.фурн.!J149&gt;0,доп.фурн.!J149,999)</f>
        <v>52</v>
      </c>
      <c r="K149" s="667">
        <f t="shared" si="8"/>
        <v>0</v>
      </c>
    </row>
    <row r="150" spans="1:11" ht="12">
      <c r="A150" s="26"/>
      <c r="B150" s="443" t="s">
        <v>860</v>
      </c>
      <c r="C150" s="34" t="s">
        <v>304</v>
      </c>
      <c r="D150" s="33"/>
      <c r="E150" s="34"/>
      <c r="F150" s="26" t="s">
        <v>53</v>
      </c>
      <c r="G150" s="26">
        <f>доп.фурн.!G150</f>
        <v>0</v>
      </c>
      <c r="H150" s="418">
        <f t="shared" si="7"/>
        <v>0</v>
      </c>
      <c r="J150" s="423">
        <f>IF(доп.фурн.!J150&gt;0,доп.фурн.!J150,999)</f>
        <v>121.5</v>
      </c>
      <c r="K150" s="667">
        <f t="shared" si="8"/>
        <v>0</v>
      </c>
    </row>
    <row r="151" spans="1:11" ht="12">
      <c r="A151" s="26"/>
      <c r="B151" s="443" t="s">
        <v>861</v>
      </c>
      <c r="C151" s="34" t="s">
        <v>305</v>
      </c>
      <c r="D151" s="33"/>
      <c r="E151" s="34"/>
      <c r="F151" s="26" t="s">
        <v>53</v>
      </c>
      <c r="G151" s="26">
        <f>доп.фурн.!G151</f>
        <v>0</v>
      </c>
      <c r="H151" s="418">
        <f t="shared" si="7"/>
        <v>0</v>
      </c>
      <c r="J151" s="423">
        <f>IF(доп.фурн.!J151&gt;0,доп.фурн.!J151,999)</f>
        <v>121.5</v>
      </c>
      <c r="K151" s="667">
        <f t="shared" si="8"/>
        <v>0</v>
      </c>
    </row>
    <row r="152" spans="1:11" ht="12">
      <c r="A152" s="26"/>
      <c r="B152" s="443" t="s">
        <v>862</v>
      </c>
      <c r="C152" s="34" t="s">
        <v>306</v>
      </c>
      <c r="D152" s="33"/>
      <c r="E152" s="34"/>
      <c r="F152" s="26" t="s">
        <v>53</v>
      </c>
      <c r="G152" s="26">
        <f>доп.фурн.!G152</f>
        <v>0</v>
      </c>
      <c r="H152" s="418">
        <f t="shared" si="7"/>
        <v>0</v>
      </c>
      <c r="J152" s="423">
        <f>IF(доп.фурн.!J152&gt;0,доп.фурн.!J152,999)</f>
        <v>121.5</v>
      </c>
      <c r="K152" s="667">
        <f t="shared" si="8"/>
        <v>0</v>
      </c>
    </row>
    <row r="153" spans="1:11" ht="12">
      <c r="A153" s="26"/>
      <c r="B153" s="443" t="s">
        <v>863</v>
      </c>
      <c r="C153" s="34" t="s">
        <v>307</v>
      </c>
      <c r="D153" s="33"/>
      <c r="E153" s="34"/>
      <c r="F153" s="26" t="s">
        <v>53</v>
      </c>
      <c r="G153" s="26">
        <f>доп.фурн.!G153</f>
        <v>0</v>
      </c>
      <c r="H153" s="418">
        <f t="shared" si="7"/>
        <v>0</v>
      </c>
      <c r="J153" s="423">
        <f>IF(доп.фурн.!J153&gt;0,доп.фурн.!J153,999)</f>
        <v>121.5</v>
      </c>
      <c r="K153" s="667">
        <f t="shared" si="8"/>
        <v>0</v>
      </c>
    </row>
    <row r="154" spans="1:11" ht="12">
      <c r="A154" s="26"/>
      <c r="B154" s="443" t="s">
        <v>864</v>
      </c>
      <c r="C154" s="34" t="s">
        <v>308</v>
      </c>
      <c r="D154" s="33"/>
      <c r="E154" s="34"/>
      <c r="F154" s="26" t="s">
        <v>53</v>
      </c>
      <c r="G154" s="26">
        <f>доп.фурн.!G154</f>
        <v>0</v>
      </c>
      <c r="H154" s="418">
        <f t="shared" si="7"/>
        <v>0</v>
      </c>
      <c r="J154" s="423">
        <f>IF(доп.фурн.!J154&gt;0,доп.фурн.!J154,999)</f>
        <v>121.5</v>
      </c>
      <c r="K154" s="667">
        <f t="shared" si="8"/>
        <v>0</v>
      </c>
    </row>
    <row r="155" spans="1:11" ht="12">
      <c r="A155" s="26"/>
      <c r="B155" s="443" t="s">
        <v>309</v>
      </c>
      <c r="C155" s="34" t="s">
        <v>310</v>
      </c>
      <c r="D155" s="33"/>
      <c r="E155" s="34" t="s">
        <v>311</v>
      </c>
      <c r="F155" s="26" t="s">
        <v>50</v>
      </c>
      <c r="G155" s="26">
        <f>доп.фурн.!G155</f>
        <v>0</v>
      </c>
      <c r="H155" s="418">
        <f t="shared" si="7"/>
        <v>0</v>
      </c>
      <c r="J155" s="433">
        <f>IF(доп.фурн.!J155&gt;0,доп.фурн.!J155,999)</f>
        <v>999</v>
      </c>
      <c r="K155" s="668">
        <f t="shared" si="8"/>
        <v>0</v>
      </c>
    </row>
    <row r="156" spans="1:11" ht="12">
      <c r="A156" s="26"/>
      <c r="B156" s="443" t="s">
        <v>312</v>
      </c>
      <c r="C156" s="34" t="s">
        <v>313</v>
      </c>
      <c r="D156" s="33"/>
      <c r="E156" s="34"/>
      <c r="F156" s="26" t="s">
        <v>50</v>
      </c>
      <c r="G156" s="26">
        <f>доп.фурн.!G156</f>
        <v>0</v>
      </c>
      <c r="H156" s="418">
        <f t="shared" si="7"/>
        <v>0</v>
      </c>
      <c r="J156" s="433">
        <f>IF(доп.фурн.!J156&gt;0,доп.фурн.!J156,999)</f>
        <v>999</v>
      </c>
      <c r="K156" s="668">
        <f t="shared" si="8"/>
        <v>0</v>
      </c>
    </row>
    <row r="157" spans="1:11" ht="12">
      <c r="A157" s="26"/>
      <c r="B157" s="443" t="s">
        <v>314</v>
      </c>
      <c r="C157" s="34" t="s">
        <v>315</v>
      </c>
      <c r="D157" s="33"/>
      <c r="E157" s="34"/>
      <c r="F157" s="26" t="s">
        <v>53</v>
      </c>
      <c r="G157" s="26">
        <f>доп.фурн.!G157</f>
        <v>0</v>
      </c>
      <c r="H157" s="418">
        <f t="shared" si="7"/>
        <v>0</v>
      </c>
      <c r="J157" s="423">
        <f>IF(доп.фурн.!J157&gt;0,доп.фурн.!J157,999)</f>
        <v>115</v>
      </c>
      <c r="K157" s="667">
        <f t="shared" si="8"/>
        <v>0</v>
      </c>
    </row>
    <row r="158" spans="1:11" ht="12">
      <c r="A158" s="26"/>
      <c r="B158" s="443" t="s">
        <v>314</v>
      </c>
      <c r="C158" s="34" t="s">
        <v>316</v>
      </c>
      <c r="D158" s="33"/>
      <c r="E158" s="34"/>
      <c r="F158" s="26" t="s">
        <v>53</v>
      </c>
      <c r="G158" s="26">
        <f>доп.фурн.!G158</f>
        <v>0</v>
      </c>
      <c r="H158" s="418">
        <f t="shared" si="7"/>
        <v>0</v>
      </c>
      <c r="J158" s="423">
        <f>IF(доп.фурн.!J158&gt;0,доп.фурн.!J158,999)</f>
        <v>115</v>
      </c>
      <c r="K158" s="667">
        <f t="shared" si="8"/>
        <v>0</v>
      </c>
    </row>
    <row r="159" spans="1:11" ht="12">
      <c r="A159" s="26"/>
      <c r="B159" s="443" t="s">
        <v>314</v>
      </c>
      <c r="C159" s="34" t="s">
        <v>317</v>
      </c>
      <c r="D159" s="33"/>
      <c r="E159" s="34"/>
      <c r="F159" s="26" t="s">
        <v>53</v>
      </c>
      <c r="G159" s="26">
        <f>доп.фурн.!G159</f>
        <v>0</v>
      </c>
      <c r="H159" s="418">
        <f t="shared" si="7"/>
        <v>0</v>
      </c>
      <c r="J159" s="423">
        <f>IF(доп.фурн.!J159&gt;0,доп.фурн.!J159,999)</f>
        <v>115</v>
      </c>
      <c r="K159" s="667">
        <f t="shared" si="8"/>
        <v>0</v>
      </c>
    </row>
    <row r="160" spans="1:11" ht="12">
      <c r="A160" s="26"/>
      <c r="B160" s="443" t="s">
        <v>314</v>
      </c>
      <c r="C160" s="34" t="s">
        <v>318</v>
      </c>
      <c r="D160" s="33"/>
      <c r="E160" s="34"/>
      <c r="F160" s="26" t="s">
        <v>53</v>
      </c>
      <c r="G160" s="26">
        <f>доп.фурн.!G160</f>
        <v>0</v>
      </c>
      <c r="H160" s="418">
        <f t="shared" si="7"/>
        <v>0</v>
      </c>
      <c r="J160" s="423">
        <f>IF(доп.фурн.!J160&gt;0,доп.фурн.!J160,999)</f>
        <v>115</v>
      </c>
      <c r="K160" s="667">
        <f t="shared" si="8"/>
        <v>0</v>
      </c>
    </row>
    <row r="161" spans="1:11" ht="12">
      <c r="A161" s="26"/>
      <c r="B161" s="443" t="s">
        <v>314</v>
      </c>
      <c r="C161" s="34" t="s">
        <v>319</v>
      </c>
      <c r="D161" s="33"/>
      <c r="E161" s="34"/>
      <c r="F161" s="26" t="s">
        <v>53</v>
      </c>
      <c r="G161" s="26">
        <f>доп.фурн.!G161</f>
        <v>0</v>
      </c>
      <c r="H161" s="418">
        <f t="shared" si="7"/>
        <v>0</v>
      </c>
      <c r="J161" s="423">
        <f>IF(доп.фурн.!J161&gt;0,доп.фурн.!J161,999)</f>
        <v>115</v>
      </c>
      <c r="K161" s="667">
        <f t="shared" si="8"/>
        <v>0</v>
      </c>
    </row>
    <row r="162" spans="1:11" ht="12">
      <c r="A162" s="26"/>
      <c r="B162" s="443" t="s">
        <v>314</v>
      </c>
      <c r="C162" s="34" t="s">
        <v>320</v>
      </c>
      <c r="D162" s="33"/>
      <c r="E162" s="34"/>
      <c r="F162" s="26" t="s">
        <v>53</v>
      </c>
      <c r="G162" s="26">
        <f>доп.фурн.!G162</f>
        <v>0</v>
      </c>
      <c r="H162" s="418">
        <f t="shared" si="7"/>
        <v>0</v>
      </c>
      <c r="J162" s="423">
        <f>IF(доп.фурн.!J162&gt;0,доп.фурн.!J162,999)</f>
        <v>115</v>
      </c>
      <c r="K162" s="667">
        <f t="shared" si="8"/>
        <v>0</v>
      </c>
    </row>
    <row r="163" spans="1:11" ht="12">
      <c r="A163" s="26"/>
      <c r="B163" s="443" t="s">
        <v>314</v>
      </c>
      <c r="C163" s="34" t="s">
        <v>321</v>
      </c>
      <c r="D163" s="33"/>
      <c r="E163" s="34"/>
      <c r="F163" s="26" t="s">
        <v>53</v>
      </c>
      <c r="G163" s="26">
        <f>доп.фурн.!G163</f>
        <v>0</v>
      </c>
      <c r="H163" s="418">
        <f t="shared" si="7"/>
        <v>0</v>
      </c>
      <c r="J163" s="423">
        <f>IF(доп.фурн.!J163&gt;0,доп.фурн.!J163,999)</f>
        <v>115</v>
      </c>
      <c r="K163" s="667">
        <f t="shared" si="8"/>
        <v>0</v>
      </c>
    </row>
    <row r="164" spans="1:11" ht="12">
      <c r="A164" s="26"/>
      <c r="B164" s="443" t="s">
        <v>314</v>
      </c>
      <c r="C164" s="34" t="s">
        <v>322</v>
      </c>
      <c r="D164" s="33"/>
      <c r="E164" s="34"/>
      <c r="F164" s="26" t="s">
        <v>53</v>
      </c>
      <c r="G164" s="26">
        <f>доп.фурн.!G164</f>
        <v>0</v>
      </c>
      <c r="H164" s="418">
        <f t="shared" si="7"/>
        <v>0</v>
      </c>
      <c r="J164" s="423">
        <f>IF(доп.фурн.!J164&gt;0,доп.фурн.!J164,999)</f>
        <v>115</v>
      </c>
      <c r="K164" s="667">
        <f t="shared" si="8"/>
        <v>0</v>
      </c>
    </row>
    <row r="165" spans="1:11" ht="12">
      <c r="A165" s="26"/>
      <c r="B165" s="443" t="s">
        <v>314</v>
      </c>
      <c r="C165" s="34" t="s">
        <v>323</v>
      </c>
      <c r="D165" s="33"/>
      <c r="E165" s="34"/>
      <c r="F165" s="26" t="s">
        <v>53</v>
      </c>
      <c r="G165" s="26">
        <f>доп.фурн.!G165</f>
        <v>0</v>
      </c>
      <c r="H165" s="418">
        <f t="shared" si="7"/>
        <v>0</v>
      </c>
      <c r="J165" s="423">
        <f>IF(доп.фурн.!J165&gt;0,доп.фурн.!J165,999)</f>
        <v>115</v>
      </c>
      <c r="K165" s="667">
        <f t="shared" si="8"/>
        <v>0</v>
      </c>
    </row>
    <row r="166" spans="1:11" ht="12">
      <c r="A166" s="26"/>
      <c r="B166" s="443" t="s">
        <v>324</v>
      </c>
      <c r="C166" s="34" t="s">
        <v>325</v>
      </c>
      <c r="D166" s="33"/>
      <c r="E166" s="34"/>
      <c r="F166" s="26" t="s">
        <v>53</v>
      </c>
      <c r="G166" s="26">
        <f>доп.фурн.!G166</f>
        <v>0</v>
      </c>
      <c r="H166" s="418">
        <f t="shared" si="7"/>
        <v>0</v>
      </c>
      <c r="J166" s="433">
        <f>IF(доп.фурн.!J166&gt;0,доп.фурн.!J166,999)</f>
        <v>999</v>
      </c>
      <c r="K166" s="668">
        <f t="shared" si="8"/>
        <v>0</v>
      </c>
    </row>
    <row r="167" spans="1:11" ht="12">
      <c r="A167" s="26"/>
      <c r="B167" s="443" t="s">
        <v>326</v>
      </c>
      <c r="C167" s="34" t="s">
        <v>327</v>
      </c>
      <c r="D167" s="33"/>
      <c r="E167" s="34"/>
      <c r="F167" s="26" t="s">
        <v>53</v>
      </c>
      <c r="G167" s="26">
        <f>доп.фурн.!G167</f>
        <v>0</v>
      </c>
      <c r="H167" s="418">
        <f t="shared" si="7"/>
        <v>0</v>
      </c>
      <c r="J167" s="433">
        <f>IF(доп.фурн.!J167&gt;0,доп.фурн.!J167,999)</f>
        <v>999</v>
      </c>
      <c r="K167" s="668">
        <f t="shared" si="8"/>
        <v>0</v>
      </c>
    </row>
    <row r="168" spans="1:11" ht="12">
      <c r="A168" s="26"/>
      <c r="B168" s="443" t="s">
        <v>309</v>
      </c>
      <c r="C168" s="34" t="s">
        <v>328</v>
      </c>
      <c r="D168" s="33"/>
      <c r="E168" s="34" t="s">
        <v>311</v>
      </c>
      <c r="F168" s="26" t="s">
        <v>50</v>
      </c>
      <c r="G168" s="26">
        <f>доп.фурн.!G168</f>
        <v>0</v>
      </c>
      <c r="H168" s="418">
        <f t="shared" si="7"/>
        <v>0</v>
      </c>
      <c r="J168" s="433">
        <f>IF(доп.фурн.!J168&gt;0,доп.фурн.!J168,999)</f>
        <v>999</v>
      </c>
      <c r="K168" s="668">
        <f t="shared" si="8"/>
        <v>0</v>
      </c>
    </row>
    <row r="169" spans="1:11">
      <c r="A169" s="26"/>
      <c r="B169" s="21" t="s">
        <v>842</v>
      </c>
      <c r="C169" s="33"/>
      <c r="D169" s="33"/>
      <c r="E169" s="34"/>
      <c r="F169" s="26" t="s">
        <v>50</v>
      </c>
      <c r="G169" s="26">
        <f>доп.фурн.!G169</f>
        <v>0</v>
      </c>
      <c r="H169" s="418">
        <f t="shared" si="7"/>
        <v>0</v>
      </c>
      <c r="J169" s="433">
        <f>IF(доп.фурн.!J169&gt;0,доп.фурн.!J169,999)</f>
        <v>0.3</v>
      </c>
      <c r="K169" s="669">
        <f t="shared" ref="K169:K200" si="9">J169*G169</f>
        <v>0</v>
      </c>
    </row>
    <row r="170" spans="1:11">
      <c r="A170" s="26"/>
      <c r="B170" s="410" t="s">
        <v>43</v>
      </c>
      <c r="C170" s="34"/>
      <c r="D170" s="33"/>
      <c r="E170" s="34"/>
      <c r="F170" s="26" t="s">
        <v>50</v>
      </c>
      <c r="G170" s="26">
        <f>доп.фурн.!G170</f>
        <v>0</v>
      </c>
      <c r="H170" s="418">
        <f t="shared" si="7"/>
        <v>0</v>
      </c>
      <c r="J170" s="433">
        <f>IF(доп.фурн.!J170&gt;0,доп.фурн.!J170,999)</f>
        <v>1</v>
      </c>
      <c r="K170" s="669">
        <f t="shared" si="9"/>
        <v>0</v>
      </c>
    </row>
    <row r="171" spans="1:11">
      <c r="A171" s="26"/>
      <c r="B171" s="410" t="s">
        <v>44</v>
      </c>
      <c r="C171" s="34" t="s">
        <v>329</v>
      </c>
      <c r="D171" s="33"/>
      <c r="E171" s="34"/>
      <c r="F171" s="26" t="s">
        <v>52</v>
      </c>
      <c r="G171" s="26">
        <f>доп.фурн.!G171</f>
        <v>0</v>
      </c>
      <c r="H171" s="418">
        <f t="shared" si="7"/>
        <v>0</v>
      </c>
      <c r="J171" s="433">
        <f>IF(доп.фурн.!J171&gt;0,доп.фурн.!J171,999)</f>
        <v>0.25</v>
      </c>
      <c r="K171" s="669">
        <f t="shared" si="9"/>
        <v>0</v>
      </c>
    </row>
    <row r="172" spans="1:11">
      <c r="A172" s="26"/>
      <c r="B172" s="21" t="s">
        <v>917</v>
      </c>
      <c r="C172" s="34"/>
      <c r="D172" s="34"/>
      <c r="E172" s="34"/>
      <c r="F172" s="26" t="s">
        <v>50</v>
      </c>
      <c r="G172" s="26">
        <f>доп.фурн.!G172</f>
        <v>0</v>
      </c>
      <c r="H172" s="418">
        <f t="shared" si="7"/>
        <v>0</v>
      </c>
      <c r="J172" s="423">
        <f>IF(доп.фурн.!J172&gt;0,доп.фурн.!J172,999)</f>
        <v>1.45</v>
      </c>
      <c r="K172" s="667">
        <f t="shared" si="9"/>
        <v>0</v>
      </c>
    </row>
    <row r="173" spans="1:11">
      <c r="A173" s="26"/>
      <c r="B173" s="21" t="s">
        <v>916</v>
      </c>
      <c r="C173" s="34"/>
      <c r="D173" s="34"/>
      <c r="E173" s="34"/>
      <c r="F173" s="26" t="s">
        <v>50</v>
      </c>
      <c r="G173" s="26">
        <f>доп.фурн.!G173</f>
        <v>0</v>
      </c>
      <c r="H173" s="418">
        <f t="shared" si="7"/>
        <v>0</v>
      </c>
      <c r="J173" s="423">
        <f>IF(доп.фурн.!J173&gt;0,доп.фурн.!J173,999)</f>
        <v>1.45</v>
      </c>
      <c r="K173" s="667">
        <f t="shared" si="9"/>
        <v>0</v>
      </c>
    </row>
    <row r="174" spans="1:11">
      <c r="A174" s="26"/>
      <c r="B174" s="21" t="s">
        <v>915</v>
      </c>
      <c r="C174" s="34"/>
      <c r="D174" s="34"/>
      <c r="E174" s="34"/>
      <c r="F174" s="26" t="s">
        <v>50</v>
      </c>
      <c r="G174" s="26">
        <f>доп.фурн.!G174</f>
        <v>0</v>
      </c>
      <c r="H174" s="418">
        <f t="shared" si="7"/>
        <v>0</v>
      </c>
      <c r="J174" s="423">
        <f>IF(доп.фурн.!J174&gt;0,доп.фурн.!J174,999)</f>
        <v>1.45</v>
      </c>
      <c r="K174" s="667">
        <f t="shared" si="9"/>
        <v>0</v>
      </c>
    </row>
    <row r="175" spans="1:11">
      <c r="A175" s="26"/>
      <c r="B175" s="413" t="s">
        <v>914</v>
      </c>
      <c r="C175" s="34"/>
      <c r="D175" s="34"/>
      <c r="E175" s="34"/>
      <c r="F175" s="26" t="s">
        <v>50</v>
      </c>
      <c r="G175" s="26">
        <f>доп.фурн.!G175</f>
        <v>0</v>
      </c>
      <c r="H175" s="418">
        <f t="shared" si="7"/>
        <v>0</v>
      </c>
      <c r="J175" s="423">
        <f>IF(доп.фурн.!J175&gt;0,доп.фурн.!J175,999)</f>
        <v>1.5</v>
      </c>
      <c r="K175" s="667">
        <f t="shared" si="9"/>
        <v>0</v>
      </c>
    </row>
    <row r="176" spans="1:11">
      <c r="A176" s="26"/>
      <c r="B176" s="413" t="s">
        <v>913</v>
      </c>
      <c r="C176" s="34"/>
      <c r="D176" s="34"/>
      <c r="E176" s="34"/>
      <c r="F176" s="26" t="s">
        <v>52</v>
      </c>
      <c r="G176" s="26">
        <f>доп.фурн.!G176</f>
        <v>0</v>
      </c>
      <c r="H176" s="418">
        <f t="shared" si="7"/>
        <v>0</v>
      </c>
      <c r="J176" s="423">
        <f>IF(доп.фурн.!J176&gt;0,доп.фурн.!J176,999)</f>
        <v>4</v>
      </c>
      <c r="K176" s="667">
        <f t="shared" si="9"/>
        <v>0</v>
      </c>
    </row>
    <row r="177" spans="1:11">
      <c r="A177" s="26"/>
      <c r="B177" s="413" t="s">
        <v>912</v>
      </c>
      <c r="C177" s="34"/>
      <c r="D177" s="34"/>
      <c r="E177" s="34"/>
      <c r="F177" s="26" t="s">
        <v>50</v>
      </c>
      <c r="G177" s="26">
        <f>доп.фурн.!G177</f>
        <v>0</v>
      </c>
      <c r="H177" s="418">
        <f t="shared" si="7"/>
        <v>0</v>
      </c>
      <c r="J177" s="423">
        <f>IF(доп.фурн.!J177&gt;0,доп.фурн.!J177,999)</f>
        <v>5</v>
      </c>
      <c r="K177" s="667">
        <f t="shared" si="9"/>
        <v>0</v>
      </c>
    </row>
    <row r="178" spans="1:11">
      <c r="A178" s="26"/>
      <c r="B178" s="21" t="s">
        <v>911</v>
      </c>
      <c r="C178" s="34"/>
      <c r="D178" s="34"/>
      <c r="E178" s="34"/>
      <c r="F178" s="26" t="s">
        <v>50</v>
      </c>
      <c r="G178" s="26">
        <f>доп.фурн.!G178</f>
        <v>0</v>
      </c>
      <c r="H178" s="418">
        <f t="shared" si="7"/>
        <v>0</v>
      </c>
      <c r="J178" s="423">
        <f>IF(доп.фурн.!J178&gt;0,доп.фурн.!J178,999)</f>
        <v>2.6</v>
      </c>
      <c r="K178" s="667">
        <f t="shared" si="9"/>
        <v>0</v>
      </c>
    </row>
    <row r="179" spans="1:11">
      <c r="A179" s="26"/>
      <c r="B179" s="205" t="s">
        <v>910</v>
      </c>
      <c r="C179" s="34"/>
      <c r="D179" s="34"/>
      <c r="E179" s="34"/>
      <c r="F179" s="26" t="s">
        <v>50</v>
      </c>
      <c r="G179" s="26">
        <f>доп.фурн.!G179</f>
        <v>0</v>
      </c>
      <c r="H179" s="418">
        <f t="shared" si="7"/>
        <v>0</v>
      </c>
      <c r="J179" s="423">
        <f>IF(доп.фурн.!J179&gt;0,доп.фурн.!J179,999)</f>
        <v>6.5</v>
      </c>
      <c r="K179" s="667">
        <f t="shared" si="9"/>
        <v>0</v>
      </c>
    </row>
    <row r="180" spans="1:11">
      <c r="A180" s="26"/>
      <c r="B180" s="205" t="s">
        <v>909</v>
      </c>
      <c r="C180" s="34"/>
      <c r="D180" s="34"/>
      <c r="E180" s="34"/>
      <c r="F180" s="26" t="s">
        <v>50</v>
      </c>
      <c r="G180" s="26">
        <f>доп.фурн.!G180</f>
        <v>0</v>
      </c>
      <c r="H180" s="418">
        <f t="shared" si="7"/>
        <v>0</v>
      </c>
      <c r="J180" s="423">
        <f>IF(доп.фурн.!J180&gt;0,доп.фурн.!J180,999)</f>
        <v>9.5</v>
      </c>
      <c r="K180" s="667">
        <f t="shared" si="9"/>
        <v>0</v>
      </c>
    </row>
    <row r="181" spans="1:11">
      <c r="A181" s="26"/>
      <c r="B181" s="205" t="s">
        <v>908</v>
      </c>
      <c r="C181" s="34"/>
      <c r="D181" s="33"/>
      <c r="E181" s="34"/>
      <c r="F181" s="26" t="s">
        <v>50</v>
      </c>
      <c r="G181" s="26">
        <f>доп.фурн.!G181</f>
        <v>0</v>
      </c>
      <c r="H181" s="418">
        <f t="shared" si="7"/>
        <v>0</v>
      </c>
      <c r="J181" s="423">
        <f>IF(доп.фурн.!J181&gt;0,доп.фурн.!J181,999)</f>
        <v>15</v>
      </c>
      <c r="K181" s="667">
        <f t="shared" si="9"/>
        <v>0</v>
      </c>
    </row>
    <row r="182" spans="1:11">
      <c r="A182" s="26"/>
      <c r="B182" s="205" t="s">
        <v>907</v>
      </c>
      <c r="C182" s="34"/>
      <c r="D182" s="33"/>
      <c r="E182" s="34"/>
      <c r="F182" s="26" t="s">
        <v>50</v>
      </c>
      <c r="G182" s="26">
        <f>доп.фурн.!G182</f>
        <v>0</v>
      </c>
      <c r="H182" s="418">
        <f t="shared" si="7"/>
        <v>0</v>
      </c>
      <c r="J182" s="423">
        <f>IF(доп.фурн.!J182&gt;0,доп.фурн.!J182,999)</f>
        <v>18</v>
      </c>
      <c r="K182" s="667">
        <f t="shared" si="9"/>
        <v>0</v>
      </c>
    </row>
    <row r="183" spans="1:11">
      <c r="A183" s="26"/>
      <c r="B183" s="205" t="s">
        <v>906</v>
      </c>
      <c r="C183" s="34"/>
      <c r="D183" s="33"/>
      <c r="E183" s="34"/>
      <c r="F183" s="26" t="s">
        <v>50</v>
      </c>
      <c r="G183" s="26">
        <f>доп.фурн.!G183</f>
        <v>0</v>
      </c>
      <c r="H183" s="418">
        <f t="shared" si="7"/>
        <v>0</v>
      </c>
      <c r="J183" s="423">
        <f>IF(доп.фурн.!J183&gt;0,доп.фурн.!J183,999)</f>
        <v>21.5</v>
      </c>
      <c r="K183" s="667">
        <f t="shared" si="9"/>
        <v>0</v>
      </c>
    </row>
    <row r="184" spans="1:11">
      <c r="A184" s="26"/>
      <c r="B184" s="205" t="s">
        <v>905</v>
      </c>
      <c r="C184" s="34"/>
      <c r="D184" s="33"/>
      <c r="E184" s="34"/>
      <c r="F184" s="26" t="s">
        <v>50</v>
      </c>
      <c r="G184" s="26">
        <f>доп.фурн.!G184</f>
        <v>0</v>
      </c>
      <c r="H184" s="418">
        <f t="shared" si="7"/>
        <v>0</v>
      </c>
      <c r="J184" s="423">
        <f>IF(доп.фурн.!J184&gt;0,доп.фурн.!J184,999)</f>
        <v>1.8</v>
      </c>
      <c r="K184" s="667">
        <f t="shared" si="9"/>
        <v>0</v>
      </c>
    </row>
    <row r="185" spans="1:11">
      <c r="A185" s="26"/>
      <c r="B185" s="205" t="s">
        <v>904</v>
      </c>
      <c r="C185" s="34"/>
      <c r="D185" s="33"/>
      <c r="E185" s="34"/>
      <c r="F185" s="26" t="s">
        <v>50</v>
      </c>
      <c r="G185" s="26">
        <f>доп.фурн.!G185</f>
        <v>0</v>
      </c>
      <c r="H185" s="418">
        <f t="shared" si="7"/>
        <v>0</v>
      </c>
      <c r="J185" s="423">
        <f>IF(доп.фурн.!J185&gt;0,доп.фурн.!J185,999)</f>
        <v>2.2000000000000002</v>
      </c>
      <c r="K185" s="667">
        <f t="shared" si="9"/>
        <v>0</v>
      </c>
    </row>
    <row r="186" spans="1:11">
      <c r="A186" s="26"/>
      <c r="B186" s="205" t="s">
        <v>943</v>
      </c>
      <c r="C186" s="34"/>
      <c r="D186" s="33"/>
      <c r="E186" s="34"/>
      <c r="F186" s="26" t="s">
        <v>50</v>
      </c>
      <c r="G186" s="26">
        <f>доп.фурн.!G186</f>
        <v>0</v>
      </c>
      <c r="H186" s="418">
        <f t="shared" si="7"/>
        <v>0</v>
      </c>
      <c r="J186" s="423">
        <f>IF(доп.фурн.!J186&gt;0,доп.фурн.!J186,999)</f>
        <v>2.62</v>
      </c>
      <c r="K186" s="667">
        <f t="shared" si="9"/>
        <v>0</v>
      </c>
    </row>
    <row r="187" spans="1:11">
      <c r="A187" s="26"/>
      <c r="B187" s="21" t="s">
        <v>331</v>
      </c>
      <c r="C187" s="34" t="s">
        <v>953</v>
      </c>
      <c r="D187" s="33"/>
      <c r="E187" s="34"/>
      <c r="F187" s="26" t="s">
        <v>50</v>
      </c>
      <c r="G187" s="26">
        <f>доп.фурн.!G187</f>
        <v>0</v>
      </c>
      <c r="H187" s="418">
        <f t="shared" si="7"/>
        <v>0</v>
      </c>
      <c r="J187" s="423">
        <f>IF(доп.фурн.!J187&gt;0,доп.фурн.!J187,999)</f>
        <v>0.41</v>
      </c>
      <c r="K187" s="667">
        <f t="shared" si="9"/>
        <v>0</v>
      </c>
    </row>
    <row r="188" spans="1:11">
      <c r="A188" s="26"/>
      <c r="B188" s="21" t="s">
        <v>331</v>
      </c>
      <c r="C188" s="34" t="s">
        <v>954</v>
      </c>
      <c r="D188" s="33"/>
      <c r="E188" s="34"/>
      <c r="F188" s="26" t="s">
        <v>50</v>
      </c>
      <c r="G188" s="26">
        <f>доп.фурн.!G188</f>
        <v>0</v>
      </c>
      <c r="H188" s="418">
        <f t="shared" si="7"/>
        <v>0</v>
      </c>
      <c r="J188" s="423">
        <f>IF(доп.фурн.!J188&gt;0,доп.фурн.!J188,999)</f>
        <v>0.7</v>
      </c>
      <c r="K188" s="667">
        <f t="shared" si="9"/>
        <v>0</v>
      </c>
    </row>
    <row r="189" spans="1:11">
      <c r="A189" s="26"/>
      <c r="B189" s="21" t="s">
        <v>332</v>
      </c>
      <c r="C189" s="34"/>
      <c r="D189" s="33" t="s">
        <v>330</v>
      </c>
      <c r="E189" s="33" t="s">
        <v>333</v>
      </c>
      <c r="F189" s="26" t="s">
        <v>50</v>
      </c>
      <c r="G189" s="26">
        <f>доп.фурн.!G189</f>
        <v>0</v>
      </c>
      <c r="H189" s="418">
        <f t="shared" si="7"/>
        <v>0</v>
      </c>
      <c r="J189" s="423">
        <f>IF(доп.фурн.!J189&gt;0,доп.фурн.!J189,999)</f>
        <v>4.07</v>
      </c>
      <c r="K189" s="667">
        <f t="shared" si="9"/>
        <v>0</v>
      </c>
    </row>
    <row r="190" spans="1:11">
      <c r="A190" s="26"/>
      <c r="B190" s="21" t="s">
        <v>955</v>
      </c>
      <c r="C190" s="34"/>
      <c r="D190" s="33" t="s">
        <v>330</v>
      </c>
      <c r="E190" s="33" t="s">
        <v>956</v>
      </c>
      <c r="F190" s="26" t="s">
        <v>50</v>
      </c>
      <c r="G190" s="26">
        <f>доп.фурн.!G190</f>
        <v>0</v>
      </c>
      <c r="H190" s="418">
        <f t="shared" si="7"/>
        <v>0</v>
      </c>
      <c r="J190" s="423">
        <f>IF(доп.фурн.!J190&gt;0,доп.фурн.!J190,999)</f>
        <v>6.11</v>
      </c>
      <c r="K190" s="667">
        <f t="shared" si="9"/>
        <v>0</v>
      </c>
    </row>
    <row r="191" spans="1:11">
      <c r="A191" s="33"/>
      <c r="B191" s="21" t="s">
        <v>334</v>
      </c>
      <c r="C191" s="34"/>
      <c r="D191" s="33"/>
      <c r="E191" s="34"/>
      <c r="F191" s="26" t="s">
        <v>50</v>
      </c>
      <c r="G191" s="26">
        <f>доп.фурн.!G191</f>
        <v>0</v>
      </c>
      <c r="H191" s="418">
        <f t="shared" si="7"/>
        <v>0</v>
      </c>
      <c r="J191" s="423">
        <f>IF(доп.фурн.!J191&gt;0,доп.фурн.!J191,999)</f>
        <v>0.09</v>
      </c>
      <c r="K191" s="667">
        <f t="shared" si="9"/>
        <v>0</v>
      </c>
    </row>
    <row r="192" spans="1:11">
      <c r="A192" s="435"/>
      <c r="B192" s="21" t="s">
        <v>338</v>
      </c>
      <c r="C192" s="34"/>
      <c r="D192" s="436"/>
      <c r="E192" s="34" t="s">
        <v>45</v>
      </c>
      <c r="F192" s="442" t="s">
        <v>50</v>
      </c>
      <c r="G192" s="442">
        <f>доп.фурн.!G192+'фурнитура мод.'!G49</f>
        <v>0</v>
      </c>
      <c r="H192" s="418">
        <f t="shared" si="7"/>
        <v>0</v>
      </c>
      <c r="J192" s="423">
        <f>IF(доп.фурн.!J192&gt;0,доп.фурн.!J192,999)</f>
        <v>0.14810999999999999</v>
      </c>
      <c r="K192" s="667">
        <f t="shared" si="9"/>
        <v>0</v>
      </c>
    </row>
    <row r="193" spans="1:11">
      <c r="A193" s="33"/>
      <c r="B193" s="21" t="s">
        <v>82</v>
      </c>
      <c r="C193" s="34" t="s">
        <v>83</v>
      </c>
      <c r="D193" s="33"/>
      <c r="E193" s="34" t="s">
        <v>45</v>
      </c>
      <c r="F193" s="26" t="s">
        <v>50</v>
      </c>
      <c r="G193" s="26">
        <f>доп.фурн.!G193</f>
        <v>0</v>
      </c>
      <c r="H193" s="418">
        <f t="shared" si="7"/>
        <v>0</v>
      </c>
      <c r="J193" s="433">
        <f>IF(доп.фурн.!J193&gt;0,доп.фурн.!J193,999)</f>
        <v>999</v>
      </c>
      <c r="K193" s="668">
        <f t="shared" si="9"/>
        <v>0</v>
      </c>
    </row>
    <row r="194" spans="1:11">
      <c r="A194" s="33"/>
      <c r="B194" s="437" t="s">
        <v>902</v>
      </c>
      <c r="C194" s="34"/>
      <c r="D194" s="33"/>
      <c r="E194" s="34"/>
      <c r="F194" s="26" t="s">
        <v>50</v>
      </c>
      <c r="G194" s="26">
        <f>доп.фурн.!G194</f>
        <v>0</v>
      </c>
      <c r="H194" s="418">
        <f t="shared" si="7"/>
        <v>0</v>
      </c>
      <c r="J194" s="423">
        <f>IF(доп.фурн.!J194&gt;0,доп.фурн.!J194,999)</f>
        <v>3.2800000000000003E-2</v>
      </c>
      <c r="K194" s="667">
        <f t="shared" si="9"/>
        <v>0</v>
      </c>
    </row>
    <row r="195" spans="1:11">
      <c r="A195" s="33"/>
      <c r="B195" s="437" t="s">
        <v>903</v>
      </c>
      <c r="C195" s="34"/>
      <c r="D195" s="33"/>
      <c r="E195" s="34"/>
      <c r="F195" s="26" t="s">
        <v>50</v>
      </c>
      <c r="G195" s="26">
        <f>доп.фурн.!G195</f>
        <v>0</v>
      </c>
      <c r="H195" s="418">
        <f t="shared" si="7"/>
        <v>0</v>
      </c>
      <c r="J195" s="423">
        <f>IF(доп.фурн.!J195&gt;0,доп.фурн.!J195,999)</f>
        <v>3.2800000000000003E-2</v>
      </c>
      <c r="K195" s="667">
        <f t="shared" si="9"/>
        <v>0</v>
      </c>
    </row>
    <row r="196" spans="1:11">
      <c r="A196" s="33"/>
      <c r="B196" s="21" t="s">
        <v>46</v>
      </c>
      <c r="C196" s="34"/>
      <c r="D196" s="33"/>
      <c r="E196" s="34"/>
      <c r="F196" s="26" t="s">
        <v>50</v>
      </c>
      <c r="G196" s="26">
        <f>доп.фурн.!G196</f>
        <v>0</v>
      </c>
      <c r="H196" s="418">
        <f t="shared" ref="H196:H259" si="10">IF(G196&gt;0,1,0)</f>
        <v>0</v>
      </c>
      <c r="J196" s="423">
        <f>IF(доп.фурн.!J196&gt;0,доп.фурн.!J196,999)</f>
        <v>2.2400000000000002</v>
      </c>
      <c r="K196" s="667">
        <f t="shared" si="9"/>
        <v>0</v>
      </c>
    </row>
    <row r="197" spans="1:11">
      <c r="A197" s="33"/>
      <c r="B197" s="21" t="s">
        <v>846</v>
      </c>
      <c r="C197" s="34"/>
      <c r="D197" s="33"/>
      <c r="E197" s="34"/>
      <c r="F197" s="26" t="s">
        <v>50</v>
      </c>
      <c r="G197" s="26">
        <f>доп.фурн.!G197</f>
        <v>0</v>
      </c>
      <c r="H197" s="418">
        <f t="shared" si="10"/>
        <v>0</v>
      </c>
      <c r="J197" s="423">
        <f>IF(доп.фурн.!J197&gt;0,доп.фурн.!J197,999)</f>
        <v>0.12</v>
      </c>
      <c r="K197" s="667">
        <f t="shared" si="9"/>
        <v>0</v>
      </c>
    </row>
    <row r="198" spans="1:11">
      <c r="A198" s="33"/>
      <c r="B198" s="21" t="s">
        <v>847</v>
      </c>
      <c r="C198" s="34"/>
      <c r="D198" s="33"/>
      <c r="E198" s="34"/>
      <c r="F198" s="26" t="s">
        <v>50</v>
      </c>
      <c r="G198" s="26">
        <f>доп.фурн.!G198</f>
        <v>0</v>
      </c>
      <c r="H198" s="418">
        <f t="shared" si="10"/>
        <v>0</v>
      </c>
      <c r="J198" s="423">
        <f>IF(доп.фурн.!J198&gt;0,доп.фурн.!J198,999)</f>
        <v>0.12</v>
      </c>
      <c r="K198" s="667">
        <f t="shared" si="9"/>
        <v>0</v>
      </c>
    </row>
    <row r="199" spans="1:11">
      <c r="A199" s="33"/>
      <c r="B199" s="21" t="s">
        <v>848</v>
      </c>
      <c r="C199" s="34"/>
      <c r="D199" s="33"/>
      <c r="E199" s="34"/>
      <c r="F199" s="26" t="s">
        <v>50</v>
      </c>
      <c r="G199" s="26">
        <f>доп.фурн.!G199</f>
        <v>0</v>
      </c>
      <c r="H199" s="418">
        <f t="shared" si="10"/>
        <v>0</v>
      </c>
      <c r="J199" s="423">
        <f>IF(доп.фурн.!J199&gt;0,доп.фурн.!J199,999)</f>
        <v>0.12</v>
      </c>
      <c r="K199" s="667">
        <f t="shared" si="9"/>
        <v>0</v>
      </c>
    </row>
    <row r="200" spans="1:11">
      <c r="A200" s="33"/>
      <c r="B200" s="21" t="s">
        <v>335</v>
      </c>
      <c r="C200" s="34"/>
      <c r="D200" s="33"/>
      <c r="E200" s="34"/>
      <c r="F200" s="26" t="s">
        <v>50</v>
      </c>
      <c r="G200" s="26">
        <f>доп.фурн.!G200</f>
        <v>0</v>
      </c>
      <c r="H200" s="418">
        <f t="shared" si="10"/>
        <v>0</v>
      </c>
      <c r="J200" s="423">
        <f>IF(доп.фурн.!J200&gt;0,доп.фурн.!J200,999)</f>
        <v>0.16</v>
      </c>
      <c r="K200" s="667">
        <f t="shared" si="9"/>
        <v>0</v>
      </c>
    </row>
    <row r="201" spans="1:11">
      <c r="A201" s="33"/>
      <c r="B201" s="21" t="s">
        <v>337</v>
      </c>
      <c r="C201" s="34"/>
      <c r="D201" s="33"/>
      <c r="E201" s="34" t="s">
        <v>258</v>
      </c>
      <c r="F201" s="26" t="s">
        <v>50</v>
      </c>
      <c r="G201" s="26">
        <f>доп.фурн.!G201+'фурнитура мод.'!G48</f>
        <v>0</v>
      </c>
      <c r="H201" s="418">
        <f t="shared" si="10"/>
        <v>0</v>
      </c>
      <c r="J201" s="423">
        <f>IF(доп.фурн.!J201&gt;0,доп.фурн.!J201,999)</f>
        <v>5.0000000000000001E-3</v>
      </c>
      <c r="K201" s="667">
        <f t="shared" ref="K201:K232" si="11">J201*G201</f>
        <v>0</v>
      </c>
    </row>
    <row r="202" spans="1:11">
      <c r="A202" s="33"/>
      <c r="B202" s="21" t="s">
        <v>865</v>
      </c>
      <c r="C202" s="34"/>
      <c r="D202" s="33"/>
      <c r="E202" s="34"/>
      <c r="F202" s="26" t="s">
        <v>50</v>
      </c>
      <c r="G202" s="26">
        <f>доп.фурн.!G202</f>
        <v>0</v>
      </c>
      <c r="H202" s="418">
        <f t="shared" si="10"/>
        <v>0</v>
      </c>
      <c r="J202" s="423">
        <f>IF(доп.фурн.!J202&gt;0,доп.фурн.!J202,999)</f>
        <v>0.05</v>
      </c>
      <c r="K202" s="667">
        <f t="shared" si="11"/>
        <v>0</v>
      </c>
    </row>
    <row r="203" spans="1:11">
      <c r="A203" s="33"/>
      <c r="B203" s="21" t="s">
        <v>845</v>
      </c>
      <c r="C203" s="34"/>
      <c r="D203" s="33"/>
      <c r="E203" s="34" t="s">
        <v>957</v>
      </c>
      <c r="F203" s="26" t="s">
        <v>50</v>
      </c>
      <c r="G203" s="26">
        <f>доп.фурн.!G203</f>
        <v>0</v>
      </c>
      <c r="H203" s="418">
        <f t="shared" si="10"/>
        <v>0</v>
      </c>
      <c r="J203" s="423">
        <f>IF(доп.фурн.!J203&gt;0,доп.фурн.!J203,999)</f>
        <v>1.4</v>
      </c>
      <c r="K203" s="667">
        <f t="shared" si="11"/>
        <v>0</v>
      </c>
    </row>
    <row r="204" spans="1:11">
      <c r="A204" s="33"/>
      <c r="B204" s="21" t="s">
        <v>866</v>
      </c>
      <c r="C204" s="34"/>
      <c r="D204" s="33"/>
      <c r="E204" s="34"/>
      <c r="F204" s="26" t="s">
        <v>50</v>
      </c>
      <c r="G204" s="26">
        <f>доп.фурн.!G204</f>
        <v>0</v>
      </c>
      <c r="H204" s="418">
        <f t="shared" si="10"/>
        <v>0</v>
      </c>
      <c r="J204" s="423">
        <f>IF(доп.фурн.!J204&gt;0,доп.фурн.!J204,999)</f>
        <v>1</v>
      </c>
      <c r="K204" s="667">
        <f t="shared" si="11"/>
        <v>0</v>
      </c>
    </row>
    <row r="205" spans="1:11">
      <c r="A205" s="33"/>
      <c r="B205" s="21" t="s">
        <v>844</v>
      </c>
      <c r="C205" s="34"/>
      <c r="D205" s="33"/>
      <c r="E205" s="34"/>
      <c r="F205" s="26" t="s">
        <v>50</v>
      </c>
      <c r="G205" s="26">
        <f>доп.фурн.!G205</f>
        <v>0</v>
      </c>
      <c r="H205" s="418">
        <f t="shared" si="10"/>
        <v>0</v>
      </c>
      <c r="J205" s="423">
        <f>IF(доп.фурн.!J205&gt;0,доп.фурн.!J205,999)</f>
        <v>1.27</v>
      </c>
      <c r="K205" s="667">
        <f t="shared" si="11"/>
        <v>0</v>
      </c>
    </row>
    <row r="206" spans="1:11">
      <c r="A206" s="33"/>
      <c r="B206" s="21" t="s">
        <v>336</v>
      </c>
      <c r="C206" s="34"/>
      <c r="D206" s="33"/>
      <c r="E206" s="34"/>
      <c r="F206" s="26" t="s">
        <v>50</v>
      </c>
      <c r="G206" s="26">
        <f>доп.фурн.!G206</f>
        <v>0</v>
      </c>
      <c r="H206" s="418">
        <f t="shared" si="10"/>
        <v>0</v>
      </c>
      <c r="J206" s="423">
        <f>IF(доп.фурн.!J206&gt;0,доп.фурн.!J206,999)</f>
        <v>5.2399999999999999E-3</v>
      </c>
      <c r="K206" s="667">
        <f t="shared" si="11"/>
        <v>0</v>
      </c>
    </row>
    <row r="207" spans="1:11">
      <c r="A207" s="33"/>
      <c r="B207" s="21" t="s">
        <v>867</v>
      </c>
      <c r="C207" s="34"/>
      <c r="D207" s="33"/>
      <c r="E207" s="34"/>
      <c r="F207" s="26" t="s">
        <v>50</v>
      </c>
      <c r="G207" s="26">
        <f>доп.фурн.!G207</f>
        <v>0</v>
      </c>
      <c r="H207" s="418">
        <f t="shared" si="10"/>
        <v>0</v>
      </c>
      <c r="J207" s="423">
        <f>IF(доп.фурн.!J207&gt;0,доп.фурн.!J207,999)</f>
        <v>3.75</v>
      </c>
      <c r="K207" s="667">
        <f t="shared" si="11"/>
        <v>0</v>
      </c>
    </row>
    <row r="208" spans="1:11">
      <c r="A208" s="33"/>
      <c r="B208" s="21" t="s">
        <v>868</v>
      </c>
      <c r="C208" s="34"/>
      <c r="D208" s="33"/>
      <c r="E208" s="34"/>
      <c r="F208" s="26" t="s">
        <v>50</v>
      </c>
      <c r="G208" s="26">
        <f>доп.фурн.!G208</f>
        <v>0</v>
      </c>
      <c r="H208" s="418">
        <f t="shared" si="10"/>
        <v>0</v>
      </c>
      <c r="J208" s="423">
        <f>IF(доп.фурн.!J208&gt;0,доп.фурн.!J208,999)</f>
        <v>4.47</v>
      </c>
      <c r="K208" s="667">
        <f t="shared" si="11"/>
        <v>0</v>
      </c>
    </row>
    <row r="209" spans="1:11">
      <c r="A209" s="33"/>
      <c r="B209" s="21" t="s">
        <v>918</v>
      </c>
      <c r="C209" s="34"/>
      <c r="D209" s="33"/>
      <c r="E209" s="34"/>
      <c r="F209" s="26" t="s">
        <v>50</v>
      </c>
      <c r="G209" s="26">
        <f>доп.фурн.!G209</f>
        <v>0</v>
      </c>
      <c r="H209" s="418">
        <f t="shared" si="10"/>
        <v>0</v>
      </c>
      <c r="J209" s="423">
        <f>IF(доп.фурн.!J209&gt;0,доп.фурн.!J209,999)</f>
        <v>5.39</v>
      </c>
      <c r="K209" s="667">
        <f t="shared" si="11"/>
        <v>0</v>
      </c>
    </row>
    <row r="210" spans="1:11">
      <c r="A210" s="33"/>
      <c r="B210" s="21" t="s">
        <v>869</v>
      </c>
      <c r="C210" s="34"/>
      <c r="D210" s="33"/>
      <c r="E210" s="34"/>
      <c r="F210" s="26" t="s">
        <v>50</v>
      </c>
      <c r="G210" s="26">
        <f>доп.фурн.!G210</f>
        <v>0</v>
      </c>
      <c r="H210" s="418">
        <f t="shared" si="10"/>
        <v>0</v>
      </c>
      <c r="J210" s="423">
        <f>IF(доп.фурн.!J210&gt;0,доп.фурн.!J210,999)</f>
        <v>15.56</v>
      </c>
      <c r="K210" s="667">
        <f t="shared" si="11"/>
        <v>0</v>
      </c>
    </row>
    <row r="211" spans="1:11">
      <c r="A211" s="33"/>
      <c r="B211" s="21" t="s">
        <v>870</v>
      </c>
      <c r="C211" s="34"/>
      <c r="D211" s="33"/>
      <c r="E211" s="34"/>
      <c r="F211" s="26" t="s">
        <v>50</v>
      </c>
      <c r="G211" s="26">
        <f>доп.фурн.!G211</f>
        <v>0</v>
      </c>
      <c r="H211" s="418">
        <f t="shared" si="10"/>
        <v>0</v>
      </c>
      <c r="J211" s="423">
        <f>IF(доп.фурн.!J211&gt;0,доп.фурн.!J211,999)</f>
        <v>19.850000000000001</v>
      </c>
      <c r="K211" s="667">
        <f t="shared" si="11"/>
        <v>0</v>
      </c>
    </row>
    <row r="212" spans="1:11">
      <c r="A212" s="33"/>
      <c r="B212" s="21" t="s">
        <v>919</v>
      </c>
      <c r="C212" s="34"/>
      <c r="D212" s="33"/>
      <c r="E212" s="34"/>
      <c r="F212" s="26" t="s">
        <v>50</v>
      </c>
      <c r="G212" s="26">
        <f>доп.фурн.!G212</f>
        <v>0</v>
      </c>
      <c r="H212" s="418">
        <f t="shared" si="10"/>
        <v>0</v>
      </c>
      <c r="J212" s="423">
        <f>IF(доп.фурн.!J212&gt;0,доп.фурн.!J212,999)</f>
        <v>23.67</v>
      </c>
      <c r="K212" s="667">
        <f t="shared" si="11"/>
        <v>0</v>
      </c>
    </row>
    <row r="213" spans="1:11">
      <c r="A213" s="33"/>
      <c r="B213" s="21" t="s">
        <v>871</v>
      </c>
      <c r="C213" s="34"/>
      <c r="D213" s="33" t="s">
        <v>134</v>
      </c>
      <c r="E213" s="34"/>
      <c r="F213" s="26" t="s">
        <v>50</v>
      </c>
      <c r="G213" s="26">
        <f>доп.фурн.!G213</f>
        <v>0</v>
      </c>
      <c r="H213" s="418">
        <f t="shared" si="10"/>
        <v>0</v>
      </c>
      <c r="J213" s="423">
        <f>IF(доп.фурн.!J213&gt;0,доп.фурн.!J213,999)</f>
        <v>19.079999999999998</v>
      </c>
      <c r="K213" s="667">
        <f t="shared" si="11"/>
        <v>0</v>
      </c>
    </row>
    <row r="214" spans="1:11">
      <c r="A214" s="33"/>
      <c r="B214" s="21" t="s">
        <v>872</v>
      </c>
      <c r="C214" s="34"/>
      <c r="D214" s="33" t="s">
        <v>134</v>
      </c>
      <c r="E214" s="34"/>
      <c r="F214" s="26" t="s">
        <v>50</v>
      </c>
      <c r="G214" s="26">
        <f>доп.фурн.!G214</f>
        <v>0</v>
      </c>
      <c r="H214" s="418">
        <f t="shared" si="10"/>
        <v>0</v>
      </c>
      <c r="J214" s="423">
        <f>IF(доп.фурн.!J214&gt;0,доп.фурн.!J214,999)</f>
        <v>21.68</v>
      </c>
      <c r="K214" s="667">
        <f t="shared" si="11"/>
        <v>0</v>
      </c>
    </row>
    <row r="215" spans="1:11">
      <c r="A215" s="33"/>
      <c r="B215" s="21" t="s">
        <v>873</v>
      </c>
      <c r="C215" s="34"/>
      <c r="D215" s="33" t="s">
        <v>134</v>
      </c>
      <c r="E215" s="34"/>
      <c r="F215" s="26" t="s">
        <v>50</v>
      </c>
      <c r="G215" s="26">
        <f>доп.фурн.!G215</f>
        <v>0</v>
      </c>
      <c r="H215" s="418">
        <f t="shared" si="10"/>
        <v>0</v>
      </c>
      <c r="J215" s="423">
        <f>IF(доп.фурн.!J215&gt;0,доп.фурн.!J215,999)</f>
        <v>24</v>
      </c>
      <c r="K215" s="667">
        <f t="shared" si="11"/>
        <v>0</v>
      </c>
    </row>
    <row r="216" spans="1:11">
      <c r="A216" s="33"/>
      <c r="B216" s="21" t="s">
        <v>958</v>
      </c>
      <c r="C216" s="34"/>
      <c r="D216" s="33"/>
      <c r="E216" s="34"/>
      <c r="F216" s="26" t="s">
        <v>50</v>
      </c>
      <c r="G216" s="26">
        <f>доп.фурн.!G216</f>
        <v>0</v>
      </c>
      <c r="H216" s="418">
        <f t="shared" si="10"/>
        <v>0</v>
      </c>
      <c r="J216" s="423">
        <f>IF(доп.фурн.!J216&gt;0,доп.фурн.!J216,999)</f>
        <v>25.79</v>
      </c>
      <c r="K216" s="667">
        <f t="shared" si="11"/>
        <v>0</v>
      </c>
    </row>
    <row r="217" spans="1:11">
      <c r="A217" s="33"/>
      <c r="B217" s="21" t="s">
        <v>959</v>
      </c>
      <c r="C217" s="34"/>
      <c r="D217" s="33"/>
      <c r="E217" s="34"/>
      <c r="F217" s="26" t="s">
        <v>50</v>
      </c>
      <c r="G217" s="26">
        <f>доп.фурн.!G217</f>
        <v>0</v>
      </c>
      <c r="H217" s="418">
        <f t="shared" si="10"/>
        <v>0</v>
      </c>
      <c r="J217" s="423">
        <f>IF(доп.фурн.!J217&gt;0,доп.фурн.!J217,999)</f>
        <v>28.13</v>
      </c>
      <c r="K217" s="667">
        <f t="shared" si="11"/>
        <v>0</v>
      </c>
    </row>
    <row r="218" spans="1:11">
      <c r="A218" s="33"/>
      <c r="B218" s="21" t="s">
        <v>960</v>
      </c>
      <c r="C218" s="34"/>
      <c r="D218" s="33"/>
      <c r="E218" s="34"/>
      <c r="F218" s="26" t="s">
        <v>50</v>
      </c>
      <c r="G218" s="26">
        <f>доп.фурн.!G218</f>
        <v>0</v>
      </c>
      <c r="H218" s="418">
        <f t="shared" si="10"/>
        <v>0</v>
      </c>
      <c r="J218" s="423">
        <f>IF(доп.фурн.!J218&gt;0,доп.фурн.!J218,999)</f>
        <v>32.700000000000003</v>
      </c>
      <c r="K218" s="667">
        <f t="shared" si="11"/>
        <v>0</v>
      </c>
    </row>
    <row r="219" spans="1:11">
      <c r="A219" s="33"/>
      <c r="B219" s="444" t="s">
        <v>874</v>
      </c>
      <c r="C219" s="34"/>
      <c r="D219" s="33"/>
      <c r="E219" s="34"/>
      <c r="F219" s="26" t="s">
        <v>50</v>
      </c>
      <c r="G219" s="26">
        <f>доп.фурн.!G219</f>
        <v>0</v>
      </c>
      <c r="H219" s="418">
        <f t="shared" si="10"/>
        <v>0</v>
      </c>
      <c r="J219" s="423">
        <f>IF(доп.фурн.!J219&gt;0,доп.фурн.!J219,999)</f>
        <v>0.87</v>
      </c>
      <c r="K219" s="667">
        <f t="shared" si="11"/>
        <v>0</v>
      </c>
    </row>
    <row r="220" spans="1:11">
      <c r="A220" s="33"/>
      <c r="B220" s="444" t="s">
        <v>875</v>
      </c>
      <c r="C220" s="34"/>
      <c r="D220" s="33"/>
      <c r="E220" s="34"/>
      <c r="F220" s="26" t="s">
        <v>50</v>
      </c>
      <c r="G220" s="26">
        <f>доп.фурн.!G220</f>
        <v>0</v>
      </c>
      <c r="H220" s="418">
        <f t="shared" si="10"/>
        <v>0</v>
      </c>
      <c r="J220" s="423">
        <f>IF(доп.фурн.!J220&gt;0,доп.фурн.!J220,999)</f>
        <v>1.57</v>
      </c>
      <c r="K220" s="667">
        <f t="shared" si="11"/>
        <v>0</v>
      </c>
    </row>
    <row r="221" spans="1:11">
      <c r="A221" s="33"/>
      <c r="B221" s="444" t="s">
        <v>876</v>
      </c>
      <c r="C221" s="34"/>
      <c r="D221" s="33"/>
      <c r="E221" s="34"/>
      <c r="F221" s="26" t="s">
        <v>50</v>
      </c>
      <c r="G221" s="26">
        <f>доп.фурн.!G221</f>
        <v>0</v>
      </c>
      <c r="H221" s="418">
        <f t="shared" si="10"/>
        <v>0</v>
      </c>
      <c r="J221" s="423">
        <f>IF(доп.фурн.!J221&gt;0,доп.фурн.!J221,999)</f>
        <v>1.0900000000000001</v>
      </c>
      <c r="K221" s="667">
        <f t="shared" si="11"/>
        <v>0</v>
      </c>
    </row>
    <row r="222" spans="1:11">
      <c r="A222" s="33"/>
      <c r="B222" s="444" t="s">
        <v>877</v>
      </c>
      <c r="C222" s="34"/>
      <c r="D222" s="33"/>
      <c r="E222" s="34"/>
      <c r="F222" s="26" t="s">
        <v>50</v>
      </c>
      <c r="G222" s="26">
        <f>доп.фурн.!G222</f>
        <v>0</v>
      </c>
      <c r="H222" s="418">
        <f t="shared" si="10"/>
        <v>0</v>
      </c>
      <c r="J222" s="423">
        <f>IF(доп.фурн.!J222&gt;0,доп.фурн.!J222,999)</f>
        <v>1.0900000000000001</v>
      </c>
      <c r="K222" s="667">
        <f t="shared" si="11"/>
        <v>0</v>
      </c>
    </row>
    <row r="223" spans="1:11">
      <c r="A223" s="33"/>
      <c r="B223" s="444" t="s">
        <v>881</v>
      </c>
      <c r="C223" s="34"/>
      <c r="D223" s="33"/>
      <c r="E223" s="34"/>
      <c r="F223" s="26" t="s">
        <v>50</v>
      </c>
      <c r="G223" s="26">
        <f>доп.фурн.!G223</f>
        <v>0</v>
      </c>
      <c r="H223" s="418">
        <f t="shared" si="10"/>
        <v>0</v>
      </c>
      <c r="J223" s="423">
        <f>IF(доп.фурн.!J223&gt;0,доп.фурн.!J223,999)</f>
        <v>4.32</v>
      </c>
      <c r="K223" s="667">
        <f t="shared" si="11"/>
        <v>0</v>
      </c>
    </row>
    <row r="224" spans="1:11">
      <c r="A224" s="33"/>
      <c r="B224" s="444" t="s">
        <v>878</v>
      </c>
      <c r="C224" s="34"/>
      <c r="D224" s="33"/>
      <c r="E224" s="34"/>
      <c r="F224" s="26" t="s">
        <v>50</v>
      </c>
      <c r="G224" s="26">
        <f>доп.фурн.!G224</f>
        <v>0</v>
      </c>
      <c r="H224" s="418">
        <f t="shared" si="10"/>
        <v>0</v>
      </c>
      <c r="J224" s="423">
        <f>IF(доп.фурн.!J224&gt;0,доп.фурн.!J224,999)</f>
        <v>0.81</v>
      </c>
      <c r="K224" s="667">
        <f t="shared" si="11"/>
        <v>0</v>
      </c>
    </row>
    <row r="225" spans="1:11">
      <c r="A225" s="33"/>
      <c r="B225" s="444" t="s">
        <v>879</v>
      </c>
      <c r="C225" s="34"/>
      <c r="D225" s="33"/>
      <c r="E225" s="34"/>
      <c r="F225" s="26" t="s">
        <v>50</v>
      </c>
      <c r="G225" s="26">
        <f>доп.фурн.!G225</f>
        <v>0</v>
      </c>
      <c r="H225" s="418">
        <f t="shared" si="10"/>
        <v>0</v>
      </c>
      <c r="J225" s="423">
        <f>IF(доп.фурн.!J225&gt;0,доп.фурн.!J225,999)</f>
        <v>0.81</v>
      </c>
      <c r="K225" s="667">
        <f t="shared" si="11"/>
        <v>0</v>
      </c>
    </row>
    <row r="226" spans="1:11">
      <c r="A226" s="33"/>
      <c r="B226" s="444" t="s">
        <v>880</v>
      </c>
      <c r="C226" s="34"/>
      <c r="D226" s="33"/>
      <c r="E226" s="34"/>
      <c r="F226" s="26" t="s">
        <v>50</v>
      </c>
      <c r="G226" s="26">
        <f>доп.фурн.!G226</f>
        <v>0</v>
      </c>
      <c r="H226" s="418">
        <f t="shared" si="10"/>
        <v>0</v>
      </c>
      <c r="J226" s="423">
        <f>IF(доп.фурн.!J226&gt;0,доп.фурн.!J226,999)</f>
        <v>1.59</v>
      </c>
      <c r="K226" s="667">
        <f t="shared" si="11"/>
        <v>0</v>
      </c>
    </row>
    <row r="227" spans="1:11">
      <c r="A227" s="33"/>
      <c r="B227" s="444" t="s">
        <v>961</v>
      </c>
      <c r="C227" s="34"/>
      <c r="D227" s="33"/>
      <c r="E227" s="34"/>
      <c r="F227" s="26" t="s">
        <v>50</v>
      </c>
      <c r="G227" s="26">
        <f>доп.фурн.!G227</f>
        <v>0</v>
      </c>
      <c r="H227" s="418">
        <f t="shared" si="10"/>
        <v>0</v>
      </c>
      <c r="J227" s="423">
        <f>IF(доп.фурн.!J227&gt;0,доп.фурн.!J227,999)</f>
        <v>0.73</v>
      </c>
      <c r="K227" s="667">
        <f t="shared" si="11"/>
        <v>0</v>
      </c>
    </row>
    <row r="228" spans="1:11">
      <c r="A228" s="33"/>
      <c r="B228" s="21" t="s">
        <v>882</v>
      </c>
      <c r="C228" s="34"/>
      <c r="D228" s="33"/>
      <c r="E228" s="34"/>
      <c r="F228" s="26" t="s">
        <v>50</v>
      </c>
      <c r="G228" s="26">
        <f>доп.фурн.!G228</f>
        <v>0</v>
      </c>
      <c r="H228" s="418">
        <f t="shared" si="10"/>
        <v>0</v>
      </c>
      <c r="J228" s="423">
        <f>IF(доп.фурн.!J228&gt;0,доп.фурн.!J228,999)</f>
        <v>6.5</v>
      </c>
      <c r="K228" s="667">
        <f t="shared" si="11"/>
        <v>0</v>
      </c>
    </row>
    <row r="229" spans="1:11">
      <c r="A229" s="33"/>
      <c r="B229" s="21" t="s">
        <v>883</v>
      </c>
      <c r="C229" s="34"/>
      <c r="D229" s="33"/>
      <c r="E229" s="34"/>
      <c r="F229" s="26" t="s">
        <v>50</v>
      </c>
      <c r="G229" s="26">
        <f>доп.фурн.!G229</f>
        <v>0</v>
      </c>
      <c r="H229" s="418">
        <f t="shared" si="10"/>
        <v>0</v>
      </c>
      <c r="J229" s="423">
        <f>IF(доп.фурн.!J229&gt;0,доп.фурн.!J229,999)</f>
        <v>22</v>
      </c>
      <c r="K229" s="667">
        <f t="shared" si="11"/>
        <v>0</v>
      </c>
    </row>
    <row r="230" spans="1:11">
      <c r="A230" s="33"/>
      <c r="B230" s="21" t="s">
        <v>886</v>
      </c>
      <c r="C230" s="34"/>
      <c r="D230" s="33"/>
      <c r="E230" s="34"/>
      <c r="F230" s="26" t="s">
        <v>50</v>
      </c>
      <c r="G230" s="26">
        <f>доп.фурн.!G230</f>
        <v>0</v>
      </c>
      <c r="H230" s="418">
        <f t="shared" si="10"/>
        <v>0</v>
      </c>
      <c r="J230" s="423">
        <f>IF(доп.фурн.!J230&gt;0,доп.фурн.!J230,999)</f>
        <v>0.8</v>
      </c>
      <c r="K230" s="667">
        <f t="shared" si="11"/>
        <v>0</v>
      </c>
    </row>
    <row r="231" spans="1:11">
      <c r="A231" s="33"/>
      <c r="B231" s="21" t="s">
        <v>939</v>
      </c>
      <c r="C231" s="34"/>
      <c r="D231" s="33"/>
      <c r="E231" s="34"/>
      <c r="F231" s="26" t="s">
        <v>50</v>
      </c>
      <c r="G231" s="26">
        <f>доп.фурн.!G231</f>
        <v>0</v>
      </c>
      <c r="H231" s="418">
        <f t="shared" si="10"/>
        <v>0</v>
      </c>
      <c r="J231" s="423">
        <f>IF(доп.фурн.!J231&gt;0,доп.фурн.!J231,999)</f>
        <v>0.31</v>
      </c>
      <c r="K231" s="667">
        <f t="shared" si="11"/>
        <v>0</v>
      </c>
    </row>
    <row r="232" spans="1:11">
      <c r="A232" s="33"/>
      <c r="B232" s="21" t="s">
        <v>938</v>
      </c>
      <c r="C232" s="34"/>
      <c r="D232" s="33"/>
      <c r="E232" s="34"/>
      <c r="F232" s="26" t="s">
        <v>50</v>
      </c>
      <c r="G232" s="26">
        <f>доп.фурн.!G232</f>
        <v>0</v>
      </c>
      <c r="H232" s="418">
        <f t="shared" si="10"/>
        <v>0</v>
      </c>
      <c r="J232" s="423">
        <f>IF(доп.фурн.!J232&gt;0,доп.фурн.!J232,999)</f>
        <v>1.5</v>
      </c>
      <c r="K232" s="667">
        <f t="shared" si="11"/>
        <v>0</v>
      </c>
    </row>
    <row r="233" spans="1:11">
      <c r="A233" s="33"/>
      <c r="B233" s="21" t="s">
        <v>937</v>
      </c>
      <c r="C233" s="34"/>
      <c r="D233" s="33"/>
      <c r="E233" s="34"/>
      <c r="F233" s="26" t="s">
        <v>50</v>
      </c>
      <c r="G233" s="26">
        <f>доп.фурн.!G233</f>
        <v>0</v>
      </c>
      <c r="H233" s="418">
        <f t="shared" si="10"/>
        <v>0</v>
      </c>
      <c r="J233" s="423">
        <f>IF(доп.фурн.!J233&gt;0,доп.фурн.!J233,999)</f>
        <v>0.5</v>
      </c>
      <c r="K233" s="667">
        <f t="shared" ref="K233:K264" si="12">J233*G233</f>
        <v>0</v>
      </c>
    </row>
    <row r="234" spans="1:11">
      <c r="A234" s="33"/>
      <c r="B234" s="21" t="s">
        <v>936</v>
      </c>
      <c r="C234" s="34"/>
      <c r="D234" s="33"/>
      <c r="E234" s="34"/>
      <c r="F234" s="26" t="s">
        <v>50</v>
      </c>
      <c r="G234" s="26">
        <f>доп.фурн.!G234</f>
        <v>0</v>
      </c>
      <c r="H234" s="418">
        <f t="shared" si="10"/>
        <v>0</v>
      </c>
      <c r="J234" s="423">
        <f>IF(доп.фурн.!J234&gt;0,доп.фурн.!J234,999)</f>
        <v>1.2</v>
      </c>
      <c r="K234" s="667">
        <f t="shared" si="12"/>
        <v>0</v>
      </c>
    </row>
    <row r="235" spans="1:11">
      <c r="A235" s="33"/>
      <c r="B235" s="21" t="s">
        <v>935</v>
      </c>
      <c r="C235" s="34"/>
      <c r="D235" s="33"/>
      <c r="E235" s="34"/>
      <c r="F235" s="26" t="s">
        <v>50</v>
      </c>
      <c r="G235" s="26">
        <f>доп.фурн.!G235</f>
        <v>0</v>
      </c>
      <c r="H235" s="418">
        <f t="shared" si="10"/>
        <v>0</v>
      </c>
      <c r="J235" s="423">
        <f>IF(доп.фурн.!J235&gt;0,доп.фурн.!J235,999)</f>
        <v>0.28999999999999998</v>
      </c>
      <c r="K235" s="667">
        <f t="shared" si="12"/>
        <v>0</v>
      </c>
    </row>
    <row r="236" spans="1:11">
      <c r="A236" s="33"/>
      <c r="B236" s="21" t="s">
        <v>934</v>
      </c>
      <c r="C236" s="34"/>
      <c r="D236" s="33"/>
      <c r="E236" s="34"/>
      <c r="F236" s="26" t="s">
        <v>50</v>
      </c>
      <c r="G236" s="26">
        <f>доп.фурн.!G236</f>
        <v>0</v>
      </c>
      <c r="H236" s="418">
        <f t="shared" si="10"/>
        <v>0</v>
      </c>
      <c r="J236" s="423">
        <f>IF(доп.фурн.!J236&gt;0,доп.фурн.!J236,999)</f>
        <v>1.3</v>
      </c>
      <c r="K236" s="667">
        <f t="shared" si="12"/>
        <v>0</v>
      </c>
    </row>
    <row r="237" spans="1:11">
      <c r="A237" s="33"/>
      <c r="B237" s="21" t="s">
        <v>933</v>
      </c>
      <c r="C237" s="34"/>
      <c r="D237" s="33"/>
      <c r="E237" s="34"/>
      <c r="F237" s="26" t="s">
        <v>50</v>
      </c>
      <c r="G237" s="26">
        <f>доп.фурн.!G237</f>
        <v>0</v>
      </c>
      <c r="H237" s="418">
        <f t="shared" si="10"/>
        <v>0</v>
      </c>
      <c r="J237" s="423">
        <f>IF(доп.фурн.!J237&gt;0,доп.фурн.!J237,999)</f>
        <v>0.84</v>
      </c>
      <c r="K237" s="667">
        <f t="shared" si="12"/>
        <v>0</v>
      </c>
    </row>
    <row r="238" spans="1:11">
      <c r="A238" s="33"/>
      <c r="B238" s="21" t="s">
        <v>932</v>
      </c>
      <c r="C238" s="34"/>
      <c r="D238" s="33"/>
      <c r="E238" s="34"/>
      <c r="F238" s="26" t="s">
        <v>50</v>
      </c>
      <c r="G238" s="26">
        <f>доп.фурн.!G238</f>
        <v>0</v>
      </c>
      <c r="H238" s="418">
        <f t="shared" si="10"/>
        <v>0</v>
      </c>
      <c r="J238" s="423">
        <f>IF(доп.фурн.!J238&gt;0,доп.фурн.!J238,999)</f>
        <v>1.8</v>
      </c>
      <c r="K238" s="667">
        <f t="shared" si="12"/>
        <v>0</v>
      </c>
    </row>
    <row r="239" spans="1:11">
      <c r="A239" s="33"/>
      <c r="B239" s="437" t="s">
        <v>931</v>
      </c>
      <c r="C239" s="34"/>
      <c r="D239" s="33"/>
      <c r="E239" s="34"/>
      <c r="F239" s="26" t="s">
        <v>50</v>
      </c>
      <c r="G239" s="26">
        <f>доп.фурн.!G239</f>
        <v>0</v>
      </c>
      <c r="H239" s="418">
        <f t="shared" si="10"/>
        <v>0</v>
      </c>
      <c r="J239" s="423">
        <f>IF(доп.фурн.!J239&gt;0,доп.фурн.!J239,999)</f>
        <v>2.52</v>
      </c>
      <c r="K239" s="667">
        <f t="shared" si="12"/>
        <v>0</v>
      </c>
    </row>
    <row r="240" spans="1:11">
      <c r="A240" s="33"/>
      <c r="B240" s="437" t="s">
        <v>930</v>
      </c>
      <c r="C240" s="34"/>
      <c r="D240" s="33"/>
      <c r="E240" s="34"/>
      <c r="F240" s="26" t="s">
        <v>50</v>
      </c>
      <c r="G240" s="26">
        <f>доп.фурн.!G240</f>
        <v>0</v>
      </c>
      <c r="H240" s="418">
        <f t="shared" si="10"/>
        <v>0</v>
      </c>
      <c r="J240" s="423">
        <f>IF(доп.фурн.!J240&gt;0,доп.фурн.!J240,999)</f>
        <v>2.89</v>
      </c>
      <c r="K240" s="667">
        <f t="shared" si="12"/>
        <v>0</v>
      </c>
    </row>
    <row r="241" spans="1:11">
      <c r="A241" s="33"/>
      <c r="B241" s="437" t="s">
        <v>929</v>
      </c>
      <c r="C241" s="34"/>
      <c r="D241" s="33"/>
      <c r="E241" s="34"/>
      <c r="F241" s="26" t="s">
        <v>50</v>
      </c>
      <c r="G241" s="26">
        <f>доп.фурн.!G241</f>
        <v>0</v>
      </c>
      <c r="H241" s="418">
        <f t="shared" si="10"/>
        <v>0</v>
      </c>
      <c r="J241" s="423">
        <f>IF(доп.фурн.!J241&gt;0,доп.фурн.!J241,999)</f>
        <v>3.66</v>
      </c>
      <c r="K241" s="667">
        <f t="shared" si="12"/>
        <v>0</v>
      </c>
    </row>
    <row r="242" spans="1:11">
      <c r="A242" s="33"/>
      <c r="B242" s="437" t="s">
        <v>928</v>
      </c>
      <c r="C242" s="34"/>
      <c r="D242" s="33"/>
      <c r="E242" s="34"/>
      <c r="F242" s="26" t="s">
        <v>50</v>
      </c>
      <c r="G242" s="26">
        <f>доп.фурн.!G242</f>
        <v>0</v>
      </c>
      <c r="H242" s="418">
        <f t="shared" si="10"/>
        <v>0</v>
      </c>
      <c r="J242" s="423">
        <f>IF(доп.фурн.!J242&gt;0,доп.фурн.!J242,999)</f>
        <v>4.21</v>
      </c>
      <c r="K242" s="667">
        <f t="shared" si="12"/>
        <v>0</v>
      </c>
    </row>
    <row r="243" spans="1:11">
      <c r="A243" s="33"/>
      <c r="B243" s="437" t="s">
        <v>927</v>
      </c>
      <c r="C243" s="34"/>
      <c r="D243" s="33"/>
      <c r="E243" s="34"/>
      <c r="F243" s="26" t="s">
        <v>50</v>
      </c>
      <c r="G243" s="26">
        <f>доп.фурн.!G243</f>
        <v>0</v>
      </c>
      <c r="H243" s="418">
        <f t="shared" si="10"/>
        <v>0</v>
      </c>
      <c r="J243" s="423">
        <f>IF(доп.фурн.!J243&gt;0,доп.фурн.!J243,999)</f>
        <v>5.31</v>
      </c>
      <c r="K243" s="667">
        <f t="shared" si="12"/>
        <v>0</v>
      </c>
    </row>
    <row r="244" spans="1:11">
      <c r="A244" s="33"/>
      <c r="B244" s="21" t="s">
        <v>926</v>
      </c>
      <c r="C244" s="34"/>
      <c r="D244" s="33"/>
      <c r="E244" s="34"/>
      <c r="F244" s="26" t="s">
        <v>50</v>
      </c>
      <c r="G244" s="26">
        <f>доп.фурн.!G244</f>
        <v>0</v>
      </c>
      <c r="H244" s="418">
        <f t="shared" si="10"/>
        <v>0</v>
      </c>
      <c r="J244" s="423">
        <f>IF(доп.фурн.!J244&gt;0,доп.фурн.!J244,999)</f>
        <v>1.4E-2</v>
      </c>
      <c r="K244" s="667">
        <f t="shared" si="12"/>
        <v>0</v>
      </c>
    </row>
    <row r="245" spans="1:11">
      <c r="A245" s="33"/>
      <c r="B245" s="21" t="s">
        <v>925</v>
      </c>
      <c r="C245" s="34"/>
      <c r="D245" s="33"/>
      <c r="E245" s="34"/>
      <c r="F245" s="26" t="s">
        <v>50</v>
      </c>
      <c r="G245" s="26">
        <f>доп.фурн.!G245</f>
        <v>0</v>
      </c>
      <c r="H245" s="418">
        <f t="shared" si="10"/>
        <v>0</v>
      </c>
      <c r="J245" s="423">
        <f>IF(доп.фурн.!J245&gt;0,доп.фурн.!J245,999)</f>
        <v>0.51</v>
      </c>
      <c r="K245" s="667">
        <f t="shared" si="12"/>
        <v>0</v>
      </c>
    </row>
    <row r="246" spans="1:11">
      <c r="A246" s="33"/>
      <c r="B246" s="21" t="s">
        <v>924</v>
      </c>
      <c r="C246" s="34"/>
      <c r="D246" s="33"/>
      <c r="E246" s="34"/>
      <c r="F246" s="26" t="s">
        <v>50</v>
      </c>
      <c r="G246" s="26">
        <f>доп.фурн.!G246</f>
        <v>0</v>
      </c>
      <c r="H246" s="418">
        <f t="shared" si="10"/>
        <v>0</v>
      </c>
      <c r="J246" s="423">
        <f>IF(доп.фурн.!J246&gt;0,доп.фурн.!J246,999)</f>
        <v>5.0000000000000001E-3</v>
      </c>
      <c r="K246" s="667">
        <f t="shared" si="12"/>
        <v>0</v>
      </c>
    </row>
    <row r="247" spans="1:11">
      <c r="A247" s="33"/>
      <c r="B247" s="21" t="s">
        <v>923</v>
      </c>
      <c r="C247" s="34"/>
      <c r="D247" s="33"/>
      <c r="E247" s="34"/>
      <c r="F247" s="26" t="s">
        <v>50</v>
      </c>
      <c r="G247" s="26">
        <f>доп.фурн.!G247</f>
        <v>0</v>
      </c>
      <c r="H247" s="418">
        <f t="shared" si="10"/>
        <v>0</v>
      </c>
      <c r="J247" s="423">
        <f>IF(доп.фурн.!J247&gt;0,доп.фурн.!J247,999)</f>
        <v>3.11</v>
      </c>
      <c r="K247" s="667">
        <f t="shared" si="12"/>
        <v>0</v>
      </c>
    </row>
    <row r="248" spans="1:11">
      <c r="A248" s="33"/>
      <c r="B248" s="445" t="s">
        <v>342</v>
      </c>
      <c r="C248" s="34"/>
      <c r="D248" s="33"/>
      <c r="E248" s="34"/>
      <c r="F248" s="26" t="s">
        <v>50</v>
      </c>
      <c r="G248" s="26">
        <f>доп.фурн.!G248</f>
        <v>0</v>
      </c>
      <c r="H248" s="418">
        <f t="shared" si="10"/>
        <v>0</v>
      </c>
      <c r="J248" s="423">
        <f>IF(доп.фурн.!J248&gt;0,доп.фурн.!J248,999)</f>
        <v>0.11</v>
      </c>
      <c r="K248" s="667">
        <f t="shared" si="12"/>
        <v>0</v>
      </c>
    </row>
    <row r="249" spans="1:11">
      <c r="A249" s="33"/>
      <c r="B249" s="445" t="s">
        <v>343</v>
      </c>
      <c r="C249" s="34"/>
      <c r="D249" s="33"/>
      <c r="E249" s="34"/>
      <c r="F249" s="26" t="s">
        <v>50</v>
      </c>
      <c r="G249" s="26">
        <f>доп.фурн.!G249</f>
        <v>0</v>
      </c>
      <c r="H249" s="418">
        <f t="shared" si="10"/>
        <v>0</v>
      </c>
      <c r="J249" s="423">
        <f>IF(доп.фурн.!J249&gt;0,доп.фурн.!J249,999)</f>
        <v>0.11</v>
      </c>
      <c r="K249" s="667">
        <f t="shared" si="12"/>
        <v>0</v>
      </c>
    </row>
    <row r="250" spans="1:11">
      <c r="A250" s="33"/>
      <c r="B250" s="445" t="s">
        <v>884</v>
      </c>
      <c r="C250" s="34"/>
      <c r="D250" s="33"/>
      <c r="E250" s="34"/>
      <c r="F250" s="26" t="s">
        <v>50</v>
      </c>
      <c r="G250" s="26">
        <f>доп.фурн.!G250</f>
        <v>0</v>
      </c>
      <c r="H250" s="418">
        <f t="shared" si="10"/>
        <v>0</v>
      </c>
      <c r="J250" s="423">
        <f>IF(доп.фурн.!J250&gt;0,доп.фурн.!J250,999)</f>
        <v>0.52</v>
      </c>
      <c r="K250" s="667">
        <f t="shared" si="12"/>
        <v>0</v>
      </c>
    </row>
    <row r="251" spans="1:11">
      <c r="A251" s="33"/>
      <c r="B251" s="445" t="s">
        <v>885</v>
      </c>
      <c r="C251" s="34"/>
      <c r="D251" s="33"/>
      <c r="E251" s="34"/>
      <c r="F251" s="26" t="s">
        <v>50</v>
      </c>
      <c r="G251" s="26">
        <f>доп.фурн.!G251</f>
        <v>0</v>
      </c>
      <c r="H251" s="418">
        <f t="shared" si="10"/>
        <v>0</v>
      </c>
      <c r="J251" s="423">
        <f>IF(доп.фурн.!J251&gt;0,доп.фурн.!J251,999)</f>
        <v>0.52</v>
      </c>
      <c r="K251" s="667">
        <f t="shared" si="12"/>
        <v>0</v>
      </c>
    </row>
    <row r="252" spans="1:11">
      <c r="A252" s="33"/>
      <c r="B252" s="445" t="s">
        <v>340</v>
      </c>
      <c r="C252" s="34"/>
      <c r="D252" s="33"/>
      <c r="E252" s="34"/>
      <c r="F252" s="26" t="s">
        <v>50</v>
      </c>
      <c r="G252" s="26">
        <f>доп.фурн.!G252+'фурнитура мод.'!G52</f>
        <v>0</v>
      </c>
      <c r="H252" s="418">
        <f t="shared" si="10"/>
        <v>0</v>
      </c>
      <c r="J252" s="423">
        <f>IF(доп.фурн.!J252&gt;0,доп.фурн.!J252,999)</f>
        <v>0.1</v>
      </c>
      <c r="K252" s="667">
        <f t="shared" si="12"/>
        <v>0</v>
      </c>
    </row>
    <row r="253" spans="1:11">
      <c r="A253" s="33"/>
      <c r="B253" s="437" t="s">
        <v>922</v>
      </c>
      <c r="C253" s="34"/>
      <c r="D253" s="33"/>
      <c r="E253" s="34"/>
      <c r="F253" s="26" t="s">
        <v>50</v>
      </c>
      <c r="G253" s="26">
        <f>доп.фурн.!G253+'фурнитура мод.'!G53</f>
        <v>0</v>
      </c>
      <c r="H253" s="418">
        <f t="shared" si="10"/>
        <v>0</v>
      </c>
      <c r="J253" s="423">
        <f>IF(доп.фурн.!J253&gt;0,доп.фурн.!J253,999)</f>
        <v>3.5000000000000003E-2</v>
      </c>
      <c r="K253" s="667">
        <f t="shared" si="12"/>
        <v>0</v>
      </c>
    </row>
    <row r="254" spans="1:11">
      <c r="A254" s="33"/>
      <c r="B254" s="437" t="s">
        <v>921</v>
      </c>
      <c r="C254" s="34"/>
      <c r="D254" s="33"/>
      <c r="E254" s="34"/>
      <c r="F254" s="26" t="s">
        <v>50</v>
      </c>
      <c r="G254" s="26">
        <f>доп.фурн.!G254</f>
        <v>0</v>
      </c>
      <c r="H254" s="418">
        <f t="shared" si="10"/>
        <v>0</v>
      </c>
      <c r="J254" s="423">
        <f>IF(доп.фурн.!J254&gt;0,доп.фурн.!J254,999)</f>
        <v>3.5000000000000003E-2</v>
      </c>
      <c r="K254" s="667">
        <f t="shared" si="12"/>
        <v>0</v>
      </c>
    </row>
    <row r="255" spans="1:11">
      <c r="A255" s="33"/>
      <c r="B255" s="437" t="s">
        <v>962</v>
      </c>
      <c r="C255" s="34"/>
      <c r="D255" s="33"/>
      <c r="E255" s="34"/>
      <c r="F255" s="26" t="s">
        <v>50</v>
      </c>
      <c r="G255" s="26">
        <f>доп.фурн.!G255+'фурнитура мод.'!G50</f>
        <v>0</v>
      </c>
      <c r="H255" s="418">
        <f t="shared" si="10"/>
        <v>0</v>
      </c>
      <c r="J255" s="423">
        <f>IF(доп.фурн.!J255&gt;0,доп.фурн.!J255,999)</f>
        <v>0.2</v>
      </c>
      <c r="K255" s="667">
        <f t="shared" si="12"/>
        <v>0</v>
      </c>
    </row>
    <row r="256" spans="1:11">
      <c r="A256" s="33"/>
      <c r="B256" s="437" t="s">
        <v>920</v>
      </c>
      <c r="C256" s="34"/>
      <c r="D256" s="33"/>
      <c r="E256" s="34"/>
      <c r="F256" s="26" t="s">
        <v>50</v>
      </c>
      <c r="G256" s="26">
        <f>доп.фурн.!G256+'фурнитура мод.'!G51</f>
        <v>0</v>
      </c>
      <c r="H256" s="418">
        <f t="shared" si="10"/>
        <v>0</v>
      </c>
      <c r="J256" s="423">
        <f>IF(доп.фурн.!J256&gt;0,доп.фурн.!J256,999)</f>
        <v>7.0000000000000007E-2</v>
      </c>
      <c r="K256" s="667">
        <f t="shared" si="12"/>
        <v>0</v>
      </c>
    </row>
    <row r="257" spans="1:11">
      <c r="A257" s="33"/>
      <c r="B257" s="21"/>
      <c r="C257" s="34"/>
      <c r="D257" s="33"/>
      <c r="E257" s="34"/>
      <c r="F257" s="26" t="s">
        <v>50</v>
      </c>
      <c r="G257" s="26">
        <v>0</v>
      </c>
      <c r="H257" s="418">
        <f t="shared" si="10"/>
        <v>0</v>
      </c>
      <c r="J257" s="423">
        <f>IF(доп.фурн.!J257&gt;0,доп.фурн.!J257,999)</f>
        <v>999</v>
      </c>
      <c r="K257" s="667">
        <f t="shared" si="12"/>
        <v>0</v>
      </c>
    </row>
    <row r="258" spans="1:11">
      <c r="A258" s="33"/>
      <c r="B258" s="21"/>
      <c r="C258" s="34"/>
      <c r="D258" s="33"/>
      <c r="E258" s="34"/>
      <c r="F258" s="26" t="s">
        <v>50</v>
      </c>
      <c r="G258" s="26">
        <v>0</v>
      </c>
      <c r="H258" s="418">
        <f t="shared" si="10"/>
        <v>0</v>
      </c>
      <c r="J258" s="423">
        <f>IF(доп.фурн.!J258&gt;0,доп.фурн.!J258,999)</f>
        <v>999</v>
      </c>
      <c r="K258" s="667">
        <f t="shared" si="12"/>
        <v>0</v>
      </c>
    </row>
    <row r="259" spans="1:11">
      <c r="A259" s="33"/>
      <c r="B259" s="21"/>
      <c r="C259" s="21"/>
      <c r="D259" s="33"/>
      <c r="E259" s="21"/>
      <c r="F259" s="26" t="s">
        <v>50</v>
      </c>
      <c r="G259" s="26">
        <v>0</v>
      </c>
      <c r="H259" s="418">
        <f t="shared" si="10"/>
        <v>0</v>
      </c>
      <c r="J259" s="423">
        <f>IF(доп.фурн.!J259&gt;0,доп.фурн.!J259,999)</f>
        <v>999</v>
      </c>
      <c r="K259" s="667">
        <f t="shared" si="12"/>
        <v>0</v>
      </c>
    </row>
    <row r="260" spans="1:11">
      <c r="A260" s="33"/>
      <c r="B260" s="21"/>
      <c r="C260" s="21"/>
      <c r="D260" s="33"/>
      <c r="E260" s="21"/>
      <c r="F260" s="26" t="s">
        <v>50</v>
      </c>
      <c r="G260" s="26">
        <v>0</v>
      </c>
      <c r="H260" s="418">
        <f t="shared" ref="H260:H281" si="13">IF(G260&gt;0,1,0)</f>
        <v>0</v>
      </c>
      <c r="J260" s="423">
        <f>IF(доп.фурн.!J260&gt;0,доп.фурн.!J260,999)</f>
        <v>999</v>
      </c>
      <c r="K260" s="667">
        <f t="shared" si="12"/>
        <v>0</v>
      </c>
    </row>
    <row r="261" spans="1:11">
      <c r="A261" s="33"/>
      <c r="B261" s="21"/>
      <c r="C261" s="21"/>
      <c r="D261" s="33"/>
      <c r="E261" s="21"/>
      <c r="F261" s="26" t="s">
        <v>50</v>
      </c>
      <c r="G261" s="26">
        <v>0</v>
      </c>
      <c r="H261" s="418">
        <f t="shared" si="13"/>
        <v>0</v>
      </c>
      <c r="J261" s="423">
        <f>IF(доп.фурн.!J261&gt;0,доп.фурн.!J261,999)</f>
        <v>999</v>
      </c>
      <c r="K261" s="667">
        <f t="shared" si="12"/>
        <v>0</v>
      </c>
    </row>
    <row r="262" spans="1:11">
      <c r="A262" s="33"/>
      <c r="B262" s="21"/>
      <c r="C262" s="21"/>
      <c r="D262" s="33"/>
      <c r="E262" s="21"/>
      <c r="F262" s="26" t="s">
        <v>50</v>
      </c>
      <c r="G262" s="26">
        <v>0</v>
      </c>
      <c r="H262" s="418">
        <f t="shared" si="13"/>
        <v>0</v>
      </c>
      <c r="J262" s="423">
        <f>IF(доп.фурн.!J262&gt;0,доп.фурн.!J262,999)</f>
        <v>999</v>
      </c>
      <c r="K262" s="667">
        <f t="shared" si="12"/>
        <v>0</v>
      </c>
    </row>
    <row r="263" spans="1:11">
      <c r="A263" s="33"/>
      <c r="B263" s="21"/>
      <c r="C263" s="21"/>
      <c r="D263" s="33"/>
      <c r="E263" s="21"/>
      <c r="F263" s="26" t="s">
        <v>50</v>
      </c>
      <c r="G263" s="26">
        <v>0</v>
      </c>
      <c r="H263" s="418">
        <f t="shared" si="13"/>
        <v>0</v>
      </c>
      <c r="J263" s="423">
        <f>IF(доп.фурн.!J263&gt;0,доп.фурн.!J263,999)</f>
        <v>999</v>
      </c>
      <c r="K263" s="667">
        <f t="shared" si="12"/>
        <v>0</v>
      </c>
    </row>
    <row r="264" spans="1:11">
      <c r="A264" s="33"/>
      <c r="B264" s="21"/>
      <c r="C264" s="21"/>
      <c r="D264" s="33"/>
      <c r="E264" s="21"/>
      <c r="F264" s="26" t="s">
        <v>50</v>
      </c>
      <c r="G264" s="26">
        <v>0</v>
      </c>
      <c r="H264" s="418">
        <f t="shared" si="13"/>
        <v>0</v>
      </c>
      <c r="J264" s="423">
        <f>IF(доп.фурн.!J264&gt;0,доп.фурн.!J264,999)</f>
        <v>999</v>
      </c>
      <c r="K264" s="667">
        <f t="shared" si="12"/>
        <v>0</v>
      </c>
    </row>
    <row r="265" spans="1:11">
      <c r="A265" s="33"/>
      <c r="B265" s="21"/>
      <c r="C265" s="21"/>
      <c r="D265" s="33"/>
      <c r="E265" s="21"/>
      <c r="F265" s="26" t="s">
        <v>50</v>
      </c>
      <c r="G265" s="26">
        <v>0</v>
      </c>
      <c r="H265" s="418">
        <f t="shared" si="13"/>
        <v>0</v>
      </c>
      <c r="J265" s="423">
        <f>IF(доп.фурн.!J265&gt;0,доп.фурн.!J265,999)</f>
        <v>999</v>
      </c>
      <c r="K265" s="667">
        <f t="shared" ref="K265:K281" si="14">J265*G265</f>
        <v>0</v>
      </c>
    </row>
    <row r="266" spans="1:11">
      <c r="A266" s="33"/>
      <c r="B266" s="21"/>
      <c r="C266" s="21"/>
      <c r="D266" s="33"/>
      <c r="E266" s="21"/>
      <c r="F266" s="26" t="s">
        <v>50</v>
      </c>
      <c r="G266" s="26">
        <v>0</v>
      </c>
      <c r="H266" s="418">
        <f t="shared" si="13"/>
        <v>0</v>
      </c>
      <c r="J266" s="423">
        <f>IF(доп.фурн.!J266&gt;0,доп.фурн.!J266,999)</f>
        <v>999</v>
      </c>
      <c r="K266" s="667">
        <f t="shared" si="14"/>
        <v>0</v>
      </c>
    </row>
    <row r="267" spans="1:11">
      <c r="A267" s="33"/>
      <c r="B267" s="21"/>
      <c r="C267" s="21"/>
      <c r="D267" s="33"/>
      <c r="E267" s="21"/>
      <c r="F267" s="26" t="s">
        <v>50</v>
      </c>
      <c r="G267" s="26">
        <v>0</v>
      </c>
      <c r="H267" s="418">
        <f t="shared" si="13"/>
        <v>0</v>
      </c>
      <c r="J267" s="423">
        <f>IF(доп.фурн.!J267&gt;0,доп.фурн.!J267,999)</f>
        <v>999</v>
      </c>
      <c r="K267" s="667">
        <f t="shared" si="14"/>
        <v>0</v>
      </c>
    </row>
    <row r="268" spans="1:11">
      <c r="A268" s="33"/>
      <c r="B268" s="21"/>
      <c r="C268" s="21"/>
      <c r="D268" s="33"/>
      <c r="E268" s="21"/>
      <c r="F268" s="26" t="s">
        <v>50</v>
      </c>
      <c r="G268" s="26">
        <v>0</v>
      </c>
      <c r="H268" s="418">
        <f t="shared" si="13"/>
        <v>0</v>
      </c>
      <c r="J268" s="423">
        <f>IF(доп.фурн.!J268&gt;0,доп.фурн.!J268,999)</f>
        <v>999</v>
      </c>
      <c r="K268" s="667">
        <f t="shared" si="14"/>
        <v>0</v>
      </c>
    </row>
    <row r="269" spans="1:11">
      <c r="A269" s="33"/>
      <c r="B269" s="21"/>
      <c r="C269" s="21"/>
      <c r="D269" s="33"/>
      <c r="E269" s="21"/>
      <c r="F269" s="26" t="s">
        <v>50</v>
      </c>
      <c r="G269" s="26">
        <v>0</v>
      </c>
      <c r="H269" s="418">
        <f t="shared" si="13"/>
        <v>0</v>
      </c>
      <c r="J269" s="423">
        <f>IF(доп.фурн.!J269&gt;0,доп.фурн.!J269,999)</f>
        <v>999</v>
      </c>
      <c r="K269" s="667">
        <f t="shared" si="14"/>
        <v>0</v>
      </c>
    </row>
    <row r="270" spans="1:11">
      <c r="A270" s="33"/>
      <c r="B270" s="21"/>
      <c r="C270" s="21"/>
      <c r="D270" s="33"/>
      <c r="E270" s="21"/>
      <c r="F270" s="26" t="s">
        <v>50</v>
      </c>
      <c r="G270" s="26">
        <v>0</v>
      </c>
      <c r="H270" s="418">
        <f t="shared" si="13"/>
        <v>0</v>
      </c>
      <c r="J270" s="423">
        <f>IF(доп.фурн.!J270&gt;0,доп.фурн.!J270,999)</f>
        <v>999</v>
      </c>
      <c r="K270" s="667">
        <f t="shared" si="14"/>
        <v>0</v>
      </c>
    </row>
    <row r="271" spans="1:11">
      <c r="A271" s="33"/>
      <c r="B271" s="21"/>
      <c r="C271" s="21"/>
      <c r="D271" s="33"/>
      <c r="E271" s="21"/>
      <c r="F271" s="26" t="s">
        <v>50</v>
      </c>
      <c r="G271" s="26">
        <v>0</v>
      </c>
      <c r="H271" s="418">
        <f t="shared" si="13"/>
        <v>0</v>
      </c>
      <c r="J271" s="423">
        <f>IF(доп.фурн.!J271&gt;0,доп.фурн.!J271,999)</f>
        <v>999</v>
      </c>
      <c r="K271" s="667">
        <f t="shared" si="14"/>
        <v>0</v>
      </c>
    </row>
    <row r="272" spans="1:11">
      <c r="A272" s="33"/>
      <c r="B272" s="21"/>
      <c r="C272" s="21"/>
      <c r="D272" s="33"/>
      <c r="E272" s="21"/>
      <c r="F272" s="26" t="s">
        <v>50</v>
      </c>
      <c r="G272" s="26">
        <v>0</v>
      </c>
      <c r="H272" s="418">
        <f t="shared" si="13"/>
        <v>0</v>
      </c>
      <c r="J272" s="423">
        <f>IF(доп.фурн.!J272&gt;0,доп.фурн.!J272,999)</f>
        <v>999</v>
      </c>
      <c r="K272" s="667">
        <f t="shared" si="14"/>
        <v>0</v>
      </c>
    </row>
    <row r="273" spans="1:11">
      <c r="A273" s="33"/>
      <c r="B273" s="21"/>
      <c r="C273" s="21"/>
      <c r="D273" s="33"/>
      <c r="E273" s="21"/>
      <c r="F273" s="26" t="s">
        <v>50</v>
      </c>
      <c r="G273" s="26">
        <v>0</v>
      </c>
      <c r="H273" s="418">
        <f t="shared" si="13"/>
        <v>0</v>
      </c>
      <c r="J273" s="423">
        <f>IF(доп.фурн.!J273&gt;0,доп.фурн.!J273,999)</f>
        <v>999</v>
      </c>
      <c r="K273" s="667">
        <f t="shared" si="14"/>
        <v>0</v>
      </c>
    </row>
    <row r="274" spans="1:11">
      <c r="A274" s="33"/>
      <c r="B274" s="21"/>
      <c r="C274" s="21"/>
      <c r="D274" s="33"/>
      <c r="E274" s="21"/>
      <c r="F274" s="26" t="s">
        <v>50</v>
      </c>
      <c r="G274" s="26">
        <v>0</v>
      </c>
      <c r="H274" s="418">
        <f t="shared" si="13"/>
        <v>0</v>
      </c>
      <c r="J274" s="423">
        <f>IF(доп.фурн.!J274&gt;0,доп.фурн.!J274,999)</f>
        <v>999</v>
      </c>
      <c r="K274" s="667">
        <f t="shared" si="14"/>
        <v>0</v>
      </c>
    </row>
    <row r="275" spans="1:11">
      <c r="A275" s="33"/>
      <c r="B275" s="21"/>
      <c r="C275" s="21"/>
      <c r="D275" s="33"/>
      <c r="E275" s="21"/>
      <c r="F275" s="26" t="s">
        <v>50</v>
      </c>
      <c r="G275" s="26">
        <v>0</v>
      </c>
      <c r="H275" s="418">
        <f t="shared" si="13"/>
        <v>0</v>
      </c>
      <c r="J275" s="423">
        <f>IF(доп.фурн.!J275&gt;0,доп.фурн.!J275,999)</f>
        <v>999</v>
      </c>
      <c r="K275" s="667">
        <f t="shared" si="14"/>
        <v>0</v>
      </c>
    </row>
    <row r="276" spans="1:11">
      <c r="A276" s="33"/>
      <c r="B276" s="33"/>
      <c r="C276" s="33"/>
      <c r="D276" s="33"/>
      <c r="E276" s="33"/>
      <c r="F276" s="26" t="s">
        <v>50</v>
      </c>
      <c r="G276" s="26">
        <v>0</v>
      </c>
      <c r="H276" s="418">
        <f t="shared" si="13"/>
        <v>0</v>
      </c>
      <c r="J276" s="423">
        <f>IF(доп.фурн.!J276&gt;0,доп.фурн.!J276,999)</f>
        <v>999</v>
      </c>
      <c r="K276" s="667">
        <f t="shared" si="14"/>
        <v>0</v>
      </c>
    </row>
    <row r="277" spans="1:11">
      <c r="A277" s="33"/>
      <c r="B277" s="33"/>
      <c r="C277" s="33"/>
      <c r="D277" s="33"/>
      <c r="E277" s="33"/>
      <c r="F277" s="26" t="s">
        <v>50</v>
      </c>
      <c r="G277" s="26">
        <v>0</v>
      </c>
      <c r="H277" s="418">
        <f t="shared" si="13"/>
        <v>0</v>
      </c>
      <c r="J277" s="423">
        <f>IF(доп.фурн.!J277&gt;0,доп.фурн.!J277,999)</f>
        <v>999</v>
      </c>
      <c r="K277" s="667">
        <f t="shared" si="14"/>
        <v>0</v>
      </c>
    </row>
    <row r="278" spans="1:11">
      <c r="A278" s="33"/>
      <c r="B278" s="33"/>
      <c r="C278" s="33"/>
      <c r="D278" s="33"/>
      <c r="E278" s="33"/>
      <c r="F278" s="26" t="s">
        <v>50</v>
      </c>
      <c r="G278" s="26">
        <v>0</v>
      </c>
      <c r="H278" s="418">
        <f t="shared" si="13"/>
        <v>0</v>
      </c>
      <c r="J278" s="423">
        <f>IF(доп.фурн.!J278&gt;0,доп.фурн.!J278,999)</f>
        <v>999</v>
      </c>
      <c r="K278" s="667">
        <f t="shared" si="14"/>
        <v>0</v>
      </c>
    </row>
    <row r="279" spans="1:11">
      <c r="A279" s="33"/>
      <c r="B279" s="33"/>
      <c r="C279" s="33"/>
      <c r="D279" s="33"/>
      <c r="E279" s="33"/>
      <c r="F279" s="26" t="s">
        <v>50</v>
      </c>
      <c r="G279" s="26">
        <v>0</v>
      </c>
      <c r="H279" s="418">
        <f t="shared" si="13"/>
        <v>0</v>
      </c>
      <c r="J279" s="423">
        <f>IF(доп.фурн.!J279&gt;0,доп.фурн.!J279,999)</f>
        <v>999</v>
      </c>
      <c r="K279" s="667">
        <f t="shared" si="14"/>
        <v>0</v>
      </c>
    </row>
    <row r="280" spans="1:11">
      <c r="A280" s="33"/>
      <c r="B280" s="33"/>
      <c r="C280" s="33"/>
      <c r="D280" s="33"/>
      <c r="E280" s="33"/>
      <c r="F280" s="26" t="s">
        <v>50</v>
      </c>
      <c r="G280" s="26">
        <v>0</v>
      </c>
      <c r="H280" s="418">
        <f t="shared" si="13"/>
        <v>0</v>
      </c>
      <c r="J280" s="423">
        <f>IF(доп.фурн.!J280&gt;0,доп.фурн.!J280,999)</f>
        <v>999</v>
      </c>
      <c r="K280" s="667">
        <f t="shared" si="14"/>
        <v>0</v>
      </c>
    </row>
    <row r="281" spans="1:11">
      <c r="A281" s="33"/>
      <c r="B281" s="33"/>
      <c r="C281" s="33"/>
      <c r="D281" s="33"/>
      <c r="E281" s="33"/>
      <c r="F281" s="26" t="s">
        <v>50</v>
      </c>
      <c r="G281" s="26">
        <v>0</v>
      </c>
      <c r="H281" s="418">
        <f t="shared" si="13"/>
        <v>0</v>
      </c>
      <c r="J281" s="423">
        <f>IF(доп.фурн.!J281&gt;0,доп.фурн.!J281,999)</f>
        <v>999</v>
      </c>
      <c r="K281" s="667">
        <f t="shared" si="14"/>
        <v>0</v>
      </c>
    </row>
    <row r="282" spans="1:11">
      <c r="H282" s="418"/>
      <c r="J282" s="419" t="s">
        <v>372</v>
      </c>
      <c r="K282" s="670">
        <f>SUM(K4:K281)</f>
        <v>0</v>
      </c>
    </row>
    <row r="283" spans="1:11">
      <c r="H283" s="418"/>
    </row>
    <row r="284" spans="1:11">
      <c r="H284" s="418"/>
    </row>
    <row r="285" spans="1:11">
      <c r="H285" s="418"/>
    </row>
    <row r="286" spans="1:11">
      <c r="H286" s="418"/>
    </row>
    <row r="287" spans="1:11">
      <c r="H287" s="418"/>
    </row>
    <row r="288" spans="1:11">
      <c r="H288" s="418"/>
    </row>
    <row r="289" spans="8:8">
      <c r="H289" s="418"/>
    </row>
    <row r="290" spans="8:8">
      <c r="H290" s="418"/>
    </row>
    <row r="291" spans="8:8">
      <c r="H291" s="418"/>
    </row>
    <row r="292" spans="8:8">
      <c r="H292" s="418"/>
    </row>
    <row r="293" spans="8:8">
      <c r="H293" s="418"/>
    </row>
    <row r="294" spans="8:8">
      <c r="H294" s="418"/>
    </row>
    <row r="295" spans="8:8">
      <c r="H295" s="418"/>
    </row>
    <row r="296" spans="8:8">
      <c r="H296" s="418"/>
    </row>
    <row r="297" spans="8:8">
      <c r="H297" s="418"/>
    </row>
    <row r="298" spans="8:8">
      <c r="H298" s="418"/>
    </row>
    <row r="299" spans="8:8">
      <c r="H299" s="418"/>
    </row>
  </sheetData>
  <autoFilter ref="H2:H230"/>
  <hyperlinks>
    <hyperlink ref="L2" location="'прайс WL'!A1" display="прайс WL"/>
    <hyperlink ref="L4" location="доп.фурн.!A1" display="Доп. Фурнитура"/>
    <hyperlink ref="L6" location="цены!A1" display="Цена"/>
    <hyperlink ref="L8" location="'сводные нормы'!A1" display="Сводные нормы"/>
  </hyperlinks>
  <pageMargins left="0.7" right="0.55000000000000004"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tabColor rgb="FFFF0000"/>
  </sheetPr>
  <dimension ref="A1:G55"/>
  <sheetViews>
    <sheetView tabSelected="1" zoomScale="190" zoomScaleNormal="190" workbookViewId="0">
      <selection activeCell="B9" sqref="B9:D9"/>
    </sheetView>
  </sheetViews>
  <sheetFormatPr defaultRowHeight="14.25"/>
  <cols>
    <col min="1" max="1" width="9.140625" style="1"/>
    <col min="2" max="2" width="19.7109375" style="1" customWidth="1"/>
    <col min="3" max="16384" width="9.140625" style="1"/>
  </cols>
  <sheetData>
    <row r="1" spans="1:7" s="130" customFormat="1" ht="15" customHeight="1">
      <c r="B1" s="190" t="str">
        <f>исх.данные!A1&amp;исх.данные!B1</f>
        <v xml:space="preserve">Заказ </v>
      </c>
      <c r="C1" s="131"/>
      <c r="G1" s="87"/>
    </row>
    <row r="2" spans="1:7" s="191" customFormat="1" ht="15" customHeight="1" thickBot="1">
      <c r="B2" s="192" t="s">
        <v>259</v>
      </c>
    </row>
    <row r="3" spans="1:7" ht="15" customHeight="1" thickBot="1">
      <c r="A3" s="199" t="s">
        <v>152</v>
      </c>
      <c r="B3" s="80" t="s">
        <v>260</v>
      </c>
      <c r="C3" s="80" t="s">
        <v>19</v>
      </c>
      <c r="D3" s="81" t="s">
        <v>11</v>
      </c>
    </row>
    <row r="4" spans="1:7">
      <c r="A4" s="17">
        <v>1</v>
      </c>
      <c r="B4" s="89" t="s">
        <v>211</v>
      </c>
      <c r="C4" s="19" t="s">
        <v>52</v>
      </c>
      <c r="D4" s="113"/>
    </row>
    <row r="5" spans="1:7">
      <c r="A5" s="15">
        <v>2</v>
      </c>
      <c r="B5" s="18" t="s">
        <v>261</v>
      </c>
      <c r="C5" s="14" t="s">
        <v>52</v>
      </c>
      <c r="D5" s="114"/>
    </row>
    <row r="6" spans="1:7">
      <c r="A6" s="15">
        <v>3</v>
      </c>
      <c r="B6" s="18" t="s">
        <v>263</v>
      </c>
      <c r="C6" s="14" t="s">
        <v>52</v>
      </c>
      <c r="D6" s="114"/>
    </row>
    <row r="7" spans="1:7">
      <c r="A7" s="15">
        <v>4</v>
      </c>
      <c r="B7" s="18" t="s">
        <v>264</v>
      </c>
      <c r="C7" s="14" t="s">
        <v>52</v>
      </c>
      <c r="D7" s="114"/>
    </row>
    <row r="8" spans="1:7">
      <c r="A8" s="15">
        <v>5</v>
      </c>
      <c r="B8" s="18" t="s">
        <v>267</v>
      </c>
      <c r="C8" s="14" t="s">
        <v>268</v>
      </c>
      <c r="D8" s="114"/>
    </row>
    <row r="9" spans="1:7">
      <c r="A9" s="15">
        <v>6</v>
      </c>
      <c r="B9" s="18" t="s">
        <v>20429</v>
      </c>
      <c r="C9" s="14" t="s">
        <v>52</v>
      </c>
      <c r="D9" s="114"/>
    </row>
    <row r="10" spans="1:7">
      <c r="A10" s="15">
        <v>7</v>
      </c>
      <c r="B10" s="18"/>
      <c r="C10" s="14"/>
      <c r="D10" s="114"/>
    </row>
    <row r="11" spans="1:7">
      <c r="A11" s="15">
        <v>8</v>
      </c>
      <c r="B11" s="18"/>
      <c r="C11" s="14"/>
      <c r="D11" s="114"/>
    </row>
    <row r="12" spans="1:7">
      <c r="A12" s="200">
        <v>9</v>
      </c>
      <c r="B12" s="201"/>
      <c r="C12" s="202"/>
      <c r="D12" s="203"/>
    </row>
    <row r="13" spans="1:7" ht="15" thickBot="1">
      <c r="A13" s="16">
        <v>10</v>
      </c>
      <c r="B13" s="198"/>
      <c r="C13" s="109"/>
      <c r="D13" s="115"/>
    </row>
    <row r="14" spans="1:7">
      <c r="A14" s="85"/>
      <c r="B14" s="13"/>
      <c r="C14" s="13"/>
      <c r="D14" s="13"/>
    </row>
    <row r="15" spans="1:7">
      <c r="A15" s="85"/>
      <c r="B15" s="13"/>
      <c r="C15" s="13"/>
      <c r="D15" s="13"/>
    </row>
    <row r="16" spans="1:7">
      <c r="A16" s="85"/>
      <c r="B16" s="13"/>
      <c r="C16" s="13"/>
      <c r="D16" s="13"/>
    </row>
    <row r="17" spans="1:4">
      <c r="A17" s="85"/>
      <c r="B17" s="13"/>
      <c r="C17" s="13"/>
      <c r="D17" s="13"/>
    </row>
    <row r="18" spans="1:4">
      <c r="A18" s="85"/>
      <c r="B18" s="13"/>
      <c r="C18" s="13"/>
      <c r="D18" s="13"/>
    </row>
    <row r="19" spans="1:4">
      <c r="A19" s="85"/>
      <c r="B19" s="13"/>
      <c r="C19" s="13"/>
      <c r="D19" s="13"/>
    </row>
    <row r="20" spans="1:4">
      <c r="A20" s="85"/>
      <c r="B20" s="13"/>
      <c r="C20" s="13"/>
      <c r="D20" s="13"/>
    </row>
    <row r="21" spans="1:4">
      <c r="A21" s="85"/>
      <c r="B21" s="13"/>
      <c r="C21" s="13"/>
      <c r="D21" s="13"/>
    </row>
    <row r="22" spans="1:4">
      <c r="A22" s="85"/>
      <c r="B22" s="13"/>
      <c r="C22" s="13"/>
      <c r="D22" s="13"/>
    </row>
    <row r="23" spans="1:4">
      <c r="A23" s="85"/>
      <c r="B23" s="13"/>
      <c r="C23" s="13"/>
      <c r="D23" s="13"/>
    </row>
    <row r="24" spans="1:4">
      <c r="A24" s="85"/>
      <c r="B24" s="13"/>
      <c r="C24" s="13"/>
      <c r="D24" s="13"/>
    </row>
    <row r="25" spans="1:4">
      <c r="A25" s="85"/>
      <c r="B25" s="13"/>
      <c r="C25" s="13"/>
      <c r="D25" s="13"/>
    </row>
    <row r="26" spans="1:4">
      <c r="A26" s="85"/>
      <c r="B26" s="13"/>
      <c r="C26" s="13"/>
      <c r="D26" s="13"/>
    </row>
    <row r="27" spans="1:4">
      <c r="A27" s="85"/>
      <c r="B27" s="13"/>
      <c r="C27" s="13"/>
      <c r="D27" s="13"/>
    </row>
    <row r="28" spans="1:4">
      <c r="A28" s="85"/>
      <c r="B28" s="13"/>
      <c r="C28" s="13"/>
      <c r="D28" s="13"/>
    </row>
    <row r="29" spans="1:4">
      <c r="A29" s="85"/>
      <c r="B29" s="13"/>
      <c r="C29" s="13"/>
      <c r="D29" s="13"/>
    </row>
    <row r="30" spans="1:4">
      <c r="A30" s="85"/>
      <c r="B30" s="13"/>
      <c r="C30" s="13"/>
      <c r="D30" s="13"/>
    </row>
    <row r="31" spans="1:4">
      <c r="A31" s="85"/>
      <c r="B31" s="13"/>
      <c r="C31" s="13"/>
      <c r="D31" s="13"/>
    </row>
    <row r="32" spans="1:4">
      <c r="A32" s="85"/>
      <c r="B32" s="13"/>
      <c r="C32" s="13"/>
      <c r="D32" s="13"/>
    </row>
    <row r="33" spans="1:4">
      <c r="A33" s="85"/>
      <c r="B33" s="13"/>
      <c r="C33" s="13"/>
      <c r="D33" s="13"/>
    </row>
    <row r="34" spans="1:4">
      <c r="A34" s="85"/>
      <c r="B34" s="13"/>
      <c r="C34" s="13"/>
      <c r="D34" s="13"/>
    </row>
    <row r="35" spans="1:4">
      <c r="A35" s="85"/>
      <c r="B35" s="13"/>
      <c r="C35" s="13"/>
      <c r="D35" s="13"/>
    </row>
    <row r="36" spans="1:4">
      <c r="A36" s="85"/>
      <c r="B36" s="13"/>
      <c r="C36" s="13"/>
      <c r="D36" s="13"/>
    </row>
    <row r="37" spans="1:4">
      <c r="A37" s="85"/>
      <c r="B37" s="13"/>
      <c r="C37" s="13"/>
      <c r="D37" s="13"/>
    </row>
    <row r="38" spans="1:4">
      <c r="A38" s="85"/>
      <c r="B38" s="13"/>
      <c r="C38" s="13"/>
      <c r="D38" s="13"/>
    </row>
    <row r="39" spans="1:4">
      <c r="A39" s="85"/>
      <c r="B39" s="13"/>
      <c r="C39" s="13"/>
      <c r="D39" s="13"/>
    </row>
    <row r="40" spans="1:4">
      <c r="A40" s="85"/>
      <c r="B40" s="13"/>
      <c r="C40" s="13"/>
      <c r="D40" s="13"/>
    </row>
    <row r="41" spans="1:4">
      <c r="A41" s="85"/>
      <c r="B41" s="13"/>
      <c r="C41" s="13"/>
      <c r="D41" s="13"/>
    </row>
    <row r="42" spans="1:4">
      <c r="A42" s="85"/>
      <c r="B42" s="13"/>
      <c r="C42" s="13"/>
      <c r="D42" s="13"/>
    </row>
    <row r="43" spans="1:4">
      <c r="A43" s="85"/>
      <c r="B43" s="13"/>
      <c r="C43" s="13"/>
      <c r="D43" s="13"/>
    </row>
    <row r="44" spans="1:4">
      <c r="A44" s="85"/>
      <c r="B44" s="13"/>
      <c r="C44" s="13"/>
      <c r="D44" s="13"/>
    </row>
    <row r="45" spans="1:4">
      <c r="A45" s="85"/>
      <c r="B45" s="13"/>
      <c r="C45" s="13"/>
      <c r="D45" s="13"/>
    </row>
    <row r="46" spans="1:4">
      <c r="A46" s="85"/>
      <c r="B46" s="13"/>
      <c r="C46" s="13"/>
      <c r="D46" s="13"/>
    </row>
    <row r="47" spans="1:4">
      <c r="A47" s="13"/>
      <c r="B47" s="13"/>
      <c r="C47" s="13"/>
      <c r="D47" s="13"/>
    </row>
    <row r="48" spans="1:4">
      <c r="A48" s="13"/>
      <c r="B48" s="13"/>
      <c r="C48" s="13"/>
      <c r="D48" s="13"/>
    </row>
    <row r="49" spans="1:4">
      <c r="A49" s="13"/>
      <c r="B49" s="13"/>
      <c r="C49" s="13"/>
      <c r="D49" s="13"/>
    </row>
    <row r="50" spans="1:4">
      <c r="A50" s="13"/>
      <c r="B50" s="13"/>
      <c r="C50" s="13"/>
      <c r="D50" s="13"/>
    </row>
    <row r="51" spans="1:4">
      <c r="A51" s="13"/>
      <c r="B51" s="13"/>
      <c r="C51" s="13"/>
      <c r="D51" s="13"/>
    </row>
    <row r="52" spans="1:4">
      <c r="A52" s="13"/>
      <c r="B52" s="13"/>
      <c r="C52" s="13"/>
      <c r="D52" s="13"/>
    </row>
    <row r="53" spans="1:4">
      <c r="A53" s="13"/>
      <c r="B53" s="13"/>
      <c r="C53" s="13"/>
      <c r="D53" s="13"/>
    </row>
    <row r="54" spans="1:4">
      <c r="A54" s="13"/>
      <c r="B54" s="13"/>
      <c r="C54" s="13"/>
      <c r="D54" s="13"/>
    </row>
    <row r="55" spans="1:4">
      <c r="A55" s="13"/>
      <c r="B55" s="13"/>
      <c r="C55" s="13"/>
      <c r="D55" s="1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rgb="FF92D050"/>
  </sheetPr>
  <dimension ref="A1:N298"/>
  <sheetViews>
    <sheetView workbookViewId="0"/>
  </sheetViews>
  <sheetFormatPr defaultColWidth="9.140625" defaultRowHeight="14.25"/>
  <cols>
    <col min="1" max="1" width="7.140625" style="1" customWidth="1"/>
    <col min="2" max="2" width="7.7109375" style="1" customWidth="1"/>
    <col min="3" max="3" width="18.7109375" style="1" customWidth="1"/>
    <col min="4" max="4" width="11.42578125" style="1" customWidth="1"/>
    <col min="5" max="5" width="9.85546875" style="1" customWidth="1"/>
    <col min="6" max="6" width="8.85546875" style="1" customWidth="1"/>
    <col min="7" max="7" width="3.42578125" style="1" customWidth="1"/>
    <col min="8" max="8" width="9.140625" style="1" customWidth="1"/>
    <col min="9" max="9" width="9.140625" style="30" customWidth="1"/>
    <col min="10" max="10" width="2" style="1" customWidth="1"/>
    <col min="11" max="12" width="9.140625" style="1" customWidth="1"/>
    <col min="13" max="13" width="3.85546875" style="1" customWidth="1"/>
    <col min="14" max="17" width="9.140625" style="1" customWidth="1"/>
    <col min="18" max="16384" width="9.140625" style="1"/>
  </cols>
  <sheetData>
    <row r="1" spans="1:14" ht="18" customHeight="1"/>
    <row r="2" spans="1:14" ht="15">
      <c r="B2" s="1988" t="s">
        <v>1014</v>
      </c>
      <c r="C2" s="1988"/>
      <c r="D2" s="510">
        <f>исх.данные!B1</f>
        <v>0</v>
      </c>
    </row>
    <row r="3" spans="1:14" ht="15" customHeight="1">
      <c r="A3" s="210"/>
      <c r="B3" s="1987" t="s">
        <v>1015</v>
      </c>
      <c r="C3" s="1987"/>
      <c r="D3" s="511">
        <f ca="1">TODAY()</f>
        <v>42675</v>
      </c>
      <c r="E3" s="210"/>
      <c r="F3" s="210"/>
      <c r="G3" s="210"/>
      <c r="H3" s="210"/>
    </row>
    <row r="4" spans="1:14" ht="9" customHeight="1">
      <c r="A4" s="210"/>
      <c r="B4" s="509"/>
      <c r="C4" s="509"/>
      <c r="D4" s="210"/>
      <c r="E4" s="210"/>
      <c r="F4" s="210"/>
      <c r="G4" s="210"/>
      <c r="H4" s="210"/>
    </row>
    <row r="5" spans="1:14" s="269" customFormat="1" ht="15" customHeight="1">
      <c r="A5" s="1983" t="s">
        <v>436</v>
      </c>
      <c r="B5" s="1983"/>
      <c r="C5" s="1983"/>
      <c r="D5" s="1983"/>
      <c r="E5" s="1983"/>
      <c r="F5" s="1983"/>
      <c r="G5" s="1983"/>
      <c r="H5" s="1983"/>
      <c r="I5" s="268">
        <f t="shared" ref="I5:I9" si="0">IF((I6+I7+I8)&gt;0,1,0)</f>
        <v>0</v>
      </c>
      <c r="J5" s="67"/>
      <c r="K5" s="1979" t="s">
        <v>437</v>
      </c>
      <c r="L5" s="1980" t="s">
        <v>438</v>
      </c>
      <c r="N5" s="1914" t="s">
        <v>20392</v>
      </c>
    </row>
    <row r="6" spans="1:14" s="269" customFormat="1" ht="15" customHeight="1">
      <c r="A6" s="1989" t="s">
        <v>1018</v>
      </c>
      <c r="B6" s="1990"/>
      <c r="C6" s="1991"/>
      <c r="D6" s="705"/>
      <c r="E6" s="513" t="s">
        <v>1017</v>
      </c>
      <c r="F6" s="1986"/>
      <c r="G6" s="1986"/>
      <c r="H6" s="1986"/>
      <c r="I6" s="268">
        <f t="shared" si="0"/>
        <v>0</v>
      </c>
      <c r="J6" s="67"/>
      <c r="K6" s="1979"/>
      <c r="L6" s="1980"/>
    </row>
    <row r="7" spans="1:14" s="269" customFormat="1" ht="15" customHeight="1">
      <c r="A7" s="1982"/>
      <c r="B7" s="1985" t="s">
        <v>453</v>
      </c>
      <c r="C7" s="1985"/>
      <c r="D7" s="1985"/>
      <c r="E7" s="1985"/>
      <c r="F7" s="1982" t="s">
        <v>454</v>
      </c>
      <c r="G7" s="1982"/>
      <c r="H7" s="1982"/>
      <c r="I7" s="268">
        <f t="shared" si="0"/>
        <v>0</v>
      </c>
      <c r="J7" s="67"/>
      <c r="K7" s="1979"/>
      <c r="L7" s="1980"/>
      <c r="N7" s="1914" t="s">
        <v>417</v>
      </c>
    </row>
    <row r="8" spans="1:14" s="269" customFormat="1" ht="15" customHeight="1">
      <c r="A8" s="1982"/>
      <c r="B8" s="1985"/>
      <c r="C8" s="1985"/>
      <c r="D8" s="1985"/>
      <c r="E8" s="1985"/>
      <c r="F8" s="501"/>
      <c r="G8" s="426" t="s">
        <v>456</v>
      </c>
      <c r="H8" s="428"/>
      <c r="I8" s="268">
        <f t="shared" si="0"/>
        <v>0</v>
      </c>
      <c r="J8" s="67"/>
      <c r="K8" s="1979"/>
      <c r="L8" s="1980"/>
    </row>
    <row r="9" spans="1:14" s="269" customFormat="1" ht="15" customHeight="1">
      <c r="A9" s="1981"/>
      <c r="B9" s="1981"/>
      <c r="C9" s="1981"/>
      <c r="D9" s="1981"/>
      <c r="E9" s="1981"/>
      <c r="F9" s="1981"/>
      <c r="G9" s="1981"/>
      <c r="H9" s="1981"/>
      <c r="I9" s="268">
        <f t="shared" si="0"/>
        <v>0</v>
      </c>
      <c r="J9" s="67"/>
      <c r="K9" s="1979"/>
      <c r="L9" s="1980"/>
      <c r="N9" s="1914" t="s">
        <v>20406</v>
      </c>
    </row>
    <row r="10" spans="1:14" s="269" customFormat="1" ht="15" customHeight="1">
      <c r="A10" s="427" t="s">
        <v>459</v>
      </c>
      <c r="B10" s="1982" t="s">
        <v>460</v>
      </c>
      <c r="C10" s="1982"/>
      <c r="D10" s="1982"/>
      <c r="E10" s="1982"/>
      <c r="F10" s="1982"/>
      <c r="G10" s="1982"/>
      <c r="H10" s="426" t="s">
        <v>11</v>
      </c>
      <c r="I10" s="268">
        <f>IF((I11+I12+I13)&gt;0,1,0)</f>
        <v>0</v>
      </c>
      <c r="J10" s="67"/>
      <c r="K10" s="1979"/>
      <c r="L10" s="1980"/>
    </row>
    <row r="11" spans="1:14" s="269" customFormat="1" ht="15" customHeight="1">
      <c r="A11" s="427">
        <v>1</v>
      </c>
      <c r="B11" s="1982"/>
      <c r="C11" s="1982"/>
      <c r="D11" s="1982"/>
      <c r="E11" s="1982"/>
      <c r="F11" s="1982"/>
      <c r="G11" s="1982"/>
      <c r="H11" s="426">
        <v>0</v>
      </c>
      <c r="I11" s="268">
        <f t="shared" ref="I11:I13" si="1">IF(H11&gt;0,1,0)</f>
        <v>0</v>
      </c>
      <c r="J11" s="67"/>
      <c r="K11" s="503"/>
      <c r="L11" s="426">
        <f>K11*H11</f>
        <v>0</v>
      </c>
    </row>
    <row r="12" spans="1:14" s="269" customFormat="1" ht="15" customHeight="1">
      <c r="A12" s="427">
        <v>2</v>
      </c>
      <c r="B12" s="1982"/>
      <c r="C12" s="1982"/>
      <c r="D12" s="1982"/>
      <c r="E12" s="1982"/>
      <c r="F12" s="1982"/>
      <c r="G12" s="1982"/>
      <c r="H12" s="426">
        <v>0</v>
      </c>
      <c r="I12" s="268">
        <f t="shared" si="1"/>
        <v>0</v>
      </c>
      <c r="J12" s="67"/>
      <c r="K12" s="503"/>
      <c r="L12" s="426">
        <f>K12*H12</f>
        <v>0</v>
      </c>
    </row>
    <row r="13" spans="1:14" s="269" customFormat="1" ht="15" customHeight="1">
      <c r="A13" s="427">
        <v>3</v>
      </c>
      <c r="B13" s="1982"/>
      <c r="C13" s="1982"/>
      <c r="D13" s="1982"/>
      <c r="E13" s="1982"/>
      <c r="F13" s="1982"/>
      <c r="G13" s="1982"/>
      <c r="H13" s="502">
        <v>0</v>
      </c>
      <c r="I13" s="268">
        <f t="shared" si="1"/>
        <v>0</v>
      </c>
      <c r="J13" s="67"/>
      <c r="K13" s="503"/>
      <c r="L13" s="426">
        <f>K13*H13</f>
        <v>0</v>
      </c>
    </row>
    <row r="14" spans="1:14" s="269" customFormat="1" ht="15" customHeight="1">
      <c r="A14" s="1992"/>
      <c r="B14" s="1992"/>
      <c r="C14" s="1992"/>
      <c r="D14" s="1992"/>
      <c r="E14" s="1992"/>
      <c r="F14" s="1992"/>
      <c r="G14" s="1992"/>
      <c r="H14" s="1992"/>
      <c r="I14" s="268">
        <f>IF((I11+I12+I13)&gt;0,1,0)</f>
        <v>0</v>
      </c>
      <c r="J14" s="67"/>
      <c r="K14" s="276"/>
    </row>
    <row r="15" spans="1:14" s="269" customFormat="1" ht="15" customHeight="1">
      <c r="A15" s="1993" t="s">
        <v>466</v>
      </c>
      <c r="B15" s="1993"/>
      <c r="C15" s="1993"/>
      <c r="D15" s="1993"/>
      <c r="E15" s="1993"/>
      <c r="F15" s="1993"/>
      <c r="G15" s="1993"/>
      <c r="H15" s="502"/>
      <c r="I15" s="268">
        <f>IF((I12+I13+I14)&gt;0,1,0)</f>
        <v>0</v>
      </c>
      <c r="J15" s="67"/>
      <c r="K15" s="276"/>
    </row>
    <row r="16" spans="1:14" s="269" customFormat="1" ht="15" customHeight="1">
      <c r="A16" s="277"/>
      <c r="B16" s="277"/>
      <c r="C16" s="277"/>
      <c r="D16" s="277"/>
      <c r="E16" s="277"/>
      <c r="F16" s="277"/>
      <c r="G16" s="277"/>
      <c r="H16" s="277"/>
      <c r="I16" s="268"/>
      <c r="J16" s="67"/>
      <c r="K16" s="276"/>
    </row>
    <row r="17" spans="1:12" s="269" customFormat="1" ht="15" customHeight="1">
      <c r="A17" s="1983" t="s">
        <v>469</v>
      </c>
      <c r="B17" s="1983"/>
      <c r="C17" s="1983"/>
      <c r="D17" s="1983"/>
      <c r="E17" s="1983"/>
      <c r="F17" s="1983"/>
      <c r="G17" s="1983"/>
      <c r="H17" s="1983"/>
      <c r="I17" s="30">
        <f t="shared" ref="I17:I21" si="2">IF((I19+I18)&gt;0,1,0)</f>
        <v>0</v>
      </c>
      <c r="J17" s="67"/>
      <c r="K17" s="1979" t="s">
        <v>437</v>
      </c>
      <c r="L17" s="1980" t="s">
        <v>438</v>
      </c>
    </row>
    <row r="18" spans="1:12" s="269" customFormat="1" ht="15" customHeight="1">
      <c r="A18" s="1989" t="s">
        <v>1018</v>
      </c>
      <c r="B18" s="1990"/>
      <c r="C18" s="1991"/>
      <c r="D18" s="705">
        <f>D6</f>
        <v>0</v>
      </c>
      <c r="E18" s="513" t="s">
        <v>1017</v>
      </c>
      <c r="F18" s="1984">
        <f>F6</f>
        <v>0</v>
      </c>
      <c r="G18" s="1984"/>
      <c r="H18" s="1984"/>
      <c r="I18" s="30">
        <f t="shared" si="2"/>
        <v>0</v>
      </c>
      <c r="J18" s="67"/>
      <c r="K18" s="1979"/>
      <c r="L18" s="1980"/>
    </row>
    <row r="19" spans="1:12" s="269" customFormat="1" ht="15" customHeight="1">
      <c r="A19" s="1982"/>
      <c r="B19" s="1985" t="s">
        <v>453</v>
      </c>
      <c r="C19" s="1985"/>
      <c r="D19" s="1985"/>
      <c r="E19" s="1985"/>
      <c r="F19" s="1982" t="s">
        <v>454</v>
      </c>
      <c r="G19" s="1982"/>
      <c r="H19" s="1982"/>
      <c r="I19" s="30">
        <f t="shared" si="2"/>
        <v>0</v>
      </c>
      <c r="J19" s="67"/>
      <c r="K19" s="1979"/>
      <c r="L19" s="1980"/>
    </row>
    <row r="20" spans="1:12" s="269" customFormat="1" ht="15" customHeight="1">
      <c r="A20" s="1982"/>
      <c r="B20" s="1985"/>
      <c r="C20" s="1985"/>
      <c r="D20" s="1985"/>
      <c r="E20" s="1985"/>
      <c r="F20" s="501"/>
      <c r="G20" s="426" t="s">
        <v>456</v>
      </c>
      <c r="H20" s="428"/>
      <c r="I20" s="30">
        <f t="shared" si="2"/>
        <v>0</v>
      </c>
      <c r="J20" s="67"/>
      <c r="K20" s="1979"/>
      <c r="L20" s="1980"/>
    </row>
    <row r="21" spans="1:12" s="269" customFormat="1" ht="15" customHeight="1">
      <c r="A21" s="1981"/>
      <c r="B21" s="1981"/>
      <c r="C21" s="1981"/>
      <c r="D21" s="1981"/>
      <c r="E21" s="1981"/>
      <c r="F21" s="1981"/>
      <c r="G21" s="1981"/>
      <c r="H21" s="1981"/>
      <c r="I21" s="30">
        <f t="shared" si="2"/>
        <v>0</v>
      </c>
      <c r="J21" s="67"/>
      <c r="K21" s="1979"/>
      <c r="L21" s="1980"/>
    </row>
    <row r="22" spans="1:12" ht="15" customHeight="1">
      <c r="A22" s="427" t="s">
        <v>459</v>
      </c>
      <c r="B22" s="1982" t="s">
        <v>460</v>
      </c>
      <c r="C22" s="1982"/>
      <c r="D22" s="1982"/>
      <c r="E22" s="1982"/>
      <c r="F22" s="1982"/>
      <c r="G22" s="1982"/>
      <c r="H22" s="426" t="s">
        <v>11</v>
      </c>
      <c r="I22" s="30">
        <f>IF((I24+I23)&gt;0,1,0)</f>
        <v>0</v>
      </c>
      <c r="K22" s="1979"/>
      <c r="L22" s="1980"/>
    </row>
    <row r="23" spans="1:12" ht="15" customHeight="1">
      <c r="A23" s="426">
        <v>1</v>
      </c>
      <c r="B23" s="1977"/>
      <c r="C23" s="1977"/>
      <c r="D23" s="1977"/>
      <c r="E23" s="1977"/>
      <c r="F23" s="1977"/>
      <c r="G23" s="1977"/>
      <c r="H23" s="504">
        <v>0</v>
      </c>
      <c r="I23" s="30">
        <f>IF(H23&gt;0,1,0)</f>
        <v>0</v>
      </c>
      <c r="K23" s="507"/>
      <c r="L23" s="429">
        <f>K23*H23</f>
        <v>0</v>
      </c>
    </row>
    <row r="24" spans="1:12" ht="15" customHeight="1">
      <c r="A24" s="505"/>
      <c r="B24" s="1978"/>
      <c r="C24" s="1978"/>
      <c r="D24" s="1978"/>
      <c r="E24" s="1978"/>
      <c r="F24" s="1978"/>
      <c r="G24" s="1978"/>
      <c r="H24" s="506">
        <v>0</v>
      </c>
      <c r="I24" s="30">
        <f t="shared" ref="I24" si="3">IF(H24&gt;0,1,0)</f>
        <v>0</v>
      </c>
      <c r="K24" s="507"/>
      <c r="L24" s="429">
        <f>K24*H24</f>
        <v>0</v>
      </c>
    </row>
    <row r="25" spans="1:12" ht="15" customHeight="1">
      <c r="A25" s="285"/>
      <c r="B25" s="285"/>
      <c r="C25" s="285"/>
      <c r="D25" s="285"/>
      <c r="E25" s="285"/>
      <c r="F25" s="285"/>
      <c r="G25" s="285"/>
      <c r="H25" s="285"/>
      <c r="I25" s="212"/>
    </row>
    <row r="26" spans="1:12" ht="15" customHeight="1">
      <c r="A26" s="286"/>
      <c r="B26" s="286"/>
      <c r="C26" s="286"/>
      <c r="D26" s="286"/>
      <c r="E26" s="287"/>
      <c r="F26" s="287"/>
      <c r="G26" s="286"/>
      <c r="H26" s="286"/>
      <c r="I26" s="212"/>
    </row>
    <row r="27" spans="1:12" ht="15" customHeight="1">
      <c r="A27" s="288"/>
      <c r="B27" s="288"/>
      <c r="C27" s="288"/>
      <c r="D27" s="288"/>
      <c r="E27" s="224"/>
      <c r="F27" s="224"/>
      <c r="G27" s="288"/>
      <c r="H27" s="288"/>
      <c r="I27" s="212"/>
      <c r="K27" s="1" t="s">
        <v>372</v>
      </c>
      <c r="L27" s="508">
        <f>L11+L12+L13+L23+L24</f>
        <v>0</v>
      </c>
    </row>
    <row r="28" spans="1:12" ht="15" customHeight="1">
      <c r="A28" s="288"/>
      <c r="B28" s="288"/>
      <c r="C28" s="288"/>
      <c r="D28" s="288"/>
      <c r="E28" s="224"/>
      <c r="F28" s="224"/>
      <c r="G28" s="288"/>
      <c r="H28" s="288"/>
      <c r="I28" s="212"/>
    </row>
    <row r="29" spans="1:12" ht="15" customHeight="1">
      <c r="A29" s="288"/>
      <c r="B29" s="288"/>
      <c r="C29" s="288"/>
      <c r="D29" s="288"/>
      <c r="E29" s="224"/>
      <c r="F29" s="224"/>
      <c r="G29" s="288"/>
      <c r="H29" s="288"/>
      <c r="I29" s="212"/>
    </row>
    <row r="30" spans="1:12" ht="15" customHeight="1">
      <c r="A30" s="288"/>
      <c r="B30" s="288"/>
      <c r="C30" s="288"/>
      <c r="D30" s="288"/>
      <c r="E30" s="224"/>
      <c r="F30" s="224"/>
      <c r="G30" s="288"/>
      <c r="H30" s="288"/>
      <c r="I30" s="212"/>
    </row>
    <row r="31" spans="1:12" ht="15" customHeight="1">
      <c r="A31" s="288"/>
      <c r="B31" s="288"/>
      <c r="C31" s="288"/>
      <c r="D31" s="288"/>
      <c r="E31" s="224"/>
      <c r="F31" s="224"/>
      <c r="G31" s="288"/>
      <c r="H31" s="288"/>
      <c r="I31" s="212"/>
    </row>
    <row r="32" spans="1:12" ht="15" customHeight="1">
      <c r="A32" s="288"/>
      <c r="B32" s="288"/>
      <c r="C32" s="288"/>
      <c r="D32" s="288"/>
      <c r="E32" s="224"/>
      <c r="F32" s="224"/>
      <c r="G32" s="288"/>
      <c r="H32" s="288"/>
      <c r="I32" s="212"/>
    </row>
    <row r="33" spans="1:9" ht="15" customHeight="1">
      <c r="A33" s="288"/>
      <c r="B33" s="288"/>
      <c r="C33" s="288"/>
      <c r="D33" s="288"/>
      <c r="E33" s="224"/>
      <c r="F33" s="224"/>
      <c r="G33" s="288"/>
      <c r="H33" s="288"/>
      <c r="I33" s="212"/>
    </row>
    <row r="34" spans="1:9" ht="15" customHeight="1">
      <c r="A34" s="288"/>
      <c r="B34" s="288"/>
      <c r="C34" s="288"/>
      <c r="D34" s="288"/>
      <c r="E34" s="224"/>
      <c r="F34" s="224"/>
      <c r="G34" s="288"/>
      <c r="H34" s="288"/>
      <c r="I34" s="212"/>
    </row>
    <row r="35" spans="1:9" ht="15" customHeight="1">
      <c r="A35" s="288"/>
      <c r="B35" s="288"/>
      <c r="C35" s="288"/>
      <c r="D35" s="288"/>
      <c r="E35" s="224"/>
      <c r="F35" s="224"/>
      <c r="G35" s="288"/>
      <c r="H35" s="288"/>
      <c r="I35" s="212"/>
    </row>
    <row r="36" spans="1:9" ht="15" customHeight="1">
      <c r="A36" s="288"/>
      <c r="B36" s="288"/>
      <c r="C36" s="288"/>
      <c r="D36" s="288"/>
      <c r="E36" s="224"/>
      <c r="F36" s="224"/>
      <c r="G36" s="288"/>
      <c r="H36" s="288"/>
      <c r="I36" s="212"/>
    </row>
    <row r="37" spans="1:9" ht="15" customHeight="1">
      <c r="A37" s="288"/>
      <c r="B37" s="288"/>
      <c r="C37" s="288"/>
      <c r="D37" s="288"/>
      <c r="E37" s="224"/>
      <c r="F37" s="224"/>
      <c r="G37" s="288"/>
      <c r="H37" s="288"/>
      <c r="I37" s="212"/>
    </row>
    <row r="38" spans="1:9" ht="15" customHeight="1">
      <c r="A38" s="288"/>
      <c r="B38" s="288"/>
      <c r="C38" s="288"/>
      <c r="D38" s="288"/>
      <c r="E38" s="224"/>
      <c r="F38" s="224"/>
      <c r="G38" s="288"/>
      <c r="H38" s="288"/>
      <c r="I38" s="212"/>
    </row>
    <row r="39" spans="1:9" ht="15" customHeight="1">
      <c r="A39" s="288"/>
      <c r="B39" s="288"/>
      <c r="C39" s="288"/>
      <c r="D39" s="288"/>
      <c r="E39" s="224"/>
      <c r="F39" s="224"/>
      <c r="G39" s="288"/>
      <c r="H39" s="288"/>
      <c r="I39" s="212"/>
    </row>
    <row r="40" spans="1:9" ht="15" customHeight="1">
      <c r="A40" s="295"/>
      <c r="B40" s="295"/>
      <c r="C40" s="295"/>
      <c r="D40" s="295"/>
      <c r="E40" s="224"/>
      <c r="F40" s="224"/>
      <c r="G40" s="288"/>
      <c r="H40" s="288"/>
      <c r="I40" s="212"/>
    </row>
    <row r="41" spans="1:9" ht="15" customHeight="1">
      <c r="A41" s="295"/>
      <c r="B41" s="295"/>
      <c r="C41" s="295"/>
      <c r="D41" s="295"/>
      <c r="E41" s="224"/>
      <c r="F41" s="224"/>
      <c r="G41" s="288"/>
      <c r="H41" s="288"/>
      <c r="I41" s="212"/>
    </row>
    <row r="42" spans="1:9" ht="15" customHeight="1">
      <c r="A42" s="295"/>
      <c r="B42" s="295"/>
      <c r="C42" s="295"/>
      <c r="D42" s="295"/>
      <c r="E42" s="224"/>
      <c r="F42" s="224"/>
      <c r="G42" s="288"/>
      <c r="H42" s="288"/>
      <c r="I42" s="212"/>
    </row>
    <row r="43" spans="1:9" ht="15" customHeight="1">
      <c r="A43" s="295"/>
      <c r="B43" s="295"/>
      <c r="C43" s="295"/>
      <c r="D43" s="295"/>
      <c r="E43" s="224"/>
      <c r="F43" s="224"/>
      <c r="G43" s="288"/>
      <c r="H43" s="288"/>
      <c r="I43" s="212"/>
    </row>
    <row r="44" spans="1:9" ht="15" customHeight="1">
      <c r="A44" s="295"/>
      <c r="B44" s="295"/>
      <c r="C44" s="295"/>
      <c r="D44" s="295"/>
      <c r="E44" s="224"/>
      <c r="F44" s="224"/>
      <c r="G44" s="288"/>
      <c r="H44" s="288"/>
      <c r="I44" s="212"/>
    </row>
    <row r="45" spans="1:9">
      <c r="A45" s="8"/>
      <c r="B45" s="8"/>
      <c r="C45" s="8"/>
      <c r="D45" s="8"/>
      <c r="E45" s="8"/>
      <c r="F45" s="8"/>
      <c r="G45" s="8"/>
      <c r="H45" s="8"/>
      <c r="I45" s="212"/>
    </row>
    <row r="46" spans="1:9" ht="15">
      <c r="A46" s="285"/>
      <c r="B46" s="285"/>
      <c r="C46" s="285"/>
      <c r="D46" s="285"/>
      <c r="E46" s="285"/>
      <c r="F46" s="285"/>
      <c r="G46" s="285"/>
      <c r="H46" s="285"/>
      <c r="I46" s="212"/>
    </row>
    <row r="47" spans="1:9">
      <c r="A47" s="286"/>
      <c r="B47" s="286"/>
      <c r="C47" s="286"/>
      <c r="D47" s="286"/>
      <c r="E47" s="287"/>
      <c r="F47" s="287"/>
      <c r="G47" s="286"/>
      <c r="H47" s="286"/>
      <c r="I47" s="212"/>
    </row>
    <row r="48" spans="1:9">
      <c r="A48" s="295"/>
      <c r="B48" s="295"/>
      <c r="C48" s="295"/>
      <c r="D48" s="295"/>
      <c r="E48" s="224"/>
      <c r="F48" s="22"/>
      <c r="G48" s="288"/>
      <c r="H48" s="288"/>
      <c r="I48" s="212"/>
    </row>
    <row r="49" spans="1:9">
      <c r="A49" s="295"/>
      <c r="B49" s="295"/>
      <c r="C49" s="295"/>
      <c r="D49" s="295"/>
      <c r="E49" s="224"/>
      <c r="F49" s="22"/>
      <c r="G49" s="288"/>
      <c r="H49" s="288"/>
      <c r="I49" s="212"/>
    </row>
    <row r="50" spans="1:9">
      <c r="A50" s="295"/>
      <c r="B50" s="295"/>
      <c r="C50" s="295"/>
      <c r="D50" s="295"/>
      <c r="E50" s="224"/>
      <c r="F50" s="22"/>
      <c r="G50" s="288"/>
      <c r="H50" s="288"/>
      <c r="I50" s="212"/>
    </row>
    <row r="51" spans="1:9">
      <c r="A51" s="295"/>
      <c r="B51" s="295"/>
      <c r="C51" s="295"/>
      <c r="D51" s="295"/>
      <c r="E51" s="224"/>
      <c r="F51" s="22"/>
      <c r="G51" s="288"/>
      <c r="H51" s="288"/>
      <c r="I51" s="212"/>
    </row>
    <row r="52" spans="1:9">
      <c r="A52" s="8"/>
      <c r="B52" s="8"/>
      <c r="C52" s="8"/>
      <c r="D52" s="8"/>
      <c r="E52" s="8"/>
      <c r="F52" s="8"/>
      <c r="G52" s="8"/>
      <c r="H52" s="8"/>
      <c r="I52" s="212"/>
    </row>
    <row r="53" spans="1:9" ht="15">
      <c r="A53" s="285"/>
      <c r="B53" s="285"/>
      <c r="C53" s="285"/>
      <c r="D53" s="285"/>
      <c r="E53" s="285"/>
      <c r="F53" s="285"/>
      <c r="G53" s="285"/>
      <c r="H53" s="285"/>
      <c r="I53" s="212"/>
    </row>
    <row r="54" spans="1:9" ht="15" customHeight="1">
      <c r="A54" s="286"/>
      <c r="B54" s="287"/>
      <c r="C54" s="286"/>
      <c r="D54" s="286"/>
      <c r="E54" s="287"/>
      <c r="F54" s="287"/>
      <c r="G54" s="286"/>
      <c r="H54" s="286"/>
      <c r="I54" s="212"/>
    </row>
    <row r="55" spans="1:9">
      <c r="A55" s="295"/>
      <c r="B55" s="298"/>
      <c r="C55" s="295"/>
      <c r="D55" s="295"/>
      <c r="E55" s="22"/>
      <c r="F55" s="22"/>
      <c r="G55" s="288"/>
      <c r="H55" s="288"/>
      <c r="I55" s="212"/>
    </row>
    <row r="56" spans="1:9">
      <c r="A56" s="295"/>
      <c r="B56" s="298"/>
      <c r="C56" s="295"/>
      <c r="D56" s="295"/>
      <c r="E56" s="22"/>
      <c r="F56" s="22"/>
      <c r="G56" s="288"/>
      <c r="H56" s="288"/>
      <c r="I56" s="212"/>
    </row>
    <row r="57" spans="1:9" ht="26.25" customHeight="1">
      <c r="A57" s="295"/>
      <c r="B57" s="298"/>
      <c r="C57" s="295"/>
      <c r="D57" s="295"/>
      <c r="E57" s="22"/>
      <c r="F57" s="22"/>
      <c r="G57" s="288"/>
      <c r="H57" s="288"/>
      <c r="I57" s="212"/>
    </row>
    <row r="58" spans="1:9">
      <c r="A58" s="295"/>
      <c r="B58" s="298"/>
      <c r="C58" s="295"/>
      <c r="D58" s="295"/>
      <c r="E58" s="22"/>
      <c r="F58" s="22"/>
      <c r="G58" s="288"/>
      <c r="H58" s="288"/>
      <c r="I58" s="212"/>
    </row>
    <row r="59" spans="1:9">
      <c r="A59" s="295"/>
      <c r="B59" s="298"/>
      <c r="C59" s="295"/>
      <c r="D59" s="295"/>
      <c r="E59" s="22"/>
      <c r="F59" s="22"/>
      <c r="G59" s="288"/>
      <c r="H59" s="288"/>
      <c r="I59" s="212"/>
    </row>
    <row r="60" spans="1:9">
      <c r="A60" s="295"/>
      <c r="B60" s="298"/>
      <c r="C60" s="295"/>
      <c r="D60" s="295"/>
      <c r="E60" s="22"/>
      <c r="F60" s="22"/>
      <c r="G60" s="288"/>
      <c r="H60" s="288"/>
      <c r="I60" s="212"/>
    </row>
    <row r="61" spans="1:9">
      <c r="A61" s="295"/>
      <c r="B61" s="298"/>
      <c r="C61" s="295"/>
      <c r="D61" s="295"/>
      <c r="E61" s="22"/>
      <c r="F61" s="22"/>
      <c r="G61" s="288"/>
      <c r="H61" s="288"/>
      <c r="I61" s="212"/>
    </row>
    <row r="62" spans="1:9">
      <c r="A62" s="295"/>
      <c r="B62" s="298"/>
      <c r="C62" s="295"/>
      <c r="D62" s="295"/>
      <c r="E62" s="22"/>
      <c r="F62" s="22"/>
      <c r="G62" s="288"/>
      <c r="H62" s="288"/>
      <c r="I62" s="212"/>
    </row>
    <row r="63" spans="1:9">
      <c r="A63" s="295"/>
      <c r="B63" s="298"/>
      <c r="C63" s="295"/>
      <c r="D63" s="295"/>
      <c r="E63" s="22"/>
      <c r="F63" s="22"/>
      <c r="G63" s="288"/>
      <c r="H63" s="288"/>
      <c r="I63" s="212"/>
    </row>
    <row r="64" spans="1:9">
      <c r="A64" s="295"/>
      <c r="B64" s="298"/>
      <c r="C64" s="295"/>
      <c r="D64" s="295"/>
      <c r="E64" s="22"/>
      <c r="F64" s="22"/>
      <c r="G64" s="288"/>
      <c r="H64" s="288"/>
      <c r="I64" s="212"/>
    </row>
    <row r="65" spans="1:9">
      <c r="A65" s="295"/>
      <c r="B65" s="298"/>
      <c r="C65" s="295"/>
      <c r="D65" s="295"/>
      <c r="E65" s="22"/>
      <c r="F65" s="22"/>
      <c r="G65" s="288"/>
      <c r="H65" s="288"/>
      <c r="I65" s="212"/>
    </row>
    <row r="66" spans="1:9">
      <c r="A66" s="295"/>
      <c r="B66" s="298"/>
      <c r="C66" s="295"/>
      <c r="D66" s="295"/>
      <c r="E66" s="22"/>
      <c r="F66" s="22"/>
      <c r="G66" s="288"/>
      <c r="H66" s="288"/>
      <c r="I66" s="212"/>
    </row>
    <row r="67" spans="1:9">
      <c r="A67" s="295"/>
      <c r="B67" s="298"/>
      <c r="C67" s="295"/>
      <c r="D67" s="295"/>
      <c r="E67" s="22"/>
      <c r="F67" s="22"/>
      <c r="G67" s="288"/>
      <c r="H67" s="288"/>
      <c r="I67" s="212"/>
    </row>
    <row r="68" spans="1:9">
      <c r="A68" s="295"/>
      <c r="B68" s="298"/>
      <c r="C68" s="295"/>
      <c r="D68" s="295"/>
      <c r="E68" s="22"/>
      <c r="F68" s="22"/>
      <c r="G68" s="288"/>
      <c r="H68" s="288"/>
      <c r="I68" s="212"/>
    </row>
    <row r="69" spans="1:9">
      <c r="A69" s="295"/>
      <c r="B69" s="298"/>
      <c r="C69" s="295"/>
      <c r="D69" s="295"/>
      <c r="E69" s="22"/>
      <c r="F69" s="22"/>
      <c r="G69" s="288"/>
      <c r="H69" s="288"/>
      <c r="I69" s="212"/>
    </row>
    <row r="70" spans="1:9">
      <c r="A70" s="295"/>
      <c r="B70" s="298"/>
      <c r="C70" s="295"/>
      <c r="D70" s="295"/>
      <c r="E70" s="22"/>
      <c r="F70" s="22"/>
      <c r="G70" s="288"/>
      <c r="H70" s="288"/>
      <c r="I70" s="212"/>
    </row>
    <row r="71" spans="1:9">
      <c r="A71" s="295"/>
      <c r="B71" s="298"/>
      <c r="C71" s="295"/>
      <c r="D71" s="295"/>
      <c r="E71" s="22"/>
      <c r="F71" s="22"/>
      <c r="G71" s="288"/>
      <c r="H71" s="288"/>
      <c r="I71" s="212"/>
    </row>
    <row r="72" spans="1:9">
      <c r="A72" s="295"/>
      <c r="B72" s="298"/>
      <c r="C72" s="295"/>
      <c r="D72" s="295"/>
      <c r="E72" s="22"/>
      <c r="F72" s="22"/>
      <c r="G72" s="288"/>
      <c r="H72" s="288"/>
      <c r="I72" s="212"/>
    </row>
    <row r="73" spans="1:9">
      <c r="A73" s="295"/>
      <c r="B73" s="298"/>
      <c r="C73" s="295"/>
      <c r="D73" s="295"/>
      <c r="E73" s="22"/>
      <c r="F73" s="22"/>
      <c r="G73" s="288"/>
      <c r="H73" s="288"/>
      <c r="I73" s="212"/>
    </row>
    <row r="74" spans="1:9">
      <c r="A74" s="295"/>
      <c r="B74" s="298"/>
      <c r="C74" s="295"/>
      <c r="D74" s="295"/>
      <c r="E74" s="22"/>
      <c r="F74" s="22"/>
      <c r="G74" s="288"/>
      <c r="H74" s="288"/>
      <c r="I74" s="212"/>
    </row>
    <row r="75" spans="1:9">
      <c r="A75" s="295"/>
      <c r="B75" s="298"/>
      <c r="C75" s="295"/>
      <c r="D75" s="295"/>
      <c r="E75" s="22"/>
      <c r="F75" s="22"/>
      <c r="G75" s="288"/>
      <c r="H75" s="288"/>
      <c r="I75" s="212"/>
    </row>
    <row r="76" spans="1:9">
      <c r="A76" s="295"/>
      <c r="B76" s="298"/>
      <c r="C76" s="295"/>
      <c r="D76" s="295"/>
      <c r="E76" s="22"/>
      <c r="F76" s="22"/>
      <c r="G76" s="288"/>
      <c r="H76" s="288"/>
      <c r="I76" s="212"/>
    </row>
    <row r="77" spans="1:9">
      <c r="A77" s="295"/>
      <c r="B77" s="298"/>
      <c r="C77" s="295"/>
      <c r="D77" s="295"/>
      <c r="E77" s="22"/>
      <c r="F77" s="22"/>
      <c r="G77" s="288"/>
      <c r="H77" s="288"/>
      <c r="I77" s="212"/>
    </row>
    <row r="78" spans="1:9">
      <c r="A78" s="295"/>
      <c r="B78" s="298"/>
      <c r="C78" s="295"/>
      <c r="D78" s="295"/>
      <c r="E78" s="22"/>
      <c r="F78" s="22"/>
      <c r="G78" s="288"/>
      <c r="H78" s="288"/>
      <c r="I78" s="212"/>
    </row>
    <row r="79" spans="1:9">
      <c r="A79" s="295"/>
      <c r="B79" s="298"/>
      <c r="C79" s="295"/>
      <c r="D79" s="295"/>
      <c r="E79" s="22"/>
      <c r="F79" s="22"/>
      <c r="G79" s="288"/>
      <c r="H79" s="288"/>
      <c r="I79" s="212"/>
    </row>
    <row r="80" spans="1:9">
      <c r="A80" s="295"/>
      <c r="B80" s="298"/>
      <c r="C80" s="295"/>
      <c r="D80" s="295"/>
      <c r="E80" s="22"/>
      <c r="F80" s="22"/>
      <c r="G80" s="288"/>
      <c r="H80" s="288"/>
      <c r="I80" s="212"/>
    </row>
    <row r="81" spans="1:9" ht="14.25" customHeight="1">
      <c r="A81" s="295"/>
      <c r="B81" s="298"/>
      <c r="C81" s="295"/>
      <c r="D81" s="295"/>
      <c r="E81" s="22"/>
      <c r="F81" s="22"/>
      <c r="G81" s="288"/>
      <c r="H81" s="288"/>
      <c r="I81" s="212"/>
    </row>
    <row r="82" spans="1:9" ht="14.25" customHeight="1">
      <c r="A82" s="295"/>
      <c r="B82" s="298"/>
      <c r="C82" s="295"/>
      <c r="D82" s="295"/>
      <c r="E82" s="22"/>
      <c r="F82" s="22"/>
      <c r="G82" s="288"/>
      <c r="H82" s="288"/>
      <c r="I82" s="212"/>
    </row>
    <row r="83" spans="1:9" ht="14.25" customHeight="1">
      <c r="A83" s="295"/>
      <c r="B83" s="298"/>
      <c r="C83" s="295"/>
      <c r="D83" s="295"/>
      <c r="E83" s="22"/>
      <c r="F83" s="22"/>
      <c r="G83" s="288"/>
      <c r="H83" s="288"/>
      <c r="I83" s="212"/>
    </row>
    <row r="84" spans="1:9" ht="14.25" customHeight="1">
      <c r="A84" s="295"/>
      <c r="B84" s="298"/>
      <c r="C84" s="295"/>
      <c r="D84" s="295"/>
      <c r="E84" s="22"/>
      <c r="F84" s="22"/>
      <c r="G84" s="288"/>
      <c r="H84" s="288"/>
      <c r="I84" s="212"/>
    </row>
    <row r="85" spans="1:9">
      <c r="A85" s="295"/>
      <c r="B85" s="298"/>
      <c r="C85" s="295"/>
      <c r="D85" s="295"/>
      <c r="E85" s="22"/>
      <c r="F85" s="22"/>
      <c r="G85" s="288"/>
      <c r="H85" s="288"/>
      <c r="I85" s="212"/>
    </row>
    <row r="86" spans="1:9">
      <c r="A86" s="295"/>
      <c r="B86" s="298"/>
      <c r="C86" s="295"/>
      <c r="D86" s="295"/>
      <c r="E86" s="22"/>
      <c r="F86" s="22"/>
      <c r="G86" s="288"/>
      <c r="H86" s="288"/>
      <c r="I86" s="212"/>
    </row>
    <row r="87" spans="1:9">
      <c r="A87" s="295"/>
      <c r="B87" s="298"/>
      <c r="C87" s="295"/>
      <c r="D87" s="295"/>
      <c r="E87" s="22"/>
      <c r="F87" s="22"/>
      <c r="G87" s="288"/>
      <c r="H87" s="288"/>
      <c r="I87" s="212"/>
    </row>
    <row r="88" spans="1:9">
      <c r="A88" s="295"/>
      <c r="B88" s="298"/>
      <c r="C88" s="295"/>
      <c r="D88" s="295"/>
      <c r="E88" s="22"/>
      <c r="F88" s="22"/>
      <c r="G88" s="288"/>
      <c r="H88" s="288"/>
      <c r="I88" s="212"/>
    </row>
    <row r="89" spans="1:9">
      <c r="A89" s="295"/>
      <c r="B89" s="298"/>
      <c r="C89" s="295"/>
      <c r="D89" s="295"/>
      <c r="E89" s="22"/>
      <c r="F89" s="22"/>
      <c r="G89" s="288"/>
      <c r="H89" s="288"/>
      <c r="I89" s="212"/>
    </row>
    <row r="90" spans="1:9">
      <c r="A90" s="295"/>
      <c r="B90" s="298"/>
      <c r="C90" s="295"/>
      <c r="D90" s="295"/>
      <c r="E90" s="22"/>
      <c r="F90" s="22"/>
      <c r="G90" s="288"/>
      <c r="H90" s="288"/>
      <c r="I90" s="212"/>
    </row>
    <row r="91" spans="1:9">
      <c r="A91" s="295"/>
      <c r="B91" s="298"/>
      <c r="C91" s="295"/>
      <c r="D91" s="295"/>
      <c r="E91" s="22"/>
      <c r="F91" s="22"/>
      <c r="G91" s="288"/>
      <c r="H91" s="288"/>
      <c r="I91" s="212"/>
    </row>
    <row r="92" spans="1:9">
      <c r="A92" s="295"/>
      <c r="B92" s="298"/>
      <c r="C92" s="295"/>
      <c r="D92" s="295"/>
      <c r="E92" s="22"/>
      <c r="F92" s="22"/>
      <c r="G92" s="288"/>
      <c r="H92" s="288"/>
      <c r="I92" s="212"/>
    </row>
    <row r="93" spans="1:9">
      <c r="A93" s="295"/>
      <c r="B93" s="298"/>
      <c r="C93" s="295"/>
      <c r="D93" s="295"/>
      <c r="E93" s="22"/>
      <c r="F93" s="22"/>
      <c r="G93" s="288"/>
      <c r="H93" s="288"/>
      <c r="I93" s="212"/>
    </row>
    <row r="94" spans="1:9">
      <c r="A94" s="295"/>
      <c r="B94" s="298"/>
      <c r="C94" s="295"/>
      <c r="D94" s="295"/>
      <c r="E94" s="22"/>
      <c r="F94" s="22"/>
      <c r="G94" s="288"/>
      <c r="H94" s="288"/>
      <c r="I94" s="212"/>
    </row>
    <row r="95" spans="1:9">
      <c r="A95" s="295"/>
      <c r="B95" s="298"/>
      <c r="C95" s="295"/>
      <c r="D95" s="295"/>
      <c r="E95" s="22"/>
      <c r="F95" s="22"/>
      <c r="G95" s="288"/>
      <c r="H95" s="288"/>
      <c r="I95" s="212"/>
    </row>
    <row r="96" spans="1:9">
      <c r="A96" s="295"/>
      <c r="B96" s="298"/>
      <c r="C96" s="295"/>
      <c r="D96" s="295"/>
      <c r="E96" s="22"/>
      <c r="F96" s="22"/>
      <c r="G96" s="288"/>
      <c r="H96" s="288"/>
      <c r="I96" s="212"/>
    </row>
    <row r="97" spans="1:9">
      <c r="A97" s="295"/>
      <c r="B97" s="298"/>
      <c r="C97" s="295"/>
      <c r="D97" s="295"/>
      <c r="E97" s="22"/>
      <c r="F97" s="22"/>
      <c r="G97" s="288"/>
      <c r="H97" s="288"/>
      <c r="I97" s="212"/>
    </row>
    <row r="98" spans="1:9">
      <c r="A98" s="295"/>
      <c r="B98" s="298"/>
      <c r="C98" s="295"/>
      <c r="D98" s="295"/>
      <c r="E98" s="22"/>
      <c r="F98" s="22"/>
      <c r="G98" s="288"/>
      <c r="H98" s="288"/>
      <c r="I98" s="212"/>
    </row>
    <row r="99" spans="1:9">
      <c r="A99" s="295"/>
      <c r="B99" s="298"/>
      <c r="C99" s="295"/>
      <c r="D99" s="295"/>
      <c r="E99" s="22"/>
      <c r="F99" s="22"/>
      <c r="G99" s="288"/>
      <c r="H99" s="288"/>
      <c r="I99" s="212"/>
    </row>
    <row r="100" spans="1:9">
      <c r="A100" s="295"/>
      <c r="B100" s="298"/>
      <c r="C100" s="295"/>
      <c r="D100" s="295"/>
      <c r="E100" s="22"/>
      <c r="F100" s="22"/>
      <c r="G100" s="288"/>
      <c r="H100" s="288"/>
      <c r="I100" s="212"/>
    </row>
    <row r="101" spans="1:9">
      <c r="A101" s="295"/>
      <c r="B101" s="298"/>
      <c r="C101" s="295"/>
      <c r="D101" s="295"/>
      <c r="E101" s="22"/>
      <c r="F101" s="22"/>
      <c r="G101" s="288"/>
      <c r="H101" s="288"/>
      <c r="I101" s="212"/>
    </row>
    <row r="102" spans="1:9" ht="26.25" customHeight="1">
      <c r="A102" s="295"/>
      <c r="B102" s="298"/>
      <c r="C102" s="295"/>
      <c r="D102" s="295"/>
      <c r="E102" s="22"/>
      <c r="F102" s="22"/>
      <c r="G102" s="288"/>
      <c r="H102" s="288"/>
      <c r="I102" s="212"/>
    </row>
    <row r="103" spans="1:9">
      <c r="A103" s="295"/>
      <c r="B103" s="298"/>
      <c r="C103" s="295"/>
      <c r="D103" s="295"/>
      <c r="E103" s="22"/>
      <c r="F103" s="22"/>
      <c r="G103" s="288"/>
      <c r="H103" s="288"/>
      <c r="I103" s="212"/>
    </row>
    <row r="104" spans="1:9">
      <c r="A104" s="295"/>
      <c r="B104" s="298"/>
      <c r="C104" s="295"/>
      <c r="D104" s="295"/>
      <c r="E104" s="22"/>
      <c r="F104" s="22"/>
      <c r="G104" s="288"/>
      <c r="H104" s="288"/>
      <c r="I104" s="212"/>
    </row>
    <row r="105" spans="1:9">
      <c r="A105" s="295"/>
      <c r="B105" s="298"/>
      <c r="C105" s="295"/>
      <c r="D105" s="295"/>
      <c r="E105" s="22"/>
      <c r="F105" s="22"/>
      <c r="G105" s="288"/>
      <c r="H105" s="288"/>
      <c r="I105" s="212"/>
    </row>
    <row r="106" spans="1:9">
      <c r="A106" s="295"/>
      <c r="B106" s="298"/>
      <c r="C106" s="295"/>
      <c r="D106" s="295"/>
      <c r="E106" s="22"/>
      <c r="F106" s="22"/>
      <c r="G106" s="288"/>
      <c r="H106" s="288"/>
      <c r="I106" s="212"/>
    </row>
    <row r="107" spans="1:9">
      <c r="A107" s="295"/>
      <c r="B107" s="298"/>
      <c r="C107" s="295"/>
      <c r="D107" s="295"/>
      <c r="E107" s="22"/>
      <c r="F107" s="22"/>
      <c r="G107" s="288"/>
      <c r="H107" s="288"/>
      <c r="I107" s="212"/>
    </row>
    <row r="108" spans="1:9">
      <c r="A108" s="295"/>
      <c r="B108" s="298"/>
      <c r="C108" s="295"/>
      <c r="D108" s="295"/>
      <c r="E108" s="22"/>
      <c r="F108" s="22"/>
      <c r="G108" s="288"/>
      <c r="H108" s="288"/>
      <c r="I108" s="212"/>
    </row>
    <row r="109" spans="1:9">
      <c r="A109" s="295"/>
      <c r="B109" s="298"/>
      <c r="C109" s="295"/>
      <c r="D109" s="295"/>
      <c r="E109" s="22"/>
      <c r="F109" s="22"/>
      <c r="G109" s="288"/>
      <c r="H109" s="288"/>
      <c r="I109" s="212"/>
    </row>
    <row r="110" spans="1:9">
      <c r="A110" s="295"/>
      <c r="B110" s="298"/>
      <c r="C110" s="295"/>
      <c r="D110" s="295"/>
      <c r="E110" s="22"/>
      <c r="F110" s="22"/>
      <c r="G110" s="288"/>
      <c r="H110" s="288"/>
      <c r="I110" s="212"/>
    </row>
    <row r="111" spans="1:9">
      <c r="A111" s="295"/>
      <c r="B111" s="298"/>
      <c r="C111" s="295"/>
      <c r="D111" s="295"/>
      <c r="E111" s="22"/>
      <c r="F111" s="22"/>
      <c r="G111" s="288"/>
      <c r="H111" s="288"/>
      <c r="I111" s="212"/>
    </row>
    <row r="112" spans="1:9">
      <c r="A112" s="295"/>
      <c r="B112" s="298"/>
      <c r="C112" s="295"/>
      <c r="D112" s="295"/>
      <c r="E112" s="22"/>
      <c r="F112" s="22"/>
      <c r="G112" s="288"/>
      <c r="H112" s="288"/>
      <c r="I112" s="212"/>
    </row>
    <row r="113" spans="1:9">
      <c r="A113" s="295"/>
      <c r="B113" s="298"/>
      <c r="C113" s="295"/>
      <c r="D113" s="295"/>
      <c r="E113" s="22"/>
      <c r="F113" s="22"/>
      <c r="G113" s="288"/>
      <c r="H113" s="288"/>
      <c r="I113" s="212"/>
    </row>
    <row r="114" spans="1:9">
      <c r="A114" s="295"/>
      <c r="B114" s="298"/>
      <c r="C114" s="295"/>
      <c r="D114" s="295"/>
      <c r="E114" s="22"/>
      <c r="F114" s="22"/>
      <c r="G114" s="288"/>
      <c r="H114" s="288"/>
      <c r="I114" s="212"/>
    </row>
    <row r="115" spans="1:9">
      <c r="A115" s="295"/>
      <c r="B115" s="298"/>
      <c r="C115" s="295"/>
      <c r="D115" s="295"/>
      <c r="E115" s="22"/>
      <c r="F115" s="22"/>
      <c r="G115" s="288"/>
      <c r="H115" s="288"/>
      <c r="I115" s="212"/>
    </row>
    <row r="116" spans="1:9">
      <c r="A116" s="295"/>
      <c r="B116" s="298"/>
      <c r="C116" s="295"/>
      <c r="D116" s="295"/>
      <c r="E116" s="22"/>
      <c r="F116" s="22"/>
      <c r="G116" s="288"/>
      <c r="H116" s="288"/>
      <c r="I116" s="212"/>
    </row>
    <row r="117" spans="1:9">
      <c r="A117" s="295"/>
      <c r="B117" s="298"/>
      <c r="C117" s="295"/>
      <c r="D117" s="295"/>
      <c r="E117" s="22"/>
      <c r="F117" s="22"/>
      <c r="G117" s="288"/>
      <c r="H117" s="288"/>
      <c r="I117" s="212"/>
    </row>
    <row r="118" spans="1:9">
      <c r="A118" s="295"/>
      <c r="B118" s="298"/>
      <c r="C118" s="295"/>
      <c r="D118" s="295"/>
      <c r="E118" s="22"/>
      <c r="F118" s="22"/>
      <c r="G118" s="288"/>
      <c r="H118" s="288"/>
      <c r="I118" s="212"/>
    </row>
    <row r="119" spans="1:9">
      <c r="A119" s="295"/>
      <c r="B119" s="298"/>
      <c r="C119" s="295"/>
      <c r="D119" s="295"/>
      <c r="E119" s="22"/>
      <c r="F119" s="22"/>
      <c r="G119" s="288"/>
      <c r="H119" s="288"/>
      <c r="I119" s="212"/>
    </row>
    <row r="120" spans="1:9">
      <c r="A120" s="295"/>
      <c r="B120" s="298"/>
      <c r="C120" s="295"/>
      <c r="D120" s="295"/>
      <c r="E120" s="22"/>
      <c r="F120" s="22"/>
      <c r="G120" s="288"/>
      <c r="H120" s="288"/>
      <c r="I120" s="212"/>
    </row>
    <row r="121" spans="1:9">
      <c r="A121" s="295"/>
      <c r="B121" s="298"/>
      <c r="C121" s="295"/>
      <c r="D121" s="295"/>
      <c r="E121" s="22"/>
      <c r="F121" s="22"/>
      <c r="G121" s="288"/>
      <c r="H121" s="288"/>
      <c r="I121" s="212"/>
    </row>
    <row r="122" spans="1:9">
      <c r="A122" s="295"/>
      <c r="B122" s="298"/>
      <c r="C122" s="295"/>
      <c r="D122" s="295"/>
      <c r="E122" s="22"/>
      <c r="F122" s="22"/>
      <c r="G122" s="288"/>
      <c r="H122" s="288"/>
      <c r="I122" s="212"/>
    </row>
    <row r="123" spans="1:9">
      <c r="A123" s="295"/>
      <c r="B123" s="298"/>
      <c r="C123" s="295"/>
      <c r="D123" s="295"/>
      <c r="E123" s="22"/>
      <c r="F123" s="22"/>
      <c r="G123" s="288"/>
      <c r="H123" s="288"/>
      <c r="I123" s="212"/>
    </row>
    <row r="124" spans="1:9">
      <c r="A124" s="295"/>
      <c r="B124" s="298"/>
      <c r="C124" s="295"/>
      <c r="D124" s="295"/>
      <c r="E124" s="22"/>
      <c r="F124" s="22"/>
      <c r="G124" s="288"/>
      <c r="H124" s="288"/>
      <c r="I124" s="212"/>
    </row>
    <row r="125" spans="1:9">
      <c r="A125" s="295"/>
      <c r="B125" s="298"/>
      <c r="C125" s="295"/>
      <c r="D125" s="295"/>
      <c r="E125" s="22"/>
      <c r="F125" s="22"/>
      <c r="G125" s="288"/>
      <c r="H125" s="288"/>
      <c r="I125" s="212"/>
    </row>
    <row r="126" spans="1:9">
      <c r="A126" s="295"/>
      <c r="B126" s="298"/>
      <c r="C126" s="295"/>
      <c r="D126" s="295"/>
      <c r="E126" s="22"/>
      <c r="F126" s="22"/>
      <c r="G126" s="288"/>
      <c r="H126" s="288"/>
      <c r="I126" s="212"/>
    </row>
    <row r="127" spans="1:9">
      <c r="A127" s="295"/>
      <c r="B127" s="298"/>
      <c r="C127" s="295"/>
      <c r="D127" s="295"/>
      <c r="E127" s="22"/>
      <c r="F127" s="22"/>
      <c r="G127" s="288"/>
      <c r="H127" s="288"/>
      <c r="I127" s="212"/>
    </row>
    <row r="128" spans="1:9">
      <c r="A128" s="295"/>
      <c r="B128" s="298"/>
      <c r="C128" s="295"/>
      <c r="D128" s="295"/>
      <c r="E128" s="22"/>
      <c r="F128" s="22"/>
      <c r="G128" s="288"/>
      <c r="H128" s="288"/>
      <c r="I128" s="212"/>
    </row>
    <row r="129" spans="1:9">
      <c r="A129" s="295"/>
      <c r="B129" s="298"/>
      <c r="C129" s="295"/>
      <c r="D129" s="295"/>
      <c r="E129" s="22"/>
      <c r="F129" s="22"/>
      <c r="G129" s="288"/>
      <c r="H129" s="288"/>
      <c r="I129" s="212"/>
    </row>
    <row r="130" spans="1:9">
      <c r="A130" s="295"/>
      <c r="B130" s="298"/>
      <c r="C130" s="295"/>
      <c r="D130" s="295"/>
      <c r="E130" s="22"/>
      <c r="F130" s="22"/>
      <c r="G130" s="288"/>
      <c r="H130" s="288"/>
      <c r="I130" s="212"/>
    </row>
    <row r="131" spans="1:9">
      <c r="A131" s="295"/>
      <c r="B131" s="298"/>
      <c r="C131" s="295"/>
      <c r="D131" s="295"/>
      <c r="E131" s="22"/>
      <c r="F131" s="22"/>
      <c r="G131" s="288"/>
      <c r="H131" s="288"/>
      <c r="I131" s="212"/>
    </row>
    <row r="132" spans="1:9">
      <c r="A132" s="295"/>
      <c r="B132" s="298"/>
      <c r="C132" s="295"/>
      <c r="D132" s="295"/>
      <c r="E132" s="22"/>
      <c r="F132" s="22"/>
      <c r="G132" s="288"/>
      <c r="H132" s="288"/>
      <c r="I132" s="212"/>
    </row>
    <row r="133" spans="1:9">
      <c r="A133" s="295"/>
      <c r="B133" s="298"/>
      <c r="C133" s="295"/>
      <c r="D133" s="295"/>
      <c r="E133" s="22"/>
      <c r="F133" s="22"/>
      <c r="G133" s="288"/>
      <c r="H133" s="288"/>
      <c r="I133" s="212"/>
    </row>
    <row r="134" spans="1:9" ht="15" customHeight="1">
      <c r="A134" s="295"/>
      <c r="B134" s="298"/>
      <c r="C134" s="295"/>
      <c r="D134" s="295"/>
      <c r="E134" s="22"/>
      <c r="F134" s="22"/>
      <c r="G134" s="288"/>
      <c r="H134" s="288"/>
      <c r="I134" s="212"/>
    </row>
    <row r="135" spans="1:9">
      <c r="A135" s="295"/>
      <c r="B135" s="298"/>
      <c r="C135" s="295"/>
      <c r="D135" s="295"/>
      <c r="E135" s="22"/>
      <c r="F135" s="22"/>
      <c r="G135" s="288"/>
      <c r="H135" s="288"/>
      <c r="I135" s="212"/>
    </row>
    <row r="136" spans="1:9">
      <c r="A136" s="295"/>
      <c r="B136" s="298"/>
      <c r="C136" s="295"/>
      <c r="D136" s="295"/>
      <c r="E136" s="22"/>
      <c r="F136" s="22"/>
      <c r="G136" s="288"/>
      <c r="H136" s="288"/>
      <c r="I136" s="212"/>
    </row>
    <row r="137" spans="1:9">
      <c r="A137" s="295"/>
      <c r="B137" s="298"/>
      <c r="C137" s="295"/>
      <c r="D137" s="295"/>
      <c r="E137" s="22"/>
      <c r="F137" s="22"/>
      <c r="G137" s="288"/>
      <c r="H137" s="288"/>
      <c r="I137" s="212"/>
    </row>
    <row r="138" spans="1:9">
      <c r="A138" s="295"/>
      <c r="B138" s="298"/>
      <c r="C138" s="295"/>
      <c r="D138" s="295"/>
      <c r="E138" s="22"/>
      <c r="F138" s="22"/>
      <c r="G138" s="288"/>
      <c r="H138" s="288"/>
      <c r="I138" s="212"/>
    </row>
    <row r="139" spans="1:9">
      <c r="A139" s="295"/>
      <c r="B139" s="298"/>
      <c r="C139" s="295"/>
      <c r="D139" s="295"/>
      <c r="E139" s="22"/>
      <c r="F139" s="22"/>
      <c r="G139" s="288"/>
      <c r="H139" s="288"/>
      <c r="I139" s="212"/>
    </row>
    <row r="140" spans="1:9">
      <c r="A140" s="295"/>
      <c r="B140" s="298"/>
      <c r="C140" s="295"/>
      <c r="D140" s="295"/>
      <c r="E140" s="22"/>
      <c r="F140" s="22"/>
      <c r="G140" s="288"/>
      <c r="H140" s="288"/>
      <c r="I140" s="212"/>
    </row>
    <row r="141" spans="1:9">
      <c r="A141" s="295"/>
      <c r="B141" s="298"/>
      <c r="C141" s="295"/>
      <c r="D141" s="295"/>
      <c r="E141" s="22"/>
      <c r="F141" s="22"/>
      <c r="G141" s="288"/>
      <c r="H141" s="288"/>
      <c r="I141" s="212"/>
    </row>
    <row r="142" spans="1:9">
      <c r="A142" s="295"/>
      <c r="B142" s="298"/>
      <c r="C142" s="295"/>
      <c r="D142" s="295"/>
      <c r="E142" s="22"/>
      <c r="F142" s="22"/>
      <c r="G142" s="288"/>
      <c r="H142" s="288"/>
      <c r="I142" s="212"/>
    </row>
    <row r="143" spans="1:9">
      <c r="A143" s="295"/>
      <c r="B143" s="298"/>
      <c r="C143" s="295"/>
      <c r="D143" s="295"/>
      <c r="E143" s="22"/>
      <c r="F143" s="22"/>
      <c r="G143" s="288"/>
      <c r="H143" s="288"/>
      <c r="I143" s="212"/>
    </row>
    <row r="144" spans="1:9">
      <c r="A144" s="295"/>
      <c r="B144" s="298"/>
      <c r="C144" s="295"/>
      <c r="D144" s="295"/>
      <c r="E144" s="22"/>
      <c r="F144" s="22"/>
      <c r="G144" s="288"/>
      <c r="H144" s="288"/>
      <c r="I144" s="212"/>
    </row>
    <row r="145" spans="1:9">
      <c r="A145" s="295"/>
      <c r="B145" s="298"/>
      <c r="C145" s="295"/>
      <c r="D145" s="295"/>
      <c r="E145" s="22"/>
      <c r="F145" s="22"/>
      <c r="G145" s="288"/>
      <c r="H145" s="288"/>
      <c r="I145" s="212"/>
    </row>
    <row r="146" spans="1:9">
      <c r="A146" s="295"/>
      <c r="B146" s="298"/>
      <c r="C146" s="295"/>
      <c r="D146" s="295"/>
      <c r="E146" s="22"/>
      <c r="F146" s="22"/>
      <c r="G146" s="288"/>
      <c r="H146" s="288"/>
      <c r="I146" s="212"/>
    </row>
    <row r="147" spans="1:9">
      <c r="A147" s="295"/>
      <c r="B147" s="298"/>
      <c r="C147" s="295"/>
      <c r="D147" s="295"/>
      <c r="E147" s="22"/>
      <c r="F147" s="22"/>
      <c r="G147" s="288"/>
      <c r="H147" s="288"/>
      <c r="I147" s="212"/>
    </row>
    <row r="148" spans="1:9" ht="15" customHeight="1">
      <c r="A148" s="295"/>
      <c r="B148" s="298"/>
      <c r="C148" s="295"/>
      <c r="D148" s="295"/>
      <c r="E148" s="22"/>
      <c r="F148" s="22"/>
      <c r="G148" s="288"/>
      <c r="H148" s="288"/>
      <c r="I148" s="212"/>
    </row>
    <row r="149" spans="1:9" ht="15" customHeight="1">
      <c r="A149" s="295"/>
      <c r="B149" s="298"/>
      <c r="C149" s="295"/>
      <c r="D149" s="295"/>
      <c r="E149" s="22"/>
      <c r="F149" s="22"/>
      <c r="G149" s="288"/>
      <c r="H149" s="288"/>
      <c r="I149" s="212"/>
    </row>
    <row r="150" spans="1:9" ht="15" customHeight="1">
      <c r="A150" s="295"/>
      <c r="B150" s="298"/>
      <c r="C150" s="295"/>
      <c r="D150" s="295"/>
      <c r="E150" s="22"/>
      <c r="F150" s="22"/>
      <c r="G150" s="288"/>
      <c r="H150" s="288"/>
      <c r="I150" s="212"/>
    </row>
    <row r="151" spans="1:9" ht="15.75" customHeight="1">
      <c r="A151" s="295"/>
      <c r="B151" s="298"/>
      <c r="C151" s="295"/>
      <c r="D151" s="295"/>
      <c r="E151" s="22"/>
      <c r="F151" s="22"/>
      <c r="G151" s="288"/>
      <c r="H151" s="288"/>
      <c r="I151" s="212"/>
    </row>
    <row r="152" spans="1:9">
      <c r="A152" s="295"/>
      <c r="B152" s="298"/>
      <c r="C152" s="295"/>
      <c r="D152" s="295"/>
      <c r="E152" s="22"/>
      <c r="F152" s="22"/>
      <c r="G152" s="288"/>
      <c r="H152" s="288"/>
      <c r="I152" s="212"/>
    </row>
    <row r="153" spans="1:9">
      <c r="A153" s="295"/>
      <c r="B153" s="298"/>
      <c r="C153" s="295"/>
      <c r="D153" s="295"/>
      <c r="E153" s="22"/>
      <c r="F153" s="22"/>
      <c r="G153" s="288"/>
      <c r="H153" s="288"/>
      <c r="I153" s="212"/>
    </row>
    <row r="154" spans="1:9">
      <c r="A154" s="295"/>
      <c r="B154" s="298"/>
      <c r="C154" s="295"/>
      <c r="D154" s="295"/>
      <c r="E154" s="22"/>
      <c r="F154" s="22"/>
      <c r="G154" s="288"/>
      <c r="H154" s="288"/>
      <c r="I154" s="212"/>
    </row>
    <row r="155" spans="1:9">
      <c r="A155" s="295"/>
      <c r="B155" s="298"/>
      <c r="C155" s="295"/>
      <c r="D155" s="295"/>
      <c r="E155" s="22"/>
      <c r="F155" s="22"/>
      <c r="G155" s="288"/>
      <c r="H155" s="288"/>
      <c r="I155" s="212"/>
    </row>
    <row r="156" spans="1:9">
      <c r="A156" s="295"/>
      <c r="B156" s="298"/>
      <c r="C156" s="295"/>
      <c r="D156" s="295"/>
      <c r="E156" s="22"/>
      <c r="F156" s="22"/>
      <c r="G156" s="288"/>
      <c r="H156" s="288"/>
      <c r="I156" s="212"/>
    </row>
    <row r="157" spans="1:9">
      <c r="A157" s="295"/>
      <c r="B157" s="298"/>
      <c r="C157" s="295"/>
      <c r="D157" s="295"/>
      <c r="E157" s="22"/>
      <c r="F157" s="22"/>
      <c r="G157" s="288"/>
      <c r="H157" s="288"/>
      <c r="I157" s="212"/>
    </row>
    <row r="158" spans="1:9">
      <c r="A158" s="295"/>
      <c r="B158" s="298"/>
      <c r="C158" s="295"/>
      <c r="D158" s="295"/>
      <c r="E158" s="22"/>
      <c r="F158" s="22"/>
      <c r="G158" s="288"/>
      <c r="H158" s="288"/>
      <c r="I158" s="212"/>
    </row>
    <row r="159" spans="1:9">
      <c r="A159" s="295"/>
      <c r="B159" s="298"/>
      <c r="C159" s="295"/>
      <c r="D159" s="295"/>
      <c r="E159" s="22"/>
      <c r="F159" s="22"/>
      <c r="G159" s="288"/>
      <c r="H159" s="288"/>
      <c r="I159" s="212"/>
    </row>
    <row r="160" spans="1:9">
      <c r="A160" s="295"/>
      <c r="B160" s="298"/>
      <c r="C160" s="295"/>
      <c r="D160" s="295"/>
      <c r="E160" s="22"/>
      <c r="F160" s="22"/>
      <c r="G160" s="288"/>
      <c r="H160" s="288"/>
      <c r="I160" s="212"/>
    </row>
    <row r="161" spans="1:9">
      <c r="A161" s="295"/>
      <c r="B161" s="298"/>
      <c r="C161" s="295"/>
      <c r="D161" s="295"/>
      <c r="E161" s="22"/>
      <c r="F161" s="22"/>
      <c r="G161" s="288"/>
      <c r="H161" s="288"/>
      <c r="I161" s="212"/>
    </row>
    <row r="162" spans="1:9">
      <c r="A162" s="295"/>
      <c r="B162" s="298"/>
      <c r="C162" s="295"/>
      <c r="D162" s="295"/>
      <c r="E162" s="22"/>
      <c r="F162" s="22"/>
      <c r="G162" s="288"/>
      <c r="H162" s="288"/>
      <c r="I162" s="212"/>
    </row>
    <row r="163" spans="1:9">
      <c r="A163" s="295"/>
      <c r="B163" s="298"/>
      <c r="C163" s="295"/>
      <c r="D163" s="295"/>
      <c r="E163" s="22"/>
      <c r="F163" s="22"/>
      <c r="G163" s="288"/>
      <c r="H163" s="288"/>
      <c r="I163" s="212"/>
    </row>
    <row r="164" spans="1:9">
      <c r="A164" s="295"/>
      <c r="B164" s="298"/>
      <c r="C164" s="295"/>
      <c r="D164" s="295"/>
      <c r="E164" s="22"/>
      <c r="F164" s="22"/>
      <c r="G164" s="288"/>
      <c r="H164" s="288"/>
      <c r="I164" s="212"/>
    </row>
    <row r="165" spans="1:9">
      <c r="A165" s="295"/>
      <c r="B165" s="298"/>
      <c r="C165" s="295"/>
      <c r="D165" s="295"/>
      <c r="E165" s="22"/>
      <c r="F165" s="22"/>
      <c r="G165" s="288"/>
      <c r="H165" s="288"/>
      <c r="I165" s="212"/>
    </row>
    <row r="166" spans="1:9">
      <c r="A166" s="295"/>
      <c r="B166" s="298"/>
      <c r="C166" s="295"/>
      <c r="D166" s="295"/>
      <c r="E166" s="22"/>
      <c r="F166" s="22"/>
      <c r="G166" s="288"/>
      <c r="H166" s="288"/>
      <c r="I166" s="212"/>
    </row>
    <row r="167" spans="1:9">
      <c r="A167" s="295"/>
      <c r="B167" s="298"/>
      <c r="C167" s="295"/>
      <c r="D167" s="295"/>
      <c r="E167" s="22"/>
      <c r="F167" s="22"/>
      <c r="G167" s="288"/>
      <c r="H167" s="288"/>
      <c r="I167" s="212"/>
    </row>
    <row r="168" spans="1:9">
      <c r="A168" s="295"/>
      <c r="B168" s="298"/>
      <c r="C168" s="295"/>
      <c r="D168" s="295"/>
      <c r="E168" s="22"/>
      <c r="F168" s="22"/>
      <c r="G168" s="288"/>
      <c r="H168" s="288"/>
      <c r="I168" s="212"/>
    </row>
    <row r="169" spans="1:9">
      <c r="A169" s="295"/>
      <c r="B169" s="298"/>
      <c r="C169" s="295"/>
      <c r="D169" s="295"/>
      <c r="E169" s="22"/>
      <c r="F169" s="22"/>
      <c r="G169" s="288"/>
      <c r="H169" s="288"/>
      <c r="I169" s="212"/>
    </row>
    <row r="170" spans="1:9">
      <c r="A170" s="295"/>
      <c r="B170" s="298"/>
      <c r="C170" s="295"/>
      <c r="D170" s="295"/>
      <c r="E170" s="22"/>
      <c r="F170" s="22"/>
      <c r="G170" s="288"/>
      <c r="H170" s="288"/>
      <c r="I170" s="212"/>
    </row>
    <row r="171" spans="1:9">
      <c r="A171" s="295"/>
      <c r="B171" s="298"/>
      <c r="C171" s="295"/>
      <c r="D171" s="295"/>
      <c r="E171" s="22"/>
      <c r="F171" s="22"/>
      <c r="G171" s="288"/>
      <c r="H171" s="288"/>
      <c r="I171" s="212"/>
    </row>
    <row r="172" spans="1:9">
      <c r="A172" s="295"/>
      <c r="B172" s="298"/>
      <c r="C172" s="295"/>
      <c r="D172" s="295"/>
      <c r="E172" s="22"/>
      <c r="F172" s="22"/>
      <c r="G172" s="288"/>
      <c r="H172" s="288"/>
      <c r="I172" s="212"/>
    </row>
    <row r="173" spans="1:9">
      <c r="A173" s="295"/>
      <c r="B173" s="298"/>
      <c r="C173" s="295"/>
      <c r="D173" s="295"/>
      <c r="E173" s="22"/>
      <c r="F173" s="22"/>
      <c r="G173" s="288"/>
      <c r="H173" s="288"/>
      <c r="I173" s="212"/>
    </row>
    <row r="174" spans="1:9">
      <c r="A174" s="295"/>
      <c r="B174" s="298"/>
      <c r="C174" s="295"/>
      <c r="D174" s="295"/>
      <c r="E174" s="22"/>
      <c r="F174" s="22"/>
      <c r="G174" s="288"/>
      <c r="H174" s="288"/>
      <c r="I174" s="212"/>
    </row>
    <row r="175" spans="1:9">
      <c r="A175" s="295"/>
      <c r="B175" s="298"/>
      <c r="C175" s="295"/>
      <c r="D175" s="295"/>
      <c r="E175" s="22"/>
      <c r="F175" s="22"/>
      <c r="G175" s="288"/>
      <c r="H175" s="288"/>
      <c r="I175" s="212"/>
    </row>
    <row r="176" spans="1:9">
      <c r="A176" s="295"/>
      <c r="B176" s="298"/>
      <c r="C176" s="295"/>
      <c r="D176" s="295"/>
      <c r="E176" s="22"/>
      <c r="F176" s="22"/>
      <c r="G176" s="288"/>
      <c r="H176" s="288"/>
      <c r="I176" s="212"/>
    </row>
    <row r="177" spans="1:9">
      <c r="A177" s="295"/>
      <c r="B177" s="298"/>
      <c r="C177" s="295"/>
      <c r="D177" s="295"/>
      <c r="E177" s="22"/>
      <c r="F177" s="22"/>
      <c r="G177" s="288"/>
      <c r="H177" s="288"/>
      <c r="I177" s="212"/>
    </row>
    <row r="178" spans="1:9">
      <c r="A178" s="295"/>
      <c r="B178" s="298"/>
      <c r="C178" s="295"/>
      <c r="D178" s="295"/>
      <c r="E178" s="22"/>
      <c r="F178" s="22"/>
      <c r="G178" s="288"/>
      <c r="H178" s="288"/>
      <c r="I178" s="212"/>
    </row>
    <row r="179" spans="1:9">
      <c r="A179" s="295"/>
      <c r="B179" s="298"/>
      <c r="C179" s="295"/>
      <c r="D179" s="295"/>
      <c r="E179" s="22"/>
      <c r="F179" s="22"/>
      <c r="G179" s="288"/>
      <c r="H179" s="288"/>
      <c r="I179" s="212"/>
    </row>
    <row r="180" spans="1:9">
      <c r="A180" s="295"/>
      <c r="B180" s="298"/>
      <c r="C180" s="295"/>
      <c r="D180" s="295"/>
      <c r="E180" s="22"/>
      <c r="F180" s="22"/>
      <c r="G180" s="288"/>
      <c r="H180" s="288"/>
      <c r="I180" s="212"/>
    </row>
    <row r="181" spans="1:9">
      <c r="A181" s="295"/>
      <c r="B181" s="298"/>
      <c r="C181" s="295"/>
      <c r="D181" s="295"/>
      <c r="E181" s="22"/>
      <c r="F181" s="22"/>
      <c r="G181" s="288"/>
      <c r="H181" s="288"/>
      <c r="I181" s="212"/>
    </row>
    <row r="182" spans="1:9">
      <c r="A182" s="295"/>
      <c r="B182" s="298"/>
      <c r="C182" s="295"/>
      <c r="D182" s="295"/>
      <c r="E182" s="22"/>
      <c r="F182" s="22"/>
      <c r="G182" s="288"/>
      <c r="H182" s="288"/>
      <c r="I182" s="212"/>
    </row>
    <row r="183" spans="1:9">
      <c r="A183" s="295"/>
      <c r="B183" s="298"/>
      <c r="C183" s="295"/>
      <c r="D183" s="295"/>
      <c r="E183" s="22"/>
      <c r="F183" s="22"/>
      <c r="G183" s="288"/>
      <c r="H183" s="288"/>
      <c r="I183" s="212"/>
    </row>
    <row r="184" spans="1:9">
      <c r="A184" s="295"/>
      <c r="B184" s="298"/>
      <c r="C184" s="295"/>
      <c r="D184" s="295"/>
      <c r="E184" s="22"/>
      <c r="F184" s="22"/>
      <c r="G184" s="288"/>
      <c r="H184" s="288"/>
      <c r="I184" s="212"/>
    </row>
    <row r="185" spans="1:9">
      <c r="A185" s="295"/>
      <c r="B185" s="298"/>
      <c r="C185" s="295"/>
      <c r="D185" s="295"/>
      <c r="E185" s="22"/>
      <c r="F185" s="22"/>
      <c r="G185" s="288"/>
      <c r="H185" s="288"/>
      <c r="I185" s="212"/>
    </row>
    <row r="186" spans="1:9">
      <c r="A186" s="295"/>
      <c r="B186" s="298"/>
      <c r="C186" s="295"/>
      <c r="D186" s="295"/>
      <c r="E186" s="22"/>
      <c r="F186" s="22"/>
      <c r="G186" s="288"/>
      <c r="H186" s="288"/>
      <c r="I186" s="212"/>
    </row>
    <row r="187" spans="1:9">
      <c r="A187" s="295"/>
      <c r="B187" s="298"/>
      <c r="C187" s="295"/>
      <c r="D187" s="295"/>
      <c r="E187" s="22"/>
      <c r="F187" s="22"/>
      <c r="G187" s="288"/>
      <c r="H187" s="288"/>
      <c r="I187" s="212"/>
    </row>
    <row r="188" spans="1:9">
      <c r="A188" s="295"/>
      <c r="B188" s="298"/>
      <c r="C188" s="295"/>
      <c r="D188" s="295"/>
      <c r="E188" s="22"/>
      <c r="F188" s="22"/>
      <c r="G188" s="288"/>
      <c r="H188" s="288"/>
      <c r="I188" s="212"/>
    </row>
    <row r="189" spans="1:9">
      <c r="A189" s="295"/>
      <c r="B189" s="298"/>
      <c r="C189" s="295"/>
      <c r="D189" s="295"/>
      <c r="E189" s="22"/>
      <c r="F189" s="22"/>
      <c r="G189" s="288"/>
      <c r="H189" s="288"/>
      <c r="I189" s="212"/>
    </row>
    <row r="190" spans="1:9">
      <c r="A190" s="295"/>
      <c r="B190" s="298"/>
      <c r="C190" s="295"/>
      <c r="D190" s="295"/>
      <c r="E190" s="22"/>
      <c r="F190" s="22"/>
      <c r="G190" s="288"/>
      <c r="H190" s="288"/>
      <c r="I190" s="212"/>
    </row>
    <row r="191" spans="1:9">
      <c r="A191" s="295"/>
      <c r="B191" s="298"/>
      <c r="C191" s="295"/>
      <c r="D191" s="295"/>
      <c r="E191" s="22"/>
      <c r="F191" s="22"/>
      <c r="G191" s="288"/>
      <c r="H191" s="288"/>
      <c r="I191" s="212"/>
    </row>
    <row r="192" spans="1:9">
      <c r="A192" s="295"/>
      <c r="B192" s="298"/>
      <c r="C192" s="295"/>
      <c r="D192" s="295"/>
      <c r="E192" s="22"/>
      <c r="F192" s="22"/>
      <c r="G192" s="288"/>
      <c r="H192" s="288"/>
      <c r="I192" s="212"/>
    </row>
    <row r="193" spans="1:9">
      <c r="A193" s="295"/>
      <c r="B193" s="298"/>
      <c r="C193" s="295"/>
      <c r="D193" s="295"/>
      <c r="E193" s="22"/>
      <c r="F193" s="22"/>
      <c r="G193" s="288"/>
      <c r="H193" s="288"/>
      <c r="I193" s="212"/>
    </row>
    <row r="194" spans="1:9">
      <c r="A194" s="295"/>
      <c r="B194" s="298"/>
      <c r="C194" s="295"/>
      <c r="D194" s="295"/>
      <c r="E194" s="22"/>
      <c r="F194" s="22"/>
      <c r="G194" s="288"/>
      <c r="H194" s="288"/>
      <c r="I194" s="212"/>
    </row>
    <row r="195" spans="1:9">
      <c r="A195" s="295"/>
      <c r="B195" s="298"/>
      <c r="C195" s="295"/>
      <c r="D195" s="295"/>
      <c r="E195" s="22"/>
      <c r="F195" s="22"/>
      <c r="G195" s="288"/>
      <c r="H195" s="288"/>
      <c r="I195" s="212"/>
    </row>
    <row r="196" spans="1:9">
      <c r="A196" s="295"/>
      <c r="B196" s="298"/>
      <c r="C196" s="295"/>
      <c r="D196" s="295"/>
      <c r="E196" s="22"/>
      <c r="F196" s="22"/>
      <c r="G196" s="288"/>
      <c r="H196" s="288"/>
      <c r="I196" s="212"/>
    </row>
    <row r="197" spans="1:9">
      <c r="A197" s="295"/>
      <c r="B197" s="298"/>
      <c r="C197" s="295"/>
      <c r="D197" s="295"/>
      <c r="E197" s="22"/>
      <c r="F197" s="22"/>
      <c r="G197" s="288"/>
      <c r="H197" s="288"/>
      <c r="I197" s="212"/>
    </row>
    <row r="198" spans="1:9">
      <c r="A198" s="295"/>
      <c r="B198" s="298"/>
      <c r="C198" s="295"/>
      <c r="D198" s="295"/>
      <c r="E198" s="22"/>
      <c r="F198" s="22"/>
      <c r="G198" s="288"/>
      <c r="H198" s="288"/>
      <c r="I198" s="212"/>
    </row>
    <row r="199" spans="1:9">
      <c r="A199" s="295"/>
      <c r="B199" s="298"/>
      <c r="C199" s="295"/>
      <c r="D199" s="295"/>
      <c r="E199" s="22"/>
      <c r="F199" s="22"/>
      <c r="G199" s="288"/>
      <c r="H199" s="288"/>
      <c r="I199" s="212"/>
    </row>
    <row r="200" spans="1:9">
      <c r="A200" s="295"/>
      <c r="B200" s="298"/>
      <c r="C200" s="295"/>
      <c r="D200" s="295"/>
      <c r="E200" s="22"/>
      <c r="F200" s="22"/>
      <c r="G200" s="288"/>
      <c r="H200" s="288"/>
      <c r="I200" s="212"/>
    </row>
    <row r="201" spans="1:9">
      <c r="A201" s="295"/>
      <c r="B201" s="298"/>
      <c r="C201" s="295"/>
      <c r="D201" s="295"/>
      <c r="E201" s="22"/>
      <c r="F201" s="22"/>
      <c r="G201" s="288"/>
      <c r="H201" s="288"/>
      <c r="I201" s="212"/>
    </row>
    <row r="202" spans="1:9">
      <c r="A202" s="295"/>
      <c r="B202" s="298"/>
      <c r="C202" s="295"/>
      <c r="D202" s="295"/>
      <c r="E202" s="22"/>
      <c r="F202" s="22"/>
      <c r="G202" s="288"/>
      <c r="H202" s="288"/>
      <c r="I202" s="212"/>
    </row>
    <row r="203" spans="1:9">
      <c r="A203" s="295"/>
      <c r="B203" s="298"/>
      <c r="C203" s="295"/>
      <c r="D203" s="295"/>
      <c r="E203" s="22"/>
      <c r="F203" s="22"/>
      <c r="G203" s="288"/>
      <c r="H203" s="288"/>
      <c r="I203" s="212"/>
    </row>
    <row r="204" spans="1:9">
      <c r="A204" s="295"/>
      <c r="B204" s="298"/>
      <c r="C204" s="295"/>
      <c r="D204" s="295"/>
      <c r="E204" s="22"/>
      <c r="F204" s="22"/>
      <c r="G204" s="288"/>
      <c r="H204" s="288"/>
      <c r="I204" s="212"/>
    </row>
    <row r="205" spans="1:9">
      <c r="A205" s="295"/>
      <c r="B205" s="298"/>
      <c r="C205" s="295"/>
      <c r="D205" s="295"/>
      <c r="E205" s="22"/>
      <c r="F205" s="22"/>
      <c r="G205" s="288"/>
      <c r="H205" s="288"/>
      <c r="I205" s="212"/>
    </row>
    <row r="206" spans="1:9">
      <c r="A206" s="295"/>
      <c r="B206" s="298"/>
      <c r="C206" s="295"/>
      <c r="D206" s="295"/>
      <c r="E206" s="22"/>
      <c r="F206" s="22"/>
      <c r="G206" s="288"/>
      <c r="H206" s="288"/>
      <c r="I206" s="212"/>
    </row>
    <row r="207" spans="1:9">
      <c r="A207" s="295"/>
      <c r="B207" s="298"/>
      <c r="C207" s="295"/>
      <c r="D207" s="295"/>
      <c r="E207" s="22"/>
      <c r="F207" s="22"/>
      <c r="G207" s="288"/>
      <c r="H207" s="288"/>
      <c r="I207" s="212"/>
    </row>
    <row r="208" spans="1:9">
      <c r="A208" s="295"/>
      <c r="B208" s="298"/>
      <c r="C208" s="295"/>
      <c r="D208" s="295"/>
      <c r="E208" s="22"/>
      <c r="F208" s="22"/>
      <c r="G208" s="288"/>
      <c r="H208" s="288"/>
      <c r="I208" s="212"/>
    </row>
    <row r="209" spans="1:9">
      <c r="A209" s="295"/>
      <c r="B209" s="298"/>
      <c r="C209" s="295"/>
      <c r="D209" s="295"/>
      <c r="E209" s="22"/>
      <c r="F209" s="22"/>
      <c r="G209" s="288"/>
      <c r="H209" s="288"/>
      <c r="I209" s="212"/>
    </row>
    <row r="210" spans="1:9">
      <c r="A210" s="295"/>
      <c r="B210" s="298"/>
      <c r="C210" s="295"/>
      <c r="D210" s="295"/>
      <c r="E210" s="22"/>
      <c r="F210" s="22"/>
      <c r="G210" s="288"/>
      <c r="H210" s="288"/>
      <c r="I210" s="212"/>
    </row>
    <row r="211" spans="1:9">
      <c r="A211" s="295"/>
      <c r="B211" s="298"/>
      <c r="C211" s="295"/>
      <c r="D211" s="295"/>
      <c r="E211" s="22"/>
      <c r="F211" s="22"/>
      <c r="G211" s="288"/>
      <c r="H211" s="288"/>
      <c r="I211" s="212"/>
    </row>
    <row r="212" spans="1:9">
      <c r="A212" s="295"/>
      <c r="B212" s="298"/>
      <c r="C212" s="295"/>
      <c r="D212" s="295"/>
      <c r="E212" s="22"/>
      <c r="F212" s="22"/>
      <c r="G212" s="288"/>
      <c r="H212" s="288"/>
      <c r="I212" s="212"/>
    </row>
    <row r="213" spans="1:9">
      <c r="A213" s="295"/>
      <c r="B213" s="298"/>
      <c r="C213" s="295"/>
      <c r="D213" s="295"/>
      <c r="E213" s="22"/>
      <c r="F213" s="22"/>
      <c r="G213" s="288"/>
      <c r="H213" s="288"/>
      <c r="I213" s="212"/>
    </row>
    <row r="214" spans="1:9">
      <c r="A214" s="295"/>
      <c r="B214" s="298"/>
      <c r="C214" s="295"/>
      <c r="D214" s="295"/>
      <c r="E214" s="22"/>
      <c r="F214" s="22"/>
      <c r="G214" s="288"/>
      <c r="H214" s="288"/>
      <c r="I214" s="212"/>
    </row>
    <row r="215" spans="1:9">
      <c r="A215" s="295"/>
      <c r="B215" s="298"/>
      <c r="C215" s="295"/>
      <c r="D215" s="295"/>
      <c r="E215" s="22"/>
      <c r="F215" s="22"/>
      <c r="G215" s="288"/>
      <c r="H215" s="288"/>
      <c r="I215" s="212"/>
    </row>
    <row r="216" spans="1:9">
      <c r="A216" s="295"/>
      <c r="B216" s="298"/>
      <c r="C216" s="295"/>
      <c r="D216" s="295"/>
      <c r="E216" s="22"/>
      <c r="F216" s="22"/>
      <c r="G216" s="288"/>
      <c r="H216" s="288"/>
      <c r="I216" s="212"/>
    </row>
    <row r="217" spans="1:9">
      <c r="A217" s="295"/>
      <c r="B217" s="298"/>
      <c r="C217" s="295"/>
      <c r="D217" s="295"/>
      <c r="E217" s="22"/>
      <c r="F217" s="22"/>
      <c r="G217" s="288"/>
      <c r="H217" s="288"/>
      <c r="I217" s="212"/>
    </row>
    <row r="218" spans="1:9">
      <c r="A218" s="295"/>
      <c r="B218" s="298"/>
      <c r="C218" s="295"/>
      <c r="D218" s="295"/>
      <c r="E218" s="22"/>
      <c r="F218" s="22"/>
      <c r="G218" s="288"/>
      <c r="H218" s="288"/>
      <c r="I218" s="212"/>
    </row>
    <row r="219" spans="1:9">
      <c r="A219" s="295"/>
      <c r="B219" s="298"/>
      <c r="C219" s="295"/>
      <c r="D219" s="295"/>
      <c r="E219" s="22"/>
      <c r="F219" s="22"/>
      <c r="G219" s="288"/>
      <c r="H219" s="288"/>
      <c r="I219" s="212"/>
    </row>
    <row r="220" spans="1:9">
      <c r="A220" s="295"/>
      <c r="B220" s="298"/>
      <c r="C220" s="295"/>
      <c r="D220" s="295"/>
      <c r="E220" s="22"/>
      <c r="F220" s="22"/>
      <c r="G220" s="288"/>
      <c r="H220" s="288"/>
      <c r="I220" s="212"/>
    </row>
    <row r="221" spans="1:9">
      <c r="A221" s="295"/>
      <c r="B221" s="298"/>
      <c r="C221" s="295"/>
      <c r="D221" s="295"/>
      <c r="E221" s="22"/>
      <c r="F221" s="22"/>
      <c r="G221" s="288"/>
      <c r="H221" s="288"/>
      <c r="I221" s="212"/>
    </row>
    <row r="222" spans="1:9">
      <c r="A222" s="295"/>
      <c r="B222" s="298"/>
      <c r="C222" s="295"/>
      <c r="D222" s="295"/>
      <c r="E222" s="22"/>
      <c r="F222" s="22"/>
      <c r="G222" s="288"/>
      <c r="H222" s="288"/>
      <c r="I222" s="212"/>
    </row>
    <row r="223" spans="1:9">
      <c r="A223" s="295"/>
      <c r="B223" s="298"/>
      <c r="C223" s="295"/>
      <c r="D223" s="295"/>
      <c r="E223" s="22"/>
      <c r="F223" s="22"/>
      <c r="G223" s="288"/>
      <c r="H223" s="288"/>
      <c r="I223" s="212"/>
    </row>
    <row r="224" spans="1:9">
      <c r="A224" s="295"/>
      <c r="B224" s="298"/>
      <c r="C224" s="295"/>
      <c r="D224" s="295"/>
      <c r="E224" s="22"/>
      <c r="F224" s="22"/>
      <c r="G224" s="288"/>
      <c r="H224" s="288"/>
      <c r="I224" s="212"/>
    </row>
    <row r="225" spans="1:9">
      <c r="A225" s="295"/>
      <c r="B225" s="298"/>
      <c r="C225" s="295"/>
      <c r="D225" s="295"/>
      <c r="E225" s="22"/>
      <c r="F225" s="22"/>
      <c r="G225" s="288"/>
      <c r="H225" s="288"/>
      <c r="I225" s="212"/>
    </row>
    <row r="226" spans="1:9">
      <c r="A226" s="295"/>
      <c r="B226" s="298"/>
      <c r="C226" s="295"/>
      <c r="D226" s="295"/>
      <c r="E226" s="22"/>
      <c r="F226" s="22"/>
      <c r="G226" s="288"/>
      <c r="H226" s="288"/>
      <c r="I226" s="212"/>
    </row>
    <row r="227" spans="1:9">
      <c r="A227" s="295"/>
      <c r="B227" s="298"/>
      <c r="C227" s="295"/>
      <c r="D227" s="295"/>
      <c r="E227" s="22"/>
      <c r="F227" s="22"/>
      <c r="G227" s="288"/>
      <c r="H227" s="288"/>
      <c r="I227" s="212"/>
    </row>
    <row r="228" spans="1:9">
      <c r="A228" s="295"/>
      <c r="B228" s="298"/>
      <c r="C228" s="295"/>
      <c r="D228" s="295"/>
      <c r="E228" s="22"/>
      <c r="F228" s="22"/>
      <c r="G228" s="288"/>
      <c r="H228" s="288"/>
      <c r="I228" s="212"/>
    </row>
    <row r="229" spans="1:9">
      <c r="A229" s="295"/>
      <c r="B229" s="298"/>
      <c r="C229" s="295"/>
      <c r="D229" s="295"/>
      <c r="E229" s="22"/>
      <c r="F229" s="22"/>
      <c r="G229" s="288"/>
      <c r="H229" s="288"/>
      <c r="I229" s="212"/>
    </row>
    <row r="230" spans="1:9">
      <c r="A230" s="295"/>
      <c r="B230" s="298"/>
      <c r="C230" s="295"/>
      <c r="D230" s="295"/>
      <c r="E230" s="22"/>
      <c r="F230" s="22"/>
      <c r="G230" s="288"/>
      <c r="H230" s="288"/>
      <c r="I230" s="212"/>
    </row>
    <row r="231" spans="1:9">
      <c r="A231" s="295"/>
      <c r="B231" s="298"/>
      <c r="C231" s="295"/>
      <c r="D231" s="295"/>
      <c r="E231" s="22"/>
      <c r="F231" s="22"/>
      <c r="G231" s="288"/>
      <c r="H231" s="288"/>
      <c r="I231" s="212"/>
    </row>
    <row r="232" spans="1:9">
      <c r="A232" s="295"/>
      <c r="B232" s="298"/>
      <c r="C232" s="295"/>
      <c r="D232" s="295"/>
      <c r="E232" s="22"/>
      <c r="F232" s="22"/>
      <c r="G232" s="288"/>
      <c r="H232" s="288"/>
      <c r="I232" s="212"/>
    </row>
    <row r="233" spans="1:9">
      <c r="A233" s="295"/>
      <c r="B233" s="298"/>
      <c r="C233" s="295"/>
      <c r="D233" s="295"/>
      <c r="E233" s="22"/>
      <c r="F233" s="22"/>
      <c r="G233" s="288"/>
      <c r="H233" s="288"/>
      <c r="I233" s="212"/>
    </row>
    <row r="234" spans="1:9">
      <c r="A234" s="295"/>
      <c r="B234" s="298"/>
      <c r="C234" s="295"/>
      <c r="D234" s="295"/>
      <c r="E234" s="22"/>
      <c r="F234" s="22"/>
      <c r="G234" s="288"/>
      <c r="H234" s="288"/>
      <c r="I234" s="212"/>
    </row>
    <row r="235" spans="1:9">
      <c r="A235" s="295"/>
      <c r="B235" s="298"/>
      <c r="C235" s="295"/>
      <c r="D235" s="295"/>
      <c r="E235" s="22"/>
      <c r="F235" s="22"/>
      <c r="G235" s="288"/>
      <c r="H235" s="288"/>
      <c r="I235" s="212"/>
    </row>
    <row r="236" spans="1:9">
      <c r="A236" s="295"/>
      <c r="B236" s="298"/>
      <c r="C236" s="295"/>
      <c r="D236" s="295"/>
      <c r="E236" s="22"/>
      <c r="F236" s="22"/>
      <c r="G236" s="288"/>
      <c r="H236" s="288"/>
      <c r="I236" s="212"/>
    </row>
    <row r="237" spans="1:9">
      <c r="A237" s="295"/>
      <c r="B237" s="298"/>
      <c r="C237" s="295"/>
      <c r="D237" s="295"/>
      <c r="E237" s="22"/>
      <c r="F237" s="22"/>
      <c r="G237" s="288"/>
      <c r="H237" s="288"/>
      <c r="I237" s="212"/>
    </row>
    <row r="238" spans="1:9">
      <c r="A238" s="295"/>
      <c r="B238" s="298"/>
      <c r="C238" s="295"/>
      <c r="D238" s="295"/>
      <c r="E238" s="22"/>
      <c r="F238" s="22"/>
      <c r="G238" s="288"/>
      <c r="H238" s="288"/>
      <c r="I238" s="212"/>
    </row>
    <row r="239" spans="1:9">
      <c r="A239" s="295"/>
      <c r="B239" s="298"/>
      <c r="C239" s="295"/>
      <c r="D239" s="295"/>
      <c r="E239" s="22"/>
      <c r="F239" s="22"/>
      <c r="G239" s="288"/>
      <c r="H239" s="288"/>
      <c r="I239" s="212"/>
    </row>
    <row r="240" spans="1:9">
      <c r="A240" s="295"/>
      <c r="B240" s="298"/>
      <c r="C240" s="295"/>
      <c r="D240" s="295"/>
      <c r="E240" s="22"/>
      <c r="F240" s="22"/>
      <c r="G240" s="288"/>
      <c r="H240" s="288"/>
      <c r="I240" s="212"/>
    </row>
    <row r="241" spans="1:9">
      <c r="A241" s="295"/>
      <c r="B241" s="298"/>
      <c r="C241" s="295"/>
      <c r="D241" s="295"/>
      <c r="E241" s="22"/>
      <c r="F241" s="22"/>
      <c r="G241" s="288"/>
      <c r="H241" s="288"/>
      <c r="I241" s="212"/>
    </row>
    <row r="242" spans="1:9">
      <c r="A242" s="295"/>
      <c r="B242" s="298"/>
      <c r="C242" s="295"/>
      <c r="D242" s="295"/>
      <c r="E242" s="22"/>
      <c r="F242" s="22"/>
      <c r="G242" s="288"/>
      <c r="H242" s="288"/>
      <c r="I242" s="212"/>
    </row>
    <row r="243" spans="1:9">
      <c r="A243" s="295"/>
      <c r="B243" s="298"/>
      <c r="C243" s="295"/>
      <c r="D243" s="295"/>
      <c r="E243" s="22"/>
      <c r="F243" s="22"/>
      <c r="G243" s="288"/>
      <c r="H243" s="288"/>
      <c r="I243" s="212"/>
    </row>
    <row r="244" spans="1:9">
      <c r="A244" s="295"/>
      <c r="B244" s="298"/>
      <c r="C244" s="295"/>
      <c r="D244" s="295"/>
      <c r="E244" s="22"/>
      <c r="F244" s="22"/>
      <c r="G244" s="288"/>
      <c r="H244" s="288"/>
      <c r="I244" s="212"/>
    </row>
    <row r="245" spans="1:9">
      <c r="A245" s="295"/>
      <c r="B245" s="298"/>
      <c r="C245" s="295"/>
      <c r="D245" s="295"/>
      <c r="E245" s="22"/>
      <c r="F245" s="22"/>
      <c r="G245" s="288"/>
      <c r="H245" s="288"/>
      <c r="I245" s="212"/>
    </row>
    <row r="246" spans="1:9">
      <c r="A246" s="295"/>
      <c r="B246" s="298"/>
      <c r="C246" s="295"/>
      <c r="D246" s="295"/>
      <c r="E246" s="22"/>
      <c r="F246" s="22"/>
      <c r="G246" s="288"/>
      <c r="H246" s="288"/>
      <c r="I246" s="212"/>
    </row>
    <row r="247" spans="1:9">
      <c r="A247" s="295"/>
      <c r="B247" s="298"/>
      <c r="C247" s="295"/>
      <c r="D247" s="295"/>
      <c r="E247" s="22"/>
      <c r="F247" s="22"/>
      <c r="G247" s="288"/>
      <c r="H247" s="288"/>
      <c r="I247" s="212"/>
    </row>
    <row r="248" spans="1:9">
      <c r="A248" s="295"/>
      <c r="B248" s="298"/>
      <c r="C248" s="295"/>
      <c r="D248" s="295"/>
      <c r="E248" s="22"/>
      <c r="F248" s="22"/>
      <c r="G248" s="288"/>
      <c r="H248" s="288"/>
      <c r="I248" s="212"/>
    </row>
    <row r="249" spans="1:9">
      <c r="A249" s="295"/>
      <c r="B249" s="298"/>
      <c r="C249" s="295"/>
      <c r="D249" s="295"/>
      <c r="E249" s="22"/>
      <c r="F249" s="22"/>
      <c r="G249" s="288"/>
      <c r="H249" s="288"/>
      <c r="I249" s="212"/>
    </row>
    <row r="250" spans="1:9">
      <c r="A250" s="295"/>
      <c r="B250" s="298"/>
      <c r="C250" s="295"/>
      <c r="D250" s="295"/>
      <c r="E250" s="22"/>
      <c r="F250" s="22"/>
      <c r="G250" s="288"/>
      <c r="H250" s="288"/>
      <c r="I250" s="212"/>
    </row>
    <row r="251" spans="1:9">
      <c r="A251" s="295"/>
      <c r="B251" s="298"/>
      <c r="C251" s="295"/>
      <c r="D251" s="295"/>
      <c r="E251" s="22"/>
      <c r="F251" s="22"/>
      <c r="G251" s="288"/>
      <c r="H251" s="288"/>
      <c r="I251" s="212"/>
    </row>
    <row r="252" spans="1:9">
      <c r="A252" s="295"/>
      <c r="B252" s="298"/>
      <c r="C252" s="295"/>
      <c r="D252" s="295"/>
      <c r="E252" s="22"/>
      <c r="F252" s="22"/>
      <c r="G252" s="288"/>
      <c r="H252" s="288"/>
      <c r="I252" s="212"/>
    </row>
    <row r="253" spans="1:9">
      <c r="A253" s="295"/>
      <c r="B253" s="298"/>
      <c r="C253" s="295"/>
      <c r="D253" s="295"/>
      <c r="E253" s="22"/>
      <c r="F253" s="22"/>
      <c r="G253" s="288"/>
      <c r="H253" s="288"/>
      <c r="I253" s="212"/>
    </row>
    <row r="254" spans="1:9">
      <c r="A254" s="295"/>
      <c r="B254" s="298"/>
      <c r="C254" s="295"/>
      <c r="D254" s="295"/>
      <c r="E254" s="22"/>
      <c r="F254" s="22"/>
      <c r="G254" s="288"/>
      <c r="H254" s="288"/>
      <c r="I254" s="212"/>
    </row>
    <row r="255" spans="1:9">
      <c r="A255" s="295"/>
      <c r="B255" s="298"/>
      <c r="C255" s="295"/>
      <c r="D255" s="295"/>
      <c r="E255" s="22"/>
      <c r="F255" s="22"/>
      <c r="G255" s="288"/>
      <c r="H255" s="288"/>
      <c r="I255" s="212"/>
    </row>
    <row r="256" spans="1:9">
      <c r="A256" s="295"/>
      <c r="B256" s="298"/>
      <c r="C256" s="295"/>
      <c r="D256" s="295"/>
      <c r="E256" s="22"/>
      <c r="F256" s="22"/>
      <c r="G256" s="288"/>
      <c r="H256" s="288"/>
      <c r="I256" s="212"/>
    </row>
    <row r="257" spans="1:9">
      <c r="A257" s="295"/>
      <c r="B257" s="298"/>
      <c r="C257" s="295"/>
      <c r="D257" s="295"/>
      <c r="E257" s="22"/>
      <c r="F257" s="22"/>
      <c r="G257" s="288"/>
      <c r="H257" s="288"/>
      <c r="I257" s="212"/>
    </row>
    <row r="258" spans="1:9">
      <c r="A258" s="295"/>
      <c r="B258" s="298"/>
      <c r="C258" s="295"/>
      <c r="D258" s="295"/>
      <c r="E258" s="22"/>
      <c r="F258" s="22"/>
      <c r="G258" s="288"/>
      <c r="H258" s="288"/>
      <c r="I258" s="212"/>
    </row>
    <row r="259" spans="1:9">
      <c r="A259" s="295"/>
      <c r="B259" s="298"/>
      <c r="C259" s="295"/>
      <c r="D259" s="295"/>
      <c r="E259" s="22"/>
      <c r="F259" s="22"/>
      <c r="G259" s="288"/>
      <c r="H259" s="288"/>
      <c r="I259" s="212"/>
    </row>
    <row r="260" spans="1:9">
      <c r="A260" s="295"/>
      <c r="B260" s="298"/>
      <c r="C260" s="295"/>
      <c r="D260" s="295"/>
      <c r="E260" s="22"/>
      <c r="F260" s="22"/>
      <c r="G260" s="288"/>
      <c r="H260" s="288"/>
      <c r="I260" s="212"/>
    </row>
    <row r="261" spans="1:9">
      <c r="A261" s="295"/>
      <c r="B261" s="298"/>
      <c r="C261" s="295"/>
      <c r="D261" s="295"/>
      <c r="E261" s="22"/>
      <c r="F261" s="22"/>
      <c r="G261" s="288"/>
      <c r="H261" s="288"/>
      <c r="I261" s="212"/>
    </row>
    <row r="262" spans="1:9">
      <c r="A262" s="295"/>
      <c r="B262" s="298"/>
      <c r="C262" s="295"/>
      <c r="D262" s="295"/>
      <c r="E262" s="22"/>
      <c r="F262" s="22"/>
      <c r="G262" s="288"/>
      <c r="H262" s="288"/>
      <c r="I262" s="212"/>
    </row>
    <row r="263" spans="1:9">
      <c r="A263" s="295"/>
      <c r="B263" s="298"/>
      <c r="C263" s="295"/>
      <c r="D263" s="295"/>
      <c r="E263" s="22"/>
      <c r="F263" s="22"/>
      <c r="G263" s="288"/>
      <c r="H263" s="288"/>
      <c r="I263" s="212"/>
    </row>
    <row r="264" spans="1:9">
      <c r="A264" s="295"/>
      <c r="B264" s="298"/>
      <c r="C264" s="295"/>
      <c r="D264" s="295"/>
      <c r="E264" s="22"/>
      <c r="F264" s="22"/>
      <c r="G264" s="288"/>
      <c r="H264" s="288"/>
      <c r="I264" s="212"/>
    </row>
    <row r="265" spans="1:9">
      <c r="A265" s="295"/>
      <c r="B265" s="298"/>
      <c r="C265" s="295"/>
      <c r="D265" s="295"/>
      <c r="E265" s="22"/>
      <c r="F265" s="22"/>
      <c r="G265" s="288"/>
      <c r="H265" s="288"/>
      <c r="I265" s="212"/>
    </row>
    <row r="266" spans="1:9">
      <c r="A266" s="295"/>
      <c r="B266" s="298"/>
      <c r="C266" s="295"/>
      <c r="D266" s="295"/>
      <c r="E266" s="22"/>
      <c r="F266" s="22"/>
      <c r="G266" s="288"/>
      <c r="H266" s="288"/>
      <c r="I266" s="212"/>
    </row>
    <row r="267" spans="1:9">
      <c r="A267" s="295"/>
      <c r="B267" s="298"/>
      <c r="C267" s="295"/>
      <c r="D267" s="295"/>
      <c r="E267" s="22"/>
      <c r="F267" s="22"/>
      <c r="G267" s="288"/>
      <c r="H267" s="288"/>
      <c r="I267" s="212"/>
    </row>
    <row r="268" spans="1:9">
      <c r="A268" s="295"/>
      <c r="B268" s="298"/>
      <c r="C268" s="295"/>
      <c r="D268" s="295"/>
      <c r="E268" s="22"/>
      <c r="F268" s="22"/>
      <c r="G268" s="288"/>
      <c r="H268" s="288"/>
      <c r="I268" s="212"/>
    </row>
    <row r="269" spans="1:9">
      <c r="A269" s="295"/>
      <c r="B269" s="298"/>
      <c r="C269" s="295"/>
      <c r="D269" s="295"/>
      <c r="E269" s="22"/>
      <c r="F269" s="22"/>
      <c r="G269" s="288"/>
      <c r="H269" s="288"/>
      <c r="I269" s="212"/>
    </row>
    <row r="270" spans="1:9">
      <c r="A270" s="295"/>
      <c r="B270" s="298"/>
      <c r="C270" s="295"/>
      <c r="D270" s="295"/>
      <c r="E270" s="22"/>
      <c r="F270" s="22"/>
      <c r="G270" s="288"/>
      <c r="H270" s="288"/>
      <c r="I270" s="212"/>
    </row>
    <row r="271" spans="1:9">
      <c r="A271" s="295"/>
      <c r="B271" s="298"/>
      <c r="C271" s="295"/>
      <c r="D271" s="295"/>
      <c r="E271" s="22"/>
      <c r="F271" s="22"/>
      <c r="G271" s="288"/>
      <c r="H271" s="288"/>
      <c r="I271" s="212"/>
    </row>
    <row r="272" spans="1:9">
      <c r="A272" s="295"/>
      <c r="B272" s="298"/>
      <c r="C272" s="295"/>
      <c r="D272" s="295"/>
      <c r="E272" s="22"/>
      <c r="F272" s="22"/>
      <c r="G272" s="288"/>
      <c r="H272" s="288"/>
      <c r="I272" s="212"/>
    </row>
    <row r="273" spans="1:9">
      <c r="A273" s="295"/>
      <c r="B273" s="298"/>
      <c r="C273" s="295"/>
      <c r="D273" s="295"/>
      <c r="E273" s="22"/>
      <c r="F273" s="22"/>
      <c r="G273" s="288"/>
      <c r="H273" s="288"/>
      <c r="I273" s="212"/>
    </row>
    <row r="274" spans="1:9">
      <c r="A274" s="295"/>
      <c r="B274" s="298"/>
      <c r="C274" s="295"/>
      <c r="D274" s="295"/>
      <c r="E274" s="22"/>
      <c r="F274" s="22"/>
      <c r="G274" s="288"/>
      <c r="H274" s="288"/>
      <c r="I274" s="212"/>
    </row>
    <row r="275" spans="1:9">
      <c r="A275" s="295"/>
      <c r="B275" s="298"/>
      <c r="C275" s="295"/>
      <c r="D275" s="295"/>
      <c r="E275" s="22"/>
      <c r="F275" s="22"/>
      <c r="G275" s="288"/>
      <c r="H275" s="288"/>
      <c r="I275" s="212"/>
    </row>
    <row r="276" spans="1:9">
      <c r="A276" s="295"/>
      <c r="B276" s="298"/>
      <c r="C276" s="295"/>
      <c r="D276" s="295"/>
      <c r="E276" s="22"/>
      <c r="F276" s="22"/>
      <c r="G276" s="288"/>
      <c r="H276" s="288"/>
      <c r="I276" s="212"/>
    </row>
    <row r="277" spans="1:9">
      <c r="A277" s="295"/>
      <c r="B277" s="298"/>
      <c r="C277" s="295"/>
      <c r="D277" s="295"/>
      <c r="E277" s="22"/>
      <c r="F277" s="22"/>
      <c r="G277" s="288"/>
      <c r="H277" s="288"/>
      <c r="I277" s="212"/>
    </row>
    <row r="278" spans="1:9">
      <c r="A278" s="295"/>
      <c r="B278" s="298"/>
      <c r="C278" s="295"/>
      <c r="D278" s="295"/>
      <c r="E278" s="22"/>
      <c r="F278" s="22"/>
      <c r="G278" s="288"/>
      <c r="H278" s="288"/>
      <c r="I278" s="212"/>
    </row>
    <row r="279" spans="1:9">
      <c r="A279" s="295"/>
      <c r="B279" s="298"/>
      <c r="C279" s="295"/>
      <c r="D279" s="295"/>
      <c r="E279" s="22"/>
      <c r="F279" s="22"/>
      <c r="G279" s="288"/>
      <c r="H279" s="288"/>
      <c r="I279" s="212"/>
    </row>
    <row r="280" spans="1:9">
      <c r="A280" s="295"/>
      <c r="B280" s="298"/>
      <c r="C280" s="295"/>
      <c r="D280" s="295"/>
      <c r="E280" s="22"/>
      <c r="F280" s="22"/>
      <c r="G280" s="288"/>
      <c r="H280" s="288"/>
      <c r="I280" s="212"/>
    </row>
    <row r="281" spans="1:9">
      <c r="A281" s="295"/>
      <c r="B281" s="298"/>
      <c r="C281" s="295"/>
      <c r="D281" s="295"/>
      <c r="E281" s="22"/>
      <c r="F281" s="22"/>
      <c r="G281" s="288"/>
      <c r="H281" s="288"/>
      <c r="I281" s="212"/>
    </row>
    <row r="282" spans="1:9">
      <c r="A282" s="295"/>
      <c r="B282" s="298"/>
      <c r="C282" s="295"/>
      <c r="D282" s="295"/>
      <c r="E282" s="22"/>
      <c r="F282" s="22"/>
      <c r="G282" s="288"/>
      <c r="H282" s="288"/>
      <c r="I282" s="212"/>
    </row>
    <row r="283" spans="1:9">
      <c r="A283" s="295"/>
      <c r="B283" s="298"/>
      <c r="C283" s="295"/>
      <c r="D283" s="295"/>
      <c r="E283" s="22"/>
      <c r="F283" s="22"/>
      <c r="G283" s="288"/>
      <c r="H283" s="288"/>
      <c r="I283" s="212"/>
    </row>
    <row r="284" spans="1:9">
      <c r="A284" s="295"/>
      <c r="B284" s="298"/>
      <c r="C284" s="295"/>
      <c r="D284" s="295"/>
      <c r="E284" s="22"/>
      <c r="F284" s="22"/>
      <c r="G284" s="288"/>
      <c r="H284" s="288"/>
      <c r="I284" s="212"/>
    </row>
    <row r="285" spans="1:9">
      <c r="A285" s="295"/>
      <c r="B285" s="298"/>
      <c r="C285" s="295"/>
      <c r="D285" s="295"/>
      <c r="E285" s="22"/>
      <c r="F285" s="22"/>
      <c r="G285" s="288"/>
      <c r="H285" s="288"/>
      <c r="I285" s="212"/>
    </row>
    <row r="286" spans="1:9">
      <c r="A286" s="295"/>
      <c r="B286" s="298"/>
      <c r="C286" s="295"/>
      <c r="D286" s="295"/>
      <c r="E286" s="22"/>
      <c r="F286" s="22"/>
      <c r="G286" s="288"/>
      <c r="H286" s="288"/>
      <c r="I286" s="212"/>
    </row>
    <row r="287" spans="1:9">
      <c r="A287" s="295"/>
      <c r="B287" s="298"/>
      <c r="C287" s="295"/>
      <c r="D287" s="295"/>
      <c r="E287" s="22"/>
      <c r="F287" s="22"/>
      <c r="G287" s="288"/>
      <c r="H287" s="288"/>
      <c r="I287" s="212"/>
    </row>
    <row r="295" spans="3:3" hidden="1">
      <c r="C295" s="1" t="s">
        <v>481</v>
      </c>
    </row>
    <row r="296" spans="3:3" hidden="1">
      <c r="C296" s="1" t="s">
        <v>482</v>
      </c>
    </row>
    <row r="297" spans="3:3" hidden="1">
      <c r="C297" s="1" t="s">
        <v>483</v>
      </c>
    </row>
    <row r="298" spans="3:3" hidden="1">
      <c r="C298" s="1" t="s">
        <v>484</v>
      </c>
    </row>
  </sheetData>
  <autoFilter ref="I4:I24"/>
  <mergeCells count="29">
    <mergeCell ref="B3:C3"/>
    <mergeCell ref="A5:H5"/>
    <mergeCell ref="B2:C2"/>
    <mergeCell ref="A6:C6"/>
    <mergeCell ref="A18:C18"/>
    <mergeCell ref="B11:G11"/>
    <mergeCell ref="B12:G12"/>
    <mergeCell ref="B13:G13"/>
    <mergeCell ref="A14:H14"/>
    <mergeCell ref="A15:G15"/>
    <mergeCell ref="K5:K10"/>
    <mergeCell ref="L5:L10"/>
    <mergeCell ref="F6:H6"/>
    <mergeCell ref="B10:G10"/>
    <mergeCell ref="A7:A8"/>
    <mergeCell ref="B7:E8"/>
    <mergeCell ref="F7:H7"/>
    <mergeCell ref="A9:H9"/>
    <mergeCell ref="B23:G23"/>
    <mergeCell ref="B24:G24"/>
    <mergeCell ref="K17:K22"/>
    <mergeCell ref="L17:L22"/>
    <mergeCell ref="A21:H21"/>
    <mergeCell ref="B22:G22"/>
    <mergeCell ref="A17:H17"/>
    <mergeCell ref="F18:H18"/>
    <mergeCell ref="A19:A20"/>
    <mergeCell ref="B19:E20"/>
    <mergeCell ref="F19:H19"/>
  </mergeCells>
  <hyperlinks>
    <hyperlink ref="N5" location="'прайс Двери'!A1" display="прайс Двери"/>
    <hyperlink ref="N7" location="цены!A1" display="Цена"/>
    <hyperlink ref="N9" location="'сводные нормы'!A1" display="Сводные Нормы"/>
  </hyperlinks>
  <pageMargins left="0.7" right="0.7" top="0.75" bottom="0.75" header="0.3" footer="0.3"/>
  <pageSetup paperSize="9" orientation="portrait" horizontalDpi="0" verticalDpi="0"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списки!$AF$3:$AF$9</xm:f>
          </x14:formula1>
          <xm:sqref>F6:H6</xm:sqref>
        </x14:dataValidation>
        <x14:dataValidation type="list" allowBlank="1" showInputMessage="1" showErrorMessage="1">
          <x14:formula1>
            <xm:f>списки!$AF$12:$AF$13</xm:f>
          </x14:formula1>
          <xm:sqref>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rgb="FF92D050"/>
  </sheetPr>
  <dimension ref="A1:L162"/>
  <sheetViews>
    <sheetView workbookViewId="0"/>
  </sheetViews>
  <sheetFormatPr defaultColWidth="9.140625" defaultRowHeight="11.25"/>
  <cols>
    <col min="1" max="1" width="4" style="13" customWidth="1"/>
    <col min="2" max="2" width="26.42578125" style="13" customWidth="1"/>
    <col min="3" max="8" width="9.140625" style="13" customWidth="1"/>
    <col min="9" max="9" width="11.42578125" style="13" customWidth="1"/>
    <col min="10" max="10" width="9.140625" style="13" customWidth="1"/>
    <col min="11" max="11" width="4.28515625" style="13" customWidth="1"/>
    <col min="12" max="29" width="9.140625" style="13" customWidth="1"/>
    <col min="30" max="16384" width="9.140625" style="13"/>
  </cols>
  <sheetData>
    <row r="1" spans="1:12" ht="12.75" customHeight="1"/>
    <row r="2" spans="1:12" s="1" customFormat="1" ht="15">
      <c r="B2" s="299" t="str">
        <f>исх.данные!A1&amp;исх.данные!B1</f>
        <v xml:space="preserve">Заказ </v>
      </c>
      <c r="C2" s="31"/>
      <c r="F2" s="87"/>
      <c r="G2" s="13"/>
    </row>
    <row r="3" spans="1:12" ht="13.5" customHeight="1">
      <c r="B3" s="10" t="s">
        <v>485</v>
      </c>
      <c r="G3" s="87"/>
    </row>
    <row r="4" spans="1:12" ht="15" customHeight="1">
      <c r="A4" s="300"/>
      <c r="B4" s="449" t="s">
        <v>7</v>
      </c>
      <c r="C4" s="449" t="s">
        <v>25</v>
      </c>
      <c r="D4" s="449" t="s">
        <v>3</v>
      </c>
      <c r="E4" s="449" t="s">
        <v>19</v>
      </c>
      <c r="F4" s="449" t="s">
        <v>11</v>
      </c>
      <c r="G4" s="82"/>
      <c r="I4" s="14" t="s">
        <v>486</v>
      </c>
      <c r="J4" s="14" t="s">
        <v>487</v>
      </c>
      <c r="L4" s="1919" t="s">
        <v>417</v>
      </c>
    </row>
    <row r="5" spans="1:12" ht="15">
      <c r="A5" s="298"/>
      <c r="B5" s="21" t="s">
        <v>489</v>
      </c>
      <c r="C5" s="303"/>
      <c r="D5" s="33"/>
      <c r="E5" s="26" t="s">
        <v>50</v>
      </c>
      <c r="F5" s="26">
        <v>1</v>
      </c>
      <c r="G5" s="85">
        <f t="shared" ref="G5:G11" si="0">IF(F5&gt;0,1,0)</f>
        <v>1</v>
      </c>
      <c r="I5" s="301">
        <v>0</v>
      </c>
      <c r="J5" s="14">
        <f t="shared" ref="J5:J11" si="1">IF(F5&gt;0,F5*I5,0)</f>
        <v>0</v>
      </c>
      <c r="L5"/>
    </row>
    <row r="6" spans="1:12" ht="15" customHeight="1">
      <c r="A6" s="298"/>
      <c r="B6" s="21" t="s">
        <v>490</v>
      </c>
      <c r="C6" s="303"/>
      <c r="D6" s="33"/>
      <c r="E6" s="26" t="s">
        <v>50</v>
      </c>
      <c r="F6" s="26">
        <v>0</v>
      </c>
      <c r="G6" s="85">
        <f t="shared" si="0"/>
        <v>0</v>
      </c>
      <c r="I6" s="301">
        <v>0</v>
      </c>
      <c r="J6" s="14">
        <f t="shared" si="1"/>
        <v>0</v>
      </c>
      <c r="L6" s="1919" t="s">
        <v>20406</v>
      </c>
    </row>
    <row r="7" spans="1:12" ht="15" customHeight="1">
      <c r="A7" s="298"/>
      <c r="B7" s="21" t="s">
        <v>491</v>
      </c>
      <c r="C7" s="303"/>
      <c r="D7" s="33"/>
      <c r="E7" s="26" t="s">
        <v>50</v>
      </c>
      <c r="F7" s="26">
        <v>0</v>
      </c>
      <c r="G7" s="85">
        <f t="shared" si="0"/>
        <v>0</v>
      </c>
      <c r="I7" s="301">
        <v>0</v>
      </c>
      <c r="J7" s="14">
        <f t="shared" si="1"/>
        <v>0</v>
      </c>
      <c r="L7"/>
    </row>
    <row r="8" spans="1:12" ht="15" customHeight="1">
      <c r="A8" s="298"/>
      <c r="B8" s="21" t="s">
        <v>492</v>
      </c>
      <c r="C8" s="303"/>
      <c r="D8" s="33"/>
      <c r="E8" s="26" t="s">
        <v>50</v>
      </c>
      <c r="F8" s="26">
        <v>0</v>
      </c>
      <c r="G8" s="85">
        <f t="shared" si="0"/>
        <v>0</v>
      </c>
      <c r="I8" s="301">
        <v>0</v>
      </c>
      <c r="J8" s="14">
        <f t="shared" si="1"/>
        <v>0</v>
      </c>
      <c r="L8"/>
    </row>
    <row r="9" spans="1:12" ht="15" customHeight="1">
      <c r="A9" s="298"/>
      <c r="B9" s="21" t="s">
        <v>493</v>
      </c>
      <c r="C9" s="303"/>
      <c r="D9" s="33"/>
      <c r="E9" s="26" t="s">
        <v>50</v>
      </c>
      <c r="F9" s="26">
        <v>0</v>
      </c>
      <c r="G9" s="85">
        <f t="shared" si="0"/>
        <v>0</v>
      </c>
      <c r="I9" s="301">
        <v>0</v>
      </c>
      <c r="J9" s="14">
        <f t="shared" si="1"/>
        <v>0</v>
      </c>
      <c r="L9"/>
    </row>
    <row r="10" spans="1:12" ht="15" customHeight="1">
      <c r="A10" s="298"/>
      <c r="B10" s="21" t="s">
        <v>494</v>
      </c>
      <c r="C10" s="303"/>
      <c r="D10" s="33"/>
      <c r="E10" s="26" t="s">
        <v>50</v>
      </c>
      <c r="F10" s="26">
        <v>0</v>
      </c>
      <c r="G10" s="85">
        <f t="shared" si="0"/>
        <v>0</v>
      </c>
      <c r="I10" s="301">
        <v>0</v>
      </c>
      <c r="J10" s="14">
        <f t="shared" si="1"/>
        <v>0</v>
      </c>
      <c r="L10"/>
    </row>
    <row r="11" spans="1:12" ht="15" customHeight="1">
      <c r="A11" s="298"/>
      <c r="B11" s="21" t="s">
        <v>495</v>
      </c>
      <c r="C11" s="303"/>
      <c r="D11" s="33"/>
      <c r="E11" s="26" t="s">
        <v>50</v>
      </c>
      <c r="F11" s="26">
        <v>0</v>
      </c>
      <c r="G11" s="85">
        <f t="shared" si="0"/>
        <v>0</v>
      </c>
      <c r="I11" s="301">
        <v>0</v>
      </c>
      <c r="J11" s="202">
        <f t="shared" si="1"/>
        <v>0</v>
      </c>
      <c r="L11"/>
    </row>
    <row r="12" spans="1:12" ht="15" customHeight="1">
      <c r="I12" s="13" t="s">
        <v>372</v>
      </c>
      <c r="J12" s="515">
        <f>SUM(J5:J11)</f>
        <v>0</v>
      </c>
      <c r="L12"/>
    </row>
    <row r="13" spans="1:12" ht="15" customHeight="1">
      <c r="L13"/>
    </row>
    <row r="14" spans="1:12" ht="15" customHeight="1">
      <c r="L14"/>
    </row>
    <row r="15" spans="1:12" ht="15" customHeight="1">
      <c r="L15"/>
    </row>
    <row r="16" spans="1:12" ht="15" customHeight="1">
      <c r="L16"/>
    </row>
    <row r="17" spans="12:12" ht="15" customHeight="1">
      <c r="L17"/>
    </row>
    <row r="18" spans="12:12" ht="15" customHeight="1">
      <c r="L18"/>
    </row>
    <row r="19" spans="12:12" ht="15" customHeight="1">
      <c r="L19"/>
    </row>
    <row r="20" spans="12:12" ht="15" customHeight="1">
      <c r="L20"/>
    </row>
    <row r="21" spans="12:12" ht="15" customHeight="1"/>
    <row r="22" spans="12:12" ht="15" customHeight="1"/>
    <row r="23" spans="12:12" ht="15" customHeight="1"/>
    <row r="24" spans="12:12" ht="15" customHeight="1"/>
    <row r="25" spans="12:12" ht="15" customHeight="1"/>
    <row r="26" spans="12:12" ht="15" customHeight="1"/>
    <row r="27" spans="12:12" ht="15" customHeight="1"/>
    <row r="28" spans="12:12" ht="15" customHeight="1"/>
    <row r="29" spans="12:12" ht="15" customHeight="1"/>
    <row r="30" spans="12:12" ht="15" customHeight="1"/>
    <row r="31" spans="12:12" ht="15" customHeight="1"/>
    <row r="32" spans="12:1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sheetData>
  <autoFilter ref="G4:G11"/>
  <hyperlinks>
    <hyperlink ref="L4" location="цены!A1" display="Цена"/>
    <hyperlink ref="L6" location="'сводные нормы'!A1" display="Сводные Нормы"/>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rgb="FF92D050"/>
  </sheetPr>
  <dimension ref="A1:O58"/>
  <sheetViews>
    <sheetView zoomScale="115" zoomScaleNormal="115" workbookViewId="0"/>
  </sheetViews>
  <sheetFormatPr defaultRowHeight="14.25"/>
  <cols>
    <col min="1" max="3" width="9.140625" style="1"/>
    <col min="4" max="4" width="10" style="1" bestFit="1" customWidth="1"/>
    <col min="5" max="10" width="9.140625" style="1"/>
    <col min="11" max="11" width="8" style="30" customWidth="1"/>
    <col min="12" max="14" width="9.140625" style="1"/>
    <col min="15" max="15" width="10.5703125" style="1" customWidth="1"/>
    <col min="16" max="16384" width="9.140625" style="1"/>
  </cols>
  <sheetData>
    <row r="1" spans="1:12" ht="18" customHeight="1"/>
    <row r="2" spans="1:12" ht="15">
      <c r="B2" s="1995" t="s">
        <v>528</v>
      </c>
      <c r="C2" s="1995"/>
      <c r="D2" s="230">
        <f>исх.данные!B1</f>
        <v>0</v>
      </c>
      <c r="K2" s="1"/>
    </row>
    <row r="3" spans="1:12" ht="15">
      <c r="B3" s="1995" t="s">
        <v>1022</v>
      </c>
      <c r="C3" s="1995"/>
      <c r="D3" s="517">
        <f ca="1">TODAY()</f>
        <v>42675</v>
      </c>
      <c r="K3" s="1"/>
    </row>
    <row r="4" spans="1:12" ht="15" thickBot="1">
      <c r="J4" s="65"/>
      <c r="K4" s="1"/>
    </row>
    <row r="5" spans="1:12" ht="9.75" customHeight="1">
      <c r="A5" s="49"/>
      <c r="B5" s="50"/>
      <c r="C5" s="50"/>
      <c r="D5" s="50"/>
      <c r="E5" s="50"/>
      <c r="F5" s="50"/>
      <c r="G5" s="50"/>
      <c r="H5" s="50"/>
      <c r="I5" s="51"/>
      <c r="J5" s="95">
        <f>IF(SUM(J18:J32)&gt;0,1,0)</f>
        <v>0</v>
      </c>
      <c r="K5" s="1"/>
    </row>
    <row r="6" spans="1:12">
      <c r="A6" s="52" t="s">
        <v>135</v>
      </c>
      <c r="B6" s="53" t="s">
        <v>361</v>
      </c>
      <c r="C6" s="54"/>
      <c r="D6" s="54"/>
      <c r="E6" s="54"/>
      <c r="F6" s="54"/>
      <c r="G6" s="54"/>
      <c r="H6" s="54"/>
      <c r="I6" s="55"/>
      <c r="J6" s="95">
        <f>IF(SUM(J18:J32)&gt;0,1,0)</f>
        <v>0</v>
      </c>
      <c r="K6" s="1"/>
      <c r="L6" s="1918" t="s">
        <v>20394</v>
      </c>
    </row>
    <row r="7" spans="1:12">
      <c r="A7" s="52"/>
      <c r="B7" s="53" t="s">
        <v>362</v>
      </c>
      <c r="C7" s="54"/>
      <c r="D7" s="54"/>
      <c r="E7" s="54"/>
      <c r="F7" s="54"/>
      <c r="G7" s="54"/>
      <c r="H7" s="54"/>
      <c r="I7" s="55"/>
      <c r="J7" s="95">
        <f>IF(SUM(J18:J32)&gt;0,1,0)</f>
        <v>0</v>
      </c>
      <c r="K7" s="1"/>
      <c r="L7" s="1918" t="s">
        <v>20395</v>
      </c>
    </row>
    <row r="8" spans="1:12">
      <c r="A8" s="52"/>
      <c r="B8" s="53" t="s">
        <v>363</v>
      </c>
      <c r="C8" s="54"/>
      <c r="D8" s="54"/>
      <c r="E8" s="54"/>
      <c r="F8" s="54"/>
      <c r="G8" s="54"/>
      <c r="H8" s="54"/>
      <c r="I8" s="55"/>
      <c r="J8" s="95">
        <f>IF(SUM(J18:J32)&gt;0,1,0)</f>
        <v>0</v>
      </c>
      <c r="K8" s="1"/>
      <c r="L8" s="1918" t="s">
        <v>20396</v>
      </c>
    </row>
    <row r="9" spans="1:12">
      <c r="A9" s="52"/>
      <c r="B9" s="53" t="s">
        <v>364</v>
      </c>
      <c r="C9" s="54"/>
      <c r="D9" s="54"/>
      <c r="E9" s="54"/>
      <c r="F9" s="54"/>
      <c r="G9" s="54"/>
      <c r="H9" s="54"/>
      <c r="I9" s="55"/>
      <c r="J9" s="95">
        <f>IF(SUM(J18:J32)&gt;0,1,0)</f>
        <v>0</v>
      </c>
      <c r="K9" s="1"/>
      <c r="L9" s="1" t="s">
        <v>20397</v>
      </c>
    </row>
    <row r="10" spans="1:12">
      <c r="A10" s="52"/>
      <c r="B10" s="219" t="s">
        <v>365</v>
      </c>
      <c r="C10" s="54"/>
      <c r="D10" s="54"/>
      <c r="E10" s="54"/>
      <c r="F10" s="54"/>
      <c r="G10" s="54"/>
      <c r="H10" s="54"/>
      <c r="I10" s="55"/>
      <c r="J10" s="95">
        <f>IF(SUM(J18:J32)&gt;0,1,0)</f>
        <v>0</v>
      </c>
      <c r="K10" s="1"/>
      <c r="L10" s="1" t="s">
        <v>20398</v>
      </c>
    </row>
    <row r="11" spans="1:12" ht="6.75" customHeight="1">
      <c r="A11" s="52"/>
      <c r="B11" s="54"/>
      <c r="C11" s="54"/>
      <c r="D11" s="54"/>
      <c r="E11" s="54"/>
      <c r="F11" s="54"/>
      <c r="G11" s="54"/>
      <c r="H11" s="54"/>
      <c r="I11" s="55"/>
      <c r="J11" s="95">
        <f>IF(SUM(J18:J32)&gt;0,1,0)</f>
        <v>0</v>
      </c>
      <c r="K11" s="1"/>
    </row>
    <row r="12" spans="1:12">
      <c r="A12" s="52"/>
      <c r="B12" s="518" t="s">
        <v>1033</v>
      </c>
      <c r="C12" s="1996"/>
      <c r="D12" s="1996"/>
      <c r="E12" s="1996"/>
      <c r="F12" s="1996"/>
      <c r="G12" s="1996"/>
      <c r="H12" s="1996"/>
      <c r="I12" s="55"/>
      <c r="J12" s="95">
        <f>IF(C12&gt;0,1,0)</f>
        <v>0</v>
      </c>
      <c r="K12" s="1"/>
      <c r="L12" s="1914" t="s">
        <v>417</v>
      </c>
    </row>
    <row r="13" spans="1:12">
      <c r="A13" s="52"/>
      <c r="B13" s="518" t="s">
        <v>1034</v>
      </c>
      <c r="C13" s="1997"/>
      <c r="D13" s="1997"/>
      <c r="E13" s="1997"/>
      <c r="F13" s="1997"/>
      <c r="G13" s="1997"/>
      <c r="H13" s="1997"/>
      <c r="I13" s="55"/>
      <c r="J13" s="95">
        <f t="shared" ref="J13:J15" si="0">IF(C13&gt;0,1,0)</f>
        <v>0</v>
      </c>
      <c r="K13" s="1"/>
      <c r="L13" s="1914" t="s">
        <v>20404</v>
      </c>
    </row>
    <row r="14" spans="1:12">
      <c r="A14" s="52"/>
      <c r="B14" s="518" t="s">
        <v>1035</v>
      </c>
      <c r="C14" s="1996"/>
      <c r="D14" s="1996"/>
      <c r="E14" s="1996"/>
      <c r="F14" s="1996"/>
      <c r="G14" s="1996"/>
      <c r="H14" s="1996"/>
      <c r="I14" s="55"/>
      <c r="J14" s="95">
        <f t="shared" si="0"/>
        <v>0</v>
      </c>
      <c r="K14" s="1"/>
    </row>
    <row r="15" spans="1:12">
      <c r="A15" s="52"/>
      <c r="B15" s="518" t="s">
        <v>1036</v>
      </c>
      <c r="C15" s="1997"/>
      <c r="D15" s="1997"/>
      <c r="E15" s="1997"/>
      <c r="F15" s="1997"/>
      <c r="G15" s="1997"/>
      <c r="H15" s="1997"/>
      <c r="I15" s="55"/>
      <c r="J15" s="95">
        <f t="shared" si="0"/>
        <v>0</v>
      </c>
      <c r="K15" s="1"/>
    </row>
    <row r="16" spans="1:12" ht="15" thickBot="1">
      <c r="A16" s="52"/>
      <c r="B16" s="54"/>
      <c r="C16" s="54"/>
      <c r="D16" s="54"/>
      <c r="E16" s="54"/>
      <c r="F16" s="54"/>
      <c r="G16" s="54"/>
      <c r="H16" s="54"/>
      <c r="I16" s="55"/>
      <c r="J16" s="95">
        <f>IF(SUM(J18:J32)&gt;0,1,0)</f>
        <v>0</v>
      </c>
      <c r="K16" s="1"/>
    </row>
    <row r="17" spans="1:15">
      <c r="A17" s="52"/>
      <c r="B17" s="56" t="s">
        <v>136</v>
      </c>
      <c r="C17" s="92" t="s">
        <v>137</v>
      </c>
      <c r="D17" s="92" t="s">
        <v>166</v>
      </c>
      <c r="E17" s="206" t="s">
        <v>88</v>
      </c>
      <c r="F17" s="2004" t="s">
        <v>138</v>
      </c>
      <c r="G17" s="2005"/>
      <c r="H17" s="2006"/>
      <c r="I17" s="68"/>
      <c r="J17" s="95">
        <f>IF(SUM(J18:J32)&gt;0,1,0)</f>
        <v>0</v>
      </c>
      <c r="K17" s="1"/>
      <c r="L17" s="14" t="s">
        <v>366</v>
      </c>
      <c r="M17" s="14" t="s">
        <v>367</v>
      </c>
      <c r="N17" s="14" t="s">
        <v>368</v>
      </c>
      <c r="O17" s="18" t="s">
        <v>369</v>
      </c>
    </row>
    <row r="18" spans="1:15">
      <c r="A18" s="52"/>
      <c r="B18" s="57"/>
      <c r="C18" s="58"/>
      <c r="D18" s="58"/>
      <c r="E18" s="66"/>
      <c r="F18" s="1998"/>
      <c r="G18" s="1999"/>
      <c r="H18" s="2000"/>
      <c r="I18" s="68"/>
      <c r="J18" s="95">
        <f>IF(E18&gt;0,1,0)</f>
        <v>0</v>
      </c>
      <c r="K18" s="1"/>
      <c r="L18" s="619">
        <f t="shared" ref="L18:L32" si="1">B18*C18*E18/1000000</f>
        <v>0</v>
      </c>
      <c r="M18" s="620">
        <v>0</v>
      </c>
      <c r="N18" s="360">
        <f>L18*M18</f>
        <v>0</v>
      </c>
      <c r="O18" s="621">
        <f>((B18+C18)*2*E18)/1000</f>
        <v>0</v>
      </c>
    </row>
    <row r="19" spans="1:15">
      <c r="A19" s="52"/>
      <c r="B19" s="57"/>
      <c r="C19" s="58"/>
      <c r="D19" s="58"/>
      <c r="E19" s="66"/>
      <c r="F19" s="1998"/>
      <c r="G19" s="1999"/>
      <c r="H19" s="2000"/>
      <c r="I19" s="68"/>
      <c r="J19" s="95">
        <f t="shared" ref="J19:J56" si="2">IF(E19&gt;0,1,0)</f>
        <v>0</v>
      </c>
      <c r="K19" s="1"/>
      <c r="L19" s="619">
        <f t="shared" si="1"/>
        <v>0</v>
      </c>
      <c r="M19" s="213">
        <f>IF(M18&gt;0,M18,0)</f>
        <v>0</v>
      </c>
      <c r="N19" s="360">
        <f t="shared" ref="N19:N56" si="3">L19*M19</f>
        <v>0</v>
      </c>
      <c r="O19" s="621">
        <f t="shared" ref="O19:O32" si="4">((B19+C19)*2*E19)/1000</f>
        <v>0</v>
      </c>
    </row>
    <row r="20" spans="1:15" ht="15" customHeight="1">
      <c r="A20" s="52"/>
      <c r="B20" s="57"/>
      <c r="C20" s="58"/>
      <c r="D20" s="58"/>
      <c r="E20" s="66"/>
      <c r="F20" s="1998"/>
      <c r="G20" s="1999"/>
      <c r="H20" s="2000"/>
      <c r="I20" s="68"/>
      <c r="J20" s="95">
        <f t="shared" si="2"/>
        <v>0</v>
      </c>
      <c r="K20" s="1"/>
      <c r="L20" s="619">
        <f t="shared" si="1"/>
        <v>0</v>
      </c>
      <c r="M20" s="213">
        <f t="shared" ref="M20:M32" si="5">IF(M19&gt;0,M19,0)</f>
        <v>0</v>
      </c>
      <c r="N20" s="360">
        <f t="shared" si="3"/>
        <v>0</v>
      </c>
      <c r="O20" s="621">
        <f t="shared" si="4"/>
        <v>0</v>
      </c>
    </row>
    <row r="21" spans="1:15">
      <c r="A21" s="52"/>
      <c r="B21" s="57"/>
      <c r="C21" s="58"/>
      <c r="D21" s="58"/>
      <c r="E21" s="66"/>
      <c r="F21" s="1998"/>
      <c r="G21" s="1999"/>
      <c r="H21" s="2000"/>
      <c r="I21" s="68"/>
      <c r="J21" s="95">
        <f t="shared" si="2"/>
        <v>0</v>
      </c>
      <c r="K21" s="1"/>
      <c r="L21" s="619">
        <f t="shared" si="1"/>
        <v>0</v>
      </c>
      <c r="M21" s="213">
        <f t="shared" si="5"/>
        <v>0</v>
      </c>
      <c r="N21" s="360">
        <f t="shared" si="3"/>
        <v>0</v>
      </c>
      <c r="O21" s="621">
        <f t="shared" si="4"/>
        <v>0</v>
      </c>
    </row>
    <row r="22" spans="1:15">
      <c r="A22" s="52"/>
      <c r="B22" s="57"/>
      <c r="C22" s="58"/>
      <c r="D22" s="58"/>
      <c r="E22" s="66"/>
      <c r="F22" s="1998"/>
      <c r="G22" s="1999"/>
      <c r="H22" s="2000"/>
      <c r="I22" s="68"/>
      <c r="J22" s="95">
        <f t="shared" si="2"/>
        <v>0</v>
      </c>
      <c r="K22" s="1"/>
      <c r="L22" s="619">
        <f t="shared" si="1"/>
        <v>0</v>
      </c>
      <c r="M22" s="213">
        <f t="shared" si="5"/>
        <v>0</v>
      </c>
      <c r="N22" s="360">
        <f t="shared" si="3"/>
        <v>0</v>
      </c>
      <c r="O22" s="621">
        <f t="shared" si="4"/>
        <v>0</v>
      </c>
    </row>
    <row r="23" spans="1:15">
      <c r="A23" s="52"/>
      <c r="B23" s="57"/>
      <c r="C23" s="58"/>
      <c r="D23" s="58"/>
      <c r="E23" s="66"/>
      <c r="F23" s="1998"/>
      <c r="G23" s="1999"/>
      <c r="H23" s="2000"/>
      <c r="I23" s="68"/>
      <c r="J23" s="95">
        <f t="shared" si="2"/>
        <v>0</v>
      </c>
      <c r="K23" s="1"/>
      <c r="L23" s="619">
        <f t="shared" si="1"/>
        <v>0</v>
      </c>
      <c r="M23" s="213">
        <f t="shared" si="5"/>
        <v>0</v>
      </c>
      <c r="N23" s="360">
        <f t="shared" si="3"/>
        <v>0</v>
      </c>
      <c r="O23" s="621">
        <f t="shared" si="4"/>
        <v>0</v>
      </c>
    </row>
    <row r="24" spans="1:15">
      <c r="A24" s="52"/>
      <c r="B24" s="57"/>
      <c r="C24" s="58"/>
      <c r="D24" s="58"/>
      <c r="E24" s="66"/>
      <c r="F24" s="1998"/>
      <c r="G24" s="1999"/>
      <c r="H24" s="2000"/>
      <c r="I24" s="68"/>
      <c r="J24" s="95">
        <f t="shared" si="2"/>
        <v>0</v>
      </c>
      <c r="K24" s="1"/>
      <c r="L24" s="619">
        <f t="shared" si="1"/>
        <v>0</v>
      </c>
      <c r="M24" s="213">
        <f t="shared" si="5"/>
        <v>0</v>
      </c>
      <c r="N24" s="360">
        <f t="shared" si="3"/>
        <v>0</v>
      </c>
      <c r="O24" s="621">
        <f t="shared" si="4"/>
        <v>0</v>
      </c>
    </row>
    <row r="25" spans="1:15">
      <c r="A25" s="52"/>
      <c r="B25" s="57"/>
      <c r="C25" s="58"/>
      <c r="D25" s="58"/>
      <c r="E25" s="66"/>
      <c r="F25" s="1998"/>
      <c r="G25" s="1999"/>
      <c r="H25" s="2000"/>
      <c r="I25" s="68"/>
      <c r="J25" s="95">
        <f t="shared" si="2"/>
        <v>0</v>
      </c>
      <c r="K25" s="1"/>
      <c r="L25" s="619">
        <f t="shared" si="1"/>
        <v>0</v>
      </c>
      <c r="M25" s="213">
        <f t="shared" si="5"/>
        <v>0</v>
      </c>
      <c r="N25" s="360">
        <f t="shared" si="3"/>
        <v>0</v>
      </c>
      <c r="O25" s="621">
        <f t="shared" si="4"/>
        <v>0</v>
      </c>
    </row>
    <row r="26" spans="1:15">
      <c r="A26" s="52"/>
      <c r="B26" s="57"/>
      <c r="C26" s="58"/>
      <c r="D26" s="58"/>
      <c r="E26" s="66"/>
      <c r="F26" s="1998"/>
      <c r="G26" s="1999"/>
      <c r="H26" s="2000"/>
      <c r="I26" s="68"/>
      <c r="J26" s="95">
        <f t="shared" si="2"/>
        <v>0</v>
      </c>
      <c r="K26" s="1"/>
      <c r="L26" s="619">
        <f t="shared" si="1"/>
        <v>0</v>
      </c>
      <c r="M26" s="213">
        <f t="shared" si="5"/>
        <v>0</v>
      </c>
      <c r="N26" s="360">
        <f t="shared" si="3"/>
        <v>0</v>
      </c>
      <c r="O26" s="621">
        <f t="shared" si="4"/>
        <v>0</v>
      </c>
    </row>
    <row r="27" spans="1:15">
      <c r="A27" s="52"/>
      <c r="B27" s="57"/>
      <c r="C27" s="58"/>
      <c r="D27" s="58"/>
      <c r="E27" s="66"/>
      <c r="F27" s="1998"/>
      <c r="G27" s="1999"/>
      <c r="H27" s="2000"/>
      <c r="I27" s="68"/>
      <c r="J27" s="95">
        <f t="shared" si="2"/>
        <v>0</v>
      </c>
      <c r="K27" s="1"/>
      <c r="L27" s="619">
        <f t="shared" si="1"/>
        <v>0</v>
      </c>
      <c r="M27" s="213">
        <f t="shared" si="5"/>
        <v>0</v>
      </c>
      <c r="N27" s="360">
        <f t="shared" si="3"/>
        <v>0</v>
      </c>
      <c r="O27" s="621">
        <f t="shared" si="4"/>
        <v>0</v>
      </c>
    </row>
    <row r="28" spans="1:15">
      <c r="A28" s="52"/>
      <c r="B28" s="57"/>
      <c r="C28" s="58"/>
      <c r="D28" s="58"/>
      <c r="E28" s="66"/>
      <c r="F28" s="1998"/>
      <c r="G28" s="1999"/>
      <c r="H28" s="2000"/>
      <c r="I28" s="68"/>
      <c r="J28" s="95">
        <f t="shared" si="2"/>
        <v>0</v>
      </c>
      <c r="K28" s="1"/>
      <c r="L28" s="619">
        <f t="shared" si="1"/>
        <v>0</v>
      </c>
      <c r="M28" s="213">
        <f t="shared" si="5"/>
        <v>0</v>
      </c>
      <c r="N28" s="360">
        <f t="shared" si="3"/>
        <v>0</v>
      </c>
      <c r="O28" s="621">
        <f t="shared" si="4"/>
        <v>0</v>
      </c>
    </row>
    <row r="29" spans="1:15" ht="15.75" customHeight="1">
      <c r="A29" s="52"/>
      <c r="B29" s="57"/>
      <c r="C29" s="58"/>
      <c r="D29" s="58"/>
      <c r="E29" s="66"/>
      <c r="F29" s="1998"/>
      <c r="G29" s="1999"/>
      <c r="H29" s="2000"/>
      <c r="I29" s="68"/>
      <c r="J29" s="95">
        <f t="shared" si="2"/>
        <v>0</v>
      </c>
      <c r="K29" s="1"/>
      <c r="L29" s="619">
        <f t="shared" si="1"/>
        <v>0</v>
      </c>
      <c r="M29" s="213">
        <f t="shared" si="5"/>
        <v>0</v>
      </c>
      <c r="N29" s="360">
        <f t="shared" si="3"/>
        <v>0</v>
      </c>
      <c r="O29" s="621">
        <f t="shared" si="4"/>
        <v>0</v>
      </c>
    </row>
    <row r="30" spans="1:15">
      <c r="A30" s="52"/>
      <c r="B30" s="57"/>
      <c r="C30" s="58"/>
      <c r="D30" s="58"/>
      <c r="E30" s="66"/>
      <c r="F30" s="1998"/>
      <c r="G30" s="1999"/>
      <c r="H30" s="2000"/>
      <c r="I30" s="68"/>
      <c r="J30" s="95">
        <f t="shared" si="2"/>
        <v>0</v>
      </c>
      <c r="K30" s="1"/>
      <c r="L30" s="619">
        <f t="shared" si="1"/>
        <v>0</v>
      </c>
      <c r="M30" s="213">
        <f t="shared" si="5"/>
        <v>0</v>
      </c>
      <c r="N30" s="360">
        <f t="shared" si="3"/>
        <v>0</v>
      </c>
      <c r="O30" s="621">
        <f t="shared" si="4"/>
        <v>0</v>
      </c>
    </row>
    <row r="31" spans="1:15">
      <c r="A31" s="52"/>
      <c r="B31" s="57"/>
      <c r="C31" s="58"/>
      <c r="D31" s="58"/>
      <c r="E31" s="66"/>
      <c r="F31" s="1998"/>
      <c r="G31" s="1999"/>
      <c r="H31" s="2000"/>
      <c r="I31" s="68"/>
      <c r="J31" s="95">
        <f t="shared" si="2"/>
        <v>0</v>
      </c>
      <c r="K31" s="1"/>
      <c r="L31" s="619">
        <f t="shared" si="1"/>
        <v>0</v>
      </c>
      <c r="M31" s="213">
        <f t="shared" si="5"/>
        <v>0</v>
      </c>
      <c r="N31" s="360">
        <f t="shared" si="3"/>
        <v>0</v>
      </c>
      <c r="O31" s="621">
        <f t="shared" si="4"/>
        <v>0</v>
      </c>
    </row>
    <row r="32" spans="1:15" ht="15" thickBot="1">
      <c r="A32" s="52"/>
      <c r="B32" s="122"/>
      <c r="C32" s="123"/>
      <c r="D32" s="123"/>
      <c r="E32" s="214"/>
      <c r="F32" s="2001"/>
      <c r="G32" s="2002"/>
      <c r="H32" s="2003"/>
      <c r="I32" s="68"/>
      <c r="J32" s="95">
        <f t="shared" si="2"/>
        <v>0</v>
      </c>
      <c r="K32" s="1"/>
      <c r="L32" s="619">
        <f t="shared" si="1"/>
        <v>0</v>
      </c>
      <c r="M32" s="213">
        <f t="shared" si="5"/>
        <v>0</v>
      </c>
      <c r="N32" s="360">
        <f t="shared" si="3"/>
        <v>0</v>
      </c>
      <c r="O32" s="621">
        <f t="shared" si="4"/>
        <v>0</v>
      </c>
    </row>
    <row r="33" spans="1:15" ht="15" thickBot="1">
      <c r="A33" s="52"/>
      <c r="B33" s="215" t="s">
        <v>370</v>
      </c>
      <c r="C33" s="216">
        <f>L33</f>
        <v>0</v>
      </c>
      <c r="D33" s="217" t="s">
        <v>369</v>
      </c>
      <c r="E33" s="218">
        <f>O33</f>
        <v>0</v>
      </c>
      <c r="F33" s="54"/>
      <c r="G33" s="54"/>
      <c r="H33" s="54"/>
      <c r="I33" s="55"/>
      <c r="J33" s="95">
        <f t="shared" si="2"/>
        <v>0</v>
      </c>
      <c r="K33" s="1"/>
      <c r="L33" s="622">
        <f>SUM(L18:L32)</f>
        <v>0</v>
      </c>
      <c r="M33" s="623"/>
      <c r="N33" s="623"/>
      <c r="O33" s="624">
        <f>SUM(O18:O32)</f>
        <v>0</v>
      </c>
    </row>
    <row r="34" spans="1:15">
      <c r="A34" s="52"/>
      <c r="B34" s="54"/>
      <c r="C34" s="54"/>
      <c r="D34" s="54"/>
      <c r="E34" s="54"/>
      <c r="F34" s="54"/>
      <c r="G34" s="54"/>
      <c r="H34" s="54"/>
      <c r="I34" s="55"/>
      <c r="J34" s="95">
        <f>IF(SUM(J18:J32)&gt;0,1,0)</f>
        <v>0</v>
      </c>
      <c r="K34" s="1"/>
      <c r="L34" s="621"/>
      <c r="M34" s="7"/>
      <c r="N34" s="360"/>
      <c r="O34" s="7"/>
    </row>
    <row r="35" spans="1:15" ht="16.5">
      <c r="A35" s="52"/>
      <c r="B35" s="54"/>
      <c r="C35" s="54"/>
      <c r="D35" s="54"/>
      <c r="E35" s="54"/>
      <c r="F35" s="54"/>
      <c r="G35" s="54"/>
      <c r="H35" s="54"/>
      <c r="I35" s="55"/>
      <c r="J35" s="95">
        <f>IF(SUM(J42:J56)&gt;0,1,0)</f>
        <v>0</v>
      </c>
      <c r="K35" s="1"/>
      <c r="L35" s="635" t="s">
        <v>371</v>
      </c>
      <c r="M35" s="636">
        <v>0</v>
      </c>
      <c r="N35" s="360">
        <f>M35*0.6</f>
        <v>0</v>
      </c>
      <c r="O35" s="7"/>
    </row>
    <row r="36" spans="1:15" ht="15">
      <c r="A36" s="52"/>
      <c r="B36" s="518" t="s">
        <v>1033</v>
      </c>
      <c r="C36" s="1996"/>
      <c r="D36" s="1996"/>
      <c r="E36" s="1996"/>
      <c r="F36" s="1996"/>
      <c r="G36" s="1996"/>
      <c r="H36" s="1996"/>
      <c r="I36" s="55"/>
      <c r="J36" s="95">
        <f>IF(C36&gt;0,1,0)</f>
        <v>0</v>
      </c>
      <c r="K36" s="1"/>
      <c r="L36" s="625"/>
      <c r="M36" s="626"/>
      <c r="N36" s="627"/>
      <c r="O36" s="628"/>
    </row>
    <row r="37" spans="1:15" ht="15">
      <c r="A37" s="52"/>
      <c r="B37" s="518" t="s">
        <v>1034</v>
      </c>
      <c r="C37" s="1997"/>
      <c r="D37" s="1997"/>
      <c r="E37" s="1997"/>
      <c r="F37" s="1997"/>
      <c r="G37" s="1997"/>
      <c r="H37" s="1997"/>
      <c r="I37" s="55"/>
      <c r="J37" s="95">
        <f t="shared" ref="J37:J39" si="6">IF(C37&gt;0,1,0)</f>
        <v>0</v>
      </c>
      <c r="K37" s="1"/>
      <c r="L37" s="629"/>
      <c r="M37" s="519"/>
      <c r="N37" s="520"/>
      <c r="O37" s="630"/>
    </row>
    <row r="38" spans="1:15" ht="15">
      <c r="A38" s="52"/>
      <c r="B38" s="518" t="s">
        <v>1035</v>
      </c>
      <c r="C38" s="1996"/>
      <c r="D38" s="1996"/>
      <c r="E38" s="1996"/>
      <c r="F38" s="1996"/>
      <c r="G38" s="1996"/>
      <c r="H38" s="1996"/>
      <c r="I38" s="55"/>
      <c r="J38" s="95">
        <f t="shared" si="6"/>
        <v>0</v>
      </c>
      <c r="K38" s="1"/>
      <c r="L38" s="629"/>
      <c r="M38" s="519"/>
      <c r="N38" s="520"/>
      <c r="O38" s="630"/>
    </row>
    <row r="39" spans="1:15">
      <c r="A39" s="52"/>
      <c r="B39" s="518" t="s">
        <v>1036</v>
      </c>
      <c r="C39" s="1997"/>
      <c r="D39" s="1997"/>
      <c r="E39" s="1997"/>
      <c r="F39" s="1997"/>
      <c r="G39" s="1997"/>
      <c r="H39" s="1997"/>
      <c r="I39" s="55"/>
      <c r="J39" s="95">
        <f t="shared" si="6"/>
        <v>0</v>
      </c>
      <c r="K39" s="1"/>
      <c r="L39" s="631"/>
      <c r="M39" s="520"/>
      <c r="N39" s="520"/>
      <c r="O39" s="630"/>
    </row>
    <row r="40" spans="1:15" ht="15" thickBot="1">
      <c r="A40" s="52"/>
      <c r="B40" s="54"/>
      <c r="C40" s="54"/>
      <c r="D40" s="54"/>
      <c r="E40" s="54"/>
      <c r="F40" s="54"/>
      <c r="G40" s="54"/>
      <c r="H40" s="54"/>
      <c r="I40" s="55"/>
      <c r="J40" s="95">
        <f>IF(SUM(J42:J56)&gt;0,1,0)</f>
        <v>0</v>
      </c>
      <c r="K40" s="1"/>
      <c r="L40" s="632"/>
      <c r="M40" s="633"/>
      <c r="N40" s="633"/>
      <c r="O40" s="634"/>
    </row>
    <row r="41" spans="1:15">
      <c r="A41" s="52"/>
      <c r="B41" s="56" t="s">
        <v>136</v>
      </c>
      <c r="C41" s="92" t="s">
        <v>137</v>
      </c>
      <c r="D41" s="92" t="s">
        <v>9</v>
      </c>
      <c r="E41" s="206" t="s">
        <v>88</v>
      </c>
      <c r="F41" s="2004" t="s">
        <v>138</v>
      </c>
      <c r="G41" s="2005"/>
      <c r="H41" s="2006"/>
      <c r="I41" s="55"/>
      <c r="J41" s="95">
        <f>IF(SUM(J42:J56)&gt;0,1,0)</f>
        <v>0</v>
      </c>
      <c r="K41" s="1"/>
      <c r="L41" s="14" t="s">
        <v>366</v>
      </c>
      <c r="M41" s="14" t="s">
        <v>367</v>
      </c>
      <c r="N41" s="14" t="s">
        <v>368</v>
      </c>
      <c r="O41" s="18" t="s">
        <v>369</v>
      </c>
    </row>
    <row r="42" spans="1:15">
      <c r="A42" s="52"/>
      <c r="B42" s="57"/>
      <c r="C42" s="58"/>
      <c r="D42" s="58"/>
      <c r="E42" s="66"/>
      <c r="F42" s="1998"/>
      <c r="G42" s="1999"/>
      <c r="H42" s="2000"/>
      <c r="I42" s="69"/>
      <c r="J42" s="95">
        <f t="shared" si="2"/>
        <v>0</v>
      </c>
      <c r="K42" s="1"/>
      <c r="L42" s="619">
        <f t="shared" ref="L42:L56" si="7">B42*C42*E42/1000000</f>
        <v>0</v>
      </c>
      <c r="M42" s="620">
        <v>0</v>
      </c>
      <c r="N42" s="360">
        <f t="shared" si="3"/>
        <v>0</v>
      </c>
      <c r="O42" s="621">
        <f>((B42+C42)*2*E42)/1000</f>
        <v>0</v>
      </c>
    </row>
    <row r="43" spans="1:15" ht="15" customHeight="1">
      <c r="A43" s="52"/>
      <c r="B43" s="57"/>
      <c r="C43" s="58"/>
      <c r="D43" s="58"/>
      <c r="E43" s="66"/>
      <c r="F43" s="1998"/>
      <c r="G43" s="1999"/>
      <c r="H43" s="2000"/>
      <c r="I43" s="69"/>
      <c r="J43" s="95">
        <f t="shared" si="2"/>
        <v>0</v>
      </c>
      <c r="K43" s="1"/>
      <c r="L43" s="619">
        <f t="shared" si="7"/>
        <v>0</v>
      </c>
      <c r="M43" s="213">
        <f>IF(M42&gt;0,M42,0)</f>
        <v>0</v>
      </c>
      <c r="N43" s="360">
        <f t="shared" si="3"/>
        <v>0</v>
      </c>
      <c r="O43" s="621">
        <f t="shared" ref="O43:O56" si="8">((B43+C43)*2*E43)/1000</f>
        <v>0</v>
      </c>
    </row>
    <row r="44" spans="1:15">
      <c r="A44" s="52"/>
      <c r="B44" s="57"/>
      <c r="C44" s="58"/>
      <c r="D44" s="58"/>
      <c r="E44" s="66"/>
      <c r="F44" s="1998"/>
      <c r="G44" s="1999"/>
      <c r="H44" s="2000"/>
      <c r="I44" s="69"/>
      <c r="J44" s="95">
        <f t="shared" si="2"/>
        <v>0</v>
      </c>
      <c r="K44" s="1"/>
      <c r="L44" s="619">
        <f t="shared" si="7"/>
        <v>0</v>
      </c>
      <c r="M44" s="213">
        <f t="shared" ref="M44:M56" si="9">IF(M43&gt;0,M43,0)</f>
        <v>0</v>
      </c>
      <c r="N44" s="360">
        <f t="shared" si="3"/>
        <v>0</v>
      </c>
      <c r="O44" s="621">
        <f t="shared" si="8"/>
        <v>0</v>
      </c>
    </row>
    <row r="45" spans="1:15">
      <c r="A45" s="52"/>
      <c r="B45" s="57"/>
      <c r="C45" s="58"/>
      <c r="D45" s="58"/>
      <c r="E45" s="66"/>
      <c r="F45" s="1998"/>
      <c r="G45" s="1999"/>
      <c r="H45" s="2000"/>
      <c r="I45" s="69"/>
      <c r="J45" s="95">
        <f t="shared" si="2"/>
        <v>0</v>
      </c>
      <c r="K45" s="1"/>
      <c r="L45" s="619">
        <f t="shared" si="7"/>
        <v>0</v>
      </c>
      <c r="M45" s="213">
        <f t="shared" si="9"/>
        <v>0</v>
      </c>
      <c r="N45" s="360">
        <f t="shared" si="3"/>
        <v>0</v>
      </c>
      <c r="O45" s="621">
        <f t="shared" si="8"/>
        <v>0</v>
      </c>
    </row>
    <row r="46" spans="1:15">
      <c r="A46" s="52"/>
      <c r="B46" s="57"/>
      <c r="C46" s="58"/>
      <c r="D46" s="58"/>
      <c r="E46" s="66"/>
      <c r="F46" s="1998"/>
      <c r="G46" s="1999"/>
      <c r="H46" s="2000"/>
      <c r="I46" s="69"/>
      <c r="J46" s="95">
        <f t="shared" si="2"/>
        <v>0</v>
      </c>
      <c r="K46" s="1"/>
      <c r="L46" s="619">
        <f t="shared" si="7"/>
        <v>0</v>
      </c>
      <c r="M46" s="213">
        <f t="shared" si="9"/>
        <v>0</v>
      </c>
      <c r="N46" s="360">
        <f t="shared" si="3"/>
        <v>0</v>
      </c>
      <c r="O46" s="621">
        <f t="shared" si="8"/>
        <v>0</v>
      </c>
    </row>
    <row r="47" spans="1:15">
      <c r="A47" s="52"/>
      <c r="B47" s="57"/>
      <c r="C47" s="58"/>
      <c r="D47" s="58"/>
      <c r="E47" s="66"/>
      <c r="F47" s="1998"/>
      <c r="G47" s="1999"/>
      <c r="H47" s="2000"/>
      <c r="I47" s="69"/>
      <c r="J47" s="95">
        <f t="shared" si="2"/>
        <v>0</v>
      </c>
      <c r="K47" s="1"/>
      <c r="L47" s="619">
        <f t="shared" si="7"/>
        <v>0</v>
      </c>
      <c r="M47" s="213">
        <f t="shared" si="9"/>
        <v>0</v>
      </c>
      <c r="N47" s="360">
        <f t="shared" si="3"/>
        <v>0</v>
      </c>
      <c r="O47" s="621">
        <f t="shared" si="8"/>
        <v>0</v>
      </c>
    </row>
    <row r="48" spans="1:15">
      <c r="A48" s="52"/>
      <c r="B48" s="57"/>
      <c r="C48" s="58"/>
      <c r="D48" s="58"/>
      <c r="E48" s="66"/>
      <c r="F48" s="1998"/>
      <c r="G48" s="1999"/>
      <c r="H48" s="2000"/>
      <c r="I48" s="69"/>
      <c r="J48" s="95">
        <f t="shared" si="2"/>
        <v>0</v>
      </c>
      <c r="K48" s="1"/>
      <c r="L48" s="619">
        <f t="shared" si="7"/>
        <v>0</v>
      </c>
      <c r="M48" s="213">
        <f t="shared" si="9"/>
        <v>0</v>
      </c>
      <c r="N48" s="360">
        <f t="shared" si="3"/>
        <v>0</v>
      </c>
      <c r="O48" s="621">
        <f t="shared" si="8"/>
        <v>0</v>
      </c>
    </row>
    <row r="49" spans="1:15">
      <c r="A49" s="52"/>
      <c r="B49" s="57"/>
      <c r="C49" s="58"/>
      <c r="D49" s="58"/>
      <c r="E49" s="66"/>
      <c r="F49" s="1998"/>
      <c r="G49" s="1999"/>
      <c r="H49" s="2000"/>
      <c r="I49" s="69"/>
      <c r="J49" s="95">
        <f t="shared" si="2"/>
        <v>0</v>
      </c>
      <c r="K49" s="1"/>
      <c r="L49" s="619">
        <f t="shared" si="7"/>
        <v>0</v>
      </c>
      <c r="M49" s="213">
        <f t="shared" si="9"/>
        <v>0</v>
      </c>
      <c r="N49" s="360">
        <f t="shared" si="3"/>
        <v>0</v>
      </c>
      <c r="O49" s="621">
        <f t="shared" si="8"/>
        <v>0</v>
      </c>
    </row>
    <row r="50" spans="1:15">
      <c r="A50" s="52"/>
      <c r="B50" s="57"/>
      <c r="C50" s="58"/>
      <c r="D50" s="58"/>
      <c r="E50" s="66"/>
      <c r="F50" s="1998"/>
      <c r="G50" s="1999"/>
      <c r="H50" s="2000"/>
      <c r="I50" s="69"/>
      <c r="J50" s="95">
        <f t="shared" si="2"/>
        <v>0</v>
      </c>
      <c r="K50" s="1"/>
      <c r="L50" s="619">
        <f t="shared" si="7"/>
        <v>0</v>
      </c>
      <c r="M50" s="213">
        <f t="shared" si="9"/>
        <v>0</v>
      </c>
      <c r="N50" s="360">
        <f t="shared" si="3"/>
        <v>0</v>
      </c>
      <c r="O50" s="621">
        <f t="shared" si="8"/>
        <v>0</v>
      </c>
    </row>
    <row r="51" spans="1:15">
      <c r="A51" s="52"/>
      <c r="B51" s="57"/>
      <c r="C51" s="58"/>
      <c r="D51" s="58"/>
      <c r="E51" s="66"/>
      <c r="F51" s="1998"/>
      <c r="G51" s="1999"/>
      <c r="H51" s="2000"/>
      <c r="I51" s="69"/>
      <c r="J51" s="95">
        <f t="shared" si="2"/>
        <v>0</v>
      </c>
      <c r="K51" s="1"/>
      <c r="L51" s="619">
        <f t="shared" si="7"/>
        <v>0</v>
      </c>
      <c r="M51" s="213">
        <f t="shared" si="9"/>
        <v>0</v>
      </c>
      <c r="N51" s="360">
        <f t="shared" si="3"/>
        <v>0</v>
      </c>
      <c r="O51" s="621">
        <f t="shared" si="8"/>
        <v>0</v>
      </c>
    </row>
    <row r="52" spans="1:15" ht="15.75" customHeight="1">
      <c r="A52" s="52"/>
      <c r="B52" s="57"/>
      <c r="C52" s="58"/>
      <c r="D52" s="58"/>
      <c r="E52" s="66"/>
      <c r="F52" s="1998"/>
      <c r="G52" s="1999"/>
      <c r="H52" s="2000"/>
      <c r="I52" s="69"/>
      <c r="J52" s="95">
        <f t="shared" si="2"/>
        <v>0</v>
      </c>
      <c r="K52" s="1"/>
      <c r="L52" s="619">
        <f t="shared" si="7"/>
        <v>0</v>
      </c>
      <c r="M52" s="213">
        <f t="shared" si="9"/>
        <v>0</v>
      </c>
      <c r="N52" s="360">
        <f t="shared" si="3"/>
        <v>0</v>
      </c>
      <c r="O52" s="621">
        <f t="shared" si="8"/>
        <v>0</v>
      </c>
    </row>
    <row r="53" spans="1:15">
      <c r="A53" s="52"/>
      <c r="B53" s="57"/>
      <c r="C53" s="58"/>
      <c r="D53" s="58"/>
      <c r="E53" s="66"/>
      <c r="F53" s="1998"/>
      <c r="G53" s="1999"/>
      <c r="H53" s="2000"/>
      <c r="I53" s="69"/>
      <c r="J53" s="95">
        <f t="shared" si="2"/>
        <v>0</v>
      </c>
      <c r="K53" s="1"/>
      <c r="L53" s="619">
        <f t="shared" si="7"/>
        <v>0</v>
      </c>
      <c r="M53" s="213">
        <f t="shared" si="9"/>
        <v>0</v>
      </c>
      <c r="N53" s="360">
        <f t="shared" si="3"/>
        <v>0</v>
      </c>
      <c r="O53" s="621">
        <f t="shared" si="8"/>
        <v>0</v>
      </c>
    </row>
    <row r="54" spans="1:15">
      <c r="A54" s="52"/>
      <c r="B54" s="57"/>
      <c r="C54" s="58"/>
      <c r="D54" s="58"/>
      <c r="E54" s="66"/>
      <c r="F54" s="1998"/>
      <c r="G54" s="1999"/>
      <c r="H54" s="2000"/>
      <c r="I54" s="69"/>
      <c r="J54" s="95">
        <f t="shared" si="2"/>
        <v>0</v>
      </c>
      <c r="K54" s="1"/>
      <c r="L54" s="619">
        <f t="shared" si="7"/>
        <v>0</v>
      </c>
      <c r="M54" s="213">
        <f t="shared" si="9"/>
        <v>0</v>
      </c>
      <c r="N54" s="360">
        <f t="shared" si="3"/>
        <v>0</v>
      </c>
      <c r="O54" s="621">
        <f t="shared" si="8"/>
        <v>0</v>
      </c>
    </row>
    <row r="55" spans="1:15">
      <c r="A55" s="52"/>
      <c r="B55" s="57"/>
      <c r="C55" s="58"/>
      <c r="D55" s="58"/>
      <c r="E55" s="66"/>
      <c r="F55" s="1998"/>
      <c r="G55" s="1999"/>
      <c r="H55" s="2000"/>
      <c r="I55" s="69"/>
      <c r="J55" s="95">
        <f t="shared" si="2"/>
        <v>0</v>
      </c>
      <c r="K55" s="1"/>
      <c r="L55" s="619">
        <f t="shared" si="7"/>
        <v>0</v>
      </c>
      <c r="M55" s="213">
        <f t="shared" si="9"/>
        <v>0</v>
      </c>
      <c r="N55" s="360">
        <f t="shared" si="3"/>
        <v>0</v>
      </c>
      <c r="O55" s="621">
        <f t="shared" si="8"/>
        <v>0</v>
      </c>
    </row>
    <row r="56" spans="1:15" ht="15" thickBot="1">
      <c r="A56" s="52"/>
      <c r="B56" s="122"/>
      <c r="C56" s="123"/>
      <c r="D56" s="123"/>
      <c r="E56" s="214"/>
      <c r="F56" s="2001"/>
      <c r="G56" s="2002"/>
      <c r="H56" s="2003"/>
      <c r="I56" s="69"/>
      <c r="J56" s="95">
        <f t="shared" si="2"/>
        <v>0</v>
      </c>
      <c r="K56" s="1"/>
      <c r="L56" s="619">
        <f t="shared" si="7"/>
        <v>0</v>
      </c>
      <c r="M56" s="213">
        <f t="shared" si="9"/>
        <v>0</v>
      </c>
      <c r="N56" s="360">
        <f t="shared" si="3"/>
        <v>0</v>
      </c>
      <c r="O56" s="621">
        <f t="shared" si="8"/>
        <v>0</v>
      </c>
    </row>
    <row r="57" spans="1:15" ht="15" thickBot="1">
      <c r="A57" s="52"/>
      <c r="B57" s="215" t="s">
        <v>370</v>
      </c>
      <c r="C57" s="216">
        <f>L57</f>
        <v>0</v>
      </c>
      <c r="D57" s="217" t="s">
        <v>369</v>
      </c>
      <c r="E57" s="218">
        <f>O57</f>
        <v>0</v>
      </c>
      <c r="F57" s="67"/>
      <c r="G57" s="67"/>
      <c r="H57" s="67"/>
      <c r="I57" s="69"/>
      <c r="J57" s="95">
        <f>IF(E57&gt;0,1,0)</f>
        <v>0</v>
      </c>
      <c r="K57" s="1"/>
      <c r="L57" s="622">
        <f>SUM(L42:L56)</f>
        <v>0</v>
      </c>
      <c r="M57" s="623"/>
      <c r="N57" s="623"/>
      <c r="O57" s="624">
        <f>SUM(O42:O56)</f>
        <v>0</v>
      </c>
    </row>
    <row r="58" spans="1:15" ht="15.75" customHeight="1" thickBot="1">
      <c r="A58" s="61"/>
      <c r="B58" s="62"/>
      <c r="C58" s="62"/>
      <c r="D58" s="62"/>
      <c r="E58" s="62"/>
      <c r="F58" s="62"/>
      <c r="G58" s="62"/>
      <c r="H58" s="62"/>
      <c r="I58" s="63"/>
      <c r="J58" s="521">
        <f>IF(SUM(J18:J32,J42:J56)&gt;0,1,0)</f>
        <v>0</v>
      </c>
      <c r="K58" s="1"/>
      <c r="L58" s="1994" t="s">
        <v>372</v>
      </c>
      <c r="M58" s="1994"/>
      <c r="N58" s="1994"/>
      <c r="O58" s="671">
        <f>SUM(N18:N56)</f>
        <v>0</v>
      </c>
    </row>
  </sheetData>
  <autoFilter ref="J4:J58"/>
  <mergeCells count="43">
    <mergeCell ref="F29:H29"/>
    <mergeCell ref="F43:H43"/>
    <mergeCell ref="F44:H44"/>
    <mergeCell ref="F45:H45"/>
    <mergeCell ref="F46:H46"/>
    <mergeCell ref="F30:H30"/>
    <mergeCell ref="F31:H31"/>
    <mergeCell ref="F32:H32"/>
    <mergeCell ref="F41:H41"/>
    <mergeCell ref="F42:H42"/>
    <mergeCell ref="C36:H36"/>
    <mergeCell ref="C37:H37"/>
    <mergeCell ref="C38:H38"/>
    <mergeCell ref="C39:H39"/>
    <mergeCell ref="F52:H52"/>
    <mergeCell ref="F47:H47"/>
    <mergeCell ref="F48:H48"/>
    <mergeCell ref="F49:H49"/>
    <mergeCell ref="F50:H50"/>
    <mergeCell ref="F51:H51"/>
    <mergeCell ref="F20:H20"/>
    <mergeCell ref="F21:H21"/>
    <mergeCell ref="F23:H23"/>
    <mergeCell ref="F25:H25"/>
    <mergeCell ref="F17:H17"/>
    <mergeCell ref="F18:H18"/>
    <mergeCell ref="F19:H19"/>
    <mergeCell ref="L58:N58"/>
    <mergeCell ref="B2:C2"/>
    <mergeCell ref="C12:H12"/>
    <mergeCell ref="C13:H13"/>
    <mergeCell ref="C14:H14"/>
    <mergeCell ref="C15:H15"/>
    <mergeCell ref="F53:H53"/>
    <mergeCell ref="F54:H54"/>
    <mergeCell ref="F55:H55"/>
    <mergeCell ref="F56:H56"/>
    <mergeCell ref="B3:C3"/>
    <mergeCell ref="F22:H22"/>
    <mergeCell ref="F24:H24"/>
    <mergeCell ref="F27:H27"/>
    <mergeCell ref="F28:H28"/>
    <mergeCell ref="F26:H26"/>
  </mergeCells>
  <hyperlinks>
    <hyperlink ref="L6" location="'прайс Краска МТ'!A1" display="прайс Краска МТ"/>
    <hyperlink ref="L7" location="'прайс Краска Э'!A1" display="прайс Краска Э"/>
    <hyperlink ref="L8" location="'прайс Пласт.+Акр.МТ'!A1" display="прайс Пласт.+Акр.МТ"/>
    <hyperlink ref="L12" location="цены!A1" display="Цена"/>
    <hyperlink ref="L13" location="'сводные нормы'!A1" display="Сводные нормы"/>
  </hyperlinks>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списки!$AH$3:$AH$14</xm:f>
          </x14:formula1>
          <xm:sqref>C12:H12 C36:H36</xm:sqref>
        </x14:dataValidation>
        <x14:dataValidation type="list" allowBlank="1" showInputMessage="1" showErrorMessage="1">
          <x14:formula1>
            <xm:f>списки!$AJ$3:$AJ$6</xm:f>
          </x14:formula1>
          <xm:sqref>C14:H14 C38:H38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tabColor rgb="FF92D050"/>
  </sheetPr>
  <dimension ref="A1:S103"/>
  <sheetViews>
    <sheetView zoomScaleNormal="100" workbookViewId="0"/>
  </sheetViews>
  <sheetFormatPr defaultRowHeight="14.25"/>
  <cols>
    <col min="1" max="1" width="9.140625" style="1"/>
    <col min="2" max="2" width="10.140625" style="1" customWidth="1"/>
    <col min="3" max="3" width="9.140625" style="1"/>
    <col min="4" max="4" width="13.7109375" style="1" customWidth="1"/>
    <col min="5" max="10" width="9.140625" style="1"/>
    <col min="11" max="11" width="8" style="30" customWidth="1"/>
    <col min="12" max="17" width="9.140625" style="1"/>
    <col min="18" max="18" width="11.85546875" style="1" customWidth="1"/>
    <col min="19" max="16384" width="9.140625" style="1"/>
  </cols>
  <sheetData>
    <row r="1" spans="1:19" ht="18" customHeight="1"/>
    <row r="2" spans="1:19" ht="15">
      <c r="B2" s="1995" t="s">
        <v>528</v>
      </c>
      <c r="C2" s="1995"/>
      <c r="D2" s="230">
        <f>исх.данные!B1</f>
        <v>0</v>
      </c>
      <c r="K2" s="1"/>
    </row>
    <row r="3" spans="1:19" ht="15">
      <c r="B3" s="1995" t="s">
        <v>1022</v>
      </c>
      <c r="C3" s="1995"/>
      <c r="D3" s="517">
        <f ca="1">TODAY()</f>
        <v>42675</v>
      </c>
      <c r="K3" s="1"/>
    </row>
    <row r="4" spans="1:19">
      <c r="J4" s="65"/>
      <c r="K4" s="1"/>
    </row>
    <row r="5" spans="1:19" ht="9.75" customHeight="1">
      <c r="A5" s="641"/>
      <c r="B5" s="642"/>
      <c r="C5" s="642"/>
      <c r="D5" s="642"/>
      <c r="E5" s="642"/>
      <c r="F5" s="642"/>
      <c r="G5" s="642"/>
      <c r="H5" s="642"/>
      <c r="I5" s="643"/>
      <c r="J5" s="95">
        <f>IF(SUM(J17:J31)&gt;0,1,0)</f>
        <v>0</v>
      </c>
      <c r="K5" s="1"/>
    </row>
    <row r="6" spans="1:19" ht="15">
      <c r="A6" s="644" t="s">
        <v>135</v>
      </c>
      <c r="B6" s="53" t="s">
        <v>361</v>
      </c>
      <c r="C6" s="54"/>
      <c r="D6" s="54"/>
      <c r="E6" s="54"/>
      <c r="F6" s="54"/>
      <c r="G6" s="54"/>
      <c r="H6" s="54"/>
      <c r="I6" s="645"/>
      <c r="J6" s="95">
        <f>IF(SUM(J17:J31)&gt;0,1,0)</f>
        <v>0</v>
      </c>
      <c r="K6" s="1"/>
      <c r="L6" s="1919" t="s">
        <v>20400</v>
      </c>
    </row>
    <row r="7" spans="1:19">
      <c r="A7" s="644"/>
      <c r="B7" s="53" t="s">
        <v>362</v>
      </c>
      <c r="C7" s="54"/>
      <c r="D7" s="54"/>
      <c r="E7" s="54"/>
      <c r="F7" s="54"/>
      <c r="G7" s="54"/>
      <c r="H7" s="54"/>
      <c r="I7" s="645"/>
      <c r="J7" s="95">
        <f>IF(SUM(J17:J31)&gt;0,1,0)</f>
        <v>0</v>
      </c>
      <c r="K7" s="1"/>
    </row>
    <row r="8" spans="1:19" ht="15">
      <c r="A8" s="644"/>
      <c r="B8" s="53" t="s">
        <v>363</v>
      </c>
      <c r="C8" s="54"/>
      <c r="D8" s="54"/>
      <c r="E8" s="54"/>
      <c r="F8" s="54"/>
      <c r="G8" s="54"/>
      <c r="H8" s="54"/>
      <c r="I8" s="645"/>
      <c r="J8" s="95">
        <f>IF(SUM(J17:J31)&gt;0,1,0)</f>
        <v>0</v>
      </c>
      <c r="K8" s="1"/>
      <c r="L8" s="1919" t="s">
        <v>417</v>
      </c>
    </row>
    <row r="9" spans="1:19">
      <c r="A9" s="644"/>
      <c r="B9" s="53" t="s">
        <v>364</v>
      </c>
      <c r="C9" s="54"/>
      <c r="D9" s="54"/>
      <c r="E9" s="54"/>
      <c r="F9" s="54"/>
      <c r="G9" s="54"/>
      <c r="H9" s="54"/>
      <c r="I9" s="645"/>
      <c r="J9" s="95">
        <f>IF(SUM(J17:J31)&gt;0,1,0)</f>
        <v>0</v>
      </c>
      <c r="K9" s="1"/>
    </row>
    <row r="10" spans="1:19">
      <c r="A10" s="644"/>
      <c r="B10" s="219" t="s">
        <v>365</v>
      </c>
      <c r="C10" s="54"/>
      <c r="D10" s="54"/>
      <c r="E10" s="54"/>
      <c r="F10" s="54"/>
      <c r="G10" s="54"/>
      <c r="H10" s="54"/>
      <c r="I10" s="645"/>
      <c r="J10" s="95">
        <f>IF(SUM(J17:J31)&gt;0,1,0)</f>
        <v>0</v>
      </c>
      <c r="K10" s="1"/>
      <c r="L10" s="1914" t="s">
        <v>20406</v>
      </c>
    </row>
    <row r="11" spans="1:19" ht="6.75" customHeight="1">
      <c r="A11" s="644"/>
      <c r="B11" s="54"/>
      <c r="C11" s="54"/>
      <c r="D11" s="54"/>
      <c r="E11" s="54"/>
      <c r="F11" s="54"/>
      <c r="G11" s="54"/>
      <c r="H11" s="54"/>
      <c r="I11" s="645"/>
      <c r="J11" s="95">
        <f>IF(SUM(J17:J31)&gt;0,1,0)</f>
        <v>0</v>
      </c>
      <c r="K11" s="1"/>
    </row>
    <row r="12" spans="1:19">
      <c r="A12" s="644"/>
      <c r="B12" s="518" t="s">
        <v>1033</v>
      </c>
      <c r="C12" s="2013" t="s">
        <v>354</v>
      </c>
      <c r="D12" s="2013"/>
      <c r="E12" s="2013"/>
      <c r="F12" s="2013"/>
      <c r="G12" s="2013"/>
      <c r="H12" s="2013"/>
      <c r="I12" s="645"/>
      <c r="J12" s="95">
        <f>IF(C12&gt;0,1,0)</f>
        <v>1</v>
      </c>
      <c r="K12" s="1"/>
    </row>
    <row r="13" spans="1:19">
      <c r="A13" s="644"/>
      <c r="B13" s="518" t="s">
        <v>1308</v>
      </c>
      <c r="C13" s="1996"/>
      <c r="D13" s="1996"/>
      <c r="E13" s="1996"/>
      <c r="F13" s="1996"/>
      <c r="G13" s="1996"/>
      <c r="H13" s="1996"/>
      <c r="I13" s="645"/>
      <c r="J13" s="95">
        <f>IF(C13&gt;0,1,0)</f>
        <v>0</v>
      </c>
      <c r="K13" s="1"/>
    </row>
    <row r="14" spans="1:19">
      <c r="A14" s="644"/>
      <c r="B14" s="518" t="s">
        <v>1277</v>
      </c>
      <c r="C14" s="1997"/>
      <c r="D14" s="1997"/>
      <c r="E14" s="1997"/>
      <c r="F14" s="1997"/>
      <c r="G14" s="1997"/>
      <c r="H14" s="1997"/>
      <c r="I14" s="645"/>
      <c r="J14" s="95">
        <f>IF(C14&gt;0,1,0)</f>
        <v>0</v>
      </c>
      <c r="K14" s="1"/>
    </row>
    <row r="15" spans="1:19">
      <c r="A15" s="644"/>
      <c r="B15" s="54"/>
      <c r="C15" s="54"/>
      <c r="D15" s="54"/>
      <c r="E15" s="54"/>
      <c r="F15" s="54"/>
      <c r="G15" s="54"/>
      <c r="H15" s="54"/>
      <c r="I15" s="645"/>
      <c r="J15" s="95">
        <f>IF(SUM(J17:J31)&gt;0,1,0)</f>
        <v>0</v>
      </c>
      <c r="K15" s="1"/>
      <c r="L15" s="2007" t="s">
        <v>1023</v>
      </c>
      <c r="M15" s="2007"/>
      <c r="N15" s="2007"/>
      <c r="O15" s="2007"/>
      <c r="Q15" s="2007" t="s">
        <v>1291</v>
      </c>
      <c r="R15" s="2007"/>
      <c r="S15" s="2007"/>
    </row>
    <row r="16" spans="1:19">
      <c r="A16" s="644"/>
      <c r="B16" s="451" t="s">
        <v>136</v>
      </c>
      <c r="C16" s="451" t="s">
        <v>137</v>
      </c>
      <c r="D16" s="451" t="s">
        <v>166</v>
      </c>
      <c r="E16" s="447" t="s">
        <v>88</v>
      </c>
      <c r="F16" s="1998" t="s">
        <v>138</v>
      </c>
      <c r="G16" s="1999"/>
      <c r="H16" s="2010"/>
      <c r="I16" s="646"/>
      <c r="J16" s="95">
        <f>IF(SUM(J17:J31)&gt;0,1,0)</f>
        <v>0</v>
      </c>
      <c r="K16" s="1"/>
      <c r="L16" s="14" t="s">
        <v>366</v>
      </c>
      <c r="M16" s="14" t="s">
        <v>367</v>
      </c>
      <c r="N16" s="14" t="s">
        <v>368</v>
      </c>
      <c r="O16" s="14" t="s">
        <v>369</v>
      </c>
      <c r="Q16" s="14" t="s">
        <v>366</v>
      </c>
      <c r="R16" s="18" t="s">
        <v>1388</v>
      </c>
      <c r="S16" s="18" t="s">
        <v>368</v>
      </c>
    </row>
    <row r="17" spans="1:19">
      <c r="A17" s="644"/>
      <c r="B17" s="446"/>
      <c r="C17" s="446"/>
      <c r="D17" s="446"/>
      <c r="E17" s="66"/>
      <c r="F17" s="1998"/>
      <c r="G17" s="1999"/>
      <c r="H17" s="2010"/>
      <c r="I17" s="646"/>
      <c r="J17" s="95">
        <f t="shared" ref="J17:J32" si="0">IF(E17&gt;0,1,0)</f>
        <v>0</v>
      </c>
      <c r="K17" s="1"/>
      <c r="L17" s="619">
        <f t="shared" ref="L17:L31" si="1">B17*C17*E17/1000000</f>
        <v>0</v>
      </c>
      <c r="M17" s="620">
        <v>0</v>
      </c>
      <c r="N17" s="360">
        <f t="shared" ref="N17:N31" si="2">M17*O17</f>
        <v>0</v>
      </c>
      <c r="O17" s="621">
        <f t="shared" ref="O17:O31" si="3">((B17+C17)*2*E17)/1000</f>
        <v>0</v>
      </c>
      <c r="Q17" s="360">
        <f t="shared" ref="Q17:Q31" si="4">L17</f>
        <v>0</v>
      </c>
      <c r="R17" s="620">
        <v>0</v>
      </c>
      <c r="S17" s="360">
        <f>Q17*R17</f>
        <v>0</v>
      </c>
    </row>
    <row r="18" spans="1:19">
      <c r="A18" s="644"/>
      <c r="B18" s="446"/>
      <c r="C18" s="446"/>
      <c r="D18" s="446"/>
      <c r="E18" s="66"/>
      <c r="F18" s="1998"/>
      <c r="G18" s="1999"/>
      <c r="H18" s="2010"/>
      <c r="I18" s="646"/>
      <c r="J18" s="95">
        <f t="shared" si="0"/>
        <v>0</v>
      </c>
      <c r="K18" s="1"/>
      <c r="L18" s="619">
        <f t="shared" si="1"/>
        <v>0</v>
      </c>
      <c r="M18" s="213">
        <f t="shared" ref="M18:M31" si="5">IF(M17&gt;0,M17,0)</f>
        <v>0</v>
      </c>
      <c r="N18" s="360">
        <f t="shared" si="2"/>
        <v>0</v>
      </c>
      <c r="O18" s="621">
        <f t="shared" si="3"/>
        <v>0</v>
      </c>
      <c r="Q18" s="360">
        <f t="shared" si="4"/>
        <v>0</v>
      </c>
      <c r="R18" s="213">
        <f>IF(R17&gt;0,R17,0)</f>
        <v>0</v>
      </c>
      <c r="S18" s="360">
        <f t="shared" ref="S18:S31" si="6">Q18*R18</f>
        <v>0</v>
      </c>
    </row>
    <row r="19" spans="1:19" ht="15" customHeight="1">
      <c r="A19" s="644"/>
      <c r="B19" s="446"/>
      <c r="C19" s="446"/>
      <c r="D19" s="446"/>
      <c r="E19" s="66"/>
      <c r="F19" s="1998"/>
      <c r="G19" s="1999"/>
      <c r="H19" s="2010"/>
      <c r="I19" s="646"/>
      <c r="J19" s="95">
        <f t="shared" si="0"/>
        <v>0</v>
      </c>
      <c r="K19" s="1"/>
      <c r="L19" s="619">
        <f t="shared" si="1"/>
        <v>0</v>
      </c>
      <c r="M19" s="213">
        <f t="shared" si="5"/>
        <v>0</v>
      </c>
      <c r="N19" s="360">
        <f t="shared" si="2"/>
        <v>0</v>
      </c>
      <c r="O19" s="621">
        <f t="shared" si="3"/>
        <v>0</v>
      </c>
      <c r="Q19" s="360">
        <f t="shared" si="4"/>
        <v>0</v>
      </c>
      <c r="R19" s="213">
        <f t="shared" ref="R19:R31" si="7">IF(R18&gt;0,R18,0)</f>
        <v>0</v>
      </c>
      <c r="S19" s="360">
        <f t="shared" si="6"/>
        <v>0</v>
      </c>
    </row>
    <row r="20" spans="1:19">
      <c r="A20" s="644"/>
      <c r="B20" s="446"/>
      <c r="C20" s="446"/>
      <c r="D20" s="446"/>
      <c r="E20" s="66"/>
      <c r="F20" s="1998"/>
      <c r="G20" s="1999"/>
      <c r="H20" s="2010"/>
      <c r="I20" s="646"/>
      <c r="J20" s="95">
        <f t="shared" si="0"/>
        <v>0</v>
      </c>
      <c r="K20" s="1"/>
      <c r="L20" s="619">
        <f t="shared" si="1"/>
        <v>0</v>
      </c>
      <c r="M20" s="213">
        <f t="shared" si="5"/>
        <v>0</v>
      </c>
      <c r="N20" s="360">
        <f t="shared" si="2"/>
        <v>0</v>
      </c>
      <c r="O20" s="621">
        <f t="shared" si="3"/>
        <v>0</v>
      </c>
      <c r="Q20" s="360">
        <f t="shared" si="4"/>
        <v>0</v>
      </c>
      <c r="R20" s="213">
        <f t="shared" si="7"/>
        <v>0</v>
      </c>
      <c r="S20" s="360">
        <f t="shared" si="6"/>
        <v>0</v>
      </c>
    </row>
    <row r="21" spans="1:19">
      <c r="A21" s="644"/>
      <c r="B21" s="446"/>
      <c r="C21" s="446"/>
      <c r="D21" s="446"/>
      <c r="E21" s="66"/>
      <c r="F21" s="1998"/>
      <c r="G21" s="1999"/>
      <c r="H21" s="2010"/>
      <c r="I21" s="646"/>
      <c r="J21" s="95">
        <f t="shared" si="0"/>
        <v>0</v>
      </c>
      <c r="K21" s="1"/>
      <c r="L21" s="619">
        <f t="shared" si="1"/>
        <v>0</v>
      </c>
      <c r="M21" s="213">
        <f t="shared" si="5"/>
        <v>0</v>
      </c>
      <c r="N21" s="360">
        <f t="shared" si="2"/>
        <v>0</v>
      </c>
      <c r="O21" s="621">
        <f t="shared" si="3"/>
        <v>0</v>
      </c>
      <c r="Q21" s="360">
        <f t="shared" si="4"/>
        <v>0</v>
      </c>
      <c r="R21" s="213">
        <f t="shared" si="7"/>
        <v>0</v>
      </c>
      <c r="S21" s="360">
        <f t="shared" si="6"/>
        <v>0</v>
      </c>
    </row>
    <row r="22" spans="1:19">
      <c r="A22" s="644"/>
      <c r="B22" s="446"/>
      <c r="C22" s="446"/>
      <c r="D22" s="446"/>
      <c r="E22" s="66"/>
      <c r="F22" s="1998"/>
      <c r="G22" s="1999"/>
      <c r="H22" s="2010"/>
      <c r="I22" s="646"/>
      <c r="J22" s="95">
        <f t="shared" si="0"/>
        <v>0</v>
      </c>
      <c r="K22" s="1"/>
      <c r="L22" s="619">
        <f t="shared" si="1"/>
        <v>0</v>
      </c>
      <c r="M22" s="213">
        <f t="shared" si="5"/>
        <v>0</v>
      </c>
      <c r="N22" s="360">
        <f t="shared" si="2"/>
        <v>0</v>
      </c>
      <c r="O22" s="621">
        <f t="shared" si="3"/>
        <v>0</v>
      </c>
      <c r="Q22" s="360">
        <f t="shared" si="4"/>
        <v>0</v>
      </c>
      <c r="R22" s="213">
        <f t="shared" si="7"/>
        <v>0</v>
      </c>
      <c r="S22" s="360">
        <f t="shared" si="6"/>
        <v>0</v>
      </c>
    </row>
    <row r="23" spans="1:19">
      <c r="A23" s="644"/>
      <c r="B23" s="446"/>
      <c r="C23" s="446"/>
      <c r="D23" s="446"/>
      <c r="E23" s="66"/>
      <c r="F23" s="1998"/>
      <c r="G23" s="1999"/>
      <c r="H23" s="2010"/>
      <c r="I23" s="646"/>
      <c r="J23" s="95">
        <f t="shared" si="0"/>
        <v>0</v>
      </c>
      <c r="K23" s="1"/>
      <c r="L23" s="619">
        <f t="shared" si="1"/>
        <v>0</v>
      </c>
      <c r="M23" s="213">
        <f t="shared" si="5"/>
        <v>0</v>
      </c>
      <c r="N23" s="360">
        <f t="shared" si="2"/>
        <v>0</v>
      </c>
      <c r="O23" s="621">
        <f t="shared" si="3"/>
        <v>0</v>
      </c>
      <c r="Q23" s="360">
        <f t="shared" si="4"/>
        <v>0</v>
      </c>
      <c r="R23" s="213">
        <f t="shared" si="7"/>
        <v>0</v>
      </c>
      <c r="S23" s="360">
        <f t="shared" si="6"/>
        <v>0</v>
      </c>
    </row>
    <row r="24" spans="1:19">
      <c r="A24" s="644"/>
      <c r="B24" s="446"/>
      <c r="C24" s="446"/>
      <c r="D24" s="446"/>
      <c r="E24" s="66"/>
      <c r="F24" s="1998"/>
      <c r="G24" s="1999"/>
      <c r="H24" s="2010"/>
      <c r="I24" s="646"/>
      <c r="J24" s="95">
        <f t="shared" si="0"/>
        <v>0</v>
      </c>
      <c r="K24" s="1"/>
      <c r="L24" s="619">
        <f t="shared" si="1"/>
        <v>0</v>
      </c>
      <c r="M24" s="213">
        <f t="shared" si="5"/>
        <v>0</v>
      </c>
      <c r="N24" s="360">
        <f t="shared" si="2"/>
        <v>0</v>
      </c>
      <c r="O24" s="621">
        <f t="shared" si="3"/>
        <v>0</v>
      </c>
      <c r="Q24" s="360">
        <f t="shared" si="4"/>
        <v>0</v>
      </c>
      <c r="R24" s="213">
        <f t="shared" si="7"/>
        <v>0</v>
      </c>
      <c r="S24" s="360">
        <f t="shared" si="6"/>
        <v>0</v>
      </c>
    </row>
    <row r="25" spans="1:19">
      <c r="A25" s="644"/>
      <c r="B25" s="446"/>
      <c r="C25" s="446"/>
      <c r="D25" s="446"/>
      <c r="E25" s="66"/>
      <c r="F25" s="1998"/>
      <c r="G25" s="1999"/>
      <c r="H25" s="2010"/>
      <c r="I25" s="646"/>
      <c r="J25" s="95">
        <f t="shared" si="0"/>
        <v>0</v>
      </c>
      <c r="K25" s="1"/>
      <c r="L25" s="619">
        <f t="shared" si="1"/>
        <v>0</v>
      </c>
      <c r="M25" s="213">
        <f t="shared" si="5"/>
        <v>0</v>
      </c>
      <c r="N25" s="360">
        <f t="shared" si="2"/>
        <v>0</v>
      </c>
      <c r="O25" s="621">
        <f t="shared" si="3"/>
        <v>0</v>
      </c>
      <c r="Q25" s="360">
        <f t="shared" si="4"/>
        <v>0</v>
      </c>
      <c r="R25" s="213">
        <f t="shared" si="7"/>
        <v>0</v>
      </c>
      <c r="S25" s="360">
        <f t="shared" si="6"/>
        <v>0</v>
      </c>
    </row>
    <row r="26" spans="1:19">
      <c r="A26" s="644"/>
      <c r="B26" s="446"/>
      <c r="C26" s="446"/>
      <c r="D26" s="446"/>
      <c r="E26" s="66"/>
      <c r="F26" s="1998"/>
      <c r="G26" s="1999"/>
      <c r="H26" s="2010"/>
      <c r="I26" s="646"/>
      <c r="J26" s="95">
        <f t="shared" si="0"/>
        <v>0</v>
      </c>
      <c r="K26" s="1"/>
      <c r="L26" s="619">
        <f t="shared" si="1"/>
        <v>0</v>
      </c>
      <c r="M26" s="213">
        <f t="shared" si="5"/>
        <v>0</v>
      </c>
      <c r="N26" s="360">
        <f t="shared" si="2"/>
        <v>0</v>
      </c>
      <c r="O26" s="621">
        <f t="shared" si="3"/>
        <v>0</v>
      </c>
      <c r="Q26" s="360">
        <f t="shared" si="4"/>
        <v>0</v>
      </c>
      <c r="R26" s="213">
        <f t="shared" si="7"/>
        <v>0</v>
      </c>
      <c r="S26" s="360">
        <f t="shared" si="6"/>
        <v>0</v>
      </c>
    </row>
    <row r="27" spans="1:19">
      <c r="A27" s="644"/>
      <c r="B27" s="446"/>
      <c r="C27" s="446"/>
      <c r="D27" s="446"/>
      <c r="E27" s="66"/>
      <c r="F27" s="1998"/>
      <c r="G27" s="1999"/>
      <c r="H27" s="2010"/>
      <c r="I27" s="646"/>
      <c r="J27" s="95">
        <f t="shared" si="0"/>
        <v>0</v>
      </c>
      <c r="K27" s="1"/>
      <c r="L27" s="619">
        <f t="shared" si="1"/>
        <v>0</v>
      </c>
      <c r="M27" s="213">
        <f t="shared" si="5"/>
        <v>0</v>
      </c>
      <c r="N27" s="360">
        <f t="shared" si="2"/>
        <v>0</v>
      </c>
      <c r="O27" s="621">
        <f t="shared" si="3"/>
        <v>0</v>
      </c>
      <c r="Q27" s="360">
        <f t="shared" si="4"/>
        <v>0</v>
      </c>
      <c r="R27" s="213">
        <f t="shared" si="7"/>
        <v>0</v>
      </c>
      <c r="S27" s="360">
        <f t="shared" si="6"/>
        <v>0</v>
      </c>
    </row>
    <row r="28" spans="1:19" ht="15.75" customHeight="1">
      <c r="A28" s="644"/>
      <c r="B28" s="446"/>
      <c r="C28" s="446"/>
      <c r="D28" s="446"/>
      <c r="E28" s="66"/>
      <c r="F28" s="1998"/>
      <c r="G28" s="1999"/>
      <c r="H28" s="2010"/>
      <c r="I28" s="646"/>
      <c r="J28" s="95">
        <f t="shared" si="0"/>
        <v>0</v>
      </c>
      <c r="K28" s="1"/>
      <c r="L28" s="619">
        <f t="shared" si="1"/>
        <v>0</v>
      </c>
      <c r="M28" s="213">
        <f t="shared" si="5"/>
        <v>0</v>
      </c>
      <c r="N28" s="360">
        <f t="shared" si="2"/>
        <v>0</v>
      </c>
      <c r="O28" s="621">
        <f t="shared" si="3"/>
        <v>0</v>
      </c>
      <c r="Q28" s="360">
        <f t="shared" si="4"/>
        <v>0</v>
      </c>
      <c r="R28" s="213">
        <f t="shared" si="7"/>
        <v>0</v>
      </c>
      <c r="S28" s="360">
        <f t="shared" si="6"/>
        <v>0</v>
      </c>
    </row>
    <row r="29" spans="1:19">
      <c r="A29" s="644"/>
      <c r="B29" s="446"/>
      <c r="C29" s="446"/>
      <c r="D29" s="446"/>
      <c r="E29" s="66"/>
      <c r="F29" s="1998"/>
      <c r="G29" s="1999"/>
      <c r="H29" s="2010"/>
      <c r="I29" s="646"/>
      <c r="J29" s="95">
        <f t="shared" si="0"/>
        <v>0</v>
      </c>
      <c r="K29" s="1"/>
      <c r="L29" s="619">
        <f t="shared" si="1"/>
        <v>0</v>
      </c>
      <c r="M29" s="213">
        <f t="shared" si="5"/>
        <v>0</v>
      </c>
      <c r="N29" s="360">
        <f t="shared" si="2"/>
        <v>0</v>
      </c>
      <c r="O29" s="621">
        <f t="shared" si="3"/>
        <v>0</v>
      </c>
      <c r="Q29" s="360">
        <f t="shared" si="4"/>
        <v>0</v>
      </c>
      <c r="R29" s="213">
        <f t="shared" si="7"/>
        <v>0</v>
      </c>
      <c r="S29" s="360">
        <f t="shared" si="6"/>
        <v>0</v>
      </c>
    </row>
    <row r="30" spans="1:19">
      <c r="A30" s="644"/>
      <c r="B30" s="446"/>
      <c r="C30" s="446"/>
      <c r="D30" s="446"/>
      <c r="E30" s="66"/>
      <c r="F30" s="1998"/>
      <c r="G30" s="1999"/>
      <c r="H30" s="2010"/>
      <c r="I30" s="646"/>
      <c r="J30" s="95">
        <f t="shared" si="0"/>
        <v>0</v>
      </c>
      <c r="K30" s="1"/>
      <c r="L30" s="619">
        <f t="shared" si="1"/>
        <v>0</v>
      </c>
      <c r="M30" s="213">
        <f t="shared" si="5"/>
        <v>0</v>
      </c>
      <c r="N30" s="360">
        <f t="shared" si="2"/>
        <v>0</v>
      </c>
      <c r="O30" s="621">
        <f t="shared" si="3"/>
        <v>0</v>
      </c>
      <c r="Q30" s="360">
        <f t="shared" si="4"/>
        <v>0</v>
      </c>
      <c r="R30" s="213">
        <f t="shared" si="7"/>
        <v>0</v>
      </c>
      <c r="S30" s="360">
        <f t="shared" si="6"/>
        <v>0</v>
      </c>
    </row>
    <row r="31" spans="1:19">
      <c r="A31" s="644"/>
      <c r="B31" s="446"/>
      <c r="C31" s="446"/>
      <c r="D31" s="446"/>
      <c r="E31" s="66"/>
      <c r="F31" s="1998"/>
      <c r="G31" s="1999"/>
      <c r="H31" s="2010"/>
      <c r="I31" s="646"/>
      <c r="J31" s="95">
        <f t="shared" si="0"/>
        <v>0</v>
      </c>
      <c r="K31" s="1"/>
      <c r="L31" s="619">
        <f t="shared" si="1"/>
        <v>0</v>
      </c>
      <c r="M31" s="213">
        <f t="shared" si="5"/>
        <v>0</v>
      </c>
      <c r="N31" s="360">
        <f t="shared" si="2"/>
        <v>0</v>
      </c>
      <c r="O31" s="621">
        <f t="shared" si="3"/>
        <v>0</v>
      </c>
      <c r="Q31" s="360">
        <f t="shared" si="4"/>
        <v>0</v>
      </c>
      <c r="R31" s="213">
        <f t="shared" si="7"/>
        <v>0</v>
      </c>
      <c r="S31" s="360">
        <f t="shared" si="6"/>
        <v>0</v>
      </c>
    </row>
    <row r="32" spans="1:19">
      <c r="A32" s="644"/>
      <c r="B32" s="637" t="s">
        <v>370</v>
      </c>
      <c r="C32" s="638">
        <f>L32</f>
        <v>0</v>
      </c>
      <c r="D32" s="639" t="s">
        <v>369</v>
      </c>
      <c r="E32" s="640">
        <f>O32</f>
        <v>0</v>
      </c>
      <c r="F32" s="54"/>
      <c r="G32" s="54"/>
      <c r="H32" s="54"/>
      <c r="I32" s="645"/>
      <c r="J32" s="95">
        <f t="shared" si="0"/>
        <v>0</v>
      </c>
      <c r="K32" s="1"/>
      <c r="L32" s="622">
        <f>SUM(L17:L31)</f>
        <v>0</v>
      </c>
      <c r="M32" s="623"/>
      <c r="N32" s="623"/>
      <c r="O32" s="624">
        <f>SUM(O17:O31)</f>
        <v>0</v>
      </c>
      <c r="Q32" s="349">
        <f>SUM(Q17:Q31)</f>
        <v>0</v>
      </c>
      <c r="R32" s="349"/>
      <c r="S32" s="349">
        <f>SUM(S17:S31)</f>
        <v>0</v>
      </c>
    </row>
    <row r="33" spans="1:19">
      <c r="A33" s="644"/>
      <c r="B33" s="54"/>
      <c r="C33" s="54"/>
      <c r="D33" s="54"/>
      <c r="E33" s="54"/>
      <c r="F33" s="54"/>
      <c r="G33" s="54"/>
      <c r="H33" s="54"/>
      <c r="I33" s="645"/>
      <c r="J33" s="95">
        <f>IF(SUM(J17:J31)&gt;0,1,0)</f>
        <v>0</v>
      </c>
      <c r="K33" s="1"/>
      <c r="L33" s="621"/>
      <c r="M33" s="7"/>
      <c r="N33" s="360"/>
      <c r="O33" s="7"/>
      <c r="Q33" s="651"/>
      <c r="R33" s="627"/>
      <c r="S33" s="628"/>
    </row>
    <row r="34" spans="1:19" ht="16.5">
      <c r="A34" s="644"/>
      <c r="B34" s="54"/>
      <c r="C34" s="54"/>
      <c r="D34" s="54"/>
      <c r="E34" s="54"/>
      <c r="F34" s="54"/>
      <c r="G34" s="54"/>
      <c r="H34" s="54"/>
      <c r="I34" s="645"/>
      <c r="J34" s="95">
        <f>IF(SUM(J40:J54)&gt;0,1,0)</f>
        <v>0</v>
      </c>
      <c r="K34" s="1"/>
      <c r="L34" s="635" t="s">
        <v>371</v>
      </c>
      <c r="M34" s="636"/>
      <c r="N34" s="360">
        <f>M34*0.6</f>
        <v>0</v>
      </c>
      <c r="O34" s="7"/>
      <c r="Q34" s="652"/>
      <c r="R34" s="520"/>
      <c r="S34" s="630"/>
    </row>
    <row r="35" spans="1:19" ht="15">
      <c r="A35" s="644"/>
      <c r="B35" s="518" t="s">
        <v>1033</v>
      </c>
      <c r="C35" s="2013" t="s">
        <v>354</v>
      </c>
      <c r="D35" s="2013"/>
      <c r="E35" s="2013"/>
      <c r="F35" s="2013"/>
      <c r="G35" s="2013"/>
      <c r="H35" s="2013"/>
      <c r="I35" s="645"/>
      <c r="J35" s="95">
        <f>IF(C35&gt;0,1,0)</f>
        <v>1</v>
      </c>
      <c r="K35" s="1"/>
      <c r="L35" s="625"/>
      <c r="M35" s="626"/>
      <c r="N35" s="627"/>
      <c r="O35" s="628"/>
      <c r="Q35" s="652"/>
      <c r="R35" s="520"/>
      <c r="S35" s="630"/>
    </row>
    <row r="36" spans="1:19" ht="15">
      <c r="A36" s="644"/>
      <c r="B36" s="518" t="s">
        <v>1308</v>
      </c>
      <c r="C36" s="1996"/>
      <c r="D36" s="1996"/>
      <c r="E36" s="1996"/>
      <c r="F36" s="1996"/>
      <c r="G36" s="1996"/>
      <c r="H36" s="1996"/>
      <c r="I36" s="645"/>
      <c r="J36" s="95">
        <f>IF(C36&gt;0,1,0)</f>
        <v>0</v>
      </c>
      <c r="K36" s="1"/>
      <c r="L36" s="629"/>
      <c r="M36" s="519"/>
      <c r="N36" s="520"/>
      <c r="O36" s="630"/>
      <c r="Q36" s="652"/>
      <c r="R36" s="520"/>
      <c r="S36" s="630"/>
    </row>
    <row r="37" spans="1:19">
      <c r="A37" s="644"/>
      <c r="B37" s="518" t="s">
        <v>1277</v>
      </c>
      <c r="C37" s="1997"/>
      <c r="D37" s="1997"/>
      <c r="E37" s="1997"/>
      <c r="F37" s="1997"/>
      <c r="G37" s="1997"/>
      <c r="H37" s="1997"/>
      <c r="I37" s="645"/>
      <c r="J37" s="95">
        <f>IF(C37&gt;0,1,0)</f>
        <v>0</v>
      </c>
      <c r="K37" s="1"/>
      <c r="L37" s="631"/>
      <c r="M37" s="520"/>
      <c r="N37" s="520"/>
      <c r="O37" s="630"/>
      <c r="Q37" s="652"/>
      <c r="R37" s="520"/>
      <c r="S37" s="630"/>
    </row>
    <row r="38" spans="1:19">
      <c r="A38" s="644"/>
      <c r="B38" s="54"/>
      <c r="C38" s="54"/>
      <c r="D38" s="54"/>
      <c r="E38" s="54"/>
      <c r="F38" s="54"/>
      <c r="G38" s="54"/>
      <c r="H38" s="54"/>
      <c r="I38" s="645"/>
      <c r="J38" s="95">
        <f>IF(SUM(J40:J54)&gt;0,1,0)</f>
        <v>0</v>
      </c>
      <c r="K38" s="1"/>
      <c r="L38" s="632"/>
      <c r="M38" s="633"/>
      <c r="N38" s="633"/>
      <c r="O38" s="634"/>
      <c r="Q38" s="653"/>
      <c r="R38" s="633"/>
      <c r="S38" s="634"/>
    </row>
    <row r="39" spans="1:19">
      <c r="A39" s="644"/>
      <c r="B39" s="451" t="s">
        <v>136</v>
      </c>
      <c r="C39" s="451" t="s">
        <v>137</v>
      </c>
      <c r="D39" s="451" t="s">
        <v>9</v>
      </c>
      <c r="E39" s="451" t="s">
        <v>88</v>
      </c>
      <c r="F39" s="2011" t="s">
        <v>138</v>
      </c>
      <c r="G39" s="2011"/>
      <c r="H39" s="2011"/>
      <c r="I39" s="645"/>
      <c r="J39" s="95">
        <f>IF(SUM(J40:J54)&gt;0,1,0)</f>
        <v>0</v>
      </c>
      <c r="K39" s="1"/>
      <c r="L39" s="14" t="s">
        <v>366</v>
      </c>
      <c r="M39" s="14" t="s">
        <v>367</v>
      </c>
      <c r="N39" s="14" t="s">
        <v>368</v>
      </c>
      <c r="O39" s="18" t="s">
        <v>369</v>
      </c>
      <c r="Q39" s="14" t="s">
        <v>366</v>
      </c>
      <c r="R39" s="18" t="s">
        <v>1388</v>
      </c>
      <c r="S39" s="18" t="s">
        <v>368</v>
      </c>
    </row>
    <row r="40" spans="1:19">
      <c r="A40" s="644"/>
      <c r="B40" s="446"/>
      <c r="C40" s="446"/>
      <c r="D40" s="446"/>
      <c r="E40" s="446"/>
      <c r="F40" s="2011"/>
      <c r="G40" s="2011"/>
      <c r="H40" s="2011"/>
      <c r="I40" s="647"/>
      <c r="J40" s="95">
        <f t="shared" ref="J40:J55" si="8">IF(E40&gt;0,1,0)</f>
        <v>0</v>
      </c>
      <c r="K40" s="1"/>
      <c r="L40" s="619">
        <f t="shared" ref="L40:L54" si="9">B40*C40*E40/1000000</f>
        <v>0</v>
      </c>
      <c r="M40" s="620">
        <v>0</v>
      </c>
      <c r="N40" s="360">
        <f t="shared" ref="N40:N54" si="10">M40*O40</f>
        <v>0</v>
      </c>
      <c r="O40" s="621">
        <f t="shared" ref="O40:O54" si="11">((B40+C40)*2*E40)/1000</f>
        <v>0</v>
      </c>
      <c r="Q40" s="360">
        <f t="shared" ref="Q40:Q54" si="12">L40</f>
        <v>0</v>
      </c>
      <c r="R40" s="213">
        <v>0</v>
      </c>
      <c r="S40" s="360">
        <f>Q40*R40</f>
        <v>0</v>
      </c>
    </row>
    <row r="41" spans="1:19" ht="15" customHeight="1">
      <c r="A41" s="644"/>
      <c r="B41" s="446"/>
      <c r="C41" s="446"/>
      <c r="D41" s="446"/>
      <c r="E41" s="446"/>
      <c r="F41" s="2011"/>
      <c r="G41" s="2011"/>
      <c r="H41" s="2011"/>
      <c r="I41" s="647"/>
      <c r="J41" s="95">
        <f t="shared" si="8"/>
        <v>0</v>
      </c>
      <c r="K41" s="1"/>
      <c r="L41" s="619">
        <f t="shared" si="9"/>
        <v>0</v>
      </c>
      <c r="M41" s="213">
        <f t="shared" ref="M41:M54" si="13">IF(M40&gt;0,M40,0)</f>
        <v>0</v>
      </c>
      <c r="N41" s="360">
        <f t="shared" si="10"/>
        <v>0</v>
      </c>
      <c r="O41" s="621">
        <f t="shared" si="11"/>
        <v>0</v>
      </c>
      <c r="Q41" s="360">
        <f t="shared" si="12"/>
        <v>0</v>
      </c>
      <c r="R41" s="213">
        <f>IF(R40&gt;0,R40,0)</f>
        <v>0</v>
      </c>
      <c r="S41" s="360">
        <f t="shared" ref="S41:S54" si="14">Q41*R41</f>
        <v>0</v>
      </c>
    </row>
    <row r="42" spans="1:19">
      <c r="A42" s="644"/>
      <c r="B42" s="446"/>
      <c r="C42" s="446"/>
      <c r="D42" s="446"/>
      <c r="E42" s="446"/>
      <c r="F42" s="2011"/>
      <c r="G42" s="2011"/>
      <c r="H42" s="2011"/>
      <c r="I42" s="647"/>
      <c r="J42" s="95">
        <f t="shared" si="8"/>
        <v>0</v>
      </c>
      <c r="K42" s="1"/>
      <c r="L42" s="619">
        <f t="shared" si="9"/>
        <v>0</v>
      </c>
      <c r="M42" s="213">
        <f t="shared" si="13"/>
        <v>0</v>
      </c>
      <c r="N42" s="360">
        <f t="shared" si="10"/>
        <v>0</v>
      </c>
      <c r="O42" s="621">
        <f t="shared" si="11"/>
        <v>0</v>
      </c>
      <c r="Q42" s="360">
        <f t="shared" si="12"/>
        <v>0</v>
      </c>
      <c r="R42" s="213">
        <f t="shared" ref="R42:R54" si="15">IF(R41&gt;0,R41,0)</f>
        <v>0</v>
      </c>
      <c r="S42" s="360">
        <f t="shared" si="14"/>
        <v>0</v>
      </c>
    </row>
    <row r="43" spans="1:19">
      <c r="A43" s="644"/>
      <c r="B43" s="446"/>
      <c r="C43" s="446"/>
      <c r="D43" s="446"/>
      <c r="E43" s="446"/>
      <c r="F43" s="2011"/>
      <c r="G43" s="2011"/>
      <c r="H43" s="2011"/>
      <c r="I43" s="647"/>
      <c r="J43" s="95">
        <f t="shared" si="8"/>
        <v>0</v>
      </c>
      <c r="K43" s="1"/>
      <c r="L43" s="619">
        <f t="shared" si="9"/>
        <v>0</v>
      </c>
      <c r="M43" s="213">
        <f t="shared" si="13"/>
        <v>0</v>
      </c>
      <c r="N43" s="360">
        <f t="shared" si="10"/>
        <v>0</v>
      </c>
      <c r="O43" s="621">
        <f t="shared" si="11"/>
        <v>0</v>
      </c>
      <c r="Q43" s="360">
        <f t="shared" si="12"/>
        <v>0</v>
      </c>
      <c r="R43" s="213">
        <f t="shared" si="15"/>
        <v>0</v>
      </c>
      <c r="S43" s="360">
        <f t="shared" si="14"/>
        <v>0</v>
      </c>
    </row>
    <row r="44" spans="1:19">
      <c r="A44" s="644"/>
      <c r="B44" s="446"/>
      <c r="C44" s="446"/>
      <c r="D44" s="446"/>
      <c r="E44" s="446"/>
      <c r="F44" s="2011"/>
      <c r="G44" s="2011"/>
      <c r="H44" s="2011"/>
      <c r="I44" s="647"/>
      <c r="J44" s="95">
        <f t="shared" si="8"/>
        <v>0</v>
      </c>
      <c r="K44" s="1"/>
      <c r="L44" s="619">
        <f t="shared" si="9"/>
        <v>0</v>
      </c>
      <c r="M44" s="213">
        <f t="shared" si="13"/>
        <v>0</v>
      </c>
      <c r="N44" s="360">
        <f t="shared" si="10"/>
        <v>0</v>
      </c>
      <c r="O44" s="621">
        <f t="shared" si="11"/>
        <v>0</v>
      </c>
      <c r="Q44" s="360">
        <f t="shared" si="12"/>
        <v>0</v>
      </c>
      <c r="R44" s="213">
        <f t="shared" si="15"/>
        <v>0</v>
      </c>
      <c r="S44" s="360">
        <f t="shared" si="14"/>
        <v>0</v>
      </c>
    </row>
    <row r="45" spans="1:19">
      <c r="A45" s="644"/>
      <c r="B45" s="446"/>
      <c r="C45" s="446"/>
      <c r="D45" s="446"/>
      <c r="E45" s="446"/>
      <c r="F45" s="2011"/>
      <c r="G45" s="2011"/>
      <c r="H45" s="2011"/>
      <c r="I45" s="647"/>
      <c r="J45" s="95">
        <f t="shared" si="8"/>
        <v>0</v>
      </c>
      <c r="K45" s="1"/>
      <c r="L45" s="619">
        <f t="shared" si="9"/>
        <v>0</v>
      </c>
      <c r="M45" s="213">
        <f t="shared" si="13"/>
        <v>0</v>
      </c>
      <c r="N45" s="360">
        <f t="shared" si="10"/>
        <v>0</v>
      </c>
      <c r="O45" s="621">
        <f t="shared" si="11"/>
        <v>0</v>
      </c>
      <c r="Q45" s="360">
        <f t="shared" si="12"/>
        <v>0</v>
      </c>
      <c r="R45" s="213">
        <f t="shared" si="15"/>
        <v>0</v>
      </c>
      <c r="S45" s="360">
        <f t="shared" si="14"/>
        <v>0</v>
      </c>
    </row>
    <row r="46" spans="1:19">
      <c r="A46" s="644"/>
      <c r="B46" s="446"/>
      <c r="C46" s="446"/>
      <c r="D46" s="446"/>
      <c r="E46" s="446"/>
      <c r="F46" s="2011"/>
      <c r="G46" s="2011"/>
      <c r="H46" s="2011"/>
      <c r="I46" s="647"/>
      <c r="J46" s="95">
        <f t="shared" si="8"/>
        <v>0</v>
      </c>
      <c r="K46" s="1"/>
      <c r="L46" s="619">
        <f t="shared" si="9"/>
        <v>0</v>
      </c>
      <c r="M46" s="213">
        <f t="shared" si="13"/>
        <v>0</v>
      </c>
      <c r="N46" s="360">
        <f t="shared" si="10"/>
        <v>0</v>
      </c>
      <c r="O46" s="621">
        <f t="shared" si="11"/>
        <v>0</v>
      </c>
      <c r="Q46" s="360">
        <f t="shared" si="12"/>
        <v>0</v>
      </c>
      <c r="R46" s="213">
        <f t="shared" si="15"/>
        <v>0</v>
      </c>
      <c r="S46" s="360">
        <f t="shared" si="14"/>
        <v>0</v>
      </c>
    </row>
    <row r="47" spans="1:19">
      <c r="A47" s="644"/>
      <c r="B47" s="446"/>
      <c r="C47" s="446"/>
      <c r="D47" s="446"/>
      <c r="E47" s="446"/>
      <c r="F47" s="2011"/>
      <c r="G47" s="2011"/>
      <c r="H47" s="2011"/>
      <c r="I47" s="647"/>
      <c r="J47" s="95">
        <f t="shared" si="8"/>
        <v>0</v>
      </c>
      <c r="K47" s="1"/>
      <c r="L47" s="619">
        <f t="shared" si="9"/>
        <v>0</v>
      </c>
      <c r="M47" s="213">
        <f t="shared" si="13"/>
        <v>0</v>
      </c>
      <c r="N47" s="360">
        <f t="shared" si="10"/>
        <v>0</v>
      </c>
      <c r="O47" s="621">
        <f t="shared" si="11"/>
        <v>0</v>
      </c>
      <c r="Q47" s="360">
        <f t="shared" si="12"/>
        <v>0</v>
      </c>
      <c r="R47" s="213">
        <f t="shared" si="15"/>
        <v>0</v>
      </c>
      <c r="S47" s="360">
        <f t="shared" si="14"/>
        <v>0</v>
      </c>
    </row>
    <row r="48" spans="1:19">
      <c r="A48" s="644"/>
      <c r="B48" s="446"/>
      <c r="C48" s="446"/>
      <c r="D48" s="446"/>
      <c r="E48" s="446"/>
      <c r="F48" s="2011"/>
      <c r="G48" s="2011"/>
      <c r="H48" s="2011"/>
      <c r="I48" s="647"/>
      <c r="J48" s="95">
        <f t="shared" si="8"/>
        <v>0</v>
      </c>
      <c r="K48" s="1"/>
      <c r="L48" s="619">
        <f t="shared" si="9"/>
        <v>0</v>
      </c>
      <c r="M48" s="213">
        <f t="shared" si="13"/>
        <v>0</v>
      </c>
      <c r="N48" s="360">
        <f t="shared" si="10"/>
        <v>0</v>
      </c>
      <c r="O48" s="621">
        <f t="shared" si="11"/>
        <v>0</v>
      </c>
      <c r="Q48" s="360">
        <f t="shared" si="12"/>
        <v>0</v>
      </c>
      <c r="R48" s="213">
        <f t="shared" si="15"/>
        <v>0</v>
      </c>
      <c r="S48" s="360">
        <f t="shared" si="14"/>
        <v>0</v>
      </c>
    </row>
    <row r="49" spans="1:19">
      <c r="A49" s="644"/>
      <c r="B49" s="446"/>
      <c r="C49" s="446"/>
      <c r="D49" s="446"/>
      <c r="E49" s="446"/>
      <c r="F49" s="2011"/>
      <c r="G49" s="2011"/>
      <c r="H49" s="2011"/>
      <c r="I49" s="647"/>
      <c r="J49" s="95">
        <f t="shared" si="8"/>
        <v>0</v>
      </c>
      <c r="K49" s="1"/>
      <c r="L49" s="619">
        <f t="shared" si="9"/>
        <v>0</v>
      </c>
      <c r="M49" s="213">
        <f t="shared" si="13"/>
        <v>0</v>
      </c>
      <c r="N49" s="360">
        <f t="shared" si="10"/>
        <v>0</v>
      </c>
      <c r="O49" s="621">
        <f t="shared" si="11"/>
        <v>0</v>
      </c>
      <c r="Q49" s="360">
        <f t="shared" si="12"/>
        <v>0</v>
      </c>
      <c r="R49" s="213">
        <f t="shared" si="15"/>
        <v>0</v>
      </c>
      <c r="S49" s="360">
        <f t="shared" si="14"/>
        <v>0</v>
      </c>
    </row>
    <row r="50" spans="1:19" ht="15.75" customHeight="1">
      <c r="A50" s="644"/>
      <c r="B50" s="446"/>
      <c r="C50" s="446"/>
      <c r="D50" s="446"/>
      <c r="E50" s="446"/>
      <c r="F50" s="2011"/>
      <c r="G50" s="2011"/>
      <c r="H50" s="2011"/>
      <c r="I50" s="647"/>
      <c r="J50" s="95">
        <f t="shared" si="8"/>
        <v>0</v>
      </c>
      <c r="K50" s="1"/>
      <c r="L50" s="619">
        <f t="shared" si="9"/>
        <v>0</v>
      </c>
      <c r="M50" s="213">
        <f t="shared" si="13"/>
        <v>0</v>
      </c>
      <c r="N50" s="360">
        <f t="shared" si="10"/>
        <v>0</v>
      </c>
      <c r="O50" s="621">
        <f t="shared" si="11"/>
        <v>0</v>
      </c>
      <c r="Q50" s="360">
        <f t="shared" si="12"/>
        <v>0</v>
      </c>
      <c r="R50" s="213">
        <f t="shared" si="15"/>
        <v>0</v>
      </c>
      <c r="S50" s="360">
        <f t="shared" si="14"/>
        <v>0</v>
      </c>
    </row>
    <row r="51" spans="1:19">
      <c r="A51" s="644"/>
      <c r="B51" s="446"/>
      <c r="C51" s="446"/>
      <c r="D51" s="446"/>
      <c r="E51" s="446"/>
      <c r="F51" s="2011"/>
      <c r="G51" s="2011"/>
      <c r="H51" s="2011"/>
      <c r="I51" s="647"/>
      <c r="J51" s="95">
        <f t="shared" si="8"/>
        <v>0</v>
      </c>
      <c r="K51" s="1"/>
      <c r="L51" s="619">
        <f t="shared" si="9"/>
        <v>0</v>
      </c>
      <c r="M51" s="213">
        <f t="shared" si="13"/>
        <v>0</v>
      </c>
      <c r="N51" s="360">
        <f t="shared" si="10"/>
        <v>0</v>
      </c>
      <c r="O51" s="621">
        <f t="shared" si="11"/>
        <v>0</v>
      </c>
      <c r="Q51" s="360">
        <f t="shared" si="12"/>
        <v>0</v>
      </c>
      <c r="R51" s="213">
        <f t="shared" si="15"/>
        <v>0</v>
      </c>
      <c r="S51" s="360">
        <f t="shared" si="14"/>
        <v>0</v>
      </c>
    </row>
    <row r="52" spans="1:19">
      <c r="A52" s="644"/>
      <c r="B52" s="446"/>
      <c r="C52" s="446"/>
      <c r="D52" s="446"/>
      <c r="E52" s="446"/>
      <c r="F52" s="2011"/>
      <c r="G52" s="2011"/>
      <c r="H52" s="2011"/>
      <c r="I52" s="647"/>
      <c r="J52" s="95">
        <f t="shared" si="8"/>
        <v>0</v>
      </c>
      <c r="K52" s="1"/>
      <c r="L52" s="619">
        <f t="shared" si="9"/>
        <v>0</v>
      </c>
      <c r="M52" s="213">
        <f t="shared" si="13"/>
        <v>0</v>
      </c>
      <c r="N52" s="360">
        <f t="shared" si="10"/>
        <v>0</v>
      </c>
      <c r="O52" s="621">
        <f t="shared" si="11"/>
        <v>0</v>
      </c>
      <c r="Q52" s="360">
        <f t="shared" si="12"/>
        <v>0</v>
      </c>
      <c r="R52" s="213">
        <f t="shared" si="15"/>
        <v>0</v>
      </c>
      <c r="S52" s="360">
        <f t="shared" si="14"/>
        <v>0</v>
      </c>
    </row>
    <row r="53" spans="1:19">
      <c r="A53" s="644"/>
      <c r="B53" s="446"/>
      <c r="C53" s="446"/>
      <c r="D53" s="446"/>
      <c r="E53" s="446"/>
      <c r="F53" s="2011"/>
      <c r="G53" s="2011"/>
      <c r="H53" s="2011"/>
      <c r="I53" s="647"/>
      <c r="J53" s="95">
        <f t="shared" si="8"/>
        <v>0</v>
      </c>
      <c r="K53" s="1"/>
      <c r="L53" s="619">
        <f t="shared" si="9"/>
        <v>0</v>
      </c>
      <c r="M53" s="213">
        <f t="shared" si="13"/>
        <v>0</v>
      </c>
      <c r="N53" s="360">
        <f t="shared" si="10"/>
        <v>0</v>
      </c>
      <c r="O53" s="621">
        <f t="shared" si="11"/>
        <v>0</v>
      </c>
      <c r="Q53" s="360">
        <f t="shared" si="12"/>
        <v>0</v>
      </c>
      <c r="R53" s="213">
        <f t="shared" si="15"/>
        <v>0</v>
      </c>
      <c r="S53" s="360">
        <f t="shared" si="14"/>
        <v>0</v>
      </c>
    </row>
    <row r="54" spans="1:19">
      <c r="A54" s="644"/>
      <c r="B54" s="446"/>
      <c r="C54" s="446"/>
      <c r="D54" s="446"/>
      <c r="E54" s="446"/>
      <c r="F54" s="2011"/>
      <c r="G54" s="2011"/>
      <c r="H54" s="2011"/>
      <c r="I54" s="647"/>
      <c r="J54" s="95">
        <f t="shared" si="8"/>
        <v>0</v>
      </c>
      <c r="K54" s="1"/>
      <c r="L54" s="619">
        <f t="shared" si="9"/>
        <v>0</v>
      </c>
      <c r="M54" s="213">
        <f t="shared" si="13"/>
        <v>0</v>
      </c>
      <c r="N54" s="360">
        <f t="shared" si="10"/>
        <v>0</v>
      </c>
      <c r="O54" s="621">
        <f t="shared" si="11"/>
        <v>0</v>
      </c>
      <c r="Q54" s="360">
        <f t="shared" si="12"/>
        <v>0</v>
      </c>
      <c r="R54" s="213">
        <f t="shared" si="15"/>
        <v>0</v>
      </c>
      <c r="S54" s="360">
        <f t="shared" si="14"/>
        <v>0</v>
      </c>
    </row>
    <row r="55" spans="1:19">
      <c r="A55" s="644"/>
      <c r="B55" s="637" t="s">
        <v>370</v>
      </c>
      <c r="C55" s="638">
        <f>L55</f>
        <v>0</v>
      </c>
      <c r="D55" s="639" t="s">
        <v>369</v>
      </c>
      <c r="E55" s="640">
        <f>O55</f>
        <v>0</v>
      </c>
      <c r="F55" s="67"/>
      <c r="G55" s="67"/>
      <c r="H55" s="67"/>
      <c r="I55" s="647"/>
      <c r="J55" s="95">
        <f t="shared" si="8"/>
        <v>0</v>
      </c>
      <c r="K55" s="1"/>
      <c r="L55" s="622">
        <f>SUM(L40:L54)</f>
        <v>0</v>
      </c>
      <c r="M55" s="623"/>
      <c r="N55" s="623"/>
      <c r="O55" s="624">
        <f>SUM(O40:O54)</f>
        <v>0</v>
      </c>
      <c r="Q55" s="349">
        <f>SUM(Q40:Q54)</f>
        <v>0</v>
      </c>
      <c r="R55" s="349"/>
      <c r="S55" s="349">
        <f>SUM(S40:S54)</f>
        <v>0</v>
      </c>
    </row>
    <row r="56" spans="1:19">
      <c r="A56" s="648"/>
      <c r="B56" s="649"/>
      <c r="C56" s="649"/>
      <c r="D56" s="649"/>
      <c r="E56" s="649"/>
      <c r="F56" s="649"/>
      <c r="G56" s="649"/>
      <c r="H56" s="649"/>
      <c r="I56" s="650"/>
      <c r="J56" s="521">
        <f>IF(SUM(J17:J31,J40:J54)&gt;0,1,0)</f>
        <v>0</v>
      </c>
      <c r="K56" s="1"/>
      <c r="L56" s="30"/>
      <c r="N56" s="2012">
        <f>SUM(N17:N55)</f>
        <v>0</v>
      </c>
      <c r="O56" s="2012"/>
      <c r="R56" s="2008">
        <f>S32+S55</f>
        <v>0</v>
      </c>
      <c r="S56" s="2009"/>
    </row>
    <row r="58" spans="1:19" ht="15">
      <c r="B58" s="64"/>
      <c r="C58" s="64"/>
      <c r="D58" s="8"/>
      <c r="E58" s="8"/>
      <c r="K58" s="1"/>
      <c r="N58" s="83"/>
      <c r="O58" s="83"/>
      <c r="P58" s="83"/>
      <c r="Q58" s="83"/>
      <c r="R58" s="402" t="s">
        <v>372</v>
      </c>
      <c r="S58" s="671">
        <f>N56+R56</f>
        <v>0</v>
      </c>
    </row>
    <row r="59" spans="1:19">
      <c r="B59" s="8"/>
      <c r="C59" s="8"/>
      <c r="D59" s="8"/>
      <c r="E59" s="8"/>
      <c r="K59" s="1"/>
    </row>
    <row r="60" spans="1:19">
      <c r="B60" s="64"/>
      <c r="C60" s="64"/>
      <c r="D60" s="8"/>
      <c r="E60" s="8"/>
      <c r="K60" s="1"/>
    </row>
    <row r="92" ht="45" customHeight="1"/>
    <row r="93" ht="90" customHeight="1"/>
    <row r="100" ht="28.5" customHeight="1"/>
    <row r="101" ht="40.5" customHeight="1"/>
    <row r="102" ht="16.5" customHeight="1"/>
    <row r="103" ht="16.5" customHeight="1"/>
  </sheetData>
  <autoFilter ref="J4:J49"/>
  <mergeCells count="44">
    <mergeCell ref="F51:H51"/>
    <mergeCell ref="F52:H52"/>
    <mergeCell ref="F53:H53"/>
    <mergeCell ref="F54:H54"/>
    <mergeCell ref="B2:C2"/>
    <mergeCell ref="B3:C3"/>
    <mergeCell ref="C12:H12"/>
    <mergeCell ref="C13:H13"/>
    <mergeCell ref="F46:H46"/>
    <mergeCell ref="F40:H40"/>
    <mergeCell ref="F41:H41"/>
    <mergeCell ref="F42:H42"/>
    <mergeCell ref="F43:H43"/>
    <mergeCell ref="F44:H44"/>
    <mergeCell ref="F45:H45"/>
    <mergeCell ref="F39:H39"/>
    <mergeCell ref="C14:H14"/>
    <mergeCell ref="C35:H35"/>
    <mergeCell ref="C36:H36"/>
    <mergeCell ref="C37:H37"/>
    <mergeCell ref="F48:H48"/>
    <mergeCell ref="F47:H47"/>
    <mergeCell ref="F28:H28"/>
    <mergeCell ref="F29:H29"/>
    <mergeCell ref="F24:H24"/>
    <mergeCell ref="F25:H25"/>
    <mergeCell ref="F26:H26"/>
    <mergeCell ref="F27:H27"/>
    <mergeCell ref="L15:O15"/>
    <mergeCell ref="Q15:S15"/>
    <mergeCell ref="R56:S56"/>
    <mergeCell ref="F30:H30"/>
    <mergeCell ref="F31:H31"/>
    <mergeCell ref="F23:H23"/>
    <mergeCell ref="F16:H16"/>
    <mergeCell ref="F17:H17"/>
    <mergeCell ref="F18:H18"/>
    <mergeCell ref="F19:H19"/>
    <mergeCell ref="F20:H20"/>
    <mergeCell ref="F21:H21"/>
    <mergeCell ref="F22:H22"/>
    <mergeCell ref="F49:H49"/>
    <mergeCell ref="N56:O56"/>
    <mergeCell ref="F50:H50"/>
  </mergeCells>
  <hyperlinks>
    <hyperlink ref="L6" location="'прайс ALU'!A1" display="прайс ALU"/>
    <hyperlink ref="L8" location="цены!A1" display="Цена"/>
    <hyperlink ref="L10" location="'сводные нормы'!A1" display="Сводные Нормы"/>
  </hyperlinks>
  <pageMargins left="0.7" right="0.7" top="0.75" bottom="0.75" header="0.3" footer="0.3"/>
  <pageSetup paperSize="9" orientation="portrait" horizontalDpi="0"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списки!$AL$3:$AL$46</xm:f>
          </x14:formula1>
          <xm:sqref>C13:H13 C36:H36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tabColor rgb="FF92D050"/>
  </sheetPr>
  <dimension ref="A1:P55"/>
  <sheetViews>
    <sheetView topLeftCell="B1" workbookViewId="0"/>
  </sheetViews>
  <sheetFormatPr defaultColWidth="9.140625" defaultRowHeight="14.25"/>
  <cols>
    <col min="1" max="3" width="9.140625" style="1"/>
    <col min="4" max="4" width="11.42578125" style="1" customWidth="1"/>
    <col min="5" max="9" width="9.140625" style="1"/>
    <col min="10" max="10" width="9.140625" style="1" customWidth="1"/>
    <col min="11" max="11" width="9.140625" style="30" customWidth="1"/>
    <col min="12" max="12" width="9.85546875" style="1" customWidth="1"/>
    <col min="13" max="16384" width="9.140625" style="1"/>
  </cols>
  <sheetData>
    <row r="1" spans="1:11" ht="18" customHeight="1">
      <c r="A1" s="65"/>
      <c r="B1" s="10"/>
    </row>
    <row r="2" spans="1:11" ht="15">
      <c r="B2" s="1995" t="s">
        <v>528</v>
      </c>
      <c r="C2" s="1995"/>
      <c r="D2" s="230">
        <f>исх.данные!B1</f>
        <v>0</v>
      </c>
    </row>
    <row r="3" spans="1:11" ht="15">
      <c r="B3" s="1995" t="s">
        <v>1307</v>
      </c>
      <c r="C3" s="1995"/>
      <c r="D3" s="517">
        <f ca="1">TODAY()</f>
        <v>42675</v>
      </c>
    </row>
    <row r="4" spans="1:11" ht="15" thickBot="1"/>
    <row r="5" spans="1:11" ht="15">
      <c r="A5" s="49"/>
      <c r="B5" s="50"/>
      <c r="C5" s="50"/>
      <c r="D5" s="50"/>
      <c r="E5" s="50"/>
      <c r="F5" s="50"/>
      <c r="G5" s="50"/>
      <c r="H5" s="50"/>
      <c r="I5" s="51"/>
      <c r="K5" s="1919" t="s">
        <v>20402</v>
      </c>
    </row>
    <row r="6" spans="1:11">
      <c r="A6" s="52" t="s">
        <v>139</v>
      </c>
      <c r="B6" s="53" t="s">
        <v>361</v>
      </c>
      <c r="C6" s="54"/>
      <c r="D6" s="54"/>
      <c r="E6" s="54"/>
      <c r="F6" s="54"/>
      <c r="G6" s="54"/>
      <c r="H6" s="54"/>
      <c r="I6" s="55"/>
    </row>
    <row r="7" spans="1:11" ht="15">
      <c r="A7" s="52"/>
      <c r="B7" s="53" t="s">
        <v>362</v>
      </c>
      <c r="C7" s="54"/>
      <c r="D7" s="54"/>
      <c r="E7" s="54"/>
      <c r="F7" s="54"/>
      <c r="G7" s="54"/>
      <c r="H7" s="54"/>
      <c r="I7" s="55"/>
      <c r="K7" s="1919" t="s">
        <v>417</v>
      </c>
    </row>
    <row r="8" spans="1:11">
      <c r="A8" s="52"/>
      <c r="B8" s="53" t="s">
        <v>363</v>
      </c>
      <c r="C8" s="54"/>
      <c r="D8" s="54"/>
      <c r="E8" s="54"/>
      <c r="F8" s="54"/>
      <c r="G8" s="54"/>
      <c r="H8" s="54"/>
      <c r="I8" s="55"/>
    </row>
    <row r="9" spans="1:11">
      <c r="A9" s="52"/>
      <c r="B9" s="53" t="s">
        <v>364</v>
      </c>
      <c r="C9" s="54"/>
      <c r="D9" s="54"/>
      <c r="E9" s="54"/>
      <c r="F9" s="54"/>
      <c r="G9" s="54"/>
      <c r="H9" s="54"/>
      <c r="I9" s="55"/>
      <c r="K9" s="1914" t="s">
        <v>20406</v>
      </c>
    </row>
    <row r="10" spans="1:11">
      <c r="A10" s="52"/>
      <c r="B10" s="219" t="s">
        <v>365</v>
      </c>
      <c r="C10" s="54"/>
      <c r="D10" s="54"/>
      <c r="E10" s="54"/>
      <c r="F10" s="54"/>
      <c r="G10" s="54"/>
      <c r="H10" s="54"/>
      <c r="I10" s="55"/>
    </row>
    <row r="11" spans="1:11">
      <c r="A11" s="52"/>
      <c r="B11" s="53"/>
      <c r="C11" s="54"/>
      <c r="D11" s="54"/>
      <c r="E11" s="54"/>
      <c r="F11" s="54"/>
      <c r="G11" s="54"/>
      <c r="H11" s="54"/>
      <c r="I11" s="55"/>
    </row>
    <row r="12" spans="1:11">
      <c r="A12" s="52"/>
      <c r="B12" s="518" t="s">
        <v>1396</v>
      </c>
      <c r="C12" s="2015"/>
      <c r="D12" s="2015"/>
      <c r="E12" s="2015"/>
      <c r="F12" s="2015"/>
      <c r="G12" s="2015"/>
      <c r="H12" s="54"/>
      <c r="I12" s="55"/>
    </row>
    <row r="13" spans="1:11" ht="5.0999999999999996" customHeight="1">
      <c r="A13" s="52"/>
      <c r="B13" s="518"/>
      <c r="C13" s="660"/>
      <c r="D13" s="660"/>
      <c r="E13" s="660"/>
      <c r="F13" s="660"/>
      <c r="G13" s="660"/>
      <c r="H13" s="54"/>
      <c r="I13" s="55"/>
    </row>
    <row r="14" spans="1:11">
      <c r="A14" s="52"/>
      <c r="B14" s="518" t="s">
        <v>1398</v>
      </c>
      <c r="C14" s="2015"/>
      <c r="D14" s="2015"/>
      <c r="E14" s="2015"/>
      <c r="F14" s="2015"/>
      <c r="G14" s="2015"/>
      <c r="H14" s="54"/>
      <c r="I14" s="55"/>
    </row>
    <row r="15" spans="1:11" ht="5.0999999999999996" customHeight="1">
      <c r="A15" s="52"/>
      <c r="B15" s="518"/>
      <c r="C15" s="277"/>
      <c r="D15" s="277"/>
      <c r="E15" s="277"/>
      <c r="F15" s="277"/>
      <c r="G15" s="277"/>
      <c r="H15" s="54"/>
      <c r="I15" s="55"/>
    </row>
    <row r="16" spans="1:11">
      <c r="A16" s="52"/>
      <c r="B16" s="518" t="s">
        <v>1397</v>
      </c>
      <c r="C16" s="2015"/>
      <c r="D16" s="2015"/>
      <c r="E16" s="2015"/>
      <c r="F16" s="2015"/>
      <c r="G16" s="2015"/>
      <c r="H16" s="54"/>
      <c r="I16" s="55"/>
    </row>
    <row r="17" spans="1:16">
      <c r="A17" s="52"/>
      <c r="B17" s="54"/>
      <c r="C17" s="54"/>
      <c r="D17" s="54"/>
      <c r="E17" s="54"/>
      <c r="F17" s="54"/>
      <c r="G17" s="54"/>
      <c r="H17" s="54"/>
      <c r="I17" s="55"/>
    </row>
    <row r="18" spans="1:16" ht="31.5" customHeight="1">
      <c r="A18" s="52"/>
      <c r="B18" s="54"/>
      <c r="C18" s="658" t="s">
        <v>136</v>
      </c>
      <c r="D18" s="658" t="s">
        <v>137</v>
      </c>
      <c r="E18" s="658" t="s">
        <v>88</v>
      </c>
      <c r="F18" s="2014" t="s">
        <v>138</v>
      </c>
      <c r="G18" s="2014"/>
      <c r="H18" s="8"/>
      <c r="I18" s="68"/>
      <c r="K18" s="655" t="s">
        <v>366</v>
      </c>
      <c r="L18" s="657" t="s">
        <v>1389</v>
      </c>
      <c r="M18" s="657" t="s">
        <v>1391</v>
      </c>
      <c r="N18" s="656" t="s">
        <v>369</v>
      </c>
      <c r="O18" s="657" t="s">
        <v>1390</v>
      </c>
      <c r="P18" s="657" t="s">
        <v>1392</v>
      </c>
    </row>
    <row r="19" spans="1:16">
      <c r="A19" s="52"/>
      <c r="B19" s="54"/>
      <c r="C19" s="516"/>
      <c r="D19" s="516"/>
      <c r="E19" s="516"/>
      <c r="F19" s="2011"/>
      <c r="G19" s="2011"/>
      <c r="H19" s="8"/>
      <c r="I19" s="68"/>
      <c r="K19" s="128">
        <f>C19*D19*E19/1000000</f>
        <v>0</v>
      </c>
      <c r="L19" s="678">
        <v>0</v>
      </c>
      <c r="M19" s="127">
        <f>K19*L19</f>
        <v>0</v>
      </c>
      <c r="N19" s="679">
        <f>((C19+D19)*2*E19)/1000</f>
        <v>0</v>
      </c>
      <c r="O19" s="678">
        <v>0</v>
      </c>
      <c r="P19" s="127">
        <f>N19*O19</f>
        <v>0</v>
      </c>
    </row>
    <row r="20" spans="1:16">
      <c r="A20" s="52"/>
      <c r="B20" s="54"/>
      <c r="C20" s="516"/>
      <c r="D20" s="516"/>
      <c r="E20" s="516"/>
      <c r="F20" s="2011"/>
      <c r="G20" s="2011"/>
      <c r="H20" s="8"/>
      <c r="I20" s="68"/>
      <c r="K20" s="128">
        <f t="shared" ref="K20:K26" si="0">C20*D20*E20/1000000</f>
        <v>0</v>
      </c>
      <c r="L20" s="507">
        <f>IF(L19&gt;0,L19,0)</f>
        <v>0</v>
      </c>
      <c r="M20" s="127">
        <f t="shared" ref="M20:M26" si="1">K20*L20</f>
        <v>0</v>
      </c>
      <c r="N20" s="679">
        <f t="shared" ref="N20:N26" si="2">((C20+D20)*2*E20)/1000</f>
        <v>0</v>
      </c>
      <c r="O20" s="507">
        <f>IF(O19&gt;0,O19,0)</f>
        <v>0</v>
      </c>
      <c r="P20" s="127">
        <f t="shared" ref="P20:P26" si="3">N20*O20</f>
        <v>0</v>
      </c>
    </row>
    <row r="21" spans="1:16">
      <c r="A21" s="52"/>
      <c r="B21" s="54"/>
      <c r="C21" s="516"/>
      <c r="D21" s="516"/>
      <c r="E21" s="516"/>
      <c r="F21" s="2011"/>
      <c r="G21" s="2011"/>
      <c r="H21" s="8"/>
      <c r="I21" s="68"/>
      <c r="K21" s="128">
        <f t="shared" si="0"/>
        <v>0</v>
      </c>
      <c r="L21" s="507">
        <f t="shared" ref="L21:L26" si="4">IF(L20&gt;0,L20,0)</f>
        <v>0</v>
      </c>
      <c r="M21" s="127">
        <f t="shared" si="1"/>
        <v>0</v>
      </c>
      <c r="N21" s="679">
        <f t="shared" si="2"/>
        <v>0</v>
      </c>
      <c r="O21" s="507">
        <f t="shared" ref="O21:O26" si="5">IF(O20&gt;0,O20,0)</f>
        <v>0</v>
      </c>
      <c r="P21" s="127">
        <f t="shared" si="3"/>
        <v>0</v>
      </c>
    </row>
    <row r="22" spans="1:16">
      <c r="A22" s="52"/>
      <c r="B22" s="54"/>
      <c r="C22" s="516"/>
      <c r="D22" s="516"/>
      <c r="E22" s="516"/>
      <c r="F22" s="2011"/>
      <c r="G22" s="2011"/>
      <c r="H22" s="8"/>
      <c r="I22" s="68"/>
      <c r="K22" s="128">
        <f t="shared" si="0"/>
        <v>0</v>
      </c>
      <c r="L22" s="507">
        <f t="shared" si="4"/>
        <v>0</v>
      </c>
      <c r="M22" s="127">
        <f t="shared" si="1"/>
        <v>0</v>
      </c>
      <c r="N22" s="679">
        <f t="shared" si="2"/>
        <v>0</v>
      </c>
      <c r="O22" s="507">
        <f t="shared" si="5"/>
        <v>0</v>
      </c>
      <c r="P22" s="127">
        <f t="shared" si="3"/>
        <v>0</v>
      </c>
    </row>
    <row r="23" spans="1:16" ht="15.75" customHeight="1">
      <c r="A23" s="52"/>
      <c r="B23" s="54"/>
      <c r="C23" s="516"/>
      <c r="D23" s="516"/>
      <c r="E23" s="516"/>
      <c r="F23" s="2011"/>
      <c r="G23" s="2011"/>
      <c r="H23" s="8"/>
      <c r="I23" s="68"/>
      <c r="K23" s="128">
        <f t="shared" si="0"/>
        <v>0</v>
      </c>
      <c r="L23" s="507">
        <f t="shared" si="4"/>
        <v>0</v>
      </c>
      <c r="M23" s="127">
        <f t="shared" si="1"/>
        <v>0</v>
      </c>
      <c r="N23" s="679">
        <f t="shared" si="2"/>
        <v>0</v>
      </c>
      <c r="O23" s="507">
        <f t="shared" si="5"/>
        <v>0</v>
      </c>
      <c r="P23" s="127">
        <f t="shared" si="3"/>
        <v>0</v>
      </c>
    </row>
    <row r="24" spans="1:16">
      <c r="A24" s="52"/>
      <c r="B24" s="54"/>
      <c r="C24" s="654"/>
      <c r="D24" s="654"/>
      <c r="E24" s="654"/>
      <c r="F24" s="1982"/>
      <c r="G24" s="1982"/>
      <c r="H24" s="54"/>
      <c r="I24" s="55"/>
      <c r="K24" s="128">
        <f t="shared" si="0"/>
        <v>0</v>
      </c>
      <c r="L24" s="507">
        <f t="shared" si="4"/>
        <v>0</v>
      </c>
      <c r="M24" s="127">
        <f t="shared" si="1"/>
        <v>0</v>
      </c>
      <c r="N24" s="679">
        <f t="shared" si="2"/>
        <v>0</v>
      </c>
      <c r="O24" s="507">
        <f t="shared" si="5"/>
        <v>0</v>
      </c>
      <c r="P24" s="127">
        <f t="shared" si="3"/>
        <v>0</v>
      </c>
    </row>
    <row r="25" spans="1:16">
      <c r="A25" s="52"/>
      <c r="B25" s="54"/>
      <c r="C25" s="654"/>
      <c r="D25" s="654"/>
      <c r="E25" s="654"/>
      <c r="F25" s="1982"/>
      <c r="G25" s="1982"/>
      <c r="H25" s="54"/>
      <c r="I25" s="55"/>
      <c r="K25" s="128">
        <f t="shared" si="0"/>
        <v>0</v>
      </c>
      <c r="L25" s="507">
        <f t="shared" si="4"/>
        <v>0</v>
      </c>
      <c r="M25" s="127">
        <f t="shared" si="1"/>
        <v>0</v>
      </c>
      <c r="N25" s="679">
        <f t="shared" si="2"/>
        <v>0</v>
      </c>
      <c r="O25" s="507">
        <f t="shared" si="5"/>
        <v>0</v>
      </c>
      <c r="P25" s="127">
        <f t="shared" si="3"/>
        <v>0</v>
      </c>
    </row>
    <row r="26" spans="1:16">
      <c r="A26" s="52"/>
      <c r="B26" s="54"/>
      <c r="C26" s="654"/>
      <c r="D26" s="654"/>
      <c r="E26" s="654"/>
      <c r="F26" s="1982"/>
      <c r="G26" s="1982"/>
      <c r="H26" s="54"/>
      <c r="I26" s="55"/>
      <c r="K26" s="128">
        <f t="shared" si="0"/>
        <v>0</v>
      </c>
      <c r="L26" s="507">
        <f t="shared" si="4"/>
        <v>0</v>
      </c>
      <c r="M26" s="127">
        <f t="shared" si="1"/>
        <v>0</v>
      </c>
      <c r="N26" s="679">
        <f t="shared" si="2"/>
        <v>0</v>
      </c>
      <c r="O26" s="507">
        <f t="shared" si="5"/>
        <v>0</v>
      </c>
      <c r="P26" s="127">
        <f t="shared" si="3"/>
        <v>0</v>
      </c>
    </row>
    <row r="27" spans="1:16">
      <c r="A27" s="52"/>
      <c r="B27" s="54"/>
      <c r="C27" s="54"/>
      <c r="D27" s="54"/>
      <c r="E27" s="54"/>
      <c r="F27" s="54"/>
      <c r="G27" s="54"/>
      <c r="H27" s="54"/>
      <c r="I27" s="55"/>
      <c r="K27" s="680"/>
      <c r="L27" s="681"/>
      <c r="M27" s="681">
        <f>SUM(M19:M26)</f>
        <v>0</v>
      </c>
      <c r="N27" s="680"/>
      <c r="O27" s="681"/>
      <c r="P27" s="681">
        <f>SUM(P19:P26)</f>
        <v>0</v>
      </c>
    </row>
    <row r="28" spans="1:16" ht="15">
      <c r="A28" s="52"/>
      <c r="B28" s="54"/>
      <c r="C28" s="54"/>
      <c r="D28" s="54"/>
      <c r="E28" s="54"/>
      <c r="F28" s="54"/>
      <c r="G28" s="54"/>
      <c r="H28" s="54"/>
      <c r="I28" s="55"/>
      <c r="K28" s="2016" t="s">
        <v>372</v>
      </c>
      <c r="L28" s="2017"/>
      <c r="M28" s="2017"/>
      <c r="N28" s="2017"/>
      <c r="O28" s="2017"/>
      <c r="P28" s="664">
        <f>M27+P27</f>
        <v>0</v>
      </c>
    </row>
    <row r="29" spans="1:16">
      <c r="A29" s="52"/>
      <c r="B29" s="54"/>
      <c r="C29" s="54"/>
      <c r="D29" s="54"/>
      <c r="E29" s="54"/>
      <c r="F29" s="54"/>
      <c r="G29" s="54"/>
      <c r="H29" s="54"/>
      <c r="I29" s="55"/>
    </row>
    <row r="30" spans="1:16">
      <c r="A30" s="52"/>
      <c r="B30" s="54"/>
      <c r="C30" s="54"/>
      <c r="D30" s="54"/>
      <c r="E30" s="54"/>
      <c r="F30" s="54"/>
      <c r="G30" s="54"/>
      <c r="H30" s="54"/>
      <c r="I30" s="55"/>
    </row>
    <row r="31" spans="1:16">
      <c r="A31" s="52"/>
      <c r="B31" s="54"/>
      <c r="C31" s="54"/>
      <c r="D31" s="54"/>
      <c r="E31" s="54"/>
      <c r="F31" s="54"/>
      <c r="G31" s="54"/>
      <c r="H31" s="54"/>
      <c r="I31" s="55"/>
    </row>
    <row r="32" spans="1:16">
      <c r="A32" s="52"/>
      <c r="B32" s="54"/>
      <c r="C32" s="54"/>
      <c r="D32" s="54"/>
      <c r="E32" s="54"/>
      <c r="F32" s="54"/>
      <c r="G32" s="54"/>
      <c r="H32" s="54"/>
      <c r="I32" s="55"/>
    </row>
    <row r="33" spans="1:9">
      <c r="A33" s="52"/>
      <c r="B33" s="54"/>
      <c r="C33" s="54"/>
      <c r="D33" s="54"/>
      <c r="E33" s="54"/>
      <c r="F33" s="54"/>
      <c r="G33" s="54"/>
      <c r="H33" s="54"/>
      <c r="I33" s="55"/>
    </row>
    <row r="34" spans="1:9">
      <c r="A34" s="52"/>
      <c r="B34" s="54"/>
      <c r="C34" s="54"/>
      <c r="D34" s="54"/>
      <c r="E34" s="54"/>
      <c r="F34" s="54"/>
      <c r="G34" s="54"/>
      <c r="H34" s="54"/>
      <c r="I34" s="55"/>
    </row>
    <row r="35" spans="1:9">
      <c r="A35" s="52"/>
      <c r="B35" s="54"/>
      <c r="C35" s="54"/>
      <c r="D35" s="54"/>
      <c r="E35" s="54"/>
      <c r="F35" s="54"/>
      <c r="G35" s="54"/>
      <c r="H35" s="54"/>
      <c r="I35" s="55"/>
    </row>
    <row r="36" spans="1:9">
      <c r="A36" s="52"/>
      <c r="B36" s="54"/>
      <c r="C36" s="54"/>
      <c r="D36" s="54"/>
      <c r="E36" s="54"/>
      <c r="F36" s="54"/>
      <c r="G36" s="54"/>
      <c r="H36" s="54"/>
      <c r="I36" s="55"/>
    </row>
    <row r="37" spans="1:9">
      <c r="A37" s="52"/>
      <c r="B37" s="54"/>
      <c r="C37" s="54"/>
      <c r="D37" s="54"/>
      <c r="E37" s="54"/>
      <c r="F37" s="54"/>
      <c r="G37" s="54"/>
      <c r="H37" s="54"/>
      <c r="I37" s="55"/>
    </row>
    <row r="38" spans="1:9">
      <c r="A38" s="52"/>
      <c r="B38" s="54"/>
      <c r="C38" s="54"/>
      <c r="D38" s="54"/>
      <c r="E38" s="54"/>
      <c r="F38" s="54"/>
      <c r="G38" s="54"/>
      <c r="H38" s="54"/>
      <c r="I38" s="55"/>
    </row>
    <row r="39" spans="1:9">
      <c r="A39" s="52"/>
      <c r="B39" s="54"/>
      <c r="C39" s="54"/>
      <c r="D39" s="54"/>
      <c r="E39" s="54"/>
      <c r="F39" s="54"/>
      <c r="G39" s="54"/>
      <c r="H39" s="54"/>
      <c r="I39" s="55"/>
    </row>
    <row r="40" spans="1:9">
      <c r="A40" s="52"/>
      <c r="B40" s="54"/>
      <c r="C40" s="54"/>
      <c r="D40" s="54"/>
      <c r="E40" s="54"/>
      <c r="F40" s="54"/>
      <c r="G40" s="54"/>
      <c r="H40" s="54"/>
      <c r="I40" s="55"/>
    </row>
    <row r="41" spans="1:9">
      <c r="A41" s="52"/>
      <c r="B41" s="54"/>
      <c r="C41" s="54"/>
      <c r="D41" s="54"/>
      <c r="E41" s="54"/>
      <c r="F41" s="54"/>
      <c r="G41" s="54"/>
      <c r="H41" s="54"/>
      <c r="I41" s="55"/>
    </row>
    <row r="42" spans="1:9">
      <c r="A42" s="52"/>
      <c r="B42" s="54"/>
      <c r="C42" s="54"/>
      <c r="D42" s="54"/>
      <c r="E42" s="54"/>
      <c r="F42" s="54"/>
      <c r="G42" s="54"/>
      <c r="H42" s="54"/>
      <c r="I42" s="55"/>
    </row>
    <row r="43" spans="1:9">
      <c r="A43" s="52"/>
      <c r="B43" s="54"/>
      <c r="C43" s="54"/>
      <c r="D43" s="54"/>
      <c r="E43" s="54"/>
      <c r="F43" s="54"/>
      <c r="G43" s="54"/>
      <c r="H43" s="54"/>
      <c r="I43" s="55"/>
    </row>
    <row r="44" spans="1:9">
      <c r="A44" s="52"/>
      <c r="B44" s="54"/>
      <c r="C44" s="54"/>
      <c r="D44" s="54"/>
      <c r="E44" s="54"/>
      <c r="F44" s="54"/>
      <c r="G44" s="54"/>
      <c r="H44" s="54"/>
      <c r="I44" s="55"/>
    </row>
    <row r="45" spans="1:9">
      <c r="A45" s="52"/>
      <c r="B45" s="54"/>
      <c r="C45" s="54"/>
      <c r="D45" s="54"/>
      <c r="E45" s="54"/>
      <c r="F45" s="54"/>
      <c r="G45" s="54"/>
      <c r="H45" s="54"/>
      <c r="I45" s="55"/>
    </row>
    <row r="46" spans="1:9">
      <c r="A46" s="52"/>
      <c r="B46" s="54"/>
      <c r="C46" s="54"/>
      <c r="D46" s="54"/>
      <c r="E46" s="54"/>
      <c r="F46" s="54"/>
      <c r="G46" s="54"/>
      <c r="H46" s="54"/>
      <c r="I46" s="55"/>
    </row>
    <row r="47" spans="1:9">
      <c r="A47" s="52"/>
      <c r="B47" s="54"/>
      <c r="C47" s="54"/>
      <c r="D47" s="54"/>
      <c r="E47" s="54"/>
      <c r="F47" s="54"/>
      <c r="G47" s="54"/>
      <c r="H47" s="54"/>
      <c r="I47" s="55"/>
    </row>
    <row r="48" spans="1:9">
      <c r="A48" s="52"/>
      <c r="B48" s="54"/>
      <c r="C48" s="54"/>
      <c r="D48" s="54"/>
      <c r="E48" s="54"/>
      <c r="F48" s="54"/>
      <c r="G48" s="54"/>
      <c r="H48" s="54"/>
      <c r="I48" s="55"/>
    </row>
    <row r="49" spans="1:9">
      <c r="A49" s="52"/>
      <c r="B49" s="54"/>
      <c r="C49" s="54"/>
      <c r="D49" s="54"/>
      <c r="E49" s="54"/>
      <c r="F49" s="54"/>
      <c r="G49" s="54"/>
      <c r="H49" s="54"/>
      <c r="I49" s="55"/>
    </row>
    <row r="50" spans="1:9">
      <c r="A50" s="52"/>
      <c r="B50" s="54"/>
      <c r="C50" s="54"/>
      <c r="D50" s="54"/>
      <c r="E50" s="54"/>
      <c r="F50" s="54"/>
      <c r="G50" s="54"/>
      <c r="H50" s="54"/>
      <c r="I50" s="55"/>
    </row>
    <row r="51" spans="1:9">
      <c r="A51" s="52"/>
      <c r="B51" s="54"/>
      <c r="C51" s="54"/>
      <c r="D51" s="54"/>
      <c r="E51" s="54"/>
      <c r="F51" s="54"/>
      <c r="G51" s="54"/>
      <c r="H51" s="54"/>
      <c r="I51" s="55"/>
    </row>
    <row r="52" spans="1:9">
      <c r="A52" s="52"/>
      <c r="B52" s="54"/>
      <c r="C52" s="54"/>
      <c r="D52" s="54"/>
      <c r="E52" s="54"/>
      <c r="F52" s="54"/>
      <c r="G52" s="54"/>
      <c r="H52" s="54"/>
      <c r="I52" s="55"/>
    </row>
    <row r="53" spans="1:9">
      <c r="A53" s="52"/>
      <c r="B53" s="54"/>
      <c r="C53" s="54"/>
      <c r="D53" s="54"/>
      <c r="E53" s="54"/>
      <c r="F53" s="54"/>
      <c r="G53" s="54"/>
      <c r="H53" s="54"/>
      <c r="I53" s="55"/>
    </row>
    <row r="54" spans="1:9">
      <c r="A54" s="52"/>
      <c r="B54" s="54"/>
      <c r="C54" s="54"/>
      <c r="D54" s="54"/>
      <c r="E54" s="54"/>
      <c r="F54" s="54"/>
      <c r="G54" s="54"/>
      <c r="H54" s="54"/>
      <c r="I54" s="55"/>
    </row>
    <row r="55" spans="1:9" ht="15" thickBot="1">
      <c r="A55" s="61"/>
      <c r="B55" s="62"/>
      <c r="C55" s="62"/>
      <c r="D55" s="62"/>
      <c r="E55" s="62"/>
      <c r="F55" s="62"/>
      <c r="G55" s="62"/>
      <c r="H55" s="62"/>
      <c r="I55" s="63"/>
    </row>
  </sheetData>
  <mergeCells count="15">
    <mergeCell ref="K28:O28"/>
    <mergeCell ref="F26:G26"/>
    <mergeCell ref="F25:G25"/>
    <mergeCell ref="F24:G24"/>
    <mergeCell ref="B3:C3"/>
    <mergeCell ref="B2:C2"/>
    <mergeCell ref="F23:G23"/>
    <mergeCell ref="F18:G18"/>
    <mergeCell ref="F19:G19"/>
    <mergeCell ref="F22:G22"/>
    <mergeCell ref="F21:G21"/>
    <mergeCell ref="F20:G20"/>
    <mergeCell ref="C12:G12"/>
    <mergeCell ref="C14:G14"/>
    <mergeCell ref="C16:G16"/>
  </mergeCells>
  <hyperlinks>
    <hyperlink ref="K5" location="'прайс Стекло'!A1" display="прайс Стекло"/>
    <hyperlink ref="K7" location="цены!A1" display="Цена"/>
    <hyperlink ref="K9" location="'сводные нормы'!A1" display="Сводные Нормы"/>
  </hyperlinks>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списки!$AN$3:$AN$14</xm:f>
          </x14:formula1>
          <xm:sqref>C12:G12</xm:sqref>
        </x14:dataValidation>
        <x14:dataValidation type="list" allowBlank="1" showInputMessage="1" showErrorMessage="1">
          <x14:formula1>
            <xm:f>списки!$AP$3:$AP$9</xm:f>
          </x14:formula1>
          <xm:sqref>C14:G14</xm:sqref>
        </x14:dataValidation>
        <x14:dataValidation type="list" allowBlank="1" showInputMessage="1" showErrorMessage="1">
          <x14:formula1>
            <xm:f>списки!$AR$3:$AR$12</xm:f>
          </x14:formula1>
          <xm:sqref>C16:G16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tabColor rgb="FF92D050"/>
  </sheetPr>
  <dimension ref="A1:M57"/>
  <sheetViews>
    <sheetView workbookViewId="0"/>
  </sheetViews>
  <sheetFormatPr defaultColWidth="9.140625" defaultRowHeight="14.25"/>
  <cols>
    <col min="1" max="1" width="9.140625" style="1"/>
    <col min="2" max="2" width="11.140625" style="1" customWidth="1"/>
    <col min="3" max="3" width="9.140625" style="1"/>
    <col min="4" max="4" width="10.7109375" style="1" bestFit="1" customWidth="1"/>
    <col min="5" max="9" width="9.140625" style="1"/>
    <col min="10" max="10" width="9.140625" style="1" customWidth="1"/>
    <col min="11" max="11" width="9.140625" style="30" customWidth="1"/>
    <col min="12" max="12" width="9.7109375" style="1" customWidth="1"/>
    <col min="13" max="16384" width="9.140625" style="1"/>
  </cols>
  <sheetData>
    <row r="1" spans="1:11" ht="18" customHeight="1">
      <c r="B1" s="10"/>
    </row>
    <row r="2" spans="1:11" ht="15">
      <c r="B2" s="1995" t="s">
        <v>528</v>
      </c>
      <c r="C2" s="1995"/>
      <c r="D2" s="230">
        <f>исх.данные!B1</f>
        <v>0</v>
      </c>
    </row>
    <row r="3" spans="1:11" ht="15">
      <c r="B3" s="1995" t="s">
        <v>1022</v>
      </c>
      <c r="C3" s="1995"/>
      <c r="D3" s="517">
        <f ca="1">TODAY()</f>
        <v>42675</v>
      </c>
    </row>
    <row r="4" spans="1:11" ht="15" thickBot="1"/>
    <row r="5" spans="1:11">
      <c r="A5" s="49"/>
      <c r="B5" s="50"/>
      <c r="C5" s="50"/>
      <c r="D5" s="50"/>
      <c r="E5" s="50"/>
      <c r="F5" s="50"/>
      <c r="G5" s="50"/>
      <c r="H5" s="50"/>
      <c r="I5" s="51"/>
    </row>
    <row r="6" spans="1:11" ht="15">
      <c r="A6" s="52" t="s">
        <v>373</v>
      </c>
      <c r="B6" s="53" t="s">
        <v>361</v>
      </c>
      <c r="C6" s="54"/>
      <c r="D6" s="54"/>
      <c r="E6" s="54"/>
      <c r="F6" s="54"/>
      <c r="G6" s="54"/>
      <c r="H6" s="54"/>
      <c r="I6" s="55"/>
      <c r="K6" s="1919" t="s">
        <v>20407</v>
      </c>
    </row>
    <row r="7" spans="1:11">
      <c r="A7" s="52"/>
      <c r="B7" s="53" t="s">
        <v>362</v>
      </c>
      <c r="C7" s="54"/>
      <c r="D7" s="54"/>
      <c r="E7" s="54"/>
      <c r="F7" s="54"/>
      <c r="G7" s="54"/>
      <c r="H7" s="54"/>
      <c r="I7" s="55"/>
    </row>
    <row r="8" spans="1:11" ht="15">
      <c r="A8" s="52"/>
      <c r="B8" s="53" t="s">
        <v>363</v>
      </c>
      <c r="C8" s="54"/>
      <c r="D8" s="54"/>
      <c r="E8" s="54"/>
      <c r="F8" s="54"/>
      <c r="G8" s="54"/>
      <c r="H8" s="54"/>
      <c r="I8" s="55"/>
      <c r="K8" s="1919" t="s">
        <v>417</v>
      </c>
    </row>
    <row r="9" spans="1:11">
      <c r="A9" s="52"/>
      <c r="B9" s="53" t="s">
        <v>364</v>
      </c>
      <c r="C9" s="54"/>
      <c r="D9" s="54"/>
      <c r="E9" s="54"/>
      <c r="F9" s="54"/>
      <c r="G9" s="54"/>
      <c r="H9" s="54"/>
      <c r="I9" s="55"/>
    </row>
    <row r="10" spans="1:11" ht="15">
      <c r="A10" s="52"/>
      <c r="B10" s="219" t="s">
        <v>365</v>
      </c>
      <c r="C10" s="54"/>
      <c r="D10" s="54"/>
      <c r="E10" s="54"/>
      <c r="F10" s="54"/>
      <c r="G10" s="54"/>
      <c r="H10" s="54"/>
      <c r="I10" s="55"/>
      <c r="K10" s="1919" t="s">
        <v>20406</v>
      </c>
    </row>
    <row r="11" spans="1:11">
      <c r="A11" s="52"/>
      <c r="B11" s="53"/>
      <c r="C11" s="54"/>
      <c r="D11" s="54"/>
      <c r="E11" s="54"/>
      <c r="F11" s="54"/>
      <c r="G11" s="54"/>
      <c r="H11" s="54"/>
      <c r="I11" s="55"/>
    </row>
    <row r="12" spans="1:11">
      <c r="A12" s="52"/>
      <c r="B12" s="518" t="s">
        <v>1393</v>
      </c>
      <c r="C12" s="2020"/>
      <c r="D12" s="2020"/>
      <c r="E12" s="2020"/>
      <c r="F12" s="2020"/>
      <c r="G12" s="2020"/>
      <c r="H12" s="54"/>
      <c r="I12" s="55"/>
    </row>
    <row r="13" spans="1:11" ht="5.0999999999999996" customHeight="1">
      <c r="A13" s="52"/>
      <c r="B13" s="518"/>
      <c r="C13" s="661"/>
      <c r="D13" s="661"/>
      <c r="E13" s="661"/>
      <c r="F13" s="661"/>
      <c r="G13" s="661"/>
      <c r="H13" s="54"/>
      <c r="I13" s="55"/>
    </row>
    <row r="14" spans="1:11">
      <c r="A14" s="52"/>
      <c r="B14" s="659" t="s">
        <v>1394</v>
      </c>
      <c r="C14" s="2019"/>
      <c r="D14" s="2019"/>
      <c r="E14" s="2019"/>
      <c r="F14" s="2019"/>
      <c r="G14" s="2019"/>
      <c r="H14" s="54"/>
      <c r="I14" s="55"/>
    </row>
    <row r="15" spans="1:11" ht="5.0999999999999996" customHeight="1">
      <c r="A15" s="52"/>
      <c r="B15" s="659"/>
      <c r="C15" s="661"/>
      <c r="D15" s="661"/>
      <c r="E15" s="661"/>
      <c r="F15" s="661"/>
      <c r="G15" s="661"/>
      <c r="H15" s="54"/>
      <c r="I15" s="55"/>
    </row>
    <row r="16" spans="1:11">
      <c r="A16" s="52"/>
      <c r="B16" s="659" t="s">
        <v>1423</v>
      </c>
      <c r="C16" s="2019"/>
      <c r="D16" s="2019"/>
      <c r="E16" s="2019"/>
      <c r="F16" s="2019"/>
      <c r="G16" s="2019"/>
      <c r="H16" s="54"/>
      <c r="I16" s="55"/>
    </row>
    <row r="17" spans="1:13" ht="5.0999999999999996" customHeight="1">
      <c r="A17" s="52"/>
      <c r="B17" s="659"/>
      <c r="C17" s="660"/>
      <c r="D17" s="660"/>
      <c r="E17" s="660"/>
      <c r="F17" s="660"/>
      <c r="G17" s="660"/>
      <c r="H17" s="54"/>
      <c r="I17" s="55"/>
    </row>
    <row r="18" spans="1:13">
      <c r="A18" s="52"/>
      <c r="B18" s="659" t="s">
        <v>1395</v>
      </c>
      <c r="C18" s="2019"/>
      <c r="D18" s="2019"/>
      <c r="E18" s="2019"/>
      <c r="F18" s="2019"/>
      <c r="G18" s="2019"/>
      <c r="H18" s="54"/>
      <c r="I18" s="55"/>
    </row>
    <row r="19" spans="1:13" ht="15" thickBot="1">
      <c r="A19" s="52"/>
      <c r="B19" s="54"/>
      <c r="C19" s="54"/>
      <c r="D19" s="54"/>
      <c r="E19" s="54"/>
      <c r="F19" s="54"/>
      <c r="G19" s="54"/>
      <c r="H19" s="54"/>
      <c r="I19" s="55"/>
    </row>
    <row r="20" spans="1:13">
      <c r="A20" s="52"/>
      <c r="B20" s="54"/>
      <c r="C20" s="56" t="s">
        <v>136</v>
      </c>
      <c r="D20" s="92" t="s">
        <v>137</v>
      </c>
      <c r="E20" s="92" t="s">
        <v>88</v>
      </c>
      <c r="F20" s="2004" t="s">
        <v>138</v>
      </c>
      <c r="G20" s="2006"/>
      <c r="H20" s="8"/>
      <c r="I20" s="68"/>
      <c r="K20" s="14" t="s">
        <v>366</v>
      </c>
      <c r="L20" s="14" t="s">
        <v>367</v>
      </c>
      <c r="M20" s="14" t="s">
        <v>368</v>
      </c>
    </row>
    <row r="21" spans="1:13">
      <c r="A21" s="52"/>
      <c r="B21" s="54"/>
      <c r="C21" s="57"/>
      <c r="D21" s="58"/>
      <c r="E21" s="58"/>
      <c r="F21" s="1998"/>
      <c r="G21" s="2000"/>
      <c r="H21" s="8"/>
      <c r="I21" s="68"/>
      <c r="K21" s="128">
        <f>C21*D21*E21/1000000</f>
        <v>0</v>
      </c>
      <c r="L21" s="507">
        <v>0</v>
      </c>
      <c r="M21" s="127">
        <f>K21*L21</f>
        <v>0</v>
      </c>
    </row>
    <row r="22" spans="1:13">
      <c r="A22" s="52"/>
      <c r="B22" s="54"/>
      <c r="C22" s="57"/>
      <c r="D22" s="58"/>
      <c r="E22" s="58"/>
      <c r="F22" s="1998"/>
      <c r="G22" s="2000"/>
      <c r="H22" s="8"/>
      <c r="I22" s="68"/>
      <c r="K22" s="128">
        <f>C22*D22*E22/1000000</f>
        <v>0</v>
      </c>
      <c r="L22" s="220">
        <f>IF(L21&gt;0,L21,0)</f>
        <v>0</v>
      </c>
      <c r="M22" s="127">
        <f t="shared" ref="M22:M25" si="0">K22*L22</f>
        <v>0</v>
      </c>
    </row>
    <row r="23" spans="1:13">
      <c r="A23" s="52"/>
      <c r="B23" s="54"/>
      <c r="C23" s="57"/>
      <c r="D23" s="58"/>
      <c r="E23" s="58"/>
      <c r="F23" s="1998"/>
      <c r="G23" s="2000"/>
      <c r="H23" s="8"/>
      <c r="I23" s="68"/>
      <c r="K23" s="128">
        <f>C23*D23*E23/1000000</f>
        <v>0</v>
      </c>
      <c r="L23" s="220">
        <f t="shared" ref="L23:L25" si="1">IF(L22&gt;0,L22,0)</f>
        <v>0</v>
      </c>
      <c r="M23" s="127">
        <f t="shared" si="0"/>
        <v>0</v>
      </c>
    </row>
    <row r="24" spans="1:13">
      <c r="A24" s="52"/>
      <c r="B24" s="54"/>
      <c r="C24" s="57"/>
      <c r="D24" s="58"/>
      <c r="E24" s="58"/>
      <c r="F24" s="1998"/>
      <c r="G24" s="2000"/>
      <c r="H24" s="8"/>
      <c r="I24" s="68"/>
      <c r="K24" s="128">
        <f>C24*D24*E24/1000000</f>
        <v>0</v>
      </c>
      <c r="L24" s="220">
        <f t="shared" si="1"/>
        <v>0</v>
      </c>
      <c r="M24" s="127">
        <f t="shared" si="0"/>
        <v>0</v>
      </c>
    </row>
    <row r="25" spans="1:13" ht="15" thickBot="1">
      <c r="A25" s="52"/>
      <c r="B25" s="54"/>
      <c r="C25" s="59"/>
      <c r="D25" s="60"/>
      <c r="E25" s="60"/>
      <c r="F25" s="2001"/>
      <c r="G25" s="2003"/>
      <c r="H25" s="8"/>
      <c r="I25" s="68"/>
      <c r="K25" s="221">
        <f>C25*D25*E25/1000000</f>
        <v>0</v>
      </c>
      <c r="L25" s="220">
        <f t="shared" si="1"/>
        <v>0</v>
      </c>
      <c r="M25" s="662">
        <f t="shared" si="0"/>
        <v>0</v>
      </c>
    </row>
    <row r="26" spans="1:13" ht="15">
      <c r="A26" s="52"/>
      <c r="B26" s="54"/>
      <c r="C26" s="54"/>
      <c r="D26" s="54"/>
      <c r="E26" s="54"/>
      <c r="F26" s="54"/>
      <c r="G26" s="54"/>
      <c r="H26" s="54"/>
      <c r="I26" s="55"/>
      <c r="K26" s="2016" t="s">
        <v>372</v>
      </c>
      <c r="L26" s="2018"/>
      <c r="M26" s="664">
        <f>SUM(M21:M25)</f>
        <v>0</v>
      </c>
    </row>
    <row r="27" spans="1:13">
      <c r="A27" s="52"/>
      <c r="B27" s="54"/>
      <c r="C27" s="54"/>
      <c r="D27" s="54"/>
      <c r="E27" s="54"/>
      <c r="F27" s="54"/>
      <c r="G27" s="54"/>
      <c r="H27" s="54"/>
      <c r="I27" s="55"/>
    </row>
    <row r="28" spans="1:13">
      <c r="A28" s="52"/>
      <c r="B28" s="54"/>
      <c r="C28" s="54"/>
      <c r="D28" s="54"/>
      <c r="E28" s="54"/>
      <c r="F28" s="54"/>
      <c r="G28" s="54"/>
      <c r="H28" s="54"/>
      <c r="I28" s="55"/>
    </row>
    <row r="29" spans="1:13">
      <c r="A29" s="52"/>
      <c r="B29" s="54"/>
      <c r="C29" s="54"/>
      <c r="D29" s="54"/>
      <c r="E29" s="54"/>
      <c r="F29" s="54"/>
      <c r="G29" s="54"/>
      <c r="H29" s="54"/>
      <c r="I29" s="55"/>
    </row>
    <row r="30" spans="1:13">
      <c r="A30" s="52"/>
      <c r="B30" s="54"/>
      <c r="C30" s="54"/>
      <c r="D30" s="54"/>
      <c r="E30" s="54"/>
      <c r="F30" s="54"/>
      <c r="G30" s="54"/>
      <c r="H30" s="54"/>
      <c r="I30" s="55"/>
    </row>
    <row r="31" spans="1:13">
      <c r="A31" s="52"/>
      <c r="B31" s="54"/>
      <c r="C31" s="54"/>
      <c r="D31" s="54"/>
      <c r="E31" s="54"/>
      <c r="F31" s="54"/>
      <c r="G31" s="54"/>
      <c r="H31" s="54"/>
      <c r="I31" s="55"/>
    </row>
    <row r="32" spans="1:13">
      <c r="A32" s="52"/>
      <c r="B32" s="54"/>
      <c r="C32" s="54"/>
      <c r="D32" s="54"/>
      <c r="E32" s="54"/>
      <c r="F32" s="54"/>
      <c r="G32" s="54"/>
      <c r="H32" s="54"/>
      <c r="I32" s="55"/>
    </row>
    <row r="33" spans="1:11">
      <c r="A33" s="52"/>
      <c r="B33" s="54"/>
      <c r="C33" s="54"/>
      <c r="D33" s="54"/>
      <c r="E33" s="54"/>
      <c r="F33" s="54"/>
      <c r="G33" s="54"/>
      <c r="H33" s="54"/>
      <c r="I33" s="55"/>
    </row>
    <row r="34" spans="1:11">
      <c r="A34" s="52"/>
      <c r="B34" s="54"/>
      <c r="C34" s="54"/>
      <c r="D34" s="54"/>
      <c r="E34" s="54"/>
      <c r="F34" s="54"/>
      <c r="G34" s="54"/>
      <c r="H34" s="54"/>
      <c r="I34" s="55"/>
    </row>
    <row r="35" spans="1:11">
      <c r="A35" s="52"/>
      <c r="B35" s="54"/>
      <c r="C35" s="54"/>
      <c r="D35" s="54"/>
      <c r="E35" s="54"/>
      <c r="F35" s="54"/>
      <c r="G35" s="54"/>
      <c r="H35" s="54"/>
      <c r="I35" s="55"/>
    </row>
    <row r="36" spans="1:11">
      <c r="A36" s="52"/>
      <c r="B36" s="54"/>
      <c r="C36" s="54"/>
      <c r="D36" s="54"/>
      <c r="E36" s="54"/>
      <c r="F36" s="54"/>
      <c r="G36" s="54"/>
      <c r="H36" s="54"/>
      <c r="I36" s="55"/>
    </row>
    <row r="37" spans="1:11">
      <c r="A37" s="52"/>
      <c r="B37" s="54"/>
      <c r="C37" s="54"/>
      <c r="D37" s="54"/>
      <c r="E37" s="54"/>
      <c r="F37" s="54"/>
      <c r="G37" s="54"/>
      <c r="H37" s="54"/>
      <c r="I37" s="55"/>
    </row>
    <row r="38" spans="1:11">
      <c r="A38" s="52"/>
      <c r="B38" s="54"/>
      <c r="C38" s="54"/>
      <c r="D38" s="54"/>
      <c r="E38" s="54"/>
      <c r="F38" s="54"/>
      <c r="G38" s="54"/>
      <c r="H38" s="54"/>
      <c r="I38" s="55"/>
      <c r="K38" s="1"/>
    </row>
    <row r="39" spans="1:11">
      <c r="A39" s="52"/>
      <c r="B39" s="54"/>
      <c r="C39" s="54"/>
      <c r="D39" s="54"/>
      <c r="E39" s="54"/>
      <c r="F39" s="54"/>
      <c r="G39" s="54"/>
      <c r="H39" s="54"/>
      <c r="I39" s="55"/>
      <c r="K39" s="1"/>
    </row>
    <row r="40" spans="1:11">
      <c r="A40" s="52"/>
      <c r="B40" s="54"/>
      <c r="C40" s="54"/>
      <c r="D40" s="54"/>
      <c r="E40" s="54"/>
      <c r="F40" s="54"/>
      <c r="G40" s="54"/>
      <c r="H40" s="54"/>
      <c r="I40" s="55"/>
      <c r="K40" s="1"/>
    </row>
    <row r="41" spans="1:11">
      <c r="A41" s="52"/>
      <c r="B41" s="54"/>
      <c r="C41" s="54"/>
      <c r="D41" s="54"/>
      <c r="E41" s="54"/>
      <c r="F41" s="54"/>
      <c r="G41" s="54"/>
      <c r="H41" s="54"/>
      <c r="I41" s="55"/>
      <c r="K41" s="1"/>
    </row>
    <row r="42" spans="1:11">
      <c r="A42" s="52"/>
      <c r="B42" s="54"/>
      <c r="C42" s="54"/>
      <c r="D42" s="54"/>
      <c r="E42" s="54"/>
      <c r="F42" s="54"/>
      <c r="G42" s="54"/>
      <c r="H42" s="54"/>
      <c r="I42" s="55"/>
      <c r="K42" s="1"/>
    </row>
    <row r="43" spans="1:11">
      <c r="A43" s="52"/>
      <c r="B43" s="54"/>
      <c r="C43" s="54"/>
      <c r="D43" s="54"/>
      <c r="E43" s="54"/>
      <c r="F43" s="54"/>
      <c r="G43" s="54"/>
      <c r="H43" s="54"/>
      <c r="I43" s="55"/>
      <c r="K43" s="1"/>
    </row>
    <row r="44" spans="1:11">
      <c r="A44" s="52"/>
      <c r="B44" s="54"/>
      <c r="C44" s="54"/>
      <c r="D44" s="54"/>
      <c r="E44" s="54"/>
      <c r="F44" s="54"/>
      <c r="G44" s="54"/>
      <c r="H44" s="54"/>
      <c r="I44" s="55"/>
      <c r="K44" s="1"/>
    </row>
    <row r="45" spans="1:11">
      <c r="A45" s="52"/>
      <c r="B45" s="54"/>
      <c r="C45" s="54"/>
      <c r="D45" s="54"/>
      <c r="E45" s="54"/>
      <c r="F45" s="54"/>
      <c r="G45" s="54"/>
      <c r="H45" s="54"/>
      <c r="I45" s="55"/>
      <c r="K45" s="1"/>
    </row>
    <row r="46" spans="1:11">
      <c r="A46" s="52"/>
      <c r="B46" s="54"/>
      <c r="C46" s="54"/>
      <c r="D46" s="54"/>
      <c r="E46" s="54"/>
      <c r="F46" s="54"/>
      <c r="G46" s="54"/>
      <c r="H46" s="54"/>
      <c r="I46" s="55"/>
      <c r="K46" s="1"/>
    </row>
    <row r="47" spans="1:11">
      <c r="A47" s="52"/>
      <c r="B47" s="54"/>
      <c r="C47" s="54"/>
      <c r="D47" s="54"/>
      <c r="E47" s="54"/>
      <c r="F47" s="54"/>
      <c r="G47" s="54"/>
      <c r="H47" s="54"/>
      <c r="I47" s="55"/>
      <c r="K47" s="1"/>
    </row>
    <row r="48" spans="1:11">
      <c r="A48" s="52"/>
      <c r="B48" s="54"/>
      <c r="C48" s="54"/>
      <c r="D48" s="54"/>
      <c r="E48" s="54"/>
      <c r="F48" s="54"/>
      <c r="G48" s="54"/>
      <c r="H48" s="54"/>
      <c r="I48" s="55"/>
      <c r="K48" s="1"/>
    </row>
    <row r="49" spans="1:11">
      <c r="A49" s="52"/>
      <c r="B49" s="54"/>
      <c r="C49" s="54"/>
      <c r="D49" s="54"/>
      <c r="E49" s="54"/>
      <c r="F49" s="54"/>
      <c r="G49" s="54"/>
      <c r="H49" s="54"/>
      <c r="I49" s="55"/>
      <c r="K49" s="1"/>
    </row>
    <row r="50" spans="1:11">
      <c r="A50" s="52"/>
      <c r="B50" s="54"/>
      <c r="C50" s="54"/>
      <c r="D50" s="54"/>
      <c r="E50" s="54"/>
      <c r="F50" s="54"/>
      <c r="G50" s="54"/>
      <c r="H50" s="54"/>
      <c r="I50" s="55"/>
      <c r="K50" s="1"/>
    </row>
    <row r="51" spans="1:11">
      <c r="A51" s="52"/>
      <c r="B51" s="54"/>
      <c r="C51" s="54"/>
      <c r="D51" s="54"/>
      <c r="E51" s="54"/>
      <c r="F51" s="54"/>
      <c r="G51" s="54"/>
      <c r="H51" s="54"/>
      <c r="I51" s="55"/>
      <c r="K51" s="1"/>
    </row>
    <row r="52" spans="1:11">
      <c r="A52" s="52"/>
      <c r="B52" s="54"/>
      <c r="C52" s="54"/>
      <c r="D52" s="54"/>
      <c r="E52" s="54"/>
      <c r="F52" s="54"/>
      <c r="G52" s="54"/>
      <c r="H52" s="54"/>
      <c r="I52" s="55"/>
      <c r="K52" s="1"/>
    </row>
    <row r="53" spans="1:11">
      <c r="A53" s="52"/>
      <c r="B53" s="54"/>
      <c r="C53" s="54"/>
      <c r="D53" s="54"/>
      <c r="E53" s="54"/>
      <c r="F53" s="54"/>
      <c r="G53" s="54"/>
      <c r="H53" s="54"/>
      <c r="I53" s="55"/>
      <c r="K53" s="1"/>
    </row>
    <row r="54" spans="1:11">
      <c r="A54" s="52"/>
      <c r="B54" s="54"/>
      <c r="C54" s="54"/>
      <c r="D54" s="54"/>
      <c r="E54" s="54"/>
      <c r="F54" s="54"/>
      <c r="G54" s="54"/>
      <c r="H54" s="54"/>
      <c r="I54" s="55"/>
      <c r="K54" s="1"/>
    </row>
    <row r="55" spans="1:11">
      <c r="A55" s="52"/>
      <c r="B55" s="54"/>
      <c r="C55" s="54"/>
      <c r="D55" s="54"/>
      <c r="E55" s="54"/>
      <c r="F55" s="54"/>
      <c r="G55" s="54"/>
      <c r="H55" s="54"/>
      <c r="I55" s="55"/>
      <c r="K55" s="1"/>
    </row>
    <row r="56" spans="1:11">
      <c r="A56" s="52"/>
      <c r="B56" s="54"/>
      <c r="C56" s="54"/>
      <c r="D56" s="54"/>
      <c r="E56" s="54"/>
      <c r="F56" s="54"/>
      <c r="G56" s="54"/>
      <c r="H56" s="54"/>
      <c r="I56" s="55"/>
      <c r="K56" s="1"/>
    </row>
    <row r="57" spans="1:11" ht="15" thickBot="1">
      <c r="A57" s="61"/>
      <c r="B57" s="62"/>
      <c r="C57" s="62"/>
      <c r="D57" s="62"/>
      <c r="E57" s="62"/>
      <c r="F57" s="62"/>
      <c r="G57" s="62"/>
      <c r="H57" s="62"/>
      <c r="I57" s="63"/>
      <c r="K57" s="1"/>
    </row>
  </sheetData>
  <mergeCells count="13">
    <mergeCell ref="B2:C2"/>
    <mergeCell ref="B3:C3"/>
    <mergeCell ref="C12:G12"/>
    <mergeCell ref="C14:G14"/>
    <mergeCell ref="C16:G16"/>
    <mergeCell ref="K26:L26"/>
    <mergeCell ref="C18:G18"/>
    <mergeCell ref="F20:G20"/>
    <mergeCell ref="F25:G25"/>
    <mergeCell ref="F21:G21"/>
    <mergeCell ref="F22:G22"/>
    <mergeCell ref="F23:G23"/>
    <mergeCell ref="F24:G24"/>
  </mergeCells>
  <hyperlinks>
    <hyperlink ref="K6" location="'прайс Фото'!A1" display="прайс Фото"/>
    <hyperlink ref="K8" location="цены!A1" display="Цена"/>
    <hyperlink ref="K10" location="'сводные нормы'!A1" display="Сводные Нормы"/>
  </hyperlink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14:formula1>
            <xm:f>списки!$AN$3:$AN$4</xm:f>
          </x14:formula1>
          <xm:sqref>C14:G14</xm:sqref>
        </x14:dataValidation>
        <x14:dataValidation type="list" allowBlank="1" showInputMessage="1" showErrorMessage="1">
          <x14:formula1>
            <xm:f>списки!$AP$3:$AP$7</xm:f>
          </x14:formula1>
          <xm:sqref>C16:G16</xm:sqref>
        </x14:dataValidation>
        <x14:dataValidation type="list" allowBlank="1" showInputMessage="1" showErrorMessage="1">
          <x14:formula1>
            <xm:f>списки!$AT$3:$AT$4</xm:f>
          </x14:formula1>
          <xm:sqref>C18:G18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tabColor rgb="FF92D050"/>
  </sheetPr>
  <dimension ref="A1:N52"/>
  <sheetViews>
    <sheetView workbookViewId="0"/>
  </sheetViews>
  <sheetFormatPr defaultColWidth="9.140625" defaultRowHeight="14.25"/>
  <cols>
    <col min="1" max="3" width="9.140625" style="1"/>
    <col min="4" max="4" width="11" style="1" customWidth="1"/>
    <col min="5" max="10" width="9.140625" style="1"/>
    <col min="11" max="11" width="13.85546875" style="1" customWidth="1"/>
    <col min="12" max="13" width="11.85546875" style="1" customWidth="1"/>
    <col min="14" max="14" width="13.140625" style="1" customWidth="1"/>
    <col min="15" max="16384" width="9.140625" style="1"/>
  </cols>
  <sheetData>
    <row r="1" spans="1:14" ht="18" customHeight="1"/>
    <row r="2" spans="1:14" ht="15">
      <c r="B2" s="2023" t="s">
        <v>528</v>
      </c>
      <c r="C2" s="2023"/>
      <c r="D2" s="230">
        <f>исх.данные!B1</f>
        <v>0</v>
      </c>
    </row>
    <row r="3" spans="1:14" ht="15">
      <c r="B3" s="1995" t="s">
        <v>1022</v>
      </c>
      <c r="C3" s="1995"/>
      <c r="D3" s="517">
        <f ca="1">TODAY()</f>
        <v>42675</v>
      </c>
    </row>
    <row r="4" spans="1:14" ht="15" thickBot="1"/>
    <row r="5" spans="1:14" ht="15">
      <c r="A5" s="35"/>
      <c r="B5" s="36"/>
      <c r="C5" s="36"/>
      <c r="D5" s="36"/>
      <c r="E5" s="36"/>
      <c r="F5" s="36"/>
      <c r="G5" s="36"/>
      <c r="H5" s="36"/>
      <c r="I5" s="37"/>
      <c r="L5" s="1919" t="s">
        <v>20409</v>
      </c>
    </row>
    <row r="6" spans="1:14" ht="15">
      <c r="A6" s="38" t="s">
        <v>140</v>
      </c>
      <c r="B6" s="53" t="s">
        <v>361</v>
      </c>
      <c r="C6" s="40"/>
      <c r="D6" s="40"/>
      <c r="E6" s="40"/>
      <c r="F6" s="40"/>
      <c r="G6" s="40"/>
      <c r="H6" s="40"/>
      <c r="I6" s="41"/>
      <c r="L6" s="1919" t="s">
        <v>20410</v>
      </c>
    </row>
    <row r="7" spans="1:14" ht="15">
      <c r="A7" s="38"/>
      <c r="B7" s="53" t="s">
        <v>362</v>
      </c>
      <c r="C7" s="40"/>
      <c r="D7" s="40"/>
      <c r="E7" s="40"/>
      <c r="F7" s="40"/>
      <c r="G7" s="40"/>
      <c r="H7" s="40"/>
      <c r="I7" s="41"/>
      <c r="L7" s="1919" t="s">
        <v>20411</v>
      </c>
    </row>
    <row r="8" spans="1:14">
      <c r="A8" s="38"/>
      <c r="B8" s="53" t="s">
        <v>363</v>
      </c>
      <c r="C8" s="40"/>
      <c r="D8" s="40"/>
      <c r="E8" s="40"/>
      <c r="F8" s="40"/>
      <c r="G8" s="40"/>
      <c r="H8" s="40"/>
      <c r="I8" s="41"/>
    </row>
    <row r="9" spans="1:14">
      <c r="A9" s="38"/>
      <c r="B9" s="53" t="s">
        <v>364</v>
      </c>
      <c r="C9" s="40"/>
      <c r="D9" s="40"/>
      <c r="E9" s="40"/>
      <c r="F9" s="40"/>
      <c r="G9" s="40"/>
      <c r="H9" s="40"/>
      <c r="I9" s="41"/>
    </row>
    <row r="10" spans="1:14">
      <c r="A10" s="38"/>
      <c r="B10" s="219" t="s">
        <v>365</v>
      </c>
      <c r="C10" s="40"/>
      <c r="D10" s="40"/>
      <c r="E10" s="40"/>
      <c r="F10" s="40"/>
      <c r="G10" s="40"/>
      <c r="H10" s="40"/>
      <c r="I10" s="41"/>
    </row>
    <row r="11" spans="1:14">
      <c r="A11" s="38"/>
      <c r="B11" s="39"/>
      <c r="C11" s="40"/>
      <c r="D11" s="40"/>
      <c r="E11" s="40"/>
      <c r="F11" s="40"/>
      <c r="G11" s="40"/>
      <c r="H11" s="40"/>
      <c r="I11" s="41"/>
    </row>
    <row r="12" spans="1:14" ht="15" thickBot="1">
      <c r="A12" s="38"/>
      <c r="B12" s="40"/>
      <c r="C12" s="40"/>
      <c r="D12" s="40"/>
      <c r="E12" s="40"/>
      <c r="F12" s="40"/>
      <c r="G12" s="40"/>
      <c r="H12" s="40"/>
      <c r="I12" s="41"/>
    </row>
    <row r="13" spans="1:14">
      <c r="A13" s="42" t="s">
        <v>1</v>
      </c>
      <c r="B13" s="209" t="s">
        <v>143</v>
      </c>
      <c r="C13" s="2024" t="s">
        <v>3</v>
      </c>
      <c r="D13" s="2024"/>
      <c r="E13" s="209" t="s">
        <v>144</v>
      </c>
      <c r="F13" s="211" t="s">
        <v>141</v>
      </c>
      <c r="G13" s="209" t="s">
        <v>142</v>
      </c>
      <c r="H13" s="209" t="s">
        <v>88</v>
      </c>
      <c r="I13" s="43" t="s">
        <v>138</v>
      </c>
      <c r="L13" s="222" t="s">
        <v>374</v>
      </c>
      <c r="M13" s="222" t="s">
        <v>11</v>
      </c>
      <c r="N13" s="223" t="s">
        <v>375</v>
      </c>
    </row>
    <row r="14" spans="1:14">
      <c r="A14" s="75"/>
      <c r="B14" s="74"/>
      <c r="C14" s="2026"/>
      <c r="D14" s="2026"/>
      <c r="E14" s="74"/>
      <c r="F14" s="72"/>
      <c r="G14" s="207"/>
      <c r="H14" s="207"/>
      <c r="I14" s="44"/>
      <c r="L14" s="220"/>
      <c r="M14" s="127">
        <f>H14</f>
        <v>0</v>
      </c>
      <c r="N14" s="666">
        <f>L14*M14</f>
        <v>0</v>
      </c>
    </row>
    <row r="15" spans="1:14">
      <c r="A15" s="75"/>
      <c r="B15" s="74"/>
      <c r="C15" s="2027"/>
      <c r="D15" s="2027"/>
      <c r="E15" s="74"/>
      <c r="F15" s="72"/>
      <c r="G15" s="207"/>
      <c r="H15" s="207"/>
      <c r="I15" s="44"/>
      <c r="L15" s="220"/>
      <c r="M15" s="127">
        <f t="shared" ref="M15:M19" si="0">H15</f>
        <v>0</v>
      </c>
      <c r="N15" s="666">
        <f t="shared" ref="N15:N25" si="1">L15*M15</f>
        <v>0</v>
      </c>
    </row>
    <row r="16" spans="1:14">
      <c r="A16" s="75"/>
      <c r="B16" s="74"/>
      <c r="C16" s="2027"/>
      <c r="D16" s="2027"/>
      <c r="E16" s="74"/>
      <c r="F16" s="72"/>
      <c r="G16" s="207"/>
      <c r="H16" s="207"/>
      <c r="I16" s="44"/>
      <c r="L16" s="220"/>
      <c r="M16" s="127">
        <f t="shared" si="0"/>
        <v>0</v>
      </c>
      <c r="N16" s="666">
        <f t="shared" si="1"/>
        <v>0</v>
      </c>
    </row>
    <row r="17" spans="1:14">
      <c r="A17" s="75"/>
      <c r="B17" s="74"/>
      <c r="C17" s="2027"/>
      <c r="D17" s="2027"/>
      <c r="E17" s="74"/>
      <c r="F17" s="72"/>
      <c r="G17" s="207"/>
      <c r="H17" s="207"/>
      <c r="I17" s="44"/>
      <c r="L17" s="220"/>
      <c r="M17" s="127">
        <f t="shared" si="0"/>
        <v>0</v>
      </c>
      <c r="N17" s="666">
        <f t="shared" si="1"/>
        <v>0</v>
      </c>
    </row>
    <row r="18" spans="1:14">
      <c r="A18" s="75"/>
      <c r="B18" s="74"/>
      <c r="C18" s="2027"/>
      <c r="D18" s="2027"/>
      <c r="E18" s="74"/>
      <c r="F18" s="72"/>
      <c r="G18" s="207"/>
      <c r="H18" s="207"/>
      <c r="I18" s="44"/>
      <c r="L18" s="220"/>
      <c r="M18" s="127">
        <f t="shared" si="0"/>
        <v>0</v>
      </c>
      <c r="N18" s="666">
        <f t="shared" si="1"/>
        <v>0</v>
      </c>
    </row>
    <row r="19" spans="1:14" ht="15" thickBot="1">
      <c r="A19" s="76"/>
      <c r="B19" s="77"/>
      <c r="C19" s="2025"/>
      <c r="D19" s="2025"/>
      <c r="E19" s="77"/>
      <c r="F19" s="73"/>
      <c r="G19" s="208"/>
      <c r="H19" s="208"/>
      <c r="I19" s="45"/>
      <c r="L19" s="220"/>
      <c r="M19" s="127">
        <f t="shared" si="0"/>
        <v>0</v>
      </c>
      <c r="N19" s="666">
        <f t="shared" si="1"/>
        <v>0</v>
      </c>
    </row>
    <row r="20" spans="1:14">
      <c r="A20" s="38"/>
      <c r="B20" s="40"/>
      <c r="C20" s="70"/>
      <c r="D20" s="70"/>
      <c r="E20" s="70"/>
      <c r="F20" s="70"/>
      <c r="G20" s="40"/>
      <c r="H20" s="40"/>
      <c r="I20" s="41"/>
      <c r="K20" s="1" t="s">
        <v>376</v>
      </c>
      <c r="L20" s="220"/>
      <c r="M20" s="127">
        <v>0.5</v>
      </c>
      <c r="N20" s="666">
        <f t="shared" si="1"/>
        <v>0</v>
      </c>
    </row>
    <row r="21" spans="1:14">
      <c r="A21" s="38"/>
      <c r="B21" s="40"/>
      <c r="C21" s="70"/>
      <c r="D21" s="70"/>
      <c r="E21" s="70"/>
      <c r="F21" s="70"/>
      <c r="G21" s="40"/>
      <c r="H21" s="40"/>
      <c r="I21" s="41"/>
      <c r="K21" s="1" t="s">
        <v>377</v>
      </c>
      <c r="L21" s="220"/>
      <c r="M21" s="127">
        <v>5</v>
      </c>
      <c r="N21" s="666">
        <f t="shared" si="1"/>
        <v>0</v>
      </c>
    </row>
    <row r="22" spans="1:14">
      <c r="A22" s="38"/>
      <c r="B22" s="40"/>
      <c r="C22" s="70"/>
      <c r="D22" s="70"/>
      <c r="E22" s="70"/>
      <c r="F22" s="70"/>
      <c r="G22" s="40"/>
      <c r="H22" s="40"/>
      <c r="I22" s="41"/>
      <c r="K22" s="1" t="s">
        <v>378</v>
      </c>
      <c r="L22" s="220"/>
      <c r="M22" s="127">
        <v>1.7</v>
      </c>
      <c r="N22" s="666">
        <f t="shared" si="1"/>
        <v>0</v>
      </c>
    </row>
    <row r="23" spans="1:14">
      <c r="A23" s="38"/>
      <c r="B23" s="40"/>
      <c r="C23" s="40"/>
      <c r="D23" s="40"/>
      <c r="E23" s="40"/>
      <c r="F23" s="40"/>
      <c r="G23" s="40"/>
      <c r="H23" s="40"/>
      <c r="I23" s="41"/>
      <c r="K23" s="1" t="s">
        <v>379</v>
      </c>
      <c r="L23" s="220"/>
      <c r="M23" s="127">
        <v>5</v>
      </c>
      <c r="N23" s="666">
        <f t="shared" si="1"/>
        <v>0</v>
      </c>
    </row>
    <row r="24" spans="1:14">
      <c r="A24" s="38"/>
      <c r="B24" s="40"/>
      <c r="C24" s="40"/>
      <c r="D24" s="40"/>
      <c r="E24" s="40"/>
      <c r="F24" s="40"/>
      <c r="G24" s="40"/>
      <c r="H24" s="40"/>
      <c r="I24" s="41"/>
      <c r="K24" s="1" t="s">
        <v>380</v>
      </c>
      <c r="L24" s="220"/>
      <c r="M24" s="127">
        <v>3</v>
      </c>
      <c r="N24" s="666">
        <f t="shared" si="1"/>
        <v>0</v>
      </c>
    </row>
    <row r="25" spans="1:14">
      <c r="A25" s="38"/>
      <c r="B25" s="40"/>
      <c r="C25" s="40"/>
      <c r="D25" s="40"/>
      <c r="E25" s="40"/>
      <c r="F25" s="40"/>
      <c r="G25" s="40"/>
      <c r="H25" s="40"/>
      <c r="I25" s="41"/>
      <c r="K25" s="1" t="s">
        <v>381</v>
      </c>
      <c r="L25" s="220"/>
      <c r="M25" s="127">
        <v>4</v>
      </c>
      <c r="N25" s="666">
        <f t="shared" si="1"/>
        <v>0</v>
      </c>
    </row>
    <row r="26" spans="1:14" ht="15">
      <c r="A26" s="38"/>
      <c r="B26" s="40"/>
      <c r="C26" s="40"/>
      <c r="D26" s="40"/>
      <c r="E26" s="40"/>
      <c r="F26" s="40"/>
      <c r="G26" s="40"/>
      <c r="H26" s="40"/>
      <c r="I26" s="41"/>
      <c r="L26" s="2021" t="s">
        <v>372</v>
      </c>
      <c r="M26" s="2022"/>
      <c r="N26" s="665">
        <f>SUM(N14:N25)</f>
        <v>0</v>
      </c>
    </row>
    <row r="27" spans="1:14" ht="15" customHeight="1">
      <c r="A27" s="38"/>
      <c r="B27" s="40"/>
      <c r="C27" s="40"/>
      <c r="D27" s="40"/>
      <c r="E27" s="40"/>
      <c r="F27" s="40"/>
      <c r="G27" s="40"/>
      <c r="H27" s="40"/>
      <c r="I27" s="41"/>
      <c r="L27" s="242"/>
      <c r="M27" s="251"/>
      <c r="N27" s="663"/>
    </row>
    <row r="28" spans="1:14">
      <c r="A28" s="38"/>
      <c r="B28" s="40"/>
      <c r="C28" s="40"/>
      <c r="D28" s="40"/>
      <c r="E28" s="40"/>
      <c r="F28" s="40"/>
      <c r="G28" s="40"/>
      <c r="H28" s="40"/>
      <c r="I28" s="41"/>
    </row>
    <row r="29" spans="1:14">
      <c r="A29" s="38"/>
      <c r="B29" s="40"/>
      <c r="C29" s="40"/>
      <c r="D29" s="40"/>
      <c r="E29" s="40"/>
      <c r="F29" s="40"/>
      <c r="G29" s="40"/>
      <c r="H29" s="40"/>
      <c r="I29" s="41"/>
    </row>
    <row r="30" spans="1:14">
      <c r="A30" s="38"/>
      <c r="B30" s="40"/>
      <c r="C30" s="40"/>
      <c r="D30" s="40"/>
      <c r="E30" s="40"/>
      <c r="F30" s="40"/>
      <c r="G30" s="40"/>
      <c r="H30" s="40"/>
      <c r="I30" s="41"/>
    </row>
    <row r="31" spans="1:14">
      <c r="A31" s="38"/>
      <c r="B31" s="40"/>
      <c r="C31" s="40"/>
      <c r="D31" s="40"/>
      <c r="E31" s="40"/>
      <c r="F31" s="40"/>
      <c r="G31" s="40"/>
      <c r="H31" s="40"/>
      <c r="I31" s="41"/>
    </row>
    <row r="32" spans="1:14">
      <c r="A32" s="38"/>
      <c r="B32" s="40"/>
      <c r="C32" s="40"/>
      <c r="D32" s="40"/>
      <c r="E32" s="40"/>
      <c r="F32" s="40"/>
      <c r="G32" s="40"/>
      <c r="H32" s="40"/>
      <c r="I32" s="41"/>
    </row>
    <row r="33" spans="1:9">
      <c r="A33" s="38"/>
      <c r="B33" s="40"/>
      <c r="C33" s="40"/>
      <c r="D33" s="40"/>
      <c r="E33" s="40"/>
      <c r="F33" s="40"/>
      <c r="G33" s="40"/>
      <c r="H33" s="40"/>
      <c r="I33" s="41"/>
    </row>
    <row r="34" spans="1:9">
      <c r="A34" s="38"/>
      <c r="B34" s="40"/>
      <c r="C34" s="40"/>
      <c r="D34" s="40"/>
      <c r="E34" s="40"/>
      <c r="F34" s="71"/>
      <c r="G34" s="71"/>
      <c r="H34" s="71"/>
      <c r="I34" s="78"/>
    </row>
    <row r="35" spans="1:9">
      <c r="A35" s="38"/>
      <c r="B35" s="40"/>
      <c r="C35" s="40"/>
      <c r="D35" s="40"/>
      <c r="E35" s="40"/>
      <c r="F35" s="70"/>
      <c r="G35" s="70"/>
      <c r="H35" s="70"/>
      <c r="I35" s="78"/>
    </row>
    <row r="36" spans="1:9">
      <c r="A36" s="38"/>
      <c r="B36" s="40"/>
      <c r="C36" s="40"/>
      <c r="D36" s="40"/>
      <c r="E36" s="40"/>
      <c r="F36" s="70"/>
      <c r="G36" s="70"/>
      <c r="H36" s="70"/>
      <c r="I36" s="78"/>
    </row>
    <row r="37" spans="1:9">
      <c r="A37" s="38"/>
      <c r="B37" s="40"/>
      <c r="C37" s="40"/>
      <c r="D37" s="40"/>
      <c r="E37" s="40"/>
      <c r="F37" s="70"/>
      <c r="G37" s="70"/>
      <c r="H37" s="70"/>
      <c r="I37" s="78"/>
    </row>
    <row r="38" spans="1:9">
      <c r="A38" s="38"/>
      <c r="B38" s="40"/>
      <c r="C38" s="40"/>
      <c r="D38" s="40"/>
      <c r="E38" s="40"/>
      <c r="F38" s="70"/>
      <c r="G38" s="70"/>
      <c r="H38" s="70"/>
      <c r="I38" s="78"/>
    </row>
    <row r="39" spans="1:9">
      <c r="A39" s="38"/>
      <c r="B39" s="40"/>
      <c r="C39" s="40"/>
      <c r="D39" s="40"/>
      <c r="E39" s="40"/>
      <c r="F39" s="70"/>
      <c r="G39" s="70"/>
      <c r="H39" s="70"/>
      <c r="I39" s="78"/>
    </row>
    <row r="40" spans="1:9">
      <c r="A40" s="38"/>
      <c r="B40" s="40"/>
      <c r="C40" s="40"/>
      <c r="D40" s="40"/>
      <c r="E40" s="40"/>
      <c r="F40" s="70"/>
      <c r="G40" s="70"/>
      <c r="H40" s="70"/>
      <c r="I40" s="78"/>
    </row>
    <row r="41" spans="1:9">
      <c r="A41" s="38"/>
      <c r="B41" s="40"/>
      <c r="C41" s="40"/>
      <c r="D41" s="40"/>
      <c r="E41" s="40"/>
      <c r="F41" s="70"/>
      <c r="G41" s="70"/>
      <c r="H41" s="70"/>
      <c r="I41" s="78"/>
    </row>
    <row r="42" spans="1:9">
      <c r="A42" s="38"/>
      <c r="B42" s="40"/>
      <c r="C42" s="40"/>
      <c r="D42" s="40"/>
      <c r="E42" s="40"/>
      <c r="F42" s="70"/>
      <c r="G42" s="70"/>
      <c r="H42" s="70"/>
      <c r="I42" s="78"/>
    </row>
    <row r="43" spans="1:9">
      <c r="A43" s="38"/>
      <c r="B43" s="40"/>
      <c r="C43" s="40"/>
      <c r="D43" s="40"/>
      <c r="E43" s="40"/>
      <c r="F43" s="70"/>
      <c r="G43" s="70"/>
      <c r="H43" s="70"/>
      <c r="I43" s="78"/>
    </row>
    <row r="44" spans="1:9">
      <c r="A44" s="38"/>
      <c r="B44" s="40"/>
      <c r="C44" s="40"/>
      <c r="D44" s="40"/>
      <c r="E44" s="40"/>
      <c r="F44" s="40"/>
      <c r="G44" s="40"/>
      <c r="H44" s="40"/>
      <c r="I44" s="41"/>
    </row>
    <row r="45" spans="1:9">
      <c r="A45" s="38"/>
      <c r="B45" s="40"/>
      <c r="C45" s="40"/>
      <c r="D45" s="40"/>
      <c r="E45" s="40"/>
      <c r="F45" s="40"/>
      <c r="G45" s="40"/>
      <c r="H45" s="40"/>
      <c r="I45" s="41"/>
    </row>
    <row r="46" spans="1:9">
      <c r="A46" s="38"/>
      <c r="B46" s="40"/>
      <c r="C46" s="40"/>
      <c r="D46" s="40"/>
      <c r="E46" s="40"/>
      <c r="F46" s="40"/>
      <c r="G46" s="40"/>
      <c r="H46" s="40"/>
      <c r="I46" s="41"/>
    </row>
    <row r="47" spans="1:9">
      <c r="A47" s="38"/>
      <c r="B47" s="40"/>
      <c r="C47" s="40"/>
      <c r="D47" s="40"/>
      <c r="E47" s="40"/>
      <c r="F47" s="40"/>
      <c r="G47" s="40"/>
      <c r="H47" s="40"/>
      <c r="I47" s="41"/>
    </row>
    <row r="48" spans="1:9">
      <c r="A48" s="38"/>
      <c r="B48" s="40"/>
      <c r="C48" s="40"/>
      <c r="D48" s="40"/>
      <c r="E48" s="40"/>
      <c r="F48" s="40"/>
      <c r="G48" s="40"/>
      <c r="H48" s="40"/>
      <c r="I48" s="41"/>
    </row>
    <row r="49" spans="1:9">
      <c r="A49" s="38"/>
      <c r="B49" s="40"/>
      <c r="C49" s="40"/>
      <c r="D49" s="40"/>
      <c r="E49" s="40"/>
      <c r="F49" s="40"/>
      <c r="G49" s="40"/>
      <c r="H49" s="40"/>
      <c r="I49" s="41"/>
    </row>
    <row r="50" spans="1:9">
      <c r="A50" s="38"/>
      <c r="B50" s="40"/>
      <c r="C50" s="40"/>
      <c r="D50" s="40"/>
      <c r="E50" s="40"/>
      <c r="F50" s="40"/>
      <c r="G50" s="40"/>
      <c r="H50" s="40"/>
      <c r="I50" s="41"/>
    </row>
    <row r="51" spans="1:9">
      <c r="A51" s="38"/>
      <c r="B51" s="40"/>
      <c r="C51" s="40"/>
      <c r="D51" s="40"/>
      <c r="E51" s="40"/>
      <c r="F51" s="40"/>
      <c r="G51" s="40"/>
      <c r="H51" s="40"/>
      <c r="I51" s="41"/>
    </row>
    <row r="52" spans="1:9" ht="15" thickBot="1">
      <c r="A52" s="46"/>
      <c r="B52" s="47"/>
      <c r="C52" s="47"/>
      <c r="D52" s="47"/>
      <c r="E52" s="47"/>
      <c r="F52" s="47"/>
      <c r="G52" s="47"/>
      <c r="H52" s="47"/>
      <c r="I52" s="48"/>
    </row>
  </sheetData>
  <mergeCells count="10">
    <mergeCell ref="L26:M26"/>
    <mergeCell ref="B3:C3"/>
    <mergeCell ref="B2:C2"/>
    <mergeCell ref="C13:D13"/>
    <mergeCell ref="C19:D19"/>
    <mergeCell ref="C14:D14"/>
    <mergeCell ref="C15:D15"/>
    <mergeCell ref="C16:D16"/>
    <mergeCell ref="C17:D17"/>
    <mergeCell ref="C18:D18"/>
  </mergeCells>
  <hyperlinks>
    <hyperlink ref="L5" location="'прайс пост.Кедр'!A1" display="прайс пост.Кедр"/>
    <hyperlink ref="L6" location="'прайс пост. Krono'!A1" display="прайс пост. Krono"/>
    <hyperlink ref="L7" location="'прайс пост. Egger'!A1" display="прайс пост. Egger"/>
  </hyperlink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tabColor rgb="FF92D050"/>
    <pageSetUpPr fitToPage="1"/>
  </sheetPr>
  <dimension ref="A1:L238"/>
  <sheetViews>
    <sheetView workbookViewId="0"/>
  </sheetViews>
  <sheetFormatPr defaultRowHeight="14.25"/>
  <cols>
    <col min="1" max="1" width="5.85546875" style="1" customWidth="1"/>
    <col min="2" max="2" width="8.140625" style="1" customWidth="1"/>
    <col min="3" max="3" width="15.42578125" style="1" customWidth="1"/>
    <col min="4" max="4" width="7.85546875" style="1" customWidth="1"/>
    <col min="5" max="5" width="8.7109375" style="1" customWidth="1"/>
    <col min="6" max="6" width="8.42578125" style="1" customWidth="1"/>
    <col min="7" max="7" width="7.42578125" style="1" customWidth="1"/>
    <col min="8" max="8" width="9.140625" style="1"/>
    <col min="9" max="10" width="4.7109375" style="1" customWidth="1"/>
    <col min="11" max="11" width="17.28515625" style="1" customWidth="1"/>
    <col min="12" max="12" width="9.140625" style="1" customWidth="1"/>
    <col min="13" max="16384" width="9.140625" style="1"/>
  </cols>
  <sheetData>
    <row r="1" spans="1:12" ht="18" customHeight="1"/>
    <row r="2" spans="1:12" ht="15">
      <c r="B2" s="10" t="str">
        <f>исх.данные!A1&amp;исх.данные!B1</f>
        <v xml:space="preserve">Заказ </v>
      </c>
    </row>
    <row r="3" spans="1:12" ht="15.75" thickBot="1">
      <c r="A3" s="2028" t="s">
        <v>151</v>
      </c>
      <c r="B3" s="2028"/>
      <c r="C3" s="2028"/>
      <c r="D3" s="2028"/>
      <c r="E3" s="2028"/>
      <c r="F3" s="2028"/>
      <c r="G3" s="2028"/>
      <c r="H3" s="2028"/>
      <c r="I3" s="2028"/>
      <c r="J3" s="2028"/>
      <c r="K3" s="2029"/>
      <c r="L3" s="84" t="s">
        <v>153</v>
      </c>
    </row>
    <row r="4" spans="1:12" ht="15" thickBot="1">
      <c r="A4" s="20" t="s">
        <v>149</v>
      </c>
      <c r="B4" s="80" t="s">
        <v>2</v>
      </c>
      <c r="C4" s="80" t="s">
        <v>3</v>
      </c>
      <c r="D4" s="80" t="s">
        <v>160</v>
      </c>
      <c r="E4" s="80" t="s">
        <v>141</v>
      </c>
      <c r="F4" s="80" t="s">
        <v>137</v>
      </c>
      <c r="G4" s="80" t="s">
        <v>88</v>
      </c>
      <c r="H4" s="80" t="s">
        <v>150</v>
      </c>
      <c r="I4" s="80" t="s">
        <v>159</v>
      </c>
      <c r="J4" s="90" t="s">
        <v>234</v>
      </c>
      <c r="K4" s="81" t="s">
        <v>16</v>
      </c>
      <c r="L4" s="82" t="s">
        <v>157</v>
      </c>
    </row>
    <row r="5" spans="1:12" ht="15">
      <c r="A5" s="32">
        <v>1</v>
      </c>
      <c r="B5" s="19" t="str">
        <f ca="1">детализация!E4</f>
        <v xml:space="preserve"> </v>
      </c>
      <c r="C5" s="19" t="str">
        <f ca="1">детализация!F4</f>
        <v xml:space="preserve">  </v>
      </c>
      <c r="D5" s="27" t="str">
        <f ca="1">детализация!G4</f>
        <v xml:space="preserve">  </v>
      </c>
      <c r="E5" s="79" t="str">
        <f>IF(детализация!I4&gt;0,детализация!I4," ")</f>
        <v xml:space="preserve"> </v>
      </c>
      <c r="F5" s="79" t="str">
        <f>IF(детализация!L4&gt;0,детализация!L4," ")</f>
        <v xml:space="preserve"> </v>
      </c>
      <c r="G5" s="79" t="str">
        <f>IF(детализация!Q4&gt;0,детализация!Q4," ")</f>
        <v xml:space="preserve"> </v>
      </c>
      <c r="H5" s="19" t="str">
        <f>IF(детализация!H4=0,"Не задана"," ")</f>
        <v>Не задана</v>
      </c>
      <c r="I5" s="19" t="str">
        <f>IF(детализация!O4&gt;0,детализация!O4," ")</f>
        <v xml:space="preserve"> </v>
      </c>
      <c r="J5" s="19" t="str">
        <f>IF(детализация!P4&gt;0,детализация!P4," ")</f>
        <v xml:space="preserve"> </v>
      </c>
      <c r="K5" s="3" t="str">
        <f>'сборка(P)'!P5</f>
        <v xml:space="preserve">   </v>
      </c>
      <c r="L5" s="85">
        <f>IF(детализация!Q4&gt;0,1,0)</f>
        <v>0</v>
      </c>
    </row>
    <row r="6" spans="1:12" ht="15">
      <c r="A6" s="7">
        <v>2</v>
      </c>
      <c r="B6" s="14" t="str">
        <f ca="1">детализация!E5</f>
        <v xml:space="preserve"> </v>
      </c>
      <c r="C6" s="14" t="str">
        <f ca="1">детализация!F5</f>
        <v xml:space="preserve">  </v>
      </c>
      <c r="D6" s="27" t="str">
        <f ca="1">детализация!G5</f>
        <v xml:space="preserve">  </v>
      </c>
      <c r="E6" s="79" t="str">
        <f>IF(детализация!I5&gt;0,детализация!I5," ")</f>
        <v xml:space="preserve"> </v>
      </c>
      <c r="F6" s="79" t="str">
        <f>IF(детализация!L5&gt;0,детализация!L5," ")</f>
        <v xml:space="preserve"> </v>
      </c>
      <c r="G6" s="25" t="str">
        <f>IF(детализация!Q5&gt;0,детализация!Q5," ")</f>
        <v xml:space="preserve"> </v>
      </c>
      <c r="H6" s="14" t="str">
        <f>IF(детализация!H5=0,"Не задана"," ")</f>
        <v>Не задана</v>
      </c>
      <c r="I6" s="14" t="str">
        <f>IF(детализация!O5&gt;0,детализация!O5," ")</f>
        <v xml:space="preserve"> </v>
      </c>
      <c r="J6" s="19" t="str">
        <f>IF(детализация!P5&gt;0,детализация!P5," ")</f>
        <v xml:space="preserve"> </v>
      </c>
      <c r="K6" s="3" t="str">
        <f>'сборка(P)'!P6</f>
        <v xml:space="preserve">   </v>
      </c>
      <c r="L6" s="85">
        <f>IF(детализация!Q5&gt;0,1,0)</f>
        <v>0</v>
      </c>
    </row>
    <row r="7" spans="1:12" ht="15">
      <c r="A7" s="7">
        <v>3</v>
      </c>
      <c r="B7" s="14" t="str">
        <f ca="1">детализация!E6</f>
        <v xml:space="preserve"> </v>
      </c>
      <c r="C7" s="14" t="str">
        <f ca="1">детализация!F6</f>
        <v xml:space="preserve">  </v>
      </c>
      <c r="D7" s="27" t="str">
        <f ca="1">детализация!G6</f>
        <v xml:space="preserve">  </v>
      </c>
      <c r="E7" s="79" t="str">
        <f>IF(детализация!I6&gt;0,детализация!I6," ")</f>
        <v xml:space="preserve"> </v>
      </c>
      <c r="F7" s="79" t="str">
        <f>IF(детализация!L6&gt;0,детализация!L6," ")</f>
        <v xml:space="preserve"> </v>
      </c>
      <c r="G7" s="25" t="str">
        <f>IF(детализация!Q6&gt;0,детализация!Q6," ")</f>
        <v xml:space="preserve"> </v>
      </c>
      <c r="H7" s="14" t="str">
        <f>IF(детализация!H6=0,"Не задана"," ")</f>
        <v>Не задана</v>
      </c>
      <c r="I7" s="14" t="str">
        <f>IF(детализация!O6&gt;0,детализация!O6," ")</f>
        <v xml:space="preserve"> </v>
      </c>
      <c r="J7" s="19" t="str">
        <f>IF(детализация!P6&gt;0,детализация!P6," ")</f>
        <v xml:space="preserve"> </v>
      </c>
      <c r="K7" s="3" t="str">
        <f>'сборка(P)'!P7</f>
        <v xml:space="preserve">   </v>
      </c>
      <c r="L7" s="85">
        <f>IF(детализация!Q6&gt;0,1,0)</f>
        <v>0</v>
      </c>
    </row>
    <row r="8" spans="1:12" ht="15">
      <c r="A8" s="7">
        <v>4</v>
      </c>
      <c r="B8" s="14" t="str">
        <f ca="1">детализация!E7</f>
        <v xml:space="preserve"> </v>
      </c>
      <c r="C8" s="14" t="str">
        <f ca="1">детализация!F7</f>
        <v xml:space="preserve">  </v>
      </c>
      <c r="D8" s="27" t="str">
        <f ca="1">детализация!G7</f>
        <v xml:space="preserve">  </v>
      </c>
      <c r="E8" s="79" t="str">
        <f>IF(детализация!I7&gt;0,детализация!I7," ")</f>
        <v xml:space="preserve"> </v>
      </c>
      <c r="F8" s="79" t="str">
        <f>IF(детализация!L7&gt;0,детализация!L7," ")</f>
        <v xml:space="preserve"> </v>
      </c>
      <c r="G8" s="25" t="str">
        <f>IF(детализация!Q7&gt;0,детализация!Q7," ")</f>
        <v xml:space="preserve"> </v>
      </c>
      <c r="H8" s="14" t="str">
        <f>IF(детализация!H7=0,"Не задана"," ")</f>
        <v>Не задана</v>
      </c>
      <c r="I8" s="14" t="str">
        <f>IF(детализация!O7&gt;0,детализация!O7," ")</f>
        <v xml:space="preserve"> </v>
      </c>
      <c r="J8" s="19" t="str">
        <f>IF(детализация!P7&gt;0,детализация!P7," ")</f>
        <v xml:space="preserve"> </v>
      </c>
      <c r="K8" s="3" t="str">
        <f>'сборка(P)'!P8</f>
        <v xml:space="preserve">   </v>
      </c>
      <c r="L8" s="85">
        <f>IF(детализация!Q7&gt;0,1,0)</f>
        <v>0</v>
      </c>
    </row>
    <row r="9" spans="1:12" ht="15">
      <c r="A9" s="7">
        <v>5</v>
      </c>
      <c r="B9" s="14" t="str">
        <f ca="1">детализация!E8</f>
        <v xml:space="preserve"> </v>
      </c>
      <c r="C9" s="14" t="str">
        <f ca="1">детализация!F8</f>
        <v xml:space="preserve">  </v>
      </c>
      <c r="D9" s="27" t="str">
        <f ca="1">детализация!G8</f>
        <v xml:space="preserve">  </v>
      </c>
      <c r="E9" s="79" t="str">
        <f>IF(детализация!I8&gt;0,детализация!I8," ")</f>
        <v xml:space="preserve"> </v>
      </c>
      <c r="F9" s="79" t="str">
        <f>IF(детализация!L8&gt;0,детализация!L8," ")</f>
        <v xml:space="preserve"> </v>
      </c>
      <c r="G9" s="25" t="str">
        <f>IF(детализация!Q8&gt;0,детализация!Q8," ")</f>
        <v xml:space="preserve"> </v>
      </c>
      <c r="H9" s="14" t="str">
        <f>IF(детализация!H8=0,"Не задана"," ")</f>
        <v>Не задана</v>
      </c>
      <c r="I9" s="14" t="str">
        <f>IF(детализация!O8&gt;0,детализация!O8," ")</f>
        <v xml:space="preserve"> </v>
      </c>
      <c r="J9" s="19" t="str">
        <f>IF(детализация!P8&gt;0,детализация!P8," ")</f>
        <v xml:space="preserve"> </v>
      </c>
      <c r="K9" s="3" t="str">
        <f>'сборка(P)'!P9</f>
        <v xml:space="preserve">   </v>
      </c>
      <c r="L9" s="85">
        <f>IF(детализация!Q8&gt;0,1,0)</f>
        <v>0</v>
      </c>
    </row>
    <row r="10" spans="1:12" ht="15">
      <c r="A10" s="7">
        <v>6</v>
      </c>
      <c r="B10" s="14" t="str">
        <f ca="1">детализация!E9</f>
        <v xml:space="preserve"> </v>
      </c>
      <c r="C10" s="14" t="str">
        <f ca="1">детализация!F9</f>
        <v xml:space="preserve">  </v>
      </c>
      <c r="D10" s="27" t="str">
        <f ca="1">детализация!G9</f>
        <v xml:space="preserve">  </v>
      </c>
      <c r="E10" s="79" t="str">
        <f>IF(детализация!I9&gt;0,детализация!I9," ")</f>
        <v xml:space="preserve"> </v>
      </c>
      <c r="F10" s="79" t="str">
        <f>IF(детализация!L9&gt;0,детализация!L9," ")</f>
        <v xml:space="preserve"> </v>
      </c>
      <c r="G10" s="25" t="str">
        <f>IF(детализация!Q9&gt;0,детализация!Q9," ")</f>
        <v xml:space="preserve"> </v>
      </c>
      <c r="H10" s="14" t="str">
        <f>IF(детализация!H9=0,"Не задана"," ")</f>
        <v>Не задана</v>
      </c>
      <c r="I10" s="14" t="str">
        <f>IF(детализация!O9&gt;0,детализация!O9," ")</f>
        <v xml:space="preserve"> </v>
      </c>
      <c r="J10" s="19" t="str">
        <f>IF(детализация!P9&gt;0,детализация!P9," ")</f>
        <v xml:space="preserve"> </v>
      </c>
      <c r="K10" s="3" t="str">
        <f>'сборка(P)'!P10</f>
        <v xml:space="preserve">   </v>
      </c>
      <c r="L10" s="85">
        <f>IF(детализация!Q9&gt;0,1,0)</f>
        <v>0</v>
      </c>
    </row>
    <row r="11" spans="1:12" ht="15">
      <c r="A11" s="7">
        <v>7</v>
      </c>
      <c r="B11" s="14" t="str">
        <f ca="1">детализация!E10</f>
        <v xml:space="preserve"> </v>
      </c>
      <c r="C11" s="14" t="str">
        <f ca="1">детализация!F10</f>
        <v xml:space="preserve">  </v>
      </c>
      <c r="D11" s="27" t="str">
        <f ca="1">детализация!G10</f>
        <v xml:space="preserve">  </v>
      </c>
      <c r="E11" s="79" t="str">
        <f>IF(детализация!I10&gt;0,детализация!I10," ")</f>
        <v xml:space="preserve"> </v>
      </c>
      <c r="F11" s="79" t="str">
        <f>IF(детализация!L10&gt;0,детализация!L10," ")</f>
        <v xml:space="preserve"> </v>
      </c>
      <c r="G11" s="25" t="str">
        <f>IF(детализация!Q10&gt;0,детализация!Q10," ")</f>
        <v xml:space="preserve"> </v>
      </c>
      <c r="H11" s="14" t="str">
        <f>IF(детализация!H10=0,"Не задана"," ")</f>
        <v>Не задана</v>
      </c>
      <c r="I11" s="14" t="str">
        <f>IF(детализация!O10&gt;0,детализация!O10," ")</f>
        <v xml:space="preserve"> </v>
      </c>
      <c r="J11" s="19" t="str">
        <f>IF(детализация!P10&gt;0,детализация!P10," ")</f>
        <v xml:space="preserve"> </v>
      </c>
      <c r="K11" s="3" t="str">
        <f>'сборка(P)'!P11</f>
        <v xml:space="preserve">   </v>
      </c>
      <c r="L11" s="85">
        <f>IF(детализация!Q10&gt;0,1,0)</f>
        <v>0</v>
      </c>
    </row>
    <row r="12" spans="1:12" ht="15">
      <c r="A12" s="7">
        <v>8</v>
      </c>
      <c r="B12" s="14" t="str">
        <f ca="1">детализация!E11</f>
        <v xml:space="preserve"> </v>
      </c>
      <c r="C12" s="14" t="str">
        <f ca="1">детализация!F11</f>
        <v xml:space="preserve">  </v>
      </c>
      <c r="D12" s="27" t="str">
        <f ca="1">детализация!G11</f>
        <v xml:space="preserve">  </v>
      </c>
      <c r="E12" s="79" t="str">
        <f>IF(детализация!I11&gt;0,детализация!I11," ")</f>
        <v xml:space="preserve"> </v>
      </c>
      <c r="F12" s="79" t="str">
        <f>IF(детализация!L11&gt;0,детализация!L11," ")</f>
        <v xml:space="preserve"> </v>
      </c>
      <c r="G12" s="25" t="str">
        <f>IF(детализация!Q11&gt;0,детализация!Q11," ")</f>
        <v xml:space="preserve"> </v>
      </c>
      <c r="H12" s="14" t="str">
        <f>IF(детализация!H11=0,"Не задана"," ")</f>
        <v>Не задана</v>
      </c>
      <c r="I12" s="14" t="str">
        <f>IF(детализация!O11&gt;0,детализация!O11," ")</f>
        <v xml:space="preserve"> </v>
      </c>
      <c r="J12" s="19" t="str">
        <f>IF(детализация!P11&gt;0,детализация!P11," ")</f>
        <v xml:space="preserve"> </v>
      </c>
      <c r="K12" s="3" t="str">
        <f>'сборка(P)'!P12</f>
        <v xml:space="preserve">   </v>
      </c>
      <c r="L12" s="85">
        <f>IF(детализация!Q11&gt;0,1,0)</f>
        <v>0</v>
      </c>
    </row>
    <row r="13" spans="1:12" ht="15">
      <c r="A13" s="7">
        <v>9</v>
      </c>
      <c r="B13" s="14" t="str">
        <f ca="1">детализация!E12</f>
        <v xml:space="preserve"> </v>
      </c>
      <c r="C13" s="14" t="str">
        <f ca="1">детализация!F12</f>
        <v xml:space="preserve">  </v>
      </c>
      <c r="D13" s="27" t="str">
        <f ca="1">детализация!G12</f>
        <v xml:space="preserve">  </v>
      </c>
      <c r="E13" s="79" t="str">
        <f>IF(детализация!I12&gt;0,детализация!I12," ")</f>
        <v xml:space="preserve"> </v>
      </c>
      <c r="F13" s="79" t="str">
        <f>IF(детализация!L12&gt;0,детализация!L12," ")</f>
        <v xml:space="preserve"> </v>
      </c>
      <c r="G13" s="25" t="str">
        <f>IF(детализация!Q12&gt;0,детализация!Q12," ")</f>
        <v xml:space="preserve"> </v>
      </c>
      <c r="H13" s="14" t="str">
        <f>IF(детализация!H12=0,"Не задана"," ")</f>
        <v>Не задана</v>
      </c>
      <c r="I13" s="14" t="str">
        <f>IF(детализация!O12&gt;0,детализация!O12," ")</f>
        <v xml:space="preserve"> </v>
      </c>
      <c r="J13" s="19" t="str">
        <f>IF(детализация!P12&gt;0,детализация!P12," ")</f>
        <v xml:space="preserve"> </v>
      </c>
      <c r="K13" s="3" t="str">
        <f>'сборка(P)'!P13</f>
        <v xml:space="preserve">   </v>
      </c>
      <c r="L13" s="85">
        <f>IF(детализация!Q12&gt;0,1,0)</f>
        <v>0</v>
      </c>
    </row>
    <row r="14" spans="1:12" ht="15">
      <c r="A14" s="7">
        <v>10</v>
      </c>
      <c r="B14" s="14" t="str">
        <f ca="1">детализация!E13</f>
        <v xml:space="preserve"> </v>
      </c>
      <c r="C14" s="14" t="str">
        <f ca="1">детализация!F13</f>
        <v xml:space="preserve">  </v>
      </c>
      <c r="D14" s="27" t="str">
        <f ca="1">детализация!G13</f>
        <v xml:space="preserve">  </v>
      </c>
      <c r="E14" s="79" t="str">
        <f>IF(детализация!I13&gt;0,детализация!I13," ")</f>
        <v xml:space="preserve"> </v>
      </c>
      <c r="F14" s="79" t="str">
        <f>IF(детализация!L13&gt;0,детализация!L13," ")</f>
        <v xml:space="preserve"> </v>
      </c>
      <c r="G14" s="25" t="str">
        <f>IF(детализация!Q13&gt;0,детализация!Q13," ")</f>
        <v xml:space="preserve"> </v>
      </c>
      <c r="H14" s="14" t="str">
        <f>IF(детализация!H13=0,"Не задана"," ")</f>
        <v>Не задана</v>
      </c>
      <c r="I14" s="14" t="str">
        <f>IF(детализация!O13&gt;0,детализация!O13," ")</f>
        <v xml:space="preserve"> </v>
      </c>
      <c r="J14" s="19" t="str">
        <f>IF(детализация!P13&gt;0,детализация!P13," ")</f>
        <v xml:space="preserve"> </v>
      </c>
      <c r="K14" s="3" t="str">
        <f>'сборка(P)'!P14</f>
        <v xml:space="preserve">   </v>
      </c>
      <c r="L14" s="85">
        <f>IF(детализация!Q13&gt;0,1,0)</f>
        <v>0</v>
      </c>
    </row>
    <row r="15" spans="1:12" ht="15">
      <c r="A15" s="7">
        <v>11</v>
      </c>
      <c r="B15" s="14" t="str">
        <f ca="1">детализация!E14</f>
        <v xml:space="preserve"> </v>
      </c>
      <c r="C15" s="14" t="str">
        <f ca="1">детализация!F14</f>
        <v xml:space="preserve">  </v>
      </c>
      <c r="D15" s="27" t="str">
        <f ca="1">детализация!G14</f>
        <v xml:space="preserve">  </v>
      </c>
      <c r="E15" s="79" t="str">
        <f>IF(детализация!I14&gt;0,детализация!I14," ")</f>
        <v xml:space="preserve"> </v>
      </c>
      <c r="F15" s="79" t="str">
        <f>IF(детализация!L14&gt;0,детализация!L14," ")</f>
        <v xml:space="preserve"> </v>
      </c>
      <c r="G15" s="25" t="str">
        <f>IF(детализация!Q14&gt;0,детализация!Q14," ")</f>
        <v xml:space="preserve"> </v>
      </c>
      <c r="H15" s="14" t="str">
        <f>IF(детализация!H14=0,"Не задана"," ")</f>
        <v>Не задана</v>
      </c>
      <c r="I15" s="14" t="str">
        <f>IF(детализация!O14&gt;0,детализация!O14," ")</f>
        <v xml:space="preserve"> </v>
      </c>
      <c r="J15" s="19" t="str">
        <f>IF(детализация!P14&gt;0,детализация!P14," ")</f>
        <v xml:space="preserve"> </v>
      </c>
      <c r="K15" s="3" t="str">
        <f>'сборка(P)'!P15</f>
        <v xml:space="preserve">   </v>
      </c>
      <c r="L15" s="85">
        <f>IF(детализация!Q14&gt;0,1,0)</f>
        <v>0</v>
      </c>
    </row>
    <row r="16" spans="1:12" ht="15">
      <c r="A16" s="7">
        <v>12</v>
      </c>
      <c r="B16" s="14" t="str">
        <f ca="1">детализация!E15</f>
        <v xml:space="preserve"> </v>
      </c>
      <c r="C16" s="14" t="str">
        <f ca="1">детализация!F15</f>
        <v xml:space="preserve">  </v>
      </c>
      <c r="D16" s="27" t="str">
        <f ca="1">детализация!G15</f>
        <v xml:space="preserve">  </v>
      </c>
      <c r="E16" s="79" t="str">
        <f>IF(детализация!I15&gt;0,детализация!I15," ")</f>
        <v xml:space="preserve"> </v>
      </c>
      <c r="F16" s="79" t="str">
        <f>IF(детализация!L15&gt;0,детализация!L15," ")</f>
        <v xml:space="preserve"> </v>
      </c>
      <c r="G16" s="25" t="str">
        <f>IF(детализация!Q15&gt;0,детализация!Q15," ")</f>
        <v xml:space="preserve"> </v>
      </c>
      <c r="H16" s="14" t="str">
        <f>IF(детализация!H15=0,"Не задана"," ")</f>
        <v>Не задана</v>
      </c>
      <c r="I16" s="14" t="str">
        <f>IF(детализация!O15&gt;0,детализация!O15," ")</f>
        <v xml:space="preserve"> </v>
      </c>
      <c r="J16" s="19" t="str">
        <f>IF(детализация!P15&gt;0,детализация!P15," ")</f>
        <v xml:space="preserve"> </v>
      </c>
      <c r="K16" s="3" t="str">
        <f>'сборка(P)'!P16</f>
        <v xml:space="preserve">   </v>
      </c>
      <c r="L16" s="85">
        <f>IF(детализация!Q15&gt;0,1,0)</f>
        <v>0</v>
      </c>
    </row>
    <row r="17" spans="1:12" ht="15">
      <c r="A17" s="7">
        <v>13</v>
      </c>
      <c r="B17" s="14" t="str">
        <f ca="1">детализация!E16</f>
        <v xml:space="preserve"> </v>
      </c>
      <c r="C17" s="14" t="str">
        <f ca="1">детализация!F16</f>
        <v xml:space="preserve">  </v>
      </c>
      <c r="D17" s="27" t="str">
        <f ca="1">детализация!G16</f>
        <v xml:space="preserve">  </v>
      </c>
      <c r="E17" s="79" t="str">
        <f>IF(детализация!I16&gt;0,детализация!I16," ")</f>
        <v xml:space="preserve"> </v>
      </c>
      <c r="F17" s="79" t="str">
        <f>IF(детализация!L16&gt;0,детализация!L16," ")</f>
        <v xml:space="preserve"> </v>
      </c>
      <c r="G17" s="25" t="str">
        <f>IF(детализация!Q16&gt;0,детализация!Q16," ")</f>
        <v xml:space="preserve"> </v>
      </c>
      <c r="H17" s="14" t="str">
        <f>IF(детализация!H16=0,"Не задана"," ")</f>
        <v>Не задана</v>
      </c>
      <c r="I17" s="14" t="str">
        <f>IF(детализация!O16&gt;0,детализация!O16," ")</f>
        <v xml:space="preserve"> </v>
      </c>
      <c r="J17" s="19" t="str">
        <f>IF(детализация!P16&gt;0,детализация!P16," ")</f>
        <v xml:space="preserve"> </v>
      </c>
      <c r="K17" s="3" t="str">
        <f>'сборка(P)'!P17</f>
        <v xml:space="preserve">   </v>
      </c>
      <c r="L17" s="85">
        <f>IF(детализация!Q16&gt;0,1,0)</f>
        <v>0</v>
      </c>
    </row>
    <row r="18" spans="1:12" ht="15">
      <c r="A18" s="7">
        <v>14</v>
      </c>
      <c r="B18" s="14" t="str">
        <f ca="1">детализация!E17</f>
        <v xml:space="preserve"> </v>
      </c>
      <c r="C18" s="14" t="str">
        <f ca="1">детализация!F17</f>
        <v xml:space="preserve">  </v>
      </c>
      <c r="D18" s="27" t="str">
        <f ca="1">детализация!G17</f>
        <v xml:space="preserve">  </v>
      </c>
      <c r="E18" s="79" t="str">
        <f>IF(детализация!I17&gt;0,детализация!I17," ")</f>
        <v xml:space="preserve"> </v>
      </c>
      <c r="F18" s="79" t="str">
        <f>IF(детализация!L17&gt;0,детализация!L17," ")</f>
        <v xml:space="preserve"> </v>
      </c>
      <c r="G18" s="25" t="str">
        <f>IF(детализация!Q17&gt;0,детализация!Q17," ")</f>
        <v xml:space="preserve"> </v>
      </c>
      <c r="H18" s="14" t="str">
        <f>IF(детализация!H17=0,"Не задана"," ")</f>
        <v>Не задана</v>
      </c>
      <c r="I18" s="14" t="str">
        <f>IF(детализация!O17&gt;0,детализация!O17," ")</f>
        <v xml:space="preserve"> </v>
      </c>
      <c r="J18" s="19" t="str">
        <f>IF(детализация!P17&gt;0,детализация!P17," ")</f>
        <v xml:space="preserve"> </v>
      </c>
      <c r="K18" s="3" t="str">
        <f>'сборка(P)'!P18</f>
        <v xml:space="preserve">   </v>
      </c>
      <c r="L18" s="85">
        <f>IF(детализация!Q17&gt;0,1,0)</f>
        <v>0</v>
      </c>
    </row>
    <row r="19" spans="1:12" ht="15">
      <c r="A19" s="7">
        <v>15</v>
      </c>
      <c r="B19" s="14" t="str">
        <f ca="1">детализация!E18</f>
        <v xml:space="preserve"> </v>
      </c>
      <c r="C19" s="14" t="str">
        <f ca="1">детализация!F18</f>
        <v xml:space="preserve">  </v>
      </c>
      <c r="D19" s="27" t="str">
        <f ca="1">детализация!G18</f>
        <v xml:space="preserve">  </v>
      </c>
      <c r="E19" s="79" t="str">
        <f>IF(детализация!I18&gt;0,детализация!I18," ")</f>
        <v xml:space="preserve"> </v>
      </c>
      <c r="F19" s="79" t="str">
        <f>IF(детализация!L18&gt;0,детализация!L18," ")</f>
        <v xml:space="preserve"> </v>
      </c>
      <c r="G19" s="25" t="str">
        <f>IF(детализация!Q18&gt;0,детализация!Q18," ")</f>
        <v xml:space="preserve"> </v>
      </c>
      <c r="H19" s="14" t="str">
        <f>IF(детализация!H18=0,"Не задана"," ")</f>
        <v>Не задана</v>
      </c>
      <c r="I19" s="14" t="str">
        <f>IF(детализация!O18&gt;0,детализация!O18," ")</f>
        <v xml:space="preserve"> </v>
      </c>
      <c r="J19" s="19" t="str">
        <f>IF(детализация!P18&gt;0,детализация!P18," ")</f>
        <v xml:space="preserve"> </v>
      </c>
      <c r="K19" s="3" t="str">
        <f>'сборка(P)'!P19</f>
        <v xml:space="preserve">   </v>
      </c>
      <c r="L19" s="85">
        <f>IF(детализация!Q18&gt;0,1,0)</f>
        <v>0</v>
      </c>
    </row>
    <row r="20" spans="1:12" ht="15">
      <c r="A20" s="7">
        <v>16</v>
      </c>
      <c r="B20" s="14" t="str">
        <f ca="1">детализация!E19</f>
        <v xml:space="preserve"> </v>
      </c>
      <c r="C20" s="14" t="str">
        <f ca="1">детализация!F19</f>
        <v xml:space="preserve">  </v>
      </c>
      <c r="D20" s="27" t="str">
        <f ca="1">детализация!G19</f>
        <v xml:space="preserve">  </v>
      </c>
      <c r="E20" s="79" t="str">
        <f>IF(детализация!I19&gt;0,детализация!I19," ")</f>
        <v xml:space="preserve"> </v>
      </c>
      <c r="F20" s="79" t="str">
        <f>IF(детализация!L19&gt;0,детализация!L19," ")</f>
        <v xml:space="preserve"> </v>
      </c>
      <c r="G20" s="25" t="str">
        <f>IF(детализация!Q19&gt;0,детализация!Q19," ")</f>
        <v xml:space="preserve"> </v>
      </c>
      <c r="H20" s="14" t="str">
        <f>IF(детализация!H19=0,"Не задана"," ")</f>
        <v>Не задана</v>
      </c>
      <c r="I20" s="14" t="str">
        <f>IF(детализация!O19&gt;0,детализация!O19," ")</f>
        <v xml:space="preserve"> </v>
      </c>
      <c r="J20" s="19" t="str">
        <f>IF(детализация!P19&gt;0,детализация!P19," ")</f>
        <v xml:space="preserve"> </v>
      </c>
      <c r="K20" s="3" t="str">
        <f>'сборка(P)'!P20</f>
        <v xml:space="preserve">   </v>
      </c>
      <c r="L20" s="85">
        <f>IF(детализация!Q19&gt;0,1,0)</f>
        <v>0</v>
      </c>
    </row>
    <row r="21" spans="1:12" ht="15">
      <c r="A21" s="7">
        <v>17</v>
      </c>
      <c r="B21" s="14" t="str">
        <f ca="1">детализация!E20</f>
        <v xml:space="preserve"> </v>
      </c>
      <c r="C21" s="14" t="str">
        <f ca="1">детализация!F20</f>
        <v xml:space="preserve">  </v>
      </c>
      <c r="D21" s="27" t="str">
        <f ca="1">детализация!G20</f>
        <v xml:space="preserve">  </v>
      </c>
      <c r="E21" s="79" t="str">
        <f>IF(детализация!I20&gt;0,детализация!I20," ")</f>
        <v xml:space="preserve"> </v>
      </c>
      <c r="F21" s="79" t="str">
        <f>IF(детализация!L20&gt;0,детализация!L20," ")</f>
        <v xml:space="preserve"> </v>
      </c>
      <c r="G21" s="25" t="str">
        <f>IF(детализация!Q20&gt;0,детализация!Q20," ")</f>
        <v xml:space="preserve"> </v>
      </c>
      <c r="H21" s="14" t="str">
        <f>IF(детализация!H20=0,"Не задана"," ")</f>
        <v>Не задана</v>
      </c>
      <c r="I21" s="14" t="str">
        <f>IF(детализация!O20&gt;0,детализация!O20," ")</f>
        <v xml:space="preserve"> </v>
      </c>
      <c r="J21" s="19" t="str">
        <f>IF(детализация!P20&gt;0,детализация!P20," ")</f>
        <v xml:space="preserve"> </v>
      </c>
      <c r="K21" s="3" t="str">
        <f>'сборка(P)'!P21</f>
        <v xml:space="preserve">   </v>
      </c>
      <c r="L21" s="85">
        <f>IF(детализация!Q20&gt;0,1,0)</f>
        <v>0</v>
      </c>
    </row>
    <row r="22" spans="1:12" ht="15">
      <c r="A22" s="7">
        <v>18</v>
      </c>
      <c r="B22" s="14" t="str">
        <f ca="1">детализация!E21</f>
        <v xml:space="preserve"> </v>
      </c>
      <c r="C22" s="14" t="str">
        <f ca="1">детализация!F21</f>
        <v xml:space="preserve">  </v>
      </c>
      <c r="D22" s="27" t="str">
        <f ca="1">детализация!G21</f>
        <v xml:space="preserve">  </v>
      </c>
      <c r="E22" s="79" t="str">
        <f>IF(детализация!I21&gt;0,детализация!I21," ")</f>
        <v xml:space="preserve"> </v>
      </c>
      <c r="F22" s="79" t="str">
        <f>IF(детализация!L21&gt;0,детализация!L21," ")</f>
        <v xml:space="preserve"> </v>
      </c>
      <c r="G22" s="25" t="str">
        <f>IF(детализация!Q21&gt;0,детализация!Q21," ")</f>
        <v xml:space="preserve"> </v>
      </c>
      <c r="H22" s="14" t="str">
        <f>IF(детализация!H21=0,"Не задана"," ")</f>
        <v>Не задана</v>
      </c>
      <c r="I22" s="14" t="str">
        <f>IF(детализация!O21&gt;0,детализация!O21," ")</f>
        <v xml:space="preserve"> </v>
      </c>
      <c r="J22" s="19" t="str">
        <f>IF(детализация!P21&gt;0,детализация!P21," ")</f>
        <v xml:space="preserve"> </v>
      </c>
      <c r="K22" s="3" t="str">
        <f>'сборка(P)'!P22</f>
        <v xml:space="preserve">   </v>
      </c>
      <c r="L22" s="85">
        <f>IF(детализация!Q21&gt;0,1,0)</f>
        <v>0</v>
      </c>
    </row>
    <row r="23" spans="1:12" ht="15">
      <c r="A23" s="7">
        <v>19</v>
      </c>
      <c r="B23" s="14" t="str">
        <f ca="1">детализация!E22</f>
        <v xml:space="preserve"> </v>
      </c>
      <c r="C23" s="14" t="str">
        <f ca="1">детализация!F22</f>
        <v xml:space="preserve">  </v>
      </c>
      <c r="D23" s="27" t="str">
        <f ca="1">детализация!G22</f>
        <v xml:space="preserve">  </v>
      </c>
      <c r="E23" s="79" t="str">
        <f>IF(детализация!I22&gt;0,детализация!I22," ")</f>
        <v xml:space="preserve"> </v>
      </c>
      <c r="F23" s="79" t="str">
        <f>IF(детализация!L22&gt;0,детализация!L22," ")</f>
        <v xml:space="preserve"> </v>
      </c>
      <c r="G23" s="25" t="str">
        <f>IF(детализация!Q22&gt;0,детализация!Q22," ")</f>
        <v xml:space="preserve"> </v>
      </c>
      <c r="H23" s="14" t="str">
        <f>IF(детализация!H22=0,"Не задана"," ")</f>
        <v>Не задана</v>
      </c>
      <c r="I23" s="14" t="str">
        <f>IF(детализация!O22&gt;0,детализация!O22," ")</f>
        <v xml:space="preserve"> </v>
      </c>
      <c r="J23" s="19" t="str">
        <f>IF(детализация!P22&gt;0,детализация!P22," ")</f>
        <v xml:space="preserve"> </v>
      </c>
      <c r="K23" s="3" t="str">
        <f>'сборка(P)'!P23</f>
        <v xml:space="preserve">   </v>
      </c>
      <c r="L23" s="85">
        <f>IF(детализация!Q22&gt;0,1,0)</f>
        <v>0</v>
      </c>
    </row>
    <row r="24" spans="1:12" ht="15">
      <c r="A24" s="7">
        <v>20</v>
      </c>
      <c r="B24" s="14" t="str">
        <f ca="1">детализация!E23</f>
        <v xml:space="preserve"> </v>
      </c>
      <c r="C24" s="14" t="str">
        <f ca="1">детализация!F23</f>
        <v xml:space="preserve">  </v>
      </c>
      <c r="D24" s="27" t="str">
        <f ca="1">детализация!G23</f>
        <v xml:space="preserve">  </v>
      </c>
      <c r="E24" s="79" t="str">
        <f>IF(детализация!I23&gt;0,детализация!I23," ")</f>
        <v xml:space="preserve"> </v>
      </c>
      <c r="F24" s="79" t="str">
        <f>IF(детализация!L23&gt;0,детализация!L23," ")</f>
        <v xml:space="preserve"> </v>
      </c>
      <c r="G24" s="25" t="str">
        <f>IF(детализация!Q23&gt;0,детализация!Q23," ")</f>
        <v xml:space="preserve"> </v>
      </c>
      <c r="H24" s="14" t="str">
        <f>IF(детализация!H23=0,"Не задана"," ")</f>
        <v>Не задана</v>
      </c>
      <c r="I24" s="14" t="str">
        <f>IF(детализация!O23&gt;0,детализация!O23," ")</f>
        <v xml:space="preserve"> </v>
      </c>
      <c r="J24" s="19" t="str">
        <f>IF(детализация!P23&gt;0,детализация!P23," ")</f>
        <v xml:space="preserve"> </v>
      </c>
      <c r="K24" s="3" t="str">
        <f>'сборка(P)'!P24</f>
        <v xml:space="preserve">   </v>
      </c>
      <c r="L24" s="85">
        <f>IF(детализация!Q23&gt;0,1,0)</f>
        <v>0</v>
      </c>
    </row>
    <row r="25" spans="1:12" ht="15">
      <c r="A25" s="7">
        <v>21</v>
      </c>
      <c r="B25" s="14" t="str">
        <f ca="1">детализация!E24</f>
        <v xml:space="preserve"> </v>
      </c>
      <c r="C25" s="14" t="str">
        <f ca="1">детализация!F24</f>
        <v xml:space="preserve">  </v>
      </c>
      <c r="D25" s="27" t="str">
        <f ca="1">детализация!G24</f>
        <v xml:space="preserve">  </v>
      </c>
      <c r="E25" s="79" t="str">
        <f>IF(детализация!I24&gt;0,детализация!I24," ")</f>
        <v xml:space="preserve"> </v>
      </c>
      <c r="F25" s="79" t="str">
        <f>IF(детализация!L24&gt;0,детализация!L24," ")</f>
        <v xml:space="preserve"> </v>
      </c>
      <c r="G25" s="25" t="str">
        <f>IF(детализация!Q24&gt;0,детализация!Q24," ")</f>
        <v xml:space="preserve"> </v>
      </c>
      <c r="H25" s="14" t="str">
        <f>IF(детализация!H24=0,"Не задана"," ")</f>
        <v>Не задана</v>
      </c>
      <c r="I25" s="14" t="str">
        <f>IF(детализация!O24&gt;0,детализация!O24," ")</f>
        <v xml:space="preserve"> </v>
      </c>
      <c r="J25" s="19" t="str">
        <f>IF(детализация!P24&gt;0,детализация!P24," ")</f>
        <v xml:space="preserve"> </v>
      </c>
      <c r="K25" s="3" t="str">
        <f>'сборка(P)'!P25</f>
        <v xml:space="preserve">   </v>
      </c>
      <c r="L25" s="85">
        <f>IF(детализация!Q24&gt;0,1,0)</f>
        <v>0</v>
      </c>
    </row>
    <row r="26" spans="1:12" ht="15">
      <c r="A26" s="7">
        <v>22</v>
      </c>
      <c r="B26" s="14" t="str">
        <f ca="1">детализация!E25</f>
        <v xml:space="preserve"> </v>
      </c>
      <c r="C26" s="14" t="str">
        <f ca="1">детализация!F25</f>
        <v xml:space="preserve">  </v>
      </c>
      <c r="D26" s="27" t="str">
        <f ca="1">детализация!G25</f>
        <v xml:space="preserve">  </v>
      </c>
      <c r="E26" s="79" t="str">
        <f>IF(детализация!I25&gt;0,детализация!I25," ")</f>
        <v xml:space="preserve"> </v>
      </c>
      <c r="F26" s="79" t="str">
        <f>IF(детализация!L25&gt;0,детализация!L25," ")</f>
        <v xml:space="preserve"> </v>
      </c>
      <c r="G26" s="25" t="str">
        <f>IF(детализация!Q25&gt;0,детализация!Q25," ")</f>
        <v xml:space="preserve"> </v>
      </c>
      <c r="H26" s="14" t="str">
        <f>IF(детализация!H25=0,"Не задана"," ")</f>
        <v>Не задана</v>
      </c>
      <c r="I26" s="14" t="str">
        <f>IF(детализация!O25&gt;0,детализация!O25," ")</f>
        <v xml:space="preserve"> </v>
      </c>
      <c r="J26" s="19" t="str">
        <f>IF(детализация!P25&gt;0,детализация!P25," ")</f>
        <v xml:space="preserve"> </v>
      </c>
      <c r="K26" s="3" t="str">
        <f>'сборка(P)'!P26</f>
        <v xml:space="preserve">   </v>
      </c>
      <c r="L26" s="85">
        <f>IF(детализация!Q25&gt;0,1,0)</f>
        <v>0</v>
      </c>
    </row>
    <row r="27" spans="1:12" ht="15">
      <c r="A27" s="7">
        <v>23</v>
      </c>
      <c r="B27" s="14" t="str">
        <f ca="1">детализация!E26</f>
        <v xml:space="preserve"> </v>
      </c>
      <c r="C27" s="14" t="str">
        <f ca="1">детализация!F26</f>
        <v xml:space="preserve">  </v>
      </c>
      <c r="D27" s="27" t="str">
        <f ca="1">детализация!G26</f>
        <v xml:space="preserve">  </v>
      </c>
      <c r="E27" s="79" t="str">
        <f>IF(детализация!I26&gt;0,детализация!I26," ")</f>
        <v xml:space="preserve"> </v>
      </c>
      <c r="F27" s="79" t="str">
        <f>IF(детализация!L26&gt;0,детализация!L26," ")</f>
        <v xml:space="preserve"> </v>
      </c>
      <c r="G27" s="25" t="str">
        <f>IF(детализация!Q26&gt;0,детализация!Q26," ")</f>
        <v xml:space="preserve"> </v>
      </c>
      <c r="H27" s="14" t="str">
        <f>IF(детализация!H26=0,"Не задана"," ")</f>
        <v>Не задана</v>
      </c>
      <c r="I27" s="14" t="str">
        <f>IF(детализация!O26&gt;0,детализация!O26," ")</f>
        <v xml:space="preserve"> </v>
      </c>
      <c r="J27" s="19" t="str">
        <f>IF(детализация!P26&gt;0,детализация!P26," ")</f>
        <v xml:space="preserve"> </v>
      </c>
      <c r="K27" s="3" t="str">
        <f>'сборка(P)'!P27</f>
        <v xml:space="preserve">   </v>
      </c>
      <c r="L27" s="85">
        <f>IF(детализация!Q26&gt;0,1,0)</f>
        <v>0</v>
      </c>
    </row>
    <row r="28" spans="1:12" ht="15">
      <c r="A28" s="7">
        <v>24</v>
      </c>
      <c r="B28" s="14" t="str">
        <f ca="1">детализация!E27</f>
        <v xml:space="preserve"> </v>
      </c>
      <c r="C28" s="14" t="str">
        <f ca="1">детализация!F27</f>
        <v xml:space="preserve">  </v>
      </c>
      <c r="D28" s="27" t="str">
        <f ca="1">детализация!G27</f>
        <v xml:space="preserve">  </v>
      </c>
      <c r="E28" s="79" t="str">
        <f>IF(детализация!I27&gt;0,детализация!I27," ")</f>
        <v xml:space="preserve"> </v>
      </c>
      <c r="F28" s="79" t="str">
        <f>IF(детализация!L27&gt;0,детализация!L27," ")</f>
        <v xml:space="preserve"> </v>
      </c>
      <c r="G28" s="25" t="str">
        <f>IF(детализация!Q27&gt;0,детализация!Q27," ")</f>
        <v xml:space="preserve"> </v>
      </c>
      <c r="H28" s="14" t="str">
        <f>IF(детализация!H27=0,"Не задана"," ")</f>
        <v>Не задана</v>
      </c>
      <c r="I28" s="14" t="str">
        <f>IF(детализация!O27&gt;0,детализация!O27," ")</f>
        <v xml:space="preserve"> </v>
      </c>
      <c r="J28" s="19" t="str">
        <f>IF(детализация!P27&gt;0,детализация!P27," ")</f>
        <v xml:space="preserve"> </v>
      </c>
      <c r="K28" s="3" t="str">
        <f>'сборка(P)'!P28</f>
        <v xml:space="preserve">   </v>
      </c>
      <c r="L28" s="85">
        <f>IF(детализация!Q27&gt;0,1,0)</f>
        <v>0</v>
      </c>
    </row>
    <row r="29" spans="1:12" ht="15">
      <c r="A29" s="7">
        <v>25</v>
      </c>
      <c r="B29" s="14" t="str">
        <f ca="1">детализация!E28</f>
        <v xml:space="preserve"> </v>
      </c>
      <c r="C29" s="14" t="str">
        <f ca="1">детализация!F28</f>
        <v xml:space="preserve">  </v>
      </c>
      <c r="D29" s="27" t="str">
        <f ca="1">детализация!G28</f>
        <v xml:space="preserve">  </v>
      </c>
      <c r="E29" s="79" t="str">
        <f>IF(детализация!I28&gt;0,детализация!I28," ")</f>
        <v xml:space="preserve"> </v>
      </c>
      <c r="F29" s="79" t="str">
        <f>IF(детализация!L28&gt;0,детализация!L28," ")</f>
        <v xml:space="preserve"> </v>
      </c>
      <c r="G29" s="25" t="str">
        <f>IF(детализация!Q28&gt;0,детализация!Q28," ")</f>
        <v xml:space="preserve"> </v>
      </c>
      <c r="H29" s="14" t="str">
        <f>IF(детализация!H28=0,"Не задана"," ")</f>
        <v>Не задана</v>
      </c>
      <c r="I29" s="14" t="str">
        <f>IF(детализация!O28&gt;0,детализация!O28," ")</f>
        <v xml:space="preserve"> </v>
      </c>
      <c r="J29" s="19" t="str">
        <f>IF(детализация!P28&gt;0,детализация!P28," ")</f>
        <v xml:space="preserve"> </v>
      </c>
      <c r="K29" s="3" t="str">
        <f>'сборка(P)'!P29</f>
        <v xml:space="preserve">   </v>
      </c>
      <c r="L29" s="85">
        <f>IF(детализация!Q28&gt;0,1,0)</f>
        <v>0</v>
      </c>
    </row>
    <row r="30" spans="1:12" ht="15">
      <c r="A30" s="7">
        <v>26</v>
      </c>
      <c r="B30" s="14" t="str">
        <f ca="1">детализация!E29</f>
        <v xml:space="preserve"> </v>
      </c>
      <c r="C30" s="14" t="str">
        <f ca="1">детализация!F29</f>
        <v xml:space="preserve">  </v>
      </c>
      <c r="D30" s="27" t="str">
        <f ca="1">детализация!G29</f>
        <v xml:space="preserve">  </v>
      </c>
      <c r="E30" s="79" t="str">
        <f>IF(детализация!I29&gt;0,детализация!I29," ")</f>
        <v xml:space="preserve"> </v>
      </c>
      <c r="F30" s="79" t="str">
        <f>IF(детализация!L29&gt;0,детализация!L29," ")</f>
        <v xml:space="preserve"> </v>
      </c>
      <c r="G30" s="25" t="str">
        <f>IF(детализация!Q29&gt;0,детализация!Q29," ")</f>
        <v xml:space="preserve"> </v>
      </c>
      <c r="H30" s="14" t="str">
        <f>IF(детализация!H29=0,"Не задана"," ")</f>
        <v>Не задана</v>
      </c>
      <c r="I30" s="14" t="str">
        <f>IF(детализация!O29&gt;0,детализация!O29," ")</f>
        <v xml:space="preserve"> </v>
      </c>
      <c r="J30" s="19" t="str">
        <f>IF(детализация!P29&gt;0,детализация!P29," ")</f>
        <v xml:space="preserve"> </v>
      </c>
      <c r="K30" s="3" t="str">
        <f>'сборка(P)'!P30</f>
        <v xml:space="preserve">   </v>
      </c>
      <c r="L30" s="85">
        <f>IF(детализация!Q29&gt;0,1,0)</f>
        <v>0</v>
      </c>
    </row>
    <row r="31" spans="1:12" ht="15">
      <c r="A31" s="7">
        <v>27</v>
      </c>
      <c r="B31" s="14" t="str">
        <f ca="1">детализация!E30</f>
        <v xml:space="preserve"> </v>
      </c>
      <c r="C31" s="14" t="str">
        <f ca="1">детализация!F30</f>
        <v xml:space="preserve">  </v>
      </c>
      <c r="D31" s="27" t="str">
        <f ca="1">детализация!G30</f>
        <v xml:space="preserve">  </v>
      </c>
      <c r="E31" s="79" t="str">
        <f>IF(детализация!I30&gt;0,детализация!I30," ")</f>
        <v xml:space="preserve"> </v>
      </c>
      <c r="F31" s="79" t="str">
        <f>IF(детализация!L30&gt;0,детализация!L30," ")</f>
        <v xml:space="preserve"> </v>
      </c>
      <c r="G31" s="25" t="str">
        <f>IF(детализация!Q30&gt;0,детализация!Q30," ")</f>
        <v xml:space="preserve"> </v>
      </c>
      <c r="H31" s="14" t="str">
        <f>IF(детализация!H30=0,"Не задана"," ")</f>
        <v>Не задана</v>
      </c>
      <c r="I31" s="14" t="str">
        <f>IF(детализация!O30&gt;0,детализация!O30," ")</f>
        <v xml:space="preserve"> </v>
      </c>
      <c r="J31" s="19" t="str">
        <f>IF(детализация!P30&gt;0,детализация!P30," ")</f>
        <v xml:space="preserve"> </v>
      </c>
      <c r="K31" s="3" t="str">
        <f>'сборка(P)'!P31</f>
        <v xml:space="preserve">   </v>
      </c>
      <c r="L31" s="85">
        <f>IF(детализация!Q30&gt;0,1,0)</f>
        <v>0</v>
      </c>
    </row>
    <row r="32" spans="1:12" ht="15">
      <c r="A32" s="7">
        <v>28</v>
      </c>
      <c r="B32" s="14" t="str">
        <f ca="1">детализация!E31</f>
        <v xml:space="preserve"> </v>
      </c>
      <c r="C32" s="14" t="str">
        <f ca="1">детализация!F31</f>
        <v xml:space="preserve">  </v>
      </c>
      <c r="D32" s="27" t="str">
        <f ca="1">детализация!G31</f>
        <v xml:space="preserve">  </v>
      </c>
      <c r="E32" s="79" t="str">
        <f>IF(детализация!I31&gt;0,детализация!I31," ")</f>
        <v xml:space="preserve"> </v>
      </c>
      <c r="F32" s="79" t="str">
        <f>IF(детализация!L31&gt;0,детализация!L31," ")</f>
        <v xml:space="preserve"> </v>
      </c>
      <c r="G32" s="25" t="str">
        <f>IF(детализация!Q31&gt;0,детализация!Q31," ")</f>
        <v xml:space="preserve"> </v>
      </c>
      <c r="H32" s="14" t="str">
        <f>IF(детализация!H31=0,"Не задана"," ")</f>
        <v>Не задана</v>
      </c>
      <c r="I32" s="14" t="str">
        <f>IF(детализация!O31&gt;0,детализация!O31," ")</f>
        <v xml:space="preserve"> </v>
      </c>
      <c r="J32" s="19" t="str">
        <f>IF(детализация!P31&gt;0,детализация!P31," ")</f>
        <v xml:space="preserve"> </v>
      </c>
      <c r="K32" s="3" t="str">
        <f>'сборка(P)'!P32</f>
        <v xml:space="preserve">   </v>
      </c>
      <c r="L32" s="85">
        <f>IF(детализация!Q31&gt;0,1,0)</f>
        <v>0</v>
      </c>
    </row>
    <row r="33" spans="1:12" ht="15">
      <c r="A33" s="7">
        <v>29</v>
      </c>
      <c r="B33" s="14" t="str">
        <f ca="1">детализация!E32</f>
        <v xml:space="preserve"> </v>
      </c>
      <c r="C33" s="14" t="str">
        <f ca="1">детализация!F32</f>
        <v xml:space="preserve">  </v>
      </c>
      <c r="D33" s="27" t="str">
        <f ca="1">детализация!G32</f>
        <v xml:space="preserve">  </v>
      </c>
      <c r="E33" s="79" t="str">
        <f>IF(детализация!I32&gt;0,детализация!I32," ")</f>
        <v xml:space="preserve"> </v>
      </c>
      <c r="F33" s="79" t="str">
        <f>IF(детализация!L32&gt;0,детализация!L32," ")</f>
        <v xml:space="preserve"> </v>
      </c>
      <c r="G33" s="25" t="str">
        <f>IF(детализация!Q32&gt;0,детализация!Q32," ")</f>
        <v xml:space="preserve"> </v>
      </c>
      <c r="H33" s="14" t="str">
        <f>IF(детализация!H32=0,"Не задана"," ")</f>
        <v>Не задана</v>
      </c>
      <c r="I33" s="14" t="str">
        <f>IF(детализация!O32&gt;0,детализация!O32," ")</f>
        <v xml:space="preserve"> </v>
      </c>
      <c r="J33" s="19" t="str">
        <f>IF(детализация!P32&gt;0,детализация!P32," ")</f>
        <v xml:space="preserve"> </v>
      </c>
      <c r="K33" s="3" t="str">
        <f>'сборка(P)'!P33</f>
        <v xml:space="preserve">   </v>
      </c>
      <c r="L33" s="85">
        <f>IF(детализация!Q32&gt;0,1,0)</f>
        <v>0</v>
      </c>
    </row>
    <row r="34" spans="1:12" ht="15">
      <c r="A34" s="7">
        <v>30</v>
      </c>
      <c r="B34" s="14" t="str">
        <f ca="1">детализация!E33</f>
        <v xml:space="preserve"> </v>
      </c>
      <c r="C34" s="14" t="str">
        <f ca="1">детализация!F33</f>
        <v xml:space="preserve">  </v>
      </c>
      <c r="D34" s="27" t="str">
        <f ca="1">детализация!G33</f>
        <v xml:space="preserve">  </v>
      </c>
      <c r="E34" s="79" t="str">
        <f>IF(детализация!I33&gt;0,детализация!I33," ")</f>
        <v xml:space="preserve"> </v>
      </c>
      <c r="F34" s="79" t="str">
        <f>IF(детализация!L33&gt;0,детализация!L33," ")</f>
        <v xml:space="preserve"> </v>
      </c>
      <c r="G34" s="25" t="str">
        <f>IF(детализация!Q33&gt;0,детализация!Q33," ")</f>
        <v xml:space="preserve"> </v>
      </c>
      <c r="H34" s="14" t="str">
        <f>IF(детализация!H33=0,"Не задана"," ")</f>
        <v>Не задана</v>
      </c>
      <c r="I34" s="14" t="str">
        <f>IF(детализация!O33&gt;0,детализация!O33," ")</f>
        <v xml:space="preserve"> </v>
      </c>
      <c r="J34" s="19" t="str">
        <f>IF(детализация!P33&gt;0,детализация!P33," ")</f>
        <v xml:space="preserve"> </v>
      </c>
      <c r="K34" s="3" t="str">
        <f>'сборка(P)'!P34</f>
        <v xml:space="preserve">   </v>
      </c>
      <c r="L34" s="85">
        <f>IF(детализация!Q33&gt;0,1,0)</f>
        <v>0</v>
      </c>
    </row>
    <row r="35" spans="1:12" ht="15">
      <c r="A35" s="7">
        <v>31</v>
      </c>
      <c r="B35" s="14" t="str">
        <f ca="1">детализация!E34</f>
        <v xml:space="preserve"> </v>
      </c>
      <c r="C35" s="14" t="str">
        <f ca="1">детализация!F34</f>
        <v xml:space="preserve">  </v>
      </c>
      <c r="D35" s="27" t="str">
        <f ca="1">детализация!G34</f>
        <v xml:space="preserve">  </v>
      </c>
      <c r="E35" s="79" t="str">
        <f>IF(детализация!I34&gt;0,детализация!I34," ")</f>
        <v xml:space="preserve"> </v>
      </c>
      <c r="F35" s="79" t="str">
        <f>IF(детализация!L34&gt;0,детализация!L34," ")</f>
        <v xml:space="preserve"> </v>
      </c>
      <c r="G35" s="25" t="str">
        <f>IF(детализация!Q34&gt;0,детализация!Q34," ")</f>
        <v xml:space="preserve"> </v>
      </c>
      <c r="H35" s="14" t="str">
        <f>IF(детализация!H34=0,"Не задана"," ")</f>
        <v>Не задана</v>
      </c>
      <c r="I35" s="14" t="str">
        <f>IF(детализация!O34&gt;0,детализация!O34," ")</f>
        <v xml:space="preserve"> </v>
      </c>
      <c r="J35" s="19" t="str">
        <f>IF(детализация!P34&gt;0,детализация!P34," ")</f>
        <v xml:space="preserve"> </v>
      </c>
      <c r="K35" s="3" t="str">
        <f>'сборка(P)'!P35</f>
        <v xml:space="preserve">   </v>
      </c>
      <c r="L35" s="85">
        <f>IF(детализация!Q34&gt;0,1,0)</f>
        <v>0</v>
      </c>
    </row>
    <row r="36" spans="1:12" ht="15">
      <c r="A36" s="7">
        <v>32</v>
      </c>
      <c r="B36" s="14" t="str">
        <f ca="1">детализация!E35</f>
        <v xml:space="preserve"> </v>
      </c>
      <c r="C36" s="14" t="str">
        <f ca="1">детализация!F35</f>
        <v xml:space="preserve">  </v>
      </c>
      <c r="D36" s="27" t="str">
        <f ca="1">детализация!G35</f>
        <v xml:space="preserve">  </v>
      </c>
      <c r="E36" s="79" t="str">
        <f>IF(детализация!I35&gt;0,детализация!I35," ")</f>
        <v xml:space="preserve"> </v>
      </c>
      <c r="F36" s="79" t="str">
        <f>IF(детализация!L35&gt;0,детализация!L35," ")</f>
        <v xml:space="preserve"> </v>
      </c>
      <c r="G36" s="25" t="str">
        <f>IF(детализация!Q35&gt;0,детализация!Q35," ")</f>
        <v xml:space="preserve"> </v>
      </c>
      <c r="H36" s="14" t="str">
        <f>IF(детализация!H35=0,"Не задана"," ")</f>
        <v>Не задана</v>
      </c>
      <c r="I36" s="14" t="str">
        <f>IF(детализация!O35&gt;0,детализация!O35," ")</f>
        <v xml:space="preserve"> </v>
      </c>
      <c r="J36" s="19" t="str">
        <f>IF(детализация!P35&gt;0,детализация!P35," ")</f>
        <v xml:space="preserve"> </v>
      </c>
      <c r="K36" s="3" t="str">
        <f>'сборка(P)'!P36</f>
        <v xml:space="preserve">   </v>
      </c>
      <c r="L36" s="85">
        <f>IF(детализация!Q35&gt;0,1,0)</f>
        <v>0</v>
      </c>
    </row>
    <row r="37" spans="1:12" ht="15">
      <c r="A37" s="7">
        <v>33</v>
      </c>
      <c r="B37" s="14" t="str">
        <f ca="1">детализация!E36</f>
        <v xml:space="preserve"> </v>
      </c>
      <c r="C37" s="14" t="str">
        <f ca="1">детализация!F36</f>
        <v xml:space="preserve">  </v>
      </c>
      <c r="D37" s="27" t="str">
        <f ca="1">детализация!G36</f>
        <v xml:space="preserve">  </v>
      </c>
      <c r="E37" s="79" t="str">
        <f>IF(детализация!I36&gt;0,детализация!I36," ")</f>
        <v xml:space="preserve"> </v>
      </c>
      <c r="F37" s="79" t="str">
        <f>IF(детализация!L36&gt;0,детализация!L36," ")</f>
        <v xml:space="preserve"> </v>
      </c>
      <c r="G37" s="25" t="str">
        <f>IF(детализация!Q36&gt;0,детализация!Q36," ")</f>
        <v xml:space="preserve"> </v>
      </c>
      <c r="H37" s="14" t="str">
        <f>IF(детализация!H36=0,"Не задана"," ")</f>
        <v>Не задана</v>
      </c>
      <c r="I37" s="14" t="str">
        <f>IF(детализация!O36&gt;0,детализация!O36," ")</f>
        <v xml:space="preserve"> </v>
      </c>
      <c r="J37" s="19" t="str">
        <f>IF(детализация!P36&gt;0,детализация!P36," ")</f>
        <v xml:space="preserve"> </v>
      </c>
      <c r="K37" s="3" t="str">
        <f>'сборка(P)'!P37</f>
        <v xml:space="preserve">   </v>
      </c>
      <c r="L37" s="85">
        <f>IF(детализация!Q36&gt;0,1,0)</f>
        <v>0</v>
      </c>
    </row>
    <row r="38" spans="1:12" ht="15">
      <c r="A38" s="7">
        <v>34</v>
      </c>
      <c r="B38" s="14" t="str">
        <f ca="1">детализация!E37</f>
        <v xml:space="preserve"> </v>
      </c>
      <c r="C38" s="14" t="str">
        <f ca="1">детализация!F37</f>
        <v xml:space="preserve">  </v>
      </c>
      <c r="D38" s="27" t="str">
        <f ca="1">детализация!G37</f>
        <v xml:space="preserve">  </v>
      </c>
      <c r="E38" s="79" t="str">
        <f>IF(детализация!I37&gt;0,детализация!I37," ")</f>
        <v xml:space="preserve"> </v>
      </c>
      <c r="F38" s="79" t="str">
        <f>IF(детализация!L37&gt;0,детализация!L37," ")</f>
        <v xml:space="preserve"> </v>
      </c>
      <c r="G38" s="25" t="str">
        <f>IF(детализация!Q37&gt;0,детализация!Q37," ")</f>
        <v xml:space="preserve"> </v>
      </c>
      <c r="H38" s="14" t="str">
        <f>IF(детализация!H37=0,"Не задана"," ")</f>
        <v>Не задана</v>
      </c>
      <c r="I38" s="14" t="str">
        <f>IF(детализация!O37&gt;0,детализация!O37," ")</f>
        <v xml:space="preserve"> </v>
      </c>
      <c r="J38" s="19" t="str">
        <f>IF(детализация!P37&gt;0,детализация!P37," ")</f>
        <v xml:space="preserve"> </v>
      </c>
      <c r="K38" s="3" t="str">
        <f>'сборка(P)'!P38</f>
        <v xml:space="preserve">   </v>
      </c>
      <c r="L38" s="85">
        <f>IF(детализация!Q37&gt;0,1,0)</f>
        <v>0</v>
      </c>
    </row>
    <row r="39" spans="1:12" ht="15">
      <c r="A39" s="7">
        <v>35</v>
      </c>
      <c r="B39" s="14" t="str">
        <f ca="1">детализация!E38</f>
        <v xml:space="preserve"> </v>
      </c>
      <c r="C39" s="14" t="str">
        <f ca="1">детализация!F38</f>
        <v xml:space="preserve">  </v>
      </c>
      <c r="D39" s="27" t="str">
        <f ca="1">детализация!G38</f>
        <v xml:space="preserve">  </v>
      </c>
      <c r="E39" s="79" t="str">
        <f>IF(детализация!I38&gt;0,детализация!I38," ")</f>
        <v xml:space="preserve"> </v>
      </c>
      <c r="F39" s="79" t="str">
        <f>IF(детализация!L38&gt;0,детализация!L38," ")</f>
        <v xml:space="preserve"> </v>
      </c>
      <c r="G39" s="25" t="str">
        <f>IF(детализация!Q38&gt;0,детализация!Q38," ")</f>
        <v xml:space="preserve"> </v>
      </c>
      <c r="H39" s="14" t="str">
        <f>IF(детализация!H38=0,"Не задана"," ")</f>
        <v>Не задана</v>
      </c>
      <c r="I39" s="14" t="str">
        <f>IF(детализация!O38&gt;0,детализация!O38," ")</f>
        <v xml:space="preserve"> </v>
      </c>
      <c r="J39" s="19" t="str">
        <f>IF(детализация!P38&gt;0,детализация!P38," ")</f>
        <v xml:space="preserve"> </v>
      </c>
      <c r="K39" s="3" t="str">
        <f>'сборка(P)'!P39</f>
        <v xml:space="preserve">   </v>
      </c>
      <c r="L39" s="85">
        <f>IF(детализация!Q38&gt;0,1,0)</f>
        <v>0</v>
      </c>
    </row>
    <row r="40" spans="1:12" ht="15">
      <c r="A40" s="7">
        <v>36</v>
      </c>
      <c r="B40" s="14" t="str">
        <f ca="1">детализация!E39</f>
        <v xml:space="preserve"> </v>
      </c>
      <c r="C40" s="14" t="str">
        <f ca="1">детализация!F39</f>
        <v xml:space="preserve">  </v>
      </c>
      <c r="D40" s="27" t="str">
        <f ca="1">детализация!G39</f>
        <v xml:space="preserve">  </v>
      </c>
      <c r="E40" s="79" t="str">
        <f>IF(детализация!I39&gt;0,детализация!I39," ")</f>
        <v xml:space="preserve"> </v>
      </c>
      <c r="F40" s="79" t="str">
        <f>IF(детализация!L39&gt;0,детализация!L39," ")</f>
        <v xml:space="preserve"> </v>
      </c>
      <c r="G40" s="25" t="str">
        <f>IF(детализация!Q39&gt;0,детализация!Q39," ")</f>
        <v xml:space="preserve"> </v>
      </c>
      <c r="H40" s="14" t="str">
        <f>IF(детализация!H39=0,"Не задана"," ")</f>
        <v>Не задана</v>
      </c>
      <c r="I40" s="14" t="str">
        <f>IF(детализация!O39&gt;0,детализация!O39," ")</f>
        <v xml:space="preserve"> </v>
      </c>
      <c r="J40" s="19" t="str">
        <f>IF(детализация!P39&gt;0,детализация!P39," ")</f>
        <v xml:space="preserve"> </v>
      </c>
      <c r="K40" s="3" t="str">
        <f>'сборка(P)'!P40</f>
        <v xml:space="preserve">   </v>
      </c>
      <c r="L40" s="85">
        <f>IF(детализация!Q39&gt;0,1,0)</f>
        <v>0</v>
      </c>
    </row>
    <row r="41" spans="1:12" ht="15">
      <c r="A41" s="7">
        <v>37</v>
      </c>
      <c r="B41" s="14" t="str">
        <f ca="1">детализация!E40</f>
        <v xml:space="preserve"> </v>
      </c>
      <c r="C41" s="14" t="str">
        <f ca="1">детализация!F40</f>
        <v xml:space="preserve">  </v>
      </c>
      <c r="D41" s="27" t="str">
        <f ca="1">детализация!G40</f>
        <v xml:space="preserve">  </v>
      </c>
      <c r="E41" s="79" t="str">
        <f>IF(детализация!I40&gt;0,детализация!I40," ")</f>
        <v xml:space="preserve"> </v>
      </c>
      <c r="F41" s="79" t="str">
        <f>IF(детализация!L40&gt;0,детализация!L40," ")</f>
        <v xml:space="preserve"> </v>
      </c>
      <c r="G41" s="25" t="str">
        <f>IF(детализация!Q40&gt;0,детализация!Q40," ")</f>
        <v xml:space="preserve"> </v>
      </c>
      <c r="H41" s="14" t="str">
        <f>IF(детализация!H40=0,"Не задана"," ")</f>
        <v>Не задана</v>
      </c>
      <c r="I41" s="14" t="str">
        <f>IF(детализация!O40&gt;0,детализация!O40," ")</f>
        <v xml:space="preserve"> </v>
      </c>
      <c r="J41" s="19" t="str">
        <f>IF(детализация!P40&gt;0,детализация!P40," ")</f>
        <v xml:space="preserve"> </v>
      </c>
      <c r="K41" s="3" t="str">
        <f>'сборка(P)'!P41</f>
        <v xml:space="preserve">   </v>
      </c>
      <c r="L41" s="85">
        <f>IF(детализация!Q40&gt;0,1,0)</f>
        <v>0</v>
      </c>
    </row>
    <row r="42" spans="1:12" ht="15">
      <c r="A42" s="7">
        <v>38</v>
      </c>
      <c r="B42" s="14" t="str">
        <f ca="1">детализация!E41</f>
        <v xml:space="preserve"> </v>
      </c>
      <c r="C42" s="14" t="str">
        <f ca="1">детализация!F41</f>
        <v xml:space="preserve">  </v>
      </c>
      <c r="D42" s="27" t="str">
        <f ca="1">детализация!G41</f>
        <v xml:space="preserve">  </v>
      </c>
      <c r="E42" s="79" t="str">
        <f>IF(детализация!I41&gt;0,детализация!I41," ")</f>
        <v xml:space="preserve"> </v>
      </c>
      <c r="F42" s="79" t="str">
        <f>IF(детализация!L41&gt;0,детализация!L41," ")</f>
        <v xml:space="preserve"> </v>
      </c>
      <c r="G42" s="25" t="str">
        <f>IF(детализация!Q41&gt;0,детализация!Q41," ")</f>
        <v xml:space="preserve"> </v>
      </c>
      <c r="H42" s="14" t="str">
        <f>IF(детализация!H41=0,"Не задана"," ")</f>
        <v>Не задана</v>
      </c>
      <c r="I42" s="14" t="str">
        <f>IF(детализация!O41&gt;0,детализация!O41," ")</f>
        <v xml:space="preserve"> </v>
      </c>
      <c r="J42" s="19" t="str">
        <f>IF(детализация!P41&gt;0,детализация!P41," ")</f>
        <v xml:space="preserve"> </v>
      </c>
      <c r="K42" s="3" t="str">
        <f>'сборка(P)'!P42</f>
        <v xml:space="preserve">   </v>
      </c>
      <c r="L42" s="85">
        <f>IF(детализация!Q41&gt;0,1,0)</f>
        <v>0</v>
      </c>
    </row>
    <row r="43" spans="1:12" ht="15">
      <c r="A43" s="7">
        <v>39</v>
      </c>
      <c r="B43" s="14" t="str">
        <f ca="1">детализация!E42</f>
        <v xml:space="preserve"> </v>
      </c>
      <c r="C43" s="14" t="str">
        <f ca="1">детализация!F42</f>
        <v xml:space="preserve">  </v>
      </c>
      <c r="D43" s="27" t="str">
        <f ca="1">детализация!G42</f>
        <v xml:space="preserve">  </v>
      </c>
      <c r="E43" s="79" t="str">
        <f>IF(детализация!I42&gt;0,детализация!I42," ")</f>
        <v xml:space="preserve"> </v>
      </c>
      <c r="F43" s="79" t="str">
        <f>IF(детализация!L42&gt;0,детализация!L42," ")</f>
        <v xml:space="preserve"> </v>
      </c>
      <c r="G43" s="25" t="str">
        <f>IF(детализация!Q42&gt;0,детализация!Q42," ")</f>
        <v xml:space="preserve"> </v>
      </c>
      <c r="H43" s="14" t="str">
        <f>IF(детализация!H42=0,"Не задана"," ")</f>
        <v>Не задана</v>
      </c>
      <c r="I43" s="14" t="str">
        <f>IF(детализация!O42&gt;0,детализация!O42," ")</f>
        <v xml:space="preserve"> </v>
      </c>
      <c r="J43" s="19" t="str">
        <f>IF(детализация!P42&gt;0,детализация!P42," ")</f>
        <v xml:space="preserve"> </v>
      </c>
      <c r="K43" s="3" t="str">
        <f>'сборка(P)'!P43</f>
        <v xml:space="preserve">   </v>
      </c>
      <c r="L43" s="85">
        <f>IF(детализация!Q42&gt;0,1,0)</f>
        <v>0</v>
      </c>
    </row>
    <row r="44" spans="1:12" ht="15">
      <c r="A44" s="7">
        <v>40</v>
      </c>
      <c r="B44" s="14" t="str">
        <f ca="1">детализация!E43</f>
        <v xml:space="preserve"> </v>
      </c>
      <c r="C44" s="14" t="str">
        <f ca="1">детализация!F43</f>
        <v xml:space="preserve">  </v>
      </c>
      <c r="D44" s="27" t="str">
        <f ca="1">детализация!G43</f>
        <v xml:space="preserve">  </v>
      </c>
      <c r="E44" s="79" t="str">
        <f>IF(детализация!I43&gt;0,детализация!I43," ")</f>
        <v xml:space="preserve"> </v>
      </c>
      <c r="F44" s="79" t="str">
        <f>IF(детализация!L43&gt;0,детализация!L43," ")</f>
        <v xml:space="preserve"> </v>
      </c>
      <c r="G44" s="25" t="str">
        <f>IF(детализация!Q43&gt;0,детализация!Q43," ")</f>
        <v xml:space="preserve"> </v>
      </c>
      <c r="H44" s="14" t="str">
        <f>IF(детализация!H43=0,"Не задана"," ")</f>
        <v>Не задана</v>
      </c>
      <c r="I44" s="14" t="str">
        <f>IF(детализация!O43&gt;0,детализация!O43," ")</f>
        <v xml:space="preserve"> </v>
      </c>
      <c r="J44" s="19" t="str">
        <f>IF(детализация!P43&gt;0,детализация!P43," ")</f>
        <v xml:space="preserve"> </v>
      </c>
      <c r="K44" s="3" t="str">
        <f>'сборка(P)'!P44</f>
        <v xml:space="preserve">   </v>
      </c>
      <c r="L44" s="85">
        <f>IF(детализация!Q43&gt;0,1,0)</f>
        <v>0</v>
      </c>
    </row>
    <row r="45" spans="1:12" ht="15">
      <c r="A45" s="7">
        <v>41</v>
      </c>
      <c r="B45" s="14" t="str">
        <f ca="1">детализация!E44</f>
        <v xml:space="preserve"> </v>
      </c>
      <c r="C45" s="14" t="str">
        <f ca="1">детализация!F44</f>
        <v xml:space="preserve">  </v>
      </c>
      <c r="D45" s="27" t="str">
        <f ca="1">детализация!G44</f>
        <v xml:space="preserve">  </v>
      </c>
      <c r="E45" s="79" t="str">
        <f>IF(детализация!I44&gt;0,детализация!I44," ")</f>
        <v xml:space="preserve"> </v>
      </c>
      <c r="F45" s="79" t="str">
        <f>IF(детализация!L44&gt;0,детализация!L44," ")</f>
        <v xml:space="preserve"> </v>
      </c>
      <c r="G45" s="25" t="str">
        <f>IF(детализация!Q44&gt;0,детализация!Q44," ")</f>
        <v xml:space="preserve"> </v>
      </c>
      <c r="H45" s="14" t="str">
        <f>IF(детализация!H44=0,"Не задана"," ")</f>
        <v>Не задана</v>
      </c>
      <c r="I45" s="14" t="str">
        <f>IF(детализация!O44&gt;0,детализация!O44," ")</f>
        <v xml:space="preserve"> </v>
      </c>
      <c r="J45" s="19" t="str">
        <f>IF(детализация!P44&gt;0,детализация!P44," ")</f>
        <v xml:space="preserve"> </v>
      </c>
      <c r="K45" s="3" t="str">
        <f>'сборка(P)'!P45</f>
        <v xml:space="preserve">   </v>
      </c>
      <c r="L45" s="85">
        <f>IF(детализация!Q44&gt;0,1,0)</f>
        <v>0</v>
      </c>
    </row>
    <row r="46" spans="1:12" ht="15">
      <c r="A46" s="7">
        <v>42</v>
      </c>
      <c r="B46" s="14" t="str">
        <f ca="1">детализация!E45</f>
        <v xml:space="preserve"> </v>
      </c>
      <c r="C46" s="14" t="str">
        <f ca="1">детализация!F45</f>
        <v xml:space="preserve">  </v>
      </c>
      <c r="D46" s="27" t="str">
        <f ca="1">детализация!G45</f>
        <v xml:space="preserve">  </v>
      </c>
      <c r="E46" s="79" t="str">
        <f>IF(детализация!I45&gt;0,детализация!I45," ")</f>
        <v xml:space="preserve"> </v>
      </c>
      <c r="F46" s="79" t="str">
        <f>IF(детализация!L45&gt;0,детализация!L45," ")</f>
        <v xml:space="preserve"> </v>
      </c>
      <c r="G46" s="25" t="str">
        <f>IF(детализация!Q45&gt;0,детализация!Q45," ")</f>
        <v xml:space="preserve"> </v>
      </c>
      <c r="H46" s="14" t="str">
        <f>IF(детализация!H45=0,"Не задана"," ")</f>
        <v>Не задана</v>
      </c>
      <c r="I46" s="14" t="str">
        <f>IF(детализация!O45&gt;0,детализация!O45," ")</f>
        <v xml:space="preserve"> </v>
      </c>
      <c r="J46" s="19" t="str">
        <f>IF(детализация!P45&gt;0,детализация!P45," ")</f>
        <v xml:space="preserve"> </v>
      </c>
      <c r="K46" s="3" t="str">
        <f>'сборка(P)'!P46</f>
        <v xml:space="preserve">   </v>
      </c>
      <c r="L46" s="85">
        <f>IF(детализация!Q45&gt;0,1,0)</f>
        <v>0</v>
      </c>
    </row>
    <row r="47" spans="1:12" ht="15">
      <c r="A47" s="7">
        <v>43</v>
      </c>
      <c r="B47" s="14" t="str">
        <f ca="1">детализация!E46</f>
        <v xml:space="preserve"> </v>
      </c>
      <c r="C47" s="14" t="str">
        <f ca="1">детализация!F46</f>
        <v xml:space="preserve">  </v>
      </c>
      <c r="D47" s="27" t="str">
        <f ca="1">детализация!G46</f>
        <v xml:space="preserve">  </v>
      </c>
      <c r="E47" s="79" t="str">
        <f>IF(детализация!I46&gt;0,детализация!I46," ")</f>
        <v xml:space="preserve"> </v>
      </c>
      <c r="F47" s="79" t="str">
        <f>IF(детализация!L46&gt;0,детализация!L46," ")</f>
        <v xml:space="preserve"> </v>
      </c>
      <c r="G47" s="25" t="str">
        <f>IF(детализация!Q46&gt;0,детализация!Q46," ")</f>
        <v xml:space="preserve"> </v>
      </c>
      <c r="H47" s="14" t="str">
        <f>IF(детализация!H46=0,"Не задана"," ")</f>
        <v>Не задана</v>
      </c>
      <c r="I47" s="14" t="str">
        <f>IF(детализация!O46&gt;0,детализация!O46," ")</f>
        <v xml:space="preserve"> </v>
      </c>
      <c r="J47" s="19" t="str">
        <f>IF(детализация!P46&gt;0,детализация!P46," ")</f>
        <v xml:space="preserve"> </v>
      </c>
      <c r="K47" s="3" t="str">
        <f>'сборка(P)'!P47</f>
        <v xml:space="preserve">   </v>
      </c>
      <c r="L47" s="85">
        <f>IF(детализация!Q46&gt;0,1,0)</f>
        <v>0</v>
      </c>
    </row>
    <row r="48" spans="1:12" ht="15">
      <c r="A48" s="7">
        <v>44</v>
      </c>
      <c r="B48" s="14" t="str">
        <f ca="1">детализация!E47</f>
        <v xml:space="preserve"> </v>
      </c>
      <c r="C48" s="14" t="str">
        <f ca="1">детализация!F47</f>
        <v xml:space="preserve">  </v>
      </c>
      <c r="D48" s="27" t="str">
        <f ca="1">детализация!G47</f>
        <v xml:space="preserve">  </v>
      </c>
      <c r="E48" s="79" t="str">
        <f>IF(детализация!I47&gt;0,детализация!I47," ")</f>
        <v xml:space="preserve"> </v>
      </c>
      <c r="F48" s="79" t="str">
        <f>IF(детализация!L47&gt;0,детализация!L47," ")</f>
        <v xml:space="preserve"> </v>
      </c>
      <c r="G48" s="25" t="str">
        <f>IF(детализация!Q47&gt;0,детализация!Q47," ")</f>
        <v xml:space="preserve"> </v>
      </c>
      <c r="H48" s="14" t="str">
        <f>IF(детализация!H47=0,"Не задана"," ")</f>
        <v>Не задана</v>
      </c>
      <c r="I48" s="14" t="str">
        <f>IF(детализация!O47&gt;0,детализация!O47," ")</f>
        <v xml:space="preserve"> </v>
      </c>
      <c r="J48" s="19" t="str">
        <f>IF(детализация!P47&gt;0,детализация!P47," ")</f>
        <v xml:space="preserve"> </v>
      </c>
      <c r="K48" s="3" t="str">
        <f>'сборка(P)'!P48</f>
        <v xml:space="preserve">   </v>
      </c>
      <c r="L48" s="85">
        <f>IF(детализация!Q47&gt;0,1,0)</f>
        <v>0</v>
      </c>
    </row>
    <row r="49" spans="1:12" ht="15">
      <c r="A49" s="7">
        <v>45</v>
      </c>
      <c r="B49" s="14" t="str">
        <f ca="1">детализация!E48</f>
        <v xml:space="preserve"> </v>
      </c>
      <c r="C49" s="14" t="str">
        <f ca="1">детализация!F48</f>
        <v xml:space="preserve">  </v>
      </c>
      <c r="D49" s="27" t="str">
        <f ca="1">детализация!G48</f>
        <v xml:space="preserve">  </v>
      </c>
      <c r="E49" s="79" t="str">
        <f>IF(детализация!I48&gt;0,детализация!I48," ")</f>
        <v xml:space="preserve"> </v>
      </c>
      <c r="F49" s="79" t="str">
        <f>IF(детализация!L48&gt;0,детализация!L48," ")</f>
        <v xml:space="preserve"> </v>
      </c>
      <c r="G49" s="25" t="str">
        <f>IF(детализация!Q48&gt;0,детализация!Q48," ")</f>
        <v xml:space="preserve"> </v>
      </c>
      <c r="H49" s="14" t="str">
        <f>IF(детализация!H48=0,"Не задана"," ")</f>
        <v>Не задана</v>
      </c>
      <c r="I49" s="14" t="str">
        <f>IF(детализация!O48&gt;0,детализация!O48," ")</f>
        <v xml:space="preserve"> </v>
      </c>
      <c r="J49" s="19" t="str">
        <f>IF(детализация!P48&gt;0,детализация!P48," ")</f>
        <v xml:space="preserve"> </v>
      </c>
      <c r="K49" s="3" t="str">
        <f>'сборка(P)'!P49</f>
        <v xml:space="preserve">   </v>
      </c>
      <c r="L49" s="85">
        <f>IF(детализация!Q48&gt;0,1,0)</f>
        <v>0</v>
      </c>
    </row>
    <row r="50" spans="1:12" ht="15">
      <c r="A50" s="7">
        <v>46</v>
      </c>
      <c r="B50" s="14" t="str">
        <f ca="1">детализация!E49</f>
        <v xml:space="preserve"> </v>
      </c>
      <c r="C50" s="14" t="str">
        <f ca="1">детализация!F49</f>
        <v xml:space="preserve">  </v>
      </c>
      <c r="D50" s="27" t="str">
        <f ca="1">детализация!G49</f>
        <v xml:space="preserve">  </v>
      </c>
      <c r="E50" s="79" t="str">
        <f>IF(детализация!I49&gt;0,детализация!I49," ")</f>
        <v xml:space="preserve"> </v>
      </c>
      <c r="F50" s="79" t="str">
        <f>IF(детализация!L49&gt;0,детализация!L49," ")</f>
        <v xml:space="preserve"> </v>
      </c>
      <c r="G50" s="25" t="str">
        <f>IF(детализация!Q49&gt;0,детализация!Q49," ")</f>
        <v xml:space="preserve"> </v>
      </c>
      <c r="H50" s="14" t="str">
        <f>IF(детализация!H49=0,"Не задана"," ")</f>
        <v>Не задана</v>
      </c>
      <c r="I50" s="14" t="str">
        <f>IF(детализация!O49&gt;0,детализация!O49," ")</f>
        <v xml:space="preserve"> </v>
      </c>
      <c r="J50" s="19" t="str">
        <f>IF(детализация!P49&gt;0,детализация!P49," ")</f>
        <v xml:space="preserve"> </v>
      </c>
      <c r="K50" s="3" t="str">
        <f>'сборка(P)'!P50</f>
        <v xml:space="preserve">   </v>
      </c>
      <c r="L50" s="85">
        <f>IF(детализация!Q49&gt;0,1,0)</f>
        <v>0</v>
      </c>
    </row>
    <row r="51" spans="1:12" ht="15">
      <c r="A51" s="7">
        <v>47</v>
      </c>
      <c r="B51" s="14" t="str">
        <f ca="1">детализация!E50</f>
        <v xml:space="preserve"> </v>
      </c>
      <c r="C51" s="14" t="str">
        <f ca="1">детализация!F50</f>
        <v xml:space="preserve">  </v>
      </c>
      <c r="D51" s="27" t="str">
        <f ca="1">детализация!G50</f>
        <v xml:space="preserve">  </v>
      </c>
      <c r="E51" s="79" t="str">
        <f>IF(детализация!I50&gt;0,детализация!I50," ")</f>
        <v xml:space="preserve"> </v>
      </c>
      <c r="F51" s="79" t="str">
        <f>IF(детализация!L50&gt;0,детализация!L50," ")</f>
        <v xml:space="preserve"> </v>
      </c>
      <c r="G51" s="25" t="str">
        <f>IF(детализация!Q50&gt;0,детализация!Q50," ")</f>
        <v xml:space="preserve"> </v>
      </c>
      <c r="H51" s="14" t="str">
        <f>IF(детализация!H50=0,"Не задана"," ")</f>
        <v>Не задана</v>
      </c>
      <c r="I51" s="14" t="str">
        <f>IF(детализация!O50&gt;0,детализация!O50," ")</f>
        <v xml:space="preserve"> </v>
      </c>
      <c r="J51" s="19" t="str">
        <f>IF(детализация!P50&gt;0,детализация!P50," ")</f>
        <v xml:space="preserve"> </v>
      </c>
      <c r="K51" s="3" t="str">
        <f>'сборка(P)'!P51</f>
        <v xml:space="preserve">   </v>
      </c>
      <c r="L51" s="85">
        <f>IF(детализация!Q50&gt;0,1,0)</f>
        <v>0</v>
      </c>
    </row>
    <row r="52" spans="1:12" ht="15">
      <c r="A52" s="7">
        <v>48</v>
      </c>
      <c r="B52" s="14" t="str">
        <f ca="1">детализация!E51</f>
        <v xml:space="preserve"> </v>
      </c>
      <c r="C52" s="14" t="str">
        <f ca="1">детализация!F51</f>
        <v xml:space="preserve">  </v>
      </c>
      <c r="D52" s="27" t="str">
        <f ca="1">детализация!G51</f>
        <v xml:space="preserve">  </v>
      </c>
      <c r="E52" s="79" t="str">
        <f>IF(детализация!I51&gt;0,детализация!I51," ")</f>
        <v xml:space="preserve"> </v>
      </c>
      <c r="F52" s="79" t="str">
        <f>IF(детализация!L51&gt;0,детализация!L51," ")</f>
        <v xml:space="preserve"> </v>
      </c>
      <c r="G52" s="25" t="str">
        <f>IF(детализация!Q51&gt;0,детализация!Q51," ")</f>
        <v xml:space="preserve"> </v>
      </c>
      <c r="H52" s="14" t="str">
        <f>IF(детализация!H51=0,"Не задана"," ")</f>
        <v>Не задана</v>
      </c>
      <c r="I52" s="14" t="str">
        <f>IF(детализация!O51&gt;0,детализация!O51," ")</f>
        <v xml:space="preserve"> </v>
      </c>
      <c r="J52" s="19" t="str">
        <f>IF(детализация!P51&gt;0,детализация!P51," ")</f>
        <v xml:space="preserve"> </v>
      </c>
      <c r="K52" s="3" t="str">
        <f>'сборка(P)'!P52</f>
        <v xml:space="preserve">   </v>
      </c>
      <c r="L52" s="85">
        <f>IF(детализация!Q51&gt;0,1,0)</f>
        <v>0</v>
      </c>
    </row>
    <row r="53" spans="1:12" ht="15">
      <c r="A53" s="7">
        <v>49</v>
      </c>
      <c r="B53" s="14" t="str">
        <f ca="1">детализация!E52</f>
        <v xml:space="preserve"> </v>
      </c>
      <c r="C53" s="14" t="str">
        <f ca="1">детализация!F52</f>
        <v xml:space="preserve">  </v>
      </c>
      <c r="D53" s="27" t="str">
        <f ca="1">детализация!G52</f>
        <v xml:space="preserve">  </v>
      </c>
      <c r="E53" s="79" t="str">
        <f>IF(детализация!I52&gt;0,детализация!I52," ")</f>
        <v xml:space="preserve"> </v>
      </c>
      <c r="F53" s="79" t="str">
        <f>IF(детализация!L52&gt;0,детализация!L52," ")</f>
        <v xml:space="preserve"> </v>
      </c>
      <c r="G53" s="25" t="str">
        <f>IF(детализация!Q52&gt;0,детализация!Q52," ")</f>
        <v xml:space="preserve"> </v>
      </c>
      <c r="H53" s="14" t="str">
        <f>IF(детализация!H52=0,"Не задана"," ")</f>
        <v>Не задана</v>
      </c>
      <c r="I53" s="14" t="str">
        <f>IF(детализация!O52&gt;0,детализация!O52," ")</f>
        <v xml:space="preserve"> </v>
      </c>
      <c r="J53" s="19" t="str">
        <f>IF(детализация!P52&gt;0,детализация!P52," ")</f>
        <v xml:space="preserve"> </v>
      </c>
      <c r="K53" s="3" t="str">
        <f>'сборка(P)'!P53</f>
        <v xml:space="preserve">   </v>
      </c>
      <c r="L53" s="85">
        <f>IF(детализация!Q52&gt;0,1,0)</f>
        <v>0</v>
      </c>
    </row>
    <row r="54" spans="1:12" ht="15">
      <c r="A54" s="7">
        <v>50</v>
      </c>
      <c r="B54" s="14" t="str">
        <f ca="1">детализация!E53</f>
        <v xml:space="preserve"> </v>
      </c>
      <c r="C54" s="14" t="str">
        <f ca="1">детализация!F53</f>
        <v xml:space="preserve">  </v>
      </c>
      <c r="D54" s="27" t="str">
        <f ca="1">детализация!G53</f>
        <v xml:space="preserve">  </v>
      </c>
      <c r="E54" s="79" t="str">
        <f>IF(детализация!I53&gt;0,детализация!I53," ")</f>
        <v xml:space="preserve"> </v>
      </c>
      <c r="F54" s="79" t="str">
        <f>IF(детализация!L53&gt;0,детализация!L53," ")</f>
        <v xml:space="preserve"> </v>
      </c>
      <c r="G54" s="25" t="str">
        <f>IF(детализация!Q53&gt;0,детализация!Q53," ")</f>
        <v xml:space="preserve"> </v>
      </c>
      <c r="H54" s="14" t="str">
        <f>IF(детализация!H53=0,"Не задана"," ")</f>
        <v>Не задана</v>
      </c>
      <c r="I54" s="14" t="str">
        <f>IF(детализация!O53&gt;0,детализация!O53," ")</f>
        <v xml:space="preserve"> </v>
      </c>
      <c r="J54" s="19" t="str">
        <f>IF(детализация!P53&gt;0,детализация!P53," ")</f>
        <v xml:space="preserve"> </v>
      </c>
      <c r="K54" s="3" t="str">
        <f>'сборка(P)'!P54</f>
        <v xml:space="preserve">   </v>
      </c>
      <c r="L54" s="85">
        <f>IF(детализация!Q53&gt;0,1,0)</f>
        <v>0</v>
      </c>
    </row>
    <row r="55" spans="1:12" ht="15">
      <c r="A55" s="7">
        <v>51</v>
      </c>
      <c r="B55" s="14" t="str">
        <f ca="1">детализация!E54</f>
        <v xml:space="preserve"> </v>
      </c>
      <c r="C55" s="14" t="str">
        <f ca="1">детализация!F54</f>
        <v xml:space="preserve">  </v>
      </c>
      <c r="D55" s="27" t="str">
        <f ca="1">детализация!G54</f>
        <v xml:space="preserve">  </v>
      </c>
      <c r="E55" s="79" t="str">
        <f>IF(детализация!I54&gt;0,детализация!I54," ")</f>
        <v xml:space="preserve"> </v>
      </c>
      <c r="F55" s="79" t="str">
        <f>IF(детализация!L54&gt;0,детализация!L54," ")</f>
        <v xml:space="preserve"> </v>
      </c>
      <c r="G55" s="25" t="str">
        <f>IF(детализация!Q54&gt;0,детализация!Q54," ")</f>
        <v xml:space="preserve"> </v>
      </c>
      <c r="H55" s="14" t="str">
        <f>IF(детализация!H54=0,"Не задана"," ")</f>
        <v>Не задана</v>
      </c>
      <c r="I55" s="14" t="str">
        <f>IF(детализация!O54&gt;0,детализация!O54," ")</f>
        <v xml:space="preserve"> </v>
      </c>
      <c r="J55" s="19" t="str">
        <f>IF(детализация!P54&gt;0,детализация!P54," ")</f>
        <v xml:space="preserve"> </v>
      </c>
      <c r="K55" s="3" t="str">
        <f>'сборка(P)'!P55</f>
        <v xml:space="preserve">   </v>
      </c>
      <c r="L55" s="85">
        <f>IF(детализация!Q54&gt;0,1,0)</f>
        <v>0</v>
      </c>
    </row>
    <row r="56" spans="1:12" ht="15">
      <c r="A56" s="7">
        <v>52</v>
      </c>
      <c r="B56" s="14" t="str">
        <f ca="1">детализация!E55</f>
        <v xml:space="preserve"> </v>
      </c>
      <c r="C56" s="14" t="str">
        <f ca="1">детализация!F55</f>
        <v xml:space="preserve">  </v>
      </c>
      <c r="D56" s="27" t="str">
        <f ca="1">детализация!G55</f>
        <v xml:space="preserve">  </v>
      </c>
      <c r="E56" s="79" t="str">
        <f>IF(детализация!I55&gt;0,детализация!I55," ")</f>
        <v xml:space="preserve"> </v>
      </c>
      <c r="F56" s="79" t="str">
        <f>IF(детализация!L55&gt;0,детализация!L55," ")</f>
        <v xml:space="preserve"> </v>
      </c>
      <c r="G56" s="25" t="str">
        <f>IF(детализация!Q55&gt;0,детализация!Q55," ")</f>
        <v xml:space="preserve"> </v>
      </c>
      <c r="H56" s="14" t="str">
        <f>IF(детализация!H55=0,"Не задана"," ")</f>
        <v>Не задана</v>
      </c>
      <c r="I56" s="14" t="str">
        <f>IF(детализация!O55&gt;0,детализация!O55," ")</f>
        <v xml:space="preserve"> </v>
      </c>
      <c r="J56" s="19" t="str">
        <f>IF(детализация!P55&gt;0,детализация!P55," ")</f>
        <v xml:space="preserve"> </v>
      </c>
      <c r="K56" s="3" t="str">
        <f>'сборка(P)'!P56</f>
        <v xml:space="preserve">   </v>
      </c>
      <c r="L56" s="85">
        <f>IF(детализация!Q55&gt;0,1,0)</f>
        <v>0</v>
      </c>
    </row>
    <row r="57" spans="1:12" ht="15">
      <c r="A57" s="7">
        <v>53</v>
      </c>
      <c r="B57" s="14" t="str">
        <f ca="1">детализация!E56</f>
        <v xml:space="preserve"> </v>
      </c>
      <c r="C57" s="14" t="str">
        <f ca="1">детализация!F56</f>
        <v xml:space="preserve">  </v>
      </c>
      <c r="D57" s="27" t="str">
        <f ca="1">детализация!G56</f>
        <v xml:space="preserve">  </v>
      </c>
      <c r="E57" s="79" t="str">
        <f>IF(детализация!I56&gt;0,детализация!I56," ")</f>
        <v xml:space="preserve"> </v>
      </c>
      <c r="F57" s="79" t="str">
        <f>IF(детализация!L56&gt;0,детализация!L56," ")</f>
        <v xml:space="preserve"> </v>
      </c>
      <c r="G57" s="25" t="str">
        <f>IF(детализация!Q56&gt;0,детализация!Q56," ")</f>
        <v xml:space="preserve"> </v>
      </c>
      <c r="H57" s="14" t="str">
        <f>IF(детализация!H56=0,"Не задана"," ")</f>
        <v>Не задана</v>
      </c>
      <c r="I57" s="14" t="str">
        <f>IF(детализация!O56&gt;0,детализация!O56," ")</f>
        <v xml:space="preserve"> </v>
      </c>
      <c r="J57" s="19" t="str">
        <f>IF(детализация!P56&gt;0,детализация!P56," ")</f>
        <v xml:space="preserve"> </v>
      </c>
      <c r="K57" s="3" t="str">
        <f>'сборка(P)'!P57</f>
        <v xml:space="preserve">   </v>
      </c>
      <c r="L57" s="85">
        <f>IF(детализация!Q56&gt;0,1,0)</f>
        <v>0</v>
      </c>
    </row>
    <row r="58" spans="1:12" ht="15">
      <c r="A58" s="7">
        <v>54</v>
      </c>
      <c r="B58" s="14" t="str">
        <f ca="1">детализация!E57</f>
        <v xml:space="preserve"> </v>
      </c>
      <c r="C58" s="14" t="str">
        <f ca="1">детализация!F57</f>
        <v xml:space="preserve">  </v>
      </c>
      <c r="D58" s="27" t="str">
        <f ca="1">детализация!G57</f>
        <v xml:space="preserve">  </v>
      </c>
      <c r="E58" s="79" t="str">
        <f>IF(детализация!I57&gt;0,детализация!I57," ")</f>
        <v xml:space="preserve"> </v>
      </c>
      <c r="F58" s="79" t="str">
        <f>IF(детализация!L57&gt;0,детализация!L57," ")</f>
        <v xml:space="preserve"> </v>
      </c>
      <c r="G58" s="25" t="str">
        <f>IF(детализация!Q57&gt;0,детализация!Q57," ")</f>
        <v xml:space="preserve"> </v>
      </c>
      <c r="H58" s="14" t="str">
        <f>IF(детализация!H57=0,"Не задана"," ")</f>
        <v>Не задана</v>
      </c>
      <c r="I58" s="14" t="str">
        <f>IF(детализация!O57&gt;0,детализация!O57," ")</f>
        <v xml:space="preserve"> </v>
      </c>
      <c r="J58" s="19" t="str">
        <f>IF(детализация!P57&gt;0,детализация!P57," ")</f>
        <v xml:space="preserve"> </v>
      </c>
      <c r="K58" s="3" t="str">
        <f>'сборка(P)'!P58</f>
        <v xml:space="preserve">   </v>
      </c>
      <c r="L58" s="85">
        <f>IF(детализация!Q57&gt;0,1,0)</f>
        <v>0</v>
      </c>
    </row>
    <row r="59" spans="1:12" ht="15">
      <c r="A59" s="7">
        <v>55</v>
      </c>
      <c r="B59" s="14" t="str">
        <f ca="1">детализация!E58</f>
        <v xml:space="preserve"> </v>
      </c>
      <c r="C59" s="14" t="str">
        <f ca="1">детализация!F58</f>
        <v xml:space="preserve">  </v>
      </c>
      <c r="D59" s="27" t="str">
        <f ca="1">детализация!G58</f>
        <v xml:space="preserve">  </v>
      </c>
      <c r="E59" s="79" t="str">
        <f>IF(детализация!I58&gt;0,детализация!I58," ")</f>
        <v xml:space="preserve"> </v>
      </c>
      <c r="F59" s="79" t="str">
        <f>IF(детализация!L58&gt;0,детализация!L58," ")</f>
        <v xml:space="preserve"> </v>
      </c>
      <c r="G59" s="25" t="str">
        <f>IF(детализация!Q58&gt;0,детализация!Q58," ")</f>
        <v xml:space="preserve"> </v>
      </c>
      <c r="H59" s="14" t="str">
        <f>IF(детализация!H58=0,"Не задана"," ")</f>
        <v>Не задана</v>
      </c>
      <c r="I59" s="14" t="str">
        <f>IF(детализация!O58&gt;0,детализация!O58," ")</f>
        <v xml:space="preserve"> </v>
      </c>
      <c r="J59" s="19" t="str">
        <f>IF(детализация!P58&gt;0,детализация!P58," ")</f>
        <v xml:space="preserve"> </v>
      </c>
      <c r="K59" s="3" t="str">
        <f>'сборка(P)'!P59</f>
        <v xml:space="preserve">   </v>
      </c>
      <c r="L59" s="85">
        <f>IF(детализация!Q58&gt;0,1,0)</f>
        <v>0</v>
      </c>
    </row>
    <row r="60" spans="1:12" ht="15">
      <c r="A60" s="7">
        <v>56</v>
      </c>
      <c r="B60" s="14" t="str">
        <f ca="1">детализация!E59</f>
        <v xml:space="preserve"> </v>
      </c>
      <c r="C60" s="14" t="str">
        <f ca="1">детализация!F59</f>
        <v xml:space="preserve">  </v>
      </c>
      <c r="D60" s="27" t="str">
        <f ca="1">детализация!G59</f>
        <v xml:space="preserve">  </v>
      </c>
      <c r="E60" s="79" t="str">
        <f>IF(детализация!I59&gt;0,детализация!I59," ")</f>
        <v xml:space="preserve"> </v>
      </c>
      <c r="F60" s="79" t="str">
        <f>IF(детализация!L59&gt;0,детализация!L59," ")</f>
        <v xml:space="preserve"> </v>
      </c>
      <c r="G60" s="25" t="str">
        <f>IF(детализация!Q59&gt;0,детализация!Q59," ")</f>
        <v xml:space="preserve"> </v>
      </c>
      <c r="H60" s="14" t="str">
        <f>IF(детализация!H59=0,"Не задана"," ")</f>
        <v>Не задана</v>
      </c>
      <c r="I60" s="14" t="str">
        <f>IF(детализация!O59&gt;0,детализация!O59," ")</f>
        <v xml:space="preserve"> </v>
      </c>
      <c r="J60" s="19" t="str">
        <f>IF(детализация!P59&gt;0,детализация!P59," ")</f>
        <v xml:space="preserve"> </v>
      </c>
      <c r="K60" s="3" t="str">
        <f>'сборка(P)'!P60</f>
        <v xml:space="preserve">   </v>
      </c>
      <c r="L60" s="85">
        <f>IF(детализация!Q59&gt;0,1,0)</f>
        <v>0</v>
      </c>
    </row>
    <row r="61" spans="1:12" ht="15">
      <c r="A61" s="7">
        <v>57</v>
      </c>
      <c r="B61" s="14" t="str">
        <f ca="1">детализация!E60</f>
        <v xml:space="preserve"> </v>
      </c>
      <c r="C61" s="14" t="str">
        <f ca="1">детализация!F60</f>
        <v xml:space="preserve">  </v>
      </c>
      <c r="D61" s="27" t="str">
        <f ca="1">детализация!G60</f>
        <v xml:space="preserve">  </v>
      </c>
      <c r="E61" s="79" t="str">
        <f>IF(детализация!I60&gt;0,детализация!I60," ")</f>
        <v xml:space="preserve"> </v>
      </c>
      <c r="F61" s="79" t="str">
        <f>IF(детализация!L60&gt;0,детализация!L60," ")</f>
        <v xml:space="preserve"> </v>
      </c>
      <c r="G61" s="25" t="str">
        <f>IF(детализация!Q60&gt;0,детализация!Q60," ")</f>
        <v xml:space="preserve"> </v>
      </c>
      <c r="H61" s="14" t="str">
        <f>IF(детализация!H60=0,"Не задана"," ")</f>
        <v>Не задана</v>
      </c>
      <c r="I61" s="14" t="str">
        <f>IF(детализация!O60&gt;0,детализация!O60," ")</f>
        <v xml:space="preserve"> </v>
      </c>
      <c r="J61" s="19" t="str">
        <f>IF(детализация!P60&gt;0,детализация!P60," ")</f>
        <v xml:space="preserve"> </v>
      </c>
      <c r="K61" s="3" t="str">
        <f>'сборка(P)'!P61</f>
        <v xml:space="preserve">   </v>
      </c>
      <c r="L61" s="85">
        <f>IF(детализация!Q60&gt;0,1,0)</f>
        <v>0</v>
      </c>
    </row>
    <row r="62" spans="1:12" ht="15">
      <c r="A62" s="7">
        <v>58</v>
      </c>
      <c r="B62" s="14" t="str">
        <f ca="1">детализация!E61</f>
        <v xml:space="preserve"> </v>
      </c>
      <c r="C62" s="14" t="str">
        <f ca="1">детализация!F61</f>
        <v xml:space="preserve">  </v>
      </c>
      <c r="D62" s="27" t="str">
        <f ca="1">детализация!G61</f>
        <v xml:space="preserve">  </v>
      </c>
      <c r="E62" s="79" t="str">
        <f>IF(детализация!I61&gt;0,детализация!I61," ")</f>
        <v xml:space="preserve"> </v>
      </c>
      <c r="F62" s="79" t="str">
        <f>IF(детализация!L61&gt;0,детализация!L61," ")</f>
        <v xml:space="preserve"> </v>
      </c>
      <c r="G62" s="25" t="str">
        <f>IF(детализация!Q61&gt;0,детализация!Q61," ")</f>
        <v xml:space="preserve"> </v>
      </c>
      <c r="H62" s="14" t="str">
        <f>IF(детализация!H61=0,"Не задана"," ")</f>
        <v>Не задана</v>
      </c>
      <c r="I62" s="14" t="str">
        <f>IF(детализация!O61&gt;0,детализация!O61," ")</f>
        <v xml:space="preserve"> </v>
      </c>
      <c r="J62" s="19" t="str">
        <f>IF(детализация!P61&gt;0,детализация!P61," ")</f>
        <v xml:space="preserve"> </v>
      </c>
      <c r="K62" s="3" t="str">
        <f>'сборка(P)'!P62</f>
        <v xml:space="preserve">   </v>
      </c>
      <c r="L62" s="85">
        <f>IF(детализация!Q61&gt;0,1,0)</f>
        <v>0</v>
      </c>
    </row>
    <row r="63" spans="1:12" ht="15">
      <c r="A63" s="7">
        <v>59</v>
      </c>
      <c r="B63" s="14" t="str">
        <f ca="1">детализация!E62</f>
        <v xml:space="preserve"> </v>
      </c>
      <c r="C63" s="14" t="str">
        <f ca="1">детализация!F62</f>
        <v xml:space="preserve">  </v>
      </c>
      <c r="D63" s="27" t="str">
        <f ca="1">детализация!G62</f>
        <v xml:space="preserve">  </v>
      </c>
      <c r="E63" s="79" t="str">
        <f>IF(детализация!I62&gt;0,детализация!I62," ")</f>
        <v xml:space="preserve"> </v>
      </c>
      <c r="F63" s="79" t="str">
        <f>IF(детализация!L62&gt;0,детализация!L62," ")</f>
        <v xml:space="preserve"> </v>
      </c>
      <c r="G63" s="25" t="str">
        <f>IF(детализация!Q62&gt;0,детализация!Q62," ")</f>
        <v xml:space="preserve"> </v>
      </c>
      <c r="H63" s="14" t="str">
        <f>IF(детализация!H62=0,"Не задана"," ")</f>
        <v>Не задана</v>
      </c>
      <c r="I63" s="14" t="str">
        <f>IF(детализация!O62&gt;0,детализация!O62," ")</f>
        <v xml:space="preserve"> </v>
      </c>
      <c r="J63" s="19" t="str">
        <f>IF(детализация!P62&gt;0,детализация!P62," ")</f>
        <v xml:space="preserve"> </v>
      </c>
      <c r="K63" s="3" t="str">
        <f>'сборка(P)'!P63</f>
        <v xml:space="preserve">   </v>
      </c>
      <c r="L63" s="85">
        <f>IF(детализация!Q62&gt;0,1,0)</f>
        <v>0</v>
      </c>
    </row>
    <row r="64" spans="1:12" ht="15">
      <c r="A64" s="7">
        <v>60</v>
      </c>
      <c r="B64" s="14" t="str">
        <f ca="1">детализация!E63</f>
        <v xml:space="preserve"> </v>
      </c>
      <c r="C64" s="14" t="str">
        <f ca="1">детализация!F63</f>
        <v xml:space="preserve">  </v>
      </c>
      <c r="D64" s="27" t="str">
        <f ca="1">детализация!G63</f>
        <v xml:space="preserve">  </v>
      </c>
      <c r="E64" s="79" t="str">
        <f>IF(детализация!I63&gt;0,детализация!I63," ")</f>
        <v xml:space="preserve"> </v>
      </c>
      <c r="F64" s="79" t="str">
        <f>IF(детализация!L63&gt;0,детализация!L63," ")</f>
        <v xml:space="preserve"> </v>
      </c>
      <c r="G64" s="25" t="str">
        <f>IF(детализация!Q63&gt;0,детализация!Q63," ")</f>
        <v xml:space="preserve"> </v>
      </c>
      <c r="H64" s="14" t="str">
        <f>IF(детализация!H63=0,"Не задана"," ")</f>
        <v>Не задана</v>
      </c>
      <c r="I64" s="14" t="str">
        <f>IF(детализация!O63&gt;0,детализация!O63," ")</f>
        <v xml:space="preserve"> </v>
      </c>
      <c r="J64" s="19" t="str">
        <f>IF(детализация!P63&gt;0,детализация!P63," ")</f>
        <v xml:space="preserve"> </v>
      </c>
      <c r="K64" s="3" t="str">
        <f>'сборка(P)'!P64</f>
        <v xml:space="preserve">   </v>
      </c>
      <c r="L64" s="85">
        <f>IF(детализация!Q63&gt;0,1,0)</f>
        <v>0</v>
      </c>
    </row>
    <row r="65" spans="1:12" ht="15">
      <c r="A65" s="7">
        <v>61</v>
      </c>
      <c r="B65" s="14" t="str">
        <f ca="1">детализация!E64</f>
        <v xml:space="preserve"> </v>
      </c>
      <c r="C65" s="14" t="str">
        <f ca="1">детализация!F64</f>
        <v xml:space="preserve">  </v>
      </c>
      <c r="D65" s="27" t="str">
        <f ca="1">детализация!G64</f>
        <v xml:space="preserve">  </v>
      </c>
      <c r="E65" s="79" t="str">
        <f>IF(детализация!I64&gt;0,детализация!I64," ")</f>
        <v xml:space="preserve"> </v>
      </c>
      <c r="F65" s="79" t="str">
        <f>IF(детализация!L64&gt;0,детализация!L64," ")</f>
        <v xml:space="preserve"> </v>
      </c>
      <c r="G65" s="25" t="str">
        <f>IF(детализация!Q64&gt;0,детализация!Q64," ")</f>
        <v xml:space="preserve"> </v>
      </c>
      <c r="H65" s="14" t="str">
        <f>IF(детализация!H64=0,"Не задана"," ")</f>
        <v>Не задана</v>
      </c>
      <c r="I65" s="14" t="str">
        <f>IF(детализация!O64&gt;0,детализация!O64," ")</f>
        <v xml:space="preserve"> </v>
      </c>
      <c r="J65" s="19" t="str">
        <f>IF(детализация!P64&gt;0,детализация!P64," ")</f>
        <v xml:space="preserve"> </v>
      </c>
      <c r="K65" s="3" t="str">
        <f>'сборка(P)'!P65</f>
        <v xml:space="preserve">   </v>
      </c>
      <c r="L65" s="85">
        <f>IF(детализация!Q64&gt;0,1,0)</f>
        <v>0</v>
      </c>
    </row>
    <row r="66" spans="1:12" ht="15">
      <c r="A66" s="7">
        <v>62</v>
      </c>
      <c r="B66" s="14" t="str">
        <f ca="1">детализация!E65</f>
        <v xml:space="preserve"> </v>
      </c>
      <c r="C66" s="14" t="str">
        <f ca="1">детализация!F65</f>
        <v xml:space="preserve">  </v>
      </c>
      <c r="D66" s="27" t="str">
        <f ca="1">детализация!G65</f>
        <v xml:space="preserve">  </v>
      </c>
      <c r="E66" s="79" t="str">
        <f>IF(детализация!I65&gt;0,детализация!I65," ")</f>
        <v xml:space="preserve"> </v>
      </c>
      <c r="F66" s="79" t="str">
        <f>IF(детализация!L65&gt;0,детализация!L65," ")</f>
        <v xml:space="preserve"> </v>
      </c>
      <c r="G66" s="25" t="str">
        <f>IF(детализация!Q65&gt;0,детализация!Q65," ")</f>
        <v xml:space="preserve"> </v>
      </c>
      <c r="H66" s="14" t="str">
        <f>IF(детализация!H65=0,"Не задана"," ")</f>
        <v>Не задана</v>
      </c>
      <c r="I66" s="14" t="str">
        <f>IF(детализация!O65&gt;0,детализация!O65," ")</f>
        <v xml:space="preserve"> </v>
      </c>
      <c r="J66" s="19" t="str">
        <f>IF(детализация!P65&gt;0,детализация!P65," ")</f>
        <v xml:space="preserve"> </v>
      </c>
      <c r="K66" s="3" t="str">
        <f>'сборка(P)'!P66</f>
        <v xml:space="preserve">   </v>
      </c>
      <c r="L66" s="85">
        <f>IF(детализация!Q65&gt;0,1,0)</f>
        <v>0</v>
      </c>
    </row>
    <row r="67" spans="1:12" ht="15">
      <c r="A67" s="7">
        <v>63</v>
      </c>
      <c r="B67" s="14" t="str">
        <f ca="1">детализация!E66</f>
        <v xml:space="preserve"> </v>
      </c>
      <c r="C67" s="14" t="str">
        <f ca="1">детализация!F66</f>
        <v xml:space="preserve">  </v>
      </c>
      <c r="D67" s="27" t="str">
        <f ca="1">детализация!G66</f>
        <v xml:space="preserve">  </v>
      </c>
      <c r="E67" s="79" t="str">
        <f>IF(детализация!I66&gt;0,детализация!I66," ")</f>
        <v xml:space="preserve"> </v>
      </c>
      <c r="F67" s="79" t="str">
        <f>IF(детализация!L66&gt;0,детализация!L66," ")</f>
        <v xml:space="preserve"> </v>
      </c>
      <c r="G67" s="25" t="str">
        <f>IF(детализация!Q66&gt;0,детализация!Q66," ")</f>
        <v xml:space="preserve"> </v>
      </c>
      <c r="H67" s="14" t="str">
        <f>IF(детализация!H66=0,"Не задана"," ")</f>
        <v>Не задана</v>
      </c>
      <c r="I67" s="14" t="str">
        <f>IF(детализация!O66&gt;0,детализация!O66," ")</f>
        <v xml:space="preserve"> </v>
      </c>
      <c r="J67" s="19" t="str">
        <f>IF(детализация!P66&gt;0,детализация!P66," ")</f>
        <v xml:space="preserve"> </v>
      </c>
      <c r="K67" s="3" t="str">
        <f>'сборка(P)'!P67</f>
        <v xml:space="preserve">   </v>
      </c>
      <c r="L67" s="85">
        <f>IF(детализация!Q66&gt;0,1,0)</f>
        <v>0</v>
      </c>
    </row>
    <row r="68" spans="1:12" ht="15">
      <c r="A68" s="7">
        <v>64</v>
      </c>
      <c r="B68" s="14" t="str">
        <f ca="1">детализация!E67</f>
        <v xml:space="preserve"> </v>
      </c>
      <c r="C68" s="14" t="str">
        <f ca="1">детализация!F67</f>
        <v xml:space="preserve">  </v>
      </c>
      <c r="D68" s="27" t="str">
        <f ca="1">детализация!G67</f>
        <v xml:space="preserve">  </v>
      </c>
      <c r="E68" s="79" t="str">
        <f>IF(детализация!I67&gt;0,детализация!I67," ")</f>
        <v xml:space="preserve"> </v>
      </c>
      <c r="F68" s="79" t="str">
        <f>IF(детализация!L67&gt;0,детализация!L67," ")</f>
        <v xml:space="preserve"> </v>
      </c>
      <c r="G68" s="25" t="str">
        <f>IF(детализация!Q67&gt;0,детализация!Q67," ")</f>
        <v xml:space="preserve"> </v>
      </c>
      <c r="H68" s="14" t="str">
        <f>IF(детализация!H67=0,"Не задана"," ")</f>
        <v>Не задана</v>
      </c>
      <c r="I68" s="14" t="str">
        <f>IF(детализация!O67&gt;0,детализация!O67," ")</f>
        <v xml:space="preserve"> </v>
      </c>
      <c r="J68" s="19" t="str">
        <f>IF(детализация!P67&gt;0,детализация!P67," ")</f>
        <v xml:space="preserve"> </v>
      </c>
      <c r="K68" s="3" t="str">
        <f>'сборка(P)'!P68</f>
        <v xml:space="preserve">   </v>
      </c>
      <c r="L68" s="85">
        <f>IF(детализация!Q67&gt;0,1,0)</f>
        <v>0</v>
      </c>
    </row>
    <row r="69" spans="1:12" ht="15">
      <c r="A69" s="7">
        <v>65</v>
      </c>
      <c r="B69" s="14" t="str">
        <f ca="1">детализация!E68</f>
        <v xml:space="preserve"> </v>
      </c>
      <c r="C69" s="14" t="str">
        <f ca="1">детализация!F68</f>
        <v xml:space="preserve">  </v>
      </c>
      <c r="D69" s="27" t="str">
        <f ca="1">детализация!G68</f>
        <v xml:space="preserve">  </v>
      </c>
      <c r="E69" s="79" t="str">
        <f>IF(детализация!I68&gt;0,детализация!I68," ")</f>
        <v xml:space="preserve"> </v>
      </c>
      <c r="F69" s="79" t="str">
        <f>IF(детализация!L68&gt;0,детализация!L68," ")</f>
        <v xml:space="preserve"> </v>
      </c>
      <c r="G69" s="25" t="str">
        <f>IF(детализация!Q68&gt;0,детализация!Q68," ")</f>
        <v xml:space="preserve"> </v>
      </c>
      <c r="H69" s="14" t="str">
        <f>IF(детализация!H68=0,"Не задана"," ")</f>
        <v>Не задана</v>
      </c>
      <c r="I69" s="14" t="str">
        <f>IF(детализация!O68&gt;0,детализация!O68," ")</f>
        <v xml:space="preserve"> </v>
      </c>
      <c r="J69" s="19" t="str">
        <f>IF(детализация!P68&gt;0,детализация!P68," ")</f>
        <v xml:space="preserve"> </v>
      </c>
      <c r="K69" s="3" t="str">
        <f>'сборка(P)'!P69</f>
        <v xml:space="preserve">   </v>
      </c>
      <c r="L69" s="85">
        <f>IF(детализация!Q68&gt;0,1,0)</f>
        <v>0</v>
      </c>
    </row>
    <row r="70" spans="1:12" ht="15">
      <c r="A70" s="7">
        <v>66</v>
      </c>
      <c r="B70" s="14" t="str">
        <f ca="1">детализация!E69</f>
        <v xml:space="preserve"> </v>
      </c>
      <c r="C70" s="14" t="str">
        <f ca="1">детализация!F69</f>
        <v xml:space="preserve">  </v>
      </c>
      <c r="D70" s="27" t="str">
        <f ca="1">детализация!G69</f>
        <v xml:space="preserve">  </v>
      </c>
      <c r="E70" s="79" t="str">
        <f>IF(детализация!I69&gt;0,детализация!I69," ")</f>
        <v xml:space="preserve"> </v>
      </c>
      <c r="F70" s="79" t="str">
        <f>IF(детализация!L69&gt;0,детализация!L69," ")</f>
        <v xml:space="preserve"> </v>
      </c>
      <c r="G70" s="25" t="str">
        <f>IF(детализация!Q69&gt;0,детализация!Q69," ")</f>
        <v xml:space="preserve"> </v>
      </c>
      <c r="H70" s="14" t="str">
        <f>IF(детализация!H69=0,"Не задана"," ")</f>
        <v>Не задана</v>
      </c>
      <c r="I70" s="14" t="str">
        <f>IF(детализация!O69&gt;0,детализация!O69," ")</f>
        <v xml:space="preserve"> </v>
      </c>
      <c r="J70" s="19" t="str">
        <f>IF(детализация!P69&gt;0,детализация!P69," ")</f>
        <v xml:space="preserve"> </v>
      </c>
      <c r="K70" s="3" t="str">
        <f>'сборка(P)'!P70</f>
        <v xml:space="preserve">   </v>
      </c>
      <c r="L70" s="85">
        <f>IF(детализация!Q69&gt;0,1,0)</f>
        <v>0</v>
      </c>
    </row>
    <row r="71" spans="1:12" ht="15">
      <c r="A71" s="7">
        <v>67</v>
      </c>
      <c r="B71" s="14" t="str">
        <f ca="1">детализация!E70</f>
        <v xml:space="preserve"> </v>
      </c>
      <c r="C71" s="14" t="str">
        <f ca="1">детализация!F70</f>
        <v xml:space="preserve">  </v>
      </c>
      <c r="D71" s="27" t="str">
        <f ca="1">детализация!G70</f>
        <v xml:space="preserve">  </v>
      </c>
      <c r="E71" s="79" t="str">
        <f>IF(детализация!I70&gt;0,детализация!I70," ")</f>
        <v xml:space="preserve"> </v>
      </c>
      <c r="F71" s="79" t="str">
        <f>IF(детализация!L70&gt;0,детализация!L70," ")</f>
        <v xml:space="preserve"> </v>
      </c>
      <c r="G71" s="25" t="str">
        <f>IF(детализация!Q70&gt;0,детализация!Q70," ")</f>
        <v xml:space="preserve"> </v>
      </c>
      <c r="H71" s="14" t="str">
        <f>IF(детализация!H70=0,"Не задана"," ")</f>
        <v>Не задана</v>
      </c>
      <c r="I71" s="14" t="str">
        <f>IF(детализация!O70&gt;0,детализация!O70," ")</f>
        <v xml:space="preserve"> </v>
      </c>
      <c r="J71" s="19" t="str">
        <f>IF(детализация!P70&gt;0,детализация!P70," ")</f>
        <v xml:space="preserve"> </v>
      </c>
      <c r="K71" s="3" t="str">
        <f>'сборка(P)'!P71</f>
        <v xml:space="preserve">   </v>
      </c>
      <c r="L71" s="85">
        <f>IF(детализация!Q70&gt;0,1,0)</f>
        <v>0</v>
      </c>
    </row>
    <row r="72" spans="1:12" ht="15">
      <c r="A72" s="7">
        <v>68</v>
      </c>
      <c r="B72" s="14" t="str">
        <f ca="1">детализация!E71</f>
        <v xml:space="preserve"> </v>
      </c>
      <c r="C72" s="14" t="str">
        <f ca="1">детализация!F71</f>
        <v xml:space="preserve">  </v>
      </c>
      <c r="D72" s="27" t="str">
        <f ca="1">детализация!G71</f>
        <v xml:space="preserve">  </v>
      </c>
      <c r="E72" s="79" t="str">
        <f>IF(детализация!I71&gt;0,детализация!I71," ")</f>
        <v xml:space="preserve"> </v>
      </c>
      <c r="F72" s="79" t="str">
        <f>IF(детализация!L71&gt;0,детализация!L71," ")</f>
        <v xml:space="preserve"> </v>
      </c>
      <c r="G72" s="25" t="str">
        <f>IF(детализация!Q71&gt;0,детализация!Q71," ")</f>
        <v xml:space="preserve"> </v>
      </c>
      <c r="H72" s="14" t="str">
        <f>IF(детализация!H71=0,"Не задана"," ")</f>
        <v>Не задана</v>
      </c>
      <c r="I72" s="14" t="str">
        <f>IF(детализация!O71&gt;0,детализация!O71," ")</f>
        <v xml:space="preserve"> </v>
      </c>
      <c r="J72" s="19" t="str">
        <f>IF(детализация!P71&gt;0,детализация!P71," ")</f>
        <v xml:space="preserve"> </v>
      </c>
      <c r="K72" s="3" t="str">
        <f>'сборка(P)'!P72</f>
        <v xml:space="preserve">   </v>
      </c>
      <c r="L72" s="85">
        <f>IF(детализация!Q71&gt;0,1,0)</f>
        <v>0</v>
      </c>
    </row>
    <row r="73" spans="1:12" ht="15">
      <c r="A73" s="7">
        <v>69</v>
      </c>
      <c r="B73" s="14" t="str">
        <f ca="1">детализация!E72</f>
        <v xml:space="preserve"> </v>
      </c>
      <c r="C73" s="14" t="str">
        <f ca="1">детализация!F72</f>
        <v xml:space="preserve">  </v>
      </c>
      <c r="D73" s="27" t="str">
        <f ca="1">детализация!G72</f>
        <v xml:space="preserve">  </v>
      </c>
      <c r="E73" s="79" t="str">
        <f>IF(детализация!I72&gt;0,детализация!I72," ")</f>
        <v xml:space="preserve"> </v>
      </c>
      <c r="F73" s="79" t="str">
        <f>IF(детализация!L72&gt;0,детализация!L72," ")</f>
        <v xml:space="preserve"> </v>
      </c>
      <c r="G73" s="25" t="str">
        <f>IF(детализация!Q72&gt;0,детализация!Q72," ")</f>
        <v xml:space="preserve"> </v>
      </c>
      <c r="H73" s="14" t="str">
        <f>IF(детализация!H72=0,"Не задана"," ")</f>
        <v>Не задана</v>
      </c>
      <c r="I73" s="14" t="str">
        <f>IF(детализация!O72&gt;0,детализация!O72," ")</f>
        <v xml:space="preserve"> </v>
      </c>
      <c r="J73" s="19" t="str">
        <f>IF(детализация!P72&gt;0,детализация!P72," ")</f>
        <v xml:space="preserve"> </v>
      </c>
      <c r="K73" s="3" t="str">
        <f>'сборка(P)'!P73</f>
        <v xml:space="preserve">   </v>
      </c>
      <c r="L73" s="85">
        <f>IF(детализация!Q72&gt;0,1,0)</f>
        <v>0</v>
      </c>
    </row>
    <row r="74" spans="1:12" ht="15">
      <c r="A74" s="7">
        <v>70</v>
      </c>
      <c r="B74" s="14" t="str">
        <f ca="1">детализация!E73</f>
        <v xml:space="preserve"> </v>
      </c>
      <c r="C74" s="14" t="str">
        <f ca="1">детализация!F73</f>
        <v xml:space="preserve">  </v>
      </c>
      <c r="D74" s="27" t="str">
        <f ca="1">детализация!G73</f>
        <v xml:space="preserve">  </v>
      </c>
      <c r="E74" s="79" t="str">
        <f>IF(детализация!I73&gt;0,детализация!I73," ")</f>
        <v xml:space="preserve"> </v>
      </c>
      <c r="F74" s="79" t="str">
        <f>IF(детализация!L73&gt;0,детализация!L73," ")</f>
        <v xml:space="preserve"> </v>
      </c>
      <c r="G74" s="25" t="str">
        <f>IF(детализация!Q73&gt;0,детализация!Q73," ")</f>
        <v xml:space="preserve"> </v>
      </c>
      <c r="H74" s="14" t="str">
        <f>IF(детализация!H73=0,"Не задана"," ")</f>
        <v>Не задана</v>
      </c>
      <c r="I74" s="14" t="str">
        <f>IF(детализация!O73&gt;0,детализация!O73," ")</f>
        <v xml:space="preserve"> </v>
      </c>
      <c r="J74" s="19" t="str">
        <f>IF(детализация!P73&gt;0,детализация!P73," ")</f>
        <v xml:space="preserve"> </v>
      </c>
      <c r="K74" s="3" t="str">
        <f>'сборка(P)'!P74</f>
        <v xml:space="preserve">   </v>
      </c>
      <c r="L74" s="85">
        <f>IF(детализация!Q73&gt;0,1,0)</f>
        <v>0</v>
      </c>
    </row>
    <row r="75" spans="1:12" ht="15">
      <c r="A75" s="7">
        <v>71</v>
      </c>
      <c r="B75" s="14" t="str">
        <f ca="1">детализация!E74</f>
        <v xml:space="preserve"> </v>
      </c>
      <c r="C75" s="14" t="str">
        <f ca="1">детализация!F74</f>
        <v xml:space="preserve">  </v>
      </c>
      <c r="D75" s="27" t="str">
        <f ca="1">детализация!G74</f>
        <v xml:space="preserve">  </v>
      </c>
      <c r="E75" s="79" t="str">
        <f>IF(детализация!I74&gt;0,детализация!I74," ")</f>
        <v xml:space="preserve"> </v>
      </c>
      <c r="F75" s="79" t="str">
        <f>IF(детализация!L74&gt;0,детализация!L74," ")</f>
        <v xml:space="preserve"> </v>
      </c>
      <c r="G75" s="25" t="str">
        <f>IF(детализация!Q74&gt;0,детализация!Q74," ")</f>
        <v xml:space="preserve"> </v>
      </c>
      <c r="H75" s="14" t="str">
        <f>IF(детализация!H74=0,"Не задана"," ")</f>
        <v>Не задана</v>
      </c>
      <c r="I75" s="14" t="str">
        <f>IF(детализация!O74&gt;0,детализация!O74," ")</f>
        <v xml:space="preserve"> </v>
      </c>
      <c r="J75" s="19" t="str">
        <f>IF(детализация!P74&gt;0,детализация!P74," ")</f>
        <v xml:space="preserve"> </v>
      </c>
      <c r="K75" s="3" t="str">
        <f>'сборка(P)'!P75</f>
        <v xml:space="preserve">   </v>
      </c>
      <c r="L75" s="85">
        <f>IF(детализация!Q74&gt;0,1,0)</f>
        <v>0</v>
      </c>
    </row>
    <row r="76" spans="1:12" ht="15">
      <c r="A76" s="7">
        <v>72</v>
      </c>
      <c r="B76" s="14" t="str">
        <f ca="1">детализация!E75</f>
        <v xml:space="preserve"> </v>
      </c>
      <c r="C76" s="14" t="str">
        <f ca="1">детализация!F75</f>
        <v xml:space="preserve">  </v>
      </c>
      <c r="D76" s="27" t="str">
        <f ca="1">детализация!G75</f>
        <v xml:space="preserve">  </v>
      </c>
      <c r="E76" s="79" t="str">
        <f>IF(детализация!I75&gt;0,детализация!I75," ")</f>
        <v xml:space="preserve"> </v>
      </c>
      <c r="F76" s="79" t="str">
        <f>IF(детализация!L75&gt;0,детализация!L75," ")</f>
        <v xml:space="preserve"> </v>
      </c>
      <c r="G76" s="25" t="str">
        <f>IF(детализация!Q75&gt;0,детализация!Q75," ")</f>
        <v xml:space="preserve"> </v>
      </c>
      <c r="H76" s="14" t="str">
        <f>IF(детализация!H75=0,"Не задана"," ")</f>
        <v>Не задана</v>
      </c>
      <c r="I76" s="14" t="str">
        <f>IF(детализация!O75&gt;0,детализация!O75," ")</f>
        <v xml:space="preserve"> </v>
      </c>
      <c r="J76" s="19" t="str">
        <f>IF(детализация!P75&gt;0,детализация!P75," ")</f>
        <v xml:space="preserve"> </v>
      </c>
      <c r="K76" s="3" t="str">
        <f>'сборка(P)'!P76</f>
        <v xml:space="preserve">   </v>
      </c>
      <c r="L76" s="85">
        <f>IF(детализация!Q75&gt;0,1,0)</f>
        <v>0</v>
      </c>
    </row>
    <row r="77" spans="1:12" ht="15">
      <c r="A77" s="7">
        <v>73</v>
      </c>
      <c r="B77" s="14" t="str">
        <f ca="1">детализация!E76</f>
        <v xml:space="preserve"> </v>
      </c>
      <c r="C77" s="14" t="str">
        <f ca="1">детализация!F76</f>
        <v xml:space="preserve">  </v>
      </c>
      <c r="D77" s="27" t="str">
        <f ca="1">детализация!G76</f>
        <v xml:space="preserve">  </v>
      </c>
      <c r="E77" s="79" t="str">
        <f>IF(детализация!I76&gt;0,детализация!I76," ")</f>
        <v xml:space="preserve"> </v>
      </c>
      <c r="F77" s="79" t="str">
        <f>IF(детализация!L76&gt;0,детализация!L76," ")</f>
        <v xml:space="preserve"> </v>
      </c>
      <c r="G77" s="25" t="str">
        <f>IF(детализация!Q76&gt;0,детализация!Q76," ")</f>
        <v xml:space="preserve"> </v>
      </c>
      <c r="H77" s="14" t="str">
        <f>IF(детализация!H76=0,"Не задана"," ")</f>
        <v>Не задана</v>
      </c>
      <c r="I77" s="14" t="str">
        <f>IF(детализация!O76&gt;0,детализация!O76," ")</f>
        <v xml:space="preserve"> </v>
      </c>
      <c r="J77" s="19" t="str">
        <f>IF(детализация!P76&gt;0,детализация!P76," ")</f>
        <v xml:space="preserve"> </v>
      </c>
      <c r="K77" s="3" t="str">
        <f>'сборка(P)'!P77</f>
        <v xml:space="preserve">   </v>
      </c>
      <c r="L77" s="85">
        <f>IF(детализация!Q76&gt;0,1,0)</f>
        <v>0</v>
      </c>
    </row>
    <row r="78" spans="1:12" ht="15">
      <c r="A78" s="7">
        <v>74</v>
      </c>
      <c r="B78" s="14" t="str">
        <f ca="1">детализация!E77</f>
        <v xml:space="preserve"> </v>
      </c>
      <c r="C78" s="14" t="str">
        <f ca="1">детализация!F77</f>
        <v xml:space="preserve">  </v>
      </c>
      <c r="D78" s="27" t="str">
        <f ca="1">детализация!G77</f>
        <v xml:space="preserve">  </v>
      </c>
      <c r="E78" s="79" t="str">
        <f>IF(детализация!I77&gt;0,детализация!I77," ")</f>
        <v xml:space="preserve"> </v>
      </c>
      <c r="F78" s="79" t="str">
        <f>IF(детализация!L77&gt;0,детализация!L77," ")</f>
        <v xml:space="preserve"> </v>
      </c>
      <c r="G78" s="25" t="str">
        <f>IF(детализация!Q77&gt;0,детализация!Q77," ")</f>
        <v xml:space="preserve"> </v>
      </c>
      <c r="H78" s="14" t="str">
        <f>IF(детализация!H77=0,"Не задана"," ")</f>
        <v>Не задана</v>
      </c>
      <c r="I78" s="14" t="str">
        <f>IF(детализация!O77&gt;0,детализация!O77," ")</f>
        <v xml:space="preserve"> </v>
      </c>
      <c r="J78" s="19" t="str">
        <f>IF(детализация!P77&gt;0,детализация!P77," ")</f>
        <v xml:space="preserve"> </v>
      </c>
      <c r="K78" s="3" t="str">
        <f>'сборка(P)'!P78</f>
        <v xml:space="preserve">   </v>
      </c>
      <c r="L78" s="85">
        <f>IF(детализация!Q77&gt;0,1,0)</f>
        <v>0</v>
      </c>
    </row>
    <row r="79" spans="1:12" ht="15">
      <c r="A79" s="7">
        <v>75</v>
      </c>
      <c r="B79" s="14" t="str">
        <f ca="1">детализация!E78</f>
        <v xml:space="preserve"> </v>
      </c>
      <c r="C79" s="14" t="str">
        <f ca="1">детализация!F78</f>
        <v xml:space="preserve">  </v>
      </c>
      <c r="D79" s="27" t="str">
        <f ca="1">детализация!G78</f>
        <v xml:space="preserve">  </v>
      </c>
      <c r="E79" s="79" t="str">
        <f>IF(детализация!I78&gt;0,детализация!I78," ")</f>
        <v xml:space="preserve"> </v>
      </c>
      <c r="F79" s="79" t="str">
        <f>IF(детализация!L78&gt;0,детализация!L78," ")</f>
        <v xml:space="preserve"> </v>
      </c>
      <c r="G79" s="25" t="str">
        <f>IF(детализация!Q78&gt;0,детализация!Q78," ")</f>
        <v xml:space="preserve"> </v>
      </c>
      <c r="H79" s="14" t="str">
        <f>IF(детализация!H78=0,"Не задана"," ")</f>
        <v>Не задана</v>
      </c>
      <c r="I79" s="14" t="str">
        <f>IF(детализация!O78&gt;0,детализация!O78," ")</f>
        <v xml:space="preserve"> </v>
      </c>
      <c r="J79" s="19" t="str">
        <f>IF(детализация!P78&gt;0,детализация!P78," ")</f>
        <v xml:space="preserve"> </v>
      </c>
      <c r="K79" s="3" t="str">
        <f>'сборка(P)'!P79</f>
        <v xml:space="preserve">   </v>
      </c>
      <c r="L79" s="85">
        <f>IF(детализация!Q78&gt;0,1,0)</f>
        <v>0</v>
      </c>
    </row>
    <row r="80" spans="1:12" ht="15">
      <c r="A80" s="7">
        <v>76</v>
      </c>
      <c r="B80" s="14" t="str">
        <f ca="1">детализация!E79</f>
        <v xml:space="preserve"> </v>
      </c>
      <c r="C80" s="14" t="str">
        <f ca="1">детализация!F79</f>
        <v xml:space="preserve">  </v>
      </c>
      <c r="D80" s="27" t="str">
        <f ca="1">детализация!G79</f>
        <v xml:space="preserve">  </v>
      </c>
      <c r="E80" s="79" t="str">
        <f>IF(детализация!I79&gt;0,детализация!I79," ")</f>
        <v xml:space="preserve"> </v>
      </c>
      <c r="F80" s="79" t="str">
        <f>IF(детализация!L79&gt;0,детализация!L79," ")</f>
        <v xml:space="preserve"> </v>
      </c>
      <c r="G80" s="25" t="str">
        <f>IF(детализация!Q79&gt;0,детализация!Q79," ")</f>
        <v xml:space="preserve"> </v>
      </c>
      <c r="H80" s="14" t="str">
        <f>IF(детализация!H79=0,"Не задана"," ")</f>
        <v>Не задана</v>
      </c>
      <c r="I80" s="14" t="str">
        <f>IF(детализация!O79&gt;0,детализация!O79," ")</f>
        <v xml:space="preserve"> </v>
      </c>
      <c r="J80" s="19" t="str">
        <f>IF(детализация!P79&gt;0,детализация!P79," ")</f>
        <v xml:space="preserve"> </v>
      </c>
      <c r="K80" s="3" t="str">
        <f>'сборка(P)'!P80</f>
        <v xml:space="preserve">   </v>
      </c>
      <c r="L80" s="85">
        <f>IF(детализация!Q79&gt;0,1,0)</f>
        <v>0</v>
      </c>
    </row>
    <row r="81" spans="1:12" ht="15">
      <c r="A81" s="7">
        <v>77</v>
      </c>
      <c r="B81" s="14" t="str">
        <f ca="1">детализация!E80</f>
        <v xml:space="preserve"> </v>
      </c>
      <c r="C81" s="14" t="str">
        <f ca="1">детализация!F80</f>
        <v xml:space="preserve">  </v>
      </c>
      <c r="D81" s="27" t="str">
        <f ca="1">детализация!G80</f>
        <v xml:space="preserve">  </v>
      </c>
      <c r="E81" s="79" t="str">
        <f>IF(детализация!I80&gt;0,детализация!I80," ")</f>
        <v xml:space="preserve"> </v>
      </c>
      <c r="F81" s="79" t="str">
        <f>IF(детализация!L80&gt;0,детализация!L80," ")</f>
        <v xml:space="preserve"> </v>
      </c>
      <c r="G81" s="25" t="str">
        <f>IF(детализация!Q80&gt;0,детализация!Q80," ")</f>
        <v xml:space="preserve"> </v>
      </c>
      <c r="H81" s="14" t="str">
        <f>IF(детализация!H80=0,"Не задана"," ")</f>
        <v>Не задана</v>
      </c>
      <c r="I81" s="14" t="str">
        <f>IF(детализация!O80&gt;0,детализация!O80," ")</f>
        <v xml:space="preserve"> </v>
      </c>
      <c r="J81" s="19" t="str">
        <f>IF(детализация!P80&gt;0,детализация!P80," ")</f>
        <v xml:space="preserve"> </v>
      </c>
      <c r="K81" s="3" t="str">
        <f>'сборка(P)'!P81</f>
        <v xml:space="preserve">   </v>
      </c>
      <c r="L81" s="85">
        <f>IF(детализация!Q80&gt;0,1,0)</f>
        <v>0</v>
      </c>
    </row>
    <row r="82" spans="1:12" ht="15">
      <c r="A82" s="7">
        <v>78</v>
      </c>
      <c r="B82" s="14" t="str">
        <f ca="1">детализация!E81</f>
        <v xml:space="preserve"> </v>
      </c>
      <c r="C82" s="14" t="str">
        <f ca="1">детализация!F81</f>
        <v xml:space="preserve">  </v>
      </c>
      <c r="D82" s="27" t="str">
        <f ca="1">детализация!G81</f>
        <v xml:space="preserve">  </v>
      </c>
      <c r="E82" s="79" t="str">
        <f>IF(детализация!I81&gt;0,детализация!I81," ")</f>
        <v xml:space="preserve"> </v>
      </c>
      <c r="F82" s="79" t="str">
        <f>IF(детализация!L81&gt;0,детализация!L81," ")</f>
        <v xml:space="preserve"> </v>
      </c>
      <c r="G82" s="25" t="str">
        <f>IF(детализация!Q81&gt;0,детализация!Q81," ")</f>
        <v xml:space="preserve"> </v>
      </c>
      <c r="H82" s="14" t="str">
        <f>IF(детализация!H81=0,"Не задана"," ")</f>
        <v>Не задана</v>
      </c>
      <c r="I82" s="14" t="str">
        <f>IF(детализация!O81&gt;0,детализация!O81," ")</f>
        <v xml:space="preserve"> </v>
      </c>
      <c r="J82" s="19" t="str">
        <f>IF(детализация!P81&gt;0,детализация!P81," ")</f>
        <v xml:space="preserve"> </v>
      </c>
      <c r="K82" s="3" t="str">
        <f>'сборка(P)'!P82</f>
        <v xml:space="preserve">   </v>
      </c>
      <c r="L82" s="85">
        <f>IF(детализация!Q81&gt;0,1,0)</f>
        <v>0</v>
      </c>
    </row>
    <row r="83" spans="1:12" ht="15">
      <c r="A83" s="7">
        <v>79</v>
      </c>
      <c r="B83" s="14" t="str">
        <f ca="1">детализация!E82</f>
        <v xml:space="preserve"> </v>
      </c>
      <c r="C83" s="14" t="str">
        <f ca="1">детализация!F82</f>
        <v xml:space="preserve">  </v>
      </c>
      <c r="D83" s="27" t="str">
        <f ca="1">детализация!G82</f>
        <v xml:space="preserve">  </v>
      </c>
      <c r="E83" s="79" t="str">
        <f>IF(детализация!I82&gt;0,детализация!I82," ")</f>
        <v xml:space="preserve"> </v>
      </c>
      <c r="F83" s="79" t="str">
        <f>IF(детализация!L82&gt;0,детализация!L82," ")</f>
        <v xml:space="preserve"> </v>
      </c>
      <c r="G83" s="25" t="str">
        <f>IF(детализация!Q82&gt;0,детализация!Q82," ")</f>
        <v xml:space="preserve"> </v>
      </c>
      <c r="H83" s="14" t="str">
        <f>IF(детализация!H82=0,"Не задана"," ")</f>
        <v>Не задана</v>
      </c>
      <c r="I83" s="14" t="str">
        <f>IF(детализация!O82&gt;0,детализация!O82," ")</f>
        <v xml:space="preserve"> </v>
      </c>
      <c r="J83" s="19" t="str">
        <f>IF(детализация!P82&gt;0,детализация!P82," ")</f>
        <v xml:space="preserve"> </v>
      </c>
      <c r="K83" s="3" t="str">
        <f>'сборка(P)'!P83</f>
        <v xml:space="preserve">   </v>
      </c>
      <c r="L83" s="85">
        <f>IF(детализация!Q82&gt;0,1,0)</f>
        <v>0</v>
      </c>
    </row>
    <row r="84" spans="1:12" ht="15">
      <c r="A84" s="7">
        <v>80</v>
      </c>
      <c r="B84" s="14" t="str">
        <f ca="1">детализация!E83</f>
        <v xml:space="preserve"> </v>
      </c>
      <c r="C84" s="14" t="str">
        <f ca="1">детализация!F83</f>
        <v xml:space="preserve">  </v>
      </c>
      <c r="D84" s="27" t="str">
        <f ca="1">детализация!G83</f>
        <v xml:space="preserve">  </v>
      </c>
      <c r="E84" s="79" t="str">
        <f>IF(детализация!I83&gt;0,детализация!I83," ")</f>
        <v xml:space="preserve"> </v>
      </c>
      <c r="F84" s="79" t="str">
        <f>IF(детализация!L83&gt;0,детализация!L83," ")</f>
        <v xml:space="preserve"> </v>
      </c>
      <c r="G84" s="25" t="str">
        <f>IF(детализация!Q83&gt;0,детализация!Q83," ")</f>
        <v xml:space="preserve"> </v>
      </c>
      <c r="H84" s="14" t="str">
        <f>IF(детализация!H83=0,"Не задана"," ")</f>
        <v>Не задана</v>
      </c>
      <c r="I84" s="14" t="str">
        <f>IF(детализация!O83&gt;0,детализация!O83," ")</f>
        <v xml:space="preserve"> </v>
      </c>
      <c r="J84" s="19" t="str">
        <f>IF(детализация!P83&gt;0,детализация!P83," ")</f>
        <v xml:space="preserve"> </v>
      </c>
      <c r="K84" s="3" t="str">
        <f>'сборка(P)'!P84</f>
        <v xml:space="preserve">   </v>
      </c>
      <c r="L84" s="85">
        <f>IF(детализация!Q83&gt;0,1,0)</f>
        <v>0</v>
      </c>
    </row>
    <row r="85" spans="1:12" ht="15">
      <c r="A85" s="7">
        <v>81</v>
      </c>
      <c r="B85" s="14" t="str">
        <f ca="1">детализация!E84</f>
        <v xml:space="preserve"> </v>
      </c>
      <c r="C85" s="14" t="str">
        <f ca="1">детализация!F84</f>
        <v xml:space="preserve">  </v>
      </c>
      <c r="D85" s="27" t="str">
        <f ca="1">детализация!G84</f>
        <v xml:space="preserve">  </v>
      </c>
      <c r="E85" s="79" t="str">
        <f>IF(детализация!I84&gt;0,детализация!I84," ")</f>
        <v xml:space="preserve"> </v>
      </c>
      <c r="F85" s="79" t="str">
        <f>IF(детализация!L84&gt;0,детализация!L84," ")</f>
        <v xml:space="preserve"> </v>
      </c>
      <c r="G85" s="25" t="str">
        <f>IF(детализация!Q84&gt;0,детализация!Q84," ")</f>
        <v xml:space="preserve"> </v>
      </c>
      <c r="H85" s="14" t="str">
        <f>IF(детализация!H84=0,"Не задана"," ")</f>
        <v>Не задана</v>
      </c>
      <c r="I85" s="14" t="str">
        <f>IF(детализация!O84&gt;0,детализация!O84," ")</f>
        <v xml:space="preserve"> </v>
      </c>
      <c r="J85" s="19" t="str">
        <f>IF(детализация!P84&gt;0,детализация!P84," ")</f>
        <v xml:space="preserve"> </v>
      </c>
      <c r="K85" s="3" t="str">
        <f>'сборка(P)'!P85</f>
        <v xml:space="preserve">   </v>
      </c>
      <c r="L85" s="85">
        <f>IF(детализация!Q84&gt;0,1,0)</f>
        <v>0</v>
      </c>
    </row>
    <row r="86" spans="1:12" ht="15">
      <c r="A86" s="7">
        <v>82</v>
      </c>
      <c r="B86" s="14" t="str">
        <f ca="1">детализация!E85</f>
        <v xml:space="preserve"> </v>
      </c>
      <c r="C86" s="14" t="str">
        <f ca="1">детализация!F85</f>
        <v xml:space="preserve">  </v>
      </c>
      <c r="D86" s="27" t="str">
        <f ca="1">детализация!G85</f>
        <v xml:space="preserve">  </v>
      </c>
      <c r="E86" s="79" t="str">
        <f>IF(детализация!I85&gt;0,детализация!I85," ")</f>
        <v xml:space="preserve"> </v>
      </c>
      <c r="F86" s="79" t="str">
        <f>IF(детализация!L85&gt;0,детализация!L85," ")</f>
        <v xml:space="preserve"> </v>
      </c>
      <c r="G86" s="25" t="str">
        <f>IF(детализация!Q85&gt;0,детализация!Q85," ")</f>
        <v xml:space="preserve"> </v>
      </c>
      <c r="H86" s="14" t="str">
        <f>IF(детализация!H85=0,"Не задана"," ")</f>
        <v>Не задана</v>
      </c>
      <c r="I86" s="14" t="str">
        <f>IF(детализация!O85&gt;0,детализация!O85," ")</f>
        <v xml:space="preserve"> </v>
      </c>
      <c r="J86" s="19" t="str">
        <f>IF(детализация!P85&gt;0,детализация!P85," ")</f>
        <v xml:space="preserve"> </v>
      </c>
      <c r="K86" s="3" t="str">
        <f>'сборка(P)'!P86</f>
        <v xml:space="preserve">   </v>
      </c>
      <c r="L86" s="85">
        <f>IF(детализация!Q85&gt;0,1,0)</f>
        <v>0</v>
      </c>
    </row>
    <row r="87" spans="1:12" ht="15">
      <c r="A87" s="7">
        <v>83</v>
      </c>
      <c r="B87" s="14" t="str">
        <f ca="1">детализация!E86</f>
        <v xml:space="preserve"> </v>
      </c>
      <c r="C87" s="14" t="str">
        <f ca="1">детализация!F86</f>
        <v xml:space="preserve">  </v>
      </c>
      <c r="D87" s="27" t="str">
        <f ca="1">детализация!G86</f>
        <v xml:space="preserve">  </v>
      </c>
      <c r="E87" s="79" t="str">
        <f>IF(детализация!I86&gt;0,детализация!I86," ")</f>
        <v xml:space="preserve"> </v>
      </c>
      <c r="F87" s="79" t="str">
        <f>IF(детализация!L86&gt;0,детализация!L86," ")</f>
        <v xml:space="preserve"> </v>
      </c>
      <c r="G87" s="25" t="str">
        <f>IF(детализация!Q86&gt;0,детализация!Q86," ")</f>
        <v xml:space="preserve"> </v>
      </c>
      <c r="H87" s="14" t="str">
        <f>IF(детализация!H86=0,"Не задана"," ")</f>
        <v>Не задана</v>
      </c>
      <c r="I87" s="14" t="str">
        <f>IF(детализация!O86&gt;0,детализация!O86," ")</f>
        <v xml:space="preserve"> </v>
      </c>
      <c r="J87" s="19" t="str">
        <f>IF(детализация!P86&gt;0,детализация!P86," ")</f>
        <v xml:space="preserve"> </v>
      </c>
      <c r="K87" s="3" t="str">
        <f>'сборка(P)'!P87</f>
        <v xml:space="preserve">   </v>
      </c>
      <c r="L87" s="85">
        <f>IF(детализация!Q86&gt;0,1,0)</f>
        <v>0</v>
      </c>
    </row>
    <row r="88" spans="1:12" ht="15">
      <c r="A88" s="7">
        <v>84</v>
      </c>
      <c r="B88" s="14" t="str">
        <f ca="1">детализация!E87</f>
        <v xml:space="preserve"> </v>
      </c>
      <c r="C88" s="14" t="str">
        <f ca="1">детализация!F87</f>
        <v xml:space="preserve">  </v>
      </c>
      <c r="D88" s="27" t="str">
        <f ca="1">детализация!G87</f>
        <v xml:space="preserve">  </v>
      </c>
      <c r="E88" s="79" t="str">
        <f>IF(детализация!I87&gt;0,детализация!I87," ")</f>
        <v xml:space="preserve"> </v>
      </c>
      <c r="F88" s="79" t="str">
        <f>IF(детализация!L87&gt;0,детализация!L87," ")</f>
        <v xml:space="preserve"> </v>
      </c>
      <c r="G88" s="25" t="str">
        <f>IF(детализация!Q87&gt;0,детализация!Q87," ")</f>
        <v xml:space="preserve"> </v>
      </c>
      <c r="H88" s="14" t="str">
        <f>IF(детализация!H87=0,"Не задана"," ")</f>
        <v>Не задана</v>
      </c>
      <c r="I88" s="14" t="str">
        <f>IF(детализация!O87&gt;0,детализация!O87," ")</f>
        <v xml:space="preserve"> </v>
      </c>
      <c r="J88" s="19" t="str">
        <f>IF(детализация!P87&gt;0,детализация!P87," ")</f>
        <v xml:space="preserve"> </v>
      </c>
      <c r="K88" s="3" t="str">
        <f>'сборка(P)'!P88</f>
        <v xml:space="preserve">   </v>
      </c>
      <c r="L88" s="85">
        <f>IF(детализация!Q87&gt;0,1,0)</f>
        <v>0</v>
      </c>
    </row>
    <row r="89" spans="1:12" ht="15">
      <c r="A89" s="7">
        <v>85</v>
      </c>
      <c r="B89" s="14" t="str">
        <f ca="1">детализация!E88</f>
        <v xml:space="preserve"> </v>
      </c>
      <c r="C89" s="14" t="str">
        <f ca="1">детализация!F88</f>
        <v xml:space="preserve">  </v>
      </c>
      <c r="D89" s="27" t="str">
        <f ca="1">детализация!G88</f>
        <v xml:space="preserve">  </v>
      </c>
      <c r="E89" s="79" t="str">
        <f>IF(детализация!I88&gt;0,детализация!I88," ")</f>
        <v xml:space="preserve"> </v>
      </c>
      <c r="F89" s="79" t="str">
        <f>IF(детализация!L88&gt;0,детализация!L88," ")</f>
        <v xml:space="preserve"> </v>
      </c>
      <c r="G89" s="25" t="str">
        <f>IF(детализация!Q88&gt;0,детализация!Q88," ")</f>
        <v xml:space="preserve"> </v>
      </c>
      <c r="H89" s="14" t="str">
        <f>IF(детализация!H88=0,"Не задана"," ")</f>
        <v>Не задана</v>
      </c>
      <c r="I89" s="14" t="str">
        <f>IF(детализация!O88&gt;0,детализация!O88," ")</f>
        <v xml:space="preserve"> </v>
      </c>
      <c r="J89" s="19" t="str">
        <f>IF(детализация!P88&gt;0,детализация!P88," ")</f>
        <v xml:space="preserve"> </v>
      </c>
      <c r="K89" s="3" t="str">
        <f>'сборка(P)'!P89</f>
        <v xml:space="preserve">   </v>
      </c>
      <c r="L89" s="85">
        <f>IF(детализация!Q88&gt;0,1,0)</f>
        <v>0</v>
      </c>
    </row>
    <row r="90" spans="1:12" ht="15">
      <c r="A90" s="7">
        <v>86</v>
      </c>
      <c r="B90" s="14" t="str">
        <f ca="1">детализация!E89</f>
        <v xml:space="preserve"> </v>
      </c>
      <c r="C90" s="14" t="str">
        <f ca="1">детализация!F89</f>
        <v xml:space="preserve">  </v>
      </c>
      <c r="D90" s="27" t="str">
        <f ca="1">детализация!G89</f>
        <v xml:space="preserve">  </v>
      </c>
      <c r="E90" s="79" t="str">
        <f>IF(детализация!I89&gt;0,детализация!I89," ")</f>
        <v xml:space="preserve"> </v>
      </c>
      <c r="F90" s="79" t="str">
        <f>IF(детализация!L89&gt;0,детализация!L89," ")</f>
        <v xml:space="preserve"> </v>
      </c>
      <c r="G90" s="25" t="str">
        <f>IF(детализация!Q89&gt;0,детализация!Q89," ")</f>
        <v xml:space="preserve"> </v>
      </c>
      <c r="H90" s="14" t="str">
        <f>IF(детализация!H89=0,"Не задана"," ")</f>
        <v>Не задана</v>
      </c>
      <c r="I90" s="14" t="str">
        <f>IF(детализация!O89&gt;0,детализация!O89," ")</f>
        <v xml:space="preserve"> </v>
      </c>
      <c r="J90" s="19" t="str">
        <f>IF(детализация!P89&gt;0,детализация!P89," ")</f>
        <v xml:space="preserve"> </v>
      </c>
      <c r="K90" s="3" t="str">
        <f>'сборка(P)'!P90</f>
        <v xml:space="preserve">   </v>
      </c>
      <c r="L90" s="85">
        <f>IF(детализация!Q89&gt;0,1,0)</f>
        <v>0</v>
      </c>
    </row>
    <row r="91" spans="1:12" ht="15">
      <c r="A91" s="7">
        <v>87</v>
      </c>
      <c r="B91" s="14" t="str">
        <f ca="1">детализация!E90</f>
        <v xml:space="preserve"> </v>
      </c>
      <c r="C91" s="14" t="str">
        <f ca="1">детализация!F90</f>
        <v xml:space="preserve">  </v>
      </c>
      <c r="D91" s="27" t="str">
        <f ca="1">детализация!G90</f>
        <v xml:space="preserve">  </v>
      </c>
      <c r="E91" s="79" t="str">
        <f>IF(детализация!I90&gt;0,детализация!I90," ")</f>
        <v xml:space="preserve"> </v>
      </c>
      <c r="F91" s="79" t="str">
        <f>IF(детализация!L90&gt;0,детализация!L90," ")</f>
        <v xml:space="preserve"> </v>
      </c>
      <c r="G91" s="25" t="str">
        <f>IF(детализация!Q90&gt;0,детализация!Q90," ")</f>
        <v xml:space="preserve"> </v>
      </c>
      <c r="H91" s="14" t="str">
        <f>IF(детализация!H90=0,"Не задана"," ")</f>
        <v>Не задана</v>
      </c>
      <c r="I91" s="14" t="str">
        <f>IF(детализация!O90&gt;0,детализация!O90," ")</f>
        <v xml:space="preserve"> </v>
      </c>
      <c r="J91" s="19" t="str">
        <f>IF(детализация!P90&gt;0,детализация!P90," ")</f>
        <v xml:space="preserve"> </v>
      </c>
      <c r="K91" s="3" t="str">
        <f>'сборка(P)'!P91</f>
        <v xml:space="preserve">   </v>
      </c>
      <c r="L91" s="85">
        <f>IF(детализация!Q90&gt;0,1,0)</f>
        <v>0</v>
      </c>
    </row>
    <row r="92" spans="1:12" ht="15">
      <c r="A92" s="7">
        <v>88</v>
      </c>
      <c r="B92" s="14" t="str">
        <f ca="1">детализация!E91</f>
        <v xml:space="preserve"> </v>
      </c>
      <c r="C92" s="14" t="str">
        <f ca="1">детализация!F91</f>
        <v xml:space="preserve">  </v>
      </c>
      <c r="D92" s="27" t="str">
        <f ca="1">детализация!G91</f>
        <v xml:space="preserve">  </v>
      </c>
      <c r="E92" s="79" t="str">
        <f>IF(детализация!I91&gt;0,детализация!I91," ")</f>
        <v xml:space="preserve"> </v>
      </c>
      <c r="F92" s="79" t="str">
        <f>IF(детализация!L91&gt;0,детализация!L91," ")</f>
        <v xml:space="preserve"> </v>
      </c>
      <c r="G92" s="25" t="str">
        <f>IF(детализация!Q91&gt;0,детализация!Q91," ")</f>
        <v xml:space="preserve"> </v>
      </c>
      <c r="H92" s="14" t="str">
        <f>IF(детализация!H91=0,"Не задана"," ")</f>
        <v>Не задана</v>
      </c>
      <c r="I92" s="14" t="str">
        <f>IF(детализация!O91&gt;0,детализация!O91," ")</f>
        <v xml:space="preserve"> </v>
      </c>
      <c r="J92" s="19" t="str">
        <f>IF(детализация!P91&gt;0,детализация!P91," ")</f>
        <v xml:space="preserve"> </v>
      </c>
      <c r="K92" s="3" t="str">
        <f>'сборка(P)'!P92</f>
        <v xml:space="preserve">   </v>
      </c>
      <c r="L92" s="85">
        <f>IF(детализация!Q91&gt;0,1,0)</f>
        <v>0</v>
      </c>
    </row>
    <row r="93" spans="1:12" ht="15">
      <c r="A93" s="7">
        <v>89</v>
      </c>
      <c r="B93" s="14" t="str">
        <f ca="1">детализация!E92</f>
        <v xml:space="preserve"> </v>
      </c>
      <c r="C93" s="14" t="str">
        <f ca="1">детализация!F92</f>
        <v xml:space="preserve">  </v>
      </c>
      <c r="D93" s="27" t="str">
        <f ca="1">детализация!G92</f>
        <v xml:space="preserve">  </v>
      </c>
      <c r="E93" s="79" t="str">
        <f>IF(детализация!I92&gt;0,детализация!I92," ")</f>
        <v xml:space="preserve"> </v>
      </c>
      <c r="F93" s="79" t="str">
        <f>IF(детализация!L92&gt;0,детализация!L92," ")</f>
        <v xml:space="preserve"> </v>
      </c>
      <c r="G93" s="25" t="str">
        <f>IF(детализация!Q92&gt;0,детализация!Q92," ")</f>
        <v xml:space="preserve"> </v>
      </c>
      <c r="H93" s="14" t="str">
        <f>IF(детализация!H92=0,"Не задана"," ")</f>
        <v>Не задана</v>
      </c>
      <c r="I93" s="14" t="str">
        <f>IF(детализация!O92&gt;0,детализация!O92," ")</f>
        <v xml:space="preserve"> </v>
      </c>
      <c r="J93" s="19" t="str">
        <f>IF(детализация!P92&gt;0,детализация!P92," ")</f>
        <v xml:space="preserve"> </v>
      </c>
      <c r="K93" s="3" t="str">
        <f>'сборка(P)'!P93</f>
        <v xml:space="preserve">   </v>
      </c>
      <c r="L93" s="85">
        <f>IF(детализация!Q92&gt;0,1,0)</f>
        <v>0</v>
      </c>
    </row>
    <row r="94" spans="1:12" ht="15">
      <c r="A94" s="7">
        <v>90</v>
      </c>
      <c r="B94" s="14" t="str">
        <f ca="1">детализация!E93</f>
        <v xml:space="preserve"> </v>
      </c>
      <c r="C94" s="14" t="str">
        <f ca="1">детализация!F93</f>
        <v xml:space="preserve">  </v>
      </c>
      <c r="D94" s="27" t="str">
        <f ca="1">детализация!G93</f>
        <v xml:space="preserve">  </v>
      </c>
      <c r="E94" s="79" t="str">
        <f>IF(детализация!I93&gt;0,детализация!I93," ")</f>
        <v xml:space="preserve"> </v>
      </c>
      <c r="F94" s="79" t="str">
        <f>IF(детализация!L93&gt;0,детализация!L93," ")</f>
        <v xml:space="preserve"> </v>
      </c>
      <c r="G94" s="25" t="str">
        <f>IF(детализация!Q93&gt;0,детализация!Q93," ")</f>
        <v xml:space="preserve"> </v>
      </c>
      <c r="H94" s="14" t="str">
        <f>IF(детализация!H93=0,"Не задана"," ")</f>
        <v>Не задана</v>
      </c>
      <c r="I94" s="14" t="str">
        <f>IF(детализация!O93&gt;0,детализация!O93," ")</f>
        <v xml:space="preserve"> </v>
      </c>
      <c r="J94" s="19" t="str">
        <f>IF(детализация!P93&gt;0,детализация!P93," ")</f>
        <v xml:space="preserve"> </v>
      </c>
      <c r="K94" s="3" t="str">
        <f>'сборка(P)'!P94</f>
        <v xml:space="preserve">   </v>
      </c>
      <c r="L94" s="85">
        <f>IF(детализация!Q93&gt;0,1,0)</f>
        <v>0</v>
      </c>
    </row>
    <row r="95" spans="1:12" ht="15">
      <c r="A95" s="7">
        <v>91</v>
      </c>
      <c r="B95" s="14" t="str">
        <f ca="1">детализация!E94</f>
        <v xml:space="preserve"> </v>
      </c>
      <c r="C95" s="14" t="str">
        <f ca="1">детализация!F94</f>
        <v xml:space="preserve">  </v>
      </c>
      <c r="D95" s="27" t="str">
        <f ca="1">детализация!G94</f>
        <v xml:space="preserve">  </v>
      </c>
      <c r="E95" s="79" t="str">
        <f>IF(детализация!I94&gt;0,детализация!I94," ")</f>
        <v xml:space="preserve"> </v>
      </c>
      <c r="F95" s="79" t="str">
        <f>IF(детализация!L94&gt;0,детализация!L94," ")</f>
        <v xml:space="preserve"> </v>
      </c>
      <c r="G95" s="25" t="str">
        <f>IF(детализация!Q94&gt;0,детализация!Q94," ")</f>
        <v xml:space="preserve"> </v>
      </c>
      <c r="H95" s="14" t="str">
        <f>IF(детализация!H94=0,"Не задана"," ")</f>
        <v>Не задана</v>
      </c>
      <c r="I95" s="14" t="str">
        <f>IF(детализация!O94&gt;0,детализация!O94," ")</f>
        <v xml:space="preserve"> </v>
      </c>
      <c r="J95" s="19" t="str">
        <f>IF(детализация!P94&gt;0,детализация!P94," ")</f>
        <v xml:space="preserve"> </v>
      </c>
      <c r="K95" s="3" t="str">
        <f>'сборка(P)'!P95</f>
        <v xml:space="preserve">   </v>
      </c>
      <c r="L95" s="85">
        <f>IF(детализация!Q94&gt;0,1,0)</f>
        <v>0</v>
      </c>
    </row>
    <row r="96" spans="1:12" ht="15">
      <c r="A96" s="7">
        <v>92</v>
      </c>
      <c r="B96" s="14" t="str">
        <f ca="1">детализация!E95</f>
        <v xml:space="preserve"> </v>
      </c>
      <c r="C96" s="14" t="str">
        <f ca="1">детализация!F95</f>
        <v xml:space="preserve">  </v>
      </c>
      <c r="D96" s="27" t="str">
        <f ca="1">детализация!G95</f>
        <v xml:space="preserve">  </v>
      </c>
      <c r="E96" s="79" t="str">
        <f>IF(детализация!I95&gt;0,детализация!I95," ")</f>
        <v xml:space="preserve"> </v>
      </c>
      <c r="F96" s="79" t="str">
        <f>IF(детализация!L95&gt;0,детализация!L95," ")</f>
        <v xml:space="preserve"> </v>
      </c>
      <c r="G96" s="25" t="str">
        <f>IF(детализация!Q95&gt;0,детализация!Q95," ")</f>
        <v xml:space="preserve"> </v>
      </c>
      <c r="H96" s="14" t="str">
        <f>IF(детализация!H95=0,"Не задана"," ")</f>
        <v>Не задана</v>
      </c>
      <c r="I96" s="14" t="str">
        <f>IF(детализация!O95&gt;0,детализация!O95," ")</f>
        <v xml:space="preserve"> </v>
      </c>
      <c r="J96" s="19" t="str">
        <f>IF(детализация!P95&gt;0,детализация!P95," ")</f>
        <v xml:space="preserve"> </v>
      </c>
      <c r="K96" s="3" t="str">
        <f>'сборка(P)'!P96</f>
        <v xml:space="preserve">   </v>
      </c>
      <c r="L96" s="85">
        <f>IF(детализация!Q95&gt;0,1,0)</f>
        <v>0</v>
      </c>
    </row>
    <row r="97" spans="1:12" ht="15">
      <c r="A97" s="7">
        <v>93</v>
      </c>
      <c r="B97" s="14" t="str">
        <f ca="1">детализация!E96</f>
        <v xml:space="preserve"> </v>
      </c>
      <c r="C97" s="14" t="str">
        <f ca="1">детализация!F96</f>
        <v xml:space="preserve">  </v>
      </c>
      <c r="D97" s="27" t="str">
        <f ca="1">детализация!G96</f>
        <v xml:space="preserve">  </v>
      </c>
      <c r="E97" s="79" t="str">
        <f>IF(детализация!I96&gt;0,детализация!I96," ")</f>
        <v xml:space="preserve"> </v>
      </c>
      <c r="F97" s="79" t="str">
        <f>IF(детализация!L96&gt;0,детализация!L96," ")</f>
        <v xml:space="preserve"> </v>
      </c>
      <c r="G97" s="25" t="str">
        <f>IF(детализация!Q96&gt;0,детализация!Q96," ")</f>
        <v xml:space="preserve"> </v>
      </c>
      <c r="H97" s="14" t="str">
        <f>IF(детализация!H96=0,"Не задана"," ")</f>
        <v>Не задана</v>
      </c>
      <c r="I97" s="14" t="str">
        <f>IF(детализация!O96&gt;0,детализация!O96," ")</f>
        <v xml:space="preserve"> </v>
      </c>
      <c r="J97" s="19" t="str">
        <f>IF(детализация!P96&gt;0,детализация!P96," ")</f>
        <v xml:space="preserve"> </v>
      </c>
      <c r="K97" s="3" t="str">
        <f>'сборка(P)'!P97</f>
        <v xml:space="preserve">   </v>
      </c>
      <c r="L97" s="85">
        <f>IF(детализация!Q96&gt;0,1,0)</f>
        <v>0</v>
      </c>
    </row>
    <row r="98" spans="1:12" ht="15">
      <c r="A98" s="7">
        <v>94</v>
      </c>
      <c r="B98" s="14" t="str">
        <f ca="1">детализация!E97</f>
        <v xml:space="preserve"> </v>
      </c>
      <c r="C98" s="14" t="str">
        <f ca="1">детализация!F97</f>
        <v xml:space="preserve">  </v>
      </c>
      <c r="D98" s="27" t="str">
        <f ca="1">детализация!G97</f>
        <v xml:space="preserve">  </v>
      </c>
      <c r="E98" s="79" t="str">
        <f>IF(детализация!I97&gt;0,детализация!I97," ")</f>
        <v xml:space="preserve"> </v>
      </c>
      <c r="F98" s="79" t="str">
        <f>IF(детализация!L97&gt;0,детализация!L97," ")</f>
        <v xml:space="preserve"> </v>
      </c>
      <c r="G98" s="25" t="str">
        <f>IF(детализация!Q97&gt;0,детализация!Q97," ")</f>
        <v xml:space="preserve"> </v>
      </c>
      <c r="H98" s="14" t="str">
        <f>IF(детализация!H97=0,"Не задана"," ")</f>
        <v>Не задана</v>
      </c>
      <c r="I98" s="14" t="str">
        <f>IF(детализация!O97&gt;0,детализация!O97," ")</f>
        <v xml:space="preserve"> </v>
      </c>
      <c r="J98" s="19" t="str">
        <f>IF(детализация!P97&gt;0,детализация!P97," ")</f>
        <v xml:space="preserve"> </v>
      </c>
      <c r="K98" s="3" t="str">
        <f>'сборка(P)'!P98</f>
        <v xml:space="preserve">   </v>
      </c>
      <c r="L98" s="85">
        <f>IF(детализация!Q97&gt;0,1,0)</f>
        <v>0</v>
      </c>
    </row>
    <row r="99" spans="1:12" ht="15">
      <c r="A99" s="7">
        <v>95</v>
      </c>
      <c r="B99" s="14" t="str">
        <f ca="1">детализация!E98</f>
        <v xml:space="preserve"> </v>
      </c>
      <c r="C99" s="14" t="str">
        <f ca="1">детализация!F98</f>
        <v xml:space="preserve">  </v>
      </c>
      <c r="D99" s="27" t="str">
        <f ca="1">детализация!G98</f>
        <v xml:space="preserve">  </v>
      </c>
      <c r="E99" s="79" t="str">
        <f>IF(детализация!I98&gt;0,детализация!I98," ")</f>
        <v xml:space="preserve"> </v>
      </c>
      <c r="F99" s="79" t="str">
        <f>IF(детализация!L98&gt;0,детализация!L98," ")</f>
        <v xml:space="preserve"> </v>
      </c>
      <c r="G99" s="25" t="str">
        <f>IF(детализация!Q98&gt;0,детализация!Q98," ")</f>
        <v xml:space="preserve"> </v>
      </c>
      <c r="H99" s="14" t="str">
        <f>IF(детализация!H98=0,"Не задана"," ")</f>
        <v>Не задана</v>
      </c>
      <c r="I99" s="14" t="str">
        <f>IF(детализация!O98&gt;0,детализация!O98," ")</f>
        <v xml:space="preserve"> </v>
      </c>
      <c r="J99" s="19" t="str">
        <f>IF(детализация!P98&gt;0,детализация!P98," ")</f>
        <v xml:space="preserve"> </v>
      </c>
      <c r="K99" s="3" t="str">
        <f>'сборка(P)'!P99</f>
        <v xml:space="preserve">   </v>
      </c>
      <c r="L99" s="85">
        <f>IF(детализация!Q98&gt;0,1,0)</f>
        <v>0</v>
      </c>
    </row>
    <row r="100" spans="1:12" ht="15">
      <c r="A100" s="7">
        <v>96</v>
      </c>
      <c r="B100" s="14" t="str">
        <f ca="1">детализация!E99</f>
        <v xml:space="preserve"> </v>
      </c>
      <c r="C100" s="14" t="str">
        <f ca="1">детализация!F99</f>
        <v xml:space="preserve">  </v>
      </c>
      <c r="D100" s="27" t="str">
        <f ca="1">детализация!G99</f>
        <v xml:space="preserve">  </v>
      </c>
      <c r="E100" s="79" t="str">
        <f>IF(детализация!I99&gt;0,детализация!I99," ")</f>
        <v xml:space="preserve"> </v>
      </c>
      <c r="F100" s="79" t="str">
        <f>IF(детализация!L99&gt;0,детализация!L99," ")</f>
        <v xml:space="preserve"> </v>
      </c>
      <c r="G100" s="25" t="str">
        <f>IF(детализация!Q99&gt;0,детализация!Q99," ")</f>
        <v xml:space="preserve"> </v>
      </c>
      <c r="H100" s="14" t="str">
        <f>IF(детализация!H99=0,"Не задана"," ")</f>
        <v>Не задана</v>
      </c>
      <c r="I100" s="14" t="str">
        <f>IF(детализация!O99&gt;0,детализация!O99," ")</f>
        <v xml:space="preserve"> </v>
      </c>
      <c r="J100" s="19" t="str">
        <f>IF(детализация!P99&gt;0,детализация!P99," ")</f>
        <v xml:space="preserve"> </v>
      </c>
      <c r="K100" s="3" t="str">
        <f>'сборка(P)'!P100</f>
        <v xml:space="preserve">   </v>
      </c>
      <c r="L100" s="85">
        <f>IF(детализация!Q99&gt;0,1,0)</f>
        <v>0</v>
      </c>
    </row>
    <row r="101" spans="1:12" ht="15">
      <c r="A101" s="7">
        <v>97</v>
      </c>
      <c r="B101" s="14" t="str">
        <f ca="1">детализация!E100</f>
        <v xml:space="preserve"> </v>
      </c>
      <c r="C101" s="14" t="str">
        <f ca="1">детализация!F100</f>
        <v xml:space="preserve">  </v>
      </c>
      <c r="D101" s="27" t="str">
        <f ca="1">детализация!G100</f>
        <v xml:space="preserve">  </v>
      </c>
      <c r="E101" s="79" t="str">
        <f>IF(детализация!I100&gt;0,детализация!I100," ")</f>
        <v xml:space="preserve"> </v>
      </c>
      <c r="F101" s="79" t="str">
        <f>IF(детализация!L100&gt;0,детализация!L100," ")</f>
        <v xml:space="preserve"> </v>
      </c>
      <c r="G101" s="25" t="str">
        <f>IF(детализация!Q100&gt;0,детализация!Q100," ")</f>
        <v xml:space="preserve"> </v>
      </c>
      <c r="H101" s="14" t="str">
        <f>IF(детализация!H100=0,"Не задана"," ")</f>
        <v>Не задана</v>
      </c>
      <c r="I101" s="14" t="str">
        <f>IF(детализация!O100&gt;0,детализация!O100," ")</f>
        <v xml:space="preserve"> </v>
      </c>
      <c r="J101" s="19" t="str">
        <f>IF(детализация!P100&gt;0,детализация!P100," ")</f>
        <v xml:space="preserve"> </v>
      </c>
      <c r="K101" s="3" t="str">
        <f>'сборка(P)'!P101</f>
        <v xml:space="preserve">   </v>
      </c>
      <c r="L101" s="85">
        <f>IF(детализация!Q100&gt;0,1,0)</f>
        <v>0</v>
      </c>
    </row>
    <row r="102" spans="1:12" ht="15">
      <c r="A102" s="7">
        <v>98</v>
      </c>
      <c r="B102" s="14" t="str">
        <f ca="1">детализация!E101</f>
        <v xml:space="preserve"> </v>
      </c>
      <c r="C102" s="14" t="str">
        <f ca="1">детализация!F101</f>
        <v xml:space="preserve">  </v>
      </c>
      <c r="D102" s="27" t="str">
        <f ca="1">детализация!G101</f>
        <v xml:space="preserve">  </v>
      </c>
      <c r="E102" s="79" t="str">
        <f>IF(детализация!I101&gt;0,детализация!I101," ")</f>
        <v xml:space="preserve"> </v>
      </c>
      <c r="F102" s="79" t="str">
        <f>IF(детализация!L101&gt;0,детализация!L101," ")</f>
        <v xml:space="preserve"> </v>
      </c>
      <c r="G102" s="25" t="str">
        <f>IF(детализация!Q101&gt;0,детализация!Q101," ")</f>
        <v xml:space="preserve"> </v>
      </c>
      <c r="H102" s="14" t="str">
        <f>IF(детализация!H101=0,"Не задана"," ")</f>
        <v>Не задана</v>
      </c>
      <c r="I102" s="14" t="str">
        <f>IF(детализация!O101&gt;0,детализация!O101," ")</f>
        <v xml:space="preserve"> </v>
      </c>
      <c r="J102" s="19" t="str">
        <f>IF(детализация!P101&gt;0,детализация!P101," ")</f>
        <v xml:space="preserve"> </v>
      </c>
      <c r="K102" s="3" t="str">
        <f>'сборка(P)'!P102</f>
        <v xml:space="preserve">   </v>
      </c>
      <c r="L102" s="85">
        <f>IF(детализация!Q101&gt;0,1,0)</f>
        <v>0</v>
      </c>
    </row>
    <row r="103" spans="1:12" ht="15">
      <c r="A103" s="7">
        <v>99</v>
      </c>
      <c r="B103" s="14" t="str">
        <f ca="1">детализация!E102</f>
        <v xml:space="preserve"> </v>
      </c>
      <c r="C103" s="14" t="str">
        <f ca="1">детализация!F102</f>
        <v xml:space="preserve">  </v>
      </c>
      <c r="D103" s="27" t="str">
        <f ca="1">детализация!G102</f>
        <v xml:space="preserve">  </v>
      </c>
      <c r="E103" s="79" t="str">
        <f>IF(детализация!I102&gt;0,детализация!I102," ")</f>
        <v xml:space="preserve"> </v>
      </c>
      <c r="F103" s="79" t="str">
        <f>IF(детализация!L102&gt;0,детализация!L102," ")</f>
        <v xml:space="preserve"> </v>
      </c>
      <c r="G103" s="25" t="str">
        <f>IF(детализация!Q102&gt;0,детализация!Q102," ")</f>
        <v xml:space="preserve"> </v>
      </c>
      <c r="H103" s="14" t="str">
        <f>IF(детализация!H102=0,"Не задана"," ")</f>
        <v>Не задана</v>
      </c>
      <c r="I103" s="14" t="str">
        <f>IF(детализация!O102&gt;0,детализация!O102," ")</f>
        <v xml:space="preserve"> </v>
      </c>
      <c r="J103" s="19" t="str">
        <f>IF(детализация!P102&gt;0,детализация!P102," ")</f>
        <v xml:space="preserve"> </v>
      </c>
      <c r="K103" s="3" t="str">
        <f>'сборка(P)'!P103</f>
        <v xml:space="preserve">   </v>
      </c>
      <c r="L103" s="85">
        <f>IF(детализация!Q102&gt;0,1,0)</f>
        <v>0</v>
      </c>
    </row>
    <row r="104" spans="1:12" ht="15">
      <c r="A104" s="7">
        <v>100</v>
      </c>
      <c r="B104" s="14" t="str">
        <f ca="1">детализация!E103</f>
        <v xml:space="preserve"> </v>
      </c>
      <c r="C104" s="14" t="str">
        <f ca="1">детализация!F103</f>
        <v xml:space="preserve">  </v>
      </c>
      <c r="D104" s="27" t="str">
        <f ca="1">детализация!G103</f>
        <v xml:space="preserve">  </v>
      </c>
      <c r="E104" s="79" t="str">
        <f>IF(детализация!I103&gt;0,детализация!I103," ")</f>
        <v xml:space="preserve"> </v>
      </c>
      <c r="F104" s="79" t="str">
        <f>IF(детализация!L103&gt;0,детализация!L103," ")</f>
        <v xml:space="preserve"> </v>
      </c>
      <c r="G104" s="25" t="str">
        <f>IF(детализация!Q103&gt;0,детализация!Q103," ")</f>
        <v xml:space="preserve"> </v>
      </c>
      <c r="H104" s="14" t="str">
        <f>IF(детализация!H103=0,"Не задана"," ")</f>
        <v>Не задана</v>
      </c>
      <c r="I104" s="14" t="str">
        <f>IF(детализация!O103&gt;0,детализация!O103," ")</f>
        <v xml:space="preserve"> </v>
      </c>
      <c r="J104" s="19" t="str">
        <f>IF(детализация!P103&gt;0,детализация!P103," ")</f>
        <v xml:space="preserve"> </v>
      </c>
      <c r="K104" s="3" t="str">
        <f>'сборка(P)'!P104</f>
        <v xml:space="preserve">   </v>
      </c>
      <c r="L104" s="85">
        <f>IF(детализация!Q103&gt;0,1,0)</f>
        <v>0</v>
      </c>
    </row>
    <row r="105" spans="1:12" ht="15">
      <c r="A105" s="7">
        <v>101</v>
      </c>
      <c r="B105" s="14" t="str">
        <f ca="1">детализация!E104</f>
        <v xml:space="preserve"> </v>
      </c>
      <c r="C105" s="14" t="str">
        <f ca="1">детализация!F104</f>
        <v xml:space="preserve">  </v>
      </c>
      <c r="D105" s="27" t="str">
        <f ca="1">детализация!G104</f>
        <v xml:space="preserve">  </v>
      </c>
      <c r="E105" s="79" t="str">
        <f>IF(детализация!I104&gt;0,детализация!I104," ")</f>
        <v xml:space="preserve"> </v>
      </c>
      <c r="F105" s="79" t="str">
        <f>IF(детализация!L104&gt;0,детализация!L104," ")</f>
        <v xml:space="preserve"> </v>
      </c>
      <c r="G105" s="25" t="str">
        <f>IF(детализация!Q104&gt;0,детализация!Q104," ")</f>
        <v xml:space="preserve"> </v>
      </c>
      <c r="H105" s="14" t="str">
        <f>IF(детализация!H104=0,"Не задана"," ")</f>
        <v>Не задана</v>
      </c>
      <c r="I105" s="14" t="str">
        <f>IF(детализация!O104&gt;0,детализация!O104," ")</f>
        <v xml:space="preserve"> </v>
      </c>
      <c r="J105" s="19" t="str">
        <f>IF(детализация!P104&gt;0,детализация!P104," ")</f>
        <v xml:space="preserve"> </v>
      </c>
      <c r="K105" s="3" t="str">
        <f>'сборка(P)'!P105</f>
        <v xml:space="preserve">   </v>
      </c>
      <c r="L105" s="85">
        <f>IF(детализация!Q104&gt;0,1,0)</f>
        <v>0</v>
      </c>
    </row>
    <row r="106" spans="1:12" ht="15">
      <c r="A106" s="7">
        <v>102</v>
      </c>
      <c r="B106" s="14" t="str">
        <f ca="1">детализация!E105</f>
        <v xml:space="preserve"> </v>
      </c>
      <c r="C106" s="14" t="str">
        <f ca="1">детализация!F105</f>
        <v xml:space="preserve">  </v>
      </c>
      <c r="D106" s="27" t="str">
        <f ca="1">детализация!G105</f>
        <v xml:space="preserve">  </v>
      </c>
      <c r="E106" s="79" t="str">
        <f>IF(детализация!I105&gt;0,детализация!I105," ")</f>
        <v xml:space="preserve"> </v>
      </c>
      <c r="F106" s="79" t="str">
        <f>IF(детализация!L105&gt;0,детализация!L105," ")</f>
        <v xml:space="preserve"> </v>
      </c>
      <c r="G106" s="25" t="str">
        <f>IF(детализация!Q105&gt;0,детализация!Q105," ")</f>
        <v xml:space="preserve"> </v>
      </c>
      <c r="H106" s="14" t="str">
        <f>IF(детализация!H105=0,"Не задана"," ")</f>
        <v>Не задана</v>
      </c>
      <c r="I106" s="14" t="str">
        <f>IF(детализация!O105&gt;0,детализация!O105," ")</f>
        <v xml:space="preserve"> </v>
      </c>
      <c r="J106" s="19" t="str">
        <f>IF(детализация!P105&gt;0,детализация!P105," ")</f>
        <v xml:space="preserve"> </v>
      </c>
      <c r="K106" s="3" t="str">
        <f>'сборка(P)'!P106</f>
        <v xml:space="preserve">   </v>
      </c>
      <c r="L106" s="85">
        <f>IF(детализация!Q105&gt;0,1,0)</f>
        <v>0</v>
      </c>
    </row>
    <row r="107" spans="1:12" ht="15">
      <c r="A107" s="7">
        <v>103</v>
      </c>
      <c r="B107" s="14" t="str">
        <f ca="1">детализация!E106</f>
        <v xml:space="preserve"> </v>
      </c>
      <c r="C107" s="14" t="str">
        <f ca="1">детализация!F106</f>
        <v xml:space="preserve">  </v>
      </c>
      <c r="D107" s="27" t="str">
        <f ca="1">детализация!G106</f>
        <v xml:space="preserve">  </v>
      </c>
      <c r="E107" s="79" t="str">
        <f>IF(детализация!I106&gt;0,детализация!I106," ")</f>
        <v xml:space="preserve"> </v>
      </c>
      <c r="F107" s="79" t="str">
        <f>IF(детализация!L106&gt;0,детализация!L106," ")</f>
        <v xml:space="preserve"> </v>
      </c>
      <c r="G107" s="25" t="str">
        <f>IF(детализация!Q106&gt;0,детализация!Q106," ")</f>
        <v xml:space="preserve"> </v>
      </c>
      <c r="H107" s="14" t="str">
        <f>IF(детализация!H106=0,"Не задана"," ")</f>
        <v>Не задана</v>
      </c>
      <c r="I107" s="14" t="str">
        <f>IF(детализация!O106&gt;0,детализация!O106," ")</f>
        <v xml:space="preserve"> </v>
      </c>
      <c r="J107" s="19" t="str">
        <f>IF(детализация!P106&gt;0,детализация!P106," ")</f>
        <v xml:space="preserve"> </v>
      </c>
      <c r="K107" s="3" t="str">
        <f>'сборка(P)'!P107</f>
        <v xml:space="preserve">   </v>
      </c>
      <c r="L107" s="85">
        <f>IF(детализация!Q106&gt;0,1,0)</f>
        <v>0</v>
      </c>
    </row>
    <row r="108" spans="1:12" ht="15">
      <c r="A108" s="7">
        <v>104</v>
      </c>
      <c r="B108" s="14" t="str">
        <f ca="1">детализация!E107</f>
        <v xml:space="preserve"> </v>
      </c>
      <c r="C108" s="14" t="str">
        <f ca="1">детализация!F107</f>
        <v xml:space="preserve">  </v>
      </c>
      <c r="D108" s="27" t="str">
        <f ca="1">детализация!G107</f>
        <v xml:space="preserve">  </v>
      </c>
      <c r="E108" s="79" t="str">
        <f>IF(детализация!I107&gt;0,детализация!I107," ")</f>
        <v xml:space="preserve"> </v>
      </c>
      <c r="F108" s="79" t="str">
        <f>IF(детализация!L107&gt;0,детализация!L107," ")</f>
        <v xml:space="preserve"> </v>
      </c>
      <c r="G108" s="25" t="str">
        <f>IF(детализация!Q107&gt;0,детализация!Q107," ")</f>
        <v xml:space="preserve"> </v>
      </c>
      <c r="H108" s="14" t="str">
        <f>IF(детализация!H107=0,"Не задана"," ")</f>
        <v>Не задана</v>
      </c>
      <c r="I108" s="14" t="str">
        <f>IF(детализация!O107&gt;0,детализация!O107," ")</f>
        <v xml:space="preserve"> </v>
      </c>
      <c r="J108" s="19" t="str">
        <f>IF(детализация!P107&gt;0,детализация!P107," ")</f>
        <v xml:space="preserve"> </v>
      </c>
      <c r="K108" s="3" t="str">
        <f>'сборка(P)'!P108</f>
        <v xml:space="preserve">   </v>
      </c>
      <c r="L108" s="85">
        <f>IF(детализация!Q107&gt;0,1,0)</f>
        <v>0</v>
      </c>
    </row>
    <row r="109" spans="1:12" ht="15">
      <c r="A109" s="7">
        <v>105</v>
      </c>
      <c r="B109" s="14" t="str">
        <f ca="1">детализация!E108</f>
        <v xml:space="preserve"> </v>
      </c>
      <c r="C109" s="14" t="str">
        <f ca="1">детализация!F108</f>
        <v xml:space="preserve">  </v>
      </c>
      <c r="D109" s="27" t="str">
        <f ca="1">детализация!G108</f>
        <v xml:space="preserve">  </v>
      </c>
      <c r="E109" s="79" t="str">
        <f>IF(детализация!I108&gt;0,детализация!I108," ")</f>
        <v xml:space="preserve"> </v>
      </c>
      <c r="F109" s="79" t="str">
        <f>IF(детализация!L108&gt;0,детализация!L108," ")</f>
        <v xml:space="preserve"> </v>
      </c>
      <c r="G109" s="25" t="str">
        <f>IF(детализация!Q108&gt;0,детализация!Q108," ")</f>
        <v xml:space="preserve"> </v>
      </c>
      <c r="H109" s="14" t="str">
        <f>IF(детализация!H108=0,"Не задана"," ")</f>
        <v>Не задана</v>
      </c>
      <c r="I109" s="14" t="str">
        <f>IF(детализация!O108&gt;0,детализация!O108," ")</f>
        <v xml:space="preserve"> </v>
      </c>
      <c r="J109" s="19" t="str">
        <f>IF(детализация!P108&gt;0,детализация!P108," ")</f>
        <v xml:space="preserve"> </v>
      </c>
      <c r="K109" s="3" t="str">
        <f>'сборка(P)'!P109</f>
        <v xml:space="preserve">   </v>
      </c>
      <c r="L109" s="85">
        <f>IF(детализация!Q108&gt;0,1,0)</f>
        <v>0</v>
      </c>
    </row>
    <row r="110" spans="1:12" ht="15">
      <c r="A110" s="7">
        <v>106</v>
      </c>
      <c r="B110" s="14" t="str">
        <f ca="1">детализация!E109</f>
        <v xml:space="preserve"> </v>
      </c>
      <c r="C110" s="14" t="str">
        <f ca="1">детализация!F109</f>
        <v xml:space="preserve">  </v>
      </c>
      <c r="D110" s="27" t="str">
        <f ca="1">детализация!G109</f>
        <v xml:space="preserve">  </v>
      </c>
      <c r="E110" s="79" t="str">
        <f>IF(детализация!I109&gt;0,детализация!I109," ")</f>
        <v xml:space="preserve"> </v>
      </c>
      <c r="F110" s="79" t="str">
        <f>IF(детализация!L109&gt;0,детализация!L109," ")</f>
        <v xml:space="preserve"> </v>
      </c>
      <c r="G110" s="25" t="str">
        <f>IF(детализация!Q109&gt;0,детализация!Q109," ")</f>
        <v xml:space="preserve"> </v>
      </c>
      <c r="H110" s="14" t="str">
        <f>IF(детализация!H109=0,"Не задана"," ")</f>
        <v>Не задана</v>
      </c>
      <c r="I110" s="14" t="str">
        <f>IF(детализация!O109&gt;0,детализация!O109," ")</f>
        <v xml:space="preserve"> </v>
      </c>
      <c r="J110" s="19" t="str">
        <f>IF(детализация!P109&gt;0,детализация!P109," ")</f>
        <v xml:space="preserve"> </v>
      </c>
      <c r="K110" s="3" t="str">
        <f>'сборка(P)'!P110</f>
        <v xml:space="preserve">   </v>
      </c>
      <c r="L110" s="85">
        <f>IF(детализация!Q109&gt;0,1,0)</f>
        <v>0</v>
      </c>
    </row>
    <row r="111" spans="1:12" ht="15">
      <c r="A111" s="7">
        <v>107</v>
      </c>
      <c r="B111" s="14" t="str">
        <f ca="1">детализация!E110</f>
        <v xml:space="preserve"> </v>
      </c>
      <c r="C111" s="14" t="str">
        <f ca="1">детализация!F110</f>
        <v xml:space="preserve">  </v>
      </c>
      <c r="D111" s="27" t="str">
        <f ca="1">детализация!G110</f>
        <v xml:space="preserve">  </v>
      </c>
      <c r="E111" s="79" t="str">
        <f>IF(детализация!I110&gt;0,детализация!I110," ")</f>
        <v xml:space="preserve"> </v>
      </c>
      <c r="F111" s="79" t="str">
        <f>IF(детализация!L110&gt;0,детализация!L110," ")</f>
        <v xml:space="preserve"> </v>
      </c>
      <c r="G111" s="25" t="str">
        <f>IF(детализация!Q110&gt;0,детализация!Q110," ")</f>
        <v xml:space="preserve"> </v>
      </c>
      <c r="H111" s="14" t="str">
        <f>IF(детализация!H110=0,"Не задана"," ")</f>
        <v>Не задана</v>
      </c>
      <c r="I111" s="14" t="str">
        <f>IF(детализация!O110&gt;0,детализация!O110," ")</f>
        <v xml:space="preserve"> </v>
      </c>
      <c r="J111" s="19" t="str">
        <f>IF(детализация!P110&gt;0,детализация!P110," ")</f>
        <v xml:space="preserve"> </v>
      </c>
      <c r="K111" s="3" t="str">
        <f>'сборка(P)'!P111</f>
        <v xml:space="preserve">   </v>
      </c>
      <c r="L111" s="85">
        <f>IF(детализация!Q110&gt;0,1,0)</f>
        <v>0</v>
      </c>
    </row>
    <row r="112" spans="1:12" ht="15">
      <c r="A112" s="7">
        <v>108</v>
      </c>
      <c r="B112" s="14" t="str">
        <f ca="1">детализация!E111</f>
        <v xml:space="preserve"> </v>
      </c>
      <c r="C112" s="14" t="str">
        <f ca="1">детализация!F111</f>
        <v xml:space="preserve">  </v>
      </c>
      <c r="D112" s="27" t="str">
        <f ca="1">детализация!G111</f>
        <v xml:space="preserve">  </v>
      </c>
      <c r="E112" s="79" t="str">
        <f>IF(детализация!I111&gt;0,детализация!I111," ")</f>
        <v xml:space="preserve"> </v>
      </c>
      <c r="F112" s="79" t="str">
        <f>IF(детализация!L111&gt;0,детализация!L111," ")</f>
        <v xml:space="preserve"> </v>
      </c>
      <c r="G112" s="25" t="str">
        <f>IF(детализация!Q111&gt;0,детализация!Q111," ")</f>
        <v xml:space="preserve"> </v>
      </c>
      <c r="H112" s="14" t="str">
        <f>IF(детализация!H111=0,"Не задана"," ")</f>
        <v>Не задана</v>
      </c>
      <c r="I112" s="14" t="str">
        <f>IF(детализация!O111&gt;0,детализация!O111," ")</f>
        <v xml:space="preserve"> </v>
      </c>
      <c r="J112" s="19" t="str">
        <f>IF(детализация!P111&gt;0,детализация!P111," ")</f>
        <v xml:space="preserve"> </v>
      </c>
      <c r="K112" s="3" t="str">
        <f>'сборка(P)'!P112</f>
        <v xml:space="preserve">   </v>
      </c>
      <c r="L112" s="85">
        <f>IF(детализация!Q111&gt;0,1,0)</f>
        <v>0</v>
      </c>
    </row>
    <row r="113" spans="1:12" ht="15">
      <c r="A113" s="7">
        <v>109</v>
      </c>
      <c r="B113" s="14" t="str">
        <f ca="1">детализация!E112</f>
        <v xml:space="preserve"> </v>
      </c>
      <c r="C113" s="14" t="str">
        <f ca="1">детализация!F112</f>
        <v xml:space="preserve">  </v>
      </c>
      <c r="D113" s="27" t="str">
        <f ca="1">детализация!G112</f>
        <v xml:space="preserve">  </v>
      </c>
      <c r="E113" s="79" t="str">
        <f>IF(детализация!I112&gt;0,детализация!I112," ")</f>
        <v xml:space="preserve"> </v>
      </c>
      <c r="F113" s="79" t="str">
        <f>IF(детализация!L112&gt;0,детализация!L112," ")</f>
        <v xml:space="preserve"> </v>
      </c>
      <c r="G113" s="25" t="str">
        <f>IF(детализация!Q112&gt;0,детализация!Q112," ")</f>
        <v xml:space="preserve"> </v>
      </c>
      <c r="H113" s="14" t="str">
        <f>IF(детализация!H112=0,"Не задана"," ")</f>
        <v>Не задана</v>
      </c>
      <c r="I113" s="14" t="str">
        <f>IF(детализация!O112&gt;0,детализация!O112," ")</f>
        <v xml:space="preserve"> </v>
      </c>
      <c r="J113" s="19" t="str">
        <f>IF(детализация!P112&gt;0,детализация!P112," ")</f>
        <v xml:space="preserve"> </v>
      </c>
      <c r="K113" s="3" t="str">
        <f>'сборка(P)'!P113</f>
        <v xml:space="preserve">   </v>
      </c>
      <c r="L113" s="85">
        <f>IF(детализация!Q112&gt;0,1,0)</f>
        <v>0</v>
      </c>
    </row>
    <row r="114" spans="1:12" ht="15">
      <c r="A114" s="7">
        <v>110</v>
      </c>
      <c r="B114" s="14" t="str">
        <f ca="1">детализация!E113</f>
        <v xml:space="preserve"> </v>
      </c>
      <c r="C114" s="14" t="str">
        <f ca="1">детализация!F113</f>
        <v xml:space="preserve">  </v>
      </c>
      <c r="D114" s="27" t="str">
        <f ca="1">детализация!G113</f>
        <v xml:space="preserve">  </v>
      </c>
      <c r="E114" s="79" t="str">
        <f>IF(детализация!I113&gt;0,детализация!I113," ")</f>
        <v xml:space="preserve"> </v>
      </c>
      <c r="F114" s="79" t="str">
        <f>IF(детализация!L113&gt;0,детализация!L113," ")</f>
        <v xml:space="preserve"> </v>
      </c>
      <c r="G114" s="25" t="str">
        <f>IF(детализация!Q113&gt;0,детализация!Q113," ")</f>
        <v xml:space="preserve"> </v>
      </c>
      <c r="H114" s="14" t="str">
        <f>IF(детализация!H113=0,"Не задана"," ")</f>
        <v>Не задана</v>
      </c>
      <c r="I114" s="14" t="str">
        <f>IF(детализация!O113&gt;0,детализация!O113," ")</f>
        <v xml:space="preserve"> </v>
      </c>
      <c r="J114" s="19" t="str">
        <f>IF(детализация!P113&gt;0,детализация!P113," ")</f>
        <v xml:space="preserve"> </v>
      </c>
      <c r="K114" s="3" t="str">
        <f>'сборка(P)'!P114</f>
        <v xml:space="preserve">   </v>
      </c>
      <c r="L114" s="85">
        <f>IF(детализация!Q113&gt;0,1,0)</f>
        <v>0</v>
      </c>
    </row>
    <row r="115" spans="1:12" ht="15">
      <c r="A115" s="7">
        <v>111</v>
      </c>
      <c r="B115" s="14" t="str">
        <f ca="1">детализация!E114</f>
        <v xml:space="preserve"> </v>
      </c>
      <c r="C115" s="14" t="str">
        <f ca="1">детализация!F114</f>
        <v xml:space="preserve">  </v>
      </c>
      <c r="D115" s="27" t="str">
        <f ca="1">детализация!G114</f>
        <v xml:space="preserve">  </v>
      </c>
      <c r="E115" s="79" t="str">
        <f>IF(детализация!I114&gt;0,детализация!I114," ")</f>
        <v xml:space="preserve"> </v>
      </c>
      <c r="F115" s="79" t="str">
        <f>IF(детализация!L114&gt;0,детализация!L114," ")</f>
        <v xml:space="preserve"> </v>
      </c>
      <c r="G115" s="25" t="str">
        <f>IF(детализация!Q114&gt;0,детализация!Q114," ")</f>
        <v xml:space="preserve"> </v>
      </c>
      <c r="H115" s="14" t="str">
        <f>IF(детализация!H114=0,"Не задана"," ")</f>
        <v>Не задана</v>
      </c>
      <c r="I115" s="14" t="str">
        <f>IF(детализация!O114&gt;0,детализация!O114," ")</f>
        <v xml:space="preserve"> </v>
      </c>
      <c r="J115" s="19" t="str">
        <f>IF(детализация!P114&gt;0,детализация!P114," ")</f>
        <v xml:space="preserve"> </v>
      </c>
      <c r="K115" s="3" t="str">
        <f>'сборка(P)'!P115</f>
        <v xml:space="preserve">   </v>
      </c>
      <c r="L115" s="85">
        <f>IF(детализация!Q114&gt;0,1,0)</f>
        <v>0</v>
      </c>
    </row>
    <row r="116" spans="1:12" ht="15">
      <c r="A116" s="7">
        <v>112</v>
      </c>
      <c r="B116" s="14" t="str">
        <f ca="1">детализация!E115</f>
        <v xml:space="preserve"> </v>
      </c>
      <c r="C116" s="14" t="str">
        <f ca="1">детализация!F115</f>
        <v xml:space="preserve">  </v>
      </c>
      <c r="D116" s="27" t="str">
        <f ca="1">детализация!G115</f>
        <v xml:space="preserve">  </v>
      </c>
      <c r="E116" s="79" t="str">
        <f>IF(детализация!I115&gt;0,детализация!I115," ")</f>
        <v xml:space="preserve"> </v>
      </c>
      <c r="F116" s="79" t="str">
        <f>IF(детализация!L115&gt;0,детализация!L115," ")</f>
        <v xml:space="preserve"> </v>
      </c>
      <c r="G116" s="25" t="str">
        <f>IF(детализация!Q115&gt;0,детализация!Q115," ")</f>
        <v xml:space="preserve"> </v>
      </c>
      <c r="H116" s="14" t="str">
        <f>IF(детализация!H115=0,"Не задана"," ")</f>
        <v>Не задана</v>
      </c>
      <c r="I116" s="14" t="str">
        <f>IF(детализация!O115&gt;0,детализация!O115," ")</f>
        <v xml:space="preserve"> </v>
      </c>
      <c r="J116" s="19" t="str">
        <f>IF(детализация!P115&gt;0,детализация!P115," ")</f>
        <v xml:space="preserve"> </v>
      </c>
      <c r="K116" s="3" t="str">
        <f>'сборка(P)'!P116</f>
        <v xml:space="preserve">   </v>
      </c>
      <c r="L116" s="85">
        <f>IF(детализация!Q115&gt;0,1,0)</f>
        <v>0</v>
      </c>
    </row>
    <row r="117" spans="1:12" ht="15">
      <c r="A117" s="7">
        <v>113</v>
      </c>
      <c r="B117" s="14" t="str">
        <f ca="1">детализация!E116</f>
        <v xml:space="preserve"> </v>
      </c>
      <c r="C117" s="14" t="str">
        <f ca="1">детализация!F116</f>
        <v xml:space="preserve">  </v>
      </c>
      <c r="D117" s="27" t="str">
        <f ca="1">детализация!G116</f>
        <v xml:space="preserve">  </v>
      </c>
      <c r="E117" s="79" t="str">
        <f>IF(детализация!I116&gt;0,детализация!I116," ")</f>
        <v xml:space="preserve"> </v>
      </c>
      <c r="F117" s="79" t="str">
        <f>IF(детализация!L116&gt;0,детализация!L116," ")</f>
        <v xml:space="preserve"> </v>
      </c>
      <c r="G117" s="25" t="str">
        <f>IF(детализация!Q116&gt;0,детализация!Q116," ")</f>
        <v xml:space="preserve"> </v>
      </c>
      <c r="H117" s="14" t="str">
        <f>IF(детализация!H116=0,"Не задана"," ")</f>
        <v>Не задана</v>
      </c>
      <c r="I117" s="14" t="str">
        <f>IF(детализация!O116&gt;0,детализация!O116," ")</f>
        <v xml:space="preserve"> </v>
      </c>
      <c r="J117" s="19" t="str">
        <f>IF(детализация!P116&gt;0,детализация!P116," ")</f>
        <v xml:space="preserve"> </v>
      </c>
      <c r="K117" s="3" t="str">
        <f>'сборка(P)'!P117</f>
        <v xml:space="preserve">   </v>
      </c>
      <c r="L117" s="85">
        <f>IF(детализация!Q116&gt;0,1,0)</f>
        <v>0</v>
      </c>
    </row>
    <row r="118" spans="1:12" ht="15">
      <c r="A118" s="7">
        <v>114</v>
      </c>
      <c r="B118" s="14" t="str">
        <f ca="1">детализация!E117</f>
        <v xml:space="preserve"> </v>
      </c>
      <c r="C118" s="14" t="str">
        <f ca="1">детализация!F117</f>
        <v xml:space="preserve">  </v>
      </c>
      <c r="D118" s="27" t="str">
        <f ca="1">детализация!G117</f>
        <v xml:space="preserve">  </v>
      </c>
      <c r="E118" s="79" t="str">
        <f>IF(детализация!I117&gt;0,детализация!I117," ")</f>
        <v xml:space="preserve"> </v>
      </c>
      <c r="F118" s="79" t="str">
        <f>IF(детализация!L117&gt;0,детализация!L117," ")</f>
        <v xml:space="preserve"> </v>
      </c>
      <c r="G118" s="25" t="str">
        <f>IF(детализация!Q117&gt;0,детализация!Q117," ")</f>
        <v xml:space="preserve"> </v>
      </c>
      <c r="H118" s="14" t="str">
        <f>IF(детализация!H117=0,"Не задана"," ")</f>
        <v>Не задана</v>
      </c>
      <c r="I118" s="14" t="str">
        <f>IF(детализация!O117&gt;0,детализация!O117," ")</f>
        <v xml:space="preserve"> </v>
      </c>
      <c r="J118" s="19" t="str">
        <f>IF(детализация!P117&gt;0,детализация!P117," ")</f>
        <v xml:space="preserve"> </v>
      </c>
      <c r="K118" s="3" t="str">
        <f>'сборка(P)'!P118</f>
        <v xml:space="preserve">   </v>
      </c>
      <c r="L118" s="85">
        <f>IF(детализация!Q117&gt;0,1,0)</f>
        <v>0</v>
      </c>
    </row>
    <row r="119" spans="1:12" ht="15">
      <c r="A119" s="7">
        <v>115</v>
      </c>
      <c r="B119" s="14" t="str">
        <f ca="1">детализация!E118</f>
        <v xml:space="preserve"> </v>
      </c>
      <c r="C119" s="14" t="str">
        <f ca="1">детализация!F118</f>
        <v xml:space="preserve">  </v>
      </c>
      <c r="D119" s="27" t="str">
        <f ca="1">детализация!G118</f>
        <v xml:space="preserve">  </v>
      </c>
      <c r="E119" s="79" t="str">
        <f>IF(детализация!I118&gt;0,детализация!I118," ")</f>
        <v xml:space="preserve"> </v>
      </c>
      <c r="F119" s="79" t="str">
        <f>IF(детализация!L118&gt;0,детализация!L118," ")</f>
        <v xml:space="preserve"> </v>
      </c>
      <c r="G119" s="25" t="str">
        <f>IF(детализация!Q118&gt;0,детализация!Q118," ")</f>
        <v xml:space="preserve"> </v>
      </c>
      <c r="H119" s="14" t="str">
        <f>IF(детализация!H118=0,"Не задана"," ")</f>
        <v>Не задана</v>
      </c>
      <c r="I119" s="14" t="str">
        <f>IF(детализация!O118&gt;0,детализация!O118," ")</f>
        <v xml:space="preserve"> </v>
      </c>
      <c r="J119" s="19" t="str">
        <f>IF(детализация!P118&gt;0,детализация!P118," ")</f>
        <v xml:space="preserve"> </v>
      </c>
      <c r="K119" s="3" t="str">
        <f>'сборка(P)'!P119</f>
        <v xml:space="preserve">   </v>
      </c>
      <c r="L119" s="85">
        <f>IF(детализация!Q118&gt;0,1,0)</f>
        <v>0</v>
      </c>
    </row>
    <row r="120" spans="1:12" ht="15">
      <c r="A120" s="7">
        <v>116</v>
      </c>
      <c r="B120" s="14" t="str">
        <f ca="1">детализация!E119</f>
        <v xml:space="preserve"> </v>
      </c>
      <c r="C120" s="14" t="str">
        <f ca="1">детализация!F119</f>
        <v xml:space="preserve">  </v>
      </c>
      <c r="D120" s="27" t="str">
        <f ca="1">детализация!G119</f>
        <v xml:space="preserve">  </v>
      </c>
      <c r="E120" s="79" t="str">
        <f>IF(детализация!I119&gt;0,детализация!I119," ")</f>
        <v xml:space="preserve"> </v>
      </c>
      <c r="F120" s="79" t="str">
        <f>IF(детализация!L119&gt;0,детализация!L119," ")</f>
        <v xml:space="preserve"> </v>
      </c>
      <c r="G120" s="25" t="str">
        <f>IF(детализация!Q119&gt;0,детализация!Q119," ")</f>
        <v xml:space="preserve"> </v>
      </c>
      <c r="H120" s="14" t="str">
        <f>IF(детализация!H119=0,"Не задана"," ")</f>
        <v>Не задана</v>
      </c>
      <c r="I120" s="14" t="str">
        <f>IF(детализация!O119&gt;0,детализация!O119," ")</f>
        <v xml:space="preserve"> </v>
      </c>
      <c r="J120" s="19" t="str">
        <f>IF(детализация!P119&gt;0,детализация!P119," ")</f>
        <v xml:space="preserve"> </v>
      </c>
      <c r="K120" s="3" t="str">
        <f>'сборка(P)'!P120</f>
        <v xml:space="preserve">   </v>
      </c>
      <c r="L120" s="85">
        <f>IF(детализация!Q119&gt;0,1,0)</f>
        <v>0</v>
      </c>
    </row>
    <row r="121" spans="1:12" ht="15">
      <c r="A121" s="7">
        <v>117</v>
      </c>
      <c r="B121" s="14" t="str">
        <f ca="1">детализация!E120</f>
        <v xml:space="preserve"> </v>
      </c>
      <c r="C121" s="14" t="str">
        <f ca="1">детализация!F120</f>
        <v xml:space="preserve">  </v>
      </c>
      <c r="D121" s="27" t="str">
        <f ca="1">детализация!G120</f>
        <v xml:space="preserve">  </v>
      </c>
      <c r="E121" s="79" t="str">
        <f>IF(детализация!I120&gt;0,детализация!I120," ")</f>
        <v xml:space="preserve"> </v>
      </c>
      <c r="F121" s="79" t="str">
        <f>IF(детализация!L120&gt;0,детализация!L120," ")</f>
        <v xml:space="preserve"> </v>
      </c>
      <c r="G121" s="25" t="str">
        <f>IF(детализация!Q120&gt;0,детализация!Q120," ")</f>
        <v xml:space="preserve"> </v>
      </c>
      <c r="H121" s="14" t="str">
        <f>IF(детализация!H120=0,"Не задана"," ")</f>
        <v>Не задана</v>
      </c>
      <c r="I121" s="14" t="str">
        <f>IF(детализация!O120&gt;0,детализация!O120," ")</f>
        <v xml:space="preserve"> </v>
      </c>
      <c r="J121" s="19" t="str">
        <f>IF(детализация!P120&gt;0,детализация!P120," ")</f>
        <v xml:space="preserve"> </v>
      </c>
      <c r="K121" s="3" t="str">
        <f>'сборка(P)'!P121</f>
        <v xml:space="preserve">   </v>
      </c>
      <c r="L121" s="85">
        <f>IF(детализация!Q120&gt;0,1,0)</f>
        <v>0</v>
      </c>
    </row>
    <row r="122" spans="1:12" ht="15">
      <c r="A122" s="7">
        <v>118</v>
      </c>
      <c r="B122" s="14" t="str">
        <f ca="1">детализация!E121</f>
        <v xml:space="preserve"> </v>
      </c>
      <c r="C122" s="14" t="str">
        <f ca="1">детализация!F121</f>
        <v xml:space="preserve">  </v>
      </c>
      <c r="D122" s="27" t="str">
        <f ca="1">детализация!G121</f>
        <v xml:space="preserve">  </v>
      </c>
      <c r="E122" s="79" t="str">
        <f>IF(детализация!I121&gt;0,детализация!I121," ")</f>
        <v xml:space="preserve"> </v>
      </c>
      <c r="F122" s="79" t="str">
        <f>IF(детализация!L121&gt;0,детализация!L121," ")</f>
        <v xml:space="preserve"> </v>
      </c>
      <c r="G122" s="25" t="str">
        <f>IF(детализация!Q121&gt;0,детализация!Q121," ")</f>
        <v xml:space="preserve"> </v>
      </c>
      <c r="H122" s="14" t="str">
        <f>IF(детализация!H121=0,"Не задана"," ")</f>
        <v>Не задана</v>
      </c>
      <c r="I122" s="14" t="str">
        <f>IF(детализация!O121&gt;0,детализация!O121," ")</f>
        <v xml:space="preserve"> </v>
      </c>
      <c r="J122" s="19" t="str">
        <f>IF(детализация!P121&gt;0,детализация!P121," ")</f>
        <v xml:space="preserve"> </v>
      </c>
      <c r="K122" s="3" t="str">
        <f>'сборка(P)'!P122</f>
        <v xml:space="preserve">   </v>
      </c>
      <c r="L122" s="85">
        <f>IF(детализация!Q121&gt;0,1,0)</f>
        <v>0</v>
      </c>
    </row>
    <row r="123" spans="1:12" ht="15">
      <c r="A123" s="7">
        <v>119</v>
      </c>
      <c r="B123" s="14" t="str">
        <f ca="1">детализация!E122</f>
        <v xml:space="preserve"> </v>
      </c>
      <c r="C123" s="14" t="str">
        <f ca="1">детализация!F122</f>
        <v xml:space="preserve">  </v>
      </c>
      <c r="D123" s="27" t="str">
        <f ca="1">детализация!G122</f>
        <v xml:space="preserve">  </v>
      </c>
      <c r="E123" s="79" t="str">
        <f>IF(детализация!I122&gt;0,детализация!I122," ")</f>
        <v xml:space="preserve"> </v>
      </c>
      <c r="F123" s="79" t="str">
        <f>IF(детализация!L122&gt;0,детализация!L122," ")</f>
        <v xml:space="preserve"> </v>
      </c>
      <c r="G123" s="25" t="str">
        <f>IF(детализация!Q122&gt;0,детализация!Q122," ")</f>
        <v xml:space="preserve"> </v>
      </c>
      <c r="H123" s="14" t="str">
        <f>IF(детализация!H122=0,"Не задана"," ")</f>
        <v>Не задана</v>
      </c>
      <c r="I123" s="14" t="str">
        <f>IF(детализация!O122&gt;0,детализация!O122," ")</f>
        <v xml:space="preserve"> </v>
      </c>
      <c r="J123" s="19" t="str">
        <f>IF(детализация!P122&gt;0,детализация!P122," ")</f>
        <v xml:space="preserve"> </v>
      </c>
      <c r="K123" s="3" t="str">
        <f>'сборка(P)'!P123</f>
        <v xml:space="preserve">   </v>
      </c>
      <c r="L123" s="85">
        <f>IF(детализация!Q122&gt;0,1,0)</f>
        <v>0</v>
      </c>
    </row>
    <row r="124" spans="1:12" ht="15">
      <c r="A124" s="7">
        <v>120</v>
      </c>
      <c r="B124" s="14" t="str">
        <f ca="1">детализация!E123</f>
        <v xml:space="preserve"> </v>
      </c>
      <c r="C124" s="14" t="str">
        <f ca="1">детализация!F123</f>
        <v xml:space="preserve">  </v>
      </c>
      <c r="D124" s="27" t="str">
        <f ca="1">детализация!G123</f>
        <v xml:space="preserve">  </v>
      </c>
      <c r="E124" s="79" t="str">
        <f>IF(детализация!I123&gt;0,детализация!I123," ")</f>
        <v xml:space="preserve"> </v>
      </c>
      <c r="F124" s="79" t="str">
        <f>IF(детализация!L123&gt;0,детализация!L123," ")</f>
        <v xml:space="preserve"> </v>
      </c>
      <c r="G124" s="25" t="str">
        <f>IF(детализация!Q123&gt;0,детализация!Q123," ")</f>
        <v xml:space="preserve"> </v>
      </c>
      <c r="H124" s="14" t="str">
        <f>IF(детализация!H123=0,"Не задана"," ")</f>
        <v>Не задана</v>
      </c>
      <c r="I124" s="14" t="str">
        <f>IF(детализация!O123&gt;0,детализация!O123," ")</f>
        <v xml:space="preserve"> </v>
      </c>
      <c r="J124" s="19" t="str">
        <f>IF(детализация!P123&gt;0,детализация!P123," ")</f>
        <v xml:space="preserve"> </v>
      </c>
      <c r="K124" s="3" t="str">
        <f>'сборка(P)'!P124</f>
        <v xml:space="preserve">   </v>
      </c>
      <c r="L124" s="85">
        <f>IF(детализация!Q123&gt;0,1,0)</f>
        <v>0</v>
      </c>
    </row>
    <row r="125" spans="1:12" ht="15">
      <c r="A125" s="7">
        <v>121</v>
      </c>
      <c r="B125" s="14" t="str">
        <f ca="1">детализация!E124</f>
        <v xml:space="preserve"> </v>
      </c>
      <c r="C125" s="14" t="str">
        <f ca="1">детализация!F124</f>
        <v xml:space="preserve">  </v>
      </c>
      <c r="D125" s="27" t="str">
        <f ca="1">детализация!G124</f>
        <v xml:space="preserve">  </v>
      </c>
      <c r="E125" s="79" t="str">
        <f>IF(детализация!I124&gt;0,детализация!I124," ")</f>
        <v xml:space="preserve"> </v>
      </c>
      <c r="F125" s="79" t="str">
        <f>IF(детализация!L124&gt;0,детализация!L124," ")</f>
        <v xml:space="preserve"> </v>
      </c>
      <c r="G125" s="25" t="str">
        <f>IF(детализация!Q124&gt;0,детализация!Q124," ")</f>
        <v xml:space="preserve"> </v>
      </c>
      <c r="H125" s="14" t="str">
        <f>IF(детализация!H124=0,"Не задана"," ")</f>
        <v>Не задана</v>
      </c>
      <c r="I125" s="14" t="str">
        <f>IF(детализация!O124&gt;0,детализация!O124," ")</f>
        <v xml:space="preserve"> </v>
      </c>
      <c r="J125" s="19" t="str">
        <f>IF(детализация!P124&gt;0,детализация!P124," ")</f>
        <v xml:space="preserve"> </v>
      </c>
      <c r="K125" s="3" t="str">
        <f>'сборка(P)'!P125</f>
        <v xml:space="preserve">   </v>
      </c>
      <c r="L125" s="85">
        <f>IF(детализация!Q124&gt;0,1,0)</f>
        <v>0</v>
      </c>
    </row>
    <row r="126" spans="1:12" ht="15">
      <c r="A126" s="7">
        <v>122</v>
      </c>
      <c r="B126" s="14" t="str">
        <f ca="1">детализация!E125</f>
        <v xml:space="preserve"> </v>
      </c>
      <c r="C126" s="14" t="str">
        <f ca="1">детализация!F125</f>
        <v xml:space="preserve">  </v>
      </c>
      <c r="D126" s="27" t="str">
        <f ca="1">детализация!G125</f>
        <v xml:space="preserve">  </v>
      </c>
      <c r="E126" s="79" t="str">
        <f>IF(детализация!I125&gt;0,детализация!I125," ")</f>
        <v xml:space="preserve"> </v>
      </c>
      <c r="F126" s="79" t="str">
        <f>IF(детализация!L125&gt;0,детализация!L125," ")</f>
        <v xml:space="preserve"> </v>
      </c>
      <c r="G126" s="25" t="str">
        <f>IF(детализация!Q125&gt;0,детализация!Q125," ")</f>
        <v xml:space="preserve"> </v>
      </c>
      <c r="H126" s="14" t="str">
        <f>IF(детализация!H125=0,"Не задана"," ")</f>
        <v>Не задана</v>
      </c>
      <c r="I126" s="14" t="str">
        <f>IF(детализация!O125&gt;0,детализация!O125," ")</f>
        <v xml:space="preserve"> </v>
      </c>
      <c r="J126" s="19" t="str">
        <f>IF(детализация!P125&gt;0,детализация!P125," ")</f>
        <v xml:space="preserve"> </v>
      </c>
      <c r="K126" s="3" t="str">
        <f>'сборка(P)'!P126</f>
        <v xml:space="preserve">   </v>
      </c>
      <c r="L126" s="85">
        <f>IF(детализация!Q125&gt;0,1,0)</f>
        <v>0</v>
      </c>
    </row>
    <row r="127" spans="1:12" ht="15">
      <c r="A127" s="7">
        <v>123</v>
      </c>
      <c r="B127" s="14" t="str">
        <f ca="1">детализация!E126</f>
        <v xml:space="preserve"> </v>
      </c>
      <c r="C127" s="14" t="str">
        <f ca="1">детализация!F126</f>
        <v xml:space="preserve">  </v>
      </c>
      <c r="D127" s="27" t="str">
        <f ca="1">детализация!G126</f>
        <v xml:space="preserve">  </v>
      </c>
      <c r="E127" s="79" t="str">
        <f>IF(детализация!I126&gt;0,детализация!I126," ")</f>
        <v xml:space="preserve"> </v>
      </c>
      <c r="F127" s="79" t="str">
        <f>IF(детализация!L126&gt;0,детализация!L126," ")</f>
        <v xml:space="preserve"> </v>
      </c>
      <c r="G127" s="25" t="str">
        <f>IF(детализация!Q126&gt;0,детализация!Q126," ")</f>
        <v xml:space="preserve"> </v>
      </c>
      <c r="H127" s="14" t="str">
        <f>IF(детализация!H126=0,"Не задана"," ")</f>
        <v>Не задана</v>
      </c>
      <c r="I127" s="14" t="str">
        <f>IF(детализация!O126&gt;0,детализация!O126," ")</f>
        <v xml:space="preserve"> </v>
      </c>
      <c r="J127" s="19" t="str">
        <f>IF(детализация!P126&gt;0,детализация!P126," ")</f>
        <v xml:space="preserve"> </v>
      </c>
      <c r="K127" s="3" t="str">
        <f>'сборка(P)'!P127</f>
        <v xml:space="preserve">   </v>
      </c>
      <c r="L127" s="85">
        <f>IF(детализация!Q126&gt;0,1,0)</f>
        <v>0</v>
      </c>
    </row>
    <row r="128" spans="1:12" ht="15">
      <c r="A128" s="7">
        <v>124</v>
      </c>
      <c r="B128" s="14" t="str">
        <f ca="1">детализация!E127</f>
        <v xml:space="preserve"> </v>
      </c>
      <c r="C128" s="14" t="str">
        <f ca="1">детализация!F127</f>
        <v xml:space="preserve">  </v>
      </c>
      <c r="D128" s="27" t="str">
        <f ca="1">детализация!G127</f>
        <v xml:space="preserve">  </v>
      </c>
      <c r="E128" s="79" t="str">
        <f>IF(детализация!I127&gt;0,детализация!I127," ")</f>
        <v xml:space="preserve"> </v>
      </c>
      <c r="F128" s="79" t="str">
        <f>IF(детализация!L127&gt;0,детализация!L127," ")</f>
        <v xml:space="preserve"> </v>
      </c>
      <c r="G128" s="25" t="str">
        <f>IF(детализация!Q127&gt;0,детализация!Q127," ")</f>
        <v xml:space="preserve"> </v>
      </c>
      <c r="H128" s="14" t="str">
        <f>IF(детализация!H127=0,"Не задана"," ")</f>
        <v>Не задана</v>
      </c>
      <c r="I128" s="14" t="str">
        <f>IF(детализация!O127&gt;0,детализация!O127," ")</f>
        <v xml:space="preserve"> </v>
      </c>
      <c r="J128" s="19" t="str">
        <f>IF(детализация!P127&gt;0,детализация!P127," ")</f>
        <v xml:space="preserve"> </v>
      </c>
      <c r="K128" s="3" t="str">
        <f>'сборка(P)'!P128</f>
        <v xml:space="preserve">   </v>
      </c>
      <c r="L128" s="85">
        <f>IF(детализация!Q127&gt;0,1,0)</f>
        <v>0</v>
      </c>
    </row>
    <row r="129" spans="1:12" ht="15">
      <c r="A129" s="7">
        <v>125</v>
      </c>
      <c r="B129" s="14" t="str">
        <f ca="1">детализация!E128</f>
        <v xml:space="preserve"> </v>
      </c>
      <c r="C129" s="14" t="str">
        <f ca="1">детализация!F128</f>
        <v xml:space="preserve">  </v>
      </c>
      <c r="D129" s="27" t="str">
        <f ca="1">детализация!G128</f>
        <v xml:space="preserve">  </v>
      </c>
      <c r="E129" s="79" t="str">
        <f>IF(детализация!I128&gt;0,детализация!I128," ")</f>
        <v xml:space="preserve"> </v>
      </c>
      <c r="F129" s="79" t="str">
        <f>IF(детализация!L128&gt;0,детализация!L128," ")</f>
        <v xml:space="preserve"> </v>
      </c>
      <c r="G129" s="25" t="str">
        <f>IF(детализация!Q128&gt;0,детализация!Q128," ")</f>
        <v xml:space="preserve"> </v>
      </c>
      <c r="H129" s="14" t="str">
        <f>IF(детализация!H128=0,"Не задана"," ")</f>
        <v>Не задана</v>
      </c>
      <c r="I129" s="14" t="str">
        <f>IF(детализация!O128&gt;0,детализация!O128," ")</f>
        <v xml:space="preserve"> </v>
      </c>
      <c r="J129" s="19" t="str">
        <f>IF(детализация!P128&gt;0,детализация!P128," ")</f>
        <v xml:space="preserve"> </v>
      </c>
      <c r="K129" s="3" t="str">
        <f>'сборка(P)'!P129</f>
        <v xml:space="preserve">   </v>
      </c>
      <c r="L129" s="85">
        <f>IF(детализация!Q128&gt;0,1,0)</f>
        <v>0</v>
      </c>
    </row>
    <row r="130" spans="1:12" ht="15">
      <c r="A130" s="7">
        <v>126</v>
      </c>
      <c r="B130" s="14" t="str">
        <f ca="1">детализация!E129</f>
        <v xml:space="preserve"> </v>
      </c>
      <c r="C130" s="14" t="str">
        <f ca="1">детализация!F129</f>
        <v xml:space="preserve">  </v>
      </c>
      <c r="D130" s="27" t="str">
        <f ca="1">детализация!G129</f>
        <v xml:space="preserve">  </v>
      </c>
      <c r="E130" s="79" t="str">
        <f>IF(детализация!I129&gt;0,детализация!I129," ")</f>
        <v xml:space="preserve"> </v>
      </c>
      <c r="F130" s="79" t="str">
        <f>IF(детализация!L129&gt;0,детализация!L129," ")</f>
        <v xml:space="preserve"> </v>
      </c>
      <c r="G130" s="25" t="str">
        <f>IF(детализация!Q129&gt;0,детализация!Q129," ")</f>
        <v xml:space="preserve"> </v>
      </c>
      <c r="H130" s="14" t="str">
        <f>IF(детализация!H129=0,"Не задана"," ")</f>
        <v>Не задана</v>
      </c>
      <c r="I130" s="14" t="str">
        <f>IF(детализация!O129&gt;0,детализация!O129," ")</f>
        <v xml:space="preserve"> </v>
      </c>
      <c r="J130" s="19" t="str">
        <f>IF(детализация!P129&gt;0,детализация!P129," ")</f>
        <v xml:space="preserve"> </v>
      </c>
      <c r="K130" s="3" t="str">
        <f>'сборка(P)'!P130</f>
        <v xml:space="preserve">   </v>
      </c>
      <c r="L130" s="85">
        <f>IF(детализация!Q129&gt;0,1,0)</f>
        <v>0</v>
      </c>
    </row>
    <row r="131" spans="1:12" ht="15">
      <c r="A131" s="7">
        <v>127</v>
      </c>
      <c r="B131" s="14" t="str">
        <f ca="1">детализация!E130</f>
        <v xml:space="preserve"> </v>
      </c>
      <c r="C131" s="14" t="str">
        <f ca="1">детализация!F130</f>
        <v xml:space="preserve">  </v>
      </c>
      <c r="D131" s="27" t="str">
        <f ca="1">детализация!G130</f>
        <v xml:space="preserve">  </v>
      </c>
      <c r="E131" s="79" t="str">
        <f>IF(детализация!I130&gt;0,детализация!I130," ")</f>
        <v xml:space="preserve"> </v>
      </c>
      <c r="F131" s="79" t="str">
        <f>IF(детализация!L130&gt;0,детализация!L130," ")</f>
        <v xml:space="preserve"> </v>
      </c>
      <c r="G131" s="25" t="str">
        <f>IF(детализация!Q130&gt;0,детализация!Q130," ")</f>
        <v xml:space="preserve"> </v>
      </c>
      <c r="H131" s="14" t="str">
        <f>IF(детализация!H130=0,"Не задана"," ")</f>
        <v>Не задана</v>
      </c>
      <c r="I131" s="14" t="str">
        <f>IF(детализация!O130&gt;0,детализация!O130," ")</f>
        <v xml:space="preserve"> </v>
      </c>
      <c r="J131" s="19" t="str">
        <f>IF(детализация!P130&gt;0,детализация!P130," ")</f>
        <v xml:space="preserve"> </v>
      </c>
      <c r="K131" s="3" t="str">
        <f>'сборка(P)'!P131</f>
        <v xml:space="preserve">   </v>
      </c>
      <c r="L131" s="85">
        <f>IF(детализация!Q130&gt;0,1,0)</f>
        <v>0</v>
      </c>
    </row>
    <row r="132" spans="1:12" ht="15">
      <c r="A132" s="7">
        <v>128</v>
      </c>
      <c r="B132" s="14" t="str">
        <f ca="1">детализация!E131</f>
        <v xml:space="preserve"> </v>
      </c>
      <c r="C132" s="14" t="str">
        <f ca="1">детализация!F131</f>
        <v xml:space="preserve">  </v>
      </c>
      <c r="D132" s="27" t="str">
        <f ca="1">детализация!G131</f>
        <v xml:space="preserve">  </v>
      </c>
      <c r="E132" s="79" t="str">
        <f>IF(детализация!I131&gt;0,детализация!I131," ")</f>
        <v xml:space="preserve"> </v>
      </c>
      <c r="F132" s="79" t="str">
        <f>IF(детализация!L131&gt;0,детализация!L131," ")</f>
        <v xml:space="preserve"> </v>
      </c>
      <c r="G132" s="25" t="str">
        <f>IF(детализация!Q131&gt;0,детализация!Q131," ")</f>
        <v xml:space="preserve"> </v>
      </c>
      <c r="H132" s="14" t="str">
        <f>IF(детализация!H131=0,"Не задана"," ")</f>
        <v>Не задана</v>
      </c>
      <c r="I132" s="14" t="str">
        <f>IF(детализация!O131&gt;0,детализация!O131," ")</f>
        <v xml:space="preserve"> </v>
      </c>
      <c r="J132" s="19" t="str">
        <f>IF(детализация!P131&gt;0,детализация!P131," ")</f>
        <v xml:space="preserve"> </v>
      </c>
      <c r="K132" s="3" t="str">
        <f>'сборка(P)'!P132</f>
        <v xml:space="preserve">   </v>
      </c>
      <c r="L132" s="85">
        <f>IF(детализация!Q131&gt;0,1,0)</f>
        <v>0</v>
      </c>
    </row>
    <row r="133" spans="1:12" ht="15">
      <c r="A133" s="7">
        <v>129</v>
      </c>
      <c r="B133" s="14" t="str">
        <f ca="1">детализация!E132</f>
        <v xml:space="preserve"> </v>
      </c>
      <c r="C133" s="14" t="str">
        <f ca="1">детализация!F132</f>
        <v xml:space="preserve">  </v>
      </c>
      <c r="D133" s="27" t="str">
        <f ca="1">детализация!G132</f>
        <v xml:space="preserve">  </v>
      </c>
      <c r="E133" s="79" t="str">
        <f>IF(детализация!I132&gt;0,детализация!I132," ")</f>
        <v xml:space="preserve"> </v>
      </c>
      <c r="F133" s="79" t="str">
        <f>IF(детализация!L132&gt;0,детализация!L132," ")</f>
        <v xml:space="preserve"> </v>
      </c>
      <c r="G133" s="25" t="str">
        <f>IF(детализация!Q132&gt;0,детализация!Q132," ")</f>
        <v xml:space="preserve"> </v>
      </c>
      <c r="H133" s="14" t="str">
        <f>IF(детализация!H132=0,"Не задана"," ")</f>
        <v>Не задана</v>
      </c>
      <c r="I133" s="14" t="str">
        <f>IF(детализация!O132&gt;0,детализация!O132," ")</f>
        <v xml:space="preserve"> </v>
      </c>
      <c r="J133" s="19" t="str">
        <f>IF(детализация!P132&gt;0,детализация!P132," ")</f>
        <v xml:space="preserve"> </v>
      </c>
      <c r="K133" s="3" t="str">
        <f>'сборка(P)'!P133</f>
        <v xml:space="preserve">   </v>
      </c>
      <c r="L133" s="85">
        <f>IF(детализация!Q132&gt;0,1,0)</f>
        <v>0</v>
      </c>
    </row>
    <row r="134" spans="1:12" ht="15">
      <c r="A134" s="7">
        <v>130</v>
      </c>
      <c r="B134" s="14" t="str">
        <f ca="1">детализация!E133</f>
        <v xml:space="preserve"> </v>
      </c>
      <c r="C134" s="14" t="str">
        <f ca="1">детализация!F133</f>
        <v xml:space="preserve">  </v>
      </c>
      <c r="D134" s="27" t="str">
        <f ca="1">детализация!G133</f>
        <v xml:space="preserve">  </v>
      </c>
      <c r="E134" s="79" t="str">
        <f>IF(детализация!I133&gt;0,детализация!I133," ")</f>
        <v xml:space="preserve"> </v>
      </c>
      <c r="F134" s="79" t="str">
        <f>IF(детализация!L133&gt;0,детализация!L133," ")</f>
        <v xml:space="preserve"> </v>
      </c>
      <c r="G134" s="25" t="str">
        <f>IF(детализация!Q133&gt;0,детализация!Q133," ")</f>
        <v xml:space="preserve"> </v>
      </c>
      <c r="H134" s="14" t="str">
        <f>IF(детализация!H133=0,"Не задана"," ")</f>
        <v>Не задана</v>
      </c>
      <c r="I134" s="14" t="str">
        <f>IF(детализация!O133&gt;0,детализация!O133," ")</f>
        <v xml:space="preserve"> </v>
      </c>
      <c r="J134" s="19" t="str">
        <f>IF(детализация!P133&gt;0,детализация!P133," ")</f>
        <v xml:space="preserve"> </v>
      </c>
      <c r="K134" s="3" t="str">
        <f>'сборка(P)'!P134</f>
        <v xml:space="preserve">   </v>
      </c>
      <c r="L134" s="85">
        <f>IF(детализация!Q133&gt;0,1,0)</f>
        <v>0</v>
      </c>
    </row>
    <row r="135" spans="1:12" ht="15">
      <c r="A135" s="7">
        <v>131</v>
      </c>
      <c r="B135" s="14" t="str">
        <f ca="1">детализация!E134</f>
        <v xml:space="preserve"> </v>
      </c>
      <c r="C135" s="14" t="str">
        <f ca="1">детализация!F134</f>
        <v xml:space="preserve">  </v>
      </c>
      <c r="D135" s="27" t="str">
        <f ca="1">детализация!G134</f>
        <v xml:space="preserve">  </v>
      </c>
      <c r="E135" s="79" t="str">
        <f>IF(детализация!I134&gt;0,детализация!I134," ")</f>
        <v xml:space="preserve"> </v>
      </c>
      <c r="F135" s="79" t="str">
        <f>IF(детализация!L134&gt;0,детализация!L134," ")</f>
        <v xml:space="preserve"> </v>
      </c>
      <c r="G135" s="25" t="str">
        <f>IF(детализация!Q134&gt;0,детализация!Q134," ")</f>
        <v xml:space="preserve"> </v>
      </c>
      <c r="H135" s="14" t="str">
        <f>IF(детализация!H134=0,"Не задана"," ")</f>
        <v>Не задана</v>
      </c>
      <c r="I135" s="14" t="str">
        <f>IF(детализация!O134&gt;0,детализация!O134," ")</f>
        <v xml:space="preserve"> </v>
      </c>
      <c r="J135" s="19" t="str">
        <f>IF(детализация!P134&gt;0,детализация!P134," ")</f>
        <v xml:space="preserve"> </v>
      </c>
      <c r="K135" s="3" t="str">
        <f>'сборка(P)'!P135</f>
        <v xml:space="preserve">   </v>
      </c>
      <c r="L135" s="85">
        <f>IF(детализация!Q134&gt;0,1,0)</f>
        <v>0</v>
      </c>
    </row>
    <row r="136" spans="1:12" ht="15">
      <c r="A136" s="7">
        <v>132</v>
      </c>
      <c r="B136" s="14" t="str">
        <f ca="1">детализация!E135</f>
        <v xml:space="preserve"> </v>
      </c>
      <c r="C136" s="14" t="str">
        <f ca="1">детализация!F135</f>
        <v xml:space="preserve">  </v>
      </c>
      <c r="D136" s="27" t="str">
        <f ca="1">детализация!G135</f>
        <v xml:space="preserve">  </v>
      </c>
      <c r="E136" s="79" t="str">
        <f>IF(детализация!I135&gt;0,детализация!I135," ")</f>
        <v xml:space="preserve"> </v>
      </c>
      <c r="F136" s="79" t="str">
        <f>IF(детализация!L135&gt;0,детализация!L135," ")</f>
        <v xml:space="preserve"> </v>
      </c>
      <c r="G136" s="25" t="str">
        <f>IF(детализация!Q135&gt;0,детализация!Q135," ")</f>
        <v xml:space="preserve"> </v>
      </c>
      <c r="H136" s="14" t="str">
        <f>IF(детализация!H135=0,"Не задана"," ")</f>
        <v>Не задана</v>
      </c>
      <c r="I136" s="14" t="str">
        <f>IF(детализация!O135&gt;0,детализация!O135," ")</f>
        <v xml:space="preserve"> </v>
      </c>
      <c r="J136" s="19" t="str">
        <f>IF(детализация!P135&gt;0,детализация!P135," ")</f>
        <v xml:space="preserve"> </v>
      </c>
      <c r="K136" s="3" t="str">
        <f>'сборка(P)'!P136</f>
        <v xml:space="preserve">   </v>
      </c>
      <c r="L136" s="85">
        <f>IF(детализация!Q135&gt;0,1,0)</f>
        <v>0</v>
      </c>
    </row>
    <row r="137" spans="1:12" ht="15">
      <c r="A137" s="7">
        <v>133</v>
      </c>
      <c r="B137" s="14" t="str">
        <f ca="1">детализация!E136</f>
        <v xml:space="preserve"> </v>
      </c>
      <c r="C137" s="14" t="str">
        <f ca="1">детализация!F136</f>
        <v xml:space="preserve">  </v>
      </c>
      <c r="D137" s="27" t="str">
        <f ca="1">детализация!G136</f>
        <v xml:space="preserve">  </v>
      </c>
      <c r="E137" s="79" t="str">
        <f>IF(детализация!I136&gt;0,детализация!I136," ")</f>
        <v xml:space="preserve"> </v>
      </c>
      <c r="F137" s="79" t="str">
        <f>IF(детализация!L136&gt;0,детализация!L136," ")</f>
        <v xml:space="preserve"> </v>
      </c>
      <c r="G137" s="25" t="str">
        <f>IF(детализация!Q136&gt;0,детализация!Q136," ")</f>
        <v xml:space="preserve"> </v>
      </c>
      <c r="H137" s="14" t="str">
        <f>IF(детализация!H136=0,"Не задана"," ")</f>
        <v>Не задана</v>
      </c>
      <c r="I137" s="14" t="str">
        <f>IF(детализация!O136&gt;0,детализация!O136," ")</f>
        <v xml:space="preserve"> </v>
      </c>
      <c r="J137" s="19" t="str">
        <f>IF(детализация!P136&gt;0,детализация!P136," ")</f>
        <v xml:space="preserve"> </v>
      </c>
      <c r="K137" s="3" t="str">
        <f>'сборка(P)'!P137</f>
        <v xml:space="preserve">   </v>
      </c>
      <c r="L137" s="85">
        <f>IF(детализация!Q136&gt;0,1,0)</f>
        <v>0</v>
      </c>
    </row>
    <row r="138" spans="1:12" ht="15">
      <c r="A138" s="7">
        <v>134</v>
      </c>
      <c r="B138" s="14" t="str">
        <f ca="1">детализация!E137</f>
        <v xml:space="preserve"> </v>
      </c>
      <c r="C138" s="14" t="str">
        <f ca="1">детализация!F137</f>
        <v xml:space="preserve">  </v>
      </c>
      <c r="D138" s="27" t="str">
        <f ca="1">детализация!G137</f>
        <v xml:space="preserve">  </v>
      </c>
      <c r="E138" s="79" t="str">
        <f>IF(детализация!I137&gt;0,детализация!I137," ")</f>
        <v xml:space="preserve"> </v>
      </c>
      <c r="F138" s="79" t="str">
        <f>IF(детализация!L137&gt;0,детализация!L137," ")</f>
        <v xml:space="preserve"> </v>
      </c>
      <c r="G138" s="25" t="str">
        <f>IF(детализация!Q137&gt;0,детализация!Q137," ")</f>
        <v xml:space="preserve"> </v>
      </c>
      <c r="H138" s="14" t="str">
        <f>IF(детализация!H137=0,"Не задана"," ")</f>
        <v>Не задана</v>
      </c>
      <c r="I138" s="14" t="str">
        <f>IF(детализация!O137&gt;0,детализация!O137," ")</f>
        <v xml:space="preserve"> </v>
      </c>
      <c r="J138" s="19" t="str">
        <f>IF(детализация!P137&gt;0,детализация!P137," ")</f>
        <v xml:space="preserve"> </v>
      </c>
      <c r="K138" s="3" t="str">
        <f>'сборка(P)'!P138</f>
        <v xml:space="preserve">   </v>
      </c>
      <c r="L138" s="85">
        <f>IF(детализация!Q137&gt;0,1,0)</f>
        <v>0</v>
      </c>
    </row>
    <row r="139" spans="1:12" ht="15">
      <c r="A139" s="7">
        <v>135</v>
      </c>
      <c r="B139" s="14" t="str">
        <f ca="1">детализация!E138</f>
        <v xml:space="preserve"> </v>
      </c>
      <c r="C139" s="14" t="str">
        <f ca="1">детализация!F138</f>
        <v xml:space="preserve">  </v>
      </c>
      <c r="D139" s="27" t="str">
        <f ca="1">детализация!G138</f>
        <v xml:space="preserve">  </v>
      </c>
      <c r="E139" s="79" t="str">
        <f>IF(детализация!I138&gt;0,детализация!I138," ")</f>
        <v xml:space="preserve"> </v>
      </c>
      <c r="F139" s="79" t="str">
        <f>IF(детализация!L138&gt;0,детализация!L138," ")</f>
        <v xml:space="preserve"> </v>
      </c>
      <c r="G139" s="25" t="str">
        <f>IF(детализация!Q138&gt;0,детализация!Q138," ")</f>
        <v xml:space="preserve"> </v>
      </c>
      <c r="H139" s="14" t="str">
        <f>IF(детализация!H138=0,"Не задана"," ")</f>
        <v>Не задана</v>
      </c>
      <c r="I139" s="14" t="str">
        <f>IF(детализация!O138&gt;0,детализация!O138," ")</f>
        <v xml:space="preserve"> </v>
      </c>
      <c r="J139" s="19" t="str">
        <f>IF(детализация!P138&gt;0,детализация!P138," ")</f>
        <v xml:space="preserve"> </v>
      </c>
      <c r="K139" s="3" t="str">
        <f>'сборка(P)'!P139</f>
        <v xml:space="preserve">   </v>
      </c>
      <c r="L139" s="85">
        <f>IF(детализация!Q138&gt;0,1,0)</f>
        <v>0</v>
      </c>
    </row>
    <row r="140" spans="1:12" ht="15">
      <c r="A140" s="7">
        <v>136</v>
      </c>
      <c r="B140" s="14" t="str">
        <f ca="1">детализация!E139</f>
        <v xml:space="preserve"> </v>
      </c>
      <c r="C140" s="14" t="str">
        <f ca="1">детализация!F139</f>
        <v xml:space="preserve">  </v>
      </c>
      <c r="D140" s="27" t="str">
        <f ca="1">детализация!G139</f>
        <v xml:space="preserve">  </v>
      </c>
      <c r="E140" s="79" t="str">
        <f>IF(детализация!I139&gt;0,детализация!I139," ")</f>
        <v xml:space="preserve"> </v>
      </c>
      <c r="F140" s="79" t="str">
        <f>IF(детализация!L139&gt;0,детализация!L139," ")</f>
        <v xml:space="preserve"> </v>
      </c>
      <c r="G140" s="25" t="str">
        <f>IF(детализация!Q139&gt;0,детализация!Q139," ")</f>
        <v xml:space="preserve"> </v>
      </c>
      <c r="H140" s="14" t="str">
        <f>IF(детализация!H139=0,"Не задана"," ")</f>
        <v>Не задана</v>
      </c>
      <c r="I140" s="14" t="str">
        <f>IF(детализация!O139&gt;0,детализация!O139," ")</f>
        <v xml:space="preserve"> </v>
      </c>
      <c r="J140" s="19" t="str">
        <f>IF(детализация!P139&gt;0,детализация!P139," ")</f>
        <v xml:space="preserve"> </v>
      </c>
      <c r="K140" s="3" t="str">
        <f>'сборка(P)'!P140</f>
        <v xml:space="preserve">   </v>
      </c>
      <c r="L140" s="85">
        <f>IF(детализация!Q139&gt;0,1,0)</f>
        <v>0</v>
      </c>
    </row>
    <row r="141" spans="1:12" ht="15">
      <c r="A141" s="7">
        <v>137</v>
      </c>
      <c r="B141" s="14" t="str">
        <f ca="1">детализация!E140</f>
        <v xml:space="preserve"> </v>
      </c>
      <c r="C141" s="14" t="str">
        <f ca="1">детализация!F140</f>
        <v xml:space="preserve">  </v>
      </c>
      <c r="D141" s="27" t="str">
        <f ca="1">детализация!G140</f>
        <v xml:space="preserve">  </v>
      </c>
      <c r="E141" s="79" t="str">
        <f>IF(детализация!I140&gt;0,детализация!I140," ")</f>
        <v xml:space="preserve"> </v>
      </c>
      <c r="F141" s="79" t="str">
        <f>IF(детализация!L140&gt;0,детализация!L140," ")</f>
        <v xml:space="preserve"> </v>
      </c>
      <c r="G141" s="25" t="str">
        <f>IF(детализация!Q140&gt;0,детализация!Q140," ")</f>
        <v xml:space="preserve"> </v>
      </c>
      <c r="H141" s="14" t="str">
        <f>IF(детализация!H140=0,"Не задана"," ")</f>
        <v>Не задана</v>
      </c>
      <c r="I141" s="14" t="str">
        <f>IF(детализация!O140&gt;0,детализация!O140," ")</f>
        <v xml:space="preserve"> </v>
      </c>
      <c r="J141" s="19" t="str">
        <f>IF(детализация!P140&gt;0,детализация!P140," ")</f>
        <v xml:space="preserve"> </v>
      </c>
      <c r="K141" s="3" t="str">
        <f>'сборка(P)'!P141</f>
        <v xml:space="preserve">   </v>
      </c>
      <c r="L141" s="85">
        <f>IF(детализация!Q140&gt;0,1,0)</f>
        <v>0</v>
      </c>
    </row>
    <row r="142" spans="1:12" ht="15">
      <c r="A142" s="7">
        <v>138</v>
      </c>
      <c r="B142" s="14" t="str">
        <f ca="1">детализация!E141</f>
        <v xml:space="preserve"> </v>
      </c>
      <c r="C142" s="14" t="str">
        <f ca="1">детализация!F141</f>
        <v xml:space="preserve">  </v>
      </c>
      <c r="D142" s="27" t="str">
        <f ca="1">детализация!G141</f>
        <v xml:space="preserve">  </v>
      </c>
      <c r="E142" s="79" t="str">
        <f>IF(детализация!I141&gt;0,детализация!I141," ")</f>
        <v xml:space="preserve"> </v>
      </c>
      <c r="F142" s="79" t="str">
        <f>IF(детализация!L141&gt;0,детализация!L141," ")</f>
        <v xml:space="preserve"> </v>
      </c>
      <c r="G142" s="25" t="str">
        <f>IF(детализация!Q141&gt;0,детализация!Q141," ")</f>
        <v xml:space="preserve"> </v>
      </c>
      <c r="H142" s="14" t="str">
        <f>IF(детализация!H141=0,"Не задана"," ")</f>
        <v>Не задана</v>
      </c>
      <c r="I142" s="14" t="str">
        <f>IF(детализация!O141&gt;0,детализация!O141," ")</f>
        <v xml:space="preserve"> </v>
      </c>
      <c r="J142" s="19" t="str">
        <f>IF(детализация!P141&gt;0,детализация!P141," ")</f>
        <v xml:space="preserve"> </v>
      </c>
      <c r="K142" s="3" t="str">
        <f>'сборка(P)'!P142</f>
        <v xml:space="preserve">   </v>
      </c>
      <c r="L142" s="85">
        <f>IF(детализация!Q141&gt;0,1,0)</f>
        <v>0</v>
      </c>
    </row>
    <row r="143" spans="1:12" ht="15">
      <c r="A143" s="7">
        <v>139</v>
      </c>
      <c r="B143" s="14" t="str">
        <f ca="1">детализация!E142</f>
        <v xml:space="preserve"> </v>
      </c>
      <c r="C143" s="14" t="str">
        <f ca="1">детализация!F142</f>
        <v xml:space="preserve">  </v>
      </c>
      <c r="D143" s="27" t="str">
        <f ca="1">детализация!G142</f>
        <v xml:space="preserve">  </v>
      </c>
      <c r="E143" s="79" t="str">
        <f>IF(детализация!I142&gt;0,детализация!I142," ")</f>
        <v xml:space="preserve"> </v>
      </c>
      <c r="F143" s="79" t="str">
        <f>IF(детализация!L142&gt;0,детализация!L142," ")</f>
        <v xml:space="preserve"> </v>
      </c>
      <c r="G143" s="25" t="str">
        <f>IF(детализация!Q142&gt;0,детализация!Q142," ")</f>
        <v xml:space="preserve"> </v>
      </c>
      <c r="H143" s="14" t="str">
        <f>IF(детализация!H142=0,"Не задана"," ")</f>
        <v>Не задана</v>
      </c>
      <c r="I143" s="14" t="str">
        <f>IF(детализация!O142&gt;0,детализация!O142," ")</f>
        <v xml:space="preserve"> </v>
      </c>
      <c r="J143" s="19" t="str">
        <f>IF(детализация!P142&gt;0,детализация!P142," ")</f>
        <v xml:space="preserve"> </v>
      </c>
      <c r="K143" s="3" t="str">
        <f>'сборка(P)'!P143</f>
        <v xml:space="preserve">   </v>
      </c>
      <c r="L143" s="85">
        <f>IF(детализация!Q142&gt;0,1,0)</f>
        <v>0</v>
      </c>
    </row>
    <row r="144" spans="1:12" ht="15">
      <c r="A144" s="7">
        <v>140</v>
      </c>
      <c r="B144" s="14" t="str">
        <f ca="1">детализация!E143</f>
        <v xml:space="preserve"> </v>
      </c>
      <c r="C144" s="14" t="str">
        <f ca="1">детализация!F143</f>
        <v xml:space="preserve">  </v>
      </c>
      <c r="D144" s="27" t="str">
        <f ca="1">детализация!G143</f>
        <v xml:space="preserve">  </v>
      </c>
      <c r="E144" s="79" t="str">
        <f>IF(детализация!I143&gt;0,детализация!I143," ")</f>
        <v xml:space="preserve"> </v>
      </c>
      <c r="F144" s="79" t="str">
        <f>IF(детализация!L143&gt;0,детализация!L143," ")</f>
        <v xml:space="preserve"> </v>
      </c>
      <c r="G144" s="25" t="str">
        <f>IF(детализация!Q143&gt;0,детализация!Q143," ")</f>
        <v xml:space="preserve"> </v>
      </c>
      <c r="H144" s="14" t="str">
        <f>IF(детализация!H143=0,"Не задана"," ")</f>
        <v>Не задана</v>
      </c>
      <c r="I144" s="14" t="str">
        <f>IF(детализация!O143&gt;0,детализация!O143," ")</f>
        <v xml:space="preserve"> </v>
      </c>
      <c r="J144" s="19" t="str">
        <f>IF(детализация!P143&gt;0,детализация!P143," ")</f>
        <v xml:space="preserve"> </v>
      </c>
      <c r="K144" s="3" t="str">
        <f>'сборка(P)'!P144</f>
        <v xml:space="preserve">   </v>
      </c>
      <c r="L144" s="85">
        <f>IF(детализация!Q143&gt;0,1,0)</f>
        <v>0</v>
      </c>
    </row>
    <row r="145" spans="1:12" ht="15">
      <c r="A145" s="7">
        <v>141</v>
      </c>
      <c r="B145" s="14" t="str">
        <f ca="1">детализация!E144</f>
        <v xml:space="preserve"> </v>
      </c>
      <c r="C145" s="14" t="str">
        <f ca="1">детализация!F144</f>
        <v xml:space="preserve">  </v>
      </c>
      <c r="D145" s="27" t="str">
        <f ca="1">детализация!G144</f>
        <v xml:space="preserve">  </v>
      </c>
      <c r="E145" s="79" t="str">
        <f>IF(детализация!I144&gt;0,детализация!I144," ")</f>
        <v xml:space="preserve"> </v>
      </c>
      <c r="F145" s="79" t="str">
        <f>IF(детализация!L144&gt;0,детализация!L144," ")</f>
        <v xml:space="preserve"> </v>
      </c>
      <c r="G145" s="25" t="str">
        <f>IF(детализация!Q144&gt;0,детализация!Q144," ")</f>
        <v xml:space="preserve"> </v>
      </c>
      <c r="H145" s="14" t="str">
        <f>IF(детализация!H144=0,"Не задана"," ")</f>
        <v>Не задана</v>
      </c>
      <c r="I145" s="14" t="str">
        <f>IF(детализация!O144&gt;0,детализация!O144," ")</f>
        <v xml:space="preserve"> </v>
      </c>
      <c r="J145" s="19" t="str">
        <f>IF(детализация!P144&gt;0,детализация!P144," ")</f>
        <v xml:space="preserve"> </v>
      </c>
      <c r="K145" s="3" t="str">
        <f>'сборка(P)'!P145</f>
        <v xml:space="preserve">   </v>
      </c>
      <c r="L145" s="85">
        <f>IF(детализация!Q144&gt;0,1,0)</f>
        <v>0</v>
      </c>
    </row>
    <row r="146" spans="1:12" ht="15">
      <c r="A146" s="7">
        <v>142</v>
      </c>
      <c r="B146" s="14" t="str">
        <f ca="1">детализация!E145</f>
        <v xml:space="preserve"> </v>
      </c>
      <c r="C146" s="14" t="str">
        <f ca="1">детализация!F145</f>
        <v xml:space="preserve">  </v>
      </c>
      <c r="D146" s="27" t="str">
        <f ca="1">детализация!G145</f>
        <v xml:space="preserve">  </v>
      </c>
      <c r="E146" s="79" t="str">
        <f>IF(детализация!I145&gt;0,детализация!I145," ")</f>
        <v xml:space="preserve"> </v>
      </c>
      <c r="F146" s="79" t="str">
        <f>IF(детализация!L145&gt;0,детализация!L145," ")</f>
        <v xml:space="preserve"> </v>
      </c>
      <c r="G146" s="25" t="str">
        <f>IF(детализация!Q145&gt;0,детализация!Q145," ")</f>
        <v xml:space="preserve"> </v>
      </c>
      <c r="H146" s="14" t="str">
        <f>IF(детализация!H145=0,"Не задана"," ")</f>
        <v>Не задана</v>
      </c>
      <c r="I146" s="14" t="str">
        <f>IF(детализация!O145&gt;0,детализация!O145," ")</f>
        <v xml:space="preserve"> </v>
      </c>
      <c r="J146" s="19" t="str">
        <f>IF(детализация!P145&gt;0,детализация!P145," ")</f>
        <v xml:space="preserve"> </v>
      </c>
      <c r="K146" s="3" t="str">
        <f>'сборка(P)'!P146</f>
        <v xml:space="preserve">   </v>
      </c>
      <c r="L146" s="85">
        <f>IF(детализация!Q145&gt;0,1,0)</f>
        <v>0</v>
      </c>
    </row>
    <row r="147" spans="1:12" ht="15">
      <c r="A147" s="7">
        <v>143</v>
      </c>
      <c r="B147" s="14" t="str">
        <f ca="1">детализация!E146</f>
        <v xml:space="preserve"> </v>
      </c>
      <c r="C147" s="14" t="str">
        <f ca="1">детализация!F146</f>
        <v xml:space="preserve">  </v>
      </c>
      <c r="D147" s="27" t="str">
        <f ca="1">детализация!G146</f>
        <v xml:space="preserve">  </v>
      </c>
      <c r="E147" s="79" t="str">
        <f>IF(детализация!I146&gt;0,детализация!I146," ")</f>
        <v xml:space="preserve"> </v>
      </c>
      <c r="F147" s="79" t="str">
        <f>IF(детализация!L146&gt;0,детализация!L146," ")</f>
        <v xml:space="preserve"> </v>
      </c>
      <c r="G147" s="25" t="str">
        <f>IF(детализация!Q146&gt;0,детализация!Q146," ")</f>
        <v xml:space="preserve"> </v>
      </c>
      <c r="H147" s="14" t="str">
        <f>IF(детализация!H146=0,"Не задана"," ")</f>
        <v>Не задана</v>
      </c>
      <c r="I147" s="14" t="str">
        <f>IF(детализация!O146&gt;0,детализация!O146," ")</f>
        <v xml:space="preserve"> </v>
      </c>
      <c r="J147" s="19" t="str">
        <f>IF(детализация!P146&gt;0,детализация!P146," ")</f>
        <v xml:space="preserve"> </v>
      </c>
      <c r="K147" s="3" t="str">
        <f>'сборка(P)'!P147</f>
        <v xml:space="preserve">   </v>
      </c>
      <c r="L147" s="85">
        <f>IF(детализация!Q146&gt;0,1,0)</f>
        <v>0</v>
      </c>
    </row>
    <row r="148" spans="1:12" ht="15">
      <c r="A148" s="7">
        <v>144</v>
      </c>
      <c r="B148" s="14" t="str">
        <f ca="1">детализация!E147</f>
        <v xml:space="preserve"> </v>
      </c>
      <c r="C148" s="14" t="str">
        <f ca="1">детализация!F147</f>
        <v xml:space="preserve">  </v>
      </c>
      <c r="D148" s="27" t="str">
        <f ca="1">детализация!G147</f>
        <v xml:space="preserve">  </v>
      </c>
      <c r="E148" s="79" t="str">
        <f>IF(детализация!I147&gt;0,детализация!I147," ")</f>
        <v xml:space="preserve"> </v>
      </c>
      <c r="F148" s="79" t="str">
        <f>IF(детализация!L147&gt;0,детализация!L147," ")</f>
        <v xml:space="preserve"> </v>
      </c>
      <c r="G148" s="25" t="str">
        <f>IF(детализация!Q147&gt;0,детализация!Q147," ")</f>
        <v xml:space="preserve"> </v>
      </c>
      <c r="H148" s="14" t="str">
        <f>IF(детализация!H147=0,"Не задана"," ")</f>
        <v>Не задана</v>
      </c>
      <c r="I148" s="14" t="str">
        <f>IF(детализация!O147&gt;0,детализация!O147," ")</f>
        <v xml:space="preserve"> </v>
      </c>
      <c r="J148" s="19" t="str">
        <f>IF(детализация!P147&gt;0,детализация!P147," ")</f>
        <v xml:space="preserve"> </v>
      </c>
      <c r="K148" s="3" t="str">
        <f>'сборка(P)'!P148</f>
        <v xml:space="preserve">   </v>
      </c>
      <c r="L148" s="85">
        <f>IF(детализация!Q147&gt;0,1,0)</f>
        <v>0</v>
      </c>
    </row>
    <row r="149" spans="1:12" ht="15">
      <c r="A149" s="7">
        <v>145</v>
      </c>
      <c r="B149" s="14" t="str">
        <f ca="1">детализация!E148</f>
        <v xml:space="preserve"> </v>
      </c>
      <c r="C149" s="14" t="str">
        <f ca="1">детализация!F148</f>
        <v xml:space="preserve">  </v>
      </c>
      <c r="D149" s="27" t="str">
        <f ca="1">детализация!G148</f>
        <v xml:space="preserve">  </v>
      </c>
      <c r="E149" s="79" t="str">
        <f>IF(детализация!I148&gt;0,детализация!I148," ")</f>
        <v xml:space="preserve"> </v>
      </c>
      <c r="F149" s="79" t="str">
        <f>IF(детализация!L148&gt;0,детализация!L148," ")</f>
        <v xml:space="preserve"> </v>
      </c>
      <c r="G149" s="25" t="str">
        <f>IF(детализация!Q148&gt;0,детализация!Q148," ")</f>
        <v xml:space="preserve"> </v>
      </c>
      <c r="H149" s="14" t="str">
        <f>IF(детализация!H148=0,"Не задана"," ")</f>
        <v>Не задана</v>
      </c>
      <c r="I149" s="14" t="str">
        <f>IF(детализация!O148&gt;0,детализация!O148," ")</f>
        <v xml:space="preserve"> </v>
      </c>
      <c r="J149" s="19" t="str">
        <f>IF(детализация!P148&gt;0,детализация!P148," ")</f>
        <v xml:space="preserve"> </v>
      </c>
      <c r="K149" s="3" t="str">
        <f>'сборка(P)'!P149</f>
        <v xml:space="preserve">   </v>
      </c>
      <c r="L149" s="85">
        <f>IF(детализация!Q148&gt;0,1,0)</f>
        <v>0</v>
      </c>
    </row>
    <row r="150" spans="1:12" ht="15">
      <c r="A150" s="7">
        <v>146</v>
      </c>
      <c r="B150" s="14" t="str">
        <f ca="1">детализация!E149</f>
        <v xml:space="preserve"> </v>
      </c>
      <c r="C150" s="14" t="str">
        <f ca="1">детализация!F149</f>
        <v xml:space="preserve">  </v>
      </c>
      <c r="D150" s="27" t="str">
        <f ca="1">детализация!G149</f>
        <v xml:space="preserve">  </v>
      </c>
      <c r="E150" s="79" t="str">
        <f>IF(детализация!I149&gt;0,детализация!I149," ")</f>
        <v xml:space="preserve"> </v>
      </c>
      <c r="F150" s="79" t="str">
        <f>IF(детализация!L149&gt;0,детализация!L149," ")</f>
        <v xml:space="preserve"> </v>
      </c>
      <c r="G150" s="25" t="str">
        <f>IF(детализация!Q149&gt;0,детализация!Q149," ")</f>
        <v xml:space="preserve"> </v>
      </c>
      <c r="H150" s="14" t="str">
        <f>IF(детализация!H149=0,"Не задана"," ")</f>
        <v>Не задана</v>
      </c>
      <c r="I150" s="14" t="str">
        <f>IF(детализация!O149&gt;0,детализация!O149," ")</f>
        <v xml:space="preserve"> </v>
      </c>
      <c r="J150" s="19" t="str">
        <f>IF(детализация!P149&gt;0,детализация!P149," ")</f>
        <v xml:space="preserve"> </v>
      </c>
      <c r="K150" s="3" t="str">
        <f>'сборка(P)'!P150</f>
        <v xml:space="preserve">   </v>
      </c>
      <c r="L150" s="85">
        <f>IF(детализация!Q149&gt;0,1,0)</f>
        <v>0</v>
      </c>
    </row>
    <row r="151" spans="1:12" ht="15">
      <c r="A151" s="7">
        <v>147</v>
      </c>
      <c r="B151" s="14" t="str">
        <f ca="1">детализация!E150</f>
        <v xml:space="preserve"> </v>
      </c>
      <c r="C151" s="14" t="str">
        <f ca="1">детализация!F150</f>
        <v xml:space="preserve">  </v>
      </c>
      <c r="D151" s="27" t="str">
        <f ca="1">детализация!G150</f>
        <v xml:space="preserve">  </v>
      </c>
      <c r="E151" s="79" t="str">
        <f>IF(детализация!I150&gt;0,детализация!I150," ")</f>
        <v xml:space="preserve"> </v>
      </c>
      <c r="F151" s="79" t="str">
        <f>IF(детализация!L150&gt;0,детализация!L150," ")</f>
        <v xml:space="preserve"> </v>
      </c>
      <c r="G151" s="25" t="str">
        <f>IF(детализация!Q150&gt;0,детализация!Q150," ")</f>
        <v xml:space="preserve"> </v>
      </c>
      <c r="H151" s="14" t="str">
        <f>IF(детализация!H150=0,"Не задана"," ")</f>
        <v>Не задана</v>
      </c>
      <c r="I151" s="14" t="str">
        <f>IF(детализация!O150&gt;0,детализация!O150," ")</f>
        <v xml:space="preserve"> </v>
      </c>
      <c r="J151" s="19" t="str">
        <f>IF(детализация!P150&gt;0,детализация!P150," ")</f>
        <v xml:space="preserve"> </v>
      </c>
      <c r="K151" s="3" t="str">
        <f>'сборка(P)'!P151</f>
        <v xml:space="preserve">   </v>
      </c>
      <c r="L151" s="85">
        <f>IF(детализация!Q150&gt;0,1,0)</f>
        <v>0</v>
      </c>
    </row>
    <row r="152" spans="1:12" ht="15">
      <c r="A152" s="7">
        <v>148</v>
      </c>
      <c r="B152" s="14" t="str">
        <f ca="1">детализация!E151</f>
        <v xml:space="preserve"> </v>
      </c>
      <c r="C152" s="14" t="str">
        <f ca="1">детализация!F151</f>
        <v xml:space="preserve">  </v>
      </c>
      <c r="D152" s="27" t="str">
        <f ca="1">детализация!G151</f>
        <v xml:space="preserve">  </v>
      </c>
      <c r="E152" s="79" t="str">
        <f>IF(детализация!I151&gt;0,детализация!I151," ")</f>
        <v xml:space="preserve"> </v>
      </c>
      <c r="F152" s="79" t="str">
        <f>IF(детализация!L151&gt;0,детализация!L151," ")</f>
        <v xml:space="preserve"> </v>
      </c>
      <c r="G152" s="25" t="str">
        <f>IF(детализация!Q151&gt;0,детализация!Q151," ")</f>
        <v xml:space="preserve"> </v>
      </c>
      <c r="H152" s="14" t="str">
        <f>IF(детализация!H151=0,"Не задана"," ")</f>
        <v>Не задана</v>
      </c>
      <c r="I152" s="14" t="str">
        <f>IF(детализация!O151&gt;0,детализация!O151," ")</f>
        <v xml:space="preserve"> </v>
      </c>
      <c r="J152" s="19" t="str">
        <f>IF(детализация!P151&gt;0,детализация!P151," ")</f>
        <v xml:space="preserve"> </v>
      </c>
      <c r="K152" s="3" t="str">
        <f>'сборка(P)'!P152</f>
        <v xml:space="preserve">   </v>
      </c>
      <c r="L152" s="85">
        <f>IF(детализация!Q151&gt;0,1,0)</f>
        <v>0</v>
      </c>
    </row>
    <row r="153" spans="1:12" ht="15">
      <c r="A153" s="7">
        <v>149</v>
      </c>
      <c r="B153" s="14" t="str">
        <f ca="1">детализация!E152</f>
        <v xml:space="preserve"> </v>
      </c>
      <c r="C153" s="14" t="str">
        <f ca="1">детализация!F152</f>
        <v xml:space="preserve">  </v>
      </c>
      <c r="D153" s="27" t="str">
        <f ca="1">детализация!G152</f>
        <v xml:space="preserve">  </v>
      </c>
      <c r="E153" s="79" t="str">
        <f>IF(детализация!I152&gt;0,детализация!I152," ")</f>
        <v xml:space="preserve"> </v>
      </c>
      <c r="F153" s="79" t="str">
        <f>IF(детализация!L152&gt;0,детализация!L152," ")</f>
        <v xml:space="preserve"> </v>
      </c>
      <c r="G153" s="25" t="str">
        <f>IF(детализация!Q152&gt;0,детализация!Q152," ")</f>
        <v xml:space="preserve"> </v>
      </c>
      <c r="H153" s="14" t="str">
        <f>IF(детализация!H152=0,"Не задана"," ")</f>
        <v>Не задана</v>
      </c>
      <c r="I153" s="14" t="str">
        <f>IF(детализация!O152&gt;0,детализация!O152," ")</f>
        <v xml:space="preserve"> </v>
      </c>
      <c r="J153" s="19" t="str">
        <f>IF(детализация!P152&gt;0,детализация!P152," ")</f>
        <v xml:space="preserve"> </v>
      </c>
      <c r="K153" s="3" t="str">
        <f>'сборка(P)'!P153</f>
        <v xml:space="preserve">   </v>
      </c>
      <c r="L153" s="85">
        <f>IF(детализация!Q152&gt;0,1,0)</f>
        <v>0</v>
      </c>
    </row>
    <row r="154" spans="1:12" ht="15">
      <c r="A154" s="7">
        <v>150</v>
      </c>
      <c r="B154" s="14" t="str">
        <f ca="1">детализация!E153</f>
        <v xml:space="preserve"> </v>
      </c>
      <c r="C154" s="14" t="str">
        <f ca="1">детализация!F153</f>
        <v xml:space="preserve">  </v>
      </c>
      <c r="D154" s="27" t="str">
        <f ca="1">детализация!G153</f>
        <v xml:space="preserve">  </v>
      </c>
      <c r="E154" s="79" t="str">
        <f>IF(детализация!I153&gt;0,детализация!I153," ")</f>
        <v xml:space="preserve"> </v>
      </c>
      <c r="F154" s="79" t="str">
        <f>IF(детализация!L153&gt;0,детализация!L153," ")</f>
        <v xml:space="preserve"> </v>
      </c>
      <c r="G154" s="25" t="str">
        <f>IF(детализация!Q153&gt;0,детализация!Q153," ")</f>
        <v xml:space="preserve"> </v>
      </c>
      <c r="H154" s="14" t="str">
        <f>IF(детализация!H153=0,"Не задана"," ")</f>
        <v>Не задана</v>
      </c>
      <c r="I154" s="14" t="str">
        <f>IF(детализация!O153&gt;0,детализация!O153," ")</f>
        <v xml:space="preserve"> </v>
      </c>
      <c r="J154" s="19" t="str">
        <f>IF(детализация!P153&gt;0,детализация!P153," ")</f>
        <v xml:space="preserve"> </v>
      </c>
      <c r="K154" s="3" t="str">
        <f>'сборка(P)'!P154</f>
        <v xml:space="preserve">   </v>
      </c>
      <c r="L154" s="85">
        <f>IF(детализация!Q153&gt;0,1,0)</f>
        <v>0</v>
      </c>
    </row>
    <row r="155" spans="1:12" ht="15">
      <c r="A155" s="7">
        <v>151</v>
      </c>
      <c r="B155" s="14" t="str">
        <f ca="1">детализация!E154</f>
        <v xml:space="preserve"> </v>
      </c>
      <c r="C155" s="14" t="str">
        <f ca="1">детализация!F154</f>
        <v xml:space="preserve">  </v>
      </c>
      <c r="D155" s="27" t="str">
        <f ca="1">детализация!G154</f>
        <v xml:space="preserve">  </v>
      </c>
      <c r="E155" s="79" t="str">
        <f>IF(детализация!I154&gt;0,детализация!I154," ")</f>
        <v xml:space="preserve"> </v>
      </c>
      <c r="F155" s="79" t="str">
        <f>IF(детализация!L154&gt;0,детализация!L154," ")</f>
        <v xml:space="preserve"> </v>
      </c>
      <c r="G155" s="25" t="str">
        <f>IF(детализация!Q154&gt;0,детализация!Q154," ")</f>
        <v xml:space="preserve"> </v>
      </c>
      <c r="H155" s="14" t="str">
        <f>IF(детализация!H154=0,"Не задана"," ")</f>
        <v>Не задана</v>
      </c>
      <c r="I155" s="14" t="str">
        <f>IF(детализация!O154&gt;0,детализация!O154," ")</f>
        <v xml:space="preserve"> </v>
      </c>
      <c r="J155" s="19" t="str">
        <f>IF(детализация!P154&gt;0,детализация!P154," ")</f>
        <v xml:space="preserve"> </v>
      </c>
      <c r="K155" s="3" t="str">
        <f>'сборка(P)'!P155</f>
        <v xml:space="preserve">   </v>
      </c>
      <c r="L155" s="85">
        <f>IF(детализация!Q154&gt;0,1,0)</f>
        <v>0</v>
      </c>
    </row>
    <row r="156" spans="1:12" ht="15">
      <c r="A156" s="7">
        <v>152</v>
      </c>
      <c r="B156" s="14" t="str">
        <f ca="1">детализация!E155</f>
        <v xml:space="preserve"> </v>
      </c>
      <c r="C156" s="14" t="str">
        <f ca="1">детализация!F155</f>
        <v xml:space="preserve">  </v>
      </c>
      <c r="D156" s="27" t="str">
        <f ca="1">детализация!G155</f>
        <v xml:space="preserve">  </v>
      </c>
      <c r="E156" s="79" t="str">
        <f>IF(детализация!I155&gt;0,детализация!I155," ")</f>
        <v xml:space="preserve"> </v>
      </c>
      <c r="F156" s="79" t="str">
        <f>IF(детализация!L155&gt;0,детализация!L155," ")</f>
        <v xml:space="preserve"> </v>
      </c>
      <c r="G156" s="25" t="str">
        <f>IF(детализация!Q155&gt;0,детализация!Q155," ")</f>
        <v xml:space="preserve"> </v>
      </c>
      <c r="H156" s="14" t="str">
        <f>IF(детализация!H155=0,"Не задана"," ")</f>
        <v>Не задана</v>
      </c>
      <c r="I156" s="14" t="str">
        <f>IF(детализация!O155&gt;0,детализация!O155," ")</f>
        <v xml:space="preserve"> </v>
      </c>
      <c r="J156" s="19" t="str">
        <f>IF(детализация!P155&gt;0,детализация!P155," ")</f>
        <v xml:space="preserve"> </v>
      </c>
      <c r="K156" s="3" t="str">
        <f>'сборка(P)'!P156</f>
        <v xml:space="preserve">   </v>
      </c>
      <c r="L156" s="85">
        <f>IF(детализация!Q155&gt;0,1,0)</f>
        <v>0</v>
      </c>
    </row>
    <row r="157" spans="1:12" ht="15">
      <c r="A157" s="7">
        <v>153</v>
      </c>
      <c r="B157" s="14" t="str">
        <f ca="1">детализация!E156</f>
        <v xml:space="preserve"> </v>
      </c>
      <c r="C157" s="14" t="str">
        <f ca="1">детализация!F156</f>
        <v xml:space="preserve">  </v>
      </c>
      <c r="D157" s="27" t="str">
        <f ca="1">детализация!G156</f>
        <v xml:space="preserve">  </v>
      </c>
      <c r="E157" s="79" t="str">
        <f>IF(детализация!I156&gt;0,детализация!I156," ")</f>
        <v xml:space="preserve"> </v>
      </c>
      <c r="F157" s="79" t="str">
        <f>IF(детализация!L156&gt;0,детализация!L156," ")</f>
        <v xml:space="preserve"> </v>
      </c>
      <c r="G157" s="25" t="str">
        <f>IF(детализация!Q156&gt;0,детализация!Q156," ")</f>
        <v xml:space="preserve"> </v>
      </c>
      <c r="H157" s="14" t="str">
        <f>IF(детализация!H156=0,"Не задана"," ")</f>
        <v>Не задана</v>
      </c>
      <c r="I157" s="14" t="str">
        <f>IF(детализация!O156&gt;0,детализация!O156," ")</f>
        <v xml:space="preserve"> </v>
      </c>
      <c r="J157" s="19" t="str">
        <f>IF(детализация!P156&gt;0,детализация!P156," ")</f>
        <v xml:space="preserve"> </v>
      </c>
      <c r="K157" s="3" t="str">
        <f>'сборка(P)'!P157</f>
        <v xml:space="preserve">   </v>
      </c>
      <c r="L157" s="85">
        <f>IF(детализация!Q156&gt;0,1,0)</f>
        <v>0</v>
      </c>
    </row>
    <row r="158" spans="1:12" ht="15">
      <c r="A158" s="7">
        <v>154</v>
      </c>
      <c r="B158" s="14" t="str">
        <f ca="1">детализация!E157</f>
        <v xml:space="preserve"> </v>
      </c>
      <c r="C158" s="14" t="str">
        <f ca="1">детализация!F157</f>
        <v xml:space="preserve">  </v>
      </c>
      <c r="D158" s="27" t="str">
        <f ca="1">детализация!G157</f>
        <v xml:space="preserve">  </v>
      </c>
      <c r="E158" s="79" t="str">
        <f>IF(детализация!I157&gt;0,детализация!I157," ")</f>
        <v xml:space="preserve"> </v>
      </c>
      <c r="F158" s="79" t="str">
        <f>IF(детализация!L157&gt;0,детализация!L157," ")</f>
        <v xml:space="preserve"> </v>
      </c>
      <c r="G158" s="25" t="str">
        <f>IF(детализация!Q157&gt;0,детализация!Q157," ")</f>
        <v xml:space="preserve"> </v>
      </c>
      <c r="H158" s="14" t="str">
        <f>IF(детализация!H157=0,"Не задана"," ")</f>
        <v>Не задана</v>
      </c>
      <c r="I158" s="14" t="str">
        <f>IF(детализация!O157&gt;0,детализация!O157," ")</f>
        <v xml:space="preserve"> </v>
      </c>
      <c r="J158" s="19" t="str">
        <f>IF(детализация!P157&gt;0,детализация!P157," ")</f>
        <v xml:space="preserve"> </v>
      </c>
      <c r="K158" s="3" t="str">
        <f>'сборка(P)'!P158</f>
        <v xml:space="preserve">   </v>
      </c>
      <c r="L158" s="85">
        <f>IF(детализация!Q157&gt;0,1,0)</f>
        <v>0</v>
      </c>
    </row>
    <row r="159" spans="1:12" ht="15">
      <c r="A159" s="7">
        <v>155</v>
      </c>
      <c r="B159" s="14" t="str">
        <f ca="1">детализация!E158</f>
        <v xml:space="preserve"> </v>
      </c>
      <c r="C159" s="14" t="str">
        <f ca="1">детализация!F158</f>
        <v xml:space="preserve">  </v>
      </c>
      <c r="D159" s="27" t="str">
        <f ca="1">детализация!G158</f>
        <v xml:space="preserve">  </v>
      </c>
      <c r="E159" s="79" t="str">
        <f>IF(детализация!I158&gt;0,детализация!I158," ")</f>
        <v xml:space="preserve"> </v>
      </c>
      <c r="F159" s="79" t="str">
        <f>IF(детализация!L158&gt;0,детализация!L158," ")</f>
        <v xml:space="preserve"> </v>
      </c>
      <c r="G159" s="25" t="str">
        <f>IF(детализация!Q158&gt;0,детализация!Q158," ")</f>
        <v xml:space="preserve"> </v>
      </c>
      <c r="H159" s="14" t="str">
        <f>IF(детализация!H158=0,"Не задана"," ")</f>
        <v>Не задана</v>
      </c>
      <c r="I159" s="14" t="str">
        <f>IF(детализация!O158&gt;0,детализация!O158," ")</f>
        <v xml:space="preserve"> </v>
      </c>
      <c r="J159" s="19" t="str">
        <f>IF(детализация!P158&gt;0,детализация!P158," ")</f>
        <v xml:space="preserve"> </v>
      </c>
      <c r="K159" s="3" t="str">
        <f>'сборка(P)'!P159</f>
        <v xml:space="preserve">   </v>
      </c>
      <c r="L159" s="85">
        <f>IF(детализация!Q158&gt;0,1,0)</f>
        <v>0</v>
      </c>
    </row>
    <row r="160" spans="1:12" ht="15">
      <c r="A160" s="7">
        <v>156</v>
      </c>
      <c r="B160" s="14" t="str">
        <f ca="1">детализация!E159</f>
        <v xml:space="preserve"> </v>
      </c>
      <c r="C160" s="14" t="str">
        <f ca="1">детализация!F159</f>
        <v xml:space="preserve">  </v>
      </c>
      <c r="D160" s="27" t="str">
        <f ca="1">детализация!G159</f>
        <v xml:space="preserve">  </v>
      </c>
      <c r="E160" s="79" t="str">
        <f>IF(детализация!I159&gt;0,детализация!I159," ")</f>
        <v xml:space="preserve"> </v>
      </c>
      <c r="F160" s="79" t="str">
        <f>IF(детализация!L159&gt;0,детализация!L159," ")</f>
        <v xml:space="preserve"> </v>
      </c>
      <c r="G160" s="25" t="str">
        <f>IF(детализация!Q159&gt;0,детализация!Q159," ")</f>
        <v xml:space="preserve"> </v>
      </c>
      <c r="H160" s="14" t="str">
        <f>IF(детализация!H159=0,"Не задана"," ")</f>
        <v>Не задана</v>
      </c>
      <c r="I160" s="14" t="str">
        <f>IF(детализация!O159&gt;0,детализация!O159," ")</f>
        <v xml:space="preserve"> </v>
      </c>
      <c r="J160" s="19" t="str">
        <f>IF(детализация!P159&gt;0,детализация!P159," ")</f>
        <v xml:space="preserve"> </v>
      </c>
      <c r="K160" s="3" t="str">
        <f>'сборка(P)'!P160</f>
        <v xml:space="preserve">   </v>
      </c>
      <c r="L160" s="85">
        <f>IF(детализация!Q159&gt;0,1,0)</f>
        <v>0</v>
      </c>
    </row>
    <row r="161" spans="1:12" ht="15">
      <c r="A161" s="7">
        <v>157</v>
      </c>
      <c r="B161" s="14" t="str">
        <f ca="1">детализация!E160</f>
        <v xml:space="preserve"> </v>
      </c>
      <c r="C161" s="14" t="str">
        <f ca="1">детализация!F160</f>
        <v xml:space="preserve">  </v>
      </c>
      <c r="D161" s="27" t="str">
        <f ca="1">детализация!G160</f>
        <v xml:space="preserve">  </v>
      </c>
      <c r="E161" s="79" t="str">
        <f>IF(детализация!I160&gt;0,детализация!I160," ")</f>
        <v xml:space="preserve"> </v>
      </c>
      <c r="F161" s="79" t="str">
        <f>IF(детализация!L160&gt;0,детализация!L160," ")</f>
        <v xml:space="preserve"> </v>
      </c>
      <c r="G161" s="25" t="str">
        <f>IF(детализация!Q160&gt;0,детализация!Q160," ")</f>
        <v xml:space="preserve"> </v>
      </c>
      <c r="H161" s="14" t="str">
        <f>IF(детализация!H160=0,"Не задана"," ")</f>
        <v>Не задана</v>
      </c>
      <c r="I161" s="14" t="str">
        <f>IF(детализация!O160&gt;0,детализация!O160," ")</f>
        <v xml:space="preserve"> </v>
      </c>
      <c r="J161" s="19" t="str">
        <f>IF(детализация!P160&gt;0,детализация!P160," ")</f>
        <v xml:space="preserve"> </v>
      </c>
      <c r="K161" s="3" t="str">
        <f>'сборка(P)'!P161</f>
        <v xml:space="preserve">   </v>
      </c>
      <c r="L161" s="85">
        <f>IF(детализация!Q160&gt;0,1,0)</f>
        <v>0</v>
      </c>
    </row>
    <row r="162" spans="1:12" ht="15">
      <c r="A162" s="7">
        <v>158</v>
      </c>
      <c r="B162" s="14" t="str">
        <f ca="1">детализация!E161</f>
        <v xml:space="preserve"> </v>
      </c>
      <c r="C162" s="14" t="str">
        <f ca="1">детализация!F161</f>
        <v xml:space="preserve">  </v>
      </c>
      <c r="D162" s="27" t="str">
        <f ca="1">детализация!G161</f>
        <v xml:space="preserve">  </v>
      </c>
      <c r="E162" s="79" t="str">
        <f>IF(детализация!I161&gt;0,детализация!I161," ")</f>
        <v xml:space="preserve"> </v>
      </c>
      <c r="F162" s="79" t="str">
        <f>IF(детализация!L161&gt;0,детализация!L161," ")</f>
        <v xml:space="preserve"> </v>
      </c>
      <c r="G162" s="25" t="str">
        <f>IF(детализация!Q161&gt;0,детализация!Q161," ")</f>
        <v xml:space="preserve"> </v>
      </c>
      <c r="H162" s="14" t="str">
        <f>IF(детализация!H161=0,"Не задана"," ")</f>
        <v>Не задана</v>
      </c>
      <c r="I162" s="14" t="str">
        <f>IF(детализация!O161&gt;0,детализация!O161," ")</f>
        <v xml:space="preserve"> </v>
      </c>
      <c r="J162" s="19" t="str">
        <f>IF(детализация!P161&gt;0,детализация!P161," ")</f>
        <v xml:space="preserve"> </v>
      </c>
      <c r="K162" s="3" t="str">
        <f>'сборка(P)'!P162</f>
        <v xml:space="preserve">   </v>
      </c>
      <c r="L162" s="85">
        <f>IF(детализация!Q161&gt;0,1,0)</f>
        <v>0</v>
      </c>
    </row>
    <row r="163" spans="1:12" ht="15">
      <c r="A163" s="7">
        <v>159</v>
      </c>
      <c r="B163" s="14" t="str">
        <f ca="1">детализация!E162</f>
        <v xml:space="preserve"> </v>
      </c>
      <c r="C163" s="14" t="str">
        <f ca="1">детализация!F162</f>
        <v xml:space="preserve">  </v>
      </c>
      <c r="D163" s="27" t="str">
        <f ca="1">детализация!G162</f>
        <v xml:space="preserve">  </v>
      </c>
      <c r="E163" s="79" t="str">
        <f>IF(детализация!I162&gt;0,детализация!I162," ")</f>
        <v xml:space="preserve"> </v>
      </c>
      <c r="F163" s="79" t="str">
        <f>IF(детализация!L162&gt;0,детализация!L162," ")</f>
        <v xml:space="preserve"> </v>
      </c>
      <c r="G163" s="25" t="str">
        <f>IF(детализация!Q162&gt;0,детализация!Q162," ")</f>
        <v xml:space="preserve"> </v>
      </c>
      <c r="H163" s="14" t="str">
        <f>IF(детализация!H162=0,"Не задана"," ")</f>
        <v>Не задана</v>
      </c>
      <c r="I163" s="14" t="str">
        <f>IF(детализация!O162&gt;0,детализация!O162," ")</f>
        <v xml:space="preserve"> </v>
      </c>
      <c r="J163" s="19" t="str">
        <f>IF(детализация!P162&gt;0,детализация!P162," ")</f>
        <v xml:space="preserve"> </v>
      </c>
      <c r="K163" s="3" t="str">
        <f>'сборка(P)'!P163</f>
        <v xml:space="preserve">   </v>
      </c>
      <c r="L163" s="85">
        <f>IF(детализация!Q162&gt;0,1,0)</f>
        <v>0</v>
      </c>
    </row>
    <row r="164" spans="1:12" ht="15">
      <c r="A164" s="7">
        <v>160</v>
      </c>
      <c r="B164" s="14" t="str">
        <f ca="1">детализация!E163</f>
        <v xml:space="preserve"> </v>
      </c>
      <c r="C164" s="14" t="str">
        <f ca="1">детализация!F163</f>
        <v xml:space="preserve">  </v>
      </c>
      <c r="D164" s="27" t="str">
        <f ca="1">детализация!G163</f>
        <v xml:space="preserve">  </v>
      </c>
      <c r="E164" s="79" t="str">
        <f>IF(детализация!I163&gt;0,детализация!I163," ")</f>
        <v xml:space="preserve"> </v>
      </c>
      <c r="F164" s="79" t="str">
        <f>IF(детализация!L163&gt;0,детализация!L163," ")</f>
        <v xml:space="preserve"> </v>
      </c>
      <c r="G164" s="25" t="str">
        <f>IF(детализация!Q163&gt;0,детализация!Q163," ")</f>
        <v xml:space="preserve"> </v>
      </c>
      <c r="H164" s="14" t="str">
        <f>IF(детализация!H163=0,"Не задана"," ")</f>
        <v>Не задана</v>
      </c>
      <c r="I164" s="14" t="str">
        <f>IF(детализация!O163&gt;0,детализация!O163," ")</f>
        <v xml:space="preserve"> </v>
      </c>
      <c r="J164" s="19" t="str">
        <f>IF(детализация!P163&gt;0,детализация!P163," ")</f>
        <v xml:space="preserve"> </v>
      </c>
      <c r="K164" s="3" t="str">
        <f>'сборка(P)'!P164</f>
        <v xml:space="preserve">   </v>
      </c>
      <c r="L164" s="85">
        <f>IF(детализация!Q163&gt;0,1,0)</f>
        <v>0</v>
      </c>
    </row>
    <row r="165" spans="1:12" ht="15">
      <c r="A165" s="7">
        <v>161</v>
      </c>
      <c r="B165" s="14" t="str">
        <f ca="1">детализация!E164</f>
        <v xml:space="preserve"> </v>
      </c>
      <c r="C165" s="14" t="str">
        <f ca="1">детализация!F164</f>
        <v xml:space="preserve">  </v>
      </c>
      <c r="D165" s="27" t="str">
        <f ca="1">детализация!G164</f>
        <v xml:space="preserve">  </v>
      </c>
      <c r="E165" s="79" t="str">
        <f>IF(детализация!I164&gt;0,детализация!I164," ")</f>
        <v xml:space="preserve"> </v>
      </c>
      <c r="F165" s="79" t="str">
        <f>IF(детализация!L164&gt;0,детализация!L164," ")</f>
        <v xml:space="preserve"> </v>
      </c>
      <c r="G165" s="25" t="str">
        <f>IF(детализация!Q164&gt;0,детализация!Q164," ")</f>
        <v xml:space="preserve"> </v>
      </c>
      <c r="H165" s="14" t="str">
        <f>IF(детализация!H164=0,"Не задана"," ")</f>
        <v>Не задана</v>
      </c>
      <c r="I165" s="14" t="str">
        <f>IF(детализация!O164&gt;0,детализация!O164," ")</f>
        <v xml:space="preserve"> </v>
      </c>
      <c r="J165" s="19" t="str">
        <f>IF(детализация!P164&gt;0,детализация!P164," ")</f>
        <v xml:space="preserve"> </v>
      </c>
      <c r="K165" s="3" t="str">
        <f>'сборка(P)'!P165</f>
        <v xml:space="preserve">   </v>
      </c>
      <c r="L165" s="85">
        <f>IF(детализация!Q164&gt;0,1,0)</f>
        <v>0</v>
      </c>
    </row>
    <row r="166" spans="1:12" ht="15">
      <c r="A166" s="7">
        <v>162</v>
      </c>
      <c r="B166" s="14" t="str">
        <f ca="1">детализация!E165</f>
        <v xml:space="preserve"> </v>
      </c>
      <c r="C166" s="14" t="str">
        <f ca="1">детализация!F165</f>
        <v xml:space="preserve">  </v>
      </c>
      <c r="D166" s="27" t="str">
        <f ca="1">детализация!G165</f>
        <v xml:space="preserve">  </v>
      </c>
      <c r="E166" s="79" t="str">
        <f>IF(детализация!I165&gt;0,детализация!I165," ")</f>
        <v xml:space="preserve"> </v>
      </c>
      <c r="F166" s="79" t="str">
        <f>IF(детализация!L165&gt;0,детализация!L165," ")</f>
        <v xml:space="preserve"> </v>
      </c>
      <c r="G166" s="25" t="str">
        <f>IF(детализация!Q165&gt;0,детализация!Q165," ")</f>
        <v xml:space="preserve"> </v>
      </c>
      <c r="H166" s="14" t="str">
        <f>IF(детализация!H165=0,"Не задана"," ")</f>
        <v>Не задана</v>
      </c>
      <c r="I166" s="14" t="str">
        <f>IF(детализация!O165&gt;0,детализация!O165," ")</f>
        <v xml:space="preserve"> </v>
      </c>
      <c r="J166" s="19" t="str">
        <f>IF(детализация!P165&gt;0,детализация!P165," ")</f>
        <v xml:space="preserve"> </v>
      </c>
      <c r="K166" s="3" t="str">
        <f>'сборка(P)'!P166</f>
        <v xml:space="preserve">   </v>
      </c>
      <c r="L166" s="85">
        <f>IF(детализация!Q165&gt;0,1,0)</f>
        <v>0</v>
      </c>
    </row>
    <row r="167" spans="1:12" ht="15">
      <c r="A167" s="7">
        <v>163</v>
      </c>
      <c r="B167" s="14" t="str">
        <f ca="1">детализация!E166</f>
        <v xml:space="preserve"> </v>
      </c>
      <c r="C167" s="14" t="str">
        <f ca="1">детализация!F166</f>
        <v xml:space="preserve">  </v>
      </c>
      <c r="D167" s="27" t="str">
        <f ca="1">детализация!G166</f>
        <v xml:space="preserve">  </v>
      </c>
      <c r="E167" s="79" t="str">
        <f>IF(детализация!I166&gt;0,детализация!I166," ")</f>
        <v xml:space="preserve"> </v>
      </c>
      <c r="F167" s="79" t="str">
        <f>IF(детализация!L166&gt;0,детализация!L166," ")</f>
        <v xml:space="preserve"> </v>
      </c>
      <c r="G167" s="25" t="str">
        <f>IF(детализация!Q166&gt;0,детализация!Q166," ")</f>
        <v xml:space="preserve"> </v>
      </c>
      <c r="H167" s="14" t="str">
        <f>IF(детализация!H166=0,"Не задана"," ")</f>
        <v>Не задана</v>
      </c>
      <c r="I167" s="14" t="str">
        <f>IF(детализация!O166&gt;0,детализация!O166," ")</f>
        <v xml:space="preserve"> </v>
      </c>
      <c r="J167" s="19" t="str">
        <f>IF(детализация!P166&gt;0,детализация!P166," ")</f>
        <v xml:space="preserve"> </v>
      </c>
      <c r="K167" s="3" t="str">
        <f>'сборка(P)'!P167</f>
        <v xml:space="preserve">   </v>
      </c>
      <c r="L167" s="85">
        <f>IF(детализация!Q166&gt;0,1,0)</f>
        <v>0</v>
      </c>
    </row>
    <row r="168" spans="1:12" ht="15">
      <c r="A168" s="7">
        <v>164</v>
      </c>
      <c r="B168" s="14" t="str">
        <f ca="1">детализация!E167</f>
        <v xml:space="preserve"> </v>
      </c>
      <c r="C168" s="14" t="str">
        <f ca="1">детализация!F167</f>
        <v xml:space="preserve">  </v>
      </c>
      <c r="D168" s="27" t="str">
        <f ca="1">детализация!G167</f>
        <v xml:space="preserve">  </v>
      </c>
      <c r="E168" s="79" t="str">
        <f>IF(детализация!I167&gt;0,детализация!I167," ")</f>
        <v xml:space="preserve"> </v>
      </c>
      <c r="F168" s="79" t="str">
        <f>IF(детализация!L167&gt;0,детализация!L167," ")</f>
        <v xml:space="preserve"> </v>
      </c>
      <c r="G168" s="25" t="str">
        <f>IF(детализация!Q167&gt;0,детализация!Q167," ")</f>
        <v xml:space="preserve"> </v>
      </c>
      <c r="H168" s="14" t="str">
        <f>IF(детализация!H167=0,"Не задана"," ")</f>
        <v>Не задана</v>
      </c>
      <c r="I168" s="14" t="str">
        <f>IF(детализация!O167&gt;0,детализация!O167," ")</f>
        <v xml:space="preserve"> </v>
      </c>
      <c r="J168" s="19" t="str">
        <f>IF(детализация!P167&gt;0,детализация!P167," ")</f>
        <v xml:space="preserve"> </v>
      </c>
      <c r="K168" s="3" t="str">
        <f>'сборка(P)'!P168</f>
        <v xml:space="preserve">   </v>
      </c>
      <c r="L168" s="85">
        <f>IF(детализация!Q167&gt;0,1,0)</f>
        <v>0</v>
      </c>
    </row>
    <row r="169" spans="1:12" ht="15">
      <c r="A169" s="7">
        <v>165</v>
      </c>
      <c r="B169" s="14" t="str">
        <f ca="1">детализация!E168</f>
        <v xml:space="preserve"> </v>
      </c>
      <c r="C169" s="14" t="str">
        <f ca="1">детализация!F168</f>
        <v xml:space="preserve">  </v>
      </c>
      <c r="D169" s="27" t="str">
        <f ca="1">детализация!G168</f>
        <v xml:space="preserve">  </v>
      </c>
      <c r="E169" s="79" t="str">
        <f>IF(детализация!I168&gt;0,детализация!I168," ")</f>
        <v xml:space="preserve"> </v>
      </c>
      <c r="F169" s="79" t="str">
        <f>IF(детализация!L168&gt;0,детализация!L168," ")</f>
        <v xml:space="preserve"> </v>
      </c>
      <c r="G169" s="25" t="str">
        <f>IF(детализация!Q168&gt;0,детализация!Q168," ")</f>
        <v xml:space="preserve"> </v>
      </c>
      <c r="H169" s="14" t="str">
        <f>IF(детализация!H168=0,"Не задана"," ")</f>
        <v>Не задана</v>
      </c>
      <c r="I169" s="14" t="str">
        <f>IF(детализация!O168&gt;0,детализация!O168," ")</f>
        <v xml:space="preserve"> </v>
      </c>
      <c r="J169" s="19" t="str">
        <f>IF(детализация!P168&gt;0,детализация!P168," ")</f>
        <v xml:space="preserve"> </v>
      </c>
      <c r="K169" s="3" t="str">
        <f>'сборка(P)'!P169</f>
        <v xml:space="preserve">   </v>
      </c>
      <c r="L169" s="85">
        <f>IF(детализация!Q168&gt;0,1,0)</f>
        <v>0</v>
      </c>
    </row>
    <row r="170" spans="1:12" ht="15">
      <c r="A170" s="7">
        <v>166</v>
      </c>
      <c r="B170" s="14" t="str">
        <f ca="1">детализация!E169</f>
        <v xml:space="preserve"> </v>
      </c>
      <c r="C170" s="14" t="str">
        <f ca="1">детализация!F169</f>
        <v xml:space="preserve">  </v>
      </c>
      <c r="D170" s="27" t="str">
        <f ca="1">детализация!G169</f>
        <v xml:space="preserve">  </v>
      </c>
      <c r="E170" s="79" t="str">
        <f>IF(детализация!I169&gt;0,детализация!I169," ")</f>
        <v xml:space="preserve"> </v>
      </c>
      <c r="F170" s="79" t="str">
        <f>IF(детализация!L169&gt;0,детализация!L169," ")</f>
        <v xml:space="preserve"> </v>
      </c>
      <c r="G170" s="25" t="str">
        <f>IF(детализация!Q169&gt;0,детализация!Q169," ")</f>
        <v xml:space="preserve"> </v>
      </c>
      <c r="H170" s="14" t="str">
        <f>IF(детализация!H169=0,"Не задана"," ")</f>
        <v>Не задана</v>
      </c>
      <c r="I170" s="14" t="str">
        <f>IF(детализация!O169&gt;0,детализация!O169," ")</f>
        <v xml:space="preserve"> </v>
      </c>
      <c r="J170" s="19" t="str">
        <f>IF(детализация!P169&gt;0,детализация!P169," ")</f>
        <v xml:space="preserve"> </v>
      </c>
      <c r="K170" s="3" t="str">
        <f>'сборка(P)'!P170</f>
        <v xml:space="preserve">   </v>
      </c>
      <c r="L170" s="85">
        <f>IF(детализация!Q169&gt;0,1,0)</f>
        <v>0</v>
      </c>
    </row>
    <row r="171" spans="1:12" ht="15">
      <c r="A171" s="7">
        <v>167</v>
      </c>
      <c r="B171" s="14" t="str">
        <f ca="1">детализация!E170</f>
        <v xml:space="preserve"> </v>
      </c>
      <c r="C171" s="14" t="str">
        <f ca="1">детализация!F170</f>
        <v xml:space="preserve">  </v>
      </c>
      <c r="D171" s="27" t="str">
        <f ca="1">детализация!G170</f>
        <v xml:space="preserve">  </v>
      </c>
      <c r="E171" s="79" t="str">
        <f>IF(детализация!I170&gt;0,детализация!I170," ")</f>
        <v xml:space="preserve"> </v>
      </c>
      <c r="F171" s="79" t="str">
        <f>IF(детализация!L170&gt;0,детализация!L170," ")</f>
        <v xml:space="preserve"> </v>
      </c>
      <c r="G171" s="25" t="str">
        <f>IF(детализация!Q170&gt;0,детализация!Q170," ")</f>
        <v xml:space="preserve"> </v>
      </c>
      <c r="H171" s="14" t="str">
        <f>IF(детализация!H170=0,"Не задана"," ")</f>
        <v>Не задана</v>
      </c>
      <c r="I171" s="14" t="str">
        <f>IF(детализация!O170&gt;0,детализация!O170," ")</f>
        <v xml:space="preserve"> </v>
      </c>
      <c r="J171" s="19" t="str">
        <f>IF(детализация!P170&gt;0,детализация!P170," ")</f>
        <v xml:space="preserve"> </v>
      </c>
      <c r="K171" s="3" t="str">
        <f>'сборка(P)'!P171</f>
        <v xml:space="preserve">   </v>
      </c>
      <c r="L171" s="85">
        <f>IF(детализация!Q170&gt;0,1,0)</f>
        <v>0</v>
      </c>
    </row>
    <row r="172" spans="1:12" ht="15">
      <c r="A172" s="7">
        <v>168</v>
      </c>
      <c r="B172" s="14" t="str">
        <f ca="1">детализация!E171</f>
        <v xml:space="preserve"> </v>
      </c>
      <c r="C172" s="14" t="str">
        <f ca="1">детализация!F171</f>
        <v xml:space="preserve">  </v>
      </c>
      <c r="D172" s="27" t="str">
        <f ca="1">детализация!G171</f>
        <v xml:space="preserve">  </v>
      </c>
      <c r="E172" s="79" t="str">
        <f>IF(детализация!I171&gt;0,детализация!I171," ")</f>
        <v xml:space="preserve"> </v>
      </c>
      <c r="F172" s="79" t="str">
        <f>IF(детализация!L171&gt;0,детализация!L171," ")</f>
        <v xml:space="preserve"> </v>
      </c>
      <c r="G172" s="25" t="str">
        <f>IF(детализация!Q171&gt;0,детализация!Q171," ")</f>
        <v xml:space="preserve"> </v>
      </c>
      <c r="H172" s="14" t="str">
        <f>IF(детализация!H171=0,"Не задана"," ")</f>
        <v>Не задана</v>
      </c>
      <c r="I172" s="14" t="str">
        <f>IF(детализация!O171&gt;0,детализация!O171," ")</f>
        <v xml:space="preserve"> </v>
      </c>
      <c r="J172" s="19" t="str">
        <f>IF(детализация!P171&gt;0,детализация!P171," ")</f>
        <v xml:space="preserve"> </v>
      </c>
      <c r="K172" s="3" t="str">
        <f>'сборка(P)'!P172</f>
        <v xml:space="preserve">   </v>
      </c>
      <c r="L172" s="85">
        <f>IF(детализация!Q171&gt;0,1,0)</f>
        <v>0</v>
      </c>
    </row>
    <row r="173" spans="1:12" ht="15">
      <c r="A173" s="7">
        <v>169</v>
      </c>
      <c r="B173" s="14" t="str">
        <f ca="1">детализация!E172</f>
        <v xml:space="preserve"> </v>
      </c>
      <c r="C173" s="14" t="str">
        <f ca="1">детализация!F172</f>
        <v xml:space="preserve">  </v>
      </c>
      <c r="D173" s="27" t="str">
        <f ca="1">детализация!G172</f>
        <v xml:space="preserve">  </v>
      </c>
      <c r="E173" s="79" t="str">
        <f>IF(детализация!I172&gt;0,детализация!I172," ")</f>
        <v xml:space="preserve"> </v>
      </c>
      <c r="F173" s="79" t="str">
        <f>IF(детализация!L172&gt;0,детализация!L172," ")</f>
        <v xml:space="preserve"> </v>
      </c>
      <c r="G173" s="25" t="str">
        <f>IF(детализация!Q172&gt;0,детализация!Q172," ")</f>
        <v xml:space="preserve"> </v>
      </c>
      <c r="H173" s="14" t="str">
        <f>IF(детализация!H172=0,"Не задана"," ")</f>
        <v>Не задана</v>
      </c>
      <c r="I173" s="14" t="str">
        <f>IF(детализация!O172&gt;0,детализация!O172," ")</f>
        <v xml:space="preserve"> </v>
      </c>
      <c r="J173" s="19" t="str">
        <f>IF(детализация!P172&gt;0,детализация!P172," ")</f>
        <v xml:space="preserve"> </v>
      </c>
      <c r="K173" s="3" t="str">
        <f>'сборка(P)'!P173</f>
        <v xml:space="preserve">   </v>
      </c>
      <c r="L173" s="85">
        <f>IF(детализация!Q172&gt;0,1,0)</f>
        <v>0</v>
      </c>
    </row>
    <row r="174" spans="1:12" ht="15">
      <c r="A174" s="7">
        <v>170</v>
      </c>
      <c r="B174" s="14" t="str">
        <f ca="1">детализация!E173</f>
        <v xml:space="preserve"> </v>
      </c>
      <c r="C174" s="14" t="str">
        <f ca="1">детализация!F173</f>
        <v xml:space="preserve">  </v>
      </c>
      <c r="D174" s="27" t="str">
        <f ca="1">детализация!G173</f>
        <v xml:space="preserve">  </v>
      </c>
      <c r="E174" s="79" t="str">
        <f>IF(детализация!I173&gt;0,детализация!I173," ")</f>
        <v xml:space="preserve"> </v>
      </c>
      <c r="F174" s="79" t="str">
        <f>IF(детализация!L173&gt;0,детализация!L173," ")</f>
        <v xml:space="preserve"> </v>
      </c>
      <c r="G174" s="25" t="str">
        <f>IF(детализация!Q173&gt;0,детализация!Q173," ")</f>
        <v xml:space="preserve"> </v>
      </c>
      <c r="H174" s="14" t="str">
        <f>IF(детализация!H173=0,"Не задана"," ")</f>
        <v>Не задана</v>
      </c>
      <c r="I174" s="14" t="str">
        <f>IF(детализация!O173&gt;0,детализация!O173," ")</f>
        <v xml:space="preserve"> </v>
      </c>
      <c r="J174" s="19" t="str">
        <f>IF(детализация!P173&gt;0,детализация!P173," ")</f>
        <v xml:space="preserve"> </v>
      </c>
      <c r="K174" s="3" t="str">
        <f>'сборка(P)'!P174</f>
        <v xml:space="preserve">   </v>
      </c>
      <c r="L174" s="85">
        <f>IF(детализация!Q173&gt;0,1,0)</f>
        <v>0</v>
      </c>
    </row>
    <row r="175" spans="1:12" ht="15">
      <c r="A175" s="7">
        <v>171</v>
      </c>
      <c r="B175" s="14" t="str">
        <f ca="1">детализация!E174</f>
        <v xml:space="preserve"> </v>
      </c>
      <c r="C175" s="14" t="str">
        <f ca="1">детализация!F174</f>
        <v xml:space="preserve">  </v>
      </c>
      <c r="D175" s="27" t="str">
        <f ca="1">детализация!G174</f>
        <v xml:space="preserve">  </v>
      </c>
      <c r="E175" s="79" t="str">
        <f>IF(детализация!I174&gt;0,детализация!I174," ")</f>
        <v xml:space="preserve"> </v>
      </c>
      <c r="F175" s="79" t="str">
        <f>IF(детализация!L174&gt;0,детализация!L174," ")</f>
        <v xml:space="preserve"> </v>
      </c>
      <c r="G175" s="25" t="str">
        <f>IF(детализация!Q174&gt;0,детализация!Q174," ")</f>
        <v xml:space="preserve"> </v>
      </c>
      <c r="H175" s="14" t="str">
        <f>IF(детализация!H174=0,"Не задана"," ")</f>
        <v>Не задана</v>
      </c>
      <c r="I175" s="14" t="str">
        <f>IF(детализация!O174&gt;0,детализация!O174," ")</f>
        <v xml:space="preserve"> </v>
      </c>
      <c r="J175" s="19" t="str">
        <f>IF(детализация!P174&gt;0,детализация!P174," ")</f>
        <v xml:space="preserve"> </v>
      </c>
      <c r="K175" s="3" t="str">
        <f>'сборка(P)'!P175</f>
        <v xml:space="preserve">   </v>
      </c>
      <c r="L175" s="85">
        <f>IF(детализация!Q174&gt;0,1,0)</f>
        <v>0</v>
      </c>
    </row>
    <row r="176" spans="1:12" ht="15">
      <c r="A176" s="7">
        <v>172</v>
      </c>
      <c r="B176" s="14" t="str">
        <f ca="1">детализация!E175</f>
        <v xml:space="preserve"> </v>
      </c>
      <c r="C176" s="14" t="str">
        <f ca="1">детализация!F175</f>
        <v xml:space="preserve">  </v>
      </c>
      <c r="D176" s="27" t="str">
        <f ca="1">детализация!G175</f>
        <v xml:space="preserve">  </v>
      </c>
      <c r="E176" s="79" t="str">
        <f>IF(детализация!I175&gt;0,детализация!I175," ")</f>
        <v xml:space="preserve"> </v>
      </c>
      <c r="F176" s="79" t="str">
        <f>IF(детализация!L175&gt;0,детализация!L175," ")</f>
        <v xml:space="preserve"> </v>
      </c>
      <c r="G176" s="25" t="str">
        <f>IF(детализация!Q175&gt;0,детализация!Q175," ")</f>
        <v xml:space="preserve"> </v>
      </c>
      <c r="H176" s="14" t="str">
        <f>IF(детализация!H175=0,"Не задана"," ")</f>
        <v>Не задана</v>
      </c>
      <c r="I176" s="14" t="str">
        <f>IF(детализация!O175&gt;0,детализация!O175," ")</f>
        <v xml:space="preserve"> </v>
      </c>
      <c r="J176" s="19" t="str">
        <f>IF(детализация!P175&gt;0,детализация!P175," ")</f>
        <v xml:space="preserve"> </v>
      </c>
      <c r="K176" s="3" t="str">
        <f>'сборка(P)'!P176</f>
        <v xml:space="preserve">   </v>
      </c>
      <c r="L176" s="85">
        <f>IF(детализация!Q175&gt;0,1,0)</f>
        <v>0</v>
      </c>
    </row>
    <row r="177" spans="1:12" ht="15">
      <c r="A177" s="7">
        <v>173</v>
      </c>
      <c r="B177" s="14" t="str">
        <f ca="1">детализация!E176</f>
        <v xml:space="preserve"> </v>
      </c>
      <c r="C177" s="14" t="str">
        <f ca="1">детализация!F176</f>
        <v xml:space="preserve">  </v>
      </c>
      <c r="D177" s="27" t="str">
        <f ca="1">детализация!G176</f>
        <v xml:space="preserve">  </v>
      </c>
      <c r="E177" s="79" t="str">
        <f>IF(детализация!I176&gt;0,детализация!I176," ")</f>
        <v xml:space="preserve"> </v>
      </c>
      <c r="F177" s="79" t="str">
        <f>IF(детализация!L176&gt;0,детализация!L176," ")</f>
        <v xml:space="preserve"> </v>
      </c>
      <c r="G177" s="25" t="str">
        <f>IF(детализация!Q176&gt;0,детализация!Q176," ")</f>
        <v xml:space="preserve"> </v>
      </c>
      <c r="H177" s="14" t="str">
        <f>IF(детализация!H176=0,"Не задана"," ")</f>
        <v>Не задана</v>
      </c>
      <c r="I177" s="14" t="str">
        <f>IF(детализация!O176&gt;0,детализация!O176," ")</f>
        <v xml:space="preserve"> </v>
      </c>
      <c r="J177" s="19" t="str">
        <f>IF(детализация!P176&gt;0,детализация!P176," ")</f>
        <v xml:space="preserve"> </v>
      </c>
      <c r="K177" s="3" t="str">
        <f>'сборка(P)'!P177</f>
        <v xml:space="preserve">   </v>
      </c>
      <c r="L177" s="85">
        <f>IF(детализация!Q176&gt;0,1,0)</f>
        <v>0</v>
      </c>
    </row>
    <row r="178" spans="1:12" ht="15">
      <c r="A178" s="7">
        <v>174</v>
      </c>
      <c r="B178" s="14" t="str">
        <f ca="1">детализация!E177</f>
        <v xml:space="preserve"> </v>
      </c>
      <c r="C178" s="14" t="str">
        <f ca="1">детализация!F177</f>
        <v xml:space="preserve">  </v>
      </c>
      <c r="D178" s="27" t="str">
        <f ca="1">детализация!G177</f>
        <v xml:space="preserve">  </v>
      </c>
      <c r="E178" s="79" t="str">
        <f>IF(детализация!I177&gt;0,детализация!I177," ")</f>
        <v xml:space="preserve"> </v>
      </c>
      <c r="F178" s="79" t="str">
        <f>IF(детализация!L177&gt;0,детализация!L177," ")</f>
        <v xml:space="preserve"> </v>
      </c>
      <c r="G178" s="25" t="str">
        <f>IF(детализация!Q177&gt;0,детализация!Q177," ")</f>
        <v xml:space="preserve"> </v>
      </c>
      <c r="H178" s="14" t="str">
        <f>IF(детализация!H177=0,"Не задана"," ")</f>
        <v>Не задана</v>
      </c>
      <c r="I178" s="14" t="str">
        <f>IF(детализация!O177&gt;0,детализация!O177," ")</f>
        <v xml:space="preserve"> </v>
      </c>
      <c r="J178" s="19" t="str">
        <f>IF(детализация!P177&gt;0,детализация!P177," ")</f>
        <v xml:space="preserve"> </v>
      </c>
      <c r="K178" s="3" t="str">
        <f>'сборка(P)'!P178</f>
        <v xml:space="preserve">   </v>
      </c>
      <c r="L178" s="85">
        <f>IF(детализация!Q177&gt;0,1,0)</f>
        <v>0</v>
      </c>
    </row>
    <row r="179" spans="1:12" ht="15">
      <c r="A179" s="7">
        <v>175</v>
      </c>
      <c r="B179" s="14" t="str">
        <f ca="1">детализация!E178</f>
        <v xml:space="preserve"> </v>
      </c>
      <c r="C179" s="14" t="str">
        <f ca="1">детализация!F178</f>
        <v xml:space="preserve">  </v>
      </c>
      <c r="D179" s="27" t="str">
        <f ca="1">детализация!G178</f>
        <v xml:space="preserve">  </v>
      </c>
      <c r="E179" s="79" t="str">
        <f>IF(детализация!I178&gt;0,детализация!I178," ")</f>
        <v xml:space="preserve"> </v>
      </c>
      <c r="F179" s="79" t="str">
        <f>IF(детализация!L178&gt;0,детализация!L178," ")</f>
        <v xml:space="preserve"> </v>
      </c>
      <c r="G179" s="25" t="str">
        <f>IF(детализация!Q178&gt;0,детализация!Q178," ")</f>
        <v xml:space="preserve"> </v>
      </c>
      <c r="H179" s="14" t="str">
        <f>IF(детализация!H178=0,"Не задана"," ")</f>
        <v>Не задана</v>
      </c>
      <c r="I179" s="14" t="str">
        <f>IF(детализация!O178&gt;0,детализация!O178," ")</f>
        <v xml:space="preserve"> </v>
      </c>
      <c r="J179" s="19" t="str">
        <f>IF(детализация!P178&gt;0,детализация!P178," ")</f>
        <v xml:space="preserve"> </v>
      </c>
      <c r="K179" s="3" t="str">
        <f>'сборка(P)'!P179</f>
        <v xml:space="preserve">   </v>
      </c>
      <c r="L179" s="85">
        <f>IF(детализация!Q178&gt;0,1,0)</f>
        <v>0</v>
      </c>
    </row>
    <row r="180" spans="1:12" ht="15">
      <c r="A180" s="7">
        <v>176</v>
      </c>
      <c r="B180" s="14" t="str">
        <f ca="1">детализация!E179</f>
        <v xml:space="preserve"> </v>
      </c>
      <c r="C180" s="14" t="str">
        <f ca="1">детализация!F179</f>
        <v xml:space="preserve">  </v>
      </c>
      <c r="D180" s="27" t="str">
        <f ca="1">детализация!G179</f>
        <v xml:space="preserve">  </v>
      </c>
      <c r="E180" s="79" t="str">
        <f>IF(детализация!I179&gt;0,детализация!I179," ")</f>
        <v xml:space="preserve"> </v>
      </c>
      <c r="F180" s="79" t="str">
        <f>IF(детализация!L179&gt;0,детализация!L179," ")</f>
        <v xml:space="preserve"> </v>
      </c>
      <c r="G180" s="25" t="str">
        <f>IF(детализация!Q179&gt;0,детализация!Q179," ")</f>
        <v xml:space="preserve"> </v>
      </c>
      <c r="H180" s="14" t="str">
        <f>IF(детализация!H179=0,"Не задана"," ")</f>
        <v>Не задана</v>
      </c>
      <c r="I180" s="14" t="str">
        <f>IF(детализация!O179&gt;0,детализация!O179," ")</f>
        <v xml:space="preserve"> </v>
      </c>
      <c r="J180" s="19" t="str">
        <f>IF(детализация!P179&gt;0,детализация!P179," ")</f>
        <v xml:space="preserve"> </v>
      </c>
      <c r="K180" s="3" t="str">
        <f>'сборка(P)'!P180</f>
        <v xml:space="preserve">   </v>
      </c>
      <c r="L180" s="85">
        <f>IF(детализация!Q179&gt;0,1,0)</f>
        <v>0</v>
      </c>
    </row>
    <row r="181" spans="1:12" ht="15">
      <c r="A181" s="7">
        <v>177</v>
      </c>
      <c r="B181" s="14" t="str">
        <f ca="1">детализация!E180</f>
        <v xml:space="preserve"> </v>
      </c>
      <c r="C181" s="14" t="str">
        <f ca="1">детализация!F180</f>
        <v xml:space="preserve">  </v>
      </c>
      <c r="D181" s="27" t="str">
        <f ca="1">детализация!G180</f>
        <v xml:space="preserve">  </v>
      </c>
      <c r="E181" s="79" t="str">
        <f>IF(детализация!I180&gt;0,детализация!I180," ")</f>
        <v xml:space="preserve"> </v>
      </c>
      <c r="F181" s="79" t="str">
        <f>IF(детализация!L180&gt;0,детализация!L180," ")</f>
        <v xml:space="preserve"> </v>
      </c>
      <c r="G181" s="25" t="str">
        <f>IF(детализация!Q180&gt;0,детализация!Q180," ")</f>
        <v xml:space="preserve"> </v>
      </c>
      <c r="H181" s="14" t="str">
        <f>IF(детализация!H180=0,"Не задана"," ")</f>
        <v>Не задана</v>
      </c>
      <c r="I181" s="14" t="str">
        <f>IF(детализация!O180&gt;0,детализация!O180," ")</f>
        <v xml:space="preserve"> </v>
      </c>
      <c r="J181" s="19" t="str">
        <f>IF(детализация!P180&gt;0,детализация!P180," ")</f>
        <v xml:space="preserve"> </v>
      </c>
      <c r="K181" s="3" t="str">
        <f>'сборка(P)'!P181</f>
        <v xml:space="preserve">   </v>
      </c>
      <c r="L181" s="85">
        <f>IF(детализация!Q180&gt;0,1,0)</f>
        <v>0</v>
      </c>
    </row>
    <row r="182" spans="1:12" ht="15">
      <c r="A182" s="7">
        <v>178</v>
      </c>
      <c r="B182" s="14" t="str">
        <f ca="1">детализация!E181</f>
        <v xml:space="preserve"> </v>
      </c>
      <c r="C182" s="14" t="str">
        <f ca="1">детализация!F181</f>
        <v xml:space="preserve">  </v>
      </c>
      <c r="D182" s="27" t="str">
        <f ca="1">детализация!G181</f>
        <v xml:space="preserve">  </v>
      </c>
      <c r="E182" s="79" t="str">
        <f>IF(детализация!I181&gt;0,детализация!I181," ")</f>
        <v xml:space="preserve"> </v>
      </c>
      <c r="F182" s="79" t="str">
        <f>IF(детализация!L181&gt;0,детализация!L181," ")</f>
        <v xml:space="preserve"> </v>
      </c>
      <c r="G182" s="25" t="str">
        <f>IF(детализация!Q181&gt;0,детализация!Q181," ")</f>
        <v xml:space="preserve"> </v>
      </c>
      <c r="H182" s="14" t="str">
        <f>IF(детализация!H181=0,"Не задана"," ")</f>
        <v>Не задана</v>
      </c>
      <c r="I182" s="14" t="str">
        <f>IF(детализация!O181&gt;0,детализация!O181," ")</f>
        <v xml:space="preserve"> </v>
      </c>
      <c r="J182" s="19" t="str">
        <f>IF(детализация!P181&gt;0,детализация!P181," ")</f>
        <v xml:space="preserve"> </v>
      </c>
      <c r="K182" s="3" t="str">
        <f>'сборка(P)'!P182</f>
        <v xml:space="preserve">   </v>
      </c>
      <c r="L182" s="85">
        <f>IF(детализация!Q181&gt;0,1,0)</f>
        <v>0</v>
      </c>
    </row>
    <row r="183" spans="1:12" ht="15">
      <c r="A183" s="7">
        <v>179</v>
      </c>
      <c r="B183" s="14" t="str">
        <f ca="1">детализация!E182</f>
        <v xml:space="preserve"> </v>
      </c>
      <c r="C183" s="14" t="str">
        <f ca="1">детализация!F182</f>
        <v xml:space="preserve">  </v>
      </c>
      <c r="D183" s="27" t="str">
        <f ca="1">детализация!G182</f>
        <v xml:space="preserve">  </v>
      </c>
      <c r="E183" s="79" t="str">
        <f>IF(детализация!I182&gt;0,детализация!I182," ")</f>
        <v xml:space="preserve"> </v>
      </c>
      <c r="F183" s="79" t="str">
        <f>IF(детализация!L182&gt;0,детализация!L182," ")</f>
        <v xml:space="preserve"> </v>
      </c>
      <c r="G183" s="25" t="str">
        <f>IF(детализация!Q182&gt;0,детализация!Q182," ")</f>
        <v xml:space="preserve"> </v>
      </c>
      <c r="H183" s="14" t="str">
        <f>IF(детализация!H182=0,"Не задана"," ")</f>
        <v>Не задана</v>
      </c>
      <c r="I183" s="14" t="str">
        <f>IF(детализация!O182&gt;0,детализация!O182," ")</f>
        <v xml:space="preserve"> </v>
      </c>
      <c r="J183" s="19" t="str">
        <f>IF(детализация!P182&gt;0,детализация!P182," ")</f>
        <v xml:space="preserve"> </v>
      </c>
      <c r="K183" s="3" t="str">
        <f>'сборка(P)'!P183</f>
        <v xml:space="preserve">   </v>
      </c>
      <c r="L183" s="85">
        <f>IF(детализация!Q182&gt;0,1,0)</f>
        <v>0</v>
      </c>
    </row>
    <row r="184" spans="1:12" ht="15">
      <c r="A184" s="7">
        <v>180</v>
      </c>
      <c r="B184" s="14" t="str">
        <f ca="1">детализация!E183</f>
        <v xml:space="preserve"> </v>
      </c>
      <c r="C184" s="14" t="str">
        <f ca="1">детализация!F183</f>
        <v xml:space="preserve">  </v>
      </c>
      <c r="D184" s="27" t="str">
        <f ca="1">детализация!G183</f>
        <v xml:space="preserve">  </v>
      </c>
      <c r="E184" s="79" t="str">
        <f>IF(детализация!I183&gt;0,детализация!I183," ")</f>
        <v xml:space="preserve"> </v>
      </c>
      <c r="F184" s="79" t="str">
        <f>IF(детализация!L183&gt;0,детализация!L183," ")</f>
        <v xml:space="preserve"> </v>
      </c>
      <c r="G184" s="25" t="str">
        <f>IF(детализация!Q183&gt;0,детализация!Q183," ")</f>
        <v xml:space="preserve"> </v>
      </c>
      <c r="H184" s="14" t="str">
        <f>IF(детализация!H183=0,"Не задана"," ")</f>
        <v>Не задана</v>
      </c>
      <c r="I184" s="14" t="str">
        <f>IF(детализация!O183&gt;0,детализация!O183," ")</f>
        <v xml:space="preserve"> </v>
      </c>
      <c r="J184" s="19" t="str">
        <f>IF(детализация!P183&gt;0,детализация!P183," ")</f>
        <v xml:space="preserve"> </v>
      </c>
      <c r="K184" s="3" t="str">
        <f>'сборка(P)'!P184</f>
        <v xml:space="preserve">   </v>
      </c>
      <c r="L184" s="85">
        <f>IF(детализация!Q183&gt;0,1,0)</f>
        <v>0</v>
      </c>
    </row>
    <row r="185" spans="1:12" ht="15">
      <c r="A185" s="7">
        <v>181</v>
      </c>
      <c r="B185" s="14" t="str">
        <f ca="1">детализация!E184</f>
        <v xml:space="preserve"> </v>
      </c>
      <c r="C185" s="14" t="str">
        <f ca="1">детализация!F184</f>
        <v xml:space="preserve">  </v>
      </c>
      <c r="D185" s="27" t="str">
        <f ca="1">детализация!G184</f>
        <v xml:space="preserve">  </v>
      </c>
      <c r="E185" s="79" t="str">
        <f>IF(детализация!I184&gt;0,детализация!I184," ")</f>
        <v xml:space="preserve"> </v>
      </c>
      <c r="F185" s="79" t="str">
        <f>IF(детализация!L184&gt;0,детализация!L184," ")</f>
        <v xml:space="preserve"> </v>
      </c>
      <c r="G185" s="25" t="str">
        <f>IF(детализация!Q184&gt;0,детализация!Q184," ")</f>
        <v xml:space="preserve"> </v>
      </c>
      <c r="H185" s="14" t="str">
        <f>IF(детализация!H184=0,"Не задана"," ")</f>
        <v>Не задана</v>
      </c>
      <c r="I185" s="14" t="str">
        <f>IF(детализация!O184&gt;0,детализация!O184," ")</f>
        <v xml:space="preserve"> </v>
      </c>
      <c r="J185" s="19" t="str">
        <f>IF(детализация!P184&gt;0,детализация!P184," ")</f>
        <v xml:space="preserve"> </v>
      </c>
      <c r="K185" s="3" t="str">
        <f>'сборка(P)'!P185</f>
        <v xml:space="preserve">   </v>
      </c>
      <c r="L185" s="85">
        <f>IF(детализация!Q184&gt;0,1,0)</f>
        <v>0</v>
      </c>
    </row>
    <row r="186" spans="1:12" ht="15">
      <c r="A186" s="7">
        <v>182</v>
      </c>
      <c r="B186" s="14" t="str">
        <f ca="1">детализация!E185</f>
        <v xml:space="preserve"> </v>
      </c>
      <c r="C186" s="14" t="str">
        <f ca="1">детализация!F185</f>
        <v xml:space="preserve">  </v>
      </c>
      <c r="D186" s="27" t="str">
        <f ca="1">детализация!G185</f>
        <v xml:space="preserve">  </v>
      </c>
      <c r="E186" s="79" t="str">
        <f>IF(детализация!I185&gt;0,детализация!I185," ")</f>
        <v xml:space="preserve"> </v>
      </c>
      <c r="F186" s="79" t="str">
        <f>IF(детализация!L185&gt;0,детализация!L185," ")</f>
        <v xml:space="preserve"> </v>
      </c>
      <c r="G186" s="25" t="str">
        <f>IF(детализация!Q185&gt;0,детализация!Q185," ")</f>
        <v xml:space="preserve"> </v>
      </c>
      <c r="H186" s="14" t="str">
        <f>IF(детализация!H185=0,"Не задана"," ")</f>
        <v>Не задана</v>
      </c>
      <c r="I186" s="14" t="str">
        <f>IF(детализация!O185&gt;0,детализация!O185," ")</f>
        <v xml:space="preserve"> </v>
      </c>
      <c r="J186" s="19" t="str">
        <f>IF(детализация!P185&gt;0,детализация!P185," ")</f>
        <v xml:space="preserve"> </v>
      </c>
      <c r="K186" s="3" t="str">
        <f>'сборка(P)'!P186</f>
        <v xml:space="preserve">   </v>
      </c>
      <c r="L186" s="85">
        <f>IF(детализация!Q185&gt;0,1,0)</f>
        <v>0</v>
      </c>
    </row>
    <row r="187" spans="1:12" ht="15">
      <c r="A187" s="7">
        <v>183</v>
      </c>
      <c r="B187" s="14" t="str">
        <f ca="1">детализация!E186</f>
        <v xml:space="preserve"> </v>
      </c>
      <c r="C187" s="14" t="str">
        <f ca="1">детализация!F186</f>
        <v xml:space="preserve">  </v>
      </c>
      <c r="D187" s="27" t="str">
        <f ca="1">детализация!G186</f>
        <v xml:space="preserve">  </v>
      </c>
      <c r="E187" s="79" t="str">
        <f>IF(детализация!I186&gt;0,детализация!I186," ")</f>
        <v xml:space="preserve"> </v>
      </c>
      <c r="F187" s="79" t="str">
        <f>IF(детализация!L186&gt;0,детализация!L186," ")</f>
        <v xml:space="preserve"> </v>
      </c>
      <c r="G187" s="25" t="str">
        <f>IF(детализация!Q186&gt;0,детализация!Q186," ")</f>
        <v xml:space="preserve"> </v>
      </c>
      <c r="H187" s="14" t="str">
        <f>IF(детализация!H186=0,"Не задана"," ")</f>
        <v>Не задана</v>
      </c>
      <c r="I187" s="14" t="str">
        <f>IF(детализация!O186&gt;0,детализация!O186," ")</f>
        <v xml:space="preserve"> </v>
      </c>
      <c r="J187" s="19" t="str">
        <f>IF(детализация!P186&gt;0,детализация!P186," ")</f>
        <v xml:space="preserve"> </v>
      </c>
      <c r="K187" s="3" t="str">
        <f>'сборка(P)'!P187</f>
        <v xml:space="preserve">   </v>
      </c>
      <c r="L187" s="85">
        <f>IF(детализация!Q186&gt;0,1,0)</f>
        <v>0</v>
      </c>
    </row>
    <row r="188" spans="1:12" ht="15">
      <c r="A188" s="7">
        <v>184</v>
      </c>
      <c r="B188" s="14" t="str">
        <f ca="1">детализация!E187</f>
        <v xml:space="preserve"> </v>
      </c>
      <c r="C188" s="14" t="str">
        <f ca="1">детализация!F187</f>
        <v xml:space="preserve">  </v>
      </c>
      <c r="D188" s="27" t="str">
        <f ca="1">детализация!G187</f>
        <v xml:space="preserve">  </v>
      </c>
      <c r="E188" s="79" t="str">
        <f>IF(детализация!I187&gt;0,детализация!I187," ")</f>
        <v xml:space="preserve"> </v>
      </c>
      <c r="F188" s="79" t="str">
        <f>IF(детализация!L187&gt;0,детализация!L187," ")</f>
        <v xml:space="preserve"> </v>
      </c>
      <c r="G188" s="25" t="str">
        <f>IF(детализация!Q187&gt;0,детализация!Q187," ")</f>
        <v xml:space="preserve"> </v>
      </c>
      <c r="H188" s="14" t="str">
        <f>IF(детализация!H187=0,"Не задана"," ")</f>
        <v>Не задана</v>
      </c>
      <c r="I188" s="14" t="str">
        <f>IF(детализация!O187&gt;0,детализация!O187," ")</f>
        <v xml:space="preserve"> </v>
      </c>
      <c r="J188" s="19" t="str">
        <f>IF(детализация!P187&gt;0,детализация!P187," ")</f>
        <v xml:space="preserve"> </v>
      </c>
      <c r="K188" s="3" t="str">
        <f>'сборка(P)'!P188</f>
        <v xml:space="preserve">   </v>
      </c>
      <c r="L188" s="85">
        <f>IF(детализация!Q187&gt;0,1,0)</f>
        <v>0</v>
      </c>
    </row>
    <row r="189" spans="1:12" ht="15">
      <c r="A189" s="7">
        <v>185</v>
      </c>
      <c r="B189" s="14" t="str">
        <f ca="1">детализация!E188</f>
        <v xml:space="preserve"> </v>
      </c>
      <c r="C189" s="14" t="str">
        <f ca="1">детализация!F188</f>
        <v xml:space="preserve">  </v>
      </c>
      <c r="D189" s="27" t="str">
        <f ca="1">детализация!G188</f>
        <v xml:space="preserve">  </v>
      </c>
      <c r="E189" s="79" t="str">
        <f>IF(детализация!I188&gt;0,детализация!I188," ")</f>
        <v xml:space="preserve"> </v>
      </c>
      <c r="F189" s="79" t="str">
        <f>IF(детализация!L188&gt;0,детализация!L188," ")</f>
        <v xml:space="preserve"> </v>
      </c>
      <c r="G189" s="25" t="str">
        <f>IF(детализация!Q188&gt;0,детализация!Q188," ")</f>
        <v xml:space="preserve"> </v>
      </c>
      <c r="H189" s="14" t="str">
        <f>IF(детализация!H188=0,"Не задана"," ")</f>
        <v>Не задана</v>
      </c>
      <c r="I189" s="14" t="str">
        <f>IF(детализация!O188&gt;0,детализация!O188," ")</f>
        <v xml:space="preserve"> </v>
      </c>
      <c r="J189" s="19" t="str">
        <f>IF(детализация!P188&gt;0,детализация!P188," ")</f>
        <v xml:space="preserve"> </v>
      </c>
      <c r="K189" s="3" t="str">
        <f>'сборка(P)'!P189</f>
        <v xml:space="preserve">   </v>
      </c>
      <c r="L189" s="85">
        <f>IF(детализация!Q188&gt;0,1,0)</f>
        <v>0</v>
      </c>
    </row>
    <row r="190" spans="1:12" ht="15">
      <c r="A190" s="7">
        <v>186</v>
      </c>
      <c r="B190" s="14" t="str">
        <f ca="1">детализация!E189</f>
        <v xml:space="preserve"> </v>
      </c>
      <c r="C190" s="14" t="str">
        <f ca="1">детализация!F189</f>
        <v xml:space="preserve">  </v>
      </c>
      <c r="D190" s="27" t="str">
        <f ca="1">детализация!G189</f>
        <v xml:space="preserve">  </v>
      </c>
      <c r="E190" s="79" t="str">
        <f>IF(детализация!I189&gt;0,детализация!I189," ")</f>
        <v xml:space="preserve"> </v>
      </c>
      <c r="F190" s="79" t="str">
        <f>IF(детализация!L189&gt;0,детализация!L189," ")</f>
        <v xml:space="preserve"> </v>
      </c>
      <c r="G190" s="25" t="str">
        <f>IF(детализация!Q189&gt;0,детализация!Q189," ")</f>
        <v xml:space="preserve"> </v>
      </c>
      <c r="H190" s="14" t="str">
        <f>IF(детализация!H189=0,"Не задана"," ")</f>
        <v>Не задана</v>
      </c>
      <c r="I190" s="14" t="str">
        <f>IF(детализация!O189&gt;0,детализация!O189," ")</f>
        <v xml:space="preserve"> </v>
      </c>
      <c r="J190" s="19" t="str">
        <f>IF(детализация!P189&gt;0,детализация!P189," ")</f>
        <v xml:space="preserve"> </v>
      </c>
      <c r="K190" s="3" t="str">
        <f>'сборка(P)'!P190</f>
        <v xml:space="preserve">   </v>
      </c>
      <c r="L190" s="85">
        <f>IF(детализация!Q189&gt;0,1,0)</f>
        <v>0</v>
      </c>
    </row>
    <row r="191" spans="1:12" ht="15">
      <c r="A191" s="7">
        <v>187</v>
      </c>
      <c r="B191" s="14" t="str">
        <f ca="1">детализация!E190</f>
        <v xml:space="preserve"> </v>
      </c>
      <c r="C191" s="14" t="str">
        <f ca="1">детализация!F190</f>
        <v xml:space="preserve">  </v>
      </c>
      <c r="D191" s="27" t="str">
        <f ca="1">детализация!G190</f>
        <v xml:space="preserve">  </v>
      </c>
      <c r="E191" s="79" t="str">
        <f>IF(детализация!I190&gt;0,детализация!I190," ")</f>
        <v xml:space="preserve"> </v>
      </c>
      <c r="F191" s="79" t="str">
        <f>IF(детализация!L190&gt;0,детализация!L190," ")</f>
        <v xml:space="preserve"> </v>
      </c>
      <c r="G191" s="25" t="str">
        <f>IF(детализация!Q190&gt;0,детализация!Q190," ")</f>
        <v xml:space="preserve"> </v>
      </c>
      <c r="H191" s="14" t="str">
        <f>IF(детализация!H190=0,"Не задана"," ")</f>
        <v>Не задана</v>
      </c>
      <c r="I191" s="14" t="str">
        <f>IF(детализация!O190&gt;0,детализация!O190," ")</f>
        <v xml:space="preserve"> </v>
      </c>
      <c r="J191" s="19" t="str">
        <f>IF(детализация!P190&gt;0,детализация!P190," ")</f>
        <v xml:space="preserve"> </v>
      </c>
      <c r="K191" s="3" t="str">
        <f>'сборка(P)'!P191</f>
        <v xml:space="preserve">   </v>
      </c>
      <c r="L191" s="85">
        <f>IF(детализация!Q190&gt;0,1,0)</f>
        <v>0</v>
      </c>
    </row>
    <row r="192" spans="1:12" ht="15">
      <c r="A192" s="7">
        <v>188</v>
      </c>
      <c r="B192" s="14" t="str">
        <f ca="1">детализация!E191</f>
        <v xml:space="preserve"> </v>
      </c>
      <c r="C192" s="14" t="str">
        <f ca="1">детализация!F191</f>
        <v xml:space="preserve">  </v>
      </c>
      <c r="D192" s="27" t="str">
        <f ca="1">детализация!G191</f>
        <v xml:space="preserve">  </v>
      </c>
      <c r="E192" s="79" t="str">
        <f>IF(детализация!I191&gt;0,детализация!I191," ")</f>
        <v xml:space="preserve"> </v>
      </c>
      <c r="F192" s="79" t="str">
        <f>IF(детализация!L191&gt;0,детализация!L191," ")</f>
        <v xml:space="preserve"> </v>
      </c>
      <c r="G192" s="25" t="str">
        <f>IF(детализация!Q191&gt;0,детализация!Q191," ")</f>
        <v xml:space="preserve"> </v>
      </c>
      <c r="H192" s="14" t="str">
        <f>IF(детализация!H191=0,"Не задана"," ")</f>
        <v>Не задана</v>
      </c>
      <c r="I192" s="14" t="str">
        <f>IF(детализация!O191&gt;0,детализация!O191," ")</f>
        <v xml:space="preserve"> </v>
      </c>
      <c r="J192" s="19" t="str">
        <f>IF(детализация!P191&gt;0,детализация!P191," ")</f>
        <v xml:space="preserve"> </v>
      </c>
      <c r="K192" s="3" t="str">
        <f>'сборка(P)'!P192</f>
        <v xml:space="preserve">   </v>
      </c>
      <c r="L192" s="85">
        <f>IF(детализация!Q191&gt;0,1,0)</f>
        <v>0</v>
      </c>
    </row>
    <row r="193" spans="1:12" ht="15">
      <c r="A193" s="7">
        <v>189</v>
      </c>
      <c r="B193" s="14" t="str">
        <f ca="1">детализация!E192</f>
        <v xml:space="preserve"> </v>
      </c>
      <c r="C193" s="14" t="str">
        <f ca="1">детализация!F192</f>
        <v xml:space="preserve">  </v>
      </c>
      <c r="D193" s="27" t="str">
        <f ca="1">детализация!G192</f>
        <v xml:space="preserve">  </v>
      </c>
      <c r="E193" s="79" t="str">
        <f>IF(детализация!I192&gt;0,детализация!I192," ")</f>
        <v xml:space="preserve"> </v>
      </c>
      <c r="F193" s="79" t="str">
        <f>IF(детализация!L192&gt;0,детализация!L192," ")</f>
        <v xml:space="preserve"> </v>
      </c>
      <c r="G193" s="25" t="str">
        <f>IF(детализация!Q192&gt;0,детализация!Q192," ")</f>
        <v xml:space="preserve"> </v>
      </c>
      <c r="H193" s="14" t="str">
        <f>IF(детализация!H192=0,"Не задана"," ")</f>
        <v>Не задана</v>
      </c>
      <c r="I193" s="14" t="str">
        <f>IF(детализация!O192&gt;0,детализация!O192," ")</f>
        <v xml:space="preserve"> </v>
      </c>
      <c r="J193" s="19" t="str">
        <f>IF(детализация!P192&gt;0,детализация!P192," ")</f>
        <v xml:space="preserve"> </v>
      </c>
      <c r="K193" s="3" t="str">
        <f>'сборка(P)'!P193</f>
        <v xml:space="preserve">   </v>
      </c>
      <c r="L193" s="85">
        <f>IF(детализация!Q192&gt;0,1,0)</f>
        <v>0</v>
      </c>
    </row>
    <row r="194" spans="1:12" ht="15">
      <c r="A194" s="7">
        <v>190</v>
      </c>
      <c r="B194" s="14" t="str">
        <f ca="1">детализация!E193</f>
        <v xml:space="preserve"> </v>
      </c>
      <c r="C194" s="14" t="str">
        <f ca="1">детализация!F193</f>
        <v xml:space="preserve">  </v>
      </c>
      <c r="D194" s="27" t="str">
        <f ca="1">детализация!G193</f>
        <v xml:space="preserve">  </v>
      </c>
      <c r="E194" s="79" t="str">
        <f>IF(детализация!I193&gt;0,детализация!I193," ")</f>
        <v xml:space="preserve"> </v>
      </c>
      <c r="F194" s="79" t="str">
        <f>IF(детализация!L193&gt;0,детализация!L193," ")</f>
        <v xml:space="preserve"> </v>
      </c>
      <c r="G194" s="25" t="str">
        <f>IF(детализация!Q193&gt;0,детализация!Q193," ")</f>
        <v xml:space="preserve"> </v>
      </c>
      <c r="H194" s="14" t="str">
        <f>IF(детализация!H193=0,"Не задана"," ")</f>
        <v>Не задана</v>
      </c>
      <c r="I194" s="14" t="str">
        <f>IF(детализация!O193&gt;0,детализация!O193," ")</f>
        <v xml:space="preserve"> </v>
      </c>
      <c r="J194" s="19" t="str">
        <f>IF(детализация!P193&gt;0,детализация!P193," ")</f>
        <v xml:space="preserve"> </v>
      </c>
      <c r="K194" s="3" t="str">
        <f>'сборка(P)'!P194</f>
        <v xml:space="preserve">   </v>
      </c>
      <c r="L194" s="85">
        <f>IF(детализация!Q193&gt;0,1,0)</f>
        <v>0</v>
      </c>
    </row>
    <row r="195" spans="1:12" ht="15">
      <c r="A195" s="7">
        <v>191</v>
      </c>
      <c r="B195" s="14" t="str">
        <f ca="1">детализация!E194</f>
        <v xml:space="preserve"> </v>
      </c>
      <c r="C195" s="14" t="str">
        <f ca="1">детализация!F194</f>
        <v xml:space="preserve">  </v>
      </c>
      <c r="D195" s="27" t="str">
        <f ca="1">детализация!G194</f>
        <v xml:space="preserve">  </v>
      </c>
      <c r="E195" s="79" t="str">
        <f>IF(детализация!I194&gt;0,детализация!I194," ")</f>
        <v xml:space="preserve"> </v>
      </c>
      <c r="F195" s="79" t="str">
        <f>IF(детализация!L194&gt;0,детализация!L194," ")</f>
        <v xml:space="preserve"> </v>
      </c>
      <c r="G195" s="25" t="str">
        <f>IF(детализация!Q194&gt;0,детализация!Q194," ")</f>
        <v xml:space="preserve"> </v>
      </c>
      <c r="H195" s="14" t="str">
        <f>IF(детализация!H194=0,"Не задана"," ")</f>
        <v>Не задана</v>
      </c>
      <c r="I195" s="14" t="str">
        <f>IF(детализация!O194&gt;0,детализация!O194," ")</f>
        <v xml:space="preserve"> </v>
      </c>
      <c r="J195" s="19" t="str">
        <f>IF(детализация!P194&gt;0,детализация!P194," ")</f>
        <v xml:space="preserve"> </v>
      </c>
      <c r="K195" s="3" t="str">
        <f>'сборка(P)'!P195</f>
        <v xml:space="preserve">   </v>
      </c>
      <c r="L195" s="85">
        <f>IF(детализация!Q194&gt;0,1,0)</f>
        <v>0</v>
      </c>
    </row>
    <row r="196" spans="1:12" ht="15">
      <c r="A196" s="7">
        <v>192</v>
      </c>
      <c r="B196" s="14" t="str">
        <f ca="1">детализация!E195</f>
        <v xml:space="preserve"> </v>
      </c>
      <c r="C196" s="14" t="str">
        <f ca="1">детализация!F195</f>
        <v xml:space="preserve">  </v>
      </c>
      <c r="D196" s="27" t="str">
        <f ca="1">детализация!G195</f>
        <v xml:space="preserve">  </v>
      </c>
      <c r="E196" s="79" t="str">
        <f>IF(детализация!I195&gt;0,детализация!I195," ")</f>
        <v xml:space="preserve"> </v>
      </c>
      <c r="F196" s="79" t="str">
        <f>IF(детализация!L195&gt;0,детализация!L195," ")</f>
        <v xml:space="preserve"> </v>
      </c>
      <c r="G196" s="25" t="str">
        <f>IF(детализация!Q195&gt;0,детализация!Q195," ")</f>
        <v xml:space="preserve"> </v>
      </c>
      <c r="H196" s="14" t="str">
        <f>IF(детализация!H195=0,"Не задана"," ")</f>
        <v>Не задана</v>
      </c>
      <c r="I196" s="14" t="str">
        <f>IF(детализация!O195&gt;0,детализация!O195," ")</f>
        <v xml:space="preserve"> </v>
      </c>
      <c r="J196" s="19" t="str">
        <f>IF(детализация!P195&gt;0,детализация!P195," ")</f>
        <v xml:space="preserve"> </v>
      </c>
      <c r="K196" s="3" t="str">
        <f>'сборка(P)'!P196</f>
        <v xml:space="preserve">   </v>
      </c>
      <c r="L196" s="85">
        <f>IF(детализация!Q195&gt;0,1,0)</f>
        <v>0</v>
      </c>
    </row>
    <row r="197" spans="1:12" ht="15">
      <c r="A197" s="7">
        <v>193</v>
      </c>
      <c r="B197" s="14" t="str">
        <f ca="1">детализация!E196</f>
        <v xml:space="preserve"> </v>
      </c>
      <c r="C197" s="14" t="str">
        <f ca="1">детализация!F196</f>
        <v xml:space="preserve">  </v>
      </c>
      <c r="D197" s="27" t="str">
        <f ca="1">детализация!G196</f>
        <v xml:space="preserve">  </v>
      </c>
      <c r="E197" s="79" t="str">
        <f>IF(детализация!I196&gt;0,детализация!I196," ")</f>
        <v xml:space="preserve"> </v>
      </c>
      <c r="F197" s="79" t="str">
        <f>IF(детализация!L196&gt;0,детализация!L196," ")</f>
        <v xml:space="preserve"> </v>
      </c>
      <c r="G197" s="25" t="str">
        <f>IF(детализация!Q196&gt;0,детализация!Q196," ")</f>
        <v xml:space="preserve"> </v>
      </c>
      <c r="H197" s="14" t="str">
        <f>IF(детализация!H196=0,"Не задана"," ")</f>
        <v>Не задана</v>
      </c>
      <c r="I197" s="14" t="str">
        <f>IF(детализация!O196&gt;0,детализация!O196," ")</f>
        <v xml:space="preserve"> </v>
      </c>
      <c r="J197" s="19" t="str">
        <f>IF(детализация!P196&gt;0,детализация!P196," ")</f>
        <v xml:space="preserve"> </v>
      </c>
      <c r="K197" s="3" t="str">
        <f>'сборка(P)'!P197</f>
        <v xml:space="preserve">   </v>
      </c>
      <c r="L197" s="85">
        <f>IF(детализация!Q196&gt;0,1,0)</f>
        <v>0</v>
      </c>
    </row>
    <row r="198" spans="1:12" ht="15">
      <c r="A198" s="7">
        <v>194</v>
      </c>
      <c r="B198" s="14" t="str">
        <f ca="1">детализация!E197</f>
        <v xml:space="preserve"> </v>
      </c>
      <c r="C198" s="14" t="str">
        <f ca="1">детализация!F197</f>
        <v xml:space="preserve">  </v>
      </c>
      <c r="D198" s="27" t="str">
        <f ca="1">детализация!G197</f>
        <v xml:space="preserve">  </v>
      </c>
      <c r="E198" s="79" t="str">
        <f>IF(детализация!I197&gt;0,детализация!I197," ")</f>
        <v xml:space="preserve"> </v>
      </c>
      <c r="F198" s="79" t="str">
        <f>IF(детализация!L197&gt;0,детализация!L197," ")</f>
        <v xml:space="preserve"> </v>
      </c>
      <c r="G198" s="25" t="str">
        <f>IF(детализация!Q197&gt;0,детализация!Q197," ")</f>
        <v xml:space="preserve"> </v>
      </c>
      <c r="H198" s="14" t="str">
        <f>IF(детализация!H197=0,"Не задана"," ")</f>
        <v>Не задана</v>
      </c>
      <c r="I198" s="14" t="str">
        <f>IF(детализация!O197&gt;0,детализация!O197," ")</f>
        <v xml:space="preserve"> </v>
      </c>
      <c r="J198" s="19" t="str">
        <f>IF(детализация!P197&gt;0,детализация!P197," ")</f>
        <v xml:space="preserve"> </v>
      </c>
      <c r="K198" s="3" t="str">
        <f>'сборка(P)'!P198</f>
        <v xml:space="preserve">   </v>
      </c>
      <c r="L198" s="85">
        <f>IF(детализация!Q197&gt;0,1,0)</f>
        <v>0</v>
      </c>
    </row>
    <row r="199" spans="1:12" ht="15">
      <c r="A199" s="7">
        <v>195</v>
      </c>
      <c r="B199" s="14" t="str">
        <f ca="1">детализация!E198</f>
        <v xml:space="preserve"> </v>
      </c>
      <c r="C199" s="14" t="str">
        <f ca="1">детализация!F198</f>
        <v xml:space="preserve">  </v>
      </c>
      <c r="D199" s="27" t="str">
        <f ca="1">детализация!G198</f>
        <v xml:space="preserve">  </v>
      </c>
      <c r="E199" s="79" t="str">
        <f>IF(детализация!I198&gt;0,детализация!I198," ")</f>
        <v xml:space="preserve"> </v>
      </c>
      <c r="F199" s="79" t="str">
        <f>IF(детализация!L198&gt;0,детализация!L198," ")</f>
        <v xml:space="preserve"> </v>
      </c>
      <c r="G199" s="25" t="str">
        <f>IF(детализация!Q198&gt;0,детализация!Q198," ")</f>
        <v xml:space="preserve"> </v>
      </c>
      <c r="H199" s="14" t="str">
        <f>IF(детализация!H198=0,"Не задана"," ")</f>
        <v>Не задана</v>
      </c>
      <c r="I199" s="14" t="str">
        <f>IF(детализация!O198&gt;0,детализация!O198," ")</f>
        <v xml:space="preserve"> </v>
      </c>
      <c r="J199" s="19" t="str">
        <f>IF(детализация!P198&gt;0,детализация!P198," ")</f>
        <v xml:space="preserve"> </v>
      </c>
      <c r="K199" s="3" t="str">
        <f>'сборка(P)'!P199</f>
        <v xml:space="preserve">   </v>
      </c>
      <c r="L199" s="85">
        <f>IF(детализация!Q198&gt;0,1,0)</f>
        <v>0</v>
      </c>
    </row>
    <row r="200" spans="1:12" ht="15">
      <c r="A200" s="7">
        <v>196</v>
      </c>
      <c r="B200" s="14" t="str">
        <f ca="1">детализация!E199</f>
        <v xml:space="preserve"> </v>
      </c>
      <c r="C200" s="14" t="str">
        <f ca="1">детализация!F199</f>
        <v xml:space="preserve">  </v>
      </c>
      <c r="D200" s="27" t="str">
        <f ca="1">детализация!G199</f>
        <v xml:space="preserve">  </v>
      </c>
      <c r="E200" s="79" t="str">
        <f>IF(детализация!I199&gt;0,детализация!I199," ")</f>
        <v xml:space="preserve"> </v>
      </c>
      <c r="F200" s="79" t="str">
        <f>IF(детализация!L199&gt;0,детализация!L199," ")</f>
        <v xml:space="preserve"> </v>
      </c>
      <c r="G200" s="25" t="str">
        <f>IF(детализация!Q199&gt;0,детализация!Q199," ")</f>
        <v xml:space="preserve"> </v>
      </c>
      <c r="H200" s="14" t="str">
        <f>IF(детализация!H199=0,"Не задана"," ")</f>
        <v>Не задана</v>
      </c>
      <c r="I200" s="14" t="str">
        <f>IF(детализация!O199&gt;0,детализация!O199," ")</f>
        <v xml:space="preserve"> </v>
      </c>
      <c r="J200" s="19" t="str">
        <f>IF(детализация!P199&gt;0,детализация!P199," ")</f>
        <v xml:space="preserve"> </v>
      </c>
      <c r="K200" s="3" t="str">
        <f>'сборка(P)'!P200</f>
        <v xml:space="preserve">   </v>
      </c>
      <c r="L200" s="85">
        <f>IF(детализация!Q199&gt;0,1,0)</f>
        <v>0</v>
      </c>
    </row>
    <row r="201" spans="1:12" ht="15">
      <c r="A201" s="7">
        <v>197</v>
      </c>
      <c r="B201" s="14" t="str">
        <f ca="1">детализация!E200</f>
        <v xml:space="preserve"> </v>
      </c>
      <c r="C201" s="14" t="str">
        <f ca="1">детализация!F200</f>
        <v xml:space="preserve">  </v>
      </c>
      <c r="D201" s="27" t="str">
        <f ca="1">детализация!G200</f>
        <v xml:space="preserve">  </v>
      </c>
      <c r="E201" s="79" t="str">
        <f>IF(детализация!I200&gt;0,детализация!I200," ")</f>
        <v xml:space="preserve"> </v>
      </c>
      <c r="F201" s="79" t="str">
        <f>IF(детализация!L200&gt;0,детализация!L200," ")</f>
        <v xml:space="preserve"> </v>
      </c>
      <c r="G201" s="25" t="str">
        <f>IF(детализация!Q200&gt;0,детализация!Q200," ")</f>
        <v xml:space="preserve"> </v>
      </c>
      <c r="H201" s="14" t="str">
        <f>IF(детализация!H200=0,"Не задана"," ")</f>
        <v>Не задана</v>
      </c>
      <c r="I201" s="14" t="str">
        <f>IF(детализация!O200&gt;0,детализация!O200," ")</f>
        <v xml:space="preserve"> </v>
      </c>
      <c r="J201" s="19" t="str">
        <f>IF(детализация!P200&gt;0,детализация!P200," ")</f>
        <v xml:space="preserve"> </v>
      </c>
      <c r="K201" s="3" t="str">
        <f>'сборка(P)'!P201</f>
        <v xml:space="preserve">   </v>
      </c>
      <c r="L201" s="85">
        <f>IF(детализация!Q200&gt;0,1,0)</f>
        <v>0</v>
      </c>
    </row>
    <row r="202" spans="1:12" ht="15">
      <c r="A202" s="7">
        <v>198</v>
      </c>
      <c r="B202" s="14" t="str">
        <f ca="1">детализация!E201</f>
        <v xml:space="preserve"> </v>
      </c>
      <c r="C202" s="14" t="str">
        <f ca="1">детализация!F201</f>
        <v xml:space="preserve">  </v>
      </c>
      <c r="D202" s="27" t="str">
        <f ca="1">детализация!G201</f>
        <v xml:space="preserve">  </v>
      </c>
      <c r="E202" s="79" t="str">
        <f>IF(детализация!I201&gt;0,детализация!I201," ")</f>
        <v xml:space="preserve"> </v>
      </c>
      <c r="F202" s="79" t="str">
        <f>IF(детализация!L201&gt;0,детализация!L201," ")</f>
        <v xml:space="preserve"> </v>
      </c>
      <c r="G202" s="25" t="str">
        <f>IF(детализация!Q201&gt;0,детализация!Q201," ")</f>
        <v xml:space="preserve"> </v>
      </c>
      <c r="H202" s="14" t="str">
        <f>IF(детализация!H201=0,"Не задана"," ")</f>
        <v>Не задана</v>
      </c>
      <c r="I202" s="14" t="str">
        <f>IF(детализация!O201&gt;0,детализация!O201," ")</f>
        <v xml:space="preserve"> </v>
      </c>
      <c r="J202" s="19" t="str">
        <f>IF(детализация!P201&gt;0,детализация!P201," ")</f>
        <v xml:space="preserve"> </v>
      </c>
      <c r="K202" s="3" t="str">
        <f>'сборка(P)'!P202</f>
        <v xml:space="preserve">   </v>
      </c>
      <c r="L202" s="85">
        <f>IF(детализация!Q201&gt;0,1,0)</f>
        <v>0</v>
      </c>
    </row>
    <row r="203" spans="1:12" ht="15">
      <c r="A203" s="7">
        <v>199</v>
      </c>
      <c r="B203" s="14" t="str">
        <f ca="1">детализация!E202</f>
        <v xml:space="preserve"> </v>
      </c>
      <c r="C203" s="14" t="str">
        <f ca="1">детализация!F202</f>
        <v xml:space="preserve">  </v>
      </c>
      <c r="D203" s="27" t="str">
        <f ca="1">детализация!G202</f>
        <v xml:space="preserve">  </v>
      </c>
      <c r="E203" s="79" t="str">
        <f>IF(детализация!I202&gt;0,детализация!I202," ")</f>
        <v xml:space="preserve"> </v>
      </c>
      <c r="F203" s="79" t="str">
        <f>IF(детализация!L202&gt;0,детализация!L202," ")</f>
        <v xml:space="preserve"> </v>
      </c>
      <c r="G203" s="25" t="str">
        <f>IF(детализация!Q202&gt;0,детализация!Q202," ")</f>
        <v xml:space="preserve"> </v>
      </c>
      <c r="H203" s="14" t="str">
        <f>IF(детализация!H202=0,"Не задана"," ")</f>
        <v>Не задана</v>
      </c>
      <c r="I203" s="14" t="str">
        <f>IF(детализация!O202&gt;0,детализация!O202," ")</f>
        <v xml:space="preserve"> </v>
      </c>
      <c r="J203" s="19" t="str">
        <f>IF(детализация!P202&gt;0,детализация!P202," ")</f>
        <v xml:space="preserve"> </v>
      </c>
      <c r="K203" s="3" t="str">
        <f>'сборка(P)'!P203</f>
        <v xml:space="preserve">   </v>
      </c>
      <c r="L203" s="85">
        <f>IF(детализация!Q202&gt;0,1,0)</f>
        <v>0</v>
      </c>
    </row>
    <row r="204" spans="1:12" ht="15">
      <c r="A204" s="7">
        <v>200</v>
      </c>
      <c r="B204" s="14" t="str">
        <f ca="1">детализация!E203</f>
        <v xml:space="preserve"> </v>
      </c>
      <c r="C204" s="14" t="str">
        <f ca="1">детализация!F203</f>
        <v xml:space="preserve">  </v>
      </c>
      <c r="D204" s="27" t="str">
        <f ca="1">детализация!G203</f>
        <v xml:space="preserve">  </v>
      </c>
      <c r="E204" s="79" t="str">
        <f>IF(детализация!I203&gt;0,детализация!I203," ")</f>
        <v xml:space="preserve"> </v>
      </c>
      <c r="F204" s="79" t="str">
        <f>IF(детализация!L203&gt;0,детализация!L203," ")</f>
        <v xml:space="preserve"> </v>
      </c>
      <c r="G204" s="25" t="str">
        <f>IF(детализация!Q203&gt;0,детализация!Q203," ")</f>
        <v xml:space="preserve"> </v>
      </c>
      <c r="H204" s="14" t="str">
        <f>IF(детализация!H203=0,"Не задана"," ")</f>
        <v>Не задана</v>
      </c>
      <c r="I204" s="14" t="str">
        <f>IF(детализация!O203&gt;0,детализация!O203," ")</f>
        <v xml:space="preserve"> </v>
      </c>
      <c r="J204" s="19" t="str">
        <f>IF(детализация!P203&gt;0,детализация!P203," ")</f>
        <v xml:space="preserve"> </v>
      </c>
      <c r="K204" s="3" t="str">
        <f>'сборка(P)'!P204</f>
        <v xml:space="preserve">   </v>
      </c>
      <c r="L204" s="85">
        <f>IF(детализация!Q203&gt;0,1,0)</f>
        <v>0</v>
      </c>
    </row>
    <row r="205" spans="1:12" ht="15">
      <c r="A205" s="7">
        <v>201</v>
      </c>
      <c r="B205" s="14" t="str">
        <f ca="1">детализация!E204</f>
        <v xml:space="preserve"> </v>
      </c>
      <c r="C205" s="14" t="str">
        <f ca="1">детализация!F204</f>
        <v xml:space="preserve">  </v>
      </c>
      <c r="D205" s="27" t="str">
        <f ca="1">детализация!G204</f>
        <v xml:space="preserve">  </v>
      </c>
      <c r="E205" s="79" t="str">
        <f>IF(детализация!I204&gt;0,детализация!I204," ")</f>
        <v xml:space="preserve"> </v>
      </c>
      <c r="F205" s="79" t="str">
        <f>IF(детализация!L204&gt;0,детализация!L204," ")</f>
        <v xml:space="preserve"> </v>
      </c>
      <c r="G205" s="25" t="str">
        <f>IF(детализация!Q204&gt;0,детализация!Q204," ")</f>
        <v xml:space="preserve"> </v>
      </c>
      <c r="H205" s="14" t="str">
        <f>IF(детализация!H204=0,"Не задана"," ")</f>
        <v>Не задана</v>
      </c>
      <c r="I205" s="14" t="str">
        <f>IF(детализация!O204&gt;0,детализация!O204," ")</f>
        <v xml:space="preserve"> </v>
      </c>
      <c r="J205" s="19" t="str">
        <f>IF(детализация!P204&gt;0,детализация!P204," ")</f>
        <v xml:space="preserve"> </v>
      </c>
      <c r="K205" s="3" t="str">
        <f>'сборка(P)'!P205</f>
        <v xml:space="preserve">   </v>
      </c>
      <c r="L205" s="85">
        <f>IF(детализация!Q204&gt;0,1,0)</f>
        <v>0</v>
      </c>
    </row>
    <row r="206" spans="1:12" ht="15">
      <c r="A206" s="7">
        <v>202</v>
      </c>
      <c r="B206" s="14" t="str">
        <f ca="1">детализация!E205</f>
        <v xml:space="preserve"> </v>
      </c>
      <c r="C206" s="14" t="str">
        <f ca="1">детализация!F205</f>
        <v xml:space="preserve">  </v>
      </c>
      <c r="D206" s="27" t="str">
        <f ca="1">детализация!G205</f>
        <v xml:space="preserve">  </v>
      </c>
      <c r="E206" s="79" t="str">
        <f>IF(детализация!I205&gt;0,детализация!I205," ")</f>
        <v xml:space="preserve"> </v>
      </c>
      <c r="F206" s="79" t="str">
        <f>IF(детализация!L205&gt;0,детализация!L205," ")</f>
        <v xml:space="preserve"> </v>
      </c>
      <c r="G206" s="25" t="str">
        <f>IF(детализация!Q205&gt;0,детализация!Q205," ")</f>
        <v xml:space="preserve"> </v>
      </c>
      <c r="H206" s="14" t="str">
        <f>IF(детализация!H205=0,"Не задана"," ")</f>
        <v>Не задана</v>
      </c>
      <c r="I206" s="14" t="str">
        <f>IF(детализация!O205&gt;0,детализация!O205," ")</f>
        <v xml:space="preserve"> </v>
      </c>
      <c r="J206" s="19" t="str">
        <f>IF(детализация!P205&gt;0,детализация!P205," ")</f>
        <v xml:space="preserve"> </v>
      </c>
      <c r="K206" s="3" t="str">
        <f>'сборка(P)'!P206</f>
        <v xml:space="preserve">   </v>
      </c>
      <c r="L206" s="85">
        <f>IF(детализация!Q205&gt;0,1,0)</f>
        <v>0</v>
      </c>
    </row>
    <row r="207" spans="1:12" ht="15">
      <c r="A207" s="7">
        <v>203</v>
      </c>
      <c r="B207" s="14" t="str">
        <f ca="1">детализация!E206</f>
        <v xml:space="preserve"> </v>
      </c>
      <c r="C207" s="14" t="str">
        <f ca="1">детализация!F206</f>
        <v xml:space="preserve">  </v>
      </c>
      <c r="D207" s="27" t="str">
        <f ca="1">детализация!G206</f>
        <v xml:space="preserve">  </v>
      </c>
      <c r="E207" s="79" t="str">
        <f>IF(детализация!I206&gt;0,детализация!I206," ")</f>
        <v xml:space="preserve"> </v>
      </c>
      <c r="F207" s="79" t="str">
        <f>IF(детализация!L206&gt;0,детализация!L206," ")</f>
        <v xml:space="preserve"> </v>
      </c>
      <c r="G207" s="25" t="str">
        <f>IF(детализация!Q206&gt;0,детализация!Q206," ")</f>
        <v xml:space="preserve"> </v>
      </c>
      <c r="H207" s="14" t="str">
        <f>IF(детализация!H206=0,"Не задана"," ")</f>
        <v>Не задана</v>
      </c>
      <c r="I207" s="14" t="str">
        <f>IF(детализация!O206&gt;0,детализация!O206," ")</f>
        <v xml:space="preserve"> </v>
      </c>
      <c r="J207" s="19" t="str">
        <f>IF(детализация!P206&gt;0,детализация!P206," ")</f>
        <v xml:space="preserve"> </v>
      </c>
      <c r="K207" s="3" t="str">
        <f>'сборка(P)'!P207</f>
        <v xml:space="preserve">   </v>
      </c>
      <c r="L207" s="85">
        <f>IF(детализация!Q206&gt;0,1,0)</f>
        <v>0</v>
      </c>
    </row>
    <row r="208" spans="1:12" ht="15">
      <c r="A208" s="7">
        <v>204</v>
      </c>
      <c r="B208" s="14" t="str">
        <f ca="1">детализация!E207</f>
        <v xml:space="preserve"> </v>
      </c>
      <c r="C208" s="14" t="str">
        <f ca="1">детализация!F207</f>
        <v xml:space="preserve">  </v>
      </c>
      <c r="D208" s="27" t="str">
        <f ca="1">детализация!G207</f>
        <v xml:space="preserve">  </v>
      </c>
      <c r="E208" s="79" t="str">
        <f>IF(детализация!I207&gt;0,детализация!I207," ")</f>
        <v xml:space="preserve"> </v>
      </c>
      <c r="F208" s="79" t="str">
        <f>IF(детализация!L207&gt;0,детализация!L207," ")</f>
        <v xml:space="preserve"> </v>
      </c>
      <c r="G208" s="25" t="str">
        <f>IF(детализация!Q207&gt;0,детализация!Q207," ")</f>
        <v xml:space="preserve"> </v>
      </c>
      <c r="H208" s="14" t="str">
        <f>IF(детализация!H207=0,"Не задана"," ")</f>
        <v>Не задана</v>
      </c>
      <c r="I208" s="14" t="str">
        <f>IF(детализация!O207&gt;0,детализация!O207," ")</f>
        <v xml:space="preserve"> </v>
      </c>
      <c r="J208" s="19" t="str">
        <f>IF(детализация!P207&gt;0,детализация!P207," ")</f>
        <v xml:space="preserve"> </v>
      </c>
      <c r="K208" s="3" t="str">
        <f>'сборка(P)'!P208</f>
        <v xml:space="preserve">   </v>
      </c>
      <c r="L208" s="85">
        <f>IF(детализация!Q207&gt;0,1,0)</f>
        <v>0</v>
      </c>
    </row>
    <row r="209" spans="1:12" ht="15">
      <c r="A209" s="7">
        <v>205</v>
      </c>
      <c r="B209" s="14" t="str">
        <f ca="1">детализация!E208</f>
        <v xml:space="preserve"> </v>
      </c>
      <c r="C209" s="14" t="str">
        <f ca="1">детализация!F208</f>
        <v xml:space="preserve">  </v>
      </c>
      <c r="D209" s="27" t="str">
        <f ca="1">детализация!G208</f>
        <v xml:space="preserve">  </v>
      </c>
      <c r="E209" s="79" t="str">
        <f>IF(детализация!I208&gt;0,детализация!I208," ")</f>
        <v xml:space="preserve"> </v>
      </c>
      <c r="F209" s="79" t="str">
        <f>IF(детализация!L208&gt;0,детализация!L208," ")</f>
        <v xml:space="preserve"> </v>
      </c>
      <c r="G209" s="25" t="str">
        <f>IF(детализация!Q208&gt;0,детализация!Q208," ")</f>
        <v xml:space="preserve"> </v>
      </c>
      <c r="H209" s="14" t="str">
        <f>IF(детализация!H208=0,"Не задана"," ")</f>
        <v>Не задана</v>
      </c>
      <c r="I209" s="14" t="str">
        <f>IF(детализация!O208&gt;0,детализация!O208," ")</f>
        <v xml:space="preserve"> </v>
      </c>
      <c r="J209" s="19" t="str">
        <f>IF(детализация!P208&gt;0,детализация!P208," ")</f>
        <v xml:space="preserve"> </v>
      </c>
      <c r="K209" s="3" t="str">
        <f>'сборка(P)'!P209</f>
        <v xml:space="preserve">   </v>
      </c>
      <c r="L209" s="85">
        <f>IF(детализация!Q208&gt;0,1,0)</f>
        <v>0</v>
      </c>
    </row>
    <row r="210" spans="1:12" ht="15">
      <c r="A210" s="7">
        <v>206</v>
      </c>
      <c r="B210" s="14" t="str">
        <f ca="1">детализация!E209</f>
        <v xml:space="preserve"> </v>
      </c>
      <c r="C210" s="14" t="str">
        <f ca="1">детализация!F209</f>
        <v xml:space="preserve">  </v>
      </c>
      <c r="D210" s="27" t="str">
        <f ca="1">детализация!G209</f>
        <v xml:space="preserve">  </v>
      </c>
      <c r="E210" s="79" t="str">
        <f>IF(детализация!I209&gt;0,детализация!I209," ")</f>
        <v xml:space="preserve"> </v>
      </c>
      <c r="F210" s="79" t="str">
        <f>IF(детализация!L209&gt;0,детализация!L209," ")</f>
        <v xml:space="preserve"> </v>
      </c>
      <c r="G210" s="25" t="str">
        <f>IF(детализация!Q209&gt;0,детализация!Q209," ")</f>
        <v xml:space="preserve"> </v>
      </c>
      <c r="H210" s="14" t="str">
        <f>IF(детализация!H209=0,"Не задана"," ")</f>
        <v>Не задана</v>
      </c>
      <c r="I210" s="14" t="str">
        <f>IF(детализация!O209&gt;0,детализация!O209," ")</f>
        <v xml:space="preserve"> </v>
      </c>
      <c r="J210" s="19" t="str">
        <f>IF(детализация!P209&gt;0,детализация!P209," ")</f>
        <v xml:space="preserve"> </v>
      </c>
      <c r="K210" s="3" t="str">
        <f>'сборка(P)'!P210</f>
        <v xml:space="preserve">   </v>
      </c>
      <c r="L210" s="85">
        <f>IF(детализация!Q209&gt;0,1,0)</f>
        <v>0</v>
      </c>
    </row>
    <row r="211" spans="1:12" ht="15">
      <c r="A211" s="7">
        <v>207</v>
      </c>
      <c r="B211" s="14" t="str">
        <f ca="1">детализация!E210</f>
        <v xml:space="preserve"> </v>
      </c>
      <c r="C211" s="14" t="str">
        <f ca="1">детализация!F210</f>
        <v xml:space="preserve">  </v>
      </c>
      <c r="D211" s="27" t="str">
        <f ca="1">детализация!G210</f>
        <v xml:space="preserve">  </v>
      </c>
      <c r="E211" s="79" t="str">
        <f>IF(детализация!I210&gt;0,детализация!I210," ")</f>
        <v xml:space="preserve"> </v>
      </c>
      <c r="F211" s="79" t="str">
        <f>IF(детализация!L210&gt;0,детализация!L210," ")</f>
        <v xml:space="preserve"> </v>
      </c>
      <c r="G211" s="25" t="str">
        <f>IF(детализация!Q210&gt;0,детализация!Q210," ")</f>
        <v xml:space="preserve"> </v>
      </c>
      <c r="H211" s="14" t="str">
        <f>IF(детализация!H210=0,"Не задана"," ")</f>
        <v>Не задана</v>
      </c>
      <c r="I211" s="14" t="str">
        <f>IF(детализация!O210&gt;0,детализация!O210," ")</f>
        <v xml:space="preserve"> </v>
      </c>
      <c r="J211" s="19" t="str">
        <f>IF(детализация!P210&gt;0,детализация!P210," ")</f>
        <v xml:space="preserve"> </v>
      </c>
      <c r="K211" s="3" t="str">
        <f>'сборка(P)'!P211</f>
        <v xml:space="preserve">   </v>
      </c>
      <c r="L211" s="85">
        <f>IF(детализация!Q210&gt;0,1,0)</f>
        <v>0</v>
      </c>
    </row>
    <row r="212" spans="1:12" ht="15">
      <c r="A212" s="7">
        <v>208</v>
      </c>
      <c r="B212" s="14" t="str">
        <f ca="1">детализация!E211</f>
        <v xml:space="preserve"> </v>
      </c>
      <c r="C212" s="14" t="str">
        <f ca="1">детализация!F211</f>
        <v xml:space="preserve">  </v>
      </c>
      <c r="D212" s="27" t="str">
        <f ca="1">детализация!G211</f>
        <v xml:space="preserve">  </v>
      </c>
      <c r="E212" s="79" t="str">
        <f>IF(детализация!I211&gt;0,детализация!I211," ")</f>
        <v xml:space="preserve"> </v>
      </c>
      <c r="F212" s="79" t="str">
        <f>IF(детализация!L211&gt;0,детализация!L211," ")</f>
        <v xml:space="preserve"> </v>
      </c>
      <c r="G212" s="25" t="str">
        <f>IF(детализация!Q211&gt;0,детализация!Q211," ")</f>
        <v xml:space="preserve"> </v>
      </c>
      <c r="H212" s="14" t="str">
        <f>IF(детализация!H211=0,"Не задана"," ")</f>
        <v>Не задана</v>
      </c>
      <c r="I212" s="14" t="str">
        <f>IF(детализация!O211&gt;0,детализация!O211," ")</f>
        <v xml:space="preserve"> </v>
      </c>
      <c r="J212" s="19" t="str">
        <f>IF(детализация!P211&gt;0,детализация!P211," ")</f>
        <v xml:space="preserve"> </v>
      </c>
      <c r="K212" s="3" t="str">
        <f>'сборка(P)'!P212</f>
        <v xml:space="preserve">   </v>
      </c>
      <c r="L212" s="85">
        <f>IF(детализация!Q211&gt;0,1,0)</f>
        <v>0</v>
      </c>
    </row>
    <row r="213" spans="1:12" ht="15">
      <c r="A213" s="7">
        <v>209</v>
      </c>
      <c r="B213" s="14" t="str">
        <f ca="1">детализация!E212</f>
        <v xml:space="preserve"> </v>
      </c>
      <c r="C213" s="14" t="str">
        <f ca="1">детализация!F212</f>
        <v xml:space="preserve">  </v>
      </c>
      <c r="D213" s="27" t="str">
        <f ca="1">детализация!G212</f>
        <v xml:space="preserve">  </v>
      </c>
      <c r="E213" s="79" t="str">
        <f>IF(детализация!I212&gt;0,детализация!I212," ")</f>
        <v xml:space="preserve"> </v>
      </c>
      <c r="F213" s="79" t="str">
        <f>IF(детализация!L212&gt;0,детализация!L212," ")</f>
        <v xml:space="preserve"> </v>
      </c>
      <c r="G213" s="25" t="str">
        <f>IF(детализация!Q212&gt;0,детализация!Q212," ")</f>
        <v xml:space="preserve"> </v>
      </c>
      <c r="H213" s="14" t="str">
        <f>IF(детализация!H212=0,"Не задана"," ")</f>
        <v>Не задана</v>
      </c>
      <c r="I213" s="14" t="str">
        <f>IF(детализация!O212&gt;0,детализация!O212," ")</f>
        <v xml:space="preserve"> </v>
      </c>
      <c r="J213" s="19" t="str">
        <f>IF(детализация!P212&gt;0,детализация!P212," ")</f>
        <v xml:space="preserve"> </v>
      </c>
      <c r="K213" s="3" t="str">
        <f>'сборка(P)'!P213</f>
        <v xml:space="preserve">   </v>
      </c>
      <c r="L213" s="85">
        <f>IF(детализация!Q212&gt;0,1,0)</f>
        <v>0</v>
      </c>
    </row>
    <row r="214" spans="1:12" ht="15">
      <c r="A214" s="7">
        <v>210</v>
      </c>
      <c r="B214" s="14" t="str">
        <f ca="1">детализация!E213</f>
        <v xml:space="preserve"> </v>
      </c>
      <c r="C214" s="14" t="str">
        <f ca="1">детализация!F213</f>
        <v xml:space="preserve">  </v>
      </c>
      <c r="D214" s="27" t="str">
        <f ca="1">детализация!G213</f>
        <v xml:space="preserve">  </v>
      </c>
      <c r="E214" s="79" t="str">
        <f>IF(детализация!I213&gt;0,детализация!I213," ")</f>
        <v xml:space="preserve"> </v>
      </c>
      <c r="F214" s="79" t="str">
        <f>IF(детализация!L213&gt;0,детализация!L213," ")</f>
        <v xml:space="preserve"> </v>
      </c>
      <c r="G214" s="25" t="str">
        <f>IF(детализация!Q213&gt;0,детализация!Q213," ")</f>
        <v xml:space="preserve"> </v>
      </c>
      <c r="H214" s="14" t="str">
        <f>IF(детализация!H213=0,"Не задана"," ")</f>
        <v>Не задана</v>
      </c>
      <c r="I214" s="14" t="str">
        <f>IF(детализация!O213&gt;0,детализация!O213," ")</f>
        <v xml:space="preserve"> </v>
      </c>
      <c r="J214" s="19" t="str">
        <f>IF(детализация!P213&gt;0,детализация!P213," ")</f>
        <v xml:space="preserve"> </v>
      </c>
      <c r="K214" s="3" t="str">
        <f>'сборка(P)'!P214</f>
        <v xml:space="preserve">   </v>
      </c>
      <c r="L214" s="85">
        <f>IF(детализация!Q213&gt;0,1,0)</f>
        <v>0</v>
      </c>
    </row>
    <row r="215" spans="1:12" ht="15">
      <c r="A215" s="7">
        <v>211</v>
      </c>
      <c r="B215" s="14" t="str">
        <f ca="1">детализация!E214</f>
        <v xml:space="preserve"> </v>
      </c>
      <c r="C215" s="14" t="str">
        <f ca="1">детализация!F214</f>
        <v xml:space="preserve">  </v>
      </c>
      <c r="D215" s="27" t="str">
        <f ca="1">детализация!G214</f>
        <v xml:space="preserve">  </v>
      </c>
      <c r="E215" s="79" t="str">
        <f>IF(детализация!I214&gt;0,детализация!I214," ")</f>
        <v xml:space="preserve"> </v>
      </c>
      <c r="F215" s="79" t="str">
        <f>IF(детализация!L214&gt;0,детализация!L214," ")</f>
        <v xml:space="preserve"> </v>
      </c>
      <c r="G215" s="25" t="str">
        <f>IF(детализация!Q214&gt;0,детализация!Q214," ")</f>
        <v xml:space="preserve"> </v>
      </c>
      <c r="H215" s="14" t="str">
        <f>IF(детализация!H214=0,"Не задана"," ")</f>
        <v>Не задана</v>
      </c>
      <c r="I215" s="14" t="str">
        <f>IF(детализация!O214&gt;0,детализация!O214," ")</f>
        <v xml:space="preserve"> </v>
      </c>
      <c r="J215" s="19" t="str">
        <f>IF(детализация!P214&gt;0,детализация!P214," ")</f>
        <v xml:space="preserve"> </v>
      </c>
      <c r="K215" s="3" t="str">
        <f>'сборка(P)'!P215</f>
        <v xml:space="preserve">   </v>
      </c>
      <c r="L215" s="85">
        <f>IF(детализация!Q214&gt;0,1,0)</f>
        <v>0</v>
      </c>
    </row>
    <row r="216" spans="1:12" ht="15">
      <c r="A216" s="7">
        <v>212</v>
      </c>
      <c r="B216" s="14" t="str">
        <f ca="1">детализация!E215</f>
        <v xml:space="preserve"> </v>
      </c>
      <c r="C216" s="14" t="str">
        <f ca="1">детализация!F215</f>
        <v xml:space="preserve">  </v>
      </c>
      <c r="D216" s="27" t="str">
        <f ca="1">детализация!G215</f>
        <v xml:space="preserve">  </v>
      </c>
      <c r="E216" s="79" t="str">
        <f>IF(детализация!I215&gt;0,детализация!I215," ")</f>
        <v xml:space="preserve"> </v>
      </c>
      <c r="F216" s="79" t="str">
        <f>IF(детализация!L215&gt;0,детализация!L215," ")</f>
        <v xml:space="preserve"> </v>
      </c>
      <c r="G216" s="25" t="str">
        <f>IF(детализация!Q215&gt;0,детализация!Q215," ")</f>
        <v xml:space="preserve"> </v>
      </c>
      <c r="H216" s="14" t="str">
        <f>IF(детализация!H215=0,"Не задана"," ")</f>
        <v>Не задана</v>
      </c>
      <c r="I216" s="14" t="str">
        <f>IF(детализация!O215&gt;0,детализация!O215," ")</f>
        <v xml:space="preserve"> </v>
      </c>
      <c r="J216" s="19" t="str">
        <f>IF(детализация!P215&gt;0,детализация!P215," ")</f>
        <v xml:space="preserve"> </v>
      </c>
      <c r="K216" s="3" t="str">
        <f>'сборка(P)'!P216</f>
        <v xml:space="preserve">   </v>
      </c>
      <c r="L216" s="85">
        <f>IF(детализация!Q215&gt;0,1,0)</f>
        <v>0</v>
      </c>
    </row>
    <row r="217" spans="1:12" ht="15">
      <c r="A217" s="7">
        <v>213</v>
      </c>
      <c r="B217" s="14" t="str">
        <f ca="1">детализация!E216</f>
        <v xml:space="preserve"> </v>
      </c>
      <c r="C217" s="14" t="str">
        <f ca="1">детализация!F216</f>
        <v xml:space="preserve">  </v>
      </c>
      <c r="D217" s="27" t="str">
        <f ca="1">детализация!G216</f>
        <v xml:space="preserve">  </v>
      </c>
      <c r="E217" s="79" t="str">
        <f>IF(детализация!I216&gt;0,детализация!I216," ")</f>
        <v xml:space="preserve"> </v>
      </c>
      <c r="F217" s="79" t="str">
        <f>IF(детализация!L216&gt;0,детализация!L216," ")</f>
        <v xml:space="preserve"> </v>
      </c>
      <c r="G217" s="25" t="str">
        <f>IF(детализация!Q216&gt;0,детализация!Q216," ")</f>
        <v xml:space="preserve"> </v>
      </c>
      <c r="H217" s="14" t="str">
        <f>IF(детализация!H216=0,"Не задана"," ")</f>
        <v>Не задана</v>
      </c>
      <c r="I217" s="14" t="str">
        <f>IF(детализация!O216&gt;0,детализация!O216," ")</f>
        <v xml:space="preserve"> </v>
      </c>
      <c r="J217" s="19" t="str">
        <f>IF(детализация!P216&gt;0,детализация!P216," ")</f>
        <v xml:space="preserve"> </v>
      </c>
      <c r="K217" s="3" t="str">
        <f>'сборка(P)'!P217</f>
        <v xml:space="preserve">   </v>
      </c>
      <c r="L217" s="85">
        <f>IF(детализация!Q216&gt;0,1,0)</f>
        <v>0</v>
      </c>
    </row>
    <row r="218" spans="1:12" ht="15">
      <c r="A218" s="7">
        <v>214</v>
      </c>
      <c r="B218" s="14" t="str">
        <f ca="1">детализация!E217</f>
        <v xml:space="preserve"> </v>
      </c>
      <c r="C218" s="14" t="str">
        <f ca="1">детализация!F217</f>
        <v xml:space="preserve">  </v>
      </c>
      <c r="D218" s="27" t="str">
        <f ca="1">детализация!G217</f>
        <v xml:space="preserve">  </v>
      </c>
      <c r="E218" s="79" t="str">
        <f>IF(детализация!I217&gt;0,детализация!I217," ")</f>
        <v xml:space="preserve"> </v>
      </c>
      <c r="F218" s="79" t="str">
        <f>IF(детализация!L217&gt;0,детализация!L217," ")</f>
        <v xml:space="preserve"> </v>
      </c>
      <c r="G218" s="25" t="str">
        <f>IF(детализация!Q217&gt;0,детализация!Q217," ")</f>
        <v xml:space="preserve"> </v>
      </c>
      <c r="H218" s="14" t="str">
        <f>IF(детализация!H217=0,"Не задана"," ")</f>
        <v>Не задана</v>
      </c>
      <c r="I218" s="14" t="str">
        <f>IF(детализация!O217&gt;0,детализация!O217," ")</f>
        <v xml:space="preserve"> </v>
      </c>
      <c r="J218" s="19" t="str">
        <f>IF(детализация!P217&gt;0,детализация!P217," ")</f>
        <v xml:space="preserve"> </v>
      </c>
      <c r="K218" s="3" t="str">
        <f>'сборка(P)'!P218</f>
        <v xml:space="preserve">   </v>
      </c>
      <c r="L218" s="85">
        <f>IF(детализация!Q217&gt;0,1,0)</f>
        <v>0</v>
      </c>
    </row>
    <row r="219" spans="1:12" ht="15">
      <c r="A219" s="7">
        <v>215</v>
      </c>
      <c r="B219" s="14" t="str">
        <f ca="1">детализация!E218</f>
        <v xml:space="preserve"> </v>
      </c>
      <c r="C219" s="14" t="str">
        <f ca="1">детализация!F218</f>
        <v xml:space="preserve">  </v>
      </c>
      <c r="D219" s="27" t="str">
        <f ca="1">детализация!G218</f>
        <v xml:space="preserve">  </v>
      </c>
      <c r="E219" s="79" t="str">
        <f>IF(детализация!I218&gt;0,детализация!I218," ")</f>
        <v xml:space="preserve"> </v>
      </c>
      <c r="F219" s="79" t="str">
        <f>IF(детализация!L218&gt;0,детализация!L218," ")</f>
        <v xml:space="preserve"> </v>
      </c>
      <c r="G219" s="25" t="str">
        <f>IF(детализация!Q218&gt;0,детализация!Q218," ")</f>
        <v xml:space="preserve"> </v>
      </c>
      <c r="H219" s="14" t="str">
        <f>IF(детализация!H218=0,"Не задана"," ")</f>
        <v>Не задана</v>
      </c>
      <c r="I219" s="14" t="str">
        <f>IF(детализация!O218&gt;0,детализация!O218," ")</f>
        <v xml:space="preserve"> </v>
      </c>
      <c r="J219" s="19" t="str">
        <f>IF(детализация!P218&gt;0,детализация!P218," ")</f>
        <v xml:space="preserve"> </v>
      </c>
      <c r="K219" s="3" t="str">
        <f>'сборка(P)'!P219</f>
        <v xml:space="preserve">   </v>
      </c>
      <c r="L219" s="85">
        <f>IF(детализация!Q218&gt;0,1,0)</f>
        <v>0</v>
      </c>
    </row>
    <row r="220" spans="1:12" ht="15">
      <c r="A220" s="7">
        <v>216</v>
      </c>
      <c r="B220" s="14" t="str">
        <f ca="1">детализация!E219</f>
        <v xml:space="preserve"> </v>
      </c>
      <c r="C220" s="14" t="str">
        <f ca="1">детализация!F219</f>
        <v xml:space="preserve">  </v>
      </c>
      <c r="D220" s="27" t="str">
        <f ca="1">детализация!G219</f>
        <v xml:space="preserve">  </v>
      </c>
      <c r="E220" s="79" t="str">
        <f>IF(детализация!I219&gt;0,детализация!I219," ")</f>
        <v xml:space="preserve"> </v>
      </c>
      <c r="F220" s="79" t="str">
        <f>IF(детализация!L219&gt;0,детализация!L219," ")</f>
        <v xml:space="preserve"> </v>
      </c>
      <c r="G220" s="25" t="str">
        <f>IF(детализация!Q219&gt;0,детализация!Q219," ")</f>
        <v xml:space="preserve"> </v>
      </c>
      <c r="H220" s="14" t="str">
        <f>IF(детализация!H219=0,"Не задана"," ")</f>
        <v>Не задана</v>
      </c>
      <c r="I220" s="14" t="str">
        <f>IF(детализация!O219&gt;0,детализация!O219," ")</f>
        <v xml:space="preserve"> </v>
      </c>
      <c r="J220" s="19" t="str">
        <f>IF(детализация!P219&gt;0,детализация!P219," ")</f>
        <v xml:space="preserve"> </v>
      </c>
      <c r="K220" s="3" t="str">
        <f>'сборка(P)'!P220</f>
        <v xml:space="preserve">   </v>
      </c>
      <c r="L220" s="85">
        <f>IF(детализация!Q219&gt;0,1,0)</f>
        <v>0</v>
      </c>
    </row>
    <row r="221" spans="1:12" ht="15">
      <c r="A221" s="7">
        <v>217</v>
      </c>
      <c r="B221" s="14" t="str">
        <f ca="1">детализация!E220</f>
        <v xml:space="preserve"> </v>
      </c>
      <c r="C221" s="14" t="str">
        <f ca="1">детализация!F220</f>
        <v xml:space="preserve">  </v>
      </c>
      <c r="D221" s="27" t="str">
        <f ca="1">детализация!G220</f>
        <v xml:space="preserve">  </v>
      </c>
      <c r="E221" s="79" t="str">
        <f>IF(детализация!I220&gt;0,детализация!I220," ")</f>
        <v xml:space="preserve"> </v>
      </c>
      <c r="F221" s="79" t="str">
        <f>IF(детализация!L220&gt;0,детализация!L220," ")</f>
        <v xml:space="preserve"> </v>
      </c>
      <c r="G221" s="25" t="str">
        <f>IF(детализация!Q220&gt;0,детализация!Q220," ")</f>
        <v xml:space="preserve"> </v>
      </c>
      <c r="H221" s="14" t="str">
        <f>IF(детализация!H220=0,"Не задана"," ")</f>
        <v>Не задана</v>
      </c>
      <c r="I221" s="14" t="str">
        <f>IF(детализация!O220&gt;0,детализация!O220," ")</f>
        <v xml:space="preserve"> </v>
      </c>
      <c r="J221" s="19" t="str">
        <f>IF(детализация!P220&gt;0,детализация!P220," ")</f>
        <v xml:space="preserve"> </v>
      </c>
      <c r="K221" s="3" t="str">
        <f>'сборка(P)'!P221</f>
        <v xml:space="preserve">   </v>
      </c>
      <c r="L221" s="85">
        <f>IF(детализация!Q220&gt;0,1,0)</f>
        <v>0</v>
      </c>
    </row>
    <row r="222" spans="1:12" ht="15">
      <c r="A222" s="7">
        <v>218</v>
      </c>
      <c r="B222" s="14" t="str">
        <f ca="1">детализация!E221</f>
        <v xml:space="preserve"> </v>
      </c>
      <c r="C222" s="14" t="str">
        <f ca="1">детализация!F221</f>
        <v xml:space="preserve">  </v>
      </c>
      <c r="D222" s="27" t="str">
        <f ca="1">детализация!G221</f>
        <v xml:space="preserve">  </v>
      </c>
      <c r="E222" s="79" t="str">
        <f>IF(детализация!I221&gt;0,детализация!I221," ")</f>
        <v xml:space="preserve"> </v>
      </c>
      <c r="F222" s="79" t="str">
        <f>IF(детализация!L221&gt;0,детализация!L221," ")</f>
        <v xml:space="preserve"> </v>
      </c>
      <c r="G222" s="25" t="str">
        <f>IF(детализация!Q221&gt;0,детализация!Q221," ")</f>
        <v xml:space="preserve"> </v>
      </c>
      <c r="H222" s="14" t="str">
        <f>IF(детализация!H221=0,"Не задана"," ")</f>
        <v>Не задана</v>
      </c>
      <c r="I222" s="14" t="str">
        <f>IF(детализация!O221&gt;0,детализация!O221," ")</f>
        <v xml:space="preserve"> </v>
      </c>
      <c r="J222" s="19" t="str">
        <f>IF(детализация!P221&gt;0,детализация!P221," ")</f>
        <v xml:space="preserve"> </v>
      </c>
      <c r="K222" s="3" t="str">
        <f>'сборка(P)'!P222</f>
        <v xml:space="preserve">   </v>
      </c>
      <c r="L222" s="85">
        <f>IF(детализация!Q221&gt;0,1,0)</f>
        <v>0</v>
      </c>
    </row>
    <row r="223" spans="1:12" ht="15">
      <c r="A223" s="7">
        <v>219</v>
      </c>
      <c r="B223" s="14" t="str">
        <f ca="1">детализация!E222</f>
        <v xml:space="preserve"> </v>
      </c>
      <c r="C223" s="14" t="str">
        <f ca="1">детализация!F222</f>
        <v xml:space="preserve">  </v>
      </c>
      <c r="D223" s="27" t="str">
        <f ca="1">детализация!G222</f>
        <v xml:space="preserve">  </v>
      </c>
      <c r="E223" s="79" t="str">
        <f>IF(детализация!I222&gt;0,детализация!I222," ")</f>
        <v xml:space="preserve"> </v>
      </c>
      <c r="F223" s="79" t="str">
        <f>IF(детализация!L222&gt;0,детализация!L222," ")</f>
        <v xml:space="preserve"> </v>
      </c>
      <c r="G223" s="25" t="str">
        <f>IF(детализация!Q222&gt;0,детализация!Q222," ")</f>
        <v xml:space="preserve"> </v>
      </c>
      <c r="H223" s="14" t="str">
        <f>IF(детализация!H222=0,"Не задана"," ")</f>
        <v>Не задана</v>
      </c>
      <c r="I223" s="14" t="str">
        <f>IF(детализация!O222&gt;0,детализация!O222," ")</f>
        <v xml:space="preserve"> </v>
      </c>
      <c r="J223" s="19" t="str">
        <f>IF(детализация!P222&gt;0,детализация!P222," ")</f>
        <v xml:space="preserve"> </v>
      </c>
      <c r="K223" s="3" t="str">
        <f>'сборка(P)'!P223</f>
        <v xml:space="preserve">   </v>
      </c>
      <c r="L223" s="85">
        <f>IF(детализация!Q222&gt;0,1,0)</f>
        <v>0</v>
      </c>
    </row>
    <row r="224" spans="1:12" ht="15">
      <c r="A224" s="7">
        <v>220</v>
      </c>
      <c r="B224" s="14" t="str">
        <f ca="1">детализация!E223</f>
        <v xml:space="preserve"> </v>
      </c>
      <c r="C224" s="14" t="str">
        <f ca="1">детализация!F223</f>
        <v xml:space="preserve">  </v>
      </c>
      <c r="D224" s="27" t="str">
        <f ca="1">детализация!G223</f>
        <v xml:space="preserve">  </v>
      </c>
      <c r="E224" s="79" t="str">
        <f>IF(детализация!I223&gt;0,детализация!I223," ")</f>
        <v xml:space="preserve"> </v>
      </c>
      <c r="F224" s="79" t="str">
        <f>IF(детализация!L223&gt;0,детализация!L223," ")</f>
        <v xml:space="preserve"> </v>
      </c>
      <c r="G224" s="25" t="str">
        <f>IF(детализация!Q223&gt;0,детализация!Q223," ")</f>
        <v xml:space="preserve"> </v>
      </c>
      <c r="H224" s="14" t="str">
        <f>IF(детализация!H223=0,"Не задана"," ")</f>
        <v>Не задана</v>
      </c>
      <c r="I224" s="14" t="str">
        <f>IF(детализация!O223&gt;0,детализация!O223," ")</f>
        <v xml:space="preserve"> </v>
      </c>
      <c r="J224" s="19" t="str">
        <f>IF(детализация!P223&gt;0,детализация!P223," ")</f>
        <v xml:space="preserve"> </v>
      </c>
      <c r="K224" s="3" t="str">
        <f>'сборка(P)'!P224</f>
        <v xml:space="preserve">   </v>
      </c>
      <c r="L224" s="85">
        <f>IF(детализация!Q223&gt;0,1,0)</f>
        <v>0</v>
      </c>
    </row>
    <row r="225" spans="1:12" ht="15">
      <c r="A225" s="7">
        <v>221</v>
      </c>
      <c r="B225" s="14" t="str">
        <f ca="1">детализация!E224</f>
        <v xml:space="preserve"> </v>
      </c>
      <c r="C225" s="14" t="str">
        <f ca="1">детализация!F224</f>
        <v xml:space="preserve">  </v>
      </c>
      <c r="D225" s="27" t="str">
        <f ca="1">детализация!G224</f>
        <v xml:space="preserve">  </v>
      </c>
      <c r="E225" s="79" t="str">
        <f>IF(детализация!I224&gt;0,детализация!I224," ")</f>
        <v xml:space="preserve"> </v>
      </c>
      <c r="F225" s="79" t="str">
        <f>IF(детализация!L224&gt;0,детализация!L224," ")</f>
        <v xml:space="preserve"> </v>
      </c>
      <c r="G225" s="25" t="str">
        <f>IF(детализация!Q224&gt;0,детализация!Q224," ")</f>
        <v xml:space="preserve"> </v>
      </c>
      <c r="H225" s="14" t="str">
        <f>IF(детализация!H224=0,"Не задана"," ")</f>
        <v>Не задана</v>
      </c>
      <c r="I225" s="14" t="str">
        <f>IF(детализация!O224&gt;0,детализация!O224," ")</f>
        <v xml:space="preserve"> </v>
      </c>
      <c r="J225" s="19" t="str">
        <f>IF(детализация!P224&gt;0,детализация!P224," ")</f>
        <v xml:space="preserve"> </v>
      </c>
      <c r="K225" s="3" t="str">
        <f>'сборка(P)'!P225</f>
        <v xml:space="preserve">   </v>
      </c>
      <c r="L225" s="85">
        <f>IF(детализация!Q224&gt;0,1,0)</f>
        <v>0</v>
      </c>
    </row>
    <row r="226" spans="1:12" ht="15">
      <c r="A226" s="7">
        <v>222</v>
      </c>
      <c r="B226" s="14" t="str">
        <f ca="1">детализация!E225</f>
        <v xml:space="preserve"> </v>
      </c>
      <c r="C226" s="14" t="str">
        <f ca="1">детализация!F225</f>
        <v xml:space="preserve">  </v>
      </c>
      <c r="D226" s="27" t="str">
        <f ca="1">детализация!G225</f>
        <v xml:space="preserve">  </v>
      </c>
      <c r="E226" s="79" t="str">
        <f>IF(детализация!I225&gt;0,детализация!I225," ")</f>
        <v xml:space="preserve"> </v>
      </c>
      <c r="F226" s="79" t="str">
        <f>IF(детализация!L225&gt;0,детализация!L225," ")</f>
        <v xml:space="preserve"> </v>
      </c>
      <c r="G226" s="25" t="str">
        <f>IF(детализация!Q225&gt;0,детализация!Q225," ")</f>
        <v xml:space="preserve"> </v>
      </c>
      <c r="H226" s="14" t="str">
        <f>IF(детализация!H225=0,"Не задана"," ")</f>
        <v>Не задана</v>
      </c>
      <c r="I226" s="14" t="str">
        <f>IF(детализация!O225&gt;0,детализация!O225," ")</f>
        <v xml:space="preserve"> </v>
      </c>
      <c r="J226" s="19" t="str">
        <f>IF(детализация!P225&gt;0,детализация!P225," ")</f>
        <v xml:space="preserve"> </v>
      </c>
      <c r="K226" s="3" t="str">
        <f>'сборка(P)'!P226</f>
        <v xml:space="preserve">   </v>
      </c>
      <c r="L226" s="85">
        <f>IF(детализация!Q225&gt;0,1,0)</f>
        <v>0</v>
      </c>
    </row>
    <row r="227" spans="1:12" ht="15">
      <c r="A227" s="7">
        <v>223</v>
      </c>
      <c r="B227" s="14" t="str">
        <f ca="1">детализация!E226</f>
        <v xml:space="preserve"> </v>
      </c>
      <c r="C227" s="14" t="str">
        <f ca="1">детализация!F226</f>
        <v xml:space="preserve">  </v>
      </c>
      <c r="D227" s="27" t="str">
        <f ca="1">детализация!G226</f>
        <v xml:space="preserve">  </v>
      </c>
      <c r="E227" s="79" t="str">
        <f>IF(детализация!I226&gt;0,детализация!I226," ")</f>
        <v xml:space="preserve"> </v>
      </c>
      <c r="F227" s="79" t="str">
        <f>IF(детализация!L226&gt;0,детализация!L226," ")</f>
        <v xml:space="preserve"> </v>
      </c>
      <c r="G227" s="25" t="str">
        <f>IF(детализация!Q226&gt;0,детализация!Q226," ")</f>
        <v xml:space="preserve"> </v>
      </c>
      <c r="H227" s="14" t="str">
        <f>IF(детализация!H226=0,"Не задана"," ")</f>
        <v>Не задана</v>
      </c>
      <c r="I227" s="14" t="str">
        <f>IF(детализация!O226&gt;0,детализация!O226," ")</f>
        <v xml:space="preserve"> </v>
      </c>
      <c r="J227" s="19" t="str">
        <f>IF(детализация!P226&gt;0,детализация!P226," ")</f>
        <v xml:space="preserve"> </v>
      </c>
      <c r="K227" s="3" t="str">
        <f>'сборка(P)'!P227</f>
        <v xml:space="preserve">   </v>
      </c>
      <c r="L227" s="85">
        <f>IF(детализация!Q226&gt;0,1,0)</f>
        <v>0</v>
      </c>
    </row>
    <row r="228" spans="1:12" ht="15">
      <c r="A228" s="7">
        <v>224</v>
      </c>
      <c r="B228" s="14" t="str">
        <f ca="1">детализация!E227</f>
        <v xml:space="preserve"> </v>
      </c>
      <c r="C228" s="14" t="str">
        <f ca="1">детализация!F227</f>
        <v xml:space="preserve">  </v>
      </c>
      <c r="D228" s="27" t="str">
        <f ca="1">детализация!G227</f>
        <v xml:space="preserve">  </v>
      </c>
      <c r="E228" s="79" t="str">
        <f>IF(детализация!I227&gt;0,детализация!I227," ")</f>
        <v xml:space="preserve"> </v>
      </c>
      <c r="F228" s="79" t="str">
        <f>IF(детализация!L227&gt;0,детализация!L227," ")</f>
        <v xml:space="preserve"> </v>
      </c>
      <c r="G228" s="25" t="str">
        <f>IF(детализация!Q227&gt;0,детализация!Q227," ")</f>
        <v xml:space="preserve"> </v>
      </c>
      <c r="H228" s="14" t="str">
        <f>IF(детализация!H227=0,"Не задана"," ")</f>
        <v>Не задана</v>
      </c>
      <c r="I228" s="14" t="str">
        <f>IF(детализация!O227&gt;0,детализация!O227," ")</f>
        <v xml:space="preserve"> </v>
      </c>
      <c r="J228" s="19" t="str">
        <f>IF(детализация!P227&gt;0,детализация!P227," ")</f>
        <v xml:space="preserve"> </v>
      </c>
      <c r="K228" s="3" t="str">
        <f>'сборка(P)'!P228</f>
        <v xml:space="preserve">   </v>
      </c>
      <c r="L228" s="85">
        <f>IF(детализация!Q227&gt;0,1,0)</f>
        <v>0</v>
      </c>
    </row>
    <row r="229" spans="1:12" ht="15">
      <c r="A229" s="7">
        <v>225</v>
      </c>
      <c r="B229" s="14" t="str">
        <f ca="1">детализация!E228</f>
        <v xml:space="preserve"> </v>
      </c>
      <c r="C229" s="14" t="str">
        <f ca="1">детализация!F228</f>
        <v xml:space="preserve">  </v>
      </c>
      <c r="D229" s="27" t="str">
        <f ca="1">детализация!G228</f>
        <v xml:space="preserve">  </v>
      </c>
      <c r="E229" s="79" t="str">
        <f>IF(детализация!I228&gt;0,детализация!I228," ")</f>
        <v xml:space="preserve"> </v>
      </c>
      <c r="F229" s="79" t="str">
        <f>IF(детализация!L228&gt;0,детализация!L228," ")</f>
        <v xml:space="preserve"> </v>
      </c>
      <c r="G229" s="25" t="str">
        <f>IF(детализация!Q228&gt;0,детализация!Q228," ")</f>
        <v xml:space="preserve"> </v>
      </c>
      <c r="H229" s="14" t="str">
        <f>IF(детализация!H228=0,"Не задана"," ")</f>
        <v>Не задана</v>
      </c>
      <c r="I229" s="14" t="str">
        <f>IF(детализация!O228&gt;0,детализация!O228," ")</f>
        <v xml:space="preserve"> </v>
      </c>
      <c r="J229" s="19" t="str">
        <f>IF(детализация!P228&gt;0,детализация!P228," ")</f>
        <v xml:space="preserve"> </v>
      </c>
      <c r="K229" s="3" t="str">
        <f>'сборка(P)'!P229</f>
        <v xml:space="preserve">   </v>
      </c>
      <c r="L229" s="85">
        <f>IF(детализация!Q228&gt;0,1,0)</f>
        <v>0</v>
      </c>
    </row>
    <row r="230" spans="1:12" ht="15">
      <c r="A230" s="7">
        <v>226</v>
      </c>
      <c r="B230" s="14" t="str">
        <f ca="1">детализация!E229</f>
        <v xml:space="preserve"> </v>
      </c>
      <c r="C230" s="14" t="str">
        <f ca="1">детализация!F229</f>
        <v xml:space="preserve">  </v>
      </c>
      <c r="D230" s="27" t="str">
        <f ca="1">детализация!G229</f>
        <v xml:space="preserve">  </v>
      </c>
      <c r="E230" s="79" t="str">
        <f>IF(детализация!I229&gt;0,детализация!I229," ")</f>
        <v xml:space="preserve"> </v>
      </c>
      <c r="F230" s="79" t="str">
        <f>IF(детализация!L229&gt;0,детализация!L229," ")</f>
        <v xml:space="preserve"> </v>
      </c>
      <c r="G230" s="25" t="str">
        <f>IF(детализация!Q229&gt;0,детализация!Q229," ")</f>
        <v xml:space="preserve"> </v>
      </c>
      <c r="H230" s="14" t="str">
        <f>IF(детализация!H229=0,"Не задана"," ")</f>
        <v>Не задана</v>
      </c>
      <c r="I230" s="14" t="str">
        <f>IF(детализация!O229&gt;0,детализация!O229," ")</f>
        <v xml:space="preserve"> </v>
      </c>
      <c r="J230" s="19" t="str">
        <f>IF(детализация!P229&gt;0,детализация!P229," ")</f>
        <v xml:space="preserve"> </v>
      </c>
      <c r="K230" s="3" t="str">
        <f>'сборка(P)'!P230</f>
        <v xml:space="preserve">   </v>
      </c>
      <c r="L230" s="85">
        <f>IF(детализация!Q229&gt;0,1,0)</f>
        <v>0</v>
      </c>
    </row>
    <row r="231" spans="1:12" ht="15">
      <c r="A231" s="7">
        <v>227</v>
      </c>
      <c r="B231" s="14" t="str">
        <f ca="1">детализация!E230</f>
        <v xml:space="preserve"> </v>
      </c>
      <c r="C231" s="14" t="str">
        <f ca="1">детализация!F230</f>
        <v xml:space="preserve">  </v>
      </c>
      <c r="D231" s="27" t="str">
        <f ca="1">детализация!G230</f>
        <v xml:space="preserve">  </v>
      </c>
      <c r="E231" s="79" t="str">
        <f>IF(детализация!I230&gt;0,детализация!I230," ")</f>
        <v xml:space="preserve"> </v>
      </c>
      <c r="F231" s="79" t="str">
        <f>IF(детализация!L230&gt;0,детализация!L230," ")</f>
        <v xml:space="preserve"> </v>
      </c>
      <c r="G231" s="25" t="str">
        <f>IF(детализация!Q230&gt;0,детализация!Q230," ")</f>
        <v xml:space="preserve"> </v>
      </c>
      <c r="H231" s="14" t="str">
        <f>IF(детализация!H230=0,"Не задана"," ")</f>
        <v>Не задана</v>
      </c>
      <c r="I231" s="14" t="str">
        <f>IF(детализация!O230&gt;0,детализация!O230," ")</f>
        <v xml:space="preserve"> </v>
      </c>
      <c r="J231" s="19" t="str">
        <f>IF(детализация!P230&gt;0,детализация!P230," ")</f>
        <v xml:space="preserve"> </v>
      </c>
      <c r="K231" s="3" t="str">
        <f>'сборка(P)'!P231</f>
        <v xml:space="preserve">   </v>
      </c>
      <c r="L231" s="85">
        <f>IF(детализация!Q230&gt;0,1,0)</f>
        <v>0</v>
      </c>
    </row>
    <row r="232" spans="1:12" ht="15">
      <c r="A232" s="7">
        <v>228</v>
      </c>
      <c r="B232" s="14" t="str">
        <f ca="1">детализация!E231</f>
        <v xml:space="preserve"> </v>
      </c>
      <c r="C232" s="14" t="str">
        <f ca="1">детализация!F231</f>
        <v xml:space="preserve">  </v>
      </c>
      <c r="D232" s="27" t="str">
        <f ca="1">детализация!G231</f>
        <v xml:space="preserve">  </v>
      </c>
      <c r="E232" s="79" t="str">
        <f>IF(детализация!I231&gt;0,детализация!I231," ")</f>
        <v xml:space="preserve"> </v>
      </c>
      <c r="F232" s="79" t="str">
        <f>IF(детализация!L231&gt;0,детализация!L231," ")</f>
        <v xml:space="preserve"> </v>
      </c>
      <c r="G232" s="25" t="str">
        <f>IF(детализация!Q231&gt;0,детализация!Q231," ")</f>
        <v xml:space="preserve"> </v>
      </c>
      <c r="H232" s="14" t="str">
        <f>IF(детализация!H231=0,"Не задана"," ")</f>
        <v>Не задана</v>
      </c>
      <c r="I232" s="14" t="str">
        <f>IF(детализация!O231&gt;0,детализация!O231," ")</f>
        <v xml:space="preserve"> </v>
      </c>
      <c r="J232" s="19" t="str">
        <f>IF(детализация!P231&gt;0,детализация!P231," ")</f>
        <v xml:space="preserve"> </v>
      </c>
      <c r="K232" s="3" t="str">
        <f>'сборка(P)'!P232</f>
        <v xml:space="preserve">   </v>
      </c>
      <c r="L232" s="85">
        <f>IF(детализация!Q231&gt;0,1,0)</f>
        <v>0</v>
      </c>
    </row>
    <row r="233" spans="1:12" ht="15">
      <c r="A233" s="7">
        <v>229</v>
      </c>
      <c r="B233" s="14" t="str">
        <f ca="1">детализация!E232</f>
        <v xml:space="preserve"> </v>
      </c>
      <c r="C233" s="14" t="str">
        <f ca="1">детализация!F232</f>
        <v xml:space="preserve">  </v>
      </c>
      <c r="D233" s="27" t="str">
        <f ca="1">детализация!G232</f>
        <v xml:space="preserve">  </v>
      </c>
      <c r="E233" s="79" t="str">
        <f>IF(детализация!I232&gt;0,детализация!I232," ")</f>
        <v xml:space="preserve"> </v>
      </c>
      <c r="F233" s="79" t="str">
        <f>IF(детализация!L232&gt;0,детализация!L232," ")</f>
        <v xml:space="preserve"> </v>
      </c>
      <c r="G233" s="25" t="str">
        <f>IF(детализация!Q232&gt;0,детализация!Q232," ")</f>
        <v xml:space="preserve"> </v>
      </c>
      <c r="H233" s="14" t="str">
        <f>IF(детализация!H232=0,"Не задана"," ")</f>
        <v>Не задана</v>
      </c>
      <c r="I233" s="14" t="str">
        <f>IF(детализация!O232&gt;0,детализация!O232," ")</f>
        <v xml:space="preserve"> </v>
      </c>
      <c r="J233" s="19" t="str">
        <f>IF(детализация!P232&gt;0,детализация!P232," ")</f>
        <v xml:space="preserve"> </v>
      </c>
      <c r="K233" s="3" t="str">
        <f>'сборка(P)'!P233</f>
        <v xml:space="preserve">   </v>
      </c>
      <c r="L233" s="85">
        <f>IF(детализация!Q232&gt;0,1,0)</f>
        <v>0</v>
      </c>
    </row>
    <row r="234" spans="1:12" ht="15">
      <c r="A234" s="7">
        <v>230</v>
      </c>
      <c r="B234" s="14" t="str">
        <f ca="1">детализация!E233</f>
        <v xml:space="preserve"> </v>
      </c>
      <c r="C234" s="14" t="str">
        <f ca="1">детализация!F233</f>
        <v xml:space="preserve">  </v>
      </c>
      <c r="D234" s="27" t="str">
        <f ca="1">детализация!G233</f>
        <v xml:space="preserve">  </v>
      </c>
      <c r="E234" s="79" t="str">
        <f>IF(детализация!I233&gt;0,детализация!I233," ")</f>
        <v xml:space="preserve"> </v>
      </c>
      <c r="F234" s="79" t="str">
        <f>IF(детализация!L233&gt;0,детализация!L233," ")</f>
        <v xml:space="preserve"> </v>
      </c>
      <c r="G234" s="25" t="str">
        <f>IF(детализация!Q233&gt;0,детализация!Q233," ")</f>
        <v xml:space="preserve"> </v>
      </c>
      <c r="H234" s="14" t="str">
        <f>IF(детализация!H233=0,"Не задана"," ")</f>
        <v>Не задана</v>
      </c>
      <c r="I234" s="14" t="str">
        <f>IF(детализация!O233&gt;0,детализация!O233," ")</f>
        <v xml:space="preserve"> </v>
      </c>
      <c r="J234" s="19" t="str">
        <f>IF(детализация!P233&gt;0,детализация!P233," ")</f>
        <v xml:space="preserve"> </v>
      </c>
      <c r="K234" s="3" t="str">
        <f>'сборка(P)'!P234</f>
        <v xml:space="preserve">   </v>
      </c>
      <c r="L234" s="85">
        <f>IF(детализация!Q233&gt;0,1,0)</f>
        <v>0</v>
      </c>
    </row>
    <row r="235" spans="1:12" ht="15">
      <c r="A235" s="7">
        <v>231</v>
      </c>
      <c r="B235" s="14" t="str">
        <f ca="1">детализация!E234</f>
        <v xml:space="preserve"> </v>
      </c>
      <c r="C235" s="14" t="str">
        <f ca="1">детализация!F234</f>
        <v xml:space="preserve">  </v>
      </c>
      <c r="D235" s="27" t="str">
        <f ca="1">детализация!G234</f>
        <v xml:space="preserve">  </v>
      </c>
      <c r="E235" s="79" t="str">
        <f>IF(детализация!I234&gt;0,детализация!I234," ")</f>
        <v xml:space="preserve"> </v>
      </c>
      <c r="F235" s="79" t="str">
        <f>IF(детализация!L234&gt;0,детализация!L234," ")</f>
        <v xml:space="preserve"> </v>
      </c>
      <c r="G235" s="25" t="str">
        <f>IF(детализация!Q234&gt;0,детализация!Q234," ")</f>
        <v xml:space="preserve"> </v>
      </c>
      <c r="H235" s="14" t="str">
        <f>IF(детализация!H234=0,"Не задана"," ")</f>
        <v>Не задана</v>
      </c>
      <c r="I235" s="14" t="str">
        <f>IF(детализация!O234&gt;0,детализация!O234," ")</f>
        <v xml:space="preserve"> </v>
      </c>
      <c r="J235" s="19" t="str">
        <f>IF(детализация!P234&gt;0,детализация!P234," ")</f>
        <v xml:space="preserve"> </v>
      </c>
      <c r="K235" s="3" t="str">
        <f>'сборка(P)'!P235</f>
        <v xml:space="preserve">   </v>
      </c>
      <c r="L235" s="85">
        <f>IF(детализация!Q234&gt;0,1,0)</f>
        <v>0</v>
      </c>
    </row>
    <row r="236" spans="1:12" ht="15">
      <c r="A236" s="7">
        <v>232</v>
      </c>
      <c r="B236" s="14" t="str">
        <f ca="1">детализация!E235</f>
        <v xml:space="preserve"> </v>
      </c>
      <c r="C236" s="14" t="str">
        <f ca="1">детализация!F235</f>
        <v xml:space="preserve">  </v>
      </c>
      <c r="D236" s="27" t="str">
        <f ca="1">детализация!G235</f>
        <v xml:space="preserve">  </v>
      </c>
      <c r="E236" s="79" t="str">
        <f>IF(детализация!I235&gt;0,детализация!I235," ")</f>
        <v xml:space="preserve"> </v>
      </c>
      <c r="F236" s="79" t="str">
        <f>IF(детализация!L235&gt;0,детализация!L235," ")</f>
        <v xml:space="preserve"> </v>
      </c>
      <c r="G236" s="25" t="str">
        <f>IF(детализация!Q235&gt;0,детализация!Q235," ")</f>
        <v xml:space="preserve"> </v>
      </c>
      <c r="H236" s="14" t="str">
        <f>IF(детализация!H235=0,"Не задана"," ")</f>
        <v>Не задана</v>
      </c>
      <c r="I236" s="14" t="str">
        <f>IF(детализация!O235&gt;0,детализация!O235," ")</f>
        <v xml:space="preserve"> </v>
      </c>
      <c r="J236" s="19" t="str">
        <f>IF(детализация!P235&gt;0,детализация!P235," ")</f>
        <v xml:space="preserve"> </v>
      </c>
      <c r="K236" s="3" t="str">
        <f>'сборка(P)'!P236</f>
        <v xml:space="preserve">   </v>
      </c>
      <c r="L236" s="85">
        <f>IF(детализация!Q235&gt;0,1,0)</f>
        <v>0</v>
      </c>
    </row>
    <row r="237" spans="1:12" ht="15">
      <c r="A237" s="7">
        <v>233</v>
      </c>
      <c r="B237" s="14" t="str">
        <f ca="1">детализация!E236</f>
        <v xml:space="preserve"> </v>
      </c>
      <c r="C237" s="14" t="str">
        <f ca="1">детализация!F236</f>
        <v xml:space="preserve">  </v>
      </c>
      <c r="D237" s="27" t="str">
        <f ca="1">детализация!G236</f>
        <v xml:space="preserve">  </v>
      </c>
      <c r="E237" s="79" t="str">
        <f>IF(детализация!I236&gt;0,детализация!I236," ")</f>
        <v xml:space="preserve"> </v>
      </c>
      <c r="F237" s="79" t="str">
        <f>IF(детализация!L236&gt;0,детализация!L236," ")</f>
        <v xml:space="preserve"> </v>
      </c>
      <c r="G237" s="25" t="str">
        <f>IF(детализация!Q236&gt;0,детализация!Q236," ")</f>
        <v xml:space="preserve"> </v>
      </c>
      <c r="H237" s="14" t="str">
        <f>IF(детализация!H236=0,"Не задана"," ")</f>
        <v>Не задана</v>
      </c>
      <c r="I237" s="14" t="str">
        <f>IF(детализация!O236&gt;0,детализация!O236," ")</f>
        <v xml:space="preserve"> </v>
      </c>
      <c r="J237" s="19" t="str">
        <f>IF(детализация!P236&gt;0,детализация!P236," ")</f>
        <v xml:space="preserve"> </v>
      </c>
      <c r="K237" s="3" t="str">
        <f>'сборка(P)'!P237</f>
        <v xml:space="preserve">   </v>
      </c>
      <c r="L237" s="85">
        <f>IF(детализация!Q236&gt;0,1,0)</f>
        <v>0</v>
      </c>
    </row>
    <row r="238" spans="1:12">
      <c r="K238" s="93"/>
    </row>
  </sheetData>
  <autoFilter ref="L3:L237"/>
  <mergeCells count="1">
    <mergeCell ref="A3:K3"/>
  </mergeCells>
  <pageMargins left="0.7" right="0.32" top="0.14000000000000001" bottom="0.12" header="0.3" footer="0.3"/>
  <pageSetup paperSize="9" scale="98"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249977111117893"/>
  </sheetPr>
  <dimension ref="A1:L238"/>
  <sheetViews>
    <sheetView workbookViewId="0"/>
  </sheetViews>
  <sheetFormatPr defaultRowHeight="14.25"/>
  <cols>
    <col min="1" max="1" width="5.85546875" style="1" customWidth="1"/>
    <col min="2" max="2" width="8.140625" style="1" customWidth="1"/>
    <col min="3" max="3" width="15.42578125" style="1" customWidth="1"/>
    <col min="4" max="4" width="7.85546875" style="1" customWidth="1"/>
    <col min="5" max="5" width="8.7109375" style="1" customWidth="1"/>
    <col min="6" max="6" width="8.42578125" style="1" customWidth="1"/>
    <col min="7" max="7" width="7.42578125" style="1" customWidth="1"/>
    <col min="8" max="8" width="9.140625" style="1"/>
    <col min="9" max="10" width="4.7109375" style="1" customWidth="1"/>
    <col min="11" max="11" width="17.28515625" style="1" customWidth="1"/>
    <col min="12" max="12" width="9.140625" style="1" customWidth="1"/>
    <col min="13" max="16384" width="9.140625" style="1"/>
  </cols>
  <sheetData>
    <row r="1" spans="1:12" ht="18" customHeight="1"/>
    <row r="2" spans="1:12" ht="15">
      <c r="B2" s="10" t="str">
        <f>исх.данные!A1&amp;исх.данные!B1</f>
        <v xml:space="preserve">Заказ </v>
      </c>
    </row>
    <row r="3" spans="1:12" ht="15.75" thickBot="1">
      <c r="A3" s="2030" t="s">
        <v>1427</v>
      </c>
      <c r="B3" s="2028"/>
      <c r="C3" s="2028"/>
      <c r="D3" s="2028"/>
      <c r="E3" s="2028"/>
      <c r="F3" s="2028"/>
      <c r="G3" s="2028"/>
      <c r="H3" s="2028"/>
      <c r="I3" s="2028"/>
      <c r="J3" s="2028"/>
      <c r="K3" s="2029"/>
      <c r="L3" s="84" t="s">
        <v>153</v>
      </c>
    </row>
    <row r="4" spans="1:12" ht="15" thickBot="1">
      <c r="A4" s="20" t="s">
        <v>149</v>
      </c>
      <c r="B4" s="80" t="s">
        <v>2</v>
      </c>
      <c r="C4" s="80" t="s">
        <v>3</v>
      </c>
      <c r="D4" s="80" t="s">
        <v>160</v>
      </c>
      <c r="E4" s="80" t="s">
        <v>141</v>
      </c>
      <c r="F4" s="80" t="s">
        <v>137</v>
      </c>
      <c r="G4" s="80" t="s">
        <v>88</v>
      </c>
      <c r="H4" s="80" t="s">
        <v>150</v>
      </c>
      <c r="I4" s="80" t="s">
        <v>159</v>
      </c>
      <c r="J4" s="90" t="s">
        <v>234</v>
      </c>
      <c r="K4" s="81" t="s">
        <v>16</v>
      </c>
      <c r="L4" s="82" t="s">
        <v>157</v>
      </c>
    </row>
    <row r="5" spans="1:12" ht="15">
      <c r="A5" s="32">
        <v>1</v>
      </c>
      <c r="B5" s="19" t="str">
        <f ca="1">детализация!E4</f>
        <v xml:space="preserve"> </v>
      </c>
      <c r="C5" s="19" t="str">
        <f ca="1">детализация!F4</f>
        <v xml:space="preserve">  </v>
      </c>
      <c r="D5" s="27" t="str">
        <f ca="1">детализация!G4</f>
        <v xml:space="preserve">  </v>
      </c>
      <c r="E5" s="79" t="str">
        <f>IF(детализация!I4&gt;0,детализация!I4," ")</f>
        <v xml:space="preserve"> </v>
      </c>
      <c r="F5" s="79" t="str">
        <f>IF(детализация!L4&gt;0,детализация!L4," ")</f>
        <v xml:space="preserve"> </v>
      </c>
      <c r="G5" s="79" t="str">
        <f>IF(детализация!Q4&gt;0,детализация!Q4," ")</f>
        <v xml:space="preserve"> </v>
      </c>
      <c r="H5" s="19" t="str">
        <f>IF(детализация!H4=0,"Не задана"," ")</f>
        <v>Не задана</v>
      </c>
      <c r="I5" s="19" t="str">
        <f>IF(детализация!O4&gt;0,детализация!O4," ")</f>
        <v xml:space="preserve"> </v>
      </c>
      <c r="J5" s="19" t="str">
        <f>IF(детализация!P4&gt;0,детализация!P4," ")</f>
        <v xml:space="preserve"> </v>
      </c>
      <c r="K5" s="3" t="str">
        <f>'сборка(P)'!P5</f>
        <v xml:space="preserve">   </v>
      </c>
      <c r="L5" s="85">
        <f>IF(детализация!Q4&gt;0,1,0)</f>
        <v>0</v>
      </c>
    </row>
    <row r="6" spans="1:12" ht="15">
      <c r="A6" s="7">
        <v>2</v>
      </c>
      <c r="B6" s="14" t="str">
        <f ca="1">детализация!E5</f>
        <v xml:space="preserve"> </v>
      </c>
      <c r="C6" s="14" t="str">
        <f ca="1">детализация!F5</f>
        <v xml:space="preserve">  </v>
      </c>
      <c r="D6" s="27" t="str">
        <f ca="1">детализация!G5</f>
        <v xml:space="preserve">  </v>
      </c>
      <c r="E6" s="79" t="str">
        <f>IF(детализация!I5&gt;0,детализация!I5," ")</f>
        <v xml:space="preserve"> </v>
      </c>
      <c r="F6" s="79" t="str">
        <f>IF(детализация!L5&gt;0,детализация!L5," ")</f>
        <v xml:space="preserve"> </v>
      </c>
      <c r="G6" s="25" t="str">
        <f>IF(детализация!Q5&gt;0,детализация!Q5," ")</f>
        <v xml:space="preserve"> </v>
      </c>
      <c r="H6" s="14" t="str">
        <f>IF(детализация!H5=0,"Не задана"," ")</f>
        <v>Не задана</v>
      </c>
      <c r="I6" s="14" t="str">
        <f>IF(детализация!O5&gt;0,детализация!O5," ")</f>
        <v xml:space="preserve"> </v>
      </c>
      <c r="J6" s="19" t="str">
        <f>IF(детализация!P5&gt;0,детализация!P5," ")</f>
        <v xml:space="preserve"> </v>
      </c>
      <c r="K6" s="3" t="str">
        <f>'сборка(P)'!P6</f>
        <v xml:space="preserve">   </v>
      </c>
      <c r="L6" s="85">
        <f>IF(детализация!Q5&gt;0,1,0)</f>
        <v>0</v>
      </c>
    </row>
    <row r="7" spans="1:12" ht="15">
      <c r="A7" s="7">
        <v>3</v>
      </c>
      <c r="B7" s="14" t="str">
        <f ca="1">детализация!E6</f>
        <v xml:space="preserve"> </v>
      </c>
      <c r="C7" s="14" t="str">
        <f ca="1">детализация!F6</f>
        <v xml:space="preserve">  </v>
      </c>
      <c r="D7" s="27" t="str">
        <f ca="1">детализация!G6</f>
        <v xml:space="preserve">  </v>
      </c>
      <c r="E7" s="79" t="str">
        <f>IF(детализация!I6&gt;0,детализация!I6," ")</f>
        <v xml:space="preserve"> </v>
      </c>
      <c r="F7" s="79" t="str">
        <f>IF(детализация!L6&gt;0,детализация!L6," ")</f>
        <v xml:space="preserve"> </v>
      </c>
      <c r="G7" s="25" t="str">
        <f>IF(детализация!Q6&gt;0,детализация!Q6," ")</f>
        <v xml:space="preserve"> </v>
      </c>
      <c r="H7" s="14" t="str">
        <f>IF(детализация!H6=0,"Не задана"," ")</f>
        <v>Не задана</v>
      </c>
      <c r="I7" s="14" t="str">
        <f>IF(детализация!O6&gt;0,детализация!O6," ")</f>
        <v xml:space="preserve"> </v>
      </c>
      <c r="J7" s="19" t="str">
        <f>IF(детализация!P6&gt;0,детализация!P6," ")</f>
        <v xml:space="preserve"> </v>
      </c>
      <c r="K7" s="3" t="str">
        <f>'сборка(P)'!P7</f>
        <v xml:space="preserve">   </v>
      </c>
      <c r="L7" s="85">
        <f>IF(детализация!Q6&gt;0,1,0)</f>
        <v>0</v>
      </c>
    </row>
    <row r="8" spans="1:12" ht="15">
      <c r="A8" s="7">
        <v>4</v>
      </c>
      <c r="B8" s="14" t="str">
        <f ca="1">детализация!E7</f>
        <v xml:space="preserve"> </v>
      </c>
      <c r="C8" s="14" t="str">
        <f ca="1">детализация!F7</f>
        <v xml:space="preserve">  </v>
      </c>
      <c r="D8" s="27" t="str">
        <f ca="1">детализация!G7</f>
        <v xml:space="preserve">  </v>
      </c>
      <c r="E8" s="79" t="str">
        <f>IF(детализация!I7&gt;0,детализация!I7," ")</f>
        <v xml:space="preserve"> </v>
      </c>
      <c r="F8" s="79" t="str">
        <f>IF(детализация!L7&gt;0,детализация!L7," ")</f>
        <v xml:space="preserve"> </v>
      </c>
      <c r="G8" s="25" t="str">
        <f>IF(детализация!Q7&gt;0,детализация!Q7," ")</f>
        <v xml:space="preserve"> </v>
      </c>
      <c r="H8" s="14" t="str">
        <f>IF(детализация!H7=0,"Не задана"," ")</f>
        <v>Не задана</v>
      </c>
      <c r="I8" s="14" t="str">
        <f>IF(детализация!O7&gt;0,детализация!O7," ")</f>
        <v xml:space="preserve"> </v>
      </c>
      <c r="J8" s="19" t="str">
        <f>IF(детализация!P7&gt;0,детализация!P7," ")</f>
        <v xml:space="preserve"> </v>
      </c>
      <c r="K8" s="3" t="str">
        <f>'сборка(P)'!P8</f>
        <v xml:space="preserve">   </v>
      </c>
      <c r="L8" s="85">
        <f>IF(детализация!Q7&gt;0,1,0)</f>
        <v>0</v>
      </c>
    </row>
    <row r="9" spans="1:12" ht="15">
      <c r="A9" s="7">
        <v>5</v>
      </c>
      <c r="B9" s="14" t="str">
        <f ca="1">детализация!E8</f>
        <v xml:space="preserve"> </v>
      </c>
      <c r="C9" s="14" t="str">
        <f ca="1">детализация!F8</f>
        <v xml:space="preserve">  </v>
      </c>
      <c r="D9" s="27" t="str">
        <f ca="1">детализация!G8</f>
        <v xml:space="preserve">  </v>
      </c>
      <c r="E9" s="79" t="str">
        <f>IF(детализация!I8&gt;0,детализация!I8," ")</f>
        <v xml:space="preserve"> </v>
      </c>
      <c r="F9" s="79" t="str">
        <f>IF(детализация!L8&gt;0,детализация!L8," ")</f>
        <v xml:space="preserve"> </v>
      </c>
      <c r="G9" s="25" t="str">
        <f>IF(детализация!Q8&gt;0,детализация!Q8," ")</f>
        <v xml:space="preserve"> </v>
      </c>
      <c r="H9" s="14" t="str">
        <f>IF(детализация!H8=0,"Не задана"," ")</f>
        <v>Не задана</v>
      </c>
      <c r="I9" s="14" t="str">
        <f>IF(детализация!O8&gt;0,детализация!O8," ")</f>
        <v xml:space="preserve"> </v>
      </c>
      <c r="J9" s="19" t="str">
        <f>IF(детализация!P8&gt;0,детализация!P8," ")</f>
        <v xml:space="preserve"> </v>
      </c>
      <c r="K9" s="3" t="str">
        <f>'сборка(P)'!P9</f>
        <v xml:space="preserve">   </v>
      </c>
      <c r="L9" s="85">
        <f>IF(детализация!Q8&gt;0,1,0)</f>
        <v>0</v>
      </c>
    </row>
    <row r="10" spans="1:12" ht="15">
      <c r="A10" s="7">
        <v>6</v>
      </c>
      <c r="B10" s="14" t="str">
        <f ca="1">детализация!E9</f>
        <v xml:space="preserve"> </v>
      </c>
      <c r="C10" s="14" t="str">
        <f ca="1">детализация!F9</f>
        <v xml:space="preserve">  </v>
      </c>
      <c r="D10" s="27" t="str">
        <f ca="1">детализация!G9</f>
        <v xml:space="preserve">  </v>
      </c>
      <c r="E10" s="79" t="str">
        <f>IF(детализация!I9&gt;0,детализация!I9," ")</f>
        <v xml:space="preserve"> </v>
      </c>
      <c r="F10" s="79" t="str">
        <f>IF(детализация!L9&gt;0,детализация!L9," ")</f>
        <v xml:space="preserve"> </v>
      </c>
      <c r="G10" s="25" t="str">
        <f>IF(детализация!Q9&gt;0,детализация!Q9," ")</f>
        <v xml:space="preserve"> </v>
      </c>
      <c r="H10" s="14" t="str">
        <f>IF(детализация!H9=0,"Не задана"," ")</f>
        <v>Не задана</v>
      </c>
      <c r="I10" s="14" t="str">
        <f>IF(детализация!O9&gt;0,детализация!O9," ")</f>
        <v xml:space="preserve"> </v>
      </c>
      <c r="J10" s="19" t="str">
        <f>IF(детализация!P9&gt;0,детализация!P9," ")</f>
        <v xml:space="preserve"> </v>
      </c>
      <c r="K10" s="3" t="str">
        <f>'сборка(P)'!P10</f>
        <v xml:space="preserve">   </v>
      </c>
      <c r="L10" s="85">
        <f>IF(детализация!Q9&gt;0,1,0)</f>
        <v>0</v>
      </c>
    </row>
    <row r="11" spans="1:12" ht="15">
      <c r="A11" s="7">
        <v>7</v>
      </c>
      <c r="B11" s="14" t="str">
        <f ca="1">детализация!E10</f>
        <v xml:space="preserve"> </v>
      </c>
      <c r="C11" s="14" t="str">
        <f ca="1">детализация!F10</f>
        <v xml:space="preserve">  </v>
      </c>
      <c r="D11" s="27" t="str">
        <f ca="1">детализация!G10</f>
        <v xml:space="preserve">  </v>
      </c>
      <c r="E11" s="79" t="str">
        <f>IF(детализация!I10&gt;0,детализация!I10," ")</f>
        <v xml:space="preserve"> </v>
      </c>
      <c r="F11" s="79" t="str">
        <f>IF(детализация!L10&gt;0,детализация!L10," ")</f>
        <v xml:space="preserve"> </v>
      </c>
      <c r="G11" s="25" t="str">
        <f>IF(детализация!Q10&gt;0,детализация!Q10," ")</f>
        <v xml:space="preserve"> </v>
      </c>
      <c r="H11" s="14" t="str">
        <f>IF(детализация!H10=0,"Не задана"," ")</f>
        <v>Не задана</v>
      </c>
      <c r="I11" s="14" t="str">
        <f>IF(детализация!O10&gt;0,детализация!O10," ")</f>
        <v xml:space="preserve"> </v>
      </c>
      <c r="J11" s="19" t="str">
        <f>IF(детализация!P10&gt;0,детализация!P10," ")</f>
        <v xml:space="preserve"> </v>
      </c>
      <c r="K11" s="3" t="str">
        <f>'сборка(P)'!P11</f>
        <v xml:space="preserve">   </v>
      </c>
      <c r="L11" s="85">
        <f>IF(детализация!Q10&gt;0,1,0)</f>
        <v>0</v>
      </c>
    </row>
    <row r="12" spans="1:12" ht="15">
      <c r="A12" s="7">
        <v>8</v>
      </c>
      <c r="B12" s="14" t="str">
        <f ca="1">детализация!E11</f>
        <v xml:space="preserve"> </v>
      </c>
      <c r="C12" s="14" t="str">
        <f ca="1">детализация!F11</f>
        <v xml:space="preserve">  </v>
      </c>
      <c r="D12" s="27" t="str">
        <f ca="1">детализация!G11</f>
        <v xml:space="preserve">  </v>
      </c>
      <c r="E12" s="79" t="str">
        <f>IF(детализация!I11&gt;0,детализация!I11," ")</f>
        <v xml:space="preserve"> </v>
      </c>
      <c r="F12" s="79" t="str">
        <f>IF(детализация!L11&gt;0,детализация!L11," ")</f>
        <v xml:space="preserve"> </v>
      </c>
      <c r="G12" s="25" t="str">
        <f>IF(детализация!Q11&gt;0,детализация!Q11," ")</f>
        <v xml:space="preserve"> </v>
      </c>
      <c r="H12" s="14" t="str">
        <f>IF(детализация!H11=0,"Не задана"," ")</f>
        <v>Не задана</v>
      </c>
      <c r="I12" s="14" t="str">
        <f>IF(детализация!O11&gt;0,детализация!O11," ")</f>
        <v xml:space="preserve"> </v>
      </c>
      <c r="J12" s="19" t="str">
        <f>IF(детализация!P11&gt;0,детализация!P11," ")</f>
        <v xml:space="preserve"> </v>
      </c>
      <c r="K12" s="3" t="str">
        <f>'сборка(P)'!P12</f>
        <v xml:space="preserve">   </v>
      </c>
      <c r="L12" s="85">
        <f>IF(детализация!Q11&gt;0,1,0)</f>
        <v>0</v>
      </c>
    </row>
    <row r="13" spans="1:12" ht="15">
      <c r="A13" s="7">
        <v>9</v>
      </c>
      <c r="B13" s="14" t="str">
        <f ca="1">детализация!E12</f>
        <v xml:space="preserve"> </v>
      </c>
      <c r="C13" s="14" t="str">
        <f ca="1">детализация!F12</f>
        <v xml:space="preserve">  </v>
      </c>
      <c r="D13" s="27" t="str">
        <f ca="1">детализация!G12</f>
        <v xml:space="preserve">  </v>
      </c>
      <c r="E13" s="79" t="str">
        <f>IF(детализация!I12&gt;0,детализация!I12," ")</f>
        <v xml:space="preserve"> </v>
      </c>
      <c r="F13" s="79" t="str">
        <f>IF(детализация!L12&gt;0,детализация!L12," ")</f>
        <v xml:space="preserve"> </v>
      </c>
      <c r="G13" s="25" t="str">
        <f>IF(детализация!Q12&gt;0,детализация!Q12," ")</f>
        <v xml:space="preserve"> </v>
      </c>
      <c r="H13" s="14" t="str">
        <f>IF(детализация!H12=0,"Не задана"," ")</f>
        <v>Не задана</v>
      </c>
      <c r="I13" s="14" t="str">
        <f>IF(детализация!O12&gt;0,детализация!O12," ")</f>
        <v xml:space="preserve"> </v>
      </c>
      <c r="J13" s="19" t="str">
        <f>IF(детализация!P12&gt;0,детализация!P12," ")</f>
        <v xml:space="preserve"> </v>
      </c>
      <c r="K13" s="3" t="str">
        <f>'сборка(P)'!P13</f>
        <v xml:space="preserve">   </v>
      </c>
      <c r="L13" s="85">
        <f>IF(детализация!Q12&gt;0,1,0)</f>
        <v>0</v>
      </c>
    </row>
    <row r="14" spans="1:12" ht="15">
      <c r="A14" s="7">
        <v>10</v>
      </c>
      <c r="B14" s="14" t="str">
        <f ca="1">детализация!E13</f>
        <v xml:space="preserve"> </v>
      </c>
      <c r="C14" s="14" t="str">
        <f ca="1">детализация!F13</f>
        <v xml:space="preserve">  </v>
      </c>
      <c r="D14" s="27" t="str">
        <f ca="1">детализация!G13</f>
        <v xml:space="preserve">  </v>
      </c>
      <c r="E14" s="79" t="str">
        <f>IF(детализация!I13&gt;0,детализация!I13," ")</f>
        <v xml:space="preserve"> </v>
      </c>
      <c r="F14" s="79" t="str">
        <f>IF(детализация!L13&gt;0,детализация!L13," ")</f>
        <v xml:space="preserve"> </v>
      </c>
      <c r="G14" s="25" t="str">
        <f>IF(детализация!Q13&gt;0,детализация!Q13," ")</f>
        <v xml:space="preserve"> </v>
      </c>
      <c r="H14" s="14" t="str">
        <f>IF(детализация!H13=0,"Не задана"," ")</f>
        <v>Не задана</v>
      </c>
      <c r="I14" s="14" t="str">
        <f>IF(детализация!O13&gt;0,детализация!O13," ")</f>
        <v xml:space="preserve"> </v>
      </c>
      <c r="J14" s="19" t="str">
        <f>IF(детализация!P13&gt;0,детализация!P13," ")</f>
        <v xml:space="preserve"> </v>
      </c>
      <c r="K14" s="3" t="str">
        <f>'сборка(P)'!P14</f>
        <v xml:space="preserve">   </v>
      </c>
      <c r="L14" s="85">
        <f>IF(детализация!Q13&gt;0,1,0)</f>
        <v>0</v>
      </c>
    </row>
    <row r="15" spans="1:12" ht="15">
      <c r="A15" s="7">
        <v>11</v>
      </c>
      <c r="B15" s="14" t="str">
        <f ca="1">детализация!E14</f>
        <v xml:space="preserve"> </v>
      </c>
      <c r="C15" s="14" t="str">
        <f ca="1">детализация!F14</f>
        <v xml:space="preserve">  </v>
      </c>
      <c r="D15" s="27" t="str">
        <f ca="1">детализация!G14</f>
        <v xml:space="preserve">  </v>
      </c>
      <c r="E15" s="79" t="str">
        <f>IF(детализация!I14&gt;0,детализация!I14," ")</f>
        <v xml:space="preserve"> </v>
      </c>
      <c r="F15" s="79" t="str">
        <f>IF(детализация!L14&gt;0,детализация!L14," ")</f>
        <v xml:space="preserve"> </v>
      </c>
      <c r="G15" s="25" t="str">
        <f>IF(детализация!Q14&gt;0,детализация!Q14," ")</f>
        <v xml:space="preserve"> </v>
      </c>
      <c r="H15" s="14" t="str">
        <f>IF(детализация!H14=0,"Не задана"," ")</f>
        <v>Не задана</v>
      </c>
      <c r="I15" s="14" t="str">
        <f>IF(детализация!O14&gt;0,детализация!O14," ")</f>
        <v xml:space="preserve"> </v>
      </c>
      <c r="J15" s="19" t="str">
        <f>IF(детализация!P14&gt;0,детализация!P14," ")</f>
        <v xml:space="preserve"> </v>
      </c>
      <c r="K15" s="3" t="str">
        <f>'сборка(P)'!P15</f>
        <v xml:space="preserve">   </v>
      </c>
      <c r="L15" s="85">
        <f>IF(детализация!Q14&gt;0,1,0)</f>
        <v>0</v>
      </c>
    </row>
    <row r="16" spans="1:12" ht="15">
      <c r="A16" s="7">
        <v>12</v>
      </c>
      <c r="B16" s="14" t="str">
        <f ca="1">детализация!E15</f>
        <v xml:space="preserve"> </v>
      </c>
      <c r="C16" s="14" t="str">
        <f ca="1">детализация!F15</f>
        <v xml:space="preserve">  </v>
      </c>
      <c r="D16" s="27" t="str">
        <f ca="1">детализация!G15</f>
        <v xml:space="preserve">  </v>
      </c>
      <c r="E16" s="79" t="str">
        <f>IF(детализация!I15&gt;0,детализация!I15," ")</f>
        <v xml:space="preserve"> </v>
      </c>
      <c r="F16" s="79" t="str">
        <f>IF(детализация!L15&gt;0,детализация!L15," ")</f>
        <v xml:space="preserve"> </v>
      </c>
      <c r="G16" s="25" t="str">
        <f>IF(детализация!Q15&gt;0,детализация!Q15," ")</f>
        <v xml:space="preserve"> </v>
      </c>
      <c r="H16" s="14" t="str">
        <f>IF(детализация!H15=0,"Не задана"," ")</f>
        <v>Не задана</v>
      </c>
      <c r="I16" s="14" t="str">
        <f>IF(детализация!O15&gt;0,детализация!O15," ")</f>
        <v xml:space="preserve"> </v>
      </c>
      <c r="J16" s="19" t="str">
        <f>IF(детализация!P15&gt;0,детализация!P15," ")</f>
        <v xml:space="preserve"> </v>
      </c>
      <c r="K16" s="3" t="str">
        <f>'сборка(P)'!P16</f>
        <v xml:space="preserve">   </v>
      </c>
      <c r="L16" s="85">
        <f>IF(детализация!Q15&gt;0,1,0)</f>
        <v>0</v>
      </c>
    </row>
    <row r="17" spans="1:12" ht="15">
      <c r="A17" s="7">
        <v>13</v>
      </c>
      <c r="B17" s="14" t="str">
        <f ca="1">детализация!E16</f>
        <v xml:space="preserve"> </v>
      </c>
      <c r="C17" s="14" t="str">
        <f ca="1">детализация!F16</f>
        <v xml:space="preserve">  </v>
      </c>
      <c r="D17" s="27" t="str">
        <f ca="1">детализация!G16</f>
        <v xml:space="preserve">  </v>
      </c>
      <c r="E17" s="79" t="str">
        <f>IF(детализация!I16&gt;0,детализация!I16," ")</f>
        <v xml:space="preserve"> </v>
      </c>
      <c r="F17" s="79" t="str">
        <f>IF(детализация!L16&gt;0,детализация!L16," ")</f>
        <v xml:space="preserve"> </v>
      </c>
      <c r="G17" s="25" t="str">
        <f>IF(детализация!Q16&gt;0,детализация!Q16," ")</f>
        <v xml:space="preserve"> </v>
      </c>
      <c r="H17" s="14" t="str">
        <f>IF(детализация!H16=0,"Не задана"," ")</f>
        <v>Не задана</v>
      </c>
      <c r="I17" s="14" t="str">
        <f>IF(детализация!O16&gt;0,детализация!O16," ")</f>
        <v xml:space="preserve"> </v>
      </c>
      <c r="J17" s="19" t="str">
        <f>IF(детализация!P16&gt;0,детализация!P16," ")</f>
        <v xml:space="preserve"> </v>
      </c>
      <c r="K17" s="3" t="str">
        <f>'сборка(P)'!P17</f>
        <v xml:space="preserve">   </v>
      </c>
      <c r="L17" s="85">
        <f>IF(детализация!Q16&gt;0,1,0)</f>
        <v>0</v>
      </c>
    </row>
    <row r="18" spans="1:12" ht="15">
      <c r="A18" s="7">
        <v>14</v>
      </c>
      <c r="B18" s="14" t="str">
        <f ca="1">детализация!E17</f>
        <v xml:space="preserve"> </v>
      </c>
      <c r="C18" s="14" t="str">
        <f ca="1">детализация!F17</f>
        <v xml:space="preserve">  </v>
      </c>
      <c r="D18" s="27" t="str">
        <f ca="1">детализация!G17</f>
        <v xml:space="preserve">  </v>
      </c>
      <c r="E18" s="79" t="str">
        <f>IF(детализация!I17&gt;0,детализация!I17," ")</f>
        <v xml:space="preserve"> </v>
      </c>
      <c r="F18" s="79" t="str">
        <f>IF(детализация!L17&gt;0,детализация!L17," ")</f>
        <v xml:space="preserve"> </v>
      </c>
      <c r="G18" s="25" t="str">
        <f>IF(детализация!Q17&gt;0,детализация!Q17," ")</f>
        <v xml:space="preserve"> </v>
      </c>
      <c r="H18" s="14" t="str">
        <f>IF(детализация!H17=0,"Не задана"," ")</f>
        <v>Не задана</v>
      </c>
      <c r="I18" s="14" t="str">
        <f>IF(детализация!O17&gt;0,детализация!O17," ")</f>
        <v xml:space="preserve"> </v>
      </c>
      <c r="J18" s="19" t="str">
        <f>IF(детализация!P17&gt;0,детализация!P17," ")</f>
        <v xml:space="preserve"> </v>
      </c>
      <c r="K18" s="3" t="str">
        <f>'сборка(P)'!P18</f>
        <v xml:space="preserve">   </v>
      </c>
      <c r="L18" s="85">
        <f>IF(детализация!Q17&gt;0,1,0)</f>
        <v>0</v>
      </c>
    </row>
    <row r="19" spans="1:12" ht="15">
      <c r="A19" s="7">
        <v>15</v>
      </c>
      <c r="B19" s="14" t="str">
        <f ca="1">детализация!E18</f>
        <v xml:space="preserve"> </v>
      </c>
      <c r="C19" s="14" t="str">
        <f ca="1">детализация!F18</f>
        <v xml:space="preserve">  </v>
      </c>
      <c r="D19" s="27" t="str">
        <f ca="1">детализация!G18</f>
        <v xml:space="preserve">  </v>
      </c>
      <c r="E19" s="79" t="str">
        <f>IF(детализация!I18&gt;0,детализация!I18," ")</f>
        <v xml:space="preserve"> </v>
      </c>
      <c r="F19" s="79" t="str">
        <f>IF(детализация!L18&gt;0,детализация!L18," ")</f>
        <v xml:space="preserve"> </v>
      </c>
      <c r="G19" s="25" t="str">
        <f>IF(детализация!Q18&gt;0,детализация!Q18," ")</f>
        <v xml:space="preserve"> </v>
      </c>
      <c r="H19" s="14" t="str">
        <f>IF(детализация!H18=0,"Не задана"," ")</f>
        <v>Не задана</v>
      </c>
      <c r="I19" s="14" t="str">
        <f>IF(детализация!O18&gt;0,детализация!O18," ")</f>
        <v xml:space="preserve"> </v>
      </c>
      <c r="J19" s="19" t="str">
        <f>IF(детализация!P18&gt;0,детализация!P18," ")</f>
        <v xml:space="preserve"> </v>
      </c>
      <c r="K19" s="3" t="str">
        <f>'сборка(P)'!P19</f>
        <v xml:space="preserve">   </v>
      </c>
      <c r="L19" s="85">
        <f>IF(детализация!Q18&gt;0,1,0)</f>
        <v>0</v>
      </c>
    </row>
    <row r="20" spans="1:12" ht="15">
      <c r="A20" s="7">
        <v>16</v>
      </c>
      <c r="B20" s="14" t="str">
        <f ca="1">детализация!E19</f>
        <v xml:space="preserve"> </v>
      </c>
      <c r="C20" s="14" t="str">
        <f ca="1">детализация!F19</f>
        <v xml:space="preserve">  </v>
      </c>
      <c r="D20" s="27" t="str">
        <f ca="1">детализация!G19</f>
        <v xml:space="preserve">  </v>
      </c>
      <c r="E20" s="79" t="str">
        <f>IF(детализация!I19&gt;0,детализация!I19," ")</f>
        <v xml:space="preserve"> </v>
      </c>
      <c r="F20" s="79" t="str">
        <f>IF(детализация!L19&gt;0,детализация!L19," ")</f>
        <v xml:space="preserve"> </v>
      </c>
      <c r="G20" s="25" t="str">
        <f>IF(детализация!Q19&gt;0,детализация!Q19," ")</f>
        <v xml:space="preserve"> </v>
      </c>
      <c r="H20" s="14" t="str">
        <f>IF(детализация!H19=0,"Не задана"," ")</f>
        <v>Не задана</v>
      </c>
      <c r="I20" s="14" t="str">
        <f>IF(детализация!O19&gt;0,детализация!O19," ")</f>
        <v xml:space="preserve"> </v>
      </c>
      <c r="J20" s="19" t="str">
        <f>IF(детализация!P19&gt;0,детализация!P19," ")</f>
        <v xml:space="preserve"> </v>
      </c>
      <c r="K20" s="3" t="str">
        <f>'сборка(P)'!P20</f>
        <v xml:space="preserve">   </v>
      </c>
      <c r="L20" s="85">
        <f>IF(детализация!Q19&gt;0,1,0)</f>
        <v>0</v>
      </c>
    </row>
    <row r="21" spans="1:12" ht="15">
      <c r="A21" s="7">
        <v>17</v>
      </c>
      <c r="B21" s="14" t="str">
        <f ca="1">детализация!E20</f>
        <v xml:space="preserve"> </v>
      </c>
      <c r="C21" s="14" t="str">
        <f ca="1">детализация!F20</f>
        <v xml:space="preserve">  </v>
      </c>
      <c r="D21" s="27" t="str">
        <f ca="1">детализация!G20</f>
        <v xml:space="preserve">  </v>
      </c>
      <c r="E21" s="79" t="str">
        <f>IF(детализация!I20&gt;0,детализация!I20," ")</f>
        <v xml:space="preserve"> </v>
      </c>
      <c r="F21" s="79" t="str">
        <f>IF(детализация!L20&gt;0,детализация!L20," ")</f>
        <v xml:space="preserve"> </v>
      </c>
      <c r="G21" s="25" t="str">
        <f>IF(детализация!Q20&gt;0,детализация!Q20," ")</f>
        <v xml:space="preserve"> </v>
      </c>
      <c r="H21" s="14" t="str">
        <f>IF(детализация!H20=0,"Не задана"," ")</f>
        <v>Не задана</v>
      </c>
      <c r="I21" s="14" t="str">
        <f>IF(детализация!O20&gt;0,детализация!O20," ")</f>
        <v xml:space="preserve"> </v>
      </c>
      <c r="J21" s="19" t="str">
        <f>IF(детализация!P20&gt;0,детализация!P20," ")</f>
        <v xml:space="preserve"> </v>
      </c>
      <c r="K21" s="3" t="str">
        <f>'сборка(P)'!P21</f>
        <v xml:space="preserve">   </v>
      </c>
      <c r="L21" s="85">
        <f>IF(детализация!Q20&gt;0,1,0)</f>
        <v>0</v>
      </c>
    </row>
    <row r="22" spans="1:12" ht="15">
      <c r="A22" s="7">
        <v>18</v>
      </c>
      <c r="B22" s="14" t="str">
        <f ca="1">детализация!E21</f>
        <v xml:space="preserve"> </v>
      </c>
      <c r="C22" s="14" t="str">
        <f ca="1">детализация!F21</f>
        <v xml:space="preserve">  </v>
      </c>
      <c r="D22" s="27" t="str">
        <f ca="1">детализация!G21</f>
        <v xml:space="preserve">  </v>
      </c>
      <c r="E22" s="79" t="str">
        <f>IF(детализация!I21&gt;0,детализация!I21," ")</f>
        <v xml:space="preserve"> </v>
      </c>
      <c r="F22" s="79" t="str">
        <f>IF(детализация!L21&gt;0,детализация!L21," ")</f>
        <v xml:space="preserve"> </v>
      </c>
      <c r="G22" s="25" t="str">
        <f>IF(детализация!Q21&gt;0,детализация!Q21," ")</f>
        <v xml:space="preserve"> </v>
      </c>
      <c r="H22" s="14" t="str">
        <f>IF(детализация!H21=0,"Не задана"," ")</f>
        <v>Не задана</v>
      </c>
      <c r="I22" s="14" t="str">
        <f>IF(детализация!O21&gt;0,детализация!O21," ")</f>
        <v xml:space="preserve"> </v>
      </c>
      <c r="J22" s="19" t="str">
        <f>IF(детализация!P21&gt;0,детализация!P21," ")</f>
        <v xml:space="preserve"> </v>
      </c>
      <c r="K22" s="3" t="str">
        <f>'сборка(P)'!P22</f>
        <v xml:space="preserve">   </v>
      </c>
      <c r="L22" s="85">
        <f>IF(детализация!Q21&gt;0,1,0)</f>
        <v>0</v>
      </c>
    </row>
    <row r="23" spans="1:12" ht="15">
      <c r="A23" s="7">
        <v>19</v>
      </c>
      <c r="B23" s="14" t="str">
        <f ca="1">детализация!E22</f>
        <v xml:space="preserve"> </v>
      </c>
      <c r="C23" s="14" t="str">
        <f ca="1">детализация!F22</f>
        <v xml:space="preserve">  </v>
      </c>
      <c r="D23" s="27" t="str">
        <f ca="1">детализация!G22</f>
        <v xml:space="preserve">  </v>
      </c>
      <c r="E23" s="79" t="str">
        <f>IF(детализация!I22&gt;0,детализация!I22," ")</f>
        <v xml:space="preserve"> </v>
      </c>
      <c r="F23" s="79" t="str">
        <f>IF(детализация!L22&gt;0,детализация!L22," ")</f>
        <v xml:space="preserve"> </v>
      </c>
      <c r="G23" s="25" t="str">
        <f>IF(детализация!Q22&gt;0,детализация!Q22," ")</f>
        <v xml:space="preserve"> </v>
      </c>
      <c r="H23" s="14" t="str">
        <f>IF(детализация!H22=0,"Не задана"," ")</f>
        <v>Не задана</v>
      </c>
      <c r="I23" s="14" t="str">
        <f>IF(детализация!O22&gt;0,детализация!O22," ")</f>
        <v xml:space="preserve"> </v>
      </c>
      <c r="J23" s="19" t="str">
        <f>IF(детализация!P22&gt;0,детализация!P22," ")</f>
        <v xml:space="preserve"> </v>
      </c>
      <c r="K23" s="3" t="str">
        <f>'сборка(P)'!P23</f>
        <v xml:space="preserve">   </v>
      </c>
      <c r="L23" s="85">
        <f>IF(детализация!Q22&gt;0,1,0)</f>
        <v>0</v>
      </c>
    </row>
    <row r="24" spans="1:12" ht="15">
      <c r="A24" s="7">
        <v>20</v>
      </c>
      <c r="B24" s="14" t="str">
        <f ca="1">детализация!E23</f>
        <v xml:space="preserve"> </v>
      </c>
      <c r="C24" s="14" t="str">
        <f ca="1">детализация!F23</f>
        <v xml:space="preserve">  </v>
      </c>
      <c r="D24" s="27" t="str">
        <f ca="1">детализация!G23</f>
        <v xml:space="preserve">  </v>
      </c>
      <c r="E24" s="79" t="str">
        <f>IF(детализация!I23&gt;0,детализация!I23," ")</f>
        <v xml:space="preserve"> </v>
      </c>
      <c r="F24" s="79" t="str">
        <f>IF(детализация!L23&gt;0,детализация!L23," ")</f>
        <v xml:space="preserve"> </v>
      </c>
      <c r="G24" s="25" t="str">
        <f>IF(детализация!Q23&gt;0,детализация!Q23," ")</f>
        <v xml:space="preserve"> </v>
      </c>
      <c r="H24" s="14" t="str">
        <f>IF(детализация!H23=0,"Не задана"," ")</f>
        <v>Не задана</v>
      </c>
      <c r="I24" s="14" t="str">
        <f>IF(детализация!O23&gt;0,детализация!O23," ")</f>
        <v xml:space="preserve"> </v>
      </c>
      <c r="J24" s="19" t="str">
        <f>IF(детализация!P23&gt;0,детализация!P23," ")</f>
        <v xml:space="preserve"> </v>
      </c>
      <c r="K24" s="3" t="str">
        <f>'сборка(P)'!P24</f>
        <v xml:space="preserve">   </v>
      </c>
      <c r="L24" s="85">
        <f>IF(детализация!Q23&gt;0,1,0)</f>
        <v>0</v>
      </c>
    </row>
    <row r="25" spans="1:12" ht="15">
      <c r="A25" s="7">
        <v>21</v>
      </c>
      <c r="B25" s="14" t="str">
        <f ca="1">детализация!E24</f>
        <v xml:space="preserve"> </v>
      </c>
      <c r="C25" s="14" t="str">
        <f ca="1">детализация!F24</f>
        <v xml:space="preserve">  </v>
      </c>
      <c r="D25" s="27" t="str">
        <f ca="1">детализация!G24</f>
        <v xml:space="preserve">  </v>
      </c>
      <c r="E25" s="79" t="str">
        <f>IF(детализация!I24&gt;0,детализация!I24," ")</f>
        <v xml:space="preserve"> </v>
      </c>
      <c r="F25" s="79" t="str">
        <f>IF(детализация!L24&gt;0,детализация!L24," ")</f>
        <v xml:space="preserve"> </v>
      </c>
      <c r="G25" s="25" t="str">
        <f>IF(детализация!Q24&gt;0,детализация!Q24," ")</f>
        <v xml:space="preserve"> </v>
      </c>
      <c r="H25" s="14" t="str">
        <f>IF(детализация!H24=0,"Не задана"," ")</f>
        <v>Не задана</v>
      </c>
      <c r="I25" s="14" t="str">
        <f>IF(детализация!O24&gt;0,детализация!O24," ")</f>
        <v xml:space="preserve"> </v>
      </c>
      <c r="J25" s="19" t="str">
        <f>IF(детализация!P24&gt;0,детализация!P24," ")</f>
        <v xml:space="preserve"> </v>
      </c>
      <c r="K25" s="3" t="str">
        <f>'сборка(P)'!P25</f>
        <v xml:space="preserve">   </v>
      </c>
      <c r="L25" s="85">
        <f>IF(детализация!Q24&gt;0,1,0)</f>
        <v>0</v>
      </c>
    </row>
    <row r="26" spans="1:12" ht="15">
      <c r="A26" s="7">
        <v>22</v>
      </c>
      <c r="B26" s="14" t="str">
        <f ca="1">детализация!E25</f>
        <v xml:space="preserve"> </v>
      </c>
      <c r="C26" s="14" t="str">
        <f ca="1">детализация!F25</f>
        <v xml:space="preserve">  </v>
      </c>
      <c r="D26" s="27" t="str">
        <f ca="1">детализация!G25</f>
        <v xml:space="preserve">  </v>
      </c>
      <c r="E26" s="79" t="str">
        <f>IF(детализация!I25&gt;0,детализация!I25," ")</f>
        <v xml:space="preserve"> </v>
      </c>
      <c r="F26" s="79" t="str">
        <f>IF(детализация!L25&gt;0,детализация!L25," ")</f>
        <v xml:space="preserve"> </v>
      </c>
      <c r="G26" s="25" t="str">
        <f>IF(детализация!Q25&gt;0,детализация!Q25," ")</f>
        <v xml:space="preserve"> </v>
      </c>
      <c r="H26" s="14" t="str">
        <f>IF(детализация!H25=0,"Не задана"," ")</f>
        <v>Не задана</v>
      </c>
      <c r="I26" s="14" t="str">
        <f>IF(детализация!O25&gt;0,детализация!O25," ")</f>
        <v xml:space="preserve"> </v>
      </c>
      <c r="J26" s="19" t="str">
        <f>IF(детализация!P25&gt;0,детализация!P25," ")</f>
        <v xml:space="preserve"> </v>
      </c>
      <c r="K26" s="3" t="str">
        <f>'сборка(P)'!P26</f>
        <v xml:space="preserve">   </v>
      </c>
      <c r="L26" s="85">
        <f>IF(детализация!Q25&gt;0,1,0)</f>
        <v>0</v>
      </c>
    </row>
    <row r="27" spans="1:12" ht="15">
      <c r="A27" s="7">
        <v>23</v>
      </c>
      <c r="B27" s="14" t="str">
        <f ca="1">детализация!E26</f>
        <v xml:space="preserve"> </v>
      </c>
      <c r="C27" s="14" t="str">
        <f ca="1">детализация!F26</f>
        <v xml:space="preserve">  </v>
      </c>
      <c r="D27" s="27" t="str">
        <f ca="1">детализация!G26</f>
        <v xml:space="preserve">  </v>
      </c>
      <c r="E27" s="79" t="str">
        <f>IF(детализация!I26&gt;0,детализация!I26," ")</f>
        <v xml:space="preserve"> </v>
      </c>
      <c r="F27" s="79" t="str">
        <f>IF(детализация!L26&gt;0,детализация!L26," ")</f>
        <v xml:space="preserve"> </v>
      </c>
      <c r="G27" s="25" t="str">
        <f>IF(детализация!Q26&gt;0,детализация!Q26," ")</f>
        <v xml:space="preserve"> </v>
      </c>
      <c r="H27" s="14" t="str">
        <f>IF(детализация!H26=0,"Не задана"," ")</f>
        <v>Не задана</v>
      </c>
      <c r="I27" s="14" t="str">
        <f>IF(детализация!O26&gt;0,детализация!O26," ")</f>
        <v xml:space="preserve"> </v>
      </c>
      <c r="J27" s="19" t="str">
        <f>IF(детализация!P26&gt;0,детализация!P26," ")</f>
        <v xml:space="preserve"> </v>
      </c>
      <c r="K27" s="3" t="str">
        <f>'сборка(P)'!P27</f>
        <v xml:space="preserve">   </v>
      </c>
      <c r="L27" s="85">
        <f>IF(детализация!Q26&gt;0,1,0)</f>
        <v>0</v>
      </c>
    </row>
    <row r="28" spans="1:12" ht="15">
      <c r="A28" s="7">
        <v>24</v>
      </c>
      <c r="B28" s="14" t="str">
        <f ca="1">детализация!E27</f>
        <v xml:space="preserve"> </v>
      </c>
      <c r="C28" s="14" t="str">
        <f ca="1">детализация!F27</f>
        <v xml:space="preserve">  </v>
      </c>
      <c r="D28" s="27" t="str">
        <f ca="1">детализация!G27</f>
        <v xml:space="preserve">  </v>
      </c>
      <c r="E28" s="79" t="str">
        <f>IF(детализация!I27&gt;0,детализация!I27," ")</f>
        <v xml:space="preserve"> </v>
      </c>
      <c r="F28" s="79" t="str">
        <f>IF(детализация!L27&gt;0,детализация!L27," ")</f>
        <v xml:space="preserve"> </v>
      </c>
      <c r="G28" s="25" t="str">
        <f>IF(детализация!Q27&gt;0,детализация!Q27," ")</f>
        <v xml:space="preserve"> </v>
      </c>
      <c r="H28" s="14" t="str">
        <f>IF(детализация!H27=0,"Не задана"," ")</f>
        <v>Не задана</v>
      </c>
      <c r="I28" s="14" t="str">
        <f>IF(детализация!O27&gt;0,детализация!O27," ")</f>
        <v xml:space="preserve"> </v>
      </c>
      <c r="J28" s="19" t="str">
        <f>IF(детализация!P27&gt;0,детализация!P27," ")</f>
        <v xml:space="preserve"> </v>
      </c>
      <c r="K28" s="3" t="str">
        <f>'сборка(P)'!P28</f>
        <v xml:space="preserve">   </v>
      </c>
      <c r="L28" s="85">
        <f>IF(детализация!Q27&gt;0,1,0)</f>
        <v>0</v>
      </c>
    </row>
    <row r="29" spans="1:12" ht="15">
      <c r="A29" s="7">
        <v>25</v>
      </c>
      <c r="B29" s="14" t="str">
        <f ca="1">детализация!E28</f>
        <v xml:space="preserve"> </v>
      </c>
      <c r="C29" s="14" t="str">
        <f ca="1">детализация!F28</f>
        <v xml:space="preserve">  </v>
      </c>
      <c r="D29" s="27" t="str">
        <f ca="1">детализация!G28</f>
        <v xml:space="preserve">  </v>
      </c>
      <c r="E29" s="79" t="str">
        <f>IF(детализация!I28&gt;0,детализация!I28," ")</f>
        <v xml:space="preserve"> </v>
      </c>
      <c r="F29" s="79" t="str">
        <f>IF(детализация!L28&gt;0,детализация!L28," ")</f>
        <v xml:space="preserve"> </v>
      </c>
      <c r="G29" s="25" t="str">
        <f>IF(детализация!Q28&gt;0,детализация!Q28," ")</f>
        <v xml:space="preserve"> </v>
      </c>
      <c r="H29" s="14" t="str">
        <f>IF(детализация!H28=0,"Не задана"," ")</f>
        <v>Не задана</v>
      </c>
      <c r="I29" s="14" t="str">
        <f>IF(детализация!O28&gt;0,детализация!O28," ")</f>
        <v xml:space="preserve"> </v>
      </c>
      <c r="J29" s="19" t="str">
        <f>IF(детализация!P28&gt;0,детализация!P28," ")</f>
        <v xml:space="preserve"> </v>
      </c>
      <c r="K29" s="3" t="str">
        <f>'сборка(P)'!P29</f>
        <v xml:space="preserve">   </v>
      </c>
      <c r="L29" s="85">
        <f>IF(детализация!Q28&gt;0,1,0)</f>
        <v>0</v>
      </c>
    </row>
    <row r="30" spans="1:12" ht="15">
      <c r="A30" s="7">
        <v>26</v>
      </c>
      <c r="B30" s="14" t="str">
        <f ca="1">детализация!E29</f>
        <v xml:space="preserve"> </v>
      </c>
      <c r="C30" s="14" t="str">
        <f ca="1">детализация!F29</f>
        <v xml:space="preserve">  </v>
      </c>
      <c r="D30" s="27" t="str">
        <f ca="1">детализация!G29</f>
        <v xml:space="preserve">  </v>
      </c>
      <c r="E30" s="79" t="str">
        <f>IF(детализация!I29&gt;0,детализация!I29," ")</f>
        <v xml:space="preserve"> </v>
      </c>
      <c r="F30" s="79" t="str">
        <f>IF(детализация!L29&gt;0,детализация!L29," ")</f>
        <v xml:space="preserve"> </v>
      </c>
      <c r="G30" s="25" t="str">
        <f>IF(детализация!Q29&gt;0,детализация!Q29," ")</f>
        <v xml:space="preserve"> </v>
      </c>
      <c r="H30" s="14" t="str">
        <f>IF(детализация!H29=0,"Не задана"," ")</f>
        <v>Не задана</v>
      </c>
      <c r="I30" s="14" t="str">
        <f>IF(детализация!O29&gt;0,детализация!O29," ")</f>
        <v xml:space="preserve"> </v>
      </c>
      <c r="J30" s="19" t="str">
        <f>IF(детализация!P29&gt;0,детализация!P29," ")</f>
        <v xml:space="preserve"> </v>
      </c>
      <c r="K30" s="3" t="str">
        <f>'сборка(P)'!P30</f>
        <v xml:space="preserve">   </v>
      </c>
      <c r="L30" s="85">
        <f>IF(детализация!Q29&gt;0,1,0)</f>
        <v>0</v>
      </c>
    </row>
    <row r="31" spans="1:12" ht="15">
      <c r="A31" s="7">
        <v>27</v>
      </c>
      <c r="B31" s="14" t="str">
        <f ca="1">детализация!E30</f>
        <v xml:space="preserve"> </v>
      </c>
      <c r="C31" s="14" t="str">
        <f ca="1">детализация!F30</f>
        <v xml:space="preserve">  </v>
      </c>
      <c r="D31" s="27" t="str">
        <f ca="1">детализация!G30</f>
        <v xml:space="preserve">  </v>
      </c>
      <c r="E31" s="79" t="str">
        <f>IF(детализация!I30&gt;0,детализация!I30," ")</f>
        <v xml:space="preserve"> </v>
      </c>
      <c r="F31" s="79" t="str">
        <f>IF(детализация!L30&gt;0,детализация!L30," ")</f>
        <v xml:space="preserve"> </v>
      </c>
      <c r="G31" s="25" t="str">
        <f>IF(детализация!Q30&gt;0,детализация!Q30," ")</f>
        <v xml:space="preserve"> </v>
      </c>
      <c r="H31" s="14" t="str">
        <f>IF(детализация!H30=0,"Не задана"," ")</f>
        <v>Не задана</v>
      </c>
      <c r="I31" s="14" t="str">
        <f>IF(детализация!O30&gt;0,детализация!O30," ")</f>
        <v xml:space="preserve"> </v>
      </c>
      <c r="J31" s="19" t="str">
        <f>IF(детализация!P30&gt;0,детализация!P30," ")</f>
        <v xml:space="preserve"> </v>
      </c>
      <c r="K31" s="3" t="str">
        <f>'сборка(P)'!P31</f>
        <v xml:space="preserve">   </v>
      </c>
      <c r="L31" s="85">
        <f>IF(детализация!Q30&gt;0,1,0)</f>
        <v>0</v>
      </c>
    </row>
    <row r="32" spans="1:12" ht="15">
      <c r="A32" s="7">
        <v>28</v>
      </c>
      <c r="B32" s="14" t="str">
        <f ca="1">детализация!E31</f>
        <v xml:space="preserve"> </v>
      </c>
      <c r="C32" s="14" t="str">
        <f ca="1">детализация!F31</f>
        <v xml:space="preserve">  </v>
      </c>
      <c r="D32" s="27" t="str">
        <f ca="1">детализация!G31</f>
        <v xml:space="preserve">  </v>
      </c>
      <c r="E32" s="79" t="str">
        <f>IF(детализация!I31&gt;0,детализация!I31," ")</f>
        <v xml:space="preserve"> </v>
      </c>
      <c r="F32" s="79" t="str">
        <f>IF(детализация!L31&gt;0,детализация!L31," ")</f>
        <v xml:space="preserve"> </v>
      </c>
      <c r="G32" s="25" t="str">
        <f>IF(детализация!Q31&gt;0,детализация!Q31," ")</f>
        <v xml:space="preserve"> </v>
      </c>
      <c r="H32" s="14" t="str">
        <f>IF(детализация!H31=0,"Не задана"," ")</f>
        <v>Не задана</v>
      </c>
      <c r="I32" s="14" t="str">
        <f>IF(детализация!O31&gt;0,детализация!O31," ")</f>
        <v xml:space="preserve"> </v>
      </c>
      <c r="J32" s="19" t="str">
        <f>IF(детализация!P31&gt;0,детализация!P31," ")</f>
        <v xml:space="preserve"> </v>
      </c>
      <c r="K32" s="3" t="str">
        <f>'сборка(P)'!P32</f>
        <v xml:space="preserve">   </v>
      </c>
      <c r="L32" s="85">
        <f>IF(детализация!Q31&gt;0,1,0)</f>
        <v>0</v>
      </c>
    </row>
    <row r="33" spans="1:12" ht="15">
      <c r="A33" s="7">
        <v>29</v>
      </c>
      <c r="B33" s="14" t="str">
        <f ca="1">детализация!E32</f>
        <v xml:space="preserve"> </v>
      </c>
      <c r="C33" s="14" t="str">
        <f ca="1">детализация!F32</f>
        <v xml:space="preserve">  </v>
      </c>
      <c r="D33" s="27" t="str">
        <f ca="1">детализация!G32</f>
        <v xml:space="preserve">  </v>
      </c>
      <c r="E33" s="79" t="str">
        <f>IF(детализация!I32&gt;0,детализация!I32," ")</f>
        <v xml:space="preserve"> </v>
      </c>
      <c r="F33" s="79" t="str">
        <f>IF(детализация!L32&gt;0,детализация!L32," ")</f>
        <v xml:space="preserve"> </v>
      </c>
      <c r="G33" s="25" t="str">
        <f>IF(детализация!Q32&gt;0,детализация!Q32," ")</f>
        <v xml:space="preserve"> </v>
      </c>
      <c r="H33" s="14" t="str">
        <f>IF(детализация!H32=0,"Не задана"," ")</f>
        <v>Не задана</v>
      </c>
      <c r="I33" s="14" t="str">
        <f>IF(детализация!O32&gt;0,детализация!O32," ")</f>
        <v xml:space="preserve"> </v>
      </c>
      <c r="J33" s="19" t="str">
        <f>IF(детализация!P32&gt;0,детализация!P32," ")</f>
        <v xml:space="preserve"> </v>
      </c>
      <c r="K33" s="3" t="str">
        <f>'сборка(P)'!P33</f>
        <v xml:space="preserve">   </v>
      </c>
      <c r="L33" s="85">
        <f>IF(детализация!Q32&gt;0,1,0)</f>
        <v>0</v>
      </c>
    </row>
    <row r="34" spans="1:12" ht="15">
      <c r="A34" s="7">
        <v>30</v>
      </c>
      <c r="B34" s="14" t="str">
        <f ca="1">детализация!E33</f>
        <v xml:space="preserve"> </v>
      </c>
      <c r="C34" s="14" t="str">
        <f ca="1">детализация!F33</f>
        <v xml:space="preserve">  </v>
      </c>
      <c r="D34" s="27" t="str">
        <f ca="1">детализация!G33</f>
        <v xml:space="preserve">  </v>
      </c>
      <c r="E34" s="79" t="str">
        <f>IF(детализация!I33&gt;0,детализация!I33," ")</f>
        <v xml:space="preserve"> </v>
      </c>
      <c r="F34" s="79" t="str">
        <f>IF(детализация!L33&gt;0,детализация!L33," ")</f>
        <v xml:space="preserve"> </v>
      </c>
      <c r="G34" s="25" t="str">
        <f>IF(детализация!Q33&gt;0,детализация!Q33," ")</f>
        <v xml:space="preserve"> </v>
      </c>
      <c r="H34" s="14" t="str">
        <f>IF(детализация!H33=0,"Не задана"," ")</f>
        <v>Не задана</v>
      </c>
      <c r="I34" s="14" t="str">
        <f>IF(детализация!O33&gt;0,детализация!O33," ")</f>
        <v xml:space="preserve"> </v>
      </c>
      <c r="J34" s="19" t="str">
        <f>IF(детализация!P33&gt;0,детализация!P33," ")</f>
        <v xml:space="preserve"> </v>
      </c>
      <c r="K34" s="3" t="str">
        <f>'сборка(P)'!P34</f>
        <v xml:space="preserve">   </v>
      </c>
      <c r="L34" s="85">
        <f>IF(детализация!Q33&gt;0,1,0)</f>
        <v>0</v>
      </c>
    </row>
    <row r="35" spans="1:12" ht="15">
      <c r="A35" s="7">
        <v>31</v>
      </c>
      <c r="B35" s="14" t="str">
        <f ca="1">детализация!E34</f>
        <v xml:space="preserve"> </v>
      </c>
      <c r="C35" s="14" t="str">
        <f ca="1">детализация!F34</f>
        <v xml:space="preserve">  </v>
      </c>
      <c r="D35" s="27" t="str">
        <f ca="1">детализация!G34</f>
        <v xml:space="preserve">  </v>
      </c>
      <c r="E35" s="79" t="str">
        <f>IF(детализация!I34&gt;0,детализация!I34," ")</f>
        <v xml:space="preserve"> </v>
      </c>
      <c r="F35" s="79" t="str">
        <f>IF(детализация!L34&gt;0,детализация!L34," ")</f>
        <v xml:space="preserve"> </v>
      </c>
      <c r="G35" s="25" t="str">
        <f>IF(детализация!Q34&gt;0,детализация!Q34," ")</f>
        <v xml:space="preserve"> </v>
      </c>
      <c r="H35" s="14" t="str">
        <f>IF(детализация!H34=0,"Не задана"," ")</f>
        <v>Не задана</v>
      </c>
      <c r="I35" s="14" t="str">
        <f>IF(детализация!O34&gt;0,детализация!O34," ")</f>
        <v xml:space="preserve"> </v>
      </c>
      <c r="J35" s="19" t="str">
        <f>IF(детализация!P34&gt;0,детализация!P34," ")</f>
        <v xml:space="preserve"> </v>
      </c>
      <c r="K35" s="3" t="str">
        <f>'сборка(P)'!P35</f>
        <v xml:space="preserve">   </v>
      </c>
      <c r="L35" s="85">
        <f>IF(детализация!Q34&gt;0,1,0)</f>
        <v>0</v>
      </c>
    </row>
    <row r="36" spans="1:12" ht="15">
      <c r="A36" s="7">
        <v>32</v>
      </c>
      <c r="B36" s="14" t="str">
        <f ca="1">детализация!E35</f>
        <v xml:space="preserve"> </v>
      </c>
      <c r="C36" s="14" t="str">
        <f ca="1">детализация!F35</f>
        <v xml:space="preserve">  </v>
      </c>
      <c r="D36" s="27" t="str">
        <f ca="1">детализация!G35</f>
        <v xml:space="preserve">  </v>
      </c>
      <c r="E36" s="79" t="str">
        <f>IF(детализация!I35&gt;0,детализация!I35," ")</f>
        <v xml:space="preserve"> </v>
      </c>
      <c r="F36" s="79" t="str">
        <f>IF(детализация!L35&gt;0,детализация!L35," ")</f>
        <v xml:space="preserve"> </v>
      </c>
      <c r="G36" s="25" t="str">
        <f>IF(детализация!Q35&gt;0,детализация!Q35," ")</f>
        <v xml:space="preserve"> </v>
      </c>
      <c r="H36" s="14" t="str">
        <f>IF(детализация!H35=0,"Не задана"," ")</f>
        <v>Не задана</v>
      </c>
      <c r="I36" s="14" t="str">
        <f>IF(детализация!O35&gt;0,детализация!O35," ")</f>
        <v xml:space="preserve"> </v>
      </c>
      <c r="J36" s="19" t="str">
        <f>IF(детализация!P35&gt;0,детализация!P35," ")</f>
        <v xml:space="preserve"> </v>
      </c>
      <c r="K36" s="3" t="str">
        <f>'сборка(P)'!P36</f>
        <v xml:space="preserve">   </v>
      </c>
      <c r="L36" s="85">
        <f>IF(детализация!Q35&gt;0,1,0)</f>
        <v>0</v>
      </c>
    </row>
    <row r="37" spans="1:12" ht="15">
      <c r="A37" s="7">
        <v>33</v>
      </c>
      <c r="B37" s="14" t="str">
        <f ca="1">детализация!E36</f>
        <v xml:space="preserve"> </v>
      </c>
      <c r="C37" s="14" t="str">
        <f ca="1">детализация!F36</f>
        <v xml:space="preserve">  </v>
      </c>
      <c r="D37" s="27" t="str">
        <f ca="1">детализация!G36</f>
        <v xml:space="preserve">  </v>
      </c>
      <c r="E37" s="79" t="str">
        <f>IF(детализация!I36&gt;0,детализация!I36," ")</f>
        <v xml:space="preserve"> </v>
      </c>
      <c r="F37" s="79" t="str">
        <f>IF(детализация!L36&gt;0,детализация!L36," ")</f>
        <v xml:space="preserve"> </v>
      </c>
      <c r="G37" s="25" t="str">
        <f>IF(детализация!Q36&gt;0,детализация!Q36," ")</f>
        <v xml:space="preserve"> </v>
      </c>
      <c r="H37" s="14" t="str">
        <f>IF(детализация!H36=0,"Не задана"," ")</f>
        <v>Не задана</v>
      </c>
      <c r="I37" s="14" t="str">
        <f>IF(детализация!O36&gt;0,детализация!O36," ")</f>
        <v xml:space="preserve"> </v>
      </c>
      <c r="J37" s="19" t="str">
        <f>IF(детализация!P36&gt;0,детализация!P36," ")</f>
        <v xml:space="preserve"> </v>
      </c>
      <c r="K37" s="3" t="str">
        <f>'сборка(P)'!P37</f>
        <v xml:space="preserve">   </v>
      </c>
      <c r="L37" s="85">
        <f>IF(детализация!Q36&gt;0,1,0)</f>
        <v>0</v>
      </c>
    </row>
    <row r="38" spans="1:12" ht="15">
      <c r="A38" s="7">
        <v>34</v>
      </c>
      <c r="B38" s="14" t="str">
        <f ca="1">детализация!E37</f>
        <v xml:space="preserve"> </v>
      </c>
      <c r="C38" s="14" t="str">
        <f ca="1">детализация!F37</f>
        <v xml:space="preserve">  </v>
      </c>
      <c r="D38" s="27" t="str">
        <f ca="1">детализация!G37</f>
        <v xml:space="preserve">  </v>
      </c>
      <c r="E38" s="79" t="str">
        <f>IF(детализация!I37&gt;0,детализация!I37," ")</f>
        <v xml:space="preserve"> </v>
      </c>
      <c r="F38" s="79" t="str">
        <f>IF(детализация!L37&gt;0,детализация!L37," ")</f>
        <v xml:space="preserve"> </v>
      </c>
      <c r="G38" s="25" t="str">
        <f>IF(детализация!Q37&gt;0,детализация!Q37," ")</f>
        <v xml:space="preserve"> </v>
      </c>
      <c r="H38" s="14" t="str">
        <f>IF(детализация!H37=0,"Не задана"," ")</f>
        <v>Не задана</v>
      </c>
      <c r="I38" s="14" t="str">
        <f>IF(детализация!O37&gt;0,детализация!O37," ")</f>
        <v xml:space="preserve"> </v>
      </c>
      <c r="J38" s="19" t="str">
        <f>IF(детализация!P37&gt;0,детализация!P37," ")</f>
        <v xml:space="preserve"> </v>
      </c>
      <c r="K38" s="3" t="str">
        <f>'сборка(P)'!P38</f>
        <v xml:space="preserve">   </v>
      </c>
      <c r="L38" s="85">
        <f>IF(детализация!Q37&gt;0,1,0)</f>
        <v>0</v>
      </c>
    </row>
    <row r="39" spans="1:12" ht="15">
      <c r="A39" s="7">
        <v>35</v>
      </c>
      <c r="B39" s="14" t="str">
        <f ca="1">детализация!E38</f>
        <v xml:space="preserve"> </v>
      </c>
      <c r="C39" s="14" t="str">
        <f ca="1">детализация!F38</f>
        <v xml:space="preserve">  </v>
      </c>
      <c r="D39" s="27" t="str">
        <f ca="1">детализация!G38</f>
        <v xml:space="preserve">  </v>
      </c>
      <c r="E39" s="79" t="str">
        <f>IF(детализация!I38&gt;0,детализация!I38," ")</f>
        <v xml:space="preserve"> </v>
      </c>
      <c r="F39" s="79" t="str">
        <f>IF(детализация!L38&gt;0,детализация!L38," ")</f>
        <v xml:space="preserve"> </v>
      </c>
      <c r="G39" s="25" t="str">
        <f>IF(детализация!Q38&gt;0,детализация!Q38," ")</f>
        <v xml:space="preserve"> </v>
      </c>
      <c r="H39" s="14" t="str">
        <f>IF(детализация!H38=0,"Не задана"," ")</f>
        <v>Не задана</v>
      </c>
      <c r="I39" s="14" t="str">
        <f>IF(детализация!O38&gt;0,детализация!O38," ")</f>
        <v xml:space="preserve"> </v>
      </c>
      <c r="J39" s="19" t="str">
        <f>IF(детализация!P38&gt;0,детализация!P38," ")</f>
        <v xml:space="preserve"> </v>
      </c>
      <c r="K39" s="3" t="str">
        <f>'сборка(P)'!P39</f>
        <v xml:space="preserve">   </v>
      </c>
      <c r="L39" s="85">
        <f>IF(детализация!Q38&gt;0,1,0)</f>
        <v>0</v>
      </c>
    </row>
    <row r="40" spans="1:12" ht="15">
      <c r="A40" s="7">
        <v>36</v>
      </c>
      <c r="B40" s="14" t="str">
        <f ca="1">детализация!E39</f>
        <v xml:space="preserve"> </v>
      </c>
      <c r="C40" s="14" t="str">
        <f ca="1">детализация!F39</f>
        <v xml:space="preserve">  </v>
      </c>
      <c r="D40" s="27" t="str">
        <f ca="1">детализация!G39</f>
        <v xml:space="preserve">  </v>
      </c>
      <c r="E40" s="79" t="str">
        <f>IF(детализация!I39&gt;0,детализация!I39," ")</f>
        <v xml:space="preserve"> </v>
      </c>
      <c r="F40" s="79" t="str">
        <f>IF(детализация!L39&gt;0,детализация!L39," ")</f>
        <v xml:space="preserve"> </v>
      </c>
      <c r="G40" s="25" t="str">
        <f>IF(детализация!Q39&gt;0,детализация!Q39," ")</f>
        <v xml:space="preserve"> </v>
      </c>
      <c r="H40" s="14" t="str">
        <f>IF(детализация!H39=0,"Не задана"," ")</f>
        <v>Не задана</v>
      </c>
      <c r="I40" s="14" t="str">
        <f>IF(детализация!O39&gt;0,детализация!O39," ")</f>
        <v xml:space="preserve"> </v>
      </c>
      <c r="J40" s="19" t="str">
        <f>IF(детализация!P39&gt;0,детализация!P39," ")</f>
        <v xml:space="preserve"> </v>
      </c>
      <c r="K40" s="3" t="str">
        <f>'сборка(P)'!P40</f>
        <v xml:space="preserve">   </v>
      </c>
      <c r="L40" s="85">
        <f>IF(детализация!Q39&gt;0,1,0)</f>
        <v>0</v>
      </c>
    </row>
    <row r="41" spans="1:12" ht="15">
      <c r="A41" s="7">
        <v>37</v>
      </c>
      <c r="B41" s="14" t="str">
        <f ca="1">детализация!E40</f>
        <v xml:space="preserve"> </v>
      </c>
      <c r="C41" s="14" t="str">
        <f ca="1">детализация!F40</f>
        <v xml:space="preserve">  </v>
      </c>
      <c r="D41" s="27" t="str">
        <f ca="1">детализация!G40</f>
        <v xml:space="preserve">  </v>
      </c>
      <c r="E41" s="79" t="str">
        <f>IF(детализация!I40&gt;0,детализация!I40," ")</f>
        <v xml:space="preserve"> </v>
      </c>
      <c r="F41" s="79" t="str">
        <f>IF(детализация!L40&gt;0,детализация!L40," ")</f>
        <v xml:space="preserve"> </v>
      </c>
      <c r="G41" s="25" t="str">
        <f>IF(детализация!Q40&gt;0,детализация!Q40," ")</f>
        <v xml:space="preserve"> </v>
      </c>
      <c r="H41" s="14" t="str">
        <f>IF(детализация!H40=0,"Не задана"," ")</f>
        <v>Не задана</v>
      </c>
      <c r="I41" s="14" t="str">
        <f>IF(детализация!O40&gt;0,детализация!O40," ")</f>
        <v xml:space="preserve"> </v>
      </c>
      <c r="J41" s="19" t="str">
        <f>IF(детализация!P40&gt;0,детализация!P40," ")</f>
        <v xml:space="preserve"> </v>
      </c>
      <c r="K41" s="3" t="str">
        <f>'сборка(P)'!P41</f>
        <v xml:space="preserve">   </v>
      </c>
      <c r="L41" s="85">
        <f>IF(детализация!Q40&gt;0,1,0)</f>
        <v>0</v>
      </c>
    </row>
    <row r="42" spans="1:12" ht="15">
      <c r="A42" s="7">
        <v>38</v>
      </c>
      <c r="B42" s="14" t="str">
        <f ca="1">детализация!E41</f>
        <v xml:space="preserve"> </v>
      </c>
      <c r="C42" s="14" t="str">
        <f ca="1">детализация!F41</f>
        <v xml:space="preserve">  </v>
      </c>
      <c r="D42" s="27" t="str">
        <f ca="1">детализация!G41</f>
        <v xml:space="preserve">  </v>
      </c>
      <c r="E42" s="79" t="str">
        <f>IF(детализация!I41&gt;0,детализация!I41," ")</f>
        <v xml:space="preserve"> </v>
      </c>
      <c r="F42" s="79" t="str">
        <f>IF(детализация!L41&gt;0,детализация!L41," ")</f>
        <v xml:space="preserve"> </v>
      </c>
      <c r="G42" s="25" t="str">
        <f>IF(детализация!Q41&gt;0,детализация!Q41," ")</f>
        <v xml:space="preserve"> </v>
      </c>
      <c r="H42" s="14" t="str">
        <f>IF(детализация!H41=0,"Не задана"," ")</f>
        <v>Не задана</v>
      </c>
      <c r="I42" s="14" t="str">
        <f>IF(детализация!O41&gt;0,детализация!O41," ")</f>
        <v xml:space="preserve"> </v>
      </c>
      <c r="J42" s="19" t="str">
        <f>IF(детализация!P41&gt;0,детализация!P41," ")</f>
        <v xml:space="preserve"> </v>
      </c>
      <c r="K42" s="3" t="str">
        <f>'сборка(P)'!P42</f>
        <v xml:space="preserve">   </v>
      </c>
      <c r="L42" s="85">
        <f>IF(детализация!Q41&gt;0,1,0)</f>
        <v>0</v>
      </c>
    </row>
    <row r="43" spans="1:12" ht="15">
      <c r="A43" s="7">
        <v>39</v>
      </c>
      <c r="B43" s="14" t="str">
        <f ca="1">детализация!E42</f>
        <v xml:space="preserve"> </v>
      </c>
      <c r="C43" s="14" t="str">
        <f ca="1">детализация!F42</f>
        <v xml:space="preserve">  </v>
      </c>
      <c r="D43" s="27" t="str">
        <f ca="1">детализация!G42</f>
        <v xml:space="preserve">  </v>
      </c>
      <c r="E43" s="79" t="str">
        <f>IF(детализация!I42&gt;0,детализация!I42," ")</f>
        <v xml:space="preserve"> </v>
      </c>
      <c r="F43" s="79" t="str">
        <f>IF(детализация!L42&gt;0,детализация!L42," ")</f>
        <v xml:space="preserve"> </v>
      </c>
      <c r="G43" s="25" t="str">
        <f>IF(детализация!Q42&gt;0,детализация!Q42," ")</f>
        <v xml:space="preserve"> </v>
      </c>
      <c r="H43" s="14" t="str">
        <f>IF(детализация!H42=0,"Не задана"," ")</f>
        <v>Не задана</v>
      </c>
      <c r="I43" s="14" t="str">
        <f>IF(детализация!O42&gt;0,детализация!O42," ")</f>
        <v xml:space="preserve"> </v>
      </c>
      <c r="J43" s="19" t="str">
        <f>IF(детализация!P42&gt;0,детализация!P42," ")</f>
        <v xml:space="preserve"> </v>
      </c>
      <c r="K43" s="3" t="str">
        <f>'сборка(P)'!P43</f>
        <v xml:space="preserve">   </v>
      </c>
      <c r="L43" s="85">
        <f>IF(детализация!Q42&gt;0,1,0)</f>
        <v>0</v>
      </c>
    </row>
    <row r="44" spans="1:12" ht="15">
      <c r="A44" s="7">
        <v>40</v>
      </c>
      <c r="B44" s="14" t="str">
        <f ca="1">детализация!E43</f>
        <v xml:space="preserve"> </v>
      </c>
      <c r="C44" s="14" t="str">
        <f ca="1">детализация!F43</f>
        <v xml:space="preserve">  </v>
      </c>
      <c r="D44" s="27" t="str">
        <f ca="1">детализация!G43</f>
        <v xml:space="preserve">  </v>
      </c>
      <c r="E44" s="79" t="str">
        <f>IF(детализация!I43&gt;0,детализация!I43," ")</f>
        <v xml:space="preserve"> </v>
      </c>
      <c r="F44" s="79" t="str">
        <f>IF(детализация!L43&gt;0,детализация!L43," ")</f>
        <v xml:space="preserve"> </v>
      </c>
      <c r="G44" s="25" t="str">
        <f>IF(детализация!Q43&gt;0,детализация!Q43," ")</f>
        <v xml:space="preserve"> </v>
      </c>
      <c r="H44" s="14" t="str">
        <f>IF(детализация!H43=0,"Не задана"," ")</f>
        <v>Не задана</v>
      </c>
      <c r="I44" s="14" t="str">
        <f>IF(детализация!O43&gt;0,детализация!O43," ")</f>
        <v xml:space="preserve"> </v>
      </c>
      <c r="J44" s="19" t="str">
        <f>IF(детализация!P43&gt;0,детализация!P43," ")</f>
        <v xml:space="preserve"> </v>
      </c>
      <c r="K44" s="3" t="str">
        <f>'сборка(P)'!P44</f>
        <v xml:space="preserve">   </v>
      </c>
      <c r="L44" s="85">
        <f>IF(детализация!Q43&gt;0,1,0)</f>
        <v>0</v>
      </c>
    </row>
    <row r="45" spans="1:12" ht="15">
      <c r="A45" s="7">
        <v>41</v>
      </c>
      <c r="B45" s="14" t="str">
        <f ca="1">детализация!E44</f>
        <v xml:space="preserve"> </v>
      </c>
      <c r="C45" s="14" t="str">
        <f ca="1">детализация!F44</f>
        <v xml:space="preserve">  </v>
      </c>
      <c r="D45" s="27" t="str">
        <f ca="1">детализация!G44</f>
        <v xml:space="preserve">  </v>
      </c>
      <c r="E45" s="79" t="str">
        <f>IF(детализация!I44&gt;0,детализация!I44," ")</f>
        <v xml:space="preserve"> </v>
      </c>
      <c r="F45" s="79" t="str">
        <f>IF(детализация!L44&gt;0,детализация!L44," ")</f>
        <v xml:space="preserve"> </v>
      </c>
      <c r="G45" s="25" t="str">
        <f>IF(детализация!Q44&gt;0,детализация!Q44," ")</f>
        <v xml:space="preserve"> </v>
      </c>
      <c r="H45" s="14" t="str">
        <f>IF(детализация!H44=0,"Не задана"," ")</f>
        <v>Не задана</v>
      </c>
      <c r="I45" s="14" t="str">
        <f>IF(детализация!O44&gt;0,детализация!O44," ")</f>
        <v xml:space="preserve"> </v>
      </c>
      <c r="J45" s="19" t="str">
        <f>IF(детализация!P44&gt;0,детализация!P44," ")</f>
        <v xml:space="preserve"> </v>
      </c>
      <c r="K45" s="3" t="str">
        <f>'сборка(P)'!P45</f>
        <v xml:space="preserve">   </v>
      </c>
      <c r="L45" s="85">
        <f>IF(детализация!Q44&gt;0,1,0)</f>
        <v>0</v>
      </c>
    </row>
    <row r="46" spans="1:12" ht="15">
      <c r="A46" s="7">
        <v>42</v>
      </c>
      <c r="B46" s="14" t="str">
        <f ca="1">детализация!E45</f>
        <v xml:space="preserve"> </v>
      </c>
      <c r="C46" s="14" t="str">
        <f ca="1">детализация!F45</f>
        <v xml:space="preserve">  </v>
      </c>
      <c r="D46" s="27" t="str">
        <f ca="1">детализация!G45</f>
        <v xml:space="preserve">  </v>
      </c>
      <c r="E46" s="79" t="str">
        <f>IF(детализация!I45&gt;0,детализация!I45," ")</f>
        <v xml:space="preserve"> </v>
      </c>
      <c r="F46" s="79" t="str">
        <f>IF(детализация!L45&gt;0,детализация!L45," ")</f>
        <v xml:space="preserve"> </v>
      </c>
      <c r="G46" s="25" t="str">
        <f>IF(детализация!Q45&gt;0,детализация!Q45," ")</f>
        <v xml:space="preserve"> </v>
      </c>
      <c r="H46" s="14" t="str">
        <f>IF(детализация!H45=0,"Не задана"," ")</f>
        <v>Не задана</v>
      </c>
      <c r="I46" s="14" t="str">
        <f>IF(детализация!O45&gt;0,детализация!O45," ")</f>
        <v xml:space="preserve"> </v>
      </c>
      <c r="J46" s="19" t="str">
        <f>IF(детализация!P45&gt;0,детализация!P45," ")</f>
        <v xml:space="preserve"> </v>
      </c>
      <c r="K46" s="3" t="str">
        <f>'сборка(P)'!P46</f>
        <v xml:space="preserve">   </v>
      </c>
      <c r="L46" s="85">
        <f>IF(детализация!Q45&gt;0,1,0)</f>
        <v>0</v>
      </c>
    </row>
    <row r="47" spans="1:12" ht="15">
      <c r="A47" s="7">
        <v>43</v>
      </c>
      <c r="B47" s="14" t="str">
        <f ca="1">детализация!E46</f>
        <v xml:space="preserve"> </v>
      </c>
      <c r="C47" s="14" t="str">
        <f ca="1">детализация!F46</f>
        <v xml:space="preserve">  </v>
      </c>
      <c r="D47" s="27" t="str">
        <f ca="1">детализация!G46</f>
        <v xml:space="preserve">  </v>
      </c>
      <c r="E47" s="79" t="str">
        <f>IF(детализация!I46&gt;0,детализация!I46," ")</f>
        <v xml:space="preserve"> </v>
      </c>
      <c r="F47" s="79" t="str">
        <f>IF(детализация!L46&gt;0,детализация!L46," ")</f>
        <v xml:space="preserve"> </v>
      </c>
      <c r="G47" s="25" t="str">
        <f>IF(детализация!Q46&gt;0,детализация!Q46," ")</f>
        <v xml:space="preserve"> </v>
      </c>
      <c r="H47" s="14" t="str">
        <f>IF(детализация!H46=0,"Не задана"," ")</f>
        <v>Не задана</v>
      </c>
      <c r="I47" s="14" t="str">
        <f>IF(детализация!O46&gt;0,детализация!O46," ")</f>
        <v xml:space="preserve"> </v>
      </c>
      <c r="J47" s="19" t="str">
        <f>IF(детализация!P46&gt;0,детализация!P46," ")</f>
        <v xml:space="preserve"> </v>
      </c>
      <c r="K47" s="3" t="str">
        <f>'сборка(P)'!P47</f>
        <v xml:space="preserve">   </v>
      </c>
      <c r="L47" s="85">
        <f>IF(детализация!Q46&gt;0,1,0)</f>
        <v>0</v>
      </c>
    </row>
    <row r="48" spans="1:12" ht="15">
      <c r="A48" s="7">
        <v>44</v>
      </c>
      <c r="B48" s="14" t="str">
        <f ca="1">детализация!E47</f>
        <v xml:space="preserve"> </v>
      </c>
      <c r="C48" s="14" t="str">
        <f ca="1">детализация!F47</f>
        <v xml:space="preserve">  </v>
      </c>
      <c r="D48" s="27" t="str">
        <f ca="1">детализация!G47</f>
        <v xml:space="preserve">  </v>
      </c>
      <c r="E48" s="79" t="str">
        <f>IF(детализация!I47&gt;0,детализация!I47," ")</f>
        <v xml:space="preserve"> </v>
      </c>
      <c r="F48" s="79" t="str">
        <f>IF(детализация!L47&gt;0,детализация!L47," ")</f>
        <v xml:space="preserve"> </v>
      </c>
      <c r="G48" s="25" t="str">
        <f>IF(детализация!Q47&gt;0,детализация!Q47," ")</f>
        <v xml:space="preserve"> </v>
      </c>
      <c r="H48" s="14" t="str">
        <f>IF(детализация!H47=0,"Не задана"," ")</f>
        <v>Не задана</v>
      </c>
      <c r="I48" s="14" t="str">
        <f>IF(детализация!O47&gt;0,детализация!O47," ")</f>
        <v xml:space="preserve"> </v>
      </c>
      <c r="J48" s="19" t="str">
        <f>IF(детализация!P47&gt;0,детализация!P47," ")</f>
        <v xml:space="preserve"> </v>
      </c>
      <c r="K48" s="3" t="str">
        <f>'сборка(P)'!P48</f>
        <v xml:space="preserve">   </v>
      </c>
      <c r="L48" s="85">
        <f>IF(детализация!Q47&gt;0,1,0)</f>
        <v>0</v>
      </c>
    </row>
    <row r="49" spans="1:12" ht="15">
      <c r="A49" s="7">
        <v>45</v>
      </c>
      <c r="B49" s="14" t="str">
        <f ca="1">детализация!E48</f>
        <v xml:space="preserve"> </v>
      </c>
      <c r="C49" s="14" t="str">
        <f ca="1">детализация!F48</f>
        <v xml:space="preserve">  </v>
      </c>
      <c r="D49" s="27" t="str">
        <f ca="1">детализация!G48</f>
        <v xml:space="preserve">  </v>
      </c>
      <c r="E49" s="79" t="str">
        <f>IF(детализация!I48&gt;0,детализация!I48," ")</f>
        <v xml:space="preserve"> </v>
      </c>
      <c r="F49" s="79" t="str">
        <f>IF(детализация!L48&gt;0,детализация!L48," ")</f>
        <v xml:space="preserve"> </v>
      </c>
      <c r="G49" s="25" t="str">
        <f>IF(детализация!Q48&gt;0,детализация!Q48," ")</f>
        <v xml:space="preserve"> </v>
      </c>
      <c r="H49" s="14" t="str">
        <f>IF(детализация!H48=0,"Не задана"," ")</f>
        <v>Не задана</v>
      </c>
      <c r="I49" s="14" t="str">
        <f>IF(детализация!O48&gt;0,детализация!O48," ")</f>
        <v xml:space="preserve"> </v>
      </c>
      <c r="J49" s="19" t="str">
        <f>IF(детализация!P48&gt;0,детализация!P48," ")</f>
        <v xml:space="preserve"> </v>
      </c>
      <c r="K49" s="3" t="str">
        <f>'сборка(P)'!P49</f>
        <v xml:space="preserve">   </v>
      </c>
      <c r="L49" s="85">
        <f>IF(детализация!Q48&gt;0,1,0)</f>
        <v>0</v>
      </c>
    </row>
    <row r="50" spans="1:12" ht="15">
      <c r="A50" s="7">
        <v>46</v>
      </c>
      <c r="B50" s="14" t="str">
        <f ca="1">детализация!E49</f>
        <v xml:space="preserve"> </v>
      </c>
      <c r="C50" s="14" t="str">
        <f ca="1">детализация!F49</f>
        <v xml:space="preserve">  </v>
      </c>
      <c r="D50" s="27" t="str">
        <f ca="1">детализация!G49</f>
        <v xml:space="preserve">  </v>
      </c>
      <c r="E50" s="79" t="str">
        <f>IF(детализация!I49&gt;0,детализация!I49," ")</f>
        <v xml:space="preserve"> </v>
      </c>
      <c r="F50" s="79" t="str">
        <f>IF(детализация!L49&gt;0,детализация!L49," ")</f>
        <v xml:space="preserve"> </v>
      </c>
      <c r="G50" s="25" t="str">
        <f>IF(детализация!Q49&gt;0,детализация!Q49," ")</f>
        <v xml:space="preserve"> </v>
      </c>
      <c r="H50" s="14" t="str">
        <f>IF(детализация!H49=0,"Не задана"," ")</f>
        <v>Не задана</v>
      </c>
      <c r="I50" s="14" t="str">
        <f>IF(детализация!O49&gt;0,детализация!O49," ")</f>
        <v xml:space="preserve"> </v>
      </c>
      <c r="J50" s="19" t="str">
        <f>IF(детализация!P49&gt;0,детализация!P49," ")</f>
        <v xml:space="preserve"> </v>
      </c>
      <c r="K50" s="3" t="str">
        <f>'сборка(P)'!P50</f>
        <v xml:space="preserve">   </v>
      </c>
      <c r="L50" s="85">
        <f>IF(детализация!Q49&gt;0,1,0)</f>
        <v>0</v>
      </c>
    </row>
    <row r="51" spans="1:12" ht="15">
      <c r="A51" s="7">
        <v>47</v>
      </c>
      <c r="B51" s="14" t="str">
        <f ca="1">детализация!E50</f>
        <v xml:space="preserve"> </v>
      </c>
      <c r="C51" s="14" t="str">
        <f ca="1">детализация!F50</f>
        <v xml:space="preserve">  </v>
      </c>
      <c r="D51" s="27" t="str">
        <f ca="1">детализация!G50</f>
        <v xml:space="preserve">  </v>
      </c>
      <c r="E51" s="79" t="str">
        <f>IF(детализация!I50&gt;0,детализация!I50," ")</f>
        <v xml:space="preserve"> </v>
      </c>
      <c r="F51" s="79" t="str">
        <f>IF(детализация!L50&gt;0,детализация!L50," ")</f>
        <v xml:space="preserve"> </v>
      </c>
      <c r="G51" s="25" t="str">
        <f>IF(детализация!Q50&gt;0,детализация!Q50," ")</f>
        <v xml:space="preserve"> </v>
      </c>
      <c r="H51" s="14" t="str">
        <f>IF(детализация!H50=0,"Не задана"," ")</f>
        <v>Не задана</v>
      </c>
      <c r="I51" s="14" t="str">
        <f>IF(детализация!O50&gt;0,детализация!O50," ")</f>
        <v xml:space="preserve"> </v>
      </c>
      <c r="J51" s="19" t="str">
        <f>IF(детализация!P50&gt;0,детализация!P50," ")</f>
        <v xml:space="preserve"> </v>
      </c>
      <c r="K51" s="3" t="str">
        <f>'сборка(P)'!P51</f>
        <v xml:space="preserve">   </v>
      </c>
      <c r="L51" s="85">
        <f>IF(детализация!Q50&gt;0,1,0)</f>
        <v>0</v>
      </c>
    </row>
    <row r="52" spans="1:12" ht="15">
      <c r="A52" s="7">
        <v>48</v>
      </c>
      <c r="B52" s="14" t="str">
        <f ca="1">детализация!E51</f>
        <v xml:space="preserve"> </v>
      </c>
      <c r="C52" s="14" t="str">
        <f ca="1">детализация!F51</f>
        <v xml:space="preserve">  </v>
      </c>
      <c r="D52" s="27" t="str">
        <f ca="1">детализация!G51</f>
        <v xml:space="preserve">  </v>
      </c>
      <c r="E52" s="79" t="str">
        <f>IF(детализация!I51&gt;0,детализация!I51," ")</f>
        <v xml:space="preserve"> </v>
      </c>
      <c r="F52" s="79" t="str">
        <f>IF(детализация!L51&gt;0,детализация!L51," ")</f>
        <v xml:space="preserve"> </v>
      </c>
      <c r="G52" s="25" t="str">
        <f>IF(детализация!Q51&gt;0,детализация!Q51," ")</f>
        <v xml:space="preserve"> </v>
      </c>
      <c r="H52" s="14" t="str">
        <f>IF(детализация!H51=0,"Не задана"," ")</f>
        <v>Не задана</v>
      </c>
      <c r="I52" s="14" t="str">
        <f>IF(детализация!O51&gt;0,детализация!O51," ")</f>
        <v xml:space="preserve"> </v>
      </c>
      <c r="J52" s="19" t="str">
        <f>IF(детализация!P51&gt;0,детализация!P51," ")</f>
        <v xml:space="preserve"> </v>
      </c>
      <c r="K52" s="3" t="str">
        <f>'сборка(P)'!P52</f>
        <v xml:space="preserve">   </v>
      </c>
      <c r="L52" s="85">
        <f>IF(детализация!Q51&gt;0,1,0)</f>
        <v>0</v>
      </c>
    </row>
    <row r="53" spans="1:12" ht="15">
      <c r="A53" s="7">
        <v>49</v>
      </c>
      <c r="B53" s="14" t="str">
        <f ca="1">детализация!E52</f>
        <v xml:space="preserve"> </v>
      </c>
      <c r="C53" s="14" t="str">
        <f ca="1">детализация!F52</f>
        <v xml:space="preserve">  </v>
      </c>
      <c r="D53" s="27" t="str">
        <f ca="1">детализация!G52</f>
        <v xml:space="preserve">  </v>
      </c>
      <c r="E53" s="79" t="str">
        <f>IF(детализация!I52&gt;0,детализация!I52," ")</f>
        <v xml:space="preserve"> </v>
      </c>
      <c r="F53" s="79" t="str">
        <f>IF(детализация!L52&gt;0,детализация!L52," ")</f>
        <v xml:space="preserve"> </v>
      </c>
      <c r="G53" s="25" t="str">
        <f>IF(детализация!Q52&gt;0,детализация!Q52," ")</f>
        <v xml:space="preserve"> </v>
      </c>
      <c r="H53" s="14" t="str">
        <f>IF(детализация!H52=0,"Не задана"," ")</f>
        <v>Не задана</v>
      </c>
      <c r="I53" s="14" t="str">
        <f>IF(детализация!O52&gt;0,детализация!O52," ")</f>
        <v xml:space="preserve"> </v>
      </c>
      <c r="J53" s="19" t="str">
        <f>IF(детализация!P52&gt;0,детализация!P52," ")</f>
        <v xml:space="preserve"> </v>
      </c>
      <c r="K53" s="3" t="str">
        <f>'сборка(P)'!P53</f>
        <v xml:space="preserve">   </v>
      </c>
      <c r="L53" s="85">
        <f>IF(детализация!Q52&gt;0,1,0)</f>
        <v>0</v>
      </c>
    </row>
    <row r="54" spans="1:12" ht="15">
      <c r="A54" s="7">
        <v>50</v>
      </c>
      <c r="B54" s="14" t="str">
        <f ca="1">детализация!E53</f>
        <v xml:space="preserve"> </v>
      </c>
      <c r="C54" s="14" t="str">
        <f ca="1">детализация!F53</f>
        <v xml:space="preserve">  </v>
      </c>
      <c r="D54" s="27" t="str">
        <f ca="1">детализация!G53</f>
        <v xml:space="preserve">  </v>
      </c>
      <c r="E54" s="79" t="str">
        <f>IF(детализация!I53&gt;0,детализация!I53," ")</f>
        <v xml:space="preserve"> </v>
      </c>
      <c r="F54" s="79" t="str">
        <f>IF(детализация!L53&gt;0,детализация!L53," ")</f>
        <v xml:space="preserve"> </v>
      </c>
      <c r="G54" s="25" t="str">
        <f>IF(детализация!Q53&gt;0,детализация!Q53," ")</f>
        <v xml:space="preserve"> </v>
      </c>
      <c r="H54" s="14" t="str">
        <f>IF(детализация!H53=0,"Не задана"," ")</f>
        <v>Не задана</v>
      </c>
      <c r="I54" s="14" t="str">
        <f>IF(детализация!O53&gt;0,детализация!O53," ")</f>
        <v xml:space="preserve"> </v>
      </c>
      <c r="J54" s="19" t="str">
        <f>IF(детализация!P53&gt;0,детализация!P53," ")</f>
        <v xml:space="preserve"> </v>
      </c>
      <c r="K54" s="3" t="str">
        <f>'сборка(P)'!P54</f>
        <v xml:space="preserve">   </v>
      </c>
      <c r="L54" s="85">
        <f>IF(детализация!Q53&gt;0,1,0)</f>
        <v>0</v>
      </c>
    </row>
    <row r="55" spans="1:12" ht="15">
      <c r="A55" s="7">
        <v>51</v>
      </c>
      <c r="B55" s="14" t="str">
        <f ca="1">детализация!E54</f>
        <v xml:space="preserve"> </v>
      </c>
      <c r="C55" s="14" t="str">
        <f ca="1">детализация!F54</f>
        <v xml:space="preserve">  </v>
      </c>
      <c r="D55" s="27" t="str">
        <f ca="1">детализация!G54</f>
        <v xml:space="preserve">  </v>
      </c>
      <c r="E55" s="79" t="str">
        <f>IF(детализация!I54&gt;0,детализация!I54," ")</f>
        <v xml:space="preserve"> </v>
      </c>
      <c r="F55" s="79" t="str">
        <f>IF(детализация!L54&gt;0,детализация!L54," ")</f>
        <v xml:space="preserve"> </v>
      </c>
      <c r="G55" s="25" t="str">
        <f>IF(детализация!Q54&gt;0,детализация!Q54," ")</f>
        <v xml:space="preserve"> </v>
      </c>
      <c r="H55" s="14" t="str">
        <f>IF(детализация!H54=0,"Не задана"," ")</f>
        <v>Не задана</v>
      </c>
      <c r="I55" s="14" t="str">
        <f>IF(детализация!O54&gt;0,детализация!O54," ")</f>
        <v xml:space="preserve"> </v>
      </c>
      <c r="J55" s="19" t="str">
        <f>IF(детализация!P54&gt;0,детализация!P54," ")</f>
        <v xml:space="preserve"> </v>
      </c>
      <c r="K55" s="3" t="str">
        <f>'сборка(P)'!P55</f>
        <v xml:space="preserve">   </v>
      </c>
      <c r="L55" s="85">
        <f>IF(детализация!Q54&gt;0,1,0)</f>
        <v>0</v>
      </c>
    </row>
    <row r="56" spans="1:12" ht="15">
      <c r="A56" s="7">
        <v>52</v>
      </c>
      <c r="B56" s="14" t="str">
        <f ca="1">детализация!E55</f>
        <v xml:space="preserve"> </v>
      </c>
      <c r="C56" s="14" t="str">
        <f ca="1">детализация!F55</f>
        <v xml:space="preserve">  </v>
      </c>
      <c r="D56" s="27" t="str">
        <f ca="1">детализация!G55</f>
        <v xml:space="preserve">  </v>
      </c>
      <c r="E56" s="79" t="str">
        <f>IF(детализация!I55&gt;0,детализация!I55," ")</f>
        <v xml:space="preserve"> </v>
      </c>
      <c r="F56" s="79" t="str">
        <f>IF(детализация!L55&gt;0,детализация!L55," ")</f>
        <v xml:space="preserve"> </v>
      </c>
      <c r="G56" s="25" t="str">
        <f>IF(детализация!Q55&gt;0,детализация!Q55," ")</f>
        <v xml:space="preserve"> </v>
      </c>
      <c r="H56" s="14" t="str">
        <f>IF(детализация!H55=0,"Не задана"," ")</f>
        <v>Не задана</v>
      </c>
      <c r="I56" s="14" t="str">
        <f>IF(детализация!O55&gt;0,детализация!O55," ")</f>
        <v xml:space="preserve"> </v>
      </c>
      <c r="J56" s="19" t="str">
        <f>IF(детализация!P55&gt;0,детализация!P55," ")</f>
        <v xml:space="preserve"> </v>
      </c>
      <c r="K56" s="3" t="str">
        <f>'сборка(P)'!P56</f>
        <v xml:space="preserve">   </v>
      </c>
      <c r="L56" s="85">
        <f>IF(детализация!Q55&gt;0,1,0)</f>
        <v>0</v>
      </c>
    </row>
    <row r="57" spans="1:12" ht="15">
      <c r="A57" s="7">
        <v>53</v>
      </c>
      <c r="B57" s="14" t="str">
        <f ca="1">детализация!E56</f>
        <v xml:space="preserve"> </v>
      </c>
      <c r="C57" s="14" t="str">
        <f ca="1">детализация!F56</f>
        <v xml:space="preserve">  </v>
      </c>
      <c r="D57" s="27" t="str">
        <f ca="1">детализация!G56</f>
        <v xml:space="preserve">  </v>
      </c>
      <c r="E57" s="79" t="str">
        <f>IF(детализация!I56&gt;0,детализация!I56," ")</f>
        <v xml:space="preserve"> </v>
      </c>
      <c r="F57" s="79" t="str">
        <f>IF(детализация!L56&gt;0,детализация!L56," ")</f>
        <v xml:space="preserve"> </v>
      </c>
      <c r="G57" s="25" t="str">
        <f>IF(детализация!Q56&gt;0,детализация!Q56," ")</f>
        <v xml:space="preserve"> </v>
      </c>
      <c r="H57" s="14" t="str">
        <f>IF(детализация!H56=0,"Не задана"," ")</f>
        <v>Не задана</v>
      </c>
      <c r="I57" s="14" t="str">
        <f>IF(детализация!O56&gt;0,детализация!O56," ")</f>
        <v xml:space="preserve"> </v>
      </c>
      <c r="J57" s="19" t="str">
        <f>IF(детализация!P56&gt;0,детализация!P56," ")</f>
        <v xml:space="preserve"> </v>
      </c>
      <c r="K57" s="3" t="str">
        <f>'сборка(P)'!P57</f>
        <v xml:space="preserve">   </v>
      </c>
      <c r="L57" s="85">
        <f>IF(детализация!Q56&gt;0,1,0)</f>
        <v>0</v>
      </c>
    </row>
    <row r="58" spans="1:12" ht="15">
      <c r="A58" s="7">
        <v>54</v>
      </c>
      <c r="B58" s="14" t="str">
        <f ca="1">детализация!E57</f>
        <v xml:space="preserve"> </v>
      </c>
      <c r="C58" s="14" t="str">
        <f ca="1">детализация!F57</f>
        <v xml:space="preserve">  </v>
      </c>
      <c r="D58" s="27" t="str">
        <f ca="1">детализация!G57</f>
        <v xml:space="preserve">  </v>
      </c>
      <c r="E58" s="79" t="str">
        <f>IF(детализация!I57&gt;0,детализация!I57," ")</f>
        <v xml:space="preserve"> </v>
      </c>
      <c r="F58" s="79" t="str">
        <f>IF(детализация!L57&gt;0,детализация!L57," ")</f>
        <v xml:space="preserve"> </v>
      </c>
      <c r="G58" s="25" t="str">
        <f>IF(детализация!Q57&gt;0,детализация!Q57," ")</f>
        <v xml:space="preserve"> </v>
      </c>
      <c r="H58" s="14" t="str">
        <f>IF(детализация!H57=0,"Не задана"," ")</f>
        <v>Не задана</v>
      </c>
      <c r="I58" s="14" t="str">
        <f>IF(детализация!O57&gt;0,детализация!O57," ")</f>
        <v xml:space="preserve"> </v>
      </c>
      <c r="J58" s="19" t="str">
        <f>IF(детализация!P57&gt;0,детализация!P57," ")</f>
        <v xml:space="preserve"> </v>
      </c>
      <c r="K58" s="3" t="str">
        <f>'сборка(P)'!P58</f>
        <v xml:space="preserve">   </v>
      </c>
      <c r="L58" s="85">
        <f>IF(детализация!Q57&gt;0,1,0)</f>
        <v>0</v>
      </c>
    </row>
    <row r="59" spans="1:12" ht="15">
      <c r="A59" s="7">
        <v>55</v>
      </c>
      <c r="B59" s="14" t="str">
        <f ca="1">детализация!E58</f>
        <v xml:space="preserve"> </v>
      </c>
      <c r="C59" s="14" t="str">
        <f ca="1">детализация!F58</f>
        <v xml:space="preserve">  </v>
      </c>
      <c r="D59" s="27" t="str">
        <f ca="1">детализация!G58</f>
        <v xml:space="preserve">  </v>
      </c>
      <c r="E59" s="79" t="str">
        <f>IF(детализация!I58&gt;0,детализация!I58," ")</f>
        <v xml:space="preserve"> </v>
      </c>
      <c r="F59" s="79" t="str">
        <f>IF(детализация!L58&gt;0,детализация!L58," ")</f>
        <v xml:space="preserve"> </v>
      </c>
      <c r="G59" s="25" t="str">
        <f>IF(детализация!Q58&gt;0,детализация!Q58," ")</f>
        <v xml:space="preserve"> </v>
      </c>
      <c r="H59" s="14" t="str">
        <f>IF(детализация!H58=0,"Не задана"," ")</f>
        <v>Не задана</v>
      </c>
      <c r="I59" s="14" t="str">
        <f>IF(детализация!O58&gt;0,детализация!O58," ")</f>
        <v xml:space="preserve"> </v>
      </c>
      <c r="J59" s="19" t="str">
        <f>IF(детализация!P58&gt;0,детализация!P58," ")</f>
        <v xml:space="preserve"> </v>
      </c>
      <c r="K59" s="3" t="str">
        <f>'сборка(P)'!P59</f>
        <v xml:space="preserve">   </v>
      </c>
      <c r="L59" s="85">
        <f>IF(детализация!Q58&gt;0,1,0)</f>
        <v>0</v>
      </c>
    </row>
    <row r="60" spans="1:12" ht="15">
      <c r="A60" s="7">
        <v>56</v>
      </c>
      <c r="B60" s="14" t="str">
        <f ca="1">детализация!E59</f>
        <v xml:space="preserve"> </v>
      </c>
      <c r="C60" s="14" t="str">
        <f ca="1">детализация!F59</f>
        <v xml:space="preserve">  </v>
      </c>
      <c r="D60" s="27" t="str">
        <f ca="1">детализация!G59</f>
        <v xml:space="preserve">  </v>
      </c>
      <c r="E60" s="79" t="str">
        <f>IF(детализация!I59&gt;0,детализация!I59," ")</f>
        <v xml:space="preserve"> </v>
      </c>
      <c r="F60" s="79" t="str">
        <f>IF(детализация!L59&gt;0,детализация!L59," ")</f>
        <v xml:space="preserve"> </v>
      </c>
      <c r="G60" s="25" t="str">
        <f>IF(детализация!Q59&gt;0,детализация!Q59," ")</f>
        <v xml:space="preserve"> </v>
      </c>
      <c r="H60" s="14" t="str">
        <f>IF(детализация!H59=0,"Не задана"," ")</f>
        <v>Не задана</v>
      </c>
      <c r="I60" s="14" t="str">
        <f>IF(детализация!O59&gt;0,детализация!O59," ")</f>
        <v xml:space="preserve"> </v>
      </c>
      <c r="J60" s="19" t="str">
        <f>IF(детализация!P59&gt;0,детализация!P59," ")</f>
        <v xml:space="preserve"> </v>
      </c>
      <c r="K60" s="3" t="str">
        <f>'сборка(P)'!P60</f>
        <v xml:space="preserve">   </v>
      </c>
      <c r="L60" s="85">
        <f>IF(детализация!Q59&gt;0,1,0)</f>
        <v>0</v>
      </c>
    </row>
    <row r="61" spans="1:12" ht="15">
      <c r="A61" s="7">
        <v>57</v>
      </c>
      <c r="B61" s="14" t="str">
        <f ca="1">детализация!E60</f>
        <v xml:space="preserve"> </v>
      </c>
      <c r="C61" s="14" t="str">
        <f ca="1">детализация!F60</f>
        <v xml:space="preserve">  </v>
      </c>
      <c r="D61" s="27" t="str">
        <f ca="1">детализация!G60</f>
        <v xml:space="preserve">  </v>
      </c>
      <c r="E61" s="79" t="str">
        <f>IF(детализация!I60&gt;0,детализация!I60," ")</f>
        <v xml:space="preserve"> </v>
      </c>
      <c r="F61" s="79" t="str">
        <f>IF(детализация!L60&gt;0,детализация!L60," ")</f>
        <v xml:space="preserve"> </v>
      </c>
      <c r="G61" s="25" t="str">
        <f>IF(детализация!Q60&gt;0,детализация!Q60," ")</f>
        <v xml:space="preserve"> </v>
      </c>
      <c r="H61" s="14" t="str">
        <f>IF(детализация!H60=0,"Не задана"," ")</f>
        <v>Не задана</v>
      </c>
      <c r="I61" s="14" t="str">
        <f>IF(детализация!O60&gt;0,детализация!O60," ")</f>
        <v xml:space="preserve"> </v>
      </c>
      <c r="J61" s="19" t="str">
        <f>IF(детализация!P60&gt;0,детализация!P60," ")</f>
        <v xml:space="preserve"> </v>
      </c>
      <c r="K61" s="3" t="str">
        <f>'сборка(P)'!P61</f>
        <v xml:space="preserve">   </v>
      </c>
      <c r="L61" s="85">
        <f>IF(детализация!Q60&gt;0,1,0)</f>
        <v>0</v>
      </c>
    </row>
    <row r="62" spans="1:12" ht="15">
      <c r="A62" s="7">
        <v>58</v>
      </c>
      <c r="B62" s="14" t="str">
        <f ca="1">детализация!E61</f>
        <v xml:space="preserve"> </v>
      </c>
      <c r="C62" s="14" t="str">
        <f ca="1">детализация!F61</f>
        <v xml:space="preserve">  </v>
      </c>
      <c r="D62" s="27" t="str">
        <f ca="1">детализация!G61</f>
        <v xml:space="preserve">  </v>
      </c>
      <c r="E62" s="79" t="str">
        <f>IF(детализация!I61&gt;0,детализация!I61," ")</f>
        <v xml:space="preserve"> </v>
      </c>
      <c r="F62" s="79" t="str">
        <f>IF(детализация!L61&gt;0,детализация!L61," ")</f>
        <v xml:space="preserve"> </v>
      </c>
      <c r="G62" s="25" t="str">
        <f>IF(детализация!Q61&gt;0,детализация!Q61," ")</f>
        <v xml:space="preserve"> </v>
      </c>
      <c r="H62" s="14" t="str">
        <f>IF(детализация!H61=0,"Не задана"," ")</f>
        <v>Не задана</v>
      </c>
      <c r="I62" s="14" t="str">
        <f>IF(детализация!O61&gt;0,детализация!O61," ")</f>
        <v xml:space="preserve"> </v>
      </c>
      <c r="J62" s="19" t="str">
        <f>IF(детализация!P61&gt;0,детализация!P61," ")</f>
        <v xml:space="preserve"> </v>
      </c>
      <c r="K62" s="3" t="str">
        <f>'сборка(P)'!P62</f>
        <v xml:space="preserve">   </v>
      </c>
      <c r="L62" s="85">
        <f>IF(детализация!Q61&gt;0,1,0)</f>
        <v>0</v>
      </c>
    </row>
    <row r="63" spans="1:12" ht="15">
      <c r="A63" s="7">
        <v>59</v>
      </c>
      <c r="B63" s="14" t="str">
        <f ca="1">детализация!E62</f>
        <v xml:space="preserve"> </v>
      </c>
      <c r="C63" s="14" t="str">
        <f ca="1">детализация!F62</f>
        <v xml:space="preserve">  </v>
      </c>
      <c r="D63" s="27" t="str">
        <f ca="1">детализация!G62</f>
        <v xml:space="preserve">  </v>
      </c>
      <c r="E63" s="79" t="str">
        <f>IF(детализация!I62&gt;0,детализация!I62," ")</f>
        <v xml:space="preserve"> </v>
      </c>
      <c r="F63" s="79" t="str">
        <f>IF(детализация!L62&gt;0,детализация!L62," ")</f>
        <v xml:space="preserve"> </v>
      </c>
      <c r="G63" s="25" t="str">
        <f>IF(детализация!Q62&gt;0,детализация!Q62," ")</f>
        <v xml:space="preserve"> </v>
      </c>
      <c r="H63" s="14" t="str">
        <f>IF(детализация!H62=0,"Не задана"," ")</f>
        <v>Не задана</v>
      </c>
      <c r="I63" s="14" t="str">
        <f>IF(детализация!O62&gt;0,детализация!O62," ")</f>
        <v xml:space="preserve"> </v>
      </c>
      <c r="J63" s="19" t="str">
        <f>IF(детализация!P62&gt;0,детализация!P62," ")</f>
        <v xml:space="preserve"> </v>
      </c>
      <c r="K63" s="3" t="str">
        <f>'сборка(P)'!P63</f>
        <v xml:space="preserve">   </v>
      </c>
      <c r="L63" s="85">
        <f>IF(детализация!Q62&gt;0,1,0)</f>
        <v>0</v>
      </c>
    </row>
    <row r="64" spans="1:12" ht="15">
      <c r="A64" s="7">
        <v>60</v>
      </c>
      <c r="B64" s="14" t="str">
        <f ca="1">детализация!E63</f>
        <v xml:space="preserve"> </v>
      </c>
      <c r="C64" s="14" t="str">
        <f ca="1">детализация!F63</f>
        <v xml:space="preserve">  </v>
      </c>
      <c r="D64" s="27" t="str">
        <f ca="1">детализация!G63</f>
        <v xml:space="preserve">  </v>
      </c>
      <c r="E64" s="79" t="str">
        <f>IF(детализация!I63&gt;0,детализация!I63," ")</f>
        <v xml:space="preserve"> </v>
      </c>
      <c r="F64" s="79" t="str">
        <f>IF(детализация!L63&gt;0,детализация!L63," ")</f>
        <v xml:space="preserve"> </v>
      </c>
      <c r="G64" s="25" t="str">
        <f>IF(детализация!Q63&gt;0,детализация!Q63," ")</f>
        <v xml:space="preserve"> </v>
      </c>
      <c r="H64" s="14" t="str">
        <f>IF(детализация!H63=0,"Не задана"," ")</f>
        <v>Не задана</v>
      </c>
      <c r="I64" s="14" t="str">
        <f>IF(детализация!O63&gt;0,детализация!O63," ")</f>
        <v xml:space="preserve"> </v>
      </c>
      <c r="J64" s="19" t="str">
        <f>IF(детализация!P63&gt;0,детализация!P63," ")</f>
        <v xml:space="preserve"> </v>
      </c>
      <c r="K64" s="3" t="str">
        <f>'сборка(P)'!P64</f>
        <v xml:space="preserve">   </v>
      </c>
      <c r="L64" s="85">
        <f>IF(детализация!Q63&gt;0,1,0)</f>
        <v>0</v>
      </c>
    </row>
    <row r="65" spans="1:12" ht="15">
      <c r="A65" s="7">
        <v>61</v>
      </c>
      <c r="B65" s="14" t="str">
        <f ca="1">детализация!E64</f>
        <v xml:space="preserve"> </v>
      </c>
      <c r="C65" s="14" t="str">
        <f ca="1">детализация!F64</f>
        <v xml:space="preserve">  </v>
      </c>
      <c r="D65" s="27" t="str">
        <f ca="1">детализация!G64</f>
        <v xml:space="preserve">  </v>
      </c>
      <c r="E65" s="79" t="str">
        <f>IF(детализация!I64&gt;0,детализация!I64," ")</f>
        <v xml:space="preserve"> </v>
      </c>
      <c r="F65" s="79" t="str">
        <f>IF(детализация!L64&gt;0,детализация!L64," ")</f>
        <v xml:space="preserve"> </v>
      </c>
      <c r="G65" s="25" t="str">
        <f>IF(детализация!Q64&gt;0,детализация!Q64," ")</f>
        <v xml:space="preserve"> </v>
      </c>
      <c r="H65" s="14" t="str">
        <f>IF(детализация!H64=0,"Не задана"," ")</f>
        <v>Не задана</v>
      </c>
      <c r="I65" s="14" t="str">
        <f>IF(детализация!O64&gt;0,детализация!O64," ")</f>
        <v xml:space="preserve"> </v>
      </c>
      <c r="J65" s="19" t="str">
        <f>IF(детализация!P64&gt;0,детализация!P64," ")</f>
        <v xml:space="preserve"> </v>
      </c>
      <c r="K65" s="3" t="str">
        <f>'сборка(P)'!P65</f>
        <v xml:space="preserve">   </v>
      </c>
      <c r="L65" s="85">
        <f>IF(детализация!Q64&gt;0,1,0)</f>
        <v>0</v>
      </c>
    </row>
    <row r="66" spans="1:12" ht="15">
      <c r="A66" s="7">
        <v>62</v>
      </c>
      <c r="B66" s="14" t="str">
        <f ca="1">детализация!E65</f>
        <v xml:space="preserve"> </v>
      </c>
      <c r="C66" s="14" t="str">
        <f ca="1">детализация!F65</f>
        <v xml:space="preserve">  </v>
      </c>
      <c r="D66" s="27" t="str">
        <f ca="1">детализация!G65</f>
        <v xml:space="preserve">  </v>
      </c>
      <c r="E66" s="79" t="str">
        <f>IF(детализация!I65&gt;0,детализация!I65," ")</f>
        <v xml:space="preserve"> </v>
      </c>
      <c r="F66" s="79" t="str">
        <f>IF(детализация!L65&gt;0,детализация!L65," ")</f>
        <v xml:space="preserve"> </v>
      </c>
      <c r="G66" s="25" t="str">
        <f>IF(детализация!Q65&gt;0,детализация!Q65," ")</f>
        <v xml:space="preserve"> </v>
      </c>
      <c r="H66" s="14" t="str">
        <f>IF(детализация!H65=0,"Не задана"," ")</f>
        <v>Не задана</v>
      </c>
      <c r="I66" s="14" t="str">
        <f>IF(детализация!O65&gt;0,детализация!O65," ")</f>
        <v xml:space="preserve"> </v>
      </c>
      <c r="J66" s="19" t="str">
        <f>IF(детализация!P65&gt;0,детализация!P65," ")</f>
        <v xml:space="preserve"> </v>
      </c>
      <c r="K66" s="3" t="str">
        <f>'сборка(P)'!P66</f>
        <v xml:space="preserve">   </v>
      </c>
      <c r="L66" s="85">
        <f>IF(детализация!Q65&gt;0,1,0)</f>
        <v>0</v>
      </c>
    </row>
    <row r="67" spans="1:12" ht="15">
      <c r="A67" s="7">
        <v>63</v>
      </c>
      <c r="B67" s="14" t="str">
        <f ca="1">детализация!E66</f>
        <v xml:space="preserve"> </v>
      </c>
      <c r="C67" s="14" t="str">
        <f ca="1">детализация!F66</f>
        <v xml:space="preserve">  </v>
      </c>
      <c r="D67" s="27" t="str">
        <f ca="1">детализация!G66</f>
        <v xml:space="preserve">  </v>
      </c>
      <c r="E67" s="79" t="str">
        <f>IF(детализация!I66&gt;0,детализация!I66," ")</f>
        <v xml:space="preserve"> </v>
      </c>
      <c r="F67" s="79" t="str">
        <f>IF(детализация!L66&gt;0,детализация!L66," ")</f>
        <v xml:space="preserve"> </v>
      </c>
      <c r="G67" s="25" t="str">
        <f>IF(детализация!Q66&gt;0,детализация!Q66," ")</f>
        <v xml:space="preserve"> </v>
      </c>
      <c r="H67" s="14" t="str">
        <f>IF(детализация!H66=0,"Не задана"," ")</f>
        <v>Не задана</v>
      </c>
      <c r="I67" s="14" t="str">
        <f>IF(детализация!O66&gt;0,детализация!O66," ")</f>
        <v xml:space="preserve"> </v>
      </c>
      <c r="J67" s="19" t="str">
        <f>IF(детализация!P66&gt;0,детализация!P66," ")</f>
        <v xml:space="preserve"> </v>
      </c>
      <c r="K67" s="3" t="str">
        <f>'сборка(P)'!P67</f>
        <v xml:space="preserve">   </v>
      </c>
      <c r="L67" s="85">
        <f>IF(детализация!Q66&gt;0,1,0)</f>
        <v>0</v>
      </c>
    </row>
    <row r="68" spans="1:12" ht="15">
      <c r="A68" s="7">
        <v>64</v>
      </c>
      <c r="B68" s="14" t="str">
        <f ca="1">детализация!E67</f>
        <v xml:space="preserve"> </v>
      </c>
      <c r="C68" s="14" t="str">
        <f ca="1">детализация!F67</f>
        <v xml:space="preserve">  </v>
      </c>
      <c r="D68" s="27" t="str">
        <f ca="1">детализация!G67</f>
        <v xml:space="preserve">  </v>
      </c>
      <c r="E68" s="79" t="str">
        <f>IF(детализация!I67&gt;0,детализация!I67," ")</f>
        <v xml:space="preserve"> </v>
      </c>
      <c r="F68" s="79" t="str">
        <f>IF(детализация!L67&gt;0,детализация!L67," ")</f>
        <v xml:space="preserve"> </v>
      </c>
      <c r="G68" s="25" t="str">
        <f>IF(детализация!Q67&gt;0,детализация!Q67," ")</f>
        <v xml:space="preserve"> </v>
      </c>
      <c r="H68" s="14" t="str">
        <f>IF(детализация!H67=0,"Не задана"," ")</f>
        <v>Не задана</v>
      </c>
      <c r="I68" s="14" t="str">
        <f>IF(детализация!O67&gt;0,детализация!O67," ")</f>
        <v xml:space="preserve"> </v>
      </c>
      <c r="J68" s="19" t="str">
        <f>IF(детализация!P67&gt;0,детализация!P67," ")</f>
        <v xml:space="preserve"> </v>
      </c>
      <c r="K68" s="3" t="str">
        <f>'сборка(P)'!P68</f>
        <v xml:space="preserve">   </v>
      </c>
      <c r="L68" s="85">
        <f>IF(детализация!Q67&gt;0,1,0)</f>
        <v>0</v>
      </c>
    </row>
    <row r="69" spans="1:12" ht="15">
      <c r="A69" s="7">
        <v>65</v>
      </c>
      <c r="B69" s="14" t="str">
        <f ca="1">детализация!E68</f>
        <v xml:space="preserve"> </v>
      </c>
      <c r="C69" s="14" t="str">
        <f ca="1">детализация!F68</f>
        <v xml:space="preserve">  </v>
      </c>
      <c r="D69" s="27" t="str">
        <f ca="1">детализация!G68</f>
        <v xml:space="preserve">  </v>
      </c>
      <c r="E69" s="79" t="str">
        <f>IF(детализация!I68&gt;0,детализация!I68," ")</f>
        <v xml:space="preserve"> </v>
      </c>
      <c r="F69" s="79" t="str">
        <f>IF(детализация!L68&gt;0,детализация!L68," ")</f>
        <v xml:space="preserve"> </v>
      </c>
      <c r="G69" s="25" t="str">
        <f>IF(детализация!Q68&gt;0,детализация!Q68," ")</f>
        <v xml:space="preserve"> </v>
      </c>
      <c r="H69" s="14" t="str">
        <f>IF(детализация!H68=0,"Не задана"," ")</f>
        <v>Не задана</v>
      </c>
      <c r="I69" s="14" t="str">
        <f>IF(детализация!O68&gt;0,детализация!O68," ")</f>
        <v xml:space="preserve"> </v>
      </c>
      <c r="J69" s="19" t="str">
        <f>IF(детализация!P68&gt;0,детализация!P68," ")</f>
        <v xml:space="preserve"> </v>
      </c>
      <c r="K69" s="3" t="str">
        <f>'сборка(P)'!P69</f>
        <v xml:space="preserve">   </v>
      </c>
      <c r="L69" s="85">
        <f>IF(детализация!Q68&gt;0,1,0)</f>
        <v>0</v>
      </c>
    </row>
    <row r="70" spans="1:12" ht="15">
      <c r="A70" s="7">
        <v>66</v>
      </c>
      <c r="B70" s="14" t="str">
        <f ca="1">детализация!E69</f>
        <v xml:space="preserve"> </v>
      </c>
      <c r="C70" s="14" t="str">
        <f ca="1">детализация!F69</f>
        <v xml:space="preserve">  </v>
      </c>
      <c r="D70" s="27" t="str">
        <f ca="1">детализация!G69</f>
        <v xml:space="preserve">  </v>
      </c>
      <c r="E70" s="79" t="str">
        <f>IF(детализация!I69&gt;0,детализация!I69," ")</f>
        <v xml:space="preserve"> </v>
      </c>
      <c r="F70" s="79" t="str">
        <f>IF(детализация!L69&gt;0,детализация!L69," ")</f>
        <v xml:space="preserve"> </v>
      </c>
      <c r="G70" s="25" t="str">
        <f>IF(детализация!Q69&gt;0,детализация!Q69," ")</f>
        <v xml:space="preserve"> </v>
      </c>
      <c r="H70" s="14" t="str">
        <f>IF(детализация!H69=0,"Не задана"," ")</f>
        <v>Не задана</v>
      </c>
      <c r="I70" s="14" t="str">
        <f>IF(детализация!O69&gt;0,детализация!O69," ")</f>
        <v xml:space="preserve"> </v>
      </c>
      <c r="J70" s="19" t="str">
        <f>IF(детализация!P69&gt;0,детализация!P69," ")</f>
        <v xml:space="preserve"> </v>
      </c>
      <c r="K70" s="3" t="str">
        <f>'сборка(P)'!P70</f>
        <v xml:space="preserve">   </v>
      </c>
      <c r="L70" s="85">
        <f>IF(детализация!Q69&gt;0,1,0)</f>
        <v>0</v>
      </c>
    </row>
    <row r="71" spans="1:12" ht="15">
      <c r="A71" s="7">
        <v>67</v>
      </c>
      <c r="B71" s="14" t="str">
        <f ca="1">детализация!E70</f>
        <v xml:space="preserve"> </v>
      </c>
      <c r="C71" s="14" t="str">
        <f ca="1">детализация!F70</f>
        <v xml:space="preserve">  </v>
      </c>
      <c r="D71" s="27" t="str">
        <f ca="1">детализация!G70</f>
        <v xml:space="preserve">  </v>
      </c>
      <c r="E71" s="79" t="str">
        <f>IF(детализация!I70&gt;0,детализация!I70," ")</f>
        <v xml:space="preserve"> </v>
      </c>
      <c r="F71" s="79" t="str">
        <f>IF(детализация!L70&gt;0,детализация!L70," ")</f>
        <v xml:space="preserve"> </v>
      </c>
      <c r="G71" s="25" t="str">
        <f>IF(детализация!Q70&gt;0,детализация!Q70," ")</f>
        <v xml:space="preserve"> </v>
      </c>
      <c r="H71" s="14" t="str">
        <f>IF(детализация!H70=0,"Не задана"," ")</f>
        <v>Не задана</v>
      </c>
      <c r="I71" s="14" t="str">
        <f>IF(детализация!O70&gt;0,детализация!O70," ")</f>
        <v xml:space="preserve"> </v>
      </c>
      <c r="J71" s="19" t="str">
        <f>IF(детализация!P70&gt;0,детализация!P70," ")</f>
        <v xml:space="preserve"> </v>
      </c>
      <c r="K71" s="3" t="str">
        <f>'сборка(P)'!P71</f>
        <v xml:space="preserve">   </v>
      </c>
      <c r="L71" s="85">
        <f>IF(детализация!Q70&gt;0,1,0)</f>
        <v>0</v>
      </c>
    </row>
    <row r="72" spans="1:12" ht="15">
      <c r="A72" s="7">
        <v>68</v>
      </c>
      <c r="B72" s="14" t="str">
        <f ca="1">детализация!E71</f>
        <v xml:space="preserve"> </v>
      </c>
      <c r="C72" s="14" t="str">
        <f ca="1">детализация!F71</f>
        <v xml:space="preserve">  </v>
      </c>
      <c r="D72" s="27" t="str">
        <f ca="1">детализация!G71</f>
        <v xml:space="preserve">  </v>
      </c>
      <c r="E72" s="79" t="str">
        <f>IF(детализация!I71&gt;0,детализация!I71," ")</f>
        <v xml:space="preserve"> </v>
      </c>
      <c r="F72" s="79" t="str">
        <f>IF(детализация!L71&gt;0,детализация!L71," ")</f>
        <v xml:space="preserve"> </v>
      </c>
      <c r="G72" s="25" t="str">
        <f>IF(детализация!Q71&gt;0,детализация!Q71," ")</f>
        <v xml:space="preserve"> </v>
      </c>
      <c r="H72" s="14" t="str">
        <f>IF(детализация!H71=0,"Не задана"," ")</f>
        <v>Не задана</v>
      </c>
      <c r="I72" s="14" t="str">
        <f>IF(детализация!O71&gt;0,детализация!O71," ")</f>
        <v xml:space="preserve"> </v>
      </c>
      <c r="J72" s="19" t="str">
        <f>IF(детализация!P71&gt;0,детализация!P71," ")</f>
        <v xml:space="preserve"> </v>
      </c>
      <c r="K72" s="3" t="str">
        <f>'сборка(P)'!P72</f>
        <v xml:space="preserve">   </v>
      </c>
      <c r="L72" s="85">
        <f>IF(детализация!Q71&gt;0,1,0)</f>
        <v>0</v>
      </c>
    </row>
    <row r="73" spans="1:12" ht="15">
      <c r="A73" s="7">
        <v>69</v>
      </c>
      <c r="B73" s="14" t="str">
        <f ca="1">детализация!E72</f>
        <v xml:space="preserve"> </v>
      </c>
      <c r="C73" s="14" t="str">
        <f ca="1">детализация!F72</f>
        <v xml:space="preserve">  </v>
      </c>
      <c r="D73" s="27" t="str">
        <f ca="1">детализация!G72</f>
        <v xml:space="preserve">  </v>
      </c>
      <c r="E73" s="79" t="str">
        <f>IF(детализация!I72&gt;0,детализация!I72," ")</f>
        <v xml:space="preserve"> </v>
      </c>
      <c r="F73" s="79" t="str">
        <f>IF(детализация!L72&gt;0,детализация!L72," ")</f>
        <v xml:space="preserve"> </v>
      </c>
      <c r="G73" s="25" t="str">
        <f>IF(детализация!Q72&gt;0,детализация!Q72," ")</f>
        <v xml:space="preserve"> </v>
      </c>
      <c r="H73" s="14" t="str">
        <f>IF(детализация!H72=0,"Не задана"," ")</f>
        <v>Не задана</v>
      </c>
      <c r="I73" s="14" t="str">
        <f>IF(детализация!O72&gt;0,детализация!O72," ")</f>
        <v xml:space="preserve"> </v>
      </c>
      <c r="J73" s="19" t="str">
        <f>IF(детализация!P72&gt;0,детализация!P72," ")</f>
        <v xml:space="preserve"> </v>
      </c>
      <c r="K73" s="3" t="str">
        <f>'сборка(P)'!P73</f>
        <v xml:space="preserve">   </v>
      </c>
      <c r="L73" s="85">
        <f>IF(детализация!Q72&gt;0,1,0)</f>
        <v>0</v>
      </c>
    </row>
    <row r="74" spans="1:12" ht="15">
      <c r="A74" s="7">
        <v>70</v>
      </c>
      <c r="B74" s="14" t="str">
        <f ca="1">детализация!E73</f>
        <v xml:space="preserve"> </v>
      </c>
      <c r="C74" s="14" t="str">
        <f ca="1">детализация!F73</f>
        <v xml:space="preserve">  </v>
      </c>
      <c r="D74" s="27" t="str">
        <f ca="1">детализация!G73</f>
        <v xml:space="preserve">  </v>
      </c>
      <c r="E74" s="79" t="str">
        <f>IF(детализация!I73&gt;0,детализация!I73," ")</f>
        <v xml:space="preserve"> </v>
      </c>
      <c r="F74" s="79" t="str">
        <f>IF(детализация!L73&gt;0,детализация!L73," ")</f>
        <v xml:space="preserve"> </v>
      </c>
      <c r="G74" s="25" t="str">
        <f>IF(детализация!Q73&gt;0,детализация!Q73," ")</f>
        <v xml:space="preserve"> </v>
      </c>
      <c r="H74" s="14" t="str">
        <f>IF(детализация!H73=0,"Не задана"," ")</f>
        <v>Не задана</v>
      </c>
      <c r="I74" s="14" t="str">
        <f>IF(детализация!O73&gt;0,детализация!O73," ")</f>
        <v xml:space="preserve"> </v>
      </c>
      <c r="J74" s="19" t="str">
        <f>IF(детализация!P73&gt;0,детализация!P73," ")</f>
        <v xml:space="preserve"> </v>
      </c>
      <c r="K74" s="3" t="str">
        <f>'сборка(P)'!P74</f>
        <v xml:space="preserve">   </v>
      </c>
      <c r="L74" s="85">
        <f>IF(детализация!Q73&gt;0,1,0)</f>
        <v>0</v>
      </c>
    </row>
    <row r="75" spans="1:12" ht="15">
      <c r="A75" s="7">
        <v>71</v>
      </c>
      <c r="B75" s="14" t="str">
        <f ca="1">детализация!E74</f>
        <v xml:space="preserve"> </v>
      </c>
      <c r="C75" s="14" t="str">
        <f ca="1">детализация!F74</f>
        <v xml:space="preserve">  </v>
      </c>
      <c r="D75" s="27" t="str">
        <f ca="1">детализация!G74</f>
        <v xml:space="preserve">  </v>
      </c>
      <c r="E75" s="79" t="str">
        <f>IF(детализация!I74&gt;0,детализация!I74," ")</f>
        <v xml:space="preserve"> </v>
      </c>
      <c r="F75" s="79" t="str">
        <f>IF(детализация!L74&gt;0,детализация!L74," ")</f>
        <v xml:space="preserve"> </v>
      </c>
      <c r="G75" s="25" t="str">
        <f>IF(детализация!Q74&gt;0,детализация!Q74," ")</f>
        <v xml:space="preserve"> </v>
      </c>
      <c r="H75" s="14" t="str">
        <f>IF(детализация!H74=0,"Не задана"," ")</f>
        <v>Не задана</v>
      </c>
      <c r="I75" s="14" t="str">
        <f>IF(детализация!O74&gt;0,детализация!O74," ")</f>
        <v xml:space="preserve"> </v>
      </c>
      <c r="J75" s="19" t="str">
        <f>IF(детализация!P74&gt;0,детализация!P74," ")</f>
        <v xml:space="preserve"> </v>
      </c>
      <c r="K75" s="3" t="str">
        <f>'сборка(P)'!P75</f>
        <v xml:space="preserve">   </v>
      </c>
      <c r="L75" s="85">
        <f>IF(детализация!Q74&gt;0,1,0)</f>
        <v>0</v>
      </c>
    </row>
    <row r="76" spans="1:12" ht="15">
      <c r="A76" s="7">
        <v>72</v>
      </c>
      <c r="B76" s="14" t="str">
        <f ca="1">детализация!E75</f>
        <v xml:space="preserve"> </v>
      </c>
      <c r="C76" s="14" t="str">
        <f ca="1">детализация!F75</f>
        <v xml:space="preserve">  </v>
      </c>
      <c r="D76" s="27" t="str">
        <f ca="1">детализация!G75</f>
        <v xml:space="preserve">  </v>
      </c>
      <c r="E76" s="79" t="str">
        <f>IF(детализация!I75&gt;0,детализация!I75," ")</f>
        <v xml:space="preserve"> </v>
      </c>
      <c r="F76" s="79" t="str">
        <f>IF(детализация!L75&gt;0,детализация!L75," ")</f>
        <v xml:space="preserve"> </v>
      </c>
      <c r="G76" s="25" t="str">
        <f>IF(детализация!Q75&gt;0,детализация!Q75," ")</f>
        <v xml:space="preserve"> </v>
      </c>
      <c r="H76" s="14" t="str">
        <f>IF(детализация!H75=0,"Не задана"," ")</f>
        <v>Не задана</v>
      </c>
      <c r="I76" s="14" t="str">
        <f>IF(детализация!O75&gt;0,детализация!O75," ")</f>
        <v xml:space="preserve"> </v>
      </c>
      <c r="J76" s="19" t="str">
        <f>IF(детализация!P75&gt;0,детализация!P75," ")</f>
        <v xml:space="preserve"> </v>
      </c>
      <c r="K76" s="3" t="str">
        <f>'сборка(P)'!P76</f>
        <v xml:space="preserve">   </v>
      </c>
      <c r="L76" s="85">
        <f>IF(детализация!Q75&gt;0,1,0)</f>
        <v>0</v>
      </c>
    </row>
    <row r="77" spans="1:12" ht="15">
      <c r="A77" s="7">
        <v>73</v>
      </c>
      <c r="B77" s="14" t="str">
        <f ca="1">детализация!E76</f>
        <v xml:space="preserve"> </v>
      </c>
      <c r="C77" s="14" t="str">
        <f ca="1">детализация!F76</f>
        <v xml:space="preserve">  </v>
      </c>
      <c r="D77" s="27" t="str">
        <f ca="1">детализация!G76</f>
        <v xml:space="preserve">  </v>
      </c>
      <c r="E77" s="79" t="str">
        <f>IF(детализация!I76&gt;0,детализация!I76," ")</f>
        <v xml:space="preserve"> </v>
      </c>
      <c r="F77" s="79" t="str">
        <f>IF(детализация!L76&gt;0,детализация!L76," ")</f>
        <v xml:space="preserve"> </v>
      </c>
      <c r="G77" s="25" t="str">
        <f>IF(детализация!Q76&gt;0,детализация!Q76," ")</f>
        <v xml:space="preserve"> </v>
      </c>
      <c r="H77" s="14" t="str">
        <f>IF(детализация!H76=0,"Не задана"," ")</f>
        <v>Не задана</v>
      </c>
      <c r="I77" s="14" t="str">
        <f>IF(детализация!O76&gt;0,детализация!O76," ")</f>
        <v xml:space="preserve"> </v>
      </c>
      <c r="J77" s="19" t="str">
        <f>IF(детализация!P76&gt;0,детализация!P76," ")</f>
        <v xml:space="preserve"> </v>
      </c>
      <c r="K77" s="3" t="str">
        <f>'сборка(P)'!P77</f>
        <v xml:space="preserve">   </v>
      </c>
      <c r="L77" s="85">
        <f>IF(детализация!Q76&gt;0,1,0)</f>
        <v>0</v>
      </c>
    </row>
    <row r="78" spans="1:12" ht="15">
      <c r="A78" s="7">
        <v>74</v>
      </c>
      <c r="B78" s="14" t="str">
        <f ca="1">детализация!E77</f>
        <v xml:space="preserve"> </v>
      </c>
      <c r="C78" s="14" t="str">
        <f ca="1">детализация!F77</f>
        <v xml:space="preserve">  </v>
      </c>
      <c r="D78" s="27" t="str">
        <f ca="1">детализация!G77</f>
        <v xml:space="preserve">  </v>
      </c>
      <c r="E78" s="79" t="str">
        <f>IF(детализация!I77&gt;0,детализация!I77," ")</f>
        <v xml:space="preserve"> </v>
      </c>
      <c r="F78" s="79" t="str">
        <f>IF(детализация!L77&gt;0,детализация!L77," ")</f>
        <v xml:space="preserve"> </v>
      </c>
      <c r="G78" s="25" t="str">
        <f>IF(детализация!Q77&gt;0,детализация!Q77," ")</f>
        <v xml:space="preserve"> </v>
      </c>
      <c r="H78" s="14" t="str">
        <f>IF(детализация!H77=0,"Не задана"," ")</f>
        <v>Не задана</v>
      </c>
      <c r="I78" s="14" t="str">
        <f>IF(детализация!O77&gt;0,детализация!O77," ")</f>
        <v xml:space="preserve"> </v>
      </c>
      <c r="J78" s="19" t="str">
        <f>IF(детализация!P77&gt;0,детализация!P77," ")</f>
        <v xml:space="preserve"> </v>
      </c>
      <c r="K78" s="3" t="str">
        <f>'сборка(P)'!P78</f>
        <v xml:space="preserve">   </v>
      </c>
      <c r="L78" s="85">
        <f>IF(детализация!Q77&gt;0,1,0)</f>
        <v>0</v>
      </c>
    </row>
    <row r="79" spans="1:12" ht="15">
      <c r="A79" s="7">
        <v>75</v>
      </c>
      <c r="B79" s="14" t="str">
        <f ca="1">детализация!E78</f>
        <v xml:space="preserve"> </v>
      </c>
      <c r="C79" s="14" t="str">
        <f ca="1">детализация!F78</f>
        <v xml:space="preserve">  </v>
      </c>
      <c r="D79" s="27" t="str">
        <f ca="1">детализация!G78</f>
        <v xml:space="preserve">  </v>
      </c>
      <c r="E79" s="79" t="str">
        <f>IF(детализация!I78&gt;0,детализация!I78," ")</f>
        <v xml:space="preserve"> </v>
      </c>
      <c r="F79" s="79" t="str">
        <f>IF(детализация!L78&gt;0,детализация!L78," ")</f>
        <v xml:space="preserve"> </v>
      </c>
      <c r="G79" s="25" t="str">
        <f>IF(детализация!Q78&gt;0,детализация!Q78," ")</f>
        <v xml:space="preserve"> </v>
      </c>
      <c r="H79" s="14" t="str">
        <f>IF(детализация!H78=0,"Не задана"," ")</f>
        <v>Не задана</v>
      </c>
      <c r="I79" s="14" t="str">
        <f>IF(детализация!O78&gt;0,детализация!O78," ")</f>
        <v xml:space="preserve"> </v>
      </c>
      <c r="J79" s="19" t="str">
        <f>IF(детализация!P78&gt;0,детализация!P78," ")</f>
        <v xml:space="preserve"> </v>
      </c>
      <c r="K79" s="3" t="str">
        <f>'сборка(P)'!P79</f>
        <v xml:space="preserve">   </v>
      </c>
      <c r="L79" s="85">
        <f>IF(детализация!Q78&gt;0,1,0)</f>
        <v>0</v>
      </c>
    </row>
    <row r="80" spans="1:12" ht="15">
      <c r="A80" s="7">
        <v>76</v>
      </c>
      <c r="B80" s="14" t="str">
        <f ca="1">детализация!E79</f>
        <v xml:space="preserve"> </v>
      </c>
      <c r="C80" s="14" t="str">
        <f ca="1">детализация!F79</f>
        <v xml:space="preserve">  </v>
      </c>
      <c r="D80" s="27" t="str">
        <f ca="1">детализация!G79</f>
        <v xml:space="preserve">  </v>
      </c>
      <c r="E80" s="79" t="str">
        <f>IF(детализация!I79&gt;0,детализация!I79," ")</f>
        <v xml:space="preserve"> </v>
      </c>
      <c r="F80" s="79" t="str">
        <f>IF(детализация!L79&gt;0,детализация!L79," ")</f>
        <v xml:space="preserve"> </v>
      </c>
      <c r="G80" s="25" t="str">
        <f>IF(детализация!Q79&gt;0,детализация!Q79," ")</f>
        <v xml:space="preserve"> </v>
      </c>
      <c r="H80" s="14" t="str">
        <f>IF(детализация!H79=0,"Не задана"," ")</f>
        <v>Не задана</v>
      </c>
      <c r="I80" s="14" t="str">
        <f>IF(детализация!O79&gt;0,детализация!O79," ")</f>
        <v xml:space="preserve"> </v>
      </c>
      <c r="J80" s="19" t="str">
        <f>IF(детализация!P79&gt;0,детализация!P79," ")</f>
        <v xml:space="preserve"> </v>
      </c>
      <c r="K80" s="3" t="str">
        <f>'сборка(P)'!P80</f>
        <v xml:space="preserve">   </v>
      </c>
      <c r="L80" s="85">
        <f>IF(детализация!Q79&gt;0,1,0)</f>
        <v>0</v>
      </c>
    </row>
    <row r="81" spans="1:12" ht="15">
      <c r="A81" s="7">
        <v>77</v>
      </c>
      <c r="B81" s="14" t="str">
        <f ca="1">детализация!E80</f>
        <v xml:space="preserve"> </v>
      </c>
      <c r="C81" s="14" t="str">
        <f ca="1">детализация!F80</f>
        <v xml:space="preserve">  </v>
      </c>
      <c r="D81" s="27" t="str">
        <f ca="1">детализация!G80</f>
        <v xml:space="preserve">  </v>
      </c>
      <c r="E81" s="79" t="str">
        <f>IF(детализация!I80&gt;0,детализация!I80," ")</f>
        <v xml:space="preserve"> </v>
      </c>
      <c r="F81" s="79" t="str">
        <f>IF(детализация!L80&gt;0,детализация!L80," ")</f>
        <v xml:space="preserve"> </v>
      </c>
      <c r="G81" s="25" t="str">
        <f>IF(детализация!Q80&gt;0,детализация!Q80," ")</f>
        <v xml:space="preserve"> </v>
      </c>
      <c r="H81" s="14" t="str">
        <f>IF(детализация!H80=0,"Не задана"," ")</f>
        <v>Не задана</v>
      </c>
      <c r="I81" s="14" t="str">
        <f>IF(детализация!O80&gt;0,детализация!O80," ")</f>
        <v xml:space="preserve"> </v>
      </c>
      <c r="J81" s="19" t="str">
        <f>IF(детализация!P80&gt;0,детализация!P80," ")</f>
        <v xml:space="preserve"> </v>
      </c>
      <c r="K81" s="3" t="str">
        <f>'сборка(P)'!P81</f>
        <v xml:space="preserve">   </v>
      </c>
      <c r="L81" s="85">
        <f>IF(детализация!Q80&gt;0,1,0)</f>
        <v>0</v>
      </c>
    </row>
    <row r="82" spans="1:12" ht="15">
      <c r="A82" s="7">
        <v>78</v>
      </c>
      <c r="B82" s="14" t="str">
        <f ca="1">детализация!E81</f>
        <v xml:space="preserve"> </v>
      </c>
      <c r="C82" s="14" t="str">
        <f ca="1">детализация!F81</f>
        <v xml:space="preserve">  </v>
      </c>
      <c r="D82" s="27" t="str">
        <f ca="1">детализация!G81</f>
        <v xml:space="preserve">  </v>
      </c>
      <c r="E82" s="79" t="str">
        <f>IF(детализация!I81&gt;0,детализация!I81," ")</f>
        <v xml:space="preserve"> </v>
      </c>
      <c r="F82" s="79" t="str">
        <f>IF(детализация!L81&gt;0,детализация!L81," ")</f>
        <v xml:space="preserve"> </v>
      </c>
      <c r="G82" s="25" t="str">
        <f>IF(детализация!Q81&gt;0,детализация!Q81," ")</f>
        <v xml:space="preserve"> </v>
      </c>
      <c r="H82" s="14" t="str">
        <f>IF(детализация!H81=0,"Не задана"," ")</f>
        <v>Не задана</v>
      </c>
      <c r="I82" s="14" t="str">
        <f>IF(детализация!O81&gt;0,детализация!O81," ")</f>
        <v xml:space="preserve"> </v>
      </c>
      <c r="J82" s="19" t="str">
        <f>IF(детализация!P81&gt;0,детализация!P81," ")</f>
        <v xml:space="preserve"> </v>
      </c>
      <c r="K82" s="3" t="str">
        <f>'сборка(P)'!P82</f>
        <v xml:space="preserve">   </v>
      </c>
      <c r="L82" s="85">
        <f>IF(детализация!Q81&gt;0,1,0)</f>
        <v>0</v>
      </c>
    </row>
    <row r="83" spans="1:12" ht="15">
      <c r="A83" s="7">
        <v>79</v>
      </c>
      <c r="B83" s="14" t="str">
        <f ca="1">детализация!E82</f>
        <v xml:space="preserve"> </v>
      </c>
      <c r="C83" s="14" t="str">
        <f ca="1">детализация!F82</f>
        <v xml:space="preserve">  </v>
      </c>
      <c r="D83" s="27" t="str">
        <f ca="1">детализация!G82</f>
        <v xml:space="preserve">  </v>
      </c>
      <c r="E83" s="79" t="str">
        <f>IF(детализация!I82&gt;0,детализация!I82," ")</f>
        <v xml:space="preserve"> </v>
      </c>
      <c r="F83" s="79" t="str">
        <f>IF(детализация!L82&gt;0,детализация!L82," ")</f>
        <v xml:space="preserve"> </v>
      </c>
      <c r="G83" s="25" t="str">
        <f>IF(детализация!Q82&gt;0,детализация!Q82," ")</f>
        <v xml:space="preserve"> </v>
      </c>
      <c r="H83" s="14" t="str">
        <f>IF(детализация!H82=0,"Не задана"," ")</f>
        <v>Не задана</v>
      </c>
      <c r="I83" s="14" t="str">
        <f>IF(детализация!O82&gt;0,детализация!O82," ")</f>
        <v xml:space="preserve"> </v>
      </c>
      <c r="J83" s="19" t="str">
        <f>IF(детализация!P82&gt;0,детализация!P82," ")</f>
        <v xml:space="preserve"> </v>
      </c>
      <c r="K83" s="3" t="str">
        <f>'сборка(P)'!P83</f>
        <v xml:space="preserve">   </v>
      </c>
      <c r="L83" s="85">
        <f>IF(детализация!Q82&gt;0,1,0)</f>
        <v>0</v>
      </c>
    </row>
    <row r="84" spans="1:12" ht="15">
      <c r="A84" s="7">
        <v>80</v>
      </c>
      <c r="B84" s="14" t="str">
        <f ca="1">детализация!E83</f>
        <v xml:space="preserve"> </v>
      </c>
      <c r="C84" s="14" t="str">
        <f ca="1">детализация!F83</f>
        <v xml:space="preserve">  </v>
      </c>
      <c r="D84" s="27" t="str">
        <f ca="1">детализация!G83</f>
        <v xml:space="preserve">  </v>
      </c>
      <c r="E84" s="79" t="str">
        <f>IF(детализация!I83&gt;0,детализация!I83," ")</f>
        <v xml:space="preserve"> </v>
      </c>
      <c r="F84" s="79" t="str">
        <f>IF(детализация!L83&gt;0,детализация!L83," ")</f>
        <v xml:space="preserve"> </v>
      </c>
      <c r="G84" s="25" t="str">
        <f>IF(детализация!Q83&gt;0,детализация!Q83," ")</f>
        <v xml:space="preserve"> </v>
      </c>
      <c r="H84" s="14" t="str">
        <f>IF(детализация!H83=0,"Не задана"," ")</f>
        <v>Не задана</v>
      </c>
      <c r="I84" s="14" t="str">
        <f>IF(детализация!O83&gt;0,детализация!O83," ")</f>
        <v xml:space="preserve"> </v>
      </c>
      <c r="J84" s="19" t="str">
        <f>IF(детализация!P83&gt;0,детализация!P83," ")</f>
        <v xml:space="preserve"> </v>
      </c>
      <c r="K84" s="3" t="str">
        <f>'сборка(P)'!P84</f>
        <v xml:space="preserve">   </v>
      </c>
      <c r="L84" s="85">
        <f>IF(детализация!Q83&gt;0,1,0)</f>
        <v>0</v>
      </c>
    </row>
    <row r="85" spans="1:12" ht="15">
      <c r="A85" s="7">
        <v>81</v>
      </c>
      <c r="B85" s="14" t="str">
        <f ca="1">детализация!E84</f>
        <v xml:space="preserve"> </v>
      </c>
      <c r="C85" s="14" t="str">
        <f ca="1">детализация!F84</f>
        <v xml:space="preserve">  </v>
      </c>
      <c r="D85" s="27" t="str">
        <f ca="1">детализация!G84</f>
        <v xml:space="preserve">  </v>
      </c>
      <c r="E85" s="79" t="str">
        <f>IF(детализация!I84&gt;0,детализация!I84," ")</f>
        <v xml:space="preserve"> </v>
      </c>
      <c r="F85" s="79" t="str">
        <f>IF(детализация!L84&gt;0,детализация!L84," ")</f>
        <v xml:space="preserve"> </v>
      </c>
      <c r="G85" s="25" t="str">
        <f>IF(детализация!Q84&gt;0,детализация!Q84," ")</f>
        <v xml:space="preserve"> </v>
      </c>
      <c r="H85" s="14" t="str">
        <f>IF(детализация!H84=0,"Не задана"," ")</f>
        <v>Не задана</v>
      </c>
      <c r="I85" s="14" t="str">
        <f>IF(детализация!O84&gt;0,детализация!O84," ")</f>
        <v xml:space="preserve"> </v>
      </c>
      <c r="J85" s="19" t="str">
        <f>IF(детализация!P84&gt;0,детализация!P84," ")</f>
        <v xml:space="preserve"> </v>
      </c>
      <c r="K85" s="3" t="str">
        <f>'сборка(P)'!P85</f>
        <v xml:space="preserve">   </v>
      </c>
      <c r="L85" s="85">
        <f>IF(детализация!Q84&gt;0,1,0)</f>
        <v>0</v>
      </c>
    </row>
    <row r="86" spans="1:12" ht="15">
      <c r="A86" s="7">
        <v>82</v>
      </c>
      <c r="B86" s="14" t="str">
        <f ca="1">детализация!E85</f>
        <v xml:space="preserve"> </v>
      </c>
      <c r="C86" s="14" t="str">
        <f ca="1">детализация!F85</f>
        <v xml:space="preserve">  </v>
      </c>
      <c r="D86" s="27" t="str">
        <f ca="1">детализация!G85</f>
        <v xml:space="preserve">  </v>
      </c>
      <c r="E86" s="79" t="str">
        <f>IF(детализация!I85&gt;0,детализация!I85," ")</f>
        <v xml:space="preserve"> </v>
      </c>
      <c r="F86" s="79" t="str">
        <f>IF(детализация!L85&gt;0,детализация!L85," ")</f>
        <v xml:space="preserve"> </v>
      </c>
      <c r="G86" s="25" t="str">
        <f>IF(детализация!Q85&gt;0,детализация!Q85," ")</f>
        <v xml:space="preserve"> </v>
      </c>
      <c r="H86" s="14" t="str">
        <f>IF(детализация!H85=0,"Не задана"," ")</f>
        <v>Не задана</v>
      </c>
      <c r="I86" s="14" t="str">
        <f>IF(детализация!O85&gt;0,детализация!O85," ")</f>
        <v xml:space="preserve"> </v>
      </c>
      <c r="J86" s="19" t="str">
        <f>IF(детализация!P85&gt;0,детализация!P85," ")</f>
        <v xml:space="preserve"> </v>
      </c>
      <c r="K86" s="3" t="str">
        <f>'сборка(P)'!P86</f>
        <v xml:space="preserve">   </v>
      </c>
      <c r="L86" s="85">
        <f>IF(детализация!Q85&gt;0,1,0)</f>
        <v>0</v>
      </c>
    </row>
    <row r="87" spans="1:12" ht="15">
      <c r="A87" s="7">
        <v>83</v>
      </c>
      <c r="B87" s="14" t="str">
        <f ca="1">детализация!E86</f>
        <v xml:space="preserve"> </v>
      </c>
      <c r="C87" s="14" t="str">
        <f ca="1">детализация!F86</f>
        <v xml:space="preserve">  </v>
      </c>
      <c r="D87" s="27" t="str">
        <f ca="1">детализация!G86</f>
        <v xml:space="preserve">  </v>
      </c>
      <c r="E87" s="79" t="str">
        <f>IF(детализация!I86&gt;0,детализация!I86," ")</f>
        <v xml:space="preserve"> </v>
      </c>
      <c r="F87" s="79" t="str">
        <f>IF(детализация!L86&gt;0,детализация!L86," ")</f>
        <v xml:space="preserve"> </v>
      </c>
      <c r="G87" s="25" t="str">
        <f>IF(детализация!Q86&gt;0,детализация!Q86," ")</f>
        <v xml:space="preserve"> </v>
      </c>
      <c r="H87" s="14" t="str">
        <f>IF(детализация!H86=0,"Не задана"," ")</f>
        <v>Не задана</v>
      </c>
      <c r="I87" s="14" t="str">
        <f>IF(детализация!O86&gt;0,детализация!O86," ")</f>
        <v xml:space="preserve"> </v>
      </c>
      <c r="J87" s="19" t="str">
        <f>IF(детализация!P86&gt;0,детализация!P86," ")</f>
        <v xml:space="preserve"> </v>
      </c>
      <c r="K87" s="3" t="str">
        <f>'сборка(P)'!P87</f>
        <v xml:space="preserve">   </v>
      </c>
      <c r="L87" s="85">
        <f>IF(детализация!Q86&gt;0,1,0)</f>
        <v>0</v>
      </c>
    </row>
    <row r="88" spans="1:12" ht="15">
      <c r="A88" s="7">
        <v>84</v>
      </c>
      <c r="B88" s="14" t="str">
        <f ca="1">детализация!E87</f>
        <v xml:space="preserve"> </v>
      </c>
      <c r="C88" s="14" t="str">
        <f ca="1">детализация!F87</f>
        <v xml:space="preserve">  </v>
      </c>
      <c r="D88" s="27" t="str">
        <f ca="1">детализация!G87</f>
        <v xml:space="preserve">  </v>
      </c>
      <c r="E88" s="79" t="str">
        <f>IF(детализация!I87&gt;0,детализация!I87," ")</f>
        <v xml:space="preserve"> </v>
      </c>
      <c r="F88" s="79" t="str">
        <f>IF(детализация!L87&gt;0,детализация!L87," ")</f>
        <v xml:space="preserve"> </v>
      </c>
      <c r="G88" s="25" t="str">
        <f>IF(детализация!Q87&gt;0,детализация!Q87," ")</f>
        <v xml:space="preserve"> </v>
      </c>
      <c r="H88" s="14" t="str">
        <f>IF(детализация!H87=0,"Не задана"," ")</f>
        <v>Не задана</v>
      </c>
      <c r="I88" s="14" t="str">
        <f>IF(детализация!O87&gt;0,детализация!O87," ")</f>
        <v xml:space="preserve"> </v>
      </c>
      <c r="J88" s="19" t="str">
        <f>IF(детализация!P87&gt;0,детализация!P87," ")</f>
        <v xml:space="preserve"> </v>
      </c>
      <c r="K88" s="3" t="str">
        <f>'сборка(P)'!P88</f>
        <v xml:space="preserve">   </v>
      </c>
      <c r="L88" s="85">
        <f>IF(детализация!Q87&gt;0,1,0)</f>
        <v>0</v>
      </c>
    </row>
    <row r="89" spans="1:12" ht="15">
      <c r="A89" s="7">
        <v>85</v>
      </c>
      <c r="B89" s="14" t="str">
        <f ca="1">детализация!E88</f>
        <v xml:space="preserve"> </v>
      </c>
      <c r="C89" s="14" t="str">
        <f ca="1">детализация!F88</f>
        <v xml:space="preserve">  </v>
      </c>
      <c r="D89" s="27" t="str">
        <f ca="1">детализация!G88</f>
        <v xml:space="preserve">  </v>
      </c>
      <c r="E89" s="79" t="str">
        <f>IF(детализация!I88&gt;0,детализация!I88," ")</f>
        <v xml:space="preserve"> </v>
      </c>
      <c r="F89" s="79" t="str">
        <f>IF(детализация!L88&gt;0,детализация!L88," ")</f>
        <v xml:space="preserve"> </v>
      </c>
      <c r="G89" s="25" t="str">
        <f>IF(детализация!Q88&gt;0,детализация!Q88," ")</f>
        <v xml:space="preserve"> </v>
      </c>
      <c r="H89" s="14" t="str">
        <f>IF(детализация!H88=0,"Не задана"," ")</f>
        <v>Не задана</v>
      </c>
      <c r="I89" s="14" t="str">
        <f>IF(детализация!O88&gt;0,детализация!O88," ")</f>
        <v xml:space="preserve"> </v>
      </c>
      <c r="J89" s="19" t="str">
        <f>IF(детализация!P88&gt;0,детализация!P88," ")</f>
        <v xml:space="preserve"> </v>
      </c>
      <c r="K89" s="3" t="str">
        <f>'сборка(P)'!P89</f>
        <v xml:space="preserve">   </v>
      </c>
      <c r="L89" s="85">
        <f>IF(детализация!Q88&gt;0,1,0)</f>
        <v>0</v>
      </c>
    </row>
    <row r="90" spans="1:12" ht="15">
      <c r="A90" s="7">
        <v>86</v>
      </c>
      <c r="B90" s="14" t="str">
        <f ca="1">детализация!E89</f>
        <v xml:space="preserve"> </v>
      </c>
      <c r="C90" s="14" t="str">
        <f ca="1">детализация!F89</f>
        <v xml:space="preserve">  </v>
      </c>
      <c r="D90" s="27" t="str">
        <f ca="1">детализация!G89</f>
        <v xml:space="preserve">  </v>
      </c>
      <c r="E90" s="79" t="str">
        <f>IF(детализация!I89&gt;0,детализация!I89," ")</f>
        <v xml:space="preserve"> </v>
      </c>
      <c r="F90" s="79" t="str">
        <f>IF(детализация!L89&gt;0,детализация!L89," ")</f>
        <v xml:space="preserve"> </v>
      </c>
      <c r="G90" s="25" t="str">
        <f>IF(детализация!Q89&gt;0,детализация!Q89," ")</f>
        <v xml:space="preserve"> </v>
      </c>
      <c r="H90" s="14" t="str">
        <f>IF(детализация!H89=0,"Не задана"," ")</f>
        <v>Не задана</v>
      </c>
      <c r="I90" s="14" t="str">
        <f>IF(детализация!O89&gt;0,детализация!O89," ")</f>
        <v xml:space="preserve"> </v>
      </c>
      <c r="J90" s="19" t="str">
        <f>IF(детализация!P89&gt;0,детализация!P89," ")</f>
        <v xml:space="preserve"> </v>
      </c>
      <c r="K90" s="3" t="str">
        <f>'сборка(P)'!P90</f>
        <v xml:space="preserve">   </v>
      </c>
      <c r="L90" s="85">
        <f>IF(детализация!Q89&gt;0,1,0)</f>
        <v>0</v>
      </c>
    </row>
    <row r="91" spans="1:12" ht="15">
      <c r="A91" s="7">
        <v>87</v>
      </c>
      <c r="B91" s="14" t="str">
        <f ca="1">детализация!E90</f>
        <v xml:space="preserve"> </v>
      </c>
      <c r="C91" s="14" t="str">
        <f ca="1">детализация!F90</f>
        <v xml:space="preserve">  </v>
      </c>
      <c r="D91" s="27" t="str">
        <f ca="1">детализация!G90</f>
        <v xml:space="preserve">  </v>
      </c>
      <c r="E91" s="79" t="str">
        <f>IF(детализация!I90&gt;0,детализация!I90," ")</f>
        <v xml:space="preserve"> </v>
      </c>
      <c r="F91" s="79" t="str">
        <f>IF(детализация!L90&gt;0,детализация!L90," ")</f>
        <v xml:space="preserve"> </v>
      </c>
      <c r="G91" s="25" t="str">
        <f>IF(детализация!Q90&gt;0,детализация!Q90," ")</f>
        <v xml:space="preserve"> </v>
      </c>
      <c r="H91" s="14" t="str">
        <f>IF(детализация!H90=0,"Не задана"," ")</f>
        <v>Не задана</v>
      </c>
      <c r="I91" s="14" t="str">
        <f>IF(детализация!O90&gt;0,детализация!O90," ")</f>
        <v xml:space="preserve"> </v>
      </c>
      <c r="J91" s="19" t="str">
        <f>IF(детализация!P90&gt;0,детализация!P90," ")</f>
        <v xml:space="preserve"> </v>
      </c>
      <c r="K91" s="3" t="str">
        <f>'сборка(P)'!P91</f>
        <v xml:space="preserve">   </v>
      </c>
      <c r="L91" s="85">
        <f>IF(детализация!Q90&gt;0,1,0)</f>
        <v>0</v>
      </c>
    </row>
    <row r="92" spans="1:12" ht="15">
      <c r="A92" s="7">
        <v>88</v>
      </c>
      <c r="B92" s="14" t="str">
        <f ca="1">детализация!E91</f>
        <v xml:space="preserve"> </v>
      </c>
      <c r="C92" s="14" t="str">
        <f ca="1">детализация!F91</f>
        <v xml:space="preserve">  </v>
      </c>
      <c r="D92" s="27" t="str">
        <f ca="1">детализация!G91</f>
        <v xml:space="preserve">  </v>
      </c>
      <c r="E92" s="79" t="str">
        <f>IF(детализация!I91&gt;0,детализация!I91," ")</f>
        <v xml:space="preserve"> </v>
      </c>
      <c r="F92" s="79" t="str">
        <f>IF(детализация!L91&gt;0,детализация!L91," ")</f>
        <v xml:space="preserve"> </v>
      </c>
      <c r="G92" s="25" t="str">
        <f>IF(детализация!Q91&gt;0,детализация!Q91," ")</f>
        <v xml:space="preserve"> </v>
      </c>
      <c r="H92" s="14" t="str">
        <f>IF(детализация!H91=0,"Не задана"," ")</f>
        <v>Не задана</v>
      </c>
      <c r="I92" s="14" t="str">
        <f>IF(детализация!O91&gt;0,детализация!O91," ")</f>
        <v xml:space="preserve"> </v>
      </c>
      <c r="J92" s="19" t="str">
        <f>IF(детализация!P91&gt;0,детализация!P91," ")</f>
        <v xml:space="preserve"> </v>
      </c>
      <c r="K92" s="3" t="str">
        <f>'сборка(P)'!P92</f>
        <v xml:space="preserve">   </v>
      </c>
      <c r="L92" s="85">
        <f>IF(детализация!Q91&gt;0,1,0)</f>
        <v>0</v>
      </c>
    </row>
    <row r="93" spans="1:12" ht="15">
      <c r="A93" s="7">
        <v>89</v>
      </c>
      <c r="B93" s="14" t="str">
        <f ca="1">детализация!E92</f>
        <v xml:space="preserve"> </v>
      </c>
      <c r="C93" s="14" t="str">
        <f ca="1">детализация!F92</f>
        <v xml:space="preserve">  </v>
      </c>
      <c r="D93" s="27" t="str">
        <f ca="1">детализация!G92</f>
        <v xml:space="preserve">  </v>
      </c>
      <c r="E93" s="79" t="str">
        <f>IF(детализация!I92&gt;0,детализация!I92," ")</f>
        <v xml:space="preserve"> </v>
      </c>
      <c r="F93" s="79" t="str">
        <f>IF(детализация!L92&gt;0,детализация!L92," ")</f>
        <v xml:space="preserve"> </v>
      </c>
      <c r="G93" s="25" t="str">
        <f>IF(детализация!Q92&gt;0,детализация!Q92," ")</f>
        <v xml:space="preserve"> </v>
      </c>
      <c r="H93" s="14" t="str">
        <f>IF(детализация!H92=0,"Не задана"," ")</f>
        <v>Не задана</v>
      </c>
      <c r="I93" s="14" t="str">
        <f>IF(детализация!O92&gt;0,детализация!O92," ")</f>
        <v xml:space="preserve"> </v>
      </c>
      <c r="J93" s="19" t="str">
        <f>IF(детализация!P92&gt;0,детализация!P92," ")</f>
        <v xml:space="preserve"> </v>
      </c>
      <c r="K93" s="3" t="str">
        <f>'сборка(P)'!P93</f>
        <v xml:space="preserve">   </v>
      </c>
      <c r="L93" s="85">
        <f>IF(детализация!Q92&gt;0,1,0)</f>
        <v>0</v>
      </c>
    </row>
    <row r="94" spans="1:12" ht="15">
      <c r="A94" s="7">
        <v>90</v>
      </c>
      <c r="B94" s="14" t="str">
        <f ca="1">детализация!E93</f>
        <v xml:space="preserve"> </v>
      </c>
      <c r="C94" s="14" t="str">
        <f ca="1">детализация!F93</f>
        <v xml:space="preserve">  </v>
      </c>
      <c r="D94" s="27" t="str">
        <f ca="1">детализация!G93</f>
        <v xml:space="preserve">  </v>
      </c>
      <c r="E94" s="79" t="str">
        <f>IF(детализация!I93&gt;0,детализация!I93," ")</f>
        <v xml:space="preserve"> </v>
      </c>
      <c r="F94" s="79" t="str">
        <f>IF(детализация!L93&gt;0,детализация!L93," ")</f>
        <v xml:space="preserve"> </v>
      </c>
      <c r="G94" s="25" t="str">
        <f>IF(детализация!Q93&gt;0,детализация!Q93," ")</f>
        <v xml:space="preserve"> </v>
      </c>
      <c r="H94" s="14" t="str">
        <f>IF(детализация!H93=0,"Не задана"," ")</f>
        <v>Не задана</v>
      </c>
      <c r="I94" s="14" t="str">
        <f>IF(детализация!O93&gt;0,детализация!O93," ")</f>
        <v xml:space="preserve"> </v>
      </c>
      <c r="J94" s="19" t="str">
        <f>IF(детализация!P93&gt;0,детализация!P93," ")</f>
        <v xml:space="preserve"> </v>
      </c>
      <c r="K94" s="3" t="str">
        <f>'сборка(P)'!P94</f>
        <v xml:space="preserve">   </v>
      </c>
      <c r="L94" s="85">
        <f>IF(детализация!Q93&gt;0,1,0)</f>
        <v>0</v>
      </c>
    </row>
    <row r="95" spans="1:12" ht="15">
      <c r="A95" s="7">
        <v>91</v>
      </c>
      <c r="B95" s="14" t="str">
        <f ca="1">детализация!E94</f>
        <v xml:space="preserve"> </v>
      </c>
      <c r="C95" s="14" t="str">
        <f ca="1">детализация!F94</f>
        <v xml:space="preserve">  </v>
      </c>
      <c r="D95" s="27" t="str">
        <f ca="1">детализация!G94</f>
        <v xml:space="preserve">  </v>
      </c>
      <c r="E95" s="79" t="str">
        <f>IF(детализация!I94&gt;0,детализация!I94," ")</f>
        <v xml:space="preserve"> </v>
      </c>
      <c r="F95" s="79" t="str">
        <f>IF(детализация!L94&gt;0,детализация!L94," ")</f>
        <v xml:space="preserve"> </v>
      </c>
      <c r="G95" s="25" t="str">
        <f>IF(детализация!Q94&gt;0,детализация!Q94," ")</f>
        <v xml:space="preserve"> </v>
      </c>
      <c r="H95" s="14" t="str">
        <f>IF(детализация!H94=0,"Не задана"," ")</f>
        <v>Не задана</v>
      </c>
      <c r="I95" s="14" t="str">
        <f>IF(детализация!O94&gt;0,детализация!O94," ")</f>
        <v xml:space="preserve"> </v>
      </c>
      <c r="J95" s="19" t="str">
        <f>IF(детализация!P94&gt;0,детализация!P94," ")</f>
        <v xml:space="preserve"> </v>
      </c>
      <c r="K95" s="3" t="str">
        <f>'сборка(P)'!P95</f>
        <v xml:space="preserve">   </v>
      </c>
      <c r="L95" s="85">
        <f>IF(детализация!Q94&gt;0,1,0)</f>
        <v>0</v>
      </c>
    </row>
    <row r="96" spans="1:12" ht="15">
      <c r="A96" s="7">
        <v>92</v>
      </c>
      <c r="B96" s="14" t="str">
        <f ca="1">детализация!E95</f>
        <v xml:space="preserve"> </v>
      </c>
      <c r="C96" s="14" t="str">
        <f ca="1">детализация!F95</f>
        <v xml:space="preserve">  </v>
      </c>
      <c r="D96" s="27" t="str">
        <f ca="1">детализация!G95</f>
        <v xml:space="preserve">  </v>
      </c>
      <c r="E96" s="79" t="str">
        <f>IF(детализация!I95&gt;0,детализация!I95," ")</f>
        <v xml:space="preserve"> </v>
      </c>
      <c r="F96" s="79" t="str">
        <f>IF(детализация!L95&gt;0,детализация!L95," ")</f>
        <v xml:space="preserve"> </v>
      </c>
      <c r="G96" s="25" t="str">
        <f>IF(детализация!Q95&gt;0,детализация!Q95," ")</f>
        <v xml:space="preserve"> </v>
      </c>
      <c r="H96" s="14" t="str">
        <f>IF(детализация!H95=0,"Не задана"," ")</f>
        <v>Не задана</v>
      </c>
      <c r="I96" s="14" t="str">
        <f>IF(детализация!O95&gt;0,детализация!O95," ")</f>
        <v xml:space="preserve"> </v>
      </c>
      <c r="J96" s="19" t="str">
        <f>IF(детализация!P95&gt;0,детализация!P95," ")</f>
        <v xml:space="preserve"> </v>
      </c>
      <c r="K96" s="3" t="str">
        <f>'сборка(P)'!P96</f>
        <v xml:space="preserve">   </v>
      </c>
      <c r="L96" s="85">
        <f>IF(детализация!Q95&gt;0,1,0)</f>
        <v>0</v>
      </c>
    </row>
    <row r="97" spans="1:12" ht="15">
      <c r="A97" s="7">
        <v>93</v>
      </c>
      <c r="B97" s="14" t="str">
        <f ca="1">детализация!E96</f>
        <v xml:space="preserve"> </v>
      </c>
      <c r="C97" s="14" t="str">
        <f ca="1">детализация!F96</f>
        <v xml:space="preserve">  </v>
      </c>
      <c r="D97" s="27" t="str">
        <f ca="1">детализация!G96</f>
        <v xml:space="preserve">  </v>
      </c>
      <c r="E97" s="79" t="str">
        <f>IF(детализация!I96&gt;0,детализация!I96," ")</f>
        <v xml:space="preserve"> </v>
      </c>
      <c r="F97" s="79" t="str">
        <f>IF(детализация!L96&gt;0,детализация!L96," ")</f>
        <v xml:space="preserve"> </v>
      </c>
      <c r="G97" s="25" t="str">
        <f>IF(детализация!Q96&gt;0,детализация!Q96," ")</f>
        <v xml:space="preserve"> </v>
      </c>
      <c r="H97" s="14" t="str">
        <f>IF(детализация!H96=0,"Не задана"," ")</f>
        <v>Не задана</v>
      </c>
      <c r="I97" s="14" t="str">
        <f>IF(детализация!O96&gt;0,детализация!O96," ")</f>
        <v xml:space="preserve"> </v>
      </c>
      <c r="J97" s="19" t="str">
        <f>IF(детализация!P96&gt;0,детализация!P96," ")</f>
        <v xml:space="preserve"> </v>
      </c>
      <c r="K97" s="3" t="str">
        <f>'сборка(P)'!P97</f>
        <v xml:space="preserve">   </v>
      </c>
      <c r="L97" s="85">
        <f>IF(детализация!Q96&gt;0,1,0)</f>
        <v>0</v>
      </c>
    </row>
    <row r="98" spans="1:12" ht="15">
      <c r="A98" s="7">
        <v>94</v>
      </c>
      <c r="B98" s="14" t="str">
        <f ca="1">детализация!E97</f>
        <v xml:space="preserve"> </v>
      </c>
      <c r="C98" s="14" t="str">
        <f ca="1">детализация!F97</f>
        <v xml:space="preserve">  </v>
      </c>
      <c r="D98" s="27" t="str">
        <f ca="1">детализация!G97</f>
        <v xml:space="preserve">  </v>
      </c>
      <c r="E98" s="79" t="str">
        <f>IF(детализация!I97&gt;0,детализация!I97," ")</f>
        <v xml:space="preserve"> </v>
      </c>
      <c r="F98" s="79" t="str">
        <f>IF(детализация!L97&gt;0,детализация!L97," ")</f>
        <v xml:space="preserve"> </v>
      </c>
      <c r="G98" s="25" t="str">
        <f>IF(детализация!Q97&gt;0,детализация!Q97," ")</f>
        <v xml:space="preserve"> </v>
      </c>
      <c r="H98" s="14" t="str">
        <f>IF(детализация!H97=0,"Не задана"," ")</f>
        <v>Не задана</v>
      </c>
      <c r="I98" s="14" t="str">
        <f>IF(детализация!O97&gt;0,детализация!O97," ")</f>
        <v xml:space="preserve"> </v>
      </c>
      <c r="J98" s="19" t="str">
        <f>IF(детализация!P97&gt;0,детализация!P97," ")</f>
        <v xml:space="preserve"> </v>
      </c>
      <c r="K98" s="3" t="str">
        <f>'сборка(P)'!P98</f>
        <v xml:space="preserve">   </v>
      </c>
      <c r="L98" s="85">
        <f>IF(детализация!Q97&gt;0,1,0)</f>
        <v>0</v>
      </c>
    </row>
    <row r="99" spans="1:12" ht="15">
      <c r="A99" s="7">
        <v>95</v>
      </c>
      <c r="B99" s="14" t="str">
        <f ca="1">детализация!E98</f>
        <v xml:space="preserve"> </v>
      </c>
      <c r="C99" s="14" t="str">
        <f ca="1">детализация!F98</f>
        <v xml:space="preserve">  </v>
      </c>
      <c r="D99" s="27" t="str">
        <f ca="1">детализация!G98</f>
        <v xml:space="preserve">  </v>
      </c>
      <c r="E99" s="79" t="str">
        <f>IF(детализация!I98&gt;0,детализация!I98," ")</f>
        <v xml:space="preserve"> </v>
      </c>
      <c r="F99" s="79" t="str">
        <f>IF(детализация!L98&gt;0,детализация!L98," ")</f>
        <v xml:space="preserve"> </v>
      </c>
      <c r="G99" s="25" t="str">
        <f>IF(детализация!Q98&gt;0,детализация!Q98," ")</f>
        <v xml:space="preserve"> </v>
      </c>
      <c r="H99" s="14" t="str">
        <f>IF(детализация!H98=0,"Не задана"," ")</f>
        <v>Не задана</v>
      </c>
      <c r="I99" s="14" t="str">
        <f>IF(детализация!O98&gt;0,детализация!O98," ")</f>
        <v xml:space="preserve"> </v>
      </c>
      <c r="J99" s="19" t="str">
        <f>IF(детализация!P98&gt;0,детализация!P98," ")</f>
        <v xml:space="preserve"> </v>
      </c>
      <c r="K99" s="3" t="str">
        <f>'сборка(P)'!P99</f>
        <v xml:space="preserve">   </v>
      </c>
      <c r="L99" s="85">
        <f>IF(детализация!Q98&gt;0,1,0)</f>
        <v>0</v>
      </c>
    </row>
    <row r="100" spans="1:12" ht="15">
      <c r="A100" s="7">
        <v>96</v>
      </c>
      <c r="B100" s="14" t="str">
        <f ca="1">детализация!E99</f>
        <v xml:space="preserve"> </v>
      </c>
      <c r="C100" s="14" t="str">
        <f ca="1">детализация!F99</f>
        <v xml:space="preserve">  </v>
      </c>
      <c r="D100" s="27" t="str">
        <f ca="1">детализация!G99</f>
        <v xml:space="preserve">  </v>
      </c>
      <c r="E100" s="79" t="str">
        <f>IF(детализация!I99&gt;0,детализация!I99," ")</f>
        <v xml:space="preserve"> </v>
      </c>
      <c r="F100" s="79" t="str">
        <f>IF(детализация!L99&gt;0,детализация!L99," ")</f>
        <v xml:space="preserve"> </v>
      </c>
      <c r="G100" s="25" t="str">
        <f>IF(детализация!Q99&gt;0,детализация!Q99," ")</f>
        <v xml:space="preserve"> </v>
      </c>
      <c r="H100" s="14" t="str">
        <f>IF(детализация!H99=0,"Не задана"," ")</f>
        <v>Не задана</v>
      </c>
      <c r="I100" s="14" t="str">
        <f>IF(детализация!O99&gt;0,детализация!O99," ")</f>
        <v xml:space="preserve"> </v>
      </c>
      <c r="J100" s="19" t="str">
        <f>IF(детализация!P99&gt;0,детализация!P99," ")</f>
        <v xml:space="preserve"> </v>
      </c>
      <c r="K100" s="3" t="str">
        <f>'сборка(P)'!P100</f>
        <v xml:space="preserve">   </v>
      </c>
      <c r="L100" s="85">
        <f>IF(детализация!Q99&gt;0,1,0)</f>
        <v>0</v>
      </c>
    </row>
    <row r="101" spans="1:12" ht="15">
      <c r="A101" s="7">
        <v>97</v>
      </c>
      <c r="B101" s="14" t="str">
        <f ca="1">детализация!E100</f>
        <v xml:space="preserve"> </v>
      </c>
      <c r="C101" s="14" t="str">
        <f ca="1">детализация!F100</f>
        <v xml:space="preserve">  </v>
      </c>
      <c r="D101" s="27" t="str">
        <f ca="1">детализация!G100</f>
        <v xml:space="preserve">  </v>
      </c>
      <c r="E101" s="79" t="str">
        <f>IF(детализация!I100&gt;0,детализация!I100," ")</f>
        <v xml:space="preserve"> </v>
      </c>
      <c r="F101" s="79" t="str">
        <f>IF(детализация!L100&gt;0,детализация!L100," ")</f>
        <v xml:space="preserve"> </v>
      </c>
      <c r="G101" s="25" t="str">
        <f>IF(детализация!Q100&gt;0,детализация!Q100," ")</f>
        <v xml:space="preserve"> </v>
      </c>
      <c r="H101" s="14" t="str">
        <f>IF(детализация!H100=0,"Не задана"," ")</f>
        <v>Не задана</v>
      </c>
      <c r="I101" s="14" t="str">
        <f>IF(детализация!O100&gt;0,детализация!O100," ")</f>
        <v xml:space="preserve"> </v>
      </c>
      <c r="J101" s="19" t="str">
        <f>IF(детализация!P100&gt;0,детализация!P100," ")</f>
        <v xml:space="preserve"> </v>
      </c>
      <c r="K101" s="3" t="str">
        <f>'сборка(P)'!P101</f>
        <v xml:space="preserve">   </v>
      </c>
      <c r="L101" s="85">
        <f>IF(детализация!Q100&gt;0,1,0)</f>
        <v>0</v>
      </c>
    </row>
    <row r="102" spans="1:12" ht="15">
      <c r="A102" s="7">
        <v>98</v>
      </c>
      <c r="B102" s="14" t="str">
        <f ca="1">детализация!E101</f>
        <v xml:space="preserve"> </v>
      </c>
      <c r="C102" s="14" t="str">
        <f ca="1">детализация!F101</f>
        <v xml:space="preserve">  </v>
      </c>
      <c r="D102" s="27" t="str">
        <f ca="1">детализация!G101</f>
        <v xml:space="preserve">  </v>
      </c>
      <c r="E102" s="79" t="str">
        <f>IF(детализация!I101&gt;0,детализация!I101," ")</f>
        <v xml:space="preserve"> </v>
      </c>
      <c r="F102" s="79" t="str">
        <f>IF(детализация!L101&gt;0,детализация!L101," ")</f>
        <v xml:space="preserve"> </v>
      </c>
      <c r="G102" s="25" t="str">
        <f>IF(детализация!Q101&gt;0,детализация!Q101," ")</f>
        <v xml:space="preserve"> </v>
      </c>
      <c r="H102" s="14" t="str">
        <f>IF(детализация!H101=0,"Не задана"," ")</f>
        <v>Не задана</v>
      </c>
      <c r="I102" s="14" t="str">
        <f>IF(детализация!O101&gt;0,детализация!O101," ")</f>
        <v xml:space="preserve"> </v>
      </c>
      <c r="J102" s="19" t="str">
        <f>IF(детализация!P101&gt;0,детализация!P101," ")</f>
        <v xml:space="preserve"> </v>
      </c>
      <c r="K102" s="3" t="str">
        <f>'сборка(P)'!P102</f>
        <v xml:space="preserve">   </v>
      </c>
      <c r="L102" s="85">
        <f>IF(детализация!Q101&gt;0,1,0)</f>
        <v>0</v>
      </c>
    </row>
    <row r="103" spans="1:12" ht="15">
      <c r="A103" s="7">
        <v>99</v>
      </c>
      <c r="B103" s="14" t="str">
        <f ca="1">детализация!E102</f>
        <v xml:space="preserve"> </v>
      </c>
      <c r="C103" s="14" t="str">
        <f ca="1">детализация!F102</f>
        <v xml:space="preserve">  </v>
      </c>
      <c r="D103" s="27" t="str">
        <f ca="1">детализация!G102</f>
        <v xml:space="preserve">  </v>
      </c>
      <c r="E103" s="79" t="str">
        <f>IF(детализация!I102&gt;0,детализация!I102," ")</f>
        <v xml:space="preserve"> </v>
      </c>
      <c r="F103" s="79" t="str">
        <f>IF(детализация!L102&gt;0,детализация!L102," ")</f>
        <v xml:space="preserve"> </v>
      </c>
      <c r="G103" s="25" t="str">
        <f>IF(детализация!Q102&gt;0,детализация!Q102," ")</f>
        <v xml:space="preserve"> </v>
      </c>
      <c r="H103" s="14" t="str">
        <f>IF(детализация!H102=0,"Не задана"," ")</f>
        <v>Не задана</v>
      </c>
      <c r="I103" s="14" t="str">
        <f>IF(детализация!O102&gt;0,детализация!O102," ")</f>
        <v xml:space="preserve"> </v>
      </c>
      <c r="J103" s="19" t="str">
        <f>IF(детализация!P102&gt;0,детализация!P102," ")</f>
        <v xml:space="preserve"> </v>
      </c>
      <c r="K103" s="3" t="str">
        <f>'сборка(P)'!P103</f>
        <v xml:space="preserve">   </v>
      </c>
      <c r="L103" s="85">
        <f>IF(детализация!Q102&gt;0,1,0)</f>
        <v>0</v>
      </c>
    </row>
    <row r="104" spans="1:12" ht="15">
      <c r="A104" s="7">
        <v>100</v>
      </c>
      <c r="B104" s="14" t="str">
        <f ca="1">детализация!E103</f>
        <v xml:space="preserve"> </v>
      </c>
      <c r="C104" s="14" t="str">
        <f ca="1">детализация!F103</f>
        <v xml:space="preserve">  </v>
      </c>
      <c r="D104" s="27" t="str">
        <f ca="1">детализация!G103</f>
        <v xml:space="preserve">  </v>
      </c>
      <c r="E104" s="79" t="str">
        <f>IF(детализация!I103&gt;0,детализация!I103," ")</f>
        <v xml:space="preserve"> </v>
      </c>
      <c r="F104" s="79" t="str">
        <f>IF(детализация!L103&gt;0,детализация!L103," ")</f>
        <v xml:space="preserve"> </v>
      </c>
      <c r="G104" s="25" t="str">
        <f>IF(детализация!Q103&gt;0,детализация!Q103," ")</f>
        <v xml:space="preserve"> </v>
      </c>
      <c r="H104" s="14" t="str">
        <f>IF(детализация!H103=0,"Не задана"," ")</f>
        <v>Не задана</v>
      </c>
      <c r="I104" s="14" t="str">
        <f>IF(детализация!O103&gt;0,детализация!O103," ")</f>
        <v xml:space="preserve"> </v>
      </c>
      <c r="J104" s="19" t="str">
        <f>IF(детализация!P103&gt;0,детализация!P103," ")</f>
        <v xml:space="preserve"> </v>
      </c>
      <c r="K104" s="3" t="str">
        <f>'сборка(P)'!P104</f>
        <v xml:space="preserve">   </v>
      </c>
      <c r="L104" s="85">
        <f>IF(детализация!Q103&gt;0,1,0)</f>
        <v>0</v>
      </c>
    </row>
    <row r="105" spans="1:12" ht="15">
      <c r="A105" s="7">
        <v>101</v>
      </c>
      <c r="B105" s="14" t="str">
        <f ca="1">детализация!E104</f>
        <v xml:space="preserve"> </v>
      </c>
      <c r="C105" s="14" t="str">
        <f ca="1">детализация!F104</f>
        <v xml:space="preserve">  </v>
      </c>
      <c r="D105" s="27" t="str">
        <f ca="1">детализация!G104</f>
        <v xml:space="preserve">  </v>
      </c>
      <c r="E105" s="79" t="str">
        <f>IF(детализация!I104&gt;0,детализация!I104," ")</f>
        <v xml:space="preserve"> </v>
      </c>
      <c r="F105" s="79" t="str">
        <f>IF(детализация!L104&gt;0,детализация!L104," ")</f>
        <v xml:space="preserve"> </v>
      </c>
      <c r="G105" s="25" t="str">
        <f>IF(детализация!Q104&gt;0,детализация!Q104," ")</f>
        <v xml:space="preserve"> </v>
      </c>
      <c r="H105" s="14" t="str">
        <f>IF(детализация!H104=0,"Не задана"," ")</f>
        <v>Не задана</v>
      </c>
      <c r="I105" s="14" t="str">
        <f>IF(детализация!O104&gt;0,детализация!O104," ")</f>
        <v xml:space="preserve"> </v>
      </c>
      <c r="J105" s="19" t="str">
        <f>IF(детализация!P104&gt;0,детализация!P104," ")</f>
        <v xml:space="preserve"> </v>
      </c>
      <c r="K105" s="3" t="str">
        <f>'сборка(P)'!P105</f>
        <v xml:space="preserve">   </v>
      </c>
      <c r="L105" s="85">
        <f>IF(детализация!Q104&gt;0,1,0)</f>
        <v>0</v>
      </c>
    </row>
    <row r="106" spans="1:12" ht="15">
      <c r="A106" s="7">
        <v>102</v>
      </c>
      <c r="B106" s="14" t="str">
        <f ca="1">детализация!E105</f>
        <v xml:space="preserve"> </v>
      </c>
      <c r="C106" s="14" t="str">
        <f ca="1">детализация!F105</f>
        <v xml:space="preserve">  </v>
      </c>
      <c r="D106" s="27" t="str">
        <f ca="1">детализация!G105</f>
        <v xml:space="preserve">  </v>
      </c>
      <c r="E106" s="79" t="str">
        <f>IF(детализация!I105&gt;0,детализация!I105," ")</f>
        <v xml:space="preserve"> </v>
      </c>
      <c r="F106" s="79" t="str">
        <f>IF(детализация!L105&gt;0,детализация!L105," ")</f>
        <v xml:space="preserve"> </v>
      </c>
      <c r="G106" s="25" t="str">
        <f>IF(детализация!Q105&gt;0,детализация!Q105," ")</f>
        <v xml:space="preserve"> </v>
      </c>
      <c r="H106" s="14" t="str">
        <f>IF(детализация!H105=0,"Не задана"," ")</f>
        <v>Не задана</v>
      </c>
      <c r="I106" s="14" t="str">
        <f>IF(детализация!O105&gt;0,детализация!O105," ")</f>
        <v xml:space="preserve"> </v>
      </c>
      <c r="J106" s="19" t="str">
        <f>IF(детализация!P105&gt;0,детализация!P105," ")</f>
        <v xml:space="preserve"> </v>
      </c>
      <c r="K106" s="3" t="str">
        <f>'сборка(P)'!P106</f>
        <v xml:space="preserve">   </v>
      </c>
      <c r="L106" s="85">
        <f>IF(детализация!Q105&gt;0,1,0)</f>
        <v>0</v>
      </c>
    </row>
    <row r="107" spans="1:12" ht="15">
      <c r="A107" s="7">
        <v>103</v>
      </c>
      <c r="B107" s="14" t="str">
        <f ca="1">детализация!E106</f>
        <v xml:space="preserve"> </v>
      </c>
      <c r="C107" s="14" t="str">
        <f ca="1">детализация!F106</f>
        <v xml:space="preserve">  </v>
      </c>
      <c r="D107" s="27" t="str">
        <f ca="1">детализация!G106</f>
        <v xml:space="preserve">  </v>
      </c>
      <c r="E107" s="79" t="str">
        <f>IF(детализация!I106&gt;0,детализация!I106," ")</f>
        <v xml:space="preserve"> </v>
      </c>
      <c r="F107" s="79" t="str">
        <f>IF(детализация!L106&gt;0,детализация!L106," ")</f>
        <v xml:space="preserve"> </v>
      </c>
      <c r="G107" s="25" t="str">
        <f>IF(детализация!Q106&gt;0,детализация!Q106," ")</f>
        <v xml:space="preserve"> </v>
      </c>
      <c r="H107" s="14" t="str">
        <f>IF(детализация!H106=0,"Не задана"," ")</f>
        <v>Не задана</v>
      </c>
      <c r="I107" s="14" t="str">
        <f>IF(детализация!O106&gt;0,детализация!O106," ")</f>
        <v xml:space="preserve"> </v>
      </c>
      <c r="J107" s="19" t="str">
        <f>IF(детализация!P106&gt;0,детализация!P106," ")</f>
        <v xml:space="preserve"> </v>
      </c>
      <c r="K107" s="3" t="str">
        <f>'сборка(P)'!P107</f>
        <v xml:space="preserve">   </v>
      </c>
      <c r="L107" s="85">
        <f>IF(детализация!Q106&gt;0,1,0)</f>
        <v>0</v>
      </c>
    </row>
    <row r="108" spans="1:12" ht="15">
      <c r="A108" s="7">
        <v>104</v>
      </c>
      <c r="B108" s="14" t="str">
        <f ca="1">детализация!E107</f>
        <v xml:space="preserve"> </v>
      </c>
      <c r="C108" s="14" t="str">
        <f ca="1">детализация!F107</f>
        <v xml:space="preserve">  </v>
      </c>
      <c r="D108" s="27" t="str">
        <f ca="1">детализация!G107</f>
        <v xml:space="preserve">  </v>
      </c>
      <c r="E108" s="79" t="str">
        <f>IF(детализация!I107&gt;0,детализация!I107," ")</f>
        <v xml:space="preserve"> </v>
      </c>
      <c r="F108" s="79" t="str">
        <f>IF(детализация!L107&gt;0,детализация!L107," ")</f>
        <v xml:space="preserve"> </v>
      </c>
      <c r="G108" s="25" t="str">
        <f>IF(детализация!Q107&gt;0,детализация!Q107," ")</f>
        <v xml:space="preserve"> </v>
      </c>
      <c r="H108" s="14" t="str">
        <f>IF(детализация!H107=0,"Не задана"," ")</f>
        <v>Не задана</v>
      </c>
      <c r="I108" s="14" t="str">
        <f>IF(детализация!O107&gt;0,детализация!O107," ")</f>
        <v xml:space="preserve"> </v>
      </c>
      <c r="J108" s="19" t="str">
        <f>IF(детализация!P107&gt;0,детализация!P107," ")</f>
        <v xml:space="preserve"> </v>
      </c>
      <c r="K108" s="3" t="str">
        <f>'сборка(P)'!P108</f>
        <v xml:space="preserve">   </v>
      </c>
      <c r="L108" s="85">
        <f>IF(детализация!Q107&gt;0,1,0)</f>
        <v>0</v>
      </c>
    </row>
    <row r="109" spans="1:12" ht="15">
      <c r="A109" s="7">
        <v>105</v>
      </c>
      <c r="B109" s="14" t="str">
        <f ca="1">детализация!E108</f>
        <v xml:space="preserve"> </v>
      </c>
      <c r="C109" s="14" t="str">
        <f ca="1">детализация!F108</f>
        <v xml:space="preserve">  </v>
      </c>
      <c r="D109" s="27" t="str">
        <f ca="1">детализация!G108</f>
        <v xml:space="preserve">  </v>
      </c>
      <c r="E109" s="79" t="str">
        <f>IF(детализация!I108&gt;0,детализация!I108," ")</f>
        <v xml:space="preserve"> </v>
      </c>
      <c r="F109" s="79" t="str">
        <f>IF(детализация!L108&gt;0,детализация!L108," ")</f>
        <v xml:space="preserve"> </v>
      </c>
      <c r="G109" s="25" t="str">
        <f>IF(детализация!Q108&gt;0,детализация!Q108," ")</f>
        <v xml:space="preserve"> </v>
      </c>
      <c r="H109" s="14" t="str">
        <f>IF(детализация!H108=0,"Не задана"," ")</f>
        <v>Не задана</v>
      </c>
      <c r="I109" s="14" t="str">
        <f>IF(детализация!O108&gt;0,детализация!O108," ")</f>
        <v xml:space="preserve"> </v>
      </c>
      <c r="J109" s="19" t="str">
        <f>IF(детализация!P108&gt;0,детализация!P108," ")</f>
        <v xml:space="preserve"> </v>
      </c>
      <c r="K109" s="3" t="str">
        <f>'сборка(P)'!P109</f>
        <v xml:space="preserve">   </v>
      </c>
      <c r="L109" s="85">
        <f>IF(детализация!Q108&gt;0,1,0)</f>
        <v>0</v>
      </c>
    </row>
    <row r="110" spans="1:12" ht="15">
      <c r="A110" s="7">
        <v>106</v>
      </c>
      <c r="B110" s="14" t="str">
        <f ca="1">детализация!E109</f>
        <v xml:space="preserve"> </v>
      </c>
      <c r="C110" s="14" t="str">
        <f ca="1">детализация!F109</f>
        <v xml:space="preserve">  </v>
      </c>
      <c r="D110" s="27" t="str">
        <f ca="1">детализация!G109</f>
        <v xml:space="preserve">  </v>
      </c>
      <c r="E110" s="79" t="str">
        <f>IF(детализация!I109&gt;0,детализация!I109," ")</f>
        <v xml:space="preserve"> </v>
      </c>
      <c r="F110" s="79" t="str">
        <f>IF(детализация!L109&gt;0,детализация!L109," ")</f>
        <v xml:space="preserve"> </v>
      </c>
      <c r="G110" s="25" t="str">
        <f>IF(детализация!Q109&gt;0,детализация!Q109," ")</f>
        <v xml:space="preserve"> </v>
      </c>
      <c r="H110" s="14" t="str">
        <f>IF(детализация!H109=0,"Не задана"," ")</f>
        <v>Не задана</v>
      </c>
      <c r="I110" s="14" t="str">
        <f>IF(детализация!O109&gt;0,детализация!O109," ")</f>
        <v xml:space="preserve"> </v>
      </c>
      <c r="J110" s="19" t="str">
        <f>IF(детализация!P109&gt;0,детализация!P109," ")</f>
        <v xml:space="preserve"> </v>
      </c>
      <c r="K110" s="3" t="str">
        <f>'сборка(P)'!P110</f>
        <v xml:space="preserve">   </v>
      </c>
      <c r="L110" s="85">
        <f>IF(детализация!Q109&gt;0,1,0)</f>
        <v>0</v>
      </c>
    </row>
    <row r="111" spans="1:12" ht="15">
      <c r="A111" s="7">
        <v>107</v>
      </c>
      <c r="B111" s="14" t="str">
        <f ca="1">детализация!E110</f>
        <v xml:space="preserve"> </v>
      </c>
      <c r="C111" s="14" t="str">
        <f ca="1">детализация!F110</f>
        <v xml:space="preserve">  </v>
      </c>
      <c r="D111" s="27" t="str">
        <f ca="1">детализация!G110</f>
        <v xml:space="preserve">  </v>
      </c>
      <c r="E111" s="79" t="str">
        <f>IF(детализация!I110&gt;0,детализация!I110," ")</f>
        <v xml:space="preserve"> </v>
      </c>
      <c r="F111" s="79" t="str">
        <f>IF(детализация!L110&gt;0,детализация!L110," ")</f>
        <v xml:space="preserve"> </v>
      </c>
      <c r="G111" s="25" t="str">
        <f>IF(детализация!Q110&gt;0,детализация!Q110," ")</f>
        <v xml:space="preserve"> </v>
      </c>
      <c r="H111" s="14" t="str">
        <f>IF(детализация!H110=0,"Не задана"," ")</f>
        <v>Не задана</v>
      </c>
      <c r="I111" s="14" t="str">
        <f>IF(детализация!O110&gt;0,детализация!O110," ")</f>
        <v xml:space="preserve"> </v>
      </c>
      <c r="J111" s="19" t="str">
        <f>IF(детализация!P110&gt;0,детализация!P110," ")</f>
        <v xml:space="preserve"> </v>
      </c>
      <c r="K111" s="3" t="str">
        <f>'сборка(P)'!P111</f>
        <v xml:space="preserve">   </v>
      </c>
      <c r="L111" s="85">
        <f>IF(детализация!Q110&gt;0,1,0)</f>
        <v>0</v>
      </c>
    </row>
    <row r="112" spans="1:12" ht="15">
      <c r="A112" s="7">
        <v>108</v>
      </c>
      <c r="B112" s="14" t="str">
        <f ca="1">детализация!E111</f>
        <v xml:space="preserve"> </v>
      </c>
      <c r="C112" s="14" t="str">
        <f ca="1">детализация!F111</f>
        <v xml:space="preserve">  </v>
      </c>
      <c r="D112" s="27" t="str">
        <f ca="1">детализация!G111</f>
        <v xml:space="preserve">  </v>
      </c>
      <c r="E112" s="79" t="str">
        <f>IF(детализация!I111&gt;0,детализация!I111," ")</f>
        <v xml:space="preserve"> </v>
      </c>
      <c r="F112" s="79" t="str">
        <f>IF(детализация!L111&gt;0,детализация!L111," ")</f>
        <v xml:space="preserve"> </v>
      </c>
      <c r="G112" s="25" t="str">
        <f>IF(детализация!Q111&gt;0,детализация!Q111," ")</f>
        <v xml:space="preserve"> </v>
      </c>
      <c r="H112" s="14" t="str">
        <f>IF(детализация!H111=0,"Не задана"," ")</f>
        <v>Не задана</v>
      </c>
      <c r="I112" s="14" t="str">
        <f>IF(детализация!O111&gt;0,детализация!O111," ")</f>
        <v xml:space="preserve"> </v>
      </c>
      <c r="J112" s="19" t="str">
        <f>IF(детализация!P111&gt;0,детализация!P111," ")</f>
        <v xml:space="preserve"> </v>
      </c>
      <c r="K112" s="3" t="str">
        <f>'сборка(P)'!P112</f>
        <v xml:space="preserve">   </v>
      </c>
      <c r="L112" s="85">
        <f>IF(детализация!Q111&gt;0,1,0)</f>
        <v>0</v>
      </c>
    </row>
    <row r="113" spans="1:12" ht="15">
      <c r="A113" s="7">
        <v>109</v>
      </c>
      <c r="B113" s="14" t="str">
        <f ca="1">детализация!E112</f>
        <v xml:space="preserve"> </v>
      </c>
      <c r="C113" s="14" t="str">
        <f ca="1">детализация!F112</f>
        <v xml:space="preserve">  </v>
      </c>
      <c r="D113" s="27" t="str">
        <f ca="1">детализация!G112</f>
        <v xml:space="preserve">  </v>
      </c>
      <c r="E113" s="79" t="str">
        <f>IF(детализация!I112&gt;0,детализация!I112," ")</f>
        <v xml:space="preserve"> </v>
      </c>
      <c r="F113" s="79" t="str">
        <f>IF(детализация!L112&gt;0,детализация!L112," ")</f>
        <v xml:space="preserve"> </v>
      </c>
      <c r="G113" s="25" t="str">
        <f>IF(детализация!Q112&gt;0,детализация!Q112," ")</f>
        <v xml:space="preserve"> </v>
      </c>
      <c r="H113" s="14" t="str">
        <f>IF(детализация!H112=0,"Не задана"," ")</f>
        <v>Не задана</v>
      </c>
      <c r="I113" s="14" t="str">
        <f>IF(детализация!O112&gt;0,детализация!O112," ")</f>
        <v xml:space="preserve"> </v>
      </c>
      <c r="J113" s="19" t="str">
        <f>IF(детализация!P112&gt;0,детализация!P112," ")</f>
        <v xml:space="preserve"> </v>
      </c>
      <c r="K113" s="3" t="str">
        <f>'сборка(P)'!P113</f>
        <v xml:space="preserve">   </v>
      </c>
      <c r="L113" s="85">
        <f>IF(детализация!Q112&gt;0,1,0)</f>
        <v>0</v>
      </c>
    </row>
    <row r="114" spans="1:12" ht="15">
      <c r="A114" s="7">
        <v>110</v>
      </c>
      <c r="B114" s="14" t="str">
        <f ca="1">детализация!E113</f>
        <v xml:space="preserve"> </v>
      </c>
      <c r="C114" s="14" t="str">
        <f ca="1">детализация!F113</f>
        <v xml:space="preserve">  </v>
      </c>
      <c r="D114" s="27" t="str">
        <f ca="1">детализация!G113</f>
        <v xml:space="preserve">  </v>
      </c>
      <c r="E114" s="79" t="str">
        <f>IF(детализация!I113&gt;0,детализация!I113," ")</f>
        <v xml:space="preserve"> </v>
      </c>
      <c r="F114" s="79" t="str">
        <f>IF(детализация!L113&gt;0,детализация!L113," ")</f>
        <v xml:space="preserve"> </v>
      </c>
      <c r="G114" s="25" t="str">
        <f>IF(детализация!Q113&gt;0,детализация!Q113," ")</f>
        <v xml:space="preserve"> </v>
      </c>
      <c r="H114" s="14" t="str">
        <f>IF(детализация!H113=0,"Не задана"," ")</f>
        <v>Не задана</v>
      </c>
      <c r="I114" s="14" t="str">
        <f>IF(детализация!O113&gt;0,детализация!O113," ")</f>
        <v xml:space="preserve"> </v>
      </c>
      <c r="J114" s="19" t="str">
        <f>IF(детализация!P113&gt;0,детализация!P113," ")</f>
        <v xml:space="preserve"> </v>
      </c>
      <c r="K114" s="3" t="str">
        <f>'сборка(P)'!P114</f>
        <v xml:space="preserve">   </v>
      </c>
      <c r="L114" s="85">
        <f>IF(детализация!Q113&gt;0,1,0)</f>
        <v>0</v>
      </c>
    </row>
    <row r="115" spans="1:12" ht="15">
      <c r="A115" s="7">
        <v>111</v>
      </c>
      <c r="B115" s="14" t="str">
        <f ca="1">детализация!E114</f>
        <v xml:space="preserve"> </v>
      </c>
      <c r="C115" s="14" t="str">
        <f ca="1">детализация!F114</f>
        <v xml:space="preserve">  </v>
      </c>
      <c r="D115" s="27" t="str">
        <f ca="1">детализация!G114</f>
        <v xml:space="preserve">  </v>
      </c>
      <c r="E115" s="79" t="str">
        <f>IF(детализация!I114&gt;0,детализация!I114," ")</f>
        <v xml:space="preserve"> </v>
      </c>
      <c r="F115" s="79" t="str">
        <f>IF(детализация!L114&gt;0,детализация!L114," ")</f>
        <v xml:space="preserve"> </v>
      </c>
      <c r="G115" s="25" t="str">
        <f>IF(детализация!Q114&gt;0,детализация!Q114," ")</f>
        <v xml:space="preserve"> </v>
      </c>
      <c r="H115" s="14" t="str">
        <f>IF(детализация!H114=0,"Не задана"," ")</f>
        <v>Не задана</v>
      </c>
      <c r="I115" s="14" t="str">
        <f>IF(детализация!O114&gt;0,детализация!O114," ")</f>
        <v xml:space="preserve"> </v>
      </c>
      <c r="J115" s="19" t="str">
        <f>IF(детализация!P114&gt;0,детализация!P114," ")</f>
        <v xml:space="preserve"> </v>
      </c>
      <c r="K115" s="3" t="str">
        <f>'сборка(P)'!P115</f>
        <v xml:space="preserve">   </v>
      </c>
      <c r="L115" s="85">
        <f>IF(детализация!Q114&gt;0,1,0)</f>
        <v>0</v>
      </c>
    </row>
    <row r="116" spans="1:12" ht="15">
      <c r="A116" s="7">
        <v>112</v>
      </c>
      <c r="B116" s="14" t="str">
        <f ca="1">детализация!E115</f>
        <v xml:space="preserve"> </v>
      </c>
      <c r="C116" s="14" t="str">
        <f ca="1">детализация!F115</f>
        <v xml:space="preserve">  </v>
      </c>
      <c r="D116" s="27" t="str">
        <f ca="1">детализация!G115</f>
        <v xml:space="preserve">  </v>
      </c>
      <c r="E116" s="79" t="str">
        <f>IF(детализация!I115&gt;0,детализация!I115," ")</f>
        <v xml:space="preserve"> </v>
      </c>
      <c r="F116" s="79" t="str">
        <f>IF(детализация!L115&gt;0,детализация!L115," ")</f>
        <v xml:space="preserve"> </v>
      </c>
      <c r="G116" s="25" t="str">
        <f>IF(детализация!Q115&gt;0,детализация!Q115," ")</f>
        <v xml:space="preserve"> </v>
      </c>
      <c r="H116" s="14" t="str">
        <f>IF(детализация!H115=0,"Не задана"," ")</f>
        <v>Не задана</v>
      </c>
      <c r="I116" s="14" t="str">
        <f>IF(детализация!O115&gt;0,детализация!O115," ")</f>
        <v xml:space="preserve"> </v>
      </c>
      <c r="J116" s="19" t="str">
        <f>IF(детализация!P115&gt;0,детализация!P115," ")</f>
        <v xml:space="preserve"> </v>
      </c>
      <c r="K116" s="3" t="str">
        <f>'сборка(P)'!P116</f>
        <v xml:space="preserve">   </v>
      </c>
      <c r="L116" s="85">
        <f>IF(детализация!Q115&gt;0,1,0)</f>
        <v>0</v>
      </c>
    </row>
    <row r="117" spans="1:12" ht="15">
      <c r="A117" s="7">
        <v>113</v>
      </c>
      <c r="B117" s="14" t="str">
        <f ca="1">детализация!E116</f>
        <v xml:space="preserve"> </v>
      </c>
      <c r="C117" s="14" t="str">
        <f ca="1">детализация!F116</f>
        <v xml:space="preserve">  </v>
      </c>
      <c r="D117" s="27" t="str">
        <f ca="1">детализация!G116</f>
        <v xml:space="preserve">  </v>
      </c>
      <c r="E117" s="79" t="str">
        <f>IF(детализация!I116&gt;0,детализация!I116," ")</f>
        <v xml:space="preserve"> </v>
      </c>
      <c r="F117" s="79" t="str">
        <f>IF(детализация!L116&gt;0,детализация!L116," ")</f>
        <v xml:space="preserve"> </v>
      </c>
      <c r="G117" s="25" t="str">
        <f>IF(детализация!Q116&gt;0,детализация!Q116," ")</f>
        <v xml:space="preserve"> </v>
      </c>
      <c r="H117" s="14" t="str">
        <f>IF(детализация!H116=0,"Не задана"," ")</f>
        <v>Не задана</v>
      </c>
      <c r="I117" s="14" t="str">
        <f>IF(детализация!O116&gt;0,детализация!O116," ")</f>
        <v xml:space="preserve"> </v>
      </c>
      <c r="J117" s="19" t="str">
        <f>IF(детализация!P116&gt;0,детализация!P116," ")</f>
        <v xml:space="preserve"> </v>
      </c>
      <c r="K117" s="3" t="str">
        <f>'сборка(P)'!P117</f>
        <v xml:space="preserve">   </v>
      </c>
      <c r="L117" s="85">
        <f>IF(детализация!Q116&gt;0,1,0)</f>
        <v>0</v>
      </c>
    </row>
    <row r="118" spans="1:12" ht="15">
      <c r="A118" s="7">
        <v>114</v>
      </c>
      <c r="B118" s="14" t="str">
        <f ca="1">детализация!E117</f>
        <v xml:space="preserve"> </v>
      </c>
      <c r="C118" s="14" t="str">
        <f ca="1">детализация!F117</f>
        <v xml:space="preserve">  </v>
      </c>
      <c r="D118" s="27" t="str">
        <f ca="1">детализация!G117</f>
        <v xml:space="preserve">  </v>
      </c>
      <c r="E118" s="79" t="str">
        <f>IF(детализация!I117&gt;0,детализация!I117," ")</f>
        <v xml:space="preserve"> </v>
      </c>
      <c r="F118" s="79" t="str">
        <f>IF(детализация!L117&gt;0,детализация!L117," ")</f>
        <v xml:space="preserve"> </v>
      </c>
      <c r="G118" s="25" t="str">
        <f>IF(детализация!Q117&gt;0,детализация!Q117," ")</f>
        <v xml:space="preserve"> </v>
      </c>
      <c r="H118" s="14" t="str">
        <f>IF(детализация!H117=0,"Не задана"," ")</f>
        <v>Не задана</v>
      </c>
      <c r="I118" s="14" t="str">
        <f>IF(детализация!O117&gt;0,детализация!O117," ")</f>
        <v xml:space="preserve"> </v>
      </c>
      <c r="J118" s="19" t="str">
        <f>IF(детализация!P117&gt;0,детализация!P117," ")</f>
        <v xml:space="preserve"> </v>
      </c>
      <c r="K118" s="3" t="str">
        <f>'сборка(P)'!P118</f>
        <v xml:space="preserve">   </v>
      </c>
      <c r="L118" s="85">
        <f>IF(детализация!Q117&gt;0,1,0)</f>
        <v>0</v>
      </c>
    </row>
    <row r="119" spans="1:12" ht="15">
      <c r="A119" s="7">
        <v>115</v>
      </c>
      <c r="B119" s="14" t="str">
        <f ca="1">детализация!E118</f>
        <v xml:space="preserve"> </v>
      </c>
      <c r="C119" s="14" t="str">
        <f ca="1">детализация!F118</f>
        <v xml:space="preserve">  </v>
      </c>
      <c r="D119" s="27" t="str">
        <f ca="1">детализация!G118</f>
        <v xml:space="preserve">  </v>
      </c>
      <c r="E119" s="79" t="str">
        <f>IF(детализация!I118&gt;0,детализация!I118," ")</f>
        <v xml:space="preserve"> </v>
      </c>
      <c r="F119" s="79" t="str">
        <f>IF(детализация!L118&gt;0,детализация!L118," ")</f>
        <v xml:space="preserve"> </v>
      </c>
      <c r="G119" s="25" t="str">
        <f>IF(детализация!Q118&gt;0,детализация!Q118," ")</f>
        <v xml:space="preserve"> </v>
      </c>
      <c r="H119" s="14" t="str">
        <f>IF(детализация!H118=0,"Не задана"," ")</f>
        <v>Не задана</v>
      </c>
      <c r="I119" s="14" t="str">
        <f>IF(детализация!O118&gt;0,детализация!O118," ")</f>
        <v xml:space="preserve"> </v>
      </c>
      <c r="J119" s="19" t="str">
        <f>IF(детализация!P118&gt;0,детализация!P118," ")</f>
        <v xml:space="preserve"> </v>
      </c>
      <c r="K119" s="3" t="str">
        <f>'сборка(P)'!P119</f>
        <v xml:space="preserve">   </v>
      </c>
      <c r="L119" s="85">
        <f>IF(детализация!Q118&gt;0,1,0)</f>
        <v>0</v>
      </c>
    </row>
    <row r="120" spans="1:12" ht="15">
      <c r="A120" s="7">
        <v>116</v>
      </c>
      <c r="B120" s="14" t="str">
        <f ca="1">детализация!E119</f>
        <v xml:space="preserve"> </v>
      </c>
      <c r="C120" s="14" t="str">
        <f ca="1">детализация!F119</f>
        <v xml:space="preserve">  </v>
      </c>
      <c r="D120" s="27" t="str">
        <f ca="1">детализация!G119</f>
        <v xml:space="preserve">  </v>
      </c>
      <c r="E120" s="79" t="str">
        <f>IF(детализация!I119&gt;0,детализация!I119," ")</f>
        <v xml:space="preserve"> </v>
      </c>
      <c r="F120" s="79" t="str">
        <f>IF(детализация!L119&gt;0,детализация!L119," ")</f>
        <v xml:space="preserve"> </v>
      </c>
      <c r="G120" s="25" t="str">
        <f>IF(детализация!Q119&gt;0,детализация!Q119," ")</f>
        <v xml:space="preserve"> </v>
      </c>
      <c r="H120" s="14" t="str">
        <f>IF(детализация!H119=0,"Не задана"," ")</f>
        <v>Не задана</v>
      </c>
      <c r="I120" s="14" t="str">
        <f>IF(детализация!O119&gt;0,детализация!O119," ")</f>
        <v xml:space="preserve"> </v>
      </c>
      <c r="J120" s="19" t="str">
        <f>IF(детализация!P119&gt;0,детализация!P119," ")</f>
        <v xml:space="preserve"> </v>
      </c>
      <c r="K120" s="3" t="str">
        <f>'сборка(P)'!P120</f>
        <v xml:space="preserve">   </v>
      </c>
      <c r="L120" s="85">
        <f>IF(детализация!Q119&gt;0,1,0)</f>
        <v>0</v>
      </c>
    </row>
    <row r="121" spans="1:12" ht="15">
      <c r="A121" s="7">
        <v>117</v>
      </c>
      <c r="B121" s="14" t="str">
        <f ca="1">детализация!E120</f>
        <v xml:space="preserve"> </v>
      </c>
      <c r="C121" s="14" t="str">
        <f ca="1">детализация!F120</f>
        <v xml:space="preserve">  </v>
      </c>
      <c r="D121" s="27" t="str">
        <f ca="1">детализация!G120</f>
        <v xml:space="preserve">  </v>
      </c>
      <c r="E121" s="79" t="str">
        <f>IF(детализация!I120&gt;0,детализация!I120," ")</f>
        <v xml:space="preserve"> </v>
      </c>
      <c r="F121" s="79" t="str">
        <f>IF(детализация!L120&gt;0,детализация!L120," ")</f>
        <v xml:space="preserve"> </v>
      </c>
      <c r="G121" s="25" t="str">
        <f>IF(детализация!Q120&gt;0,детализация!Q120," ")</f>
        <v xml:space="preserve"> </v>
      </c>
      <c r="H121" s="14" t="str">
        <f>IF(детализация!H120=0,"Не задана"," ")</f>
        <v>Не задана</v>
      </c>
      <c r="I121" s="14" t="str">
        <f>IF(детализация!O120&gt;0,детализация!O120," ")</f>
        <v xml:space="preserve"> </v>
      </c>
      <c r="J121" s="19" t="str">
        <f>IF(детализация!P120&gt;0,детализация!P120," ")</f>
        <v xml:space="preserve"> </v>
      </c>
      <c r="K121" s="3" t="str">
        <f>'сборка(P)'!P121</f>
        <v xml:space="preserve">   </v>
      </c>
      <c r="L121" s="85">
        <f>IF(детализация!Q120&gt;0,1,0)</f>
        <v>0</v>
      </c>
    </row>
    <row r="122" spans="1:12" ht="15">
      <c r="A122" s="7">
        <v>118</v>
      </c>
      <c r="B122" s="14" t="str">
        <f ca="1">детализация!E121</f>
        <v xml:space="preserve"> </v>
      </c>
      <c r="C122" s="14" t="str">
        <f ca="1">детализация!F121</f>
        <v xml:space="preserve">  </v>
      </c>
      <c r="D122" s="27" t="str">
        <f ca="1">детализация!G121</f>
        <v xml:space="preserve">  </v>
      </c>
      <c r="E122" s="79" t="str">
        <f>IF(детализация!I121&gt;0,детализация!I121," ")</f>
        <v xml:space="preserve"> </v>
      </c>
      <c r="F122" s="79" t="str">
        <f>IF(детализация!L121&gt;0,детализация!L121," ")</f>
        <v xml:space="preserve"> </v>
      </c>
      <c r="G122" s="25" t="str">
        <f>IF(детализация!Q121&gt;0,детализация!Q121," ")</f>
        <v xml:space="preserve"> </v>
      </c>
      <c r="H122" s="14" t="str">
        <f>IF(детализация!H121=0,"Не задана"," ")</f>
        <v>Не задана</v>
      </c>
      <c r="I122" s="14" t="str">
        <f>IF(детализация!O121&gt;0,детализация!O121," ")</f>
        <v xml:space="preserve"> </v>
      </c>
      <c r="J122" s="19" t="str">
        <f>IF(детализация!P121&gt;0,детализация!P121," ")</f>
        <v xml:space="preserve"> </v>
      </c>
      <c r="K122" s="3" t="str">
        <f>'сборка(P)'!P122</f>
        <v xml:space="preserve">   </v>
      </c>
      <c r="L122" s="85">
        <f>IF(детализация!Q121&gt;0,1,0)</f>
        <v>0</v>
      </c>
    </row>
    <row r="123" spans="1:12" ht="15">
      <c r="A123" s="7">
        <v>119</v>
      </c>
      <c r="B123" s="14" t="str">
        <f ca="1">детализация!E122</f>
        <v xml:space="preserve"> </v>
      </c>
      <c r="C123" s="14" t="str">
        <f ca="1">детализация!F122</f>
        <v xml:space="preserve">  </v>
      </c>
      <c r="D123" s="27" t="str">
        <f ca="1">детализация!G122</f>
        <v xml:space="preserve">  </v>
      </c>
      <c r="E123" s="79" t="str">
        <f>IF(детализация!I122&gt;0,детализация!I122," ")</f>
        <v xml:space="preserve"> </v>
      </c>
      <c r="F123" s="79" t="str">
        <f>IF(детализация!L122&gt;0,детализация!L122," ")</f>
        <v xml:space="preserve"> </v>
      </c>
      <c r="G123" s="25" t="str">
        <f>IF(детализация!Q122&gt;0,детализация!Q122," ")</f>
        <v xml:space="preserve"> </v>
      </c>
      <c r="H123" s="14" t="str">
        <f>IF(детализация!H122=0,"Не задана"," ")</f>
        <v>Не задана</v>
      </c>
      <c r="I123" s="14" t="str">
        <f>IF(детализация!O122&gt;0,детализация!O122," ")</f>
        <v xml:space="preserve"> </v>
      </c>
      <c r="J123" s="19" t="str">
        <f>IF(детализация!P122&gt;0,детализация!P122," ")</f>
        <v xml:space="preserve"> </v>
      </c>
      <c r="K123" s="3" t="str">
        <f>'сборка(P)'!P123</f>
        <v xml:space="preserve">   </v>
      </c>
      <c r="L123" s="85">
        <f>IF(детализация!Q122&gt;0,1,0)</f>
        <v>0</v>
      </c>
    </row>
    <row r="124" spans="1:12" ht="15">
      <c r="A124" s="7">
        <v>120</v>
      </c>
      <c r="B124" s="14" t="str">
        <f ca="1">детализация!E123</f>
        <v xml:space="preserve"> </v>
      </c>
      <c r="C124" s="14" t="str">
        <f ca="1">детализация!F123</f>
        <v xml:space="preserve">  </v>
      </c>
      <c r="D124" s="27" t="str">
        <f ca="1">детализация!G123</f>
        <v xml:space="preserve">  </v>
      </c>
      <c r="E124" s="79" t="str">
        <f>IF(детализация!I123&gt;0,детализация!I123," ")</f>
        <v xml:space="preserve"> </v>
      </c>
      <c r="F124" s="79" t="str">
        <f>IF(детализация!L123&gt;0,детализация!L123," ")</f>
        <v xml:space="preserve"> </v>
      </c>
      <c r="G124" s="25" t="str">
        <f>IF(детализация!Q123&gt;0,детализация!Q123," ")</f>
        <v xml:space="preserve"> </v>
      </c>
      <c r="H124" s="14" t="str">
        <f>IF(детализация!H123=0,"Не задана"," ")</f>
        <v>Не задана</v>
      </c>
      <c r="I124" s="14" t="str">
        <f>IF(детализация!O123&gt;0,детализация!O123," ")</f>
        <v xml:space="preserve"> </v>
      </c>
      <c r="J124" s="19" t="str">
        <f>IF(детализация!P123&gt;0,детализация!P123," ")</f>
        <v xml:space="preserve"> </v>
      </c>
      <c r="K124" s="3" t="str">
        <f>'сборка(P)'!P124</f>
        <v xml:space="preserve">   </v>
      </c>
      <c r="L124" s="85">
        <f>IF(детализация!Q123&gt;0,1,0)</f>
        <v>0</v>
      </c>
    </row>
    <row r="125" spans="1:12" ht="15">
      <c r="A125" s="7">
        <v>121</v>
      </c>
      <c r="B125" s="14" t="str">
        <f ca="1">детализация!E124</f>
        <v xml:space="preserve"> </v>
      </c>
      <c r="C125" s="14" t="str">
        <f ca="1">детализация!F124</f>
        <v xml:space="preserve">  </v>
      </c>
      <c r="D125" s="27" t="str">
        <f ca="1">детализация!G124</f>
        <v xml:space="preserve">  </v>
      </c>
      <c r="E125" s="79" t="str">
        <f>IF(детализация!I124&gt;0,детализация!I124," ")</f>
        <v xml:space="preserve"> </v>
      </c>
      <c r="F125" s="79" t="str">
        <f>IF(детализация!L124&gt;0,детализация!L124," ")</f>
        <v xml:space="preserve"> </v>
      </c>
      <c r="G125" s="25" t="str">
        <f>IF(детализация!Q124&gt;0,детализация!Q124," ")</f>
        <v xml:space="preserve"> </v>
      </c>
      <c r="H125" s="14" t="str">
        <f>IF(детализация!H124=0,"Не задана"," ")</f>
        <v>Не задана</v>
      </c>
      <c r="I125" s="14" t="str">
        <f>IF(детализация!O124&gt;0,детализация!O124," ")</f>
        <v xml:space="preserve"> </v>
      </c>
      <c r="J125" s="19" t="str">
        <f>IF(детализация!P124&gt;0,детализация!P124," ")</f>
        <v xml:space="preserve"> </v>
      </c>
      <c r="K125" s="3" t="str">
        <f>'сборка(P)'!P125</f>
        <v xml:space="preserve">   </v>
      </c>
      <c r="L125" s="85">
        <f>IF(детализация!Q124&gt;0,1,0)</f>
        <v>0</v>
      </c>
    </row>
    <row r="126" spans="1:12" ht="15">
      <c r="A126" s="7">
        <v>122</v>
      </c>
      <c r="B126" s="14" t="str">
        <f ca="1">детализация!E125</f>
        <v xml:space="preserve"> </v>
      </c>
      <c r="C126" s="14" t="str">
        <f ca="1">детализация!F125</f>
        <v xml:space="preserve">  </v>
      </c>
      <c r="D126" s="27" t="str">
        <f ca="1">детализация!G125</f>
        <v xml:space="preserve">  </v>
      </c>
      <c r="E126" s="79" t="str">
        <f>IF(детализация!I125&gt;0,детализация!I125," ")</f>
        <v xml:space="preserve"> </v>
      </c>
      <c r="F126" s="79" t="str">
        <f>IF(детализация!L125&gt;0,детализация!L125," ")</f>
        <v xml:space="preserve"> </v>
      </c>
      <c r="G126" s="25" t="str">
        <f>IF(детализация!Q125&gt;0,детализация!Q125," ")</f>
        <v xml:space="preserve"> </v>
      </c>
      <c r="H126" s="14" t="str">
        <f>IF(детализация!H125=0,"Не задана"," ")</f>
        <v>Не задана</v>
      </c>
      <c r="I126" s="14" t="str">
        <f>IF(детализация!O125&gt;0,детализация!O125," ")</f>
        <v xml:space="preserve"> </v>
      </c>
      <c r="J126" s="19" t="str">
        <f>IF(детализация!P125&gt;0,детализация!P125," ")</f>
        <v xml:space="preserve"> </v>
      </c>
      <c r="K126" s="3" t="str">
        <f>'сборка(P)'!P126</f>
        <v xml:space="preserve">   </v>
      </c>
      <c r="L126" s="85">
        <f>IF(детализация!Q125&gt;0,1,0)</f>
        <v>0</v>
      </c>
    </row>
    <row r="127" spans="1:12" ht="15">
      <c r="A127" s="7">
        <v>123</v>
      </c>
      <c r="B127" s="14" t="str">
        <f ca="1">детализация!E126</f>
        <v xml:space="preserve"> </v>
      </c>
      <c r="C127" s="14" t="str">
        <f ca="1">детализация!F126</f>
        <v xml:space="preserve">  </v>
      </c>
      <c r="D127" s="27" t="str">
        <f ca="1">детализация!G126</f>
        <v xml:space="preserve">  </v>
      </c>
      <c r="E127" s="79" t="str">
        <f>IF(детализация!I126&gt;0,детализация!I126," ")</f>
        <v xml:space="preserve"> </v>
      </c>
      <c r="F127" s="79" t="str">
        <f>IF(детализация!L126&gt;0,детализация!L126," ")</f>
        <v xml:space="preserve"> </v>
      </c>
      <c r="G127" s="25" t="str">
        <f>IF(детализация!Q126&gt;0,детализация!Q126," ")</f>
        <v xml:space="preserve"> </v>
      </c>
      <c r="H127" s="14" t="str">
        <f>IF(детализация!H126=0,"Не задана"," ")</f>
        <v>Не задана</v>
      </c>
      <c r="I127" s="14" t="str">
        <f>IF(детализация!O126&gt;0,детализация!O126," ")</f>
        <v xml:space="preserve"> </v>
      </c>
      <c r="J127" s="19" t="str">
        <f>IF(детализация!P126&gt;0,детализация!P126," ")</f>
        <v xml:space="preserve"> </v>
      </c>
      <c r="K127" s="3" t="str">
        <f>'сборка(P)'!P127</f>
        <v xml:space="preserve">   </v>
      </c>
      <c r="L127" s="85">
        <f>IF(детализация!Q126&gt;0,1,0)</f>
        <v>0</v>
      </c>
    </row>
    <row r="128" spans="1:12" ht="15">
      <c r="A128" s="7">
        <v>124</v>
      </c>
      <c r="B128" s="14" t="str">
        <f ca="1">детализация!E127</f>
        <v xml:space="preserve"> </v>
      </c>
      <c r="C128" s="14" t="str">
        <f ca="1">детализация!F127</f>
        <v xml:space="preserve">  </v>
      </c>
      <c r="D128" s="27" t="str">
        <f ca="1">детализация!G127</f>
        <v xml:space="preserve">  </v>
      </c>
      <c r="E128" s="79" t="str">
        <f>IF(детализация!I127&gt;0,детализация!I127," ")</f>
        <v xml:space="preserve"> </v>
      </c>
      <c r="F128" s="79" t="str">
        <f>IF(детализация!L127&gt;0,детализация!L127," ")</f>
        <v xml:space="preserve"> </v>
      </c>
      <c r="G128" s="25" t="str">
        <f>IF(детализация!Q127&gt;0,детализация!Q127," ")</f>
        <v xml:space="preserve"> </v>
      </c>
      <c r="H128" s="14" t="str">
        <f>IF(детализация!H127=0,"Не задана"," ")</f>
        <v>Не задана</v>
      </c>
      <c r="I128" s="14" t="str">
        <f>IF(детализация!O127&gt;0,детализация!O127," ")</f>
        <v xml:space="preserve"> </v>
      </c>
      <c r="J128" s="19" t="str">
        <f>IF(детализация!P127&gt;0,детализация!P127," ")</f>
        <v xml:space="preserve"> </v>
      </c>
      <c r="K128" s="3" t="str">
        <f>'сборка(P)'!P128</f>
        <v xml:space="preserve">   </v>
      </c>
      <c r="L128" s="85">
        <f>IF(детализация!Q127&gt;0,1,0)</f>
        <v>0</v>
      </c>
    </row>
    <row r="129" spans="1:12" ht="15">
      <c r="A129" s="7">
        <v>125</v>
      </c>
      <c r="B129" s="14" t="str">
        <f ca="1">детализация!E128</f>
        <v xml:space="preserve"> </v>
      </c>
      <c r="C129" s="14" t="str">
        <f ca="1">детализация!F128</f>
        <v xml:space="preserve">  </v>
      </c>
      <c r="D129" s="27" t="str">
        <f ca="1">детализация!G128</f>
        <v xml:space="preserve">  </v>
      </c>
      <c r="E129" s="79" t="str">
        <f>IF(детализация!I128&gt;0,детализация!I128," ")</f>
        <v xml:space="preserve"> </v>
      </c>
      <c r="F129" s="79" t="str">
        <f>IF(детализация!L128&gt;0,детализация!L128," ")</f>
        <v xml:space="preserve"> </v>
      </c>
      <c r="G129" s="25" t="str">
        <f>IF(детализация!Q128&gt;0,детализация!Q128," ")</f>
        <v xml:space="preserve"> </v>
      </c>
      <c r="H129" s="14" t="str">
        <f>IF(детализация!H128=0,"Не задана"," ")</f>
        <v>Не задана</v>
      </c>
      <c r="I129" s="14" t="str">
        <f>IF(детализация!O128&gt;0,детализация!O128," ")</f>
        <v xml:space="preserve"> </v>
      </c>
      <c r="J129" s="19" t="str">
        <f>IF(детализация!P128&gt;0,детализация!P128," ")</f>
        <v xml:space="preserve"> </v>
      </c>
      <c r="K129" s="3" t="str">
        <f>'сборка(P)'!P129</f>
        <v xml:space="preserve">   </v>
      </c>
      <c r="L129" s="85">
        <f>IF(детализация!Q128&gt;0,1,0)</f>
        <v>0</v>
      </c>
    </row>
    <row r="130" spans="1:12" ht="15">
      <c r="A130" s="7">
        <v>126</v>
      </c>
      <c r="B130" s="14" t="str">
        <f ca="1">детализация!E129</f>
        <v xml:space="preserve"> </v>
      </c>
      <c r="C130" s="14" t="str">
        <f ca="1">детализация!F129</f>
        <v xml:space="preserve">  </v>
      </c>
      <c r="D130" s="27" t="str">
        <f ca="1">детализация!G129</f>
        <v xml:space="preserve">  </v>
      </c>
      <c r="E130" s="79" t="str">
        <f>IF(детализация!I129&gt;0,детализация!I129," ")</f>
        <v xml:space="preserve"> </v>
      </c>
      <c r="F130" s="79" t="str">
        <f>IF(детализация!L129&gt;0,детализация!L129," ")</f>
        <v xml:space="preserve"> </v>
      </c>
      <c r="G130" s="25" t="str">
        <f>IF(детализация!Q129&gt;0,детализация!Q129," ")</f>
        <v xml:space="preserve"> </v>
      </c>
      <c r="H130" s="14" t="str">
        <f>IF(детализация!H129=0,"Не задана"," ")</f>
        <v>Не задана</v>
      </c>
      <c r="I130" s="14" t="str">
        <f>IF(детализация!O129&gt;0,детализация!O129," ")</f>
        <v xml:space="preserve"> </v>
      </c>
      <c r="J130" s="19" t="str">
        <f>IF(детализация!P129&gt;0,детализация!P129," ")</f>
        <v xml:space="preserve"> </v>
      </c>
      <c r="K130" s="3" t="str">
        <f>'сборка(P)'!P130</f>
        <v xml:space="preserve">   </v>
      </c>
      <c r="L130" s="85">
        <f>IF(детализация!Q129&gt;0,1,0)</f>
        <v>0</v>
      </c>
    </row>
    <row r="131" spans="1:12" ht="15">
      <c r="A131" s="7">
        <v>127</v>
      </c>
      <c r="B131" s="14" t="str">
        <f ca="1">детализация!E130</f>
        <v xml:space="preserve"> </v>
      </c>
      <c r="C131" s="14" t="str">
        <f ca="1">детализация!F130</f>
        <v xml:space="preserve">  </v>
      </c>
      <c r="D131" s="27" t="str">
        <f ca="1">детализация!G130</f>
        <v xml:space="preserve">  </v>
      </c>
      <c r="E131" s="79" t="str">
        <f>IF(детализация!I130&gt;0,детализация!I130," ")</f>
        <v xml:space="preserve"> </v>
      </c>
      <c r="F131" s="79" t="str">
        <f>IF(детализация!L130&gt;0,детализация!L130," ")</f>
        <v xml:space="preserve"> </v>
      </c>
      <c r="G131" s="25" t="str">
        <f>IF(детализация!Q130&gt;0,детализация!Q130," ")</f>
        <v xml:space="preserve"> </v>
      </c>
      <c r="H131" s="14" t="str">
        <f>IF(детализация!H130=0,"Не задана"," ")</f>
        <v>Не задана</v>
      </c>
      <c r="I131" s="14" t="str">
        <f>IF(детализация!O130&gt;0,детализация!O130," ")</f>
        <v xml:space="preserve"> </v>
      </c>
      <c r="J131" s="19" t="str">
        <f>IF(детализация!P130&gt;0,детализация!P130," ")</f>
        <v xml:space="preserve"> </v>
      </c>
      <c r="K131" s="3" t="str">
        <f>'сборка(P)'!P131</f>
        <v xml:space="preserve">   </v>
      </c>
      <c r="L131" s="85">
        <f>IF(детализация!Q130&gt;0,1,0)</f>
        <v>0</v>
      </c>
    </row>
    <row r="132" spans="1:12" ht="15">
      <c r="A132" s="7">
        <v>128</v>
      </c>
      <c r="B132" s="14" t="str">
        <f ca="1">детализация!E131</f>
        <v xml:space="preserve"> </v>
      </c>
      <c r="C132" s="14" t="str">
        <f ca="1">детализация!F131</f>
        <v xml:space="preserve">  </v>
      </c>
      <c r="D132" s="27" t="str">
        <f ca="1">детализация!G131</f>
        <v xml:space="preserve">  </v>
      </c>
      <c r="E132" s="79" t="str">
        <f>IF(детализация!I131&gt;0,детализация!I131," ")</f>
        <v xml:space="preserve"> </v>
      </c>
      <c r="F132" s="79" t="str">
        <f>IF(детализация!L131&gt;0,детализация!L131," ")</f>
        <v xml:space="preserve"> </v>
      </c>
      <c r="G132" s="25" t="str">
        <f>IF(детализация!Q131&gt;0,детализация!Q131," ")</f>
        <v xml:space="preserve"> </v>
      </c>
      <c r="H132" s="14" t="str">
        <f>IF(детализация!H131=0,"Не задана"," ")</f>
        <v>Не задана</v>
      </c>
      <c r="I132" s="14" t="str">
        <f>IF(детализация!O131&gt;0,детализация!O131," ")</f>
        <v xml:space="preserve"> </v>
      </c>
      <c r="J132" s="19" t="str">
        <f>IF(детализация!P131&gt;0,детализация!P131," ")</f>
        <v xml:space="preserve"> </v>
      </c>
      <c r="K132" s="3" t="str">
        <f>'сборка(P)'!P132</f>
        <v xml:space="preserve">   </v>
      </c>
      <c r="L132" s="85">
        <f>IF(детализация!Q131&gt;0,1,0)</f>
        <v>0</v>
      </c>
    </row>
    <row r="133" spans="1:12" ht="15">
      <c r="A133" s="7">
        <v>129</v>
      </c>
      <c r="B133" s="14" t="str">
        <f ca="1">детализация!E132</f>
        <v xml:space="preserve"> </v>
      </c>
      <c r="C133" s="14" t="str">
        <f ca="1">детализация!F132</f>
        <v xml:space="preserve">  </v>
      </c>
      <c r="D133" s="27" t="str">
        <f ca="1">детализация!G132</f>
        <v xml:space="preserve">  </v>
      </c>
      <c r="E133" s="79" t="str">
        <f>IF(детализация!I132&gt;0,детализация!I132," ")</f>
        <v xml:space="preserve"> </v>
      </c>
      <c r="F133" s="79" t="str">
        <f>IF(детализация!L132&gt;0,детализация!L132," ")</f>
        <v xml:space="preserve"> </v>
      </c>
      <c r="G133" s="25" t="str">
        <f>IF(детализация!Q132&gt;0,детализация!Q132," ")</f>
        <v xml:space="preserve"> </v>
      </c>
      <c r="H133" s="14" t="str">
        <f>IF(детализация!H132=0,"Не задана"," ")</f>
        <v>Не задана</v>
      </c>
      <c r="I133" s="14" t="str">
        <f>IF(детализация!O132&gt;0,детализация!O132," ")</f>
        <v xml:space="preserve"> </v>
      </c>
      <c r="J133" s="19" t="str">
        <f>IF(детализация!P132&gt;0,детализация!P132," ")</f>
        <v xml:space="preserve"> </v>
      </c>
      <c r="K133" s="3" t="str">
        <f>'сборка(P)'!P133</f>
        <v xml:space="preserve">   </v>
      </c>
      <c r="L133" s="85">
        <f>IF(детализация!Q132&gt;0,1,0)</f>
        <v>0</v>
      </c>
    </row>
    <row r="134" spans="1:12" ht="15">
      <c r="A134" s="7">
        <v>130</v>
      </c>
      <c r="B134" s="14" t="str">
        <f ca="1">детализация!E133</f>
        <v xml:space="preserve"> </v>
      </c>
      <c r="C134" s="14" t="str">
        <f ca="1">детализация!F133</f>
        <v xml:space="preserve">  </v>
      </c>
      <c r="D134" s="27" t="str">
        <f ca="1">детализация!G133</f>
        <v xml:space="preserve">  </v>
      </c>
      <c r="E134" s="79" t="str">
        <f>IF(детализация!I133&gt;0,детализация!I133," ")</f>
        <v xml:space="preserve"> </v>
      </c>
      <c r="F134" s="79" t="str">
        <f>IF(детализация!L133&gt;0,детализация!L133," ")</f>
        <v xml:space="preserve"> </v>
      </c>
      <c r="G134" s="25" t="str">
        <f>IF(детализация!Q133&gt;0,детализация!Q133," ")</f>
        <v xml:space="preserve"> </v>
      </c>
      <c r="H134" s="14" t="str">
        <f>IF(детализация!H133=0,"Не задана"," ")</f>
        <v>Не задана</v>
      </c>
      <c r="I134" s="14" t="str">
        <f>IF(детализация!O133&gt;0,детализация!O133," ")</f>
        <v xml:space="preserve"> </v>
      </c>
      <c r="J134" s="19" t="str">
        <f>IF(детализация!P133&gt;0,детализация!P133," ")</f>
        <v xml:space="preserve"> </v>
      </c>
      <c r="K134" s="3" t="str">
        <f>'сборка(P)'!P134</f>
        <v xml:space="preserve">   </v>
      </c>
      <c r="L134" s="85">
        <f>IF(детализация!Q133&gt;0,1,0)</f>
        <v>0</v>
      </c>
    </row>
    <row r="135" spans="1:12" ht="15">
      <c r="A135" s="7">
        <v>131</v>
      </c>
      <c r="B135" s="14" t="str">
        <f ca="1">детализация!E134</f>
        <v xml:space="preserve"> </v>
      </c>
      <c r="C135" s="14" t="str">
        <f ca="1">детализация!F134</f>
        <v xml:space="preserve">  </v>
      </c>
      <c r="D135" s="27" t="str">
        <f ca="1">детализация!G134</f>
        <v xml:space="preserve">  </v>
      </c>
      <c r="E135" s="79" t="str">
        <f>IF(детализация!I134&gt;0,детализация!I134," ")</f>
        <v xml:space="preserve"> </v>
      </c>
      <c r="F135" s="79" t="str">
        <f>IF(детализация!L134&gt;0,детализация!L134," ")</f>
        <v xml:space="preserve"> </v>
      </c>
      <c r="G135" s="25" t="str">
        <f>IF(детализация!Q134&gt;0,детализация!Q134," ")</f>
        <v xml:space="preserve"> </v>
      </c>
      <c r="H135" s="14" t="str">
        <f>IF(детализация!H134=0,"Не задана"," ")</f>
        <v>Не задана</v>
      </c>
      <c r="I135" s="14" t="str">
        <f>IF(детализация!O134&gt;0,детализация!O134," ")</f>
        <v xml:space="preserve"> </v>
      </c>
      <c r="J135" s="19" t="str">
        <f>IF(детализация!P134&gt;0,детализация!P134," ")</f>
        <v xml:space="preserve"> </v>
      </c>
      <c r="K135" s="3" t="str">
        <f>'сборка(P)'!P135</f>
        <v xml:space="preserve">   </v>
      </c>
      <c r="L135" s="85">
        <f>IF(детализация!Q134&gt;0,1,0)</f>
        <v>0</v>
      </c>
    </row>
    <row r="136" spans="1:12" ht="15">
      <c r="A136" s="7">
        <v>132</v>
      </c>
      <c r="B136" s="14" t="str">
        <f ca="1">детализация!E135</f>
        <v xml:space="preserve"> </v>
      </c>
      <c r="C136" s="14" t="str">
        <f ca="1">детализация!F135</f>
        <v xml:space="preserve">  </v>
      </c>
      <c r="D136" s="27" t="str">
        <f ca="1">детализация!G135</f>
        <v xml:space="preserve">  </v>
      </c>
      <c r="E136" s="79" t="str">
        <f>IF(детализация!I135&gt;0,детализация!I135," ")</f>
        <v xml:space="preserve"> </v>
      </c>
      <c r="F136" s="79" t="str">
        <f>IF(детализация!L135&gt;0,детализация!L135," ")</f>
        <v xml:space="preserve"> </v>
      </c>
      <c r="G136" s="25" t="str">
        <f>IF(детализация!Q135&gt;0,детализация!Q135," ")</f>
        <v xml:space="preserve"> </v>
      </c>
      <c r="H136" s="14" t="str">
        <f>IF(детализация!H135=0,"Не задана"," ")</f>
        <v>Не задана</v>
      </c>
      <c r="I136" s="14" t="str">
        <f>IF(детализация!O135&gt;0,детализация!O135," ")</f>
        <v xml:space="preserve"> </v>
      </c>
      <c r="J136" s="19" t="str">
        <f>IF(детализация!P135&gt;0,детализация!P135," ")</f>
        <v xml:space="preserve"> </v>
      </c>
      <c r="K136" s="3" t="str">
        <f>'сборка(P)'!P136</f>
        <v xml:space="preserve">   </v>
      </c>
      <c r="L136" s="85">
        <f>IF(детализация!Q135&gt;0,1,0)</f>
        <v>0</v>
      </c>
    </row>
    <row r="137" spans="1:12" ht="15">
      <c r="A137" s="7">
        <v>133</v>
      </c>
      <c r="B137" s="14" t="str">
        <f ca="1">детализация!E136</f>
        <v xml:space="preserve"> </v>
      </c>
      <c r="C137" s="14" t="str">
        <f ca="1">детализация!F136</f>
        <v xml:space="preserve">  </v>
      </c>
      <c r="D137" s="27" t="str">
        <f ca="1">детализация!G136</f>
        <v xml:space="preserve">  </v>
      </c>
      <c r="E137" s="79" t="str">
        <f>IF(детализация!I136&gt;0,детализация!I136," ")</f>
        <v xml:space="preserve"> </v>
      </c>
      <c r="F137" s="79" t="str">
        <f>IF(детализация!L136&gt;0,детализация!L136," ")</f>
        <v xml:space="preserve"> </v>
      </c>
      <c r="G137" s="25" t="str">
        <f>IF(детализация!Q136&gt;0,детализация!Q136," ")</f>
        <v xml:space="preserve"> </v>
      </c>
      <c r="H137" s="14" t="str">
        <f>IF(детализация!H136=0,"Не задана"," ")</f>
        <v>Не задана</v>
      </c>
      <c r="I137" s="14" t="str">
        <f>IF(детализация!O136&gt;0,детализация!O136," ")</f>
        <v xml:space="preserve"> </v>
      </c>
      <c r="J137" s="19" t="str">
        <f>IF(детализация!P136&gt;0,детализация!P136," ")</f>
        <v xml:space="preserve"> </v>
      </c>
      <c r="K137" s="3" t="str">
        <f>'сборка(P)'!P137</f>
        <v xml:space="preserve">   </v>
      </c>
      <c r="L137" s="85">
        <f>IF(детализация!Q136&gt;0,1,0)</f>
        <v>0</v>
      </c>
    </row>
    <row r="138" spans="1:12" ht="15">
      <c r="A138" s="7">
        <v>134</v>
      </c>
      <c r="B138" s="14" t="str">
        <f ca="1">детализация!E137</f>
        <v xml:space="preserve"> </v>
      </c>
      <c r="C138" s="14" t="str">
        <f ca="1">детализация!F137</f>
        <v xml:space="preserve">  </v>
      </c>
      <c r="D138" s="27" t="str">
        <f ca="1">детализация!G137</f>
        <v xml:space="preserve">  </v>
      </c>
      <c r="E138" s="79" t="str">
        <f>IF(детализация!I137&gt;0,детализация!I137," ")</f>
        <v xml:space="preserve"> </v>
      </c>
      <c r="F138" s="79" t="str">
        <f>IF(детализация!L137&gt;0,детализация!L137," ")</f>
        <v xml:space="preserve"> </v>
      </c>
      <c r="G138" s="25" t="str">
        <f>IF(детализация!Q137&gt;0,детализация!Q137," ")</f>
        <v xml:space="preserve"> </v>
      </c>
      <c r="H138" s="14" t="str">
        <f>IF(детализация!H137=0,"Не задана"," ")</f>
        <v>Не задана</v>
      </c>
      <c r="I138" s="14" t="str">
        <f>IF(детализация!O137&gt;0,детализация!O137," ")</f>
        <v xml:space="preserve"> </v>
      </c>
      <c r="J138" s="19" t="str">
        <f>IF(детализация!P137&gt;0,детализация!P137," ")</f>
        <v xml:space="preserve"> </v>
      </c>
      <c r="K138" s="3" t="str">
        <f>'сборка(P)'!P138</f>
        <v xml:space="preserve">   </v>
      </c>
      <c r="L138" s="85">
        <f>IF(детализация!Q137&gt;0,1,0)</f>
        <v>0</v>
      </c>
    </row>
    <row r="139" spans="1:12" ht="15">
      <c r="A139" s="7">
        <v>135</v>
      </c>
      <c r="B139" s="14" t="str">
        <f ca="1">детализация!E138</f>
        <v xml:space="preserve"> </v>
      </c>
      <c r="C139" s="14" t="str">
        <f ca="1">детализация!F138</f>
        <v xml:space="preserve">  </v>
      </c>
      <c r="D139" s="27" t="str">
        <f ca="1">детализация!G138</f>
        <v xml:space="preserve">  </v>
      </c>
      <c r="E139" s="79" t="str">
        <f>IF(детализация!I138&gt;0,детализация!I138," ")</f>
        <v xml:space="preserve"> </v>
      </c>
      <c r="F139" s="79" t="str">
        <f>IF(детализация!L138&gt;0,детализация!L138," ")</f>
        <v xml:space="preserve"> </v>
      </c>
      <c r="G139" s="25" t="str">
        <f>IF(детализация!Q138&gt;0,детализация!Q138," ")</f>
        <v xml:space="preserve"> </v>
      </c>
      <c r="H139" s="14" t="str">
        <f>IF(детализация!H138=0,"Не задана"," ")</f>
        <v>Не задана</v>
      </c>
      <c r="I139" s="14" t="str">
        <f>IF(детализация!O138&gt;0,детализация!O138," ")</f>
        <v xml:space="preserve"> </v>
      </c>
      <c r="J139" s="19" t="str">
        <f>IF(детализация!P138&gt;0,детализация!P138," ")</f>
        <v xml:space="preserve"> </v>
      </c>
      <c r="K139" s="3" t="str">
        <f>'сборка(P)'!P139</f>
        <v xml:space="preserve">   </v>
      </c>
      <c r="L139" s="85">
        <f>IF(детализация!Q138&gt;0,1,0)</f>
        <v>0</v>
      </c>
    </row>
    <row r="140" spans="1:12" ht="15">
      <c r="A140" s="7">
        <v>136</v>
      </c>
      <c r="B140" s="14" t="str">
        <f ca="1">детализация!E139</f>
        <v xml:space="preserve"> </v>
      </c>
      <c r="C140" s="14" t="str">
        <f ca="1">детализация!F139</f>
        <v xml:space="preserve">  </v>
      </c>
      <c r="D140" s="27" t="str">
        <f ca="1">детализация!G139</f>
        <v xml:space="preserve">  </v>
      </c>
      <c r="E140" s="79" t="str">
        <f>IF(детализация!I139&gt;0,детализация!I139," ")</f>
        <v xml:space="preserve"> </v>
      </c>
      <c r="F140" s="79" t="str">
        <f>IF(детализация!L139&gt;0,детализация!L139," ")</f>
        <v xml:space="preserve"> </v>
      </c>
      <c r="G140" s="25" t="str">
        <f>IF(детализация!Q139&gt;0,детализация!Q139," ")</f>
        <v xml:space="preserve"> </v>
      </c>
      <c r="H140" s="14" t="str">
        <f>IF(детализация!H139=0,"Не задана"," ")</f>
        <v>Не задана</v>
      </c>
      <c r="I140" s="14" t="str">
        <f>IF(детализация!O139&gt;0,детализация!O139," ")</f>
        <v xml:space="preserve"> </v>
      </c>
      <c r="J140" s="19" t="str">
        <f>IF(детализация!P139&gt;0,детализация!P139," ")</f>
        <v xml:space="preserve"> </v>
      </c>
      <c r="K140" s="3" t="str">
        <f>'сборка(P)'!P140</f>
        <v xml:space="preserve">   </v>
      </c>
      <c r="L140" s="85">
        <f>IF(детализация!Q139&gt;0,1,0)</f>
        <v>0</v>
      </c>
    </row>
    <row r="141" spans="1:12" ht="15">
      <c r="A141" s="7">
        <v>137</v>
      </c>
      <c r="B141" s="14" t="str">
        <f ca="1">детализация!E140</f>
        <v xml:space="preserve"> </v>
      </c>
      <c r="C141" s="14" t="str">
        <f ca="1">детализация!F140</f>
        <v xml:space="preserve">  </v>
      </c>
      <c r="D141" s="27" t="str">
        <f ca="1">детализация!G140</f>
        <v xml:space="preserve">  </v>
      </c>
      <c r="E141" s="79" t="str">
        <f>IF(детализация!I140&gt;0,детализация!I140," ")</f>
        <v xml:space="preserve"> </v>
      </c>
      <c r="F141" s="79" t="str">
        <f>IF(детализация!L140&gt;0,детализация!L140," ")</f>
        <v xml:space="preserve"> </v>
      </c>
      <c r="G141" s="25" t="str">
        <f>IF(детализация!Q140&gt;0,детализация!Q140," ")</f>
        <v xml:space="preserve"> </v>
      </c>
      <c r="H141" s="14" t="str">
        <f>IF(детализация!H140=0,"Не задана"," ")</f>
        <v>Не задана</v>
      </c>
      <c r="I141" s="14" t="str">
        <f>IF(детализация!O140&gt;0,детализация!O140," ")</f>
        <v xml:space="preserve"> </v>
      </c>
      <c r="J141" s="19" t="str">
        <f>IF(детализация!P140&gt;0,детализация!P140," ")</f>
        <v xml:space="preserve"> </v>
      </c>
      <c r="K141" s="3" t="str">
        <f>'сборка(P)'!P141</f>
        <v xml:space="preserve">   </v>
      </c>
      <c r="L141" s="85">
        <f>IF(детализация!Q140&gt;0,1,0)</f>
        <v>0</v>
      </c>
    </row>
    <row r="142" spans="1:12" ht="15">
      <c r="A142" s="7">
        <v>138</v>
      </c>
      <c r="B142" s="14" t="str">
        <f ca="1">детализация!E141</f>
        <v xml:space="preserve"> </v>
      </c>
      <c r="C142" s="14" t="str">
        <f ca="1">детализация!F141</f>
        <v xml:space="preserve">  </v>
      </c>
      <c r="D142" s="27" t="str">
        <f ca="1">детализация!G141</f>
        <v xml:space="preserve">  </v>
      </c>
      <c r="E142" s="79" t="str">
        <f>IF(детализация!I141&gt;0,детализация!I141," ")</f>
        <v xml:space="preserve"> </v>
      </c>
      <c r="F142" s="79" t="str">
        <f>IF(детализация!L141&gt;0,детализация!L141," ")</f>
        <v xml:space="preserve"> </v>
      </c>
      <c r="G142" s="25" t="str">
        <f>IF(детализация!Q141&gt;0,детализация!Q141," ")</f>
        <v xml:space="preserve"> </v>
      </c>
      <c r="H142" s="14" t="str">
        <f>IF(детализация!H141=0,"Не задана"," ")</f>
        <v>Не задана</v>
      </c>
      <c r="I142" s="14" t="str">
        <f>IF(детализация!O141&gt;0,детализация!O141," ")</f>
        <v xml:space="preserve"> </v>
      </c>
      <c r="J142" s="19" t="str">
        <f>IF(детализация!P141&gt;0,детализация!P141," ")</f>
        <v xml:space="preserve"> </v>
      </c>
      <c r="K142" s="3" t="str">
        <f>'сборка(P)'!P142</f>
        <v xml:space="preserve">   </v>
      </c>
      <c r="L142" s="85">
        <f>IF(детализация!Q141&gt;0,1,0)</f>
        <v>0</v>
      </c>
    </row>
    <row r="143" spans="1:12" ht="15">
      <c r="A143" s="7">
        <v>139</v>
      </c>
      <c r="B143" s="14" t="str">
        <f ca="1">детализация!E142</f>
        <v xml:space="preserve"> </v>
      </c>
      <c r="C143" s="14" t="str">
        <f ca="1">детализация!F142</f>
        <v xml:space="preserve">  </v>
      </c>
      <c r="D143" s="27" t="str">
        <f ca="1">детализация!G142</f>
        <v xml:space="preserve">  </v>
      </c>
      <c r="E143" s="79" t="str">
        <f>IF(детализация!I142&gt;0,детализация!I142," ")</f>
        <v xml:space="preserve"> </v>
      </c>
      <c r="F143" s="79" t="str">
        <f>IF(детализация!L142&gt;0,детализация!L142," ")</f>
        <v xml:space="preserve"> </v>
      </c>
      <c r="G143" s="25" t="str">
        <f>IF(детализация!Q142&gt;0,детализация!Q142," ")</f>
        <v xml:space="preserve"> </v>
      </c>
      <c r="H143" s="14" t="str">
        <f>IF(детализация!H142=0,"Не задана"," ")</f>
        <v>Не задана</v>
      </c>
      <c r="I143" s="14" t="str">
        <f>IF(детализация!O142&gt;0,детализация!O142," ")</f>
        <v xml:space="preserve"> </v>
      </c>
      <c r="J143" s="19" t="str">
        <f>IF(детализация!P142&gt;0,детализация!P142," ")</f>
        <v xml:space="preserve"> </v>
      </c>
      <c r="K143" s="3" t="str">
        <f>'сборка(P)'!P143</f>
        <v xml:space="preserve">   </v>
      </c>
      <c r="L143" s="85">
        <f>IF(детализация!Q142&gt;0,1,0)</f>
        <v>0</v>
      </c>
    </row>
    <row r="144" spans="1:12" ht="15">
      <c r="A144" s="7">
        <v>140</v>
      </c>
      <c r="B144" s="14" t="str">
        <f ca="1">детализация!E143</f>
        <v xml:space="preserve"> </v>
      </c>
      <c r="C144" s="14" t="str">
        <f ca="1">детализация!F143</f>
        <v xml:space="preserve">  </v>
      </c>
      <c r="D144" s="27" t="str">
        <f ca="1">детализация!G143</f>
        <v xml:space="preserve">  </v>
      </c>
      <c r="E144" s="79" t="str">
        <f>IF(детализация!I143&gt;0,детализация!I143," ")</f>
        <v xml:space="preserve"> </v>
      </c>
      <c r="F144" s="79" t="str">
        <f>IF(детализация!L143&gt;0,детализация!L143," ")</f>
        <v xml:space="preserve"> </v>
      </c>
      <c r="G144" s="25" t="str">
        <f>IF(детализация!Q143&gt;0,детализация!Q143," ")</f>
        <v xml:space="preserve"> </v>
      </c>
      <c r="H144" s="14" t="str">
        <f>IF(детализация!H143=0,"Не задана"," ")</f>
        <v>Не задана</v>
      </c>
      <c r="I144" s="14" t="str">
        <f>IF(детализация!O143&gt;0,детализация!O143," ")</f>
        <v xml:space="preserve"> </v>
      </c>
      <c r="J144" s="19" t="str">
        <f>IF(детализация!P143&gt;0,детализация!P143," ")</f>
        <v xml:space="preserve"> </v>
      </c>
      <c r="K144" s="3" t="str">
        <f>'сборка(P)'!P144</f>
        <v xml:space="preserve">   </v>
      </c>
      <c r="L144" s="85">
        <f>IF(детализация!Q143&gt;0,1,0)</f>
        <v>0</v>
      </c>
    </row>
    <row r="145" spans="1:12" ht="15">
      <c r="A145" s="7">
        <v>141</v>
      </c>
      <c r="B145" s="14" t="str">
        <f ca="1">детализация!E144</f>
        <v xml:space="preserve"> </v>
      </c>
      <c r="C145" s="14" t="str">
        <f ca="1">детализация!F144</f>
        <v xml:space="preserve">  </v>
      </c>
      <c r="D145" s="27" t="str">
        <f ca="1">детализация!G144</f>
        <v xml:space="preserve">  </v>
      </c>
      <c r="E145" s="79" t="str">
        <f>IF(детализация!I144&gt;0,детализация!I144," ")</f>
        <v xml:space="preserve"> </v>
      </c>
      <c r="F145" s="79" t="str">
        <f>IF(детализация!L144&gt;0,детализация!L144," ")</f>
        <v xml:space="preserve"> </v>
      </c>
      <c r="G145" s="25" t="str">
        <f>IF(детализация!Q144&gt;0,детализация!Q144," ")</f>
        <v xml:space="preserve"> </v>
      </c>
      <c r="H145" s="14" t="str">
        <f>IF(детализация!H144=0,"Не задана"," ")</f>
        <v>Не задана</v>
      </c>
      <c r="I145" s="14" t="str">
        <f>IF(детализация!O144&gt;0,детализация!O144," ")</f>
        <v xml:space="preserve"> </v>
      </c>
      <c r="J145" s="19" t="str">
        <f>IF(детализация!P144&gt;0,детализация!P144," ")</f>
        <v xml:space="preserve"> </v>
      </c>
      <c r="K145" s="3" t="str">
        <f>'сборка(P)'!P145</f>
        <v xml:space="preserve">   </v>
      </c>
      <c r="L145" s="85">
        <f>IF(детализация!Q144&gt;0,1,0)</f>
        <v>0</v>
      </c>
    </row>
    <row r="146" spans="1:12" ht="15">
      <c r="A146" s="7">
        <v>142</v>
      </c>
      <c r="B146" s="14" t="str">
        <f ca="1">детализация!E145</f>
        <v xml:space="preserve"> </v>
      </c>
      <c r="C146" s="14" t="str">
        <f ca="1">детализация!F145</f>
        <v xml:space="preserve">  </v>
      </c>
      <c r="D146" s="27" t="str">
        <f ca="1">детализация!G145</f>
        <v xml:space="preserve">  </v>
      </c>
      <c r="E146" s="79" t="str">
        <f>IF(детализация!I145&gt;0,детализация!I145," ")</f>
        <v xml:space="preserve"> </v>
      </c>
      <c r="F146" s="79" t="str">
        <f>IF(детализация!L145&gt;0,детализация!L145," ")</f>
        <v xml:space="preserve"> </v>
      </c>
      <c r="G146" s="25" t="str">
        <f>IF(детализация!Q145&gt;0,детализация!Q145," ")</f>
        <v xml:space="preserve"> </v>
      </c>
      <c r="H146" s="14" t="str">
        <f>IF(детализация!H145=0,"Не задана"," ")</f>
        <v>Не задана</v>
      </c>
      <c r="I146" s="14" t="str">
        <f>IF(детализация!O145&gt;0,детализация!O145," ")</f>
        <v xml:space="preserve"> </v>
      </c>
      <c r="J146" s="19" t="str">
        <f>IF(детализация!P145&gt;0,детализация!P145," ")</f>
        <v xml:space="preserve"> </v>
      </c>
      <c r="K146" s="3" t="str">
        <f>'сборка(P)'!P146</f>
        <v xml:space="preserve">   </v>
      </c>
      <c r="L146" s="85">
        <f>IF(детализация!Q145&gt;0,1,0)</f>
        <v>0</v>
      </c>
    </row>
    <row r="147" spans="1:12" ht="15">
      <c r="A147" s="7">
        <v>143</v>
      </c>
      <c r="B147" s="14" t="str">
        <f ca="1">детализация!E146</f>
        <v xml:space="preserve"> </v>
      </c>
      <c r="C147" s="14" t="str">
        <f ca="1">детализация!F146</f>
        <v xml:space="preserve">  </v>
      </c>
      <c r="D147" s="27" t="str">
        <f ca="1">детализация!G146</f>
        <v xml:space="preserve">  </v>
      </c>
      <c r="E147" s="79" t="str">
        <f>IF(детализация!I146&gt;0,детализация!I146," ")</f>
        <v xml:space="preserve"> </v>
      </c>
      <c r="F147" s="79" t="str">
        <f>IF(детализация!L146&gt;0,детализация!L146," ")</f>
        <v xml:space="preserve"> </v>
      </c>
      <c r="G147" s="25" t="str">
        <f>IF(детализация!Q146&gt;0,детализация!Q146," ")</f>
        <v xml:space="preserve"> </v>
      </c>
      <c r="H147" s="14" t="str">
        <f>IF(детализация!H146=0,"Не задана"," ")</f>
        <v>Не задана</v>
      </c>
      <c r="I147" s="14" t="str">
        <f>IF(детализация!O146&gt;0,детализация!O146," ")</f>
        <v xml:space="preserve"> </v>
      </c>
      <c r="J147" s="19" t="str">
        <f>IF(детализация!P146&gt;0,детализация!P146," ")</f>
        <v xml:space="preserve"> </v>
      </c>
      <c r="K147" s="3" t="str">
        <f>'сборка(P)'!P147</f>
        <v xml:space="preserve">   </v>
      </c>
      <c r="L147" s="85">
        <f>IF(детализация!Q146&gt;0,1,0)</f>
        <v>0</v>
      </c>
    </row>
    <row r="148" spans="1:12" ht="15">
      <c r="A148" s="7">
        <v>144</v>
      </c>
      <c r="B148" s="14" t="str">
        <f ca="1">детализация!E147</f>
        <v xml:space="preserve"> </v>
      </c>
      <c r="C148" s="14" t="str">
        <f ca="1">детализация!F147</f>
        <v xml:space="preserve">  </v>
      </c>
      <c r="D148" s="27" t="str">
        <f ca="1">детализация!G147</f>
        <v xml:space="preserve">  </v>
      </c>
      <c r="E148" s="79" t="str">
        <f>IF(детализация!I147&gt;0,детализация!I147," ")</f>
        <v xml:space="preserve"> </v>
      </c>
      <c r="F148" s="79" t="str">
        <f>IF(детализация!L147&gt;0,детализация!L147," ")</f>
        <v xml:space="preserve"> </v>
      </c>
      <c r="G148" s="25" t="str">
        <f>IF(детализация!Q147&gt;0,детализация!Q147," ")</f>
        <v xml:space="preserve"> </v>
      </c>
      <c r="H148" s="14" t="str">
        <f>IF(детализация!H147=0,"Не задана"," ")</f>
        <v>Не задана</v>
      </c>
      <c r="I148" s="14" t="str">
        <f>IF(детализация!O147&gt;0,детализация!O147," ")</f>
        <v xml:space="preserve"> </v>
      </c>
      <c r="J148" s="19" t="str">
        <f>IF(детализация!P147&gt;0,детализация!P147," ")</f>
        <v xml:space="preserve"> </v>
      </c>
      <c r="K148" s="3" t="str">
        <f>'сборка(P)'!P148</f>
        <v xml:space="preserve">   </v>
      </c>
      <c r="L148" s="85">
        <f>IF(детализация!Q147&gt;0,1,0)</f>
        <v>0</v>
      </c>
    </row>
    <row r="149" spans="1:12" ht="15">
      <c r="A149" s="7">
        <v>145</v>
      </c>
      <c r="B149" s="14" t="str">
        <f ca="1">детализация!E148</f>
        <v xml:space="preserve"> </v>
      </c>
      <c r="C149" s="14" t="str">
        <f ca="1">детализация!F148</f>
        <v xml:space="preserve">  </v>
      </c>
      <c r="D149" s="27" t="str">
        <f ca="1">детализация!G148</f>
        <v xml:space="preserve">  </v>
      </c>
      <c r="E149" s="79" t="str">
        <f>IF(детализация!I148&gt;0,детализация!I148," ")</f>
        <v xml:space="preserve"> </v>
      </c>
      <c r="F149" s="79" t="str">
        <f>IF(детализация!L148&gt;0,детализация!L148," ")</f>
        <v xml:space="preserve"> </v>
      </c>
      <c r="G149" s="25" t="str">
        <f>IF(детализация!Q148&gt;0,детализация!Q148," ")</f>
        <v xml:space="preserve"> </v>
      </c>
      <c r="H149" s="14" t="str">
        <f>IF(детализация!H148=0,"Не задана"," ")</f>
        <v>Не задана</v>
      </c>
      <c r="I149" s="14" t="str">
        <f>IF(детализация!O148&gt;0,детализация!O148," ")</f>
        <v xml:space="preserve"> </v>
      </c>
      <c r="J149" s="19" t="str">
        <f>IF(детализация!P148&gt;0,детализация!P148," ")</f>
        <v xml:space="preserve"> </v>
      </c>
      <c r="K149" s="3" t="str">
        <f>'сборка(P)'!P149</f>
        <v xml:space="preserve">   </v>
      </c>
      <c r="L149" s="85">
        <f>IF(детализация!Q148&gt;0,1,0)</f>
        <v>0</v>
      </c>
    </row>
    <row r="150" spans="1:12" ht="15">
      <c r="A150" s="7">
        <v>146</v>
      </c>
      <c r="B150" s="14" t="str">
        <f ca="1">детализация!E149</f>
        <v xml:space="preserve"> </v>
      </c>
      <c r="C150" s="14" t="str">
        <f ca="1">детализация!F149</f>
        <v xml:space="preserve">  </v>
      </c>
      <c r="D150" s="27" t="str">
        <f ca="1">детализация!G149</f>
        <v xml:space="preserve">  </v>
      </c>
      <c r="E150" s="79" t="str">
        <f>IF(детализация!I149&gt;0,детализация!I149," ")</f>
        <v xml:space="preserve"> </v>
      </c>
      <c r="F150" s="79" t="str">
        <f>IF(детализация!L149&gt;0,детализация!L149," ")</f>
        <v xml:space="preserve"> </v>
      </c>
      <c r="G150" s="25" t="str">
        <f>IF(детализация!Q149&gt;0,детализация!Q149," ")</f>
        <v xml:space="preserve"> </v>
      </c>
      <c r="H150" s="14" t="str">
        <f>IF(детализация!H149=0,"Не задана"," ")</f>
        <v>Не задана</v>
      </c>
      <c r="I150" s="14" t="str">
        <f>IF(детализация!O149&gt;0,детализация!O149," ")</f>
        <v xml:space="preserve"> </v>
      </c>
      <c r="J150" s="19" t="str">
        <f>IF(детализация!P149&gt;0,детализация!P149," ")</f>
        <v xml:space="preserve"> </v>
      </c>
      <c r="K150" s="3" t="str">
        <f>'сборка(P)'!P150</f>
        <v xml:space="preserve">   </v>
      </c>
      <c r="L150" s="85">
        <f>IF(детализация!Q149&gt;0,1,0)</f>
        <v>0</v>
      </c>
    </row>
    <row r="151" spans="1:12" ht="15">
      <c r="A151" s="7">
        <v>147</v>
      </c>
      <c r="B151" s="14" t="str">
        <f ca="1">детализация!E150</f>
        <v xml:space="preserve"> </v>
      </c>
      <c r="C151" s="14" t="str">
        <f ca="1">детализация!F150</f>
        <v xml:space="preserve">  </v>
      </c>
      <c r="D151" s="27" t="str">
        <f ca="1">детализация!G150</f>
        <v xml:space="preserve">  </v>
      </c>
      <c r="E151" s="79" t="str">
        <f>IF(детализация!I150&gt;0,детализация!I150," ")</f>
        <v xml:space="preserve"> </v>
      </c>
      <c r="F151" s="79" t="str">
        <f>IF(детализация!L150&gt;0,детализация!L150," ")</f>
        <v xml:space="preserve"> </v>
      </c>
      <c r="G151" s="25" t="str">
        <f>IF(детализация!Q150&gt;0,детализация!Q150," ")</f>
        <v xml:space="preserve"> </v>
      </c>
      <c r="H151" s="14" t="str">
        <f>IF(детализация!H150=0,"Не задана"," ")</f>
        <v>Не задана</v>
      </c>
      <c r="I151" s="14" t="str">
        <f>IF(детализация!O150&gt;0,детализация!O150," ")</f>
        <v xml:space="preserve"> </v>
      </c>
      <c r="J151" s="19" t="str">
        <f>IF(детализация!P150&gt;0,детализация!P150," ")</f>
        <v xml:space="preserve"> </v>
      </c>
      <c r="K151" s="3" t="str">
        <f>'сборка(P)'!P151</f>
        <v xml:space="preserve">   </v>
      </c>
      <c r="L151" s="85">
        <f>IF(детализация!Q150&gt;0,1,0)</f>
        <v>0</v>
      </c>
    </row>
    <row r="152" spans="1:12" ht="15">
      <c r="A152" s="7">
        <v>148</v>
      </c>
      <c r="B152" s="14" t="str">
        <f ca="1">детализация!E151</f>
        <v xml:space="preserve"> </v>
      </c>
      <c r="C152" s="14" t="str">
        <f ca="1">детализация!F151</f>
        <v xml:space="preserve">  </v>
      </c>
      <c r="D152" s="27" t="str">
        <f ca="1">детализация!G151</f>
        <v xml:space="preserve">  </v>
      </c>
      <c r="E152" s="79" t="str">
        <f>IF(детализация!I151&gt;0,детализация!I151," ")</f>
        <v xml:space="preserve"> </v>
      </c>
      <c r="F152" s="79" t="str">
        <f>IF(детализация!L151&gt;0,детализация!L151," ")</f>
        <v xml:space="preserve"> </v>
      </c>
      <c r="G152" s="25" t="str">
        <f>IF(детализация!Q151&gt;0,детализация!Q151," ")</f>
        <v xml:space="preserve"> </v>
      </c>
      <c r="H152" s="14" t="str">
        <f>IF(детализация!H151=0,"Не задана"," ")</f>
        <v>Не задана</v>
      </c>
      <c r="I152" s="14" t="str">
        <f>IF(детализация!O151&gt;0,детализация!O151," ")</f>
        <v xml:space="preserve"> </v>
      </c>
      <c r="J152" s="19" t="str">
        <f>IF(детализация!P151&gt;0,детализация!P151," ")</f>
        <v xml:space="preserve"> </v>
      </c>
      <c r="K152" s="3" t="str">
        <f>'сборка(P)'!P152</f>
        <v xml:space="preserve">   </v>
      </c>
      <c r="L152" s="85">
        <f>IF(детализация!Q151&gt;0,1,0)</f>
        <v>0</v>
      </c>
    </row>
    <row r="153" spans="1:12" ht="15">
      <c r="A153" s="7">
        <v>149</v>
      </c>
      <c r="B153" s="14" t="str">
        <f ca="1">детализация!E152</f>
        <v xml:space="preserve"> </v>
      </c>
      <c r="C153" s="14" t="str">
        <f ca="1">детализация!F152</f>
        <v xml:space="preserve">  </v>
      </c>
      <c r="D153" s="27" t="str">
        <f ca="1">детализация!G152</f>
        <v xml:space="preserve">  </v>
      </c>
      <c r="E153" s="79" t="str">
        <f>IF(детализация!I152&gt;0,детализация!I152," ")</f>
        <v xml:space="preserve"> </v>
      </c>
      <c r="F153" s="79" t="str">
        <f>IF(детализация!L152&gt;0,детализация!L152," ")</f>
        <v xml:space="preserve"> </v>
      </c>
      <c r="G153" s="25" t="str">
        <f>IF(детализация!Q152&gt;0,детализация!Q152," ")</f>
        <v xml:space="preserve"> </v>
      </c>
      <c r="H153" s="14" t="str">
        <f>IF(детализация!H152=0,"Не задана"," ")</f>
        <v>Не задана</v>
      </c>
      <c r="I153" s="14" t="str">
        <f>IF(детализация!O152&gt;0,детализация!O152," ")</f>
        <v xml:space="preserve"> </v>
      </c>
      <c r="J153" s="19" t="str">
        <f>IF(детализация!P152&gt;0,детализация!P152," ")</f>
        <v xml:space="preserve"> </v>
      </c>
      <c r="K153" s="3" t="str">
        <f>'сборка(P)'!P153</f>
        <v xml:space="preserve">   </v>
      </c>
      <c r="L153" s="85">
        <f>IF(детализация!Q152&gt;0,1,0)</f>
        <v>0</v>
      </c>
    </row>
    <row r="154" spans="1:12" ht="15">
      <c r="A154" s="7">
        <v>150</v>
      </c>
      <c r="B154" s="14" t="str">
        <f ca="1">детализация!E153</f>
        <v xml:space="preserve"> </v>
      </c>
      <c r="C154" s="14" t="str">
        <f ca="1">детализация!F153</f>
        <v xml:space="preserve">  </v>
      </c>
      <c r="D154" s="27" t="str">
        <f ca="1">детализация!G153</f>
        <v xml:space="preserve">  </v>
      </c>
      <c r="E154" s="79" t="str">
        <f>IF(детализация!I153&gt;0,детализация!I153," ")</f>
        <v xml:space="preserve"> </v>
      </c>
      <c r="F154" s="79" t="str">
        <f>IF(детализация!L153&gt;0,детализация!L153," ")</f>
        <v xml:space="preserve"> </v>
      </c>
      <c r="G154" s="25" t="str">
        <f>IF(детализация!Q153&gt;0,детализация!Q153," ")</f>
        <v xml:space="preserve"> </v>
      </c>
      <c r="H154" s="14" t="str">
        <f>IF(детализация!H153=0,"Не задана"," ")</f>
        <v>Не задана</v>
      </c>
      <c r="I154" s="14" t="str">
        <f>IF(детализация!O153&gt;0,детализация!O153," ")</f>
        <v xml:space="preserve"> </v>
      </c>
      <c r="J154" s="19" t="str">
        <f>IF(детализация!P153&gt;0,детализация!P153," ")</f>
        <v xml:space="preserve"> </v>
      </c>
      <c r="K154" s="3" t="str">
        <f>'сборка(P)'!P154</f>
        <v xml:space="preserve">   </v>
      </c>
      <c r="L154" s="85">
        <f>IF(детализация!Q153&gt;0,1,0)</f>
        <v>0</v>
      </c>
    </row>
    <row r="155" spans="1:12" ht="15">
      <c r="A155" s="7">
        <v>151</v>
      </c>
      <c r="B155" s="14" t="str">
        <f ca="1">детализация!E154</f>
        <v xml:space="preserve"> </v>
      </c>
      <c r="C155" s="14" t="str">
        <f ca="1">детализация!F154</f>
        <v xml:space="preserve">  </v>
      </c>
      <c r="D155" s="27" t="str">
        <f ca="1">детализация!G154</f>
        <v xml:space="preserve">  </v>
      </c>
      <c r="E155" s="79" t="str">
        <f>IF(детализация!I154&gt;0,детализация!I154," ")</f>
        <v xml:space="preserve"> </v>
      </c>
      <c r="F155" s="79" t="str">
        <f>IF(детализация!L154&gt;0,детализация!L154," ")</f>
        <v xml:space="preserve"> </v>
      </c>
      <c r="G155" s="25" t="str">
        <f>IF(детализация!Q154&gt;0,детализация!Q154," ")</f>
        <v xml:space="preserve"> </v>
      </c>
      <c r="H155" s="14" t="str">
        <f>IF(детализация!H154=0,"Не задана"," ")</f>
        <v>Не задана</v>
      </c>
      <c r="I155" s="14" t="str">
        <f>IF(детализация!O154&gt;0,детализация!O154," ")</f>
        <v xml:space="preserve"> </v>
      </c>
      <c r="J155" s="19" t="str">
        <f>IF(детализация!P154&gt;0,детализация!P154," ")</f>
        <v xml:space="preserve"> </v>
      </c>
      <c r="K155" s="3" t="str">
        <f>'сборка(P)'!P155</f>
        <v xml:space="preserve">   </v>
      </c>
      <c r="L155" s="85">
        <f>IF(детализация!Q154&gt;0,1,0)</f>
        <v>0</v>
      </c>
    </row>
    <row r="156" spans="1:12" ht="15">
      <c r="A156" s="7">
        <v>152</v>
      </c>
      <c r="B156" s="14" t="str">
        <f ca="1">детализация!E155</f>
        <v xml:space="preserve"> </v>
      </c>
      <c r="C156" s="14" t="str">
        <f ca="1">детализация!F155</f>
        <v xml:space="preserve">  </v>
      </c>
      <c r="D156" s="27" t="str">
        <f ca="1">детализация!G155</f>
        <v xml:space="preserve">  </v>
      </c>
      <c r="E156" s="79" t="str">
        <f>IF(детализация!I155&gt;0,детализация!I155," ")</f>
        <v xml:space="preserve"> </v>
      </c>
      <c r="F156" s="79" t="str">
        <f>IF(детализация!L155&gt;0,детализация!L155," ")</f>
        <v xml:space="preserve"> </v>
      </c>
      <c r="G156" s="25" t="str">
        <f>IF(детализация!Q155&gt;0,детализация!Q155," ")</f>
        <v xml:space="preserve"> </v>
      </c>
      <c r="H156" s="14" t="str">
        <f>IF(детализация!H155=0,"Не задана"," ")</f>
        <v>Не задана</v>
      </c>
      <c r="I156" s="14" t="str">
        <f>IF(детализация!O155&gt;0,детализация!O155," ")</f>
        <v xml:space="preserve"> </v>
      </c>
      <c r="J156" s="19" t="str">
        <f>IF(детализация!P155&gt;0,детализация!P155," ")</f>
        <v xml:space="preserve"> </v>
      </c>
      <c r="K156" s="3" t="str">
        <f>'сборка(P)'!P156</f>
        <v xml:space="preserve">   </v>
      </c>
      <c r="L156" s="85">
        <f>IF(детализация!Q155&gt;0,1,0)</f>
        <v>0</v>
      </c>
    </row>
    <row r="157" spans="1:12" ht="15">
      <c r="A157" s="7">
        <v>153</v>
      </c>
      <c r="B157" s="14" t="str">
        <f ca="1">детализация!E156</f>
        <v xml:space="preserve"> </v>
      </c>
      <c r="C157" s="14" t="str">
        <f ca="1">детализация!F156</f>
        <v xml:space="preserve">  </v>
      </c>
      <c r="D157" s="27" t="str">
        <f ca="1">детализация!G156</f>
        <v xml:space="preserve">  </v>
      </c>
      <c r="E157" s="79" t="str">
        <f>IF(детализация!I156&gt;0,детализация!I156," ")</f>
        <v xml:space="preserve"> </v>
      </c>
      <c r="F157" s="79" t="str">
        <f>IF(детализация!L156&gt;0,детализация!L156," ")</f>
        <v xml:space="preserve"> </v>
      </c>
      <c r="G157" s="25" t="str">
        <f>IF(детализация!Q156&gt;0,детализация!Q156," ")</f>
        <v xml:space="preserve"> </v>
      </c>
      <c r="H157" s="14" t="str">
        <f>IF(детализация!H156=0,"Не задана"," ")</f>
        <v>Не задана</v>
      </c>
      <c r="I157" s="14" t="str">
        <f>IF(детализация!O156&gt;0,детализация!O156," ")</f>
        <v xml:space="preserve"> </v>
      </c>
      <c r="J157" s="19" t="str">
        <f>IF(детализация!P156&gt;0,детализация!P156," ")</f>
        <v xml:space="preserve"> </v>
      </c>
      <c r="K157" s="3" t="str">
        <f>'сборка(P)'!P157</f>
        <v xml:space="preserve">   </v>
      </c>
      <c r="L157" s="85">
        <f>IF(детализация!Q156&gt;0,1,0)</f>
        <v>0</v>
      </c>
    </row>
    <row r="158" spans="1:12" ht="15">
      <c r="A158" s="7">
        <v>154</v>
      </c>
      <c r="B158" s="14" t="str">
        <f ca="1">детализация!E157</f>
        <v xml:space="preserve"> </v>
      </c>
      <c r="C158" s="14" t="str">
        <f ca="1">детализация!F157</f>
        <v xml:space="preserve">  </v>
      </c>
      <c r="D158" s="27" t="str">
        <f ca="1">детализация!G157</f>
        <v xml:space="preserve">  </v>
      </c>
      <c r="E158" s="79" t="str">
        <f>IF(детализация!I157&gt;0,детализация!I157," ")</f>
        <v xml:space="preserve"> </v>
      </c>
      <c r="F158" s="79" t="str">
        <f>IF(детализация!L157&gt;0,детализация!L157," ")</f>
        <v xml:space="preserve"> </v>
      </c>
      <c r="G158" s="25" t="str">
        <f>IF(детализация!Q157&gt;0,детализация!Q157," ")</f>
        <v xml:space="preserve"> </v>
      </c>
      <c r="H158" s="14" t="str">
        <f>IF(детализация!H157=0,"Не задана"," ")</f>
        <v>Не задана</v>
      </c>
      <c r="I158" s="14" t="str">
        <f>IF(детализация!O157&gt;0,детализация!O157," ")</f>
        <v xml:space="preserve"> </v>
      </c>
      <c r="J158" s="19" t="str">
        <f>IF(детализация!P157&gt;0,детализация!P157," ")</f>
        <v xml:space="preserve"> </v>
      </c>
      <c r="K158" s="3" t="str">
        <f>'сборка(P)'!P158</f>
        <v xml:space="preserve">   </v>
      </c>
      <c r="L158" s="85">
        <f>IF(детализация!Q157&gt;0,1,0)</f>
        <v>0</v>
      </c>
    </row>
    <row r="159" spans="1:12" ht="15">
      <c r="A159" s="7">
        <v>155</v>
      </c>
      <c r="B159" s="14" t="str">
        <f ca="1">детализация!E158</f>
        <v xml:space="preserve"> </v>
      </c>
      <c r="C159" s="14" t="str">
        <f ca="1">детализация!F158</f>
        <v xml:space="preserve">  </v>
      </c>
      <c r="D159" s="27" t="str">
        <f ca="1">детализация!G158</f>
        <v xml:space="preserve">  </v>
      </c>
      <c r="E159" s="79" t="str">
        <f>IF(детализация!I158&gt;0,детализация!I158," ")</f>
        <v xml:space="preserve"> </v>
      </c>
      <c r="F159" s="79" t="str">
        <f>IF(детализация!L158&gt;0,детализация!L158," ")</f>
        <v xml:space="preserve"> </v>
      </c>
      <c r="G159" s="25" t="str">
        <f>IF(детализация!Q158&gt;0,детализация!Q158," ")</f>
        <v xml:space="preserve"> </v>
      </c>
      <c r="H159" s="14" t="str">
        <f>IF(детализация!H158=0,"Не задана"," ")</f>
        <v>Не задана</v>
      </c>
      <c r="I159" s="14" t="str">
        <f>IF(детализация!O158&gt;0,детализация!O158," ")</f>
        <v xml:space="preserve"> </v>
      </c>
      <c r="J159" s="19" t="str">
        <f>IF(детализация!P158&gt;0,детализация!P158," ")</f>
        <v xml:space="preserve"> </v>
      </c>
      <c r="K159" s="3" t="str">
        <f>'сборка(P)'!P159</f>
        <v xml:space="preserve">   </v>
      </c>
      <c r="L159" s="85">
        <f>IF(детализация!Q158&gt;0,1,0)</f>
        <v>0</v>
      </c>
    </row>
    <row r="160" spans="1:12" ht="15">
      <c r="A160" s="7">
        <v>156</v>
      </c>
      <c r="B160" s="14" t="str">
        <f ca="1">детализация!E159</f>
        <v xml:space="preserve"> </v>
      </c>
      <c r="C160" s="14" t="str">
        <f ca="1">детализация!F159</f>
        <v xml:space="preserve">  </v>
      </c>
      <c r="D160" s="27" t="str">
        <f ca="1">детализация!G159</f>
        <v xml:space="preserve">  </v>
      </c>
      <c r="E160" s="79" t="str">
        <f>IF(детализация!I159&gt;0,детализация!I159," ")</f>
        <v xml:space="preserve"> </v>
      </c>
      <c r="F160" s="79" t="str">
        <f>IF(детализация!L159&gt;0,детализация!L159," ")</f>
        <v xml:space="preserve"> </v>
      </c>
      <c r="G160" s="25" t="str">
        <f>IF(детализация!Q159&gt;0,детализация!Q159," ")</f>
        <v xml:space="preserve"> </v>
      </c>
      <c r="H160" s="14" t="str">
        <f>IF(детализация!H159=0,"Не задана"," ")</f>
        <v>Не задана</v>
      </c>
      <c r="I160" s="14" t="str">
        <f>IF(детализация!O159&gt;0,детализация!O159," ")</f>
        <v xml:space="preserve"> </v>
      </c>
      <c r="J160" s="19" t="str">
        <f>IF(детализация!P159&gt;0,детализация!P159," ")</f>
        <v xml:space="preserve"> </v>
      </c>
      <c r="K160" s="3" t="str">
        <f>'сборка(P)'!P160</f>
        <v xml:space="preserve">   </v>
      </c>
      <c r="L160" s="85">
        <f>IF(детализация!Q159&gt;0,1,0)</f>
        <v>0</v>
      </c>
    </row>
    <row r="161" spans="1:12" ht="15">
      <c r="A161" s="7">
        <v>157</v>
      </c>
      <c r="B161" s="14" t="str">
        <f ca="1">детализация!E160</f>
        <v xml:space="preserve"> </v>
      </c>
      <c r="C161" s="14" t="str">
        <f ca="1">детализация!F160</f>
        <v xml:space="preserve">  </v>
      </c>
      <c r="D161" s="27" t="str">
        <f ca="1">детализация!G160</f>
        <v xml:space="preserve">  </v>
      </c>
      <c r="E161" s="79" t="str">
        <f>IF(детализация!I160&gt;0,детализация!I160," ")</f>
        <v xml:space="preserve"> </v>
      </c>
      <c r="F161" s="79" t="str">
        <f>IF(детализация!L160&gt;0,детализация!L160," ")</f>
        <v xml:space="preserve"> </v>
      </c>
      <c r="G161" s="25" t="str">
        <f>IF(детализация!Q160&gt;0,детализация!Q160," ")</f>
        <v xml:space="preserve"> </v>
      </c>
      <c r="H161" s="14" t="str">
        <f>IF(детализация!H160=0,"Не задана"," ")</f>
        <v>Не задана</v>
      </c>
      <c r="I161" s="14" t="str">
        <f>IF(детализация!O160&gt;0,детализация!O160," ")</f>
        <v xml:space="preserve"> </v>
      </c>
      <c r="J161" s="19" t="str">
        <f>IF(детализация!P160&gt;0,детализация!P160," ")</f>
        <v xml:space="preserve"> </v>
      </c>
      <c r="K161" s="3" t="str">
        <f>'сборка(P)'!P161</f>
        <v xml:space="preserve">   </v>
      </c>
      <c r="L161" s="85">
        <f>IF(детализация!Q160&gt;0,1,0)</f>
        <v>0</v>
      </c>
    </row>
    <row r="162" spans="1:12" ht="15">
      <c r="A162" s="7">
        <v>158</v>
      </c>
      <c r="B162" s="14" t="str">
        <f ca="1">детализация!E161</f>
        <v xml:space="preserve"> </v>
      </c>
      <c r="C162" s="14" t="str">
        <f ca="1">детализация!F161</f>
        <v xml:space="preserve">  </v>
      </c>
      <c r="D162" s="27" t="str">
        <f ca="1">детализация!G161</f>
        <v xml:space="preserve">  </v>
      </c>
      <c r="E162" s="79" t="str">
        <f>IF(детализация!I161&gt;0,детализация!I161," ")</f>
        <v xml:space="preserve"> </v>
      </c>
      <c r="F162" s="79" t="str">
        <f>IF(детализация!L161&gt;0,детализация!L161," ")</f>
        <v xml:space="preserve"> </v>
      </c>
      <c r="G162" s="25" t="str">
        <f>IF(детализация!Q161&gt;0,детализация!Q161," ")</f>
        <v xml:space="preserve"> </v>
      </c>
      <c r="H162" s="14" t="str">
        <f>IF(детализация!H161=0,"Не задана"," ")</f>
        <v>Не задана</v>
      </c>
      <c r="I162" s="14" t="str">
        <f>IF(детализация!O161&gt;0,детализация!O161," ")</f>
        <v xml:space="preserve"> </v>
      </c>
      <c r="J162" s="19" t="str">
        <f>IF(детализация!P161&gt;0,детализация!P161," ")</f>
        <v xml:space="preserve"> </v>
      </c>
      <c r="K162" s="3" t="str">
        <f>'сборка(P)'!P162</f>
        <v xml:space="preserve">   </v>
      </c>
      <c r="L162" s="85">
        <f>IF(детализация!Q161&gt;0,1,0)</f>
        <v>0</v>
      </c>
    </row>
    <row r="163" spans="1:12" ht="15">
      <c r="A163" s="7">
        <v>159</v>
      </c>
      <c r="B163" s="14" t="str">
        <f ca="1">детализация!E162</f>
        <v xml:space="preserve"> </v>
      </c>
      <c r="C163" s="14" t="str">
        <f ca="1">детализация!F162</f>
        <v xml:space="preserve">  </v>
      </c>
      <c r="D163" s="27" t="str">
        <f ca="1">детализация!G162</f>
        <v xml:space="preserve">  </v>
      </c>
      <c r="E163" s="79" t="str">
        <f>IF(детализация!I162&gt;0,детализация!I162," ")</f>
        <v xml:space="preserve"> </v>
      </c>
      <c r="F163" s="79" t="str">
        <f>IF(детализация!L162&gt;0,детализация!L162," ")</f>
        <v xml:space="preserve"> </v>
      </c>
      <c r="G163" s="25" t="str">
        <f>IF(детализация!Q162&gt;0,детализация!Q162," ")</f>
        <v xml:space="preserve"> </v>
      </c>
      <c r="H163" s="14" t="str">
        <f>IF(детализация!H162=0,"Не задана"," ")</f>
        <v>Не задана</v>
      </c>
      <c r="I163" s="14" t="str">
        <f>IF(детализация!O162&gt;0,детализация!O162," ")</f>
        <v xml:space="preserve"> </v>
      </c>
      <c r="J163" s="19" t="str">
        <f>IF(детализация!P162&gt;0,детализация!P162," ")</f>
        <v xml:space="preserve"> </v>
      </c>
      <c r="K163" s="3" t="str">
        <f>'сборка(P)'!P163</f>
        <v xml:space="preserve">   </v>
      </c>
      <c r="L163" s="85">
        <f>IF(детализация!Q162&gt;0,1,0)</f>
        <v>0</v>
      </c>
    </row>
    <row r="164" spans="1:12" ht="15">
      <c r="A164" s="7">
        <v>160</v>
      </c>
      <c r="B164" s="14" t="str">
        <f ca="1">детализация!E163</f>
        <v xml:space="preserve"> </v>
      </c>
      <c r="C164" s="14" t="str">
        <f ca="1">детализация!F163</f>
        <v xml:space="preserve">  </v>
      </c>
      <c r="D164" s="27" t="str">
        <f ca="1">детализация!G163</f>
        <v xml:space="preserve">  </v>
      </c>
      <c r="E164" s="79" t="str">
        <f>IF(детализация!I163&gt;0,детализация!I163," ")</f>
        <v xml:space="preserve"> </v>
      </c>
      <c r="F164" s="79" t="str">
        <f>IF(детализация!L163&gt;0,детализация!L163," ")</f>
        <v xml:space="preserve"> </v>
      </c>
      <c r="G164" s="25" t="str">
        <f>IF(детализация!Q163&gt;0,детализация!Q163," ")</f>
        <v xml:space="preserve"> </v>
      </c>
      <c r="H164" s="14" t="str">
        <f>IF(детализация!H163=0,"Не задана"," ")</f>
        <v>Не задана</v>
      </c>
      <c r="I164" s="14" t="str">
        <f>IF(детализация!O163&gt;0,детализация!O163," ")</f>
        <v xml:space="preserve"> </v>
      </c>
      <c r="J164" s="19" t="str">
        <f>IF(детализация!P163&gt;0,детализация!P163," ")</f>
        <v xml:space="preserve"> </v>
      </c>
      <c r="K164" s="3" t="str">
        <f>'сборка(P)'!P164</f>
        <v xml:space="preserve">   </v>
      </c>
      <c r="L164" s="85">
        <f>IF(детализация!Q163&gt;0,1,0)</f>
        <v>0</v>
      </c>
    </row>
    <row r="165" spans="1:12" ht="15">
      <c r="A165" s="7">
        <v>161</v>
      </c>
      <c r="B165" s="14" t="str">
        <f ca="1">детализация!E164</f>
        <v xml:space="preserve"> </v>
      </c>
      <c r="C165" s="14" t="str">
        <f ca="1">детализация!F164</f>
        <v xml:space="preserve">  </v>
      </c>
      <c r="D165" s="27" t="str">
        <f ca="1">детализация!G164</f>
        <v xml:space="preserve">  </v>
      </c>
      <c r="E165" s="79" t="str">
        <f>IF(детализация!I164&gt;0,детализация!I164," ")</f>
        <v xml:space="preserve"> </v>
      </c>
      <c r="F165" s="79" t="str">
        <f>IF(детализация!L164&gt;0,детализация!L164," ")</f>
        <v xml:space="preserve"> </v>
      </c>
      <c r="G165" s="25" t="str">
        <f>IF(детализация!Q164&gt;0,детализация!Q164," ")</f>
        <v xml:space="preserve"> </v>
      </c>
      <c r="H165" s="14" t="str">
        <f>IF(детализация!H164=0,"Не задана"," ")</f>
        <v>Не задана</v>
      </c>
      <c r="I165" s="14" t="str">
        <f>IF(детализация!O164&gt;0,детализация!O164," ")</f>
        <v xml:space="preserve"> </v>
      </c>
      <c r="J165" s="19" t="str">
        <f>IF(детализация!P164&gt;0,детализация!P164," ")</f>
        <v xml:space="preserve"> </v>
      </c>
      <c r="K165" s="3" t="str">
        <f>'сборка(P)'!P165</f>
        <v xml:space="preserve">   </v>
      </c>
      <c r="L165" s="85">
        <f>IF(детализация!Q164&gt;0,1,0)</f>
        <v>0</v>
      </c>
    </row>
    <row r="166" spans="1:12" ht="15">
      <c r="A166" s="7">
        <v>162</v>
      </c>
      <c r="B166" s="14" t="str">
        <f ca="1">детализация!E165</f>
        <v xml:space="preserve"> </v>
      </c>
      <c r="C166" s="14" t="str">
        <f ca="1">детализация!F165</f>
        <v xml:space="preserve">  </v>
      </c>
      <c r="D166" s="27" t="str">
        <f ca="1">детализация!G165</f>
        <v xml:space="preserve">  </v>
      </c>
      <c r="E166" s="79" t="str">
        <f>IF(детализация!I165&gt;0,детализация!I165," ")</f>
        <v xml:space="preserve"> </v>
      </c>
      <c r="F166" s="79" t="str">
        <f>IF(детализация!L165&gt;0,детализация!L165," ")</f>
        <v xml:space="preserve"> </v>
      </c>
      <c r="G166" s="25" t="str">
        <f>IF(детализация!Q165&gt;0,детализация!Q165," ")</f>
        <v xml:space="preserve"> </v>
      </c>
      <c r="H166" s="14" t="str">
        <f>IF(детализация!H165=0,"Не задана"," ")</f>
        <v>Не задана</v>
      </c>
      <c r="I166" s="14" t="str">
        <f>IF(детализация!O165&gt;0,детализация!O165," ")</f>
        <v xml:space="preserve"> </v>
      </c>
      <c r="J166" s="19" t="str">
        <f>IF(детализация!P165&gt;0,детализация!P165," ")</f>
        <v xml:space="preserve"> </v>
      </c>
      <c r="K166" s="3" t="str">
        <f>'сборка(P)'!P166</f>
        <v xml:space="preserve">   </v>
      </c>
      <c r="L166" s="85">
        <f>IF(детализация!Q165&gt;0,1,0)</f>
        <v>0</v>
      </c>
    </row>
    <row r="167" spans="1:12" ht="15">
      <c r="A167" s="7">
        <v>163</v>
      </c>
      <c r="B167" s="14" t="str">
        <f ca="1">детализация!E166</f>
        <v xml:space="preserve"> </v>
      </c>
      <c r="C167" s="14" t="str">
        <f ca="1">детализация!F166</f>
        <v xml:space="preserve">  </v>
      </c>
      <c r="D167" s="27" t="str">
        <f ca="1">детализация!G166</f>
        <v xml:space="preserve">  </v>
      </c>
      <c r="E167" s="79" t="str">
        <f>IF(детализация!I166&gt;0,детализация!I166," ")</f>
        <v xml:space="preserve"> </v>
      </c>
      <c r="F167" s="79" t="str">
        <f>IF(детализация!L166&gt;0,детализация!L166," ")</f>
        <v xml:space="preserve"> </v>
      </c>
      <c r="G167" s="25" t="str">
        <f>IF(детализация!Q166&gt;0,детализация!Q166," ")</f>
        <v xml:space="preserve"> </v>
      </c>
      <c r="H167" s="14" t="str">
        <f>IF(детализация!H166=0,"Не задана"," ")</f>
        <v>Не задана</v>
      </c>
      <c r="I167" s="14" t="str">
        <f>IF(детализация!O166&gt;0,детализация!O166," ")</f>
        <v xml:space="preserve"> </v>
      </c>
      <c r="J167" s="19" t="str">
        <f>IF(детализация!P166&gt;0,детализация!P166," ")</f>
        <v xml:space="preserve"> </v>
      </c>
      <c r="K167" s="3" t="str">
        <f>'сборка(P)'!P167</f>
        <v xml:space="preserve">   </v>
      </c>
      <c r="L167" s="85">
        <f>IF(детализация!Q166&gt;0,1,0)</f>
        <v>0</v>
      </c>
    </row>
    <row r="168" spans="1:12" ht="15">
      <c r="A168" s="7">
        <v>164</v>
      </c>
      <c r="B168" s="14" t="str">
        <f ca="1">детализация!E167</f>
        <v xml:space="preserve"> </v>
      </c>
      <c r="C168" s="14" t="str">
        <f ca="1">детализация!F167</f>
        <v xml:space="preserve">  </v>
      </c>
      <c r="D168" s="27" t="str">
        <f ca="1">детализация!G167</f>
        <v xml:space="preserve">  </v>
      </c>
      <c r="E168" s="79" t="str">
        <f>IF(детализация!I167&gt;0,детализация!I167," ")</f>
        <v xml:space="preserve"> </v>
      </c>
      <c r="F168" s="79" t="str">
        <f>IF(детализация!L167&gt;0,детализация!L167," ")</f>
        <v xml:space="preserve"> </v>
      </c>
      <c r="G168" s="25" t="str">
        <f>IF(детализация!Q167&gt;0,детализация!Q167," ")</f>
        <v xml:space="preserve"> </v>
      </c>
      <c r="H168" s="14" t="str">
        <f>IF(детализация!H167=0,"Не задана"," ")</f>
        <v>Не задана</v>
      </c>
      <c r="I168" s="14" t="str">
        <f>IF(детализация!O167&gt;0,детализация!O167," ")</f>
        <v xml:space="preserve"> </v>
      </c>
      <c r="J168" s="19" t="str">
        <f>IF(детализация!P167&gt;0,детализация!P167," ")</f>
        <v xml:space="preserve"> </v>
      </c>
      <c r="K168" s="3" t="str">
        <f>'сборка(P)'!P168</f>
        <v xml:space="preserve">   </v>
      </c>
      <c r="L168" s="85">
        <f>IF(детализация!Q167&gt;0,1,0)</f>
        <v>0</v>
      </c>
    </row>
    <row r="169" spans="1:12" ht="15">
      <c r="A169" s="7">
        <v>165</v>
      </c>
      <c r="B169" s="14" t="str">
        <f ca="1">детализация!E168</f>
        <v xml:space="preserve"> </v>
      </c>
      <c r="C169" s="14" t="str">
        <f ca="1">детализация!F168</f>
        <v xml:space="preserve">  </v>
      </c>
      <c r="D169" s="27" t="str">
        <f ca="1">детализация!G168</f>
        <v xml:space="preserve">  </v>
      </c>
      <c r="E169" s="79" t="str">
        <f>IF(детализация!I168&gt;0,детализация!I168," ")</f>
        <v xml:space="preserve"> </v>
      </c>
      <c r="F169" s="79" t="str">
        <f>IF(детализация!L168&gt;0,детализация!L168," ")</f>
        <v xml:space="preserve"> </v>
      </c>
      <c r="G169" s="25" t="str">
        <f>IF(детализация!Q168&gt;0,детализация!Q168," ")</f>
        <v xml:space="preserve"> </v>
      </c>
      <c r="H169" s="14" t="str">
        <f>IF(детализация!H168=0,"Не задана"," ")</f>
        <v>Не задана</v>
      </c>
      <c r="I169" s="14" t="str">
        <f>IF(детализация!O168&gt;0,детализация!O168," ")</f>
        <v xml:space="preserve"> </v>
      </c>
      <c r="J169" s="19" t="str">
        <f>IF(детализация!P168&gt;0,детализация!P168," ")</f>
        <v xml:space="preserve"> </v>
      </c>
      <c r="K169" s="3" t="str">
        <f>'сборка(P)'!P169</f>
        <v xml:space="preserve">   </v>
      </c>
      <c r="L169" s="85">
        <f>IF(детализация!Q168&gt;0,1,0)</f>
        <v>0</v>
      </c>
    </row>
    <row r="170" spans="1:12" ht="15">
      <c r="A170" s="7">
        <v>166</v>
      </c>
      <c r="B170" s="14" t="str">
        <f ca="1">детализация!E169</f>
        <v xml:space="preserve"> </v>
      </c>
      <c r="C170" s="14" t="str">
        <f ca="1">детализация!F169</f>
        <v xml:space="preserve">  </v>
      </c>
      <c r="D170" s="27" t="str">
        <f ca="1">детализация!G169</f>
        <v xml:space="preserve">  </v>
      </c>
      <c r="E170" s="79" t="str">
        <f>IF(детализация!I169&gt;0,детализация!I169," ")</f>
        <v xml:space="preserve"> </v>
      </c>
      <c r="F170" s="79" t="str">
        <f>IF(детализация!L169&gt;0,детализация!L169," ")</f>
        <v xml:space="preserve"> </v>
      </c>
      <c r="G170" s="25" t="str">
        <f>IF(детализация!Q169&gt;0,детализация!Q169," ")</f>
        <v xml:space="preserve"> </v>
      </c>
      <c r="H170" s="14" t="str">
        <f>IF(детализация!H169=0,"Не задана"," ")</f>
        <v>Не задана</v>
      </c>
      <c r="I170" s="14" t="str">
        <f>IF(детализация!O169&gt;0,детализация!O169," ")</f>
        <v xml:space="preserve"> </v>
      </c>
      <c r="J170" s="19" t="str">
        <f>IF(детализация!P169&gt;0,детализация!P169," ")</f>
        <v xml:space="preserve"> </v>
      </c>
      <c r="K170" s="3" t="str">
        <f>'сборка(P)'!P170</f>
        <v xml:space="preserve">   </v>
      </c>
      <c r="L170" s="85">
        <f>IF(детализация!Q169&gt;0,1,0)</f>
        <v>0</v>
      </c>
    </row>
    <row r="171" spans="1:12" ht="15">
      <c r="A171" s="7">
        <v>167</v>
      </c>
      <c r="B171" s="14" t="str">
        <f ca="1">детализация!E170</f>
        <v xml:space="preserve"> </v>
      </c>
      <c r="C171" s="14" t="str">
        <f ca="1">детализация!F170</f>
        <v xml:space="preserve">  </v>
      </c>
      <c r="D171" s="27" t="str">
        <f ca="1">детализация!G170</f>
        <v xml:space="preserve">  </v>
      </c>
      <c r="E171" s="79" t="str">
        <f>IF(детализация!I170&gt;0,детализация!I170," ")</f>
        <v xml:space="preserve"> </v>
      </c>
      <c r="F171" s="79" t="str">
        <f>IF(детализация!L170&gt;0,детализация!L170," ")</f>
        <v xml:space="preserve"> </v>
      </c>
      <c r="G171" s="25" t="str">
        <f>IF(детализация!Q170&gt;0,детализация!Q170," ")</f>
        <v xml:space="preserve"> </v>
      </c>
      <c r="H171" s="14" t="str">
        <f>IF(детализация!H170=0,"Не задана"," ")</f>
        <v>Не задана</v>
      </c>
      <c r="I171" s="14" t="str">
        <f>IF(детализация!O170&gt;0,детализация!O170," ")</f>
        <v xml:space="preserve"> </v>
      </c>
      <c r="J171" s="19" t="str">
        <f>IF(детализация!P170&gt;0,детализация!P170," ")</f>
        <v xml:space="preserve"> </v>
      </c>
      <c r="K171" s="3" t="str">
        <f>'сборка(P)'!P171</f>
        <v xml:space="preserve">   </v>
      </c>
      <c r="L171" s="85">
        <f>IF(детализация!Q170&gt;0,1,0)</f>
        <v>0</v>
      </c>
    </row>
    <row r="172" spans="1:12" ht="15">
      <c r="A172" s="7">
        <v>168</v>
      </c>
      <c r="B172" s="14" t="str">
        <f ca="1">детализация!E171</f>
        <v xml:space="preserve"> </v>
      </c>
      <c r="C172" s="14" t="str">
        <f ca="1">детализация!F171</f>
        <v xml:space="preserve">  </v>
      </c>
      <c r="D172" s="27" t="str">
        <f ca="1">детализация!G171</f>
        <v xml:space="preserve">  </v>
      </c>
      <c r="E172" s="79" t="str">
        <f>IF(детализация!I171&gt;0,детализация!I171," ")</f>
        <v xml:space="preserve"> </v>
      </c>
      <c r="F172" s="79" t="str">
        <f>IF(детализация!L171&gt;0,детализация!L171," ")</f>
        <v xml:space="preserve"> </v>
      </c>
      <c r="G172" s="25" t="str">
        <f>IF(детализация!Q171&gt;0,детализация!Q171," ")</f>
        <v xml:space="preserve"> </v>
      </c>
      <c r="H172" s="14" t="str">
        <f>IF(детализация!H171=0,"Не задана"," ")</f>
        <v>Не задана</v>
      </c>
      <c r="I172" s="14" t="str">
        <f>IF(детализация!O171&gt;0,детализация!O171," ")</f>
        <v xml:space="preserve"> </v>
      </c>
      <c r="J172" s="19" t="str">
        <f>IF(детализация!P171&gt;0,детализация!P171," ")</f>
        <v xml:space="preserve"> </v>
      </c>
      <c r="K172" s="3" t="str">
        <f>'сборка(P)'!P172</f>
        <v xml:space="preserve">   </v>
      </c>
      <c r="L172" s="85">
        <f>IF(детализация!Q171&gt;0,1,0)</f>
        <v>0</v>
      </c>
    </row>
    <row r="173" spans="1:12" ht="15">
      <c r="A173" s="7">
        <v>169</v>
      </c>
      <c r="B173" s="14" t="str">
        <f ca="1">детализация!E172</f>
        <v xml:space="preserve"> </v>
      </c>
      <c r="C173" s="14" t="str">
        <f ca="1">детализация!F172</f>
        <v xml:space="preserve">  </v>
      </c>
      <c r="D173" s="27" t="str">
        <f ca="1">детализация!G172</f>
        <v xml:space="preserve">  </v>
      </c>
      <c r="E173" s="79" t="str">
        <f>IF(детализация!I172&gt;0,детализация!I172," ")</f>
        <v xml:space="preserve"> </v>
      </c>
      <c r="F173" s="79" t="str">
        <f>IF(детализация!L172&gt;0,детализация!L172," ")</f>
        <v xml:space="preserve"> </v>
      </c>
      <c r="G173" s="25" t="str">
        <f>IF(детализация!Q172&gt;0,детализация!Q172," ")</f>
        <v xml:space="preserve"> </v>
      </c>
      <c r="H173" s="14" t="str">
        <f>IF(детализация!H172=0,"Не задана"," ")</f>
        <v>Не задана</v>
      </c>
      <c r="I173" s="14" t="str">
        <f>IF(детализация!O172&gt;0,детализация!O172," ")</f>
        <v xml:space="preserve"> </v>
      </c>
      <c r="J173" s="19" t="str">
        <f>IF(детализация!P172&gt;0,детализация!P172," ")</f>
        <v xml:space="preserve"> </v>
      </c>
      <c r="K173" s="3" t="str">
        <f>'сборка(P)'!P173</f>
        <v xml:space="preserve">   </v>
      </c>
      <c r="L173" s="85">
        <f>IF(детализация!Q172&gt;0,1,0)</f>
        <v>0</v>
      </c>
    </row>
    <row r="174" spans="1:12" ht="15">
      <c r="A174" s="7">
        <v>170</v>
      </c>
      <c r="B174" s="14" t="str">
        <f ca="1">детализация!E173</f>
        <v xml:space="preserve"> </v>
      </c>
      <c r="C174" s="14" t="str">
        <f ca="1">детализация!F173</f>
        <v xml:space="preserve">  </v>
      </c>
      <c r="D174" s="27" t="str">
        <f ca="1">детализация!G173</f>
        <v xml:space="preserve">  </v>
      </c>
      <c r="E174" s="79" t="str">
        <f>IF(детализация!I173&gt;0,детализация!I173," ")</f>
        <v xml:space="preserve"> </v>
      </c>
      <c r="F174" s="79" t="str">
        <f>IF(детализация!L173&gt;0,детализация!L173," ")</f>
        <v xml:space="preserve"> </v>
      </c>
      <c r="G174" s="25" t="str">
        <f>IF(детализация!Q173&gt;0,детализация!Q173," ")</f>
        <v xml:space="preserve"> </v>
      </c>
      <c r="H174" s="14" t="str">
        <f>IF(детализация!H173=0,"Не задана"," ")</f>
        <v>Не задана</v>
      </c>
      <c r="I174" s="14" t="str">
        <f>IF(детализация!O173&gt;0,детализация!O173," ")</f>
        <v xml:space="preserve"> </v>
      </c>
      <c r="J174" s="19" t="str">
        <f>IF(детализация!P173&gt;0,детализация!P173," ")</f>
        <v xml:space="preserve"> </v>
      </c>
      <c r="K174" s="3" t="str">
        <f>'сборка(P)'!P174</f>
        <v xml:space="preserve">   </v>
      </c>
      <c r="L174" s="85">
        <f>IF(детализация!Q173&gt;0,1,0)</f>
        <v>0</v>
      </c>
    </row>
    <row r="175" spans="1:12" ht="15">
      <c r="A175" s="7">
        <v>171</v>
      </c>
      <c r="B175" s="14" t="str">
        <f ca="1">детализация!E174</f>
        <v xml:space="preserve"> </v>
      </c>
      <c r="C175" s="14" t="str">
        <f ca="1">детализация!F174</f>
        <v xml:space="preserve">  </v>
      </c>
      <c r="D175" s="27" t="str">
        <f ca="1">детализация!G174</f>
        <v xml:space="preserve">  </v>
      </c>
      <c r="E175" s="79" t="str">
        <f>IF(детализация!I174&gt;0,детализация!I174," ")</f>
        <v xml:space="preserve"> </v>
      </c>
      <c r="F175" s="79" t="str">
        <f>IF(детализация!L174&gt;0,детализация!L174," ")</f>
        <v xml:space="preserve"> </v>
      </c>
      <c r="G175" s="25" t="str">
        <f>IF(детализация!Q174&gt;0,детализация!Q174," ")</f>
        <v xml:space="preserve"> </v>
      </c>
      <c r="H175" s="14" t="str">
        <f>IF(детализация!H174=0,"Не задана"," ")</f>
        <v>Не задана</v>
      </c>
      <c r="I175" s="14" t="str">
        <f>IF(детализация!O174&gt;0,детализация!O174," ")</f>
        <v xml:space="preserve"> </v>
      </c>
      <c r="J175" s="19" t="str">
        <f>IF(детализация!P174&gt;0,детализация!P174," ")</f>
        <v xml:space="preserve"> </v>
      </c>
      <c r="K175" s="3" t="str">
        <f>'сборка(P)'!P175</f>
        <v xml:space="preserve">   </v>
      </c>
      <c r="L175" s="85">
        <f>IF(детализация!Q174&gt;0,1,0)</f>
        <v>0</v>
      </c>
    </row>
    <row r="176" spans="1:12" ht="15">
      <c r="A176" s="7">
        <v>172</v>
      </c>
      <c r="B176" s="14" t="str">
        <f ca="1">детализация!E175</f>
        <v xml:space="preserve"> </v>
      </c>
      <c r="C176" s="14" t="str">
        <f ca="1">детализация!F175</f>
        <v xml:space="preserve">  </v>
      </c>
      <c r="D176" s="27" t="str">
        <f ca="1">детализация!G175</f>
        <v xml:space="preserve">  </v>
      </c>
      <c r="E176" s="79" t="str">
        <f>IF(детализация!I175&gt;0,детализация!I175," ")</f>
        <v xml:space="preserve"> </v>
      </c>
      <c r="F176" s="79" t="str">
        <f>IF(детализация!L175&gt;0,детализация!L175," ")</f>
        <v xml:space="preserve"> </v>
      </c>
      <c r="G176" s="25" t="str">
        <f>IF(детализация!Q175&gt;0,детализация!Q175," ")</f>
        <v xml:space="preserve"> </v>
      </c>
      <c r="H176" s="14" t="str">
        <f>IF(детализация!H175=0,"Не задана"," ")</f>
        <v>Не задана</v>
      </c>
      <c r="I176" s="14" t="str">
        <f>IF(детализация!O175&gt;0,детализация!O175," ")</f>
        <v xml:space="preserve"> </v>
      </c>
      <c r="J176" s="19" t="str">
        <f>IF(детализация!P175&gt;0,детализация!P175," ")</f>
        <v xml:space="preserve"> </v>
      </c>
      <c r="K176" s="3" t="str">
        <f>'сборка(P)'!P176</f>
        <v xml:space="preserve">   </v>
      </c>
      <c r="L176" s="85">
        <f>IF(детализация!Q175&gt;0,1,0)</f>
        <v>0</v>
      </c>
    </row>
    <row r="177" spans="1:12" ht="15">
      <c r="A177" s="7">
        <v>173</v>
      </c>
      <c r="B177" s="14" t="str">
        <f ca="1">детализация!E176</f>
        <v xml:space="preserve"> </v>
      </c>
      <c r="C177" s="14" t="str">
        <f ca="1">детализация!F176</f>
        <v xml:space="preserve">  </v>
      </c>
      <c r="D177" s="27" t="str">
        <f ca="1">детализация!G176</f>
        <v xml:space="preserve">  </v>
      </c>
      <c r="E177" s="79" t="str">
        <f>IF(детализация!I176&gt;0,детализация!I176," ")</f>
        <v xml:space="preserve"> </v>
      </c>
      <c r="F177" s="79" t="str">
        <f>IF(детализация!L176&gt;0,детализация!L176," ")</f>
        <v xml:space="preserve"> </v>
      </c>
      <c r="G177" s="25" t="str">
        <f>IF(детализация!Q176&gt;0,детализация!Q176," ")</f>
        <v xml:space="preserve"> </v>
      </c>
      <c r="H177" s="14" t="str">
        <f>IF(детализация!H176=0,"Не задана"," ")</f>
        <v>Не задана</v>
      </c>
      <c r="I177" s="14" t="str">
        <f>IF(детализация!O176&gt;0,детализация!O176," ")</f>
        <v xml:space="preserve"> </v>
      </c>
      <c r="J177" s="19" t="str">
        <f>IF(детализация!P176&gt;0,детализация!P176," ")</f>
        <v xml:space="preserve"> </v>
      </c>
      <c r="K177" s="3" t="str">
        <f>'сборка(P)'!P177</f>
        <v xml:space="preserve">   </v>
      </c>
      <c r="L177" s="85">
        <f>IF(детализация!Q176&gt;0,1,0)</f>
        <v>0</v>
      </c>
    </row>
    <row r="178" spans="1:12" ht="15">
      <c r="A178" s="7">
        <v>174</v>
      </c>
      <c r="B178" s="14" t="str">
        <f ca="1">детализация!E177</f>
        <v xml:space="preserve"> </v>
      </c>
      <c r="C178" s="14" t="str">
        <f ca="1">детализация!F177</f>
        <v xml:space="preserve">  </v>
      </c>
      <c r="D178" s="27" t="str">
        <f ca="1">детализация!G177</f>
        <v xml:space="preserve">  </v>
      </c>
      <c r="E178" s="79" t="str">
        <f>IF(детализация!I177&gt;0,детализация!I177," ")</f>
        <v xml:space="preserve"> </v>
      </c>
      <c r="F178" s="79" t="str">
        <f>IF(детализация!L177&gt;0,детализация!L177," ")</f>
        <v xml:space="preserve"> </v>
      </c>
      <c r="G178" s="25" t="str">
        <f>IF(детализация!Q177&gt;0,детализация!Q177," ")</f>
        <v xml:space="preserve"> </v>
      </c>
      <c r="H178" s="14" t="str">
        <f>IF(детализация!H177=0,"Не задана"," ")</f>
        <v>Не задана</v>
      </c>
      <c r="I178" s="14" t="str">
        <f>IF(детализация!O177&gt;0,детализация!O177," ")</f>
        <v xml:space="preserve"> </v>
      </c>
      <c r="J178" s="19" t="str">
        <f>IF(детализация!P177&gt;0,детализация!P177," ")</f>
        <v xml:space="preserve"> </v>
      </c>
      <c r="K178" s="3" t="str">
        <f>'сборка(P)'!P178</f>
        <v xml:space="preserve">   </v>
      </c>
      <c r="L178" s="85">
        <f>IF(детализация!Q177&gt;0,1,0)</f>
        <v>0</v>
      </c>
    </row>
    <row r="179" spans="1:12" ht="15">
      <c r="A179" s="7">
        <v>175</v>
      </c>
      <c r="B179" s="14" t="str">
        <f ca="1">детализация!E178</f>
        <v xml:space="preserve"> </v>
      </c>
      <c r="C179" s="14" t="str">
        <f ca="1">детализация!F178</f>
        <v xml:space="preserve">  </v>
      </c>
      <c r="D179" s="27" t="str">
        <f ca="1">детализация!G178</f>
        <v xml:space="preserve">  </v>
      </c>
      <c r="E179" s="79" t="str">
        <f>IF(детализация!I178&gt;0,детализация!I178," ")</f>
        <v xml:space="preserve"> </v>
      </c>
      <c r="F179" s="79" t="str">
        <f>IF(детализация!L178&gt;0,детализация!L178," ")</f>
        <v xml:space="preserve"> </v>
      </c>
      <c r="G179" s="25" t="str">
        <f>IF(детализация!Q178&gt;0,детализация!Q178," ")</f>
        <v xml:space="preserve"> </v>
      </c>
      <c r="H179" s="14" t="str">
        <f>IF(детализация!H178=0,"Не задана"," ")</f>
        <v>Не задана</v>
      </c>
      <c r="I179" s="14" t="str">
        <f>IF(детализация!O178&gt;0,детализация!O178," ")</f>
        <v xml:space="preserve"> </v>
      </c>
      <c r="J179" s="19" t="str">
        <f>IF(детализация!P178&gt;0,детализация!P178," ")</f>
        <v xml:space="preserve"> </v>
      </c>
      <c r="K179" s="3" t="str">
        <f>'сборка(P)'!P179</f>
        <v xml:space="preserve">   </v>
      </c>
      <c r="L179" s="85">
        <f>IF(детализация!Q178&gt;0,1,0)</f>
        <v>0</v>
      </c>
    </row>
    <row r="180" spans="1:12" ht="15">
      <c r="A180" s="7">
        <v>176</v>
      </c>
      <c r="B180" s="14" t="str">
        <f ca="1">детализация!E179</f>
        <v xml:space="preserve"> </v>
      </c>
      <c r="C180" s="14" t="str">
        <f ca="1">детализация!F179</f>
        <v xml:space="preserve">  </v>
      </c>
      <c r="D180" s="27" t="str">
        <f ca="1">детализация!G179</f>
        <v xml:space="preserve">  </v>
      </c>
      <c r="E180" s="79" t="str">
        <f>IF(детализация!I179&gt;0,детализация!I179," ")</f>
        <v xml:space="preserve"> </v>
      </c>
      <c r="F180" s="79" t="str">
        <f>IF(детализация!L179&gt;0,детализация!L179," ")</f>
        <v xml:space="preserve"> </v>
      </c>
      <c r="G180" s="25" t="str">
        <f>IF(детализация!Q179&gt;0,детализация!Q179," ")</f>
        <v xml:space="preserve"> </v>
      </c>
      <c r="H180" s="14" t="str">
        <f>IF(детализация!H179=0,"Не задана"," ")</f>
        <v>Не задана</v>
      </c>
      <c r="I180" s="14" t="str">
        <f>IF(детализация!O179&gt;0,детализация!O179," ")</f>
        <v xml:space="preserve"> </v>
      </c>
      <c r="J180" s="19" t="str">
        <f>IF(детализация!P179&gt;0,детализация!P179," ")</f>
        <v xml:space="preserve"> </v>
      </c>
      <c r="K180" s="3" t="str">
        <f>'сборка(P)'!P180</f>
        <v xml:space="preserve">   </v>
      </c>
      <c r="L180" s="85">
        <f>IF(детализация!Q179&gt;0,1,0)</f>
        <v>0</v>
      </c>
    </row>
    <row r="181" spans="1:12" ht="15">
      <c r="A181" s="7">
        <v>177</v>
      </c>
      <c r="B181" s="14" t="str">
        <f ca="1">детализация!E180</f>
        <v xml:space="preserve"> </v>
      </c>
      <c r="C181" s="14" t="str">
        <f ca="1">детализация!F180</f>
        <v xml:space="preserve">  </v>
      </c>
      <c r="D181" s="27" t="str">
        <f ca="1">детализация!G180</f>
        <v xml:space="preserve">  </v>
      </c>
      <c r="E181" s="79" t="str">
        <f>IF(детализация!I180&gt;0,детализация!I180," ")</f>
        <v xml:space="preserve"> </v>
      </c>
      <c r="F181" s="79" t="str">
        <f>IF(детализация!L180&gt;0,детализация!L180," ")</f>
        <v xml:space="preserve"> </v>
      </c>
      <c r="G181" s="25" t="str">
        <f>IF(детализация!Q180&gt;0,детализация!Q180," ")</f>
        <v xml:space="preserve"> </v>
      </c>
      <c r="H181" s="14" t="str">
        <f>IF(детализация!H180=0,"Не задана"," ")</f>
        <v>Не задана</v>
      </c>
      <c r="I181" s="14" t="str">
        <f>IF(детализация!O180&gt;0,детализация!O180," ")</f>
        <v xml:space="preserve"> </v>
      </c>
      <c r="J181" s="19" t="str">
        <f>IF(детализация!P180&gt;0,детализация!P180," ")</f>
        <v xml:space="preserve"> </v>
      </c>
      <c r="K181" s="3" t="str">
        <f>'сборка(P)'!P181</f>
        <v xml:space="preserve">   </v>
      </c>
      <c r="L181" s="85">
        <f>IF(детализация!Q180&gt;0,1,0)</f>
        <v>0</v>
      </c>
    </row>
    <row r="182" spans="1:12" ht="15">
      <c r="A182" s="7">
        <v>178</v>
      </c>
      <c r="B182" s="14" t="str">
        <f ca="1">детализация!E181</f>
        <v xml:space="preserve"> </v>
      </c>
      <c r="C182" s="14" t="str">
        <f ca="1">детализация!F181</f>
        <v xml:space="preserve">  </v>
      </c>
      <c r="D182" s="27" t="str">
        <f ca="1">детализация!G181</f>
        <v xml:space="preserve">  </v>
      </c>
      <c r="E182" s="79" t="str">
        <f>IF(детализация!I181&gt;0,детализация!I181," ")</f>
        <v xml:space="preserve"> </v>
      </c>
      <c r="F182" s="79" t="str">
        <f>IF(детализация!L181&gt;0,детализация!L181," ")</f>
        <v xml:space="preserve"> </v>
      </c>
      <c r="G182" s="25" t="str">
        <f>IF(детализация!Q181&gt;0,детализация!Q181," ")</f>
        <v xml:space="preserve"> </v>
      </c>
      <c r="H182" s="14" t="str">
        <f>IF(детализация!H181=0,"Не задана"," ")</f>
        <v>Не задана</v>
      </c>
      <c r="I182" s="14" t="str">
        <f>IF(детализация!O181&gt;0,детализация!O181," ")</f>
        <v xml:space="preserve"> </v>
      </c>
      <c r="J182" s="19" t="str">
        <f>IF(детализация!P181&gt;0,детализация!P181," ")</f>
        <v xml:space="preserve"> </v>
      </c>
      <c r="K182" s="3" t="str">
        <f>'сборка(P)'!P182</f>
        <v xml:space="preserve">   </v>
      </c>
      <c r="L182" s="85">
        <f>IF(детализация!Q181&gt;0,1,0)</f>
        <v>0</v>
      </c>
    </row>
    <row r="183" spans="1:12" ht="15">
      <c r="A183" s="7">
        <v>179</v>
      </c>
      <c r="B183" s="14" t="str">
        <f ca="1">детализация!E182</f>
        <v xml:space="preserve"> </v>
      </c>
      <c r="C183" s="14" t="str">
        <f ca="1">детализация!F182</f>
        <v xml:space="preserve">  </v>
      </c>
      <c r="D183" s="27" t="str">
        <f ca="1">детализация!G182</f>
        <v xml:space="preserve">  </v>
      </c>
      <c r="E183" s="79" t="str">
        <f>IF(детализация!I182&gt;0,детализация!I182," ")</f>
        <v xml:space="preserve"> </v>
      </c>
      <c r="F183" s="79" t="str">
        <f>IF(детализация!L182&gt;0,детализация!L182," ")</f>
        <v xml:space="preserve"> </v>
      </c>
      <c r="G183" s="25" t="str">
        <f>IF(детализация!Q182&gt;0,детализация!Q182," ")</f>
        <v xml:space="preserve"> </v>
      </c>
      <c r="H183" s="14" t="str">
        <f>IF(детализация!H182=0,"Не задана"," ")</f>
        <v>Не задана</v>
      </c>
      <c r="I183" s="14" t="str">
        <f>IF(детализация!O182&gt;0,детализация!O182," ")</f>
        <v xml:space="preserve"> </v>
      </c>
      <c r="J183" s="19" t="str">
        <f>IF(детализация!P182&gt;0,детализация!P182," ")</f>
        <v xml:space="preserve"> </v>
      </c>
      <c r="K183" s="3" t="str">
        <f>'сборка(P)'!P183</f>
        <v xml:space="preserve">   </v>
      </c>
      <c r="L183" s="85">
        <f>IF(детализация!Q182&gt;0,1,0)</f>
        <v>0</v>
      </c>
    </row>
    <row r="184" spans="1:12" ht="15">
      <c r="A184" s="7">
        <v>180</v>
      </c>
      <c r="B184" s="14" t="str">
        <f ca="1">детализация!E183</f>
        <v xml:space="preserve"> </v>
      </c>
      <c r="C184" s="14" t="str">
        <f ca="1">детализация!F183</f>
        <v xml:space="preserve">  </v>
      </c>
      <c r="D184" s="27" t="str">
        <f ca="1">детализация!G183</f>
        <v xml:space="preserve">  </v>
      </c>
      <c r="E184" s="79" t="str">
        <f>IF(детализация!I183&gt;0,детализация!I183," ")</f>
        <v xml:space="preserve"> </v>
      </c>
      <c r="F184" s="79" t="str">
        <f>IF(детализация!L183&gt;0,детализация!L183," ")</f>
        <v xml:space="preserve"> </v>
      </c>
      <c r="G184" s="25" t="str">
        <f>IF(детализация!Q183&gt;0,детализация!Q183," ")</f>
        <v xml:space="preserve"> </v>
      </c>
      <c r="H184" s="14" t="str">
        <f>IF(детализация!H183=0,"Не задана"," ")</f>
        <v>Не задана</v>
      </c>
      <c r="I184" s="14" t="str">
        <f>IF(детализация!O183&gt;0,детализация!O183," ")</f>
        <v xml:space="preserve"> </v>
      </c>
      <c r="J184" s="19" t="str">
        <f>IF(детализация!P183&gt;0,детализация!P183," ")</f>
        <v xml:space="preserve"> </v>
      </c>
      <c r="K184" s="3" t="str">
        <f>'сборка(P)'!P184</f>
        <v xml:space="preserve">   </v>
      </c>
      <c r="L184" s="85">
        <f>IF(детализация!Q183&gt;0,1,0)</f>
        <v>0</v>
      </c>
    </row>
    <row r="185" spans="1:12" ht="15">
      <c r="A185" s="7">
        <v>181</v>
      </c>
      <c r="B185" s="14" t="str">
        <f ca="1">детализация!E184</f>
        <v xml:space="preserve"> </v>
      </c>
      <c r="C185" s="14" t="str">
        <f ca="1">детализация!F184</f>
        <v xml:space="preserve">  </v>
      </c>
      <c r="D185" s="27" t="str">
        <f ca="1">детализация!G184</f>
        <v xml:space="preserve">  </v>
      </c>
      <c r="E185" s="79" t="str">
        <f>IF(детализация!I184&gt;0,детализация!I184," ")</f>
        <v xml:space="preserve"> </v>
      </c>
      <c r="F185" s="79" t="str">
        <f>IF(детализация!L184&gt;0,детализация!L184," ")</f>
        <v xml:space="preserve"> </v>
      </c>
      <c r="G185" s="25" t="str">
        <f>IF(детализация!Q184&gt;0,детализация!Q184," ")</f>
        <v xml:space="preserve"> </v>
      </c>
      <c r="H185" s="14" t="str">
        <f>IF(детализация!H184=0,"Не задана"," ")</f>
        <v>Не задана</v>
      </c>
      <c r="I185" s="14" t="str">
        <f>IF(детализация!O184&gt;0,детализация!O184," ")</f>
        <v xml:space="preserve"> </v>
      </c>
      <c r="J185" s="19" t="str">
        <f>IF(детализация!P184&gt;0,детализация!P184," ")</f>
        <v xml:space="preserve"> </v>
      </c>
      <c r="K185" s="3" t="str">
        <f>'сборка(P)'!P185</f>
        <v xml:space="preserve">   </v>
      </c>
      <c r="L185" s="85">
        <f>IF(детализация!Q184&gt;0,1,0)</f>
        <v>0</v>
      </c>
    </row>
    <row r="186" spans="1:12" ht="15">
      <c r="A186" s="7">
        <v>182</v>
      </c>
      <c r="B186" s="14" t="str">
        <f ca="1">детализация!E185</f>
        <v xml:space="preserve"> </v>
      </c>
      <c r="C186" s="14" t="str">
        <f ca="1">детализация!F185</f>
        <v xml:space="preserve">  </v>
      </c>
      <c r="D186" s="27" t="str">
        <f ca="1">детализация!G185</f>
        <v xml:space="preserve">  </v>
      </c>
      <c r="E186" s="79" t="str">
        <f>IF(детализация!I185&gt;0,детализация!I185," ")</f>
        <v xml:space="preserve"> </v>
      </c>
      <c r="F186" s="79" t="str">
        <f>IF(детализация!L185&gt;0,детализация!L185," ")</f>
        <v xml:space="preserve"> </v>
      </c>
      <c r="G186" s="25" t="str">
        <f>IF(детализация!Q185&gt;0,детализация!Q185," ")</f>
        <v xml:space="preserve"> </v>
      </c>
      <c r="H186" s="14" t="str">
        <f>IF(детализация!H185=0,"Не задана"," ")</f>
        <v>Не задана</v>
      </c>
      <c r="I186" s="14" t="str">
        <f>IF(детализация!O185&gt;0,детализация!O185," ")</f>
        <v xml:space="preserve"> </v>
      </c>
      <c r="J186" s="19" t="str">
        <f>IF(детализация!P185&gt;0,детализация!P185," ")</f>
        <v xml:space="preserve"> </v>
      </c>
      <c r="K186" s="3" t="str">
        <f>'сборка(P)'!P186</f>
        <v xml:space="preserve">   </v>
      </c>
      <c r="L186" s="85">
        <f>IF(детализация!Q185&gt;0,1,0)</f>
        <v>0</v>
      </c>
    </row>
    <row r="187" spans="1:12" ht="15">
      <c r="A187" s="7">
        <v>183</v>
      </c>
      <c r="B187" s="14" t="str">
        <f ca="1">детализация!E186</f>
        <v xml:space="preserve"> </v>
      </c>
      <c r="C187" s="14" t="str">
        <f ca="1">детализация!F186</f>
        <v xml:space="preserve">  </v>
      </c>
      <c r="D187" s="27" t="str">
        <f ca="1">детализация!G186</f>
        <v xml:space="preserve">  </v>
      </c>
      <c r="E187" s="79" t="str">
        <f>IF(детализация!I186&gt;0,детализация!I186," ")</f>
        <v xml:space="preserve"> </v>
      </c>
      <c r="F187" s="79" t="str">
        <f>IF(детализация!L186&gt;0,детализация!L186," ")</f>
        <v xml:space="preserve"> </v>
      </c>
      <c r="G187" s="25" t="str">
        <f>IF(детализация!Q186&gt;0,детализация!Q186," ")</f>
        <v xml:space="preserve"> </v>
      </c>
      <c r="H187" s="14" t="str">
        <f>IF(детализация!H186=0,"Не задана"," ")</f>
        <v>Не задана</v>
      </c>
      <c r="I187" s="14" t="str">
        <f>IF(детализация!O186&gt;0,детализация!O186," ")</f>
        <v xml:space="preserve"> </v>
      </c>
      <c r="J187" s="19" t="str">
        <f>IF(детализация!P186&gt;0,детализация!P186," ")</f>
        <v xml:space="preserve"> </v>
      </c>
      <c r="K187" s="3" t="str">
        <f>'сборка(P)'!P187</f>
        <v xml:space="preserve">   </v>
      </c>
      <c r="L187" s="85">
        <f>IF(детализация!Q186&gt;0,1,0)</f>
        <v>0</v>
      </c>
    </row>
    <row r="188" spans="1:12" ht="15">
      <c r="A188" s="7">
        <v>184</v>
      </c>
      <c r="B188" s="14" t="str">
        <f ca="1">детализация!E187</f>
        <v xml:space="preserve"> </v>
      </c>
      <c r="C188" s="14" t="str">
        <f ca="1">детализация!F187</f>
        <v xml:space="preserve">  </v>
      </c>
      <c r="D188" s="27" t="str">
        <f ca="1">детализация!G187</f>
        <v xml:space="preserve">  </v>
      </c>
      <c r="E188" s="79" t="str">
        <f>IF(детализация!I187&gt;0,детализация!I187," ")</f>
        <v xml:space="preserve"> </v>
      </c>
      <c r="F188" s="79" t="str">
        <f>IF(детализация!L187&gt;0,детализация!L187," ")</f>
        <v xml:space="preserve"> </v>
      </c>
      <c r="G188" s="25" t="str">
        <f>IF(детализация!Q187&gt;0,детализация!Q187," ")</f>
        <v xml:space="preserve"> </v>
      </c>
      <c r="H188" s="14" t="str">
        <f>IF(детализация!H187=0,"Не задана"," ")</f>
        <v>Не задана</v>
      </c>
      <c r="I188" s="14" t="str">
        <f>IF(детализация!O187&gt;0,детализация!O187," ")</f>
        <v xml:space="preserve"> </v>
      </c>
      <c r="J188" s="19" t="str">
        <f>IF(детализация!P187&gt;0,детализация!P187," ")</f>
        <v xml:space="preserve"> </v>
      </c>
      <c r="K188" s="3" t="str">
        <f>'сборка(P)'!P188</f>
        <v xml:space="preserve">   </v>
      </c>
      <c r="L188" s="85">
        <f>IF(детализация!Q187&gt;0,1,0)</f>
        <v>0</v>
      </c>
    </row>
    <row r="189" spans="1:12" ht="15">
      <c r="A189" s="7">
        <v>185</v>
      </c>
      <c r="B189" s="14" t="str">
        <f ca="1">детализация!E188</f>
        <v xml:space="preserve"> </v>
      </c>
      <c r="C189" s="14" t="str">
        <f ca="1">детализация!F188</f>
        <v xml:space="preserve">  </v>
      </c>
      <c r="D189" s="27" t="str">
        <f ca="1">детализация!G188</f>
        <v xml:space="preserve">  </v>
      </c>
      <c r="E189" s="79" t="str">
        <f>IF(детализация!I188&gt;0,детализация!I188," ")</f>
        <v xml:space="preserve"> </v>
      </c>
      <c r="F189" s="79" t="str">
        <f>IF(детализация!L188&gt;0,детализация!L188," ")</f>
        <v xml:space="preserve"> </v>
      </c>
      <c r="G189" s="25" t="str">
        <f>IF(детализация!Q188&gt;0,детализация!Q188," ")</f>
        <v xml:space="preserve"> </v>
      </c>
      <c r="H189" s="14" t="str">
        <f>IF(детализация!H188=0,"Не задана"," ")</f>
        <v>Не задана</v>
      </c>
      <c r="I189" s="14" t="str">
        <f>IF(детализация!O188&gt;0,детализация!O188," ")</f>
        <v xml:space="preserve"> </v>
      </c>
      <c r="J189" s="19" t="str">
        <f>IF(детализация!P188&gt;0,детализация!P188," ")</f>
        <v xml:space="preserve"> </v>
      </c>
      <c r="K189" s="3" t="str">
        <f>'сборка(P)'!P189</f>
        <v xml:space="preserve">   </v>
      </c>
      <c r="L189" s="85">
        <f>IF(детализация!Q188&gt;0,1,0)</f>
        <v>0</v>
      </c>
    </row>
    <row r="190" spans="1:12" ht="15">
      <c r="A190" s="7">
        <v>186</v>
      </c>
      <c r="B190" s="14" t="str">
        <f ca="1">детализация!E189</f>
        <v xml:space="preserve"> </v>
      </c>
      <c r="C190" s="14" t="str">
        <f ca="1">детализация!F189</f>
        <v xml:space="preserve">  </v>
      </c>
      <c r="D190" s="27" t="str">
        <f ca="1">детализация!G189</f>
        <v xml:space="preserve">  </v>
      </c>
      <c r="E190" s="79" t="str">
        <f>IF(детализация!I189&gt;0,детализация!I189," ")</f>
        <v xml:space="preserve"> </v>
      </c>
      <c r="F190" s="79" t="str">
        <f>IF(детализация!L189&gt;0,детализация!L189," ")</f>
        <v xml:space="preserve"> </v>
      </c>
      <c r="G190" s="25" t="str">
        <f>IF(детализация!Q189&gt;0,детализация!Q189," ")</f>
        <v xml:space="preserve"> </v>
      </c>
      <c r="H190" s="14" t="str">
        <f>IF(детализация!H189=0,"Не задана"," ")</f>
        <v>Не задана</v>
      </c>
      <c r="I190" s="14" t="str">
        <f>IF(детализация!O189&gt;0,детализация!O189," ")</f>
        <v xml:space="preserve"> </v>
      </c>
      <c r="J190" s="19" t="str">
        <f>IF(детализация!P189&gt;0,детализация!P189," ")</f>
        <v xml:space="preserve"> </v>
      </c>
      <c r="K190" s="3" t="str">
        <f>'сборка(P)'!P190</f>
        <v xml:space="preserve">   </v>
      </c>
      <c r="L190" s="85">
        <f>IF(детализация!Q189&gt;0,1,0)</f>
        <v>0</v>
      </c>
    </row>
    <row r="191" spans="1:12" ht="15">
      <c r="A191" s="7">
        <v>187</v>
      </c>
      <c r="B191" s="14" t="str">
        <f ca="1">детализация!E190</f>
        <v xml:space="preserve"> </v>
      </c>
      <c r="C191" s="14" t="str">
        <f ca="1">детализация!F190</f>
        <v xml:space="preserve">  </v>
      </c>
      <c r="D191" s="27" t="str">
        <f ca="1">детализация!G190</f>
        <v xml:space="preserve">  </v>
      </c>
      <c r="E191" s="79" t="str">
        <f>IF(детализация!I190&gt;0,детализация!I190," ")</f>
        <v xml:space="preserve"> </v>
      </c>
      <c r="F191" s="79" t="str">
        <f>IF(детализация!L190&gt;0,детализация!L190," ")</f>
        <v xml:space="preserve"> </v>
      </c>
      <c r="G191" s="25" t="str">
        <f>IF(детализация!Q190&gt;0,детализация!Q190," ")</f>
        <v xml:space="preserve"> </v>
      </c>
      <c r="H191" s="14" t="str">
        <f>IF(детализация!H190=0,"Не задана"," ")</f>
        <v>Не задана</v>
      </c>
      <c r="I191" s="14" t="str">
        <f>IF(детализация!O190&gt;0,детализация!O190," ")</f>
        <v xml:space="preserve"> </v>
      </c>
      <c r="J191" s="19" t="str">
        <f>IF(детализация!P190&gt;0,детализация!P190," ")</f>
        <v xml:space="preserve"> </v>
      </c>
      <c r="K191" s="3" t="str">
        <f>'сборка(P)'!P191</f>
        <v xml:space="preserve">   </v>
      </c>
      <c r="L191" s="85">
        <f>IF(детализация!Q190&gt;0,1,0)</f>
        <v>0</v>
      </c>
    </row>
    <row r="192" spans="1:12" ht="15">
      <c r="A192" s="7">
        <v>188</v>
      </c>
      <c r="B192" s="14" t="str">
        <f ca="1">детализация!E191</f>
        <v xml:space="preserve"> </v>
      </c>
      <c r="C192" s="14" t="str">
        <f ca="1">детализация!F191</f>
        <v xml:space="preserve">  </v>
      </c>
      <c r="D192" s="27" t="str">
        <f ca="1">детализация!G191</f>
        <v xml:space="preserve">  </v>
      </c>
      <c r="E192" s="79" t="str">
        <f>IF(детализация!I191&gt;0,детализация!I191," ")</f>
        <v xml:space="preserve"> </v>
      </c>
      <c r="F192" s="79" t="str">
        <f>IF(детализация!L191&gt;0,детализация!L191," ")</f>
        <v xml:space="preserve"> </v>
      </c>
      <c r="G192" s="25" t="str">
        <f>IF(детализация!Q191&gt;0,детализация!Q191," ")</f>
        <v xml:space="preserve"> </v>
      </c>
      <c r="H192" s="14" t="str">
        <f>IF(детализация!H191=0,"Не задана"," ")</f>
        <v>Не задана</v>
      </c>
      <c r="I192" s="14" t="str">
        <f>IF(детализация!O191&gt;0,детализация!O191," ")</f>
        <v xml:space="preserve"> </v>
      </c>
      <c r="J192" s="19" t="str">
        <f>IF(детализация!P191&gt;0,детализация!P191," ")</f>
        <v xml:space="preserve"> </v>
      </c>
      <c r="K192" s="3" t="str">
        <f>'сборка(P)'!P192</f>
        <v xml:space="preserve">   </v>
      </c>
      <c r="L192" s="85">
        <f>IF(детализация!Q191&gt;0,1,0)</f>
        <v>0</v>
      </c>
    </row>
    <row r="193" spans="1:12" ht="15">
      <c r="A193" s="7">
        <v>189</v>
      </c>
      <c r="B193" s="14" t="str">
        <f ca="1">детализация!E192</f>
        <v xml:space="preserve"> </v>
      </c>
      <c r="C193" s="14" t="str">
        <f ca="1">детализация!F192</f>
        <v xml:space="preserve">  </v>
      </c>
      <c r="D193" s="27" t="str">
        <f ca="1">детализация!G192</f>
        <v xml:space="preserve">  </v>
      </c>
      <c r="E193" s="79" t="str">
        <f>IF(детализация!I192&gt;0,детализация!I192," ")</f>
        <v xml:space="preserve"> </v>
      </c>
      <c r="F193" s="79" t="str">
        <f>IF(детализация!L192&gt;0,детализация!L192," ")</f>
        <v xml:space="preserve"> </v>
      </c>
      <c r="G193" s="25" t="str">
        <f>IF(детализация!Q192&gt;0,детализация!Q192," ")</f>
        <v xml:space="preserve"> </v>
      </c>
      <c r="H193" s="14" t="str">
        <f>IF(детализация!H192=0,"Не задана"," ")</f>
        <v>Не задана</v>
      </c>
      <c r="I193" s="14" t="str">
        <f>IF(детализация!O192&gt;0,детализация!O192," ")</f>
        <v xml:space="preserve"> </v>
      </c>
      <c r="J193" s="19" t="str">
        <f>IF(детализация!P192&gt;0,детализация!P192," ")</f>
        <v xml:space="preserve"> </v>
      </c>
      <c r="K193" s="3" t="str">
        <f>'сборка(P)'!P193</f>
        <v xml:space="preserve">   </v>
      </c>
      <c r="L193" s="85">
        <f>IF(детализация!Q192&gt;0,1,0)</f>
        <v>0</v>
      </c>
    </row>
    <row r="194" spans="1:12" ht="15">
      <c r="A194" s="7">
        <v>190</v>
      </c>
      <c r="B194" s="14" t="str">
        <f ca="1">детализация!E193</f>
        <v xml:space="preserve"> </v>
      </c>
      <c r="C194" s="14" t="str">
        <f ca="1">детализация!F193</f>
        <v xml:space="preserve">  </v>
      </c>
      <c r="D194" s="27" t="str">
        <f ca="1">детализация!G193</f>
        <v xml:space="preserve">  </v>
      </c>
      <c r="E194" s="79" t="str">
        <f>IF(детализация!I193&gt;0,детализация!I193," ")</f>
        <v xml:space="preserve"> </v>
      </c>
      <c r="F194" s="79" t="str">
        <f>IF(детализация!L193&gt;0,детализация!L193," ")</f>
        <v xml:space="preserve"> </v>
      </c>
      <c r="G194" s="25" t="str">
        <f>IF(детализация!Q193&gt;0,детализация!Q193," ")</f>
        <v xml:space="preserve"> </v>
      </c>
      <c r="H194" s="14" t="str">
        <f>IF(детализация!H193=0,"Не задана"," ")</f>
        <v>Не задана</v>
      </c>
      <c r="I194" s="14" t="str">
        <f>IF(детализация!O193&gt;0,детализация!O193," ")</f>
        <v xml:space="preserve"> </v>
      </c>
      <c r="J194" s="19" t="str">
        <f>IF(детализация!P193&gt;0,детализация!P193," ")</f>
        <v xml:space="preserve"> </v>
      </c>
      <c r="K194" s="3" t="str">
        <f>'сборка(P)'!P194</f>
        <v xml:space="preserve">   </v>
      </c>
      <c r="L194" s="85">
        <f>IF(детализация!Q193&gt;0,1,0)</f>
        <v>0</v>
      </c>
    </row>
    <row r="195" spans="1:12" ht="15">
      <c r="A195" s="7">
        <v>191</v>
      </c>
      <c r="B195" s="14" t="str">
        <f ca="1">детализация!E194</f>
        <v xml:space="preserve"> </v>
      </c>
      <c r="C195" s="14" t="str">
        <f ca="1">детализация!F194</f>
        <v xml:space="preserve">  </v>
      </c>
      <c r="D195" s="27" t="str">
        <f ca="1">детализация!G194</f>
        <v xml:space="preserve">  </v>
      </c>
      <c r="E195" s="79" t="str">
        <f>IF(детализация!I194&gt;0,детализация!I194," ")</f>
        <v xml:space="preserve"> </v>
      </c>
      <c r="F195" s="79" t="str">
        <f>IF(детализация!L194&gt;0,детализация!L194," ")</f>
        <v xml:space="preserve"> </v>
      </c>
      <c r="G195" s="25" t="str">
        <f>IF(детализация!Q194&gt;0,детализация!Q194," ")</f>
        <v xml:space="preserve"> </v>
      </c>
      <c r="H195" s="14" t="str">
        <f>IF(детализация!H194=0,"Не задана"," ")</f>
        <v>Не задана</v>
      </c>
      <c r="I195" s="14" t="str">
        <f>IF(детализация!O194&gt;0,детализация!O194," ")</f>
        <v xml:space="preserve"> </v>
      </c>
      <c r="J195" s="19" t="str">
        <f>IF(детализация!P194&gt;0,детализация!P194," ")</f>
        <v xml:space="preserve"> </v>
      </c>
      <c r="K195" s="3" t="str">
        <f>'сборка(P)'!P195</f>
        <v xml:space="preserve">   </v>
      </c>
      <c r="L195" s="85">
        <f>IF(детализация!Q194&gt;0,1,0)</f>
        <v>0</v>
      </c>
    </row>
    <row r="196" spans="1:12" ht="15">
      <c r="A196" s="7">
        <v>192</v>
      </c>
      <c r="B196" s="14" t="str">
        <f ca="1">детализация!E195</f>
        <v xml:space="preserve"> </v>
      </c>
      <c r="C196" s="14" t="str">
        <f ca="1">детализация!F195</f>
        <v xml:space="preserve">  </v>
      </c>
      <c r="D196" s="27" t="str">
        <f ca="1">детализация!G195</f>
        <v xml:space="preserve">  </v>
      </c>
      <c r="E196" s="79" t="str">
        <f>IF(детализация!I195&gt;0,детализация!I195," ")</f>
        <v xml:space="preserve"> </v>
      </c>
      <c r="F196" s="79" t="str">
        <f>IF(детализация!L195&gt;0,детализация!L195," ")</f>
        <v xml:space="preserve"> </v>
      </c>
      <c r="G196" s="25" t="str">
        <f>IF(детализация!Q195&gt;0,детализация!Q195," ")</f>
        <v xml:space="preserve"> </v>
      </c>
      <c r="H196" s="14" t="str">
        <f>IF(детализация!H195=0,"Не задана"," ")</f>
        <v>Не задана</v>
      </c>
      <c r="I196" s="14" t="str">
        <f>IF(детализация!O195&gt;0,детализация!O195," ")</f>
        <v xml:space="preserve"> </v>
      </c>
      <c r="J196" s="19" t="str">
        <f>IF(детализация!P195&gt;0,детализация!P195," ")</f>
        <v xml:space="preserve"> </v>
      </c>
      <c r="K196" s="3" t="str">
        <f>'сборка(P)'!P196</f>
        <v xml:space="preserve">   </v>
      </c>
      <c r="L196" s="85">
        <f>IF(детализация!Q195&gt;0,1,0)</f>
        <v>0</v>
      </c>
    </row>
    <row r="197" spans="1:12" ht="15">
      <c r="A197" s="7">
        <v>193</v>
      </c>
      <c r="B197" s="14" t="str">
        <f ca="1">детализация!E196</f>
        <v xml:space="preserve"> </v>
      </c>
      <c r="C197" s="14" t="str">
        <f ca="1">детализация!F196</f>
        <v xml:space="preserve">  </v>
      </c>
      <c r="D197" s="27" t="str">
        <f ca="1">детализация!G196</f>
        <v xml:space="preserve">  </v>
      </c>
      <c r="E197" s="79" t="str">
        <f>IF(детализация!I196&gt;0,детализация!I196," ")</f>
        <v xml:space="preserve"> </v>
      </c>
      <c r="F197" s="79" t="str">
        <f>IF(детализация!L196&gt;0,детализация!L196," ")</f>
        <v xml:space="preserve"> </v>
      </c>
      <c r="G197" s="25" t="str">
        <f>IF(детализация!Q196&gt;0,детализация!Q196," ")</f>
        <v xml:space="preserve"> </v>
      </c>
      <c r="H197" s="14" t="str">
        <f>IF(детализация!H196=0,"Не задана"," ")</f>
        <v>Не задана</v>
      </c>
      <c r="I197" s="14" t="str">
        <f>IF(детализация!O196&gt;0,детализация!O196," ")</f>
        <v xml:space="preserve"> </v>
      </c>
      <c r="J197" s="19" t="str">
        <f>IF(детализация!P196&gt;0,детализация!P196," ")</f>
        <v xml:space="preserve"> </v>
      </c>
      <c r="K197" s="3" t="str">
        <f>'сборка(P)'!P197</f>
        <v xml:space="preserve">   </v>
      </c>
      <c r="L197" s="85">
        <f>IF(детализация!Q196&gt;0,1,0)</f>
        <v>0</v>
      </c>
    </row>
    <row r="198" spans="1:12" ht="15">
      <c r="A198" s="7">
        <v>194</v>
      </c>
      <c r="B198" s="14" t="str">
        <f ca="1">детализация!E197</f>
        <v xml:space="preserve"> </v>
      </c>
      <c r="C198" s="14" t="str">
        <f ca="1">детализация!F197</f>
        <v xml:space="preserve">  </v>
      </c>
      <c r="D198" s="27" t="str">
        <f ca="1">детализация!G197</f>
        <v xml:space="preserve">  </v>
      </c>
      <c r="E198" s="79" t="str">
        <f>IF(детализация!I197&gt;0,детализация!I197," ")</f>
        <v xml:space="preserve"> </v>
      </c>
      <c r="F198" s="79" t="str">
        <f>IF(детализация!L197&gt;0,детализация!L197," ")</f>
        <v xml:space="preserve"> </v>
      </c>
      <c r="G198" s="25" t="str">
        <f>IF(детализация!Q197&gt;0,детализация!Q197," ")</f>
        <v xml:space="preserve"> </v>
      </c>
      <c r="H198" s="14" t="str">
        <f>IF(детализация!H197=0,"Не задана"," ")</f>
        <v>Не задана</v>
      </c>
      <c r="I198" s="14" t="str">
        <f>IF(детализация!O197&gt;0,детализация!O197," ")</f>
        <v xml:space="preserve"> </v>
      </c>
      <c r="J198" s="19" t="str">
        <f>IF(детализация!P197&gt;0,детализация!P197," ")</f>
        <v xml:space="preserve"> </v>
      </c>
      <c r="K198" s="3" t="str">
        <f>'сборка(P)'!P198</f>
        <v xml:space="preserve">   </v>
      </c>
      <c r="L198" s="85">
        <f>IF(детализация!Q197&gt;0,1,0)</f>
        <v>0</v>
      </c>
    </row>
    <row r="199" spans="1:12" ht="15">
      <c r="A199" s="7">
        <v>195</v>
      </c>
      <c r="B199" s="14" t="str">
        <f ca="1">детализация!E198</f>
        <v xml:space="preserve"> </v>
      </c>
      <c r="C199" s="14" t="str">
        <f ca="1">детализация!F198</f>
        <v xml:space="preserve">  </v>
      </c>
      <c r="D199" s="27" t="str">
        <f ca="1">детализация!G198</f>
        <v xml:space="preserve">  </v>
      </c>
      <c r="E199" s="79" t="str">
        <f>IF(детализация!I198&gt;0,детализация!I198," ")</f>
        <v xml:space="preserve"> </v>
      </c>
      <c r="F199" s="79" t="str">
        <f>IF(детализация!L198&gt;0,детализация!L198," ")</f>
        <v xml:space="preserve"> </v>
      </c>
      <c r="G199" s="25" t="str">
        <f>IF(детализация!Q198&gt;0,детализация!Q198," ")</f>
        <v xml:space="preserve"> </v>
      </c>
      <c r="H199" s="14" t="str">
        <f>IF(детализация!H198=0,"Не задана"," ")</f>
        <v>Не задана</v>
      </c>
      <c r="I199" s="14" t="str">
        <f>IF(детализация!O198&gt;0,детализация!O198," ")</f>
        <v xml:space="preserve"> </v>
      </c>
      <c r="J199" s="19" t="str">
        <f>IF(детализация!P198&gt;0,детализация!P198," ")</f>
        <v xml:space="preserve"> </v>
      </c>
      <c r="K199" s="3" t="str">
        <f>'сборка(P)'!P199</f>
        <v xml:space="preserve">   </v>
      </c>
      <c r="L199" s="85">
        <f>IF(детализация!Q198&gt;0,1,0)</f>
        <v>0</v>
      </c>
    </row>
    <row r="200" spans="1:12" ht="15">
      <c r="A200" s="7">
        <v>196</v>
      </c>
      <c r="B200" s="14" t="str">
        <f ca="1">детализация!E199</f>
        <v xml:space="preserve"> </v>
      </c>
      <c r="C200" s="14" t="str">
        <f ca="1">детализация!F199</f>
        <v xml:space="preserve">  </v>
      </c>
      <c r="D200" s="27" t="str">
        <f ca="1">детализация!G199</f>
        <v xml:space="preserve">  </v>
      </c>
      <c r="E200" s="79" t="str">
        <f>IF(детализация!I199&gt;0,детализация!I199," ")</f>
        <v xml:space="preserve"> </v>
      </c>
      <c r="F200" s="79" t="str">
        <f>IF(детализация!L199&gt;0,детализация!L199," ")</f>
        <v xml:space="preserve"> </v>
      </c>
      <c r="G200" s="25" t="str">
        <f>IF(детализация!Q199&gt;0,детализация!Q199," ")</f>
        <v xml:space="preserve"> </v>
      </c>
      <c r="H200" s="14" t="str">
        <f>IF(детализация!H199=0,"Не задана"," ")</f>
        <v>Не задана</v>
      </c>
      <c r="I200" s="14" t="str">
        <f>IF(детализация!O199&gt;0,детализация!O199," ")</f>
        <v xml:space="preserve"> </v>
      </c>
      <c r="J200" s="19" t="str">
        <f>IF(детализация!P199&gt;0,детализация!P199," ")</f>
        <v xml:space="preserve"> </v>
      </c>
      <c r="K200" s="3" t="str">
        <f>'сборка(P)'!P200</f>
        <v xml:space="preserve">   </v>
      </c>
      <c r="L200" s="85">
        <f>IF(детализация!Q199&gt;0,1,0)</f>
        <v>0</v>
      </c>
    </row>
    <row r="201" spans="1:12" ht="15">
      <c r="A201" s="7">
        <v>197</v>
      </c>
      <c r="B201" s="14" t="str">
        <f ca="1">детализация!E200</f>
        <v xml:space="preserve"> </v>
      </c>
      <c r="C201" s="14" t="str">
        <f ca="1">детализация!F200</f>
        <v xml:space="preserve">  </v>
      </c>
      <c r="D201" s="27" t="str">
        <f ca="1">детализация!G200</f>
        <v xml:space="preserve">  </v>
      </c>
      <c r="E201" s="79" t="str">
        <f>IF(детализация!I200&gt;0,детализация!I200," ")</f>
        <v xml:space="preserve"> </v>
      </c>
      <c r="F201" s="79" t="str">
        <f>IF(детализация!L200&gt;0,детализация!L200," ")</f>
        <v xml:space="preserve"> </v>
      </c>
      <c r="G201" s="25" t="str">
        <f>IF(детализация!Q200&gt;0,детализация!Q200," ")</f>
        <v xml:space="preserve"> </v>
      </c>
      <c r="H201" s="14" t="str">
        <f>IF(детализация!H200=0,"Не задана"," ")</f>
        <v>Не задана</v>
      </c>
      <c r="I201" s="14" t="str">
        <f>IF(детализация!O200&gt;0,детализация!O200," ")</f>
        <v xml:space="preserve"> </v>
      </c>
      <c r="J201" s="19" t="str">
        <f>IF(детализация!P200&gt;0,детализация!P200," ")</f>
        <v xml:space="preserve"> </v>
      </c>
      <c r="K201" s="3" t="str">
        <f>'сборка(P)'!P201</f>
        <v xml:space="preserve">   </v>
      </c>
      <c r="L201" s="85">
        <f>IF(детализация!Q200&gt;0,1,0)</f>
        <v>0</v>
      </c>
    </row>
    <row r="202" spans="1:12" ht="15">
      <c r="A202" s="7">
        <v>198</v>
      </c>
      <c r="B202" s="14" t="str">
        <f ca="1">детализация!E201</f>
        <v xml:space="preserve"> </v>
      </c>
      <c r="C202" s="14" t="str">
        <f ca="1">детализация!F201</f>
        <v xml:space="preserve">  </v>
      </c>
      <c r="D202" s="27" t="str">
        <f ca="1">детализация!G201</f>
        <v xml:space="preserve">  </v>
      </c>
      <c r="E202" s="79" t="str">
        <f>IF(детализация!I201&gt;0,детализация!I201," ")</f>
        <v xml:space="preserve"> </v>
      </c>
      <c r="F202" s="79" t="str">
        <f>IF(детализация!L201&gt;0,детализация!L201," ")</f>
        <v xml:space="preserve"> </v>
      </c>
      <c r="G202" s="25" t="str">
        <f>IF(детализация!Q201&gt;0,детализация!Q201," ")</f>
        <v xml:space="preserve"> </v>
      </c>
      <c r="H202" s="14" t="str">
        <f>IF(детализация!H201=0,"Не задана"," ")</f>
        <v>Не задана</v>
      </c>
      <c r="I202" s="14" t="str">
        <f>IF(детализация!O201&gt;0,детализация!O201," ")</f>
        <v xml:space="preserve"> </v>
      </c>
      <c r="J202" s="19" t="str">
        <f>IF(детализация!P201&gt;0,детализация!P201," ")</f>
        <v xml:space="preserve"> </v>
      </c>
      <c r="K202" s="3" t="str">
        <f>'сборка(P)'!P202</f>
        <v xml:space="preserve">   </v>
      </c>
      <c r="L202" s="85">
        <f>IF(детализация!Q201&gt;0,1,0)</f>
        <v>0</v>
      </c>
    </row>
    <row r="203" spans="1:12" ht="15">
      <c r="A203" s="7">
        <v>199</v>
      </c>
      <c r="B203" s="14" t="str">
        <f ca="1">детализация!E202</f>
        <v xml:space="preserve"> </v>
      </c>
      <c r="C203" s="14" t="str">
        <f ca="1">детализация!F202</f>
        <v xml:space="preserve">  </v>
      </c>
      <c r="D203" s="27" t="str">
        <f ca="1">детализация!G202</f>
        <v xml:space="preserve">  </v>
      </c>
      <c r="E203" s="79" t="str">
        <f>IF(детализация!I202&gt;0,детализация!I202," ")</f>
        <v xml:space="preserve"> </v>
      </c>
      <c r="F203" s="79" t="str">
        <f>IF(детализация!L202&gt;0,детализация!L202," ")</f>
        <v xml:space="preserve"> </v>
      </c>
      <c r="G203" s="25" t="str">
        <f>IF(детализация!Q202&gt;0,детализация!Q202," ")</f>
        <v xml:space="preserve"> </v>
      </c>
      <c r="H203" s="14" t="str">
        <f>IF(детализация!H202=0,"Не задана"," ")</f>
        <v>Не задана</v>
      </c>
      <c r="I203" s="14" t="str">
        <f>IF(детализация!O202&gt;0,детализация!O202," ")</f>
        <v xml:space="preserve"> </v>
      </c>
      <c r="J203" s="19" t="str">
        <f>IF(детализация!P202&gt;0,детализация!P202," ")</f>
        <v xml:space="preserve"> </v>
      </c>
      <c r="K203" s="3" t="str">
        <f>'сборка(P)'!P203</f>
        <v xml:space="preserve">   </v>
      </c>
      <c r="L203" s="85">
        <f>IF(детализация!Q202&gt;0,1,0)</f>
        <v>0</v>
      </c>
    </row>
    <row r="204" spans="1:12" ht="15">
      <c r="A204" s="7">
        <v>200</v>
      </c>
      <c r="B204" s="14" t="str">
        <f ca="1">детализация!E203</f>
        <v xml:space="preserve"> </v>
      </c>
      <c r="C204" s="14" t="str">
        <f ca="1">детализация!F203</f>
        <v xml:space="preserve">  </v>
      </c>
      <c r="D204" s="27" t="str">
        <f ca="1">детализация!G203</f>
        <v xml:space="preserve">  </v>
      </c>
      <c r="E204" s="79" t="str">
        <f>IF(детализация!I203&gt;0,детализация!I203," ")</f>
        <v xml:space="preserve"> </v>
      </c>
      <c r="F204" s="79" t="str">
        <f>IF(детализация!L203&gt;0,детализация!L203," ")</f>
        <v xml:space="preserve"> </v>
      </c>
      <c r="G204" s="25" t="str">
        <f>IF(детализация!Q203&gt;0,детализация!Q203," ")</f>
        <v xml:space="preserve"> </v>
      </c>
      <c r="H204" s="14" t="str">
        <f>IF(детализация!H203=0,"Не задана"," ")</f>
        <v>Не задана</v>
      </c>
      <c r="I204" s="14" t="str">
        <f>IF(детализация!O203&gt;0,детализация!O203," ")</f>
        <v xml:space="preserve"> </v>
      </c>
      <c r="J204" s="19" t="str">
        <f>IF(детализация!P203&gt;0,детализация!P203," ")</f>
        <v xml:space="preserve"> </v>
      </c>
      <c r="K204" s="3" t="str">
        <f>'сборка(P)'!P204</f>
        <v xml:space="preserve">   </v>
      </c>
      <c r="L204" s="85">
        <f>IF(детализация!Q203&gt;0,1,0)</f>
        <v>0</v>
      </c>
    </row>
    <row r="205" spans="1:12" ht="15">
      <c r="A205" s="7">
        <v>201</v>
      </c>
      <c r="B205" s="14" t="str">
        <f ca="1">детализация!E204</f>
        <v xml:space="preserve"> </v>
      </c>
      <c r="C205" s="14" t="str">
        <f ca="1">детализация!F204</f>
        <v xml:space="preserve">  </v>
      </c>
      <c r="D205" s="27" t="str">
        <f ca="1">детализация!G204</f>
        <v xml:space="preserve">  </v>
      </c>
      <c r="E205" s="79" t="str">
        <f>IF(детализация!I204&gt;0,детализация!I204," ")</f>
        <v xml:space="preserve"> </v>
      </c>
      <c r="F205" s="79" t="str">
        <f>IF(детализация!L204&gt;0,детализация!L204," ")</f>
        <v xml:space="preserve"> </v>
      </c>
      <c r="G205" s="25" t="str">
        <f>IF(детализация!Q204&gt;0,детализация!Q204," ")</f>
        <v xml:space="preserve"> </v>
      </c>
      <c r="H205" s="14" t="str">
        <f>IF(детализация!H204=0,"Не задана"," ")</f>
        <v>Не задана</v>
      </c>
      <c r="I205" s="14" t="str">
        <f>IF(детализация!O204&gt;0,детализация!O204," ")</f>
        <v xml:space="preserve"> </v>
      </c>
      <c r="J205" s="19" t="str">
        <f>IF(детализация!P204&gt;0,детализация!P204," ")</f>
        <v xml:space="preserve"> </v>
      </c>
      <c r="K205" s="3" t="str">
        <f>'сборка(P)'!P205</f>
        <v xml:space="preserve">   </v>
      </c>
      <c r="L205" s="85">
        <f>IF(детализация!Q204&gt;0,1,0)</f>
        <v>0</v>
      </c>
    </row>
    <row r="206" spans="1:12" ht="15">
      <c r="A206" s="7">
        <v>202</v>
      </c>
      <c r="B206" s="14" t="str">
        <f ca="1">детализация!E205</f>
        <v xml:space="preserve"> </v>
      </c>
      <c r="C206" s="14" t="str">
        <f ca="1">детализация!F205</f>
        <v xml:space="preserve">  </v>
      </c>
      <c r="D206" s="27" t="str">
        <f ca="1">детализация!G205</f>
        <v xml:space="preserve">  </v>
      </c>
      <c r="E206" s="79" t="str">
        <f>IF(детализация!I205&gt;0,детализация!I205," ")</f>
        <v xml:space="preserve"> </v>
      </c>
      <c r="F206" s="79" t="str">
        <f>IF(детализация!L205&gt;0,детализация!L205," ")</f>
        <v xml:space="preserve"> </v>
      </c>
      <c r="G206" s="25" t="str">
        <f>IF(детализация!Q205&gt;0,детализация!Q205," ")</f>
        <v xml:space="preserve"> </v>
      </c>
      <c r="H206" s="14" t="str">
        <f>IF(детализация!H205=0,"Не задана"," ")</f>
        <v>Не задана</v>
      </c>
      <c r="I206" s="14" t="str">
        <f>IF(детализация!O205&gt;0,детализация!O205," ")</f>
        <v xml:space="preserve"> </v>
      </c>
      <c r="J206" s="19" t="str">
        <f>IF(детализация!P205&gt;0,детализация!P205," ")</f>
        <v xml:space="preserve"> </v>
      </c>
      <c r="K206" s="3" t="str">
        <f>'сборка(P)'!P206</f>
        <v xml:space="preserve">   </v>
      </c>
      <c r="L206" s="85">
        <f>IF(детализация!Q205&gt;0,1,0)</f>
        <v>0</v>
      </c>
    </row>
    <row r="207" spans="1:12" ht="15">
      <c r="A207" s="7">
        <v>203</v>
      </c>
      <c r="B207" s="14" t="str">
        <f ca="1">детализация!E206</f>
        <v xml:space="preserve"> </v>
      </c>
      <c r="C207" s="14" t="str">
        <f ca="1">детализация!F206</f>
        <v xml:space="preserve">  </v>
      </c>
      <c r="D207" s="27" t="str">
        <f ca="1">детализация!G206</f>
        <v xml:space="preserve">  </v>
      </c>
      <c r="E207" s="79" t="str">
        <f>IF(детализация!I206&gt;0,детализация!I206," ")</f>
        <v xml:space="preserve"> </v>
      </c>
      <c r="F207" s="79" t="str">
        <f>IF(детализация!L206&gt;0,детализация!L206," ")</f>
        <v xml:space="preserve"> </v>
      </c>
      <c r="G207" s="25" t="str">
        <f>IF(детализация!Q206&gt;0,детализация!Q206," ")</f>
        <v xml:space="preserve"> </v>
      </c>
      <c r="H207" s="14" t="str">
        <f>IF(детализация!H206=0,"Не задана"," ")</f>
        <v>Не задана</v>
      </c>
      <c r="I207" s="14" t="str">
        <f>IF(детализация!O206&gt;0,детализация!O206," ")</f>
        <v xml:space="preserve"> </v>
      </c>
      <c r="J207" s="19" t="str">
        <f>IF(детализация!P206&gt;0,детализация!P206," ")</f>
        <v xml:space="preserve"> </v>
      </c>
      <c r="K207" s="3" t="str">
        <f>'сборка(P)'!P207</f>
        <v xml:space="preserve">   </v>
      </c>
      <c r="L207" s="85">
        <f>IF(детализация!Q206&gt;0,1,0)</f>
        <v>0</v>
      </c>
    </row>
    <row r="208" spans="1:12" ht="15">
      <c r="A208" s="7">
        <v>204</v>
      </c>
      <c r="B208" s="14" t="str">
        <f ca="1">детализация!E207</f>
        <v xml:space="preserve"> </v>
      </c>
      <c r="C208" s="14" t="str">
        <f ca="1">детализация!F207</f>
        <v xml:space="preserve">  </v>
      </c>
      <c r="D208" s="27" t="str">
        <f ca="1">детализация!G207</f>
        <v xml:space="preserve">  </v>
      </c>
      <c r="E208" s="79" t="str">
        <f>IF(детализация!I207&gt;0,детализация!I207," ")</f>
        <v xml:space="preserve"> </v>
      </c>
      <c r="F208" s="79" t="str">
        <f>IF(детализация!L207&gt;0,детализация!L207," ")</f>
        <v xml:space="preserve"> </v>
      </c>
      <c r="G208" s="25" t="str">
        <f>IF(детализация!Q207&gt;0,детализация!Q207," ")</f>
        <v xml:space="preserve"> </v>
      </c>
      <c r="H208" s="14" t="str">
        <f>IF(детализация!H207=0,"Не задана"," ")</f>
        <v>Не задана</v>
      </c>
      <c r="I208" s="14" t="str">
        <f>IF(детализация!O207&gt;0,детализация!O207," ")</f>
        <v xml:space="preserve"> </v>
      </c>
      <c r="J208" s="19" t="str">
        <f>IF(детализация!P207&gt;0,детализация!P207," ")</f>
        <v xml:space="preserve"> </v>
      </c>
      <c r="K208" s="3" t="str">
        <f>'сборка(P)'!P208</f>
        <v xml:space="preserve">   </v>
      </c>
      <c r="L208" s="85">
        <f>IF(детализация!Q207&gt;0,1,0)</f>
        <v>0</v>
      </c>
    </row>
    <row r="209" spans="1:12" ht="15">
      <c r="A209" s="7">
        <v>205</v>
      </c>
      <c r="B209" s="14" t="str">
        <f ca="1">детализация!E208</f>
        <v xml:space="preserve"> </v>
      </c>
      <c r="C209" s="14" t="str">
        <f ca="1">детализация!F208</f>
        <v xml:space="preserve">  </v>
      </c>
      <c r="D209" s="27" t="str">
        <f ca="1">детализация!G208</f>
        <v xml:space="preserve">  </v>
      </c>
      <c r="E209" s="79" t="str">
        <f>IF(детализация!I208&gt;0,детализация!I208," ")</f>
        <v xml:space="preserve"> </v>
      </c>
      <c r="F209" s="79" t="str">
        <f>IF(детализация!L208&gt;0,детализация!L208," ")</f>
        <v xml:space="preserve"> </v>
      </c>
      <c r="G209" s="25" t="str">
        <f>IF(детализация!Q208&gt;0,детализация!Q208," ")</f>
        <v xml:space="preserve"> </v>
      </c>
      <c r="H209" s="14" t="str">
        <f>IF(детализация!H208=0,"Не задана"," ")</f>
        <v>Не задана</v>
      </c>
      <c r="I209" s="14" t="str">
        <f>IF(детализация!O208&gt;0,детализация!O208," ")</f>
        <v xml:space="preserve"> </v>
      </c>
      <c r="J209" s="19" t="str">
        <f>IF(детализация!P208&gt;0,детализация!P208," ")</f>
        <v xml:space="preserve"> </v>
      </c>
      <c r="K209" s="3" t="str">
        <f>'сборка(P)'!P209</f>
        <v xml:space="preserve">   </v>
      </c>
      <c r="L209" s="85">
        <f>IF(детализация!Q208&gt;0,1,0)</f>
        <v>0</v>
      </c>
    </row>
    <row r="210" spans="1:12" ht="15">
      <c r="A210" s="7">
        <v>206</v>
      </c>
      <c r="B210" s="14" t="str">
        <f ca="1">детализация!E209</f>
        <v xml:space="preserve"> </v>
      </c>
      <c r="C210" s="14" t="str">
        <f ca="1">детализация!F209</f>
        <v xml:space="preserve">  </v>
      </c>
      <c r="D210" s="27" t="str">
        <f ca="1">детализация!G209</f>
        <v xml:space="preserve">  </v>
      </c>
      <c r="E210" s="79" t="str">
        <f>IF(детализация!I209&gt;0,детализация!I209," ")</f>
        <v xml:space="preserve"> </v>
      </c>
      <c r="F210" s="79" t="str">
        <f>IF(детализация!L209&gt;0,детализация!L209," ")</f>
        <v xml:space="preserve"> </v>
      </c>
      <c r="G210" s="25" t="str">
        <f>IF(детализация!Q209&gt;0,детализация!Q209," ")</f>
        <v xml:space="preserve"> </v>
      </c>
      <c r="H210" s="14" t="str">
        <f>IF(детализация!H209=0,"Не задана"," ")</f>
        <v>Не задана</v>
      </c>
      <c r="I210" s="14" t="str">
        <f>IF(детализация!O209&gt;0,детализация!O209," ")</f>
        <v xml:space="preserve"> </v>
      </c>
      <c r="J210" s="19" t="str">
        <f>IF(детализация!P209&gt;0,детализация!P209," ")</f>
        <v xml:space="preserve"> </v>
      </c>
      <c r="K210" s="3" t="str">
        <f>'сборка(P)'!P210</f>
        <v xml:space="preserve">   </v>
      </c>
      <c r="L210" s="85">
        <f>IF(детализация!Q209&gt;0,1,0)</f>
        <v>0</v>
      </c>
    </row>
    <row r="211" spans="1:12" ht="15">
      <c r="A211" s="7">
        <v>207</v>
      </c>
      <c r="B211" s="14" t="str">
        <f ca="1">детализация!E210</f>
        <v xml:space="preserve"> </v>
      </c>
      <c r="C211" s="14" t="str">
        <f ca="1">детализация!F210</f>
        <v xml:space="preserve">  </v>
      </c>
      <c r="D211" s="27" t="str">
        <f ca="1">детализация!G210</f>
        <v xml:space="preserve">  </v>
      </c>
      <c r="E211" s="79" t="str">
        <f>IF(детализация!I210&gt;0,детализация!I210," ")</f>
        <v xml:space="preserve"> </v>
      </c>
      <c r="F211" s="79" t="str">
        <f>IF(детализация!L210&gt;0,детализация!L210," ")</f>
        <v xml:space="preserve"> </v>
      </c>
      <c r="G211" s="25" t="str">
        <f>IF(детализация!Q210&gt;0,детализация!Q210," ")</f>
        <v xml:space="preserve"> </v>
      </c>
      <c r="H211" s="14" t="str">
        <f>IF(детализация!H210=0,"Не задана"," ")</f>
        <v>Не задана</v>
      </c>
      <c r="I211" s="14" t="str">
        <f>IF(детализация!O210&gt;0,детализация!O210," ")</f>
        <v xml:space="preserve"> </v>
      </c>
      <c r="J211" s="19" t="str">
        <f>IF(детализация!P210&gt;0,детализация!P210," ")</f>
        <v xml:space="preserve"> </v>
      </c>
      <c r="K211" s="3" t="str">
        <f>'сборка(P)'!P211</f>
        <v xml:space="preserve">   </v>
      </c>
      <c r="L211" s="85">
        <f>IF(детализация!Q210&gt;0,1,0)</f>
        <v>0</v>
      </c>
    </row>
    <row r="212" spans="1:12" ht="15">
      <c r="A212" s="7">
        <v>208</v>
      </c>
      <c r="B212" s="14" t="str">
        <f ca="1">детализация!E211</f>
        <v xml:space="preserve"> </v>
      </c>
      <c r="C212" s="14" t="str">
        <f ca="1">детализация!F211</f>
        <v xml:space="preserve">  </v>
      </c>
      <c r="D212" s="27" t="str">
        <f ca="1">детализация!G211</f>
        <v xml:space="preserve">  </v>
      </c>
      <c r="E212" s="79" t="str">
        <f>IF(детализация!I211&gt;0,детализация!I211," ")</f>
        <v xml:space="preserve"> </v>
      </c>
      <c r="F212" s="79" t="str">
        <f>IF(детализация!L211&gt;0,детализация!L211," ")</f>
        <v xml:space="preserve"> </v>
      </c>
      <c r="G212" s="25" t="str">
        <f>IF(детализация!Q211&gt;0,детализация!Q211," ")</f>
        <v xml:space="preserve"> </v>
      </c>
      <c r="H212" s="14" t="str">
        <f>IF(детализация!H211=0,"Не задана"," ")</f>
        <v>Не задана</v>
      </c>
      <c r="I212" s="14" t="str">
        <f>IF(детализация!O211&gt;0,детализация!O211," ")</f>
        <v xml:space="preserve"> </v>
      </c>
      <c r="J212" s="19" t="str">
        <f>IF(детализация!P211&gt;0,детализация!P211," ")</f>
        <v xml:space="preserve"> </v>
      </c>
      <c r="K212" s="3" t="str">
        <f>'сборка(P)'!P212</f>
        <v xml:space="preserve">   </v>
      </c>
      <c r="L212" s="85">
        <f>IF(детализация!Q211&gt;0,1,0)</f>
        <v>0</v>
      </c>
    </row>
    <row r="213" spans="1:12" ht="15">
      <c r="A213" s="7">
        <v>209</v>
      </c>
      <c r="B213" s="14" t="str">
        <f ca="1">детализация!E212</f>
        <v xml:space="preserve"> </v>
      </c>
      <c r="C213" s="14" t="str">
        <f ca="1">детализация!F212</f>
        <v xml:space="preserve">  </v>
      </c>
      <c r="D213" s="27" t="str">
        <f ca="1">детализация!G212</f>
        <v xml:space="preserve">  </v>
      </c>
      <c r="E213" s="79" t="str">
        <f>IF(детализация!I212&gt;0,детализация!I212," ")</f>
        <v xml:space="preserve"> </v>
      </c>
      <c r="F213" s="79" t="str">
        <f>IF(детализация!L212&gt;0,детализация!L212," ")</f>
        <v xml:space="preserve"> </v>
      </c>
      <c r="G213" s="25" t="str">
        <f>IF(детализация!Q212&gt;0,детализация!Q212," ")</f>
        <v xml:space="preserve"> </v>
      </c>
      <c r="H213" s="14" t="str">
        <f>IF(детализация!H212=0,"Не задана"," ")</f>
        <v>Не задана</v>
      </c>
      <c r="I213" s="14" t="str">
        <f>IF(детализация!O212&gt;0,детализация!O212," ")</f>
        <v xml:space="preserve"> </v>
      </c>
      <c r="J213" s="19" t="str">
        <f>IF(детализация!P212&gt;0,детализация!P212," ")</f>
        <v xml:space="preserve"> </v>
      </c>
      <c r="K213" s="3" t="str">
        <f>'сборка(P)'!P213</f>
        <v xml:space="preserve">   </v>
      </c>
      <c r="L213" s="85">
        <f>IF(детализация!Q212&gt;0,1,0)</f>
        <v>0</v>
      </c>
    </row>
    <row r="214" spans="1:12" ht="15">
      <c r="A214" s="7">
        <v>210</v>
      </c>
      <c r="B214" s="14" t="str">
        <f ca="1">детализация!E213</f>
        <v xml:space="preserve"> </v>
      </c>
      <c r="C214" s="14" t="str">
        <f ca="1">детализация!F213</f>
        <v xml:space="preserve">  </v>
      </c>
      <c r="D214" s="27" t="str">
        <f ca="1">детализация!G213</f>
        <v xml:space="preserve">  </v>
      </c>
      <c r="E214" s="79" t="str">
        <f>IF(детализация!I213&gt;0,детализация!I213," ")</f>
        <v xml:space="preserve"> </v>
      </c>
      <c r="F214" s="79" t="str">
        <f>IF(детализация!L213&gt;0,детализация!L213," ")</f>
        <v xml:space="preserve"> </v>
      </c>
      <c r="G214" s="25" t="str">
        <f>IF(детализация!Q213&gt;0,детализация!Q213," ")</f>
        <v xml:space="preserve"> </v>
      </c>
      <c r="H214" s="14" t="str">
        <f>IF(детализация!H213=0,"Не задана"," ")</f>
        <v>Не задана</v>
      </c>
      <c r="I214" s="14" t="str">
        <f>IF(детализация!O213&gt;0,детализация!O213," ")</f>
        <v xml:space="preserve"> </v>
      </c>
      <c r="J214" s="19" t="str">
        <f>IF(детализация!P213&gt;0,детализация!P213," ")</f>
        <v xml:space="preserve"> </v>
      </c>
      <c r="K214" s="3" t="str">
        <f>'сборка(P)'!P214</f>
        <v xml:space="preserve">   </v>
      </c>
      <c r="L214" s="85">
        <f>IF(детализация!Q213&gt;0,1,0)</f>
        <v>0</v>
      </c>
    </row>
    <row r="215" spans="1:12" ht="15">
      <c r="A215" s="7">
        <v>211</v>
      </c>
      <c r="B215" s="14" t="str">
        <f ca="1">детализация!E214</f>
        <v xml:space="preserve"> </v>
      </c>
      <c r="C215" s="14" t="str">
        <f ca="1">детализация!F214</f>
        <v xml:space="preserve">  </v>
      </c>
      <c r="D215" s="27" t="str">
        <f ca="1">детализация!G214</f>
        <v xml:space="preserve">  </v>
      </c>
      <c r="E215" s="79" t="str">
        <f>IF(детализация!I214&gt;0,детализация!I214," ")</f>
        <v xml:space="preserve"> </v>
      </c>
      <c r="F215" s="79" t="str">
        <f>IF(детализация!L214&gt;0,детализация!L214," ")</f>
        <v xml:space="preserve"> </v>
      </c>
      <c r="G215" s="25" t="str">
        <f>IF(детализация!Q214&gt;0,детализация!Q214," ")</f>
        <v xml:space="preserve"> </v>
      </c>
      <c r="H215" s="14" t="str">
        <f>IF(детализация!H214=0,"Не задана"," ")</f>
        <v>Не задана</v>
      </c>
      <c r="I215" s="14" t="str">
        <f>IF(детализация!O214&gt;0,детализация!O214," ")</f>
        <v xml:space="preserve"> </v>
      </c>
      <c r="J215" s="19" t="str">
        <f>IF(детализация!P214&gt;0,детализация!P214," ")</f>
        <v xml:space="preserve"> </v>
      </c>
      <c r="K215" s="3" t="str">
        <f>'сборка(P)'!P215</f>
        <v xml:space="preserve">   </v>
      </c>
      <c r="L215" s="85">
        <f>IF(детализация!Q214&gt;0,1,0)</f>
        <v>0</v>
      </c>
    </row>
    <row r="216" spans="1:12" ht="15">
      <c r="A216" s="7">
        <v>212</v>
      </c>
      <c r="B216" s="14" t="str">
        <f ca="1">детализация!E215</f>
        <v xml:space="preserve"> </v>
      </c>
      <c r="C216" s="14" t="str">
        <f ca="1">детализация!F215</f>
        <v xml:space="preserve">  </v>
      </c>
      <c r="D216" s="27" t="str">
        <f ca="1">детализация!G215</f>
        <v xml:space="preserve">  </v>
      </c>
      <c r="E216" s="79" t="str">
        <f>IF(детализация!I215&gt;0,детализация!I215," ")</f>
        <v xml:space="preserve"> </v>
      </c>
      <c r="F216" s="79" t="str">
        <f>IF(детализация!L215&gt;0,детализация!L215," ")</f>
        <v xml:space="preserve"> </v>
      </c>
      <c r="G216" s="25" t="str">
        <f>IF(детализация!Q215&gt;0,детализация!Q215," ")</f>
        <v xml:space="preserve"> </v>
      </c>
      <c r="H216" s="14" t="str">
        <f>IF(детализация!H215=0,"Не задана"," ")</f>
        <v>Не задана</v>
      </c>
      <c r="I216" s="14" t="str">
        <f>IF(детализация!O215&gt;0,детализация!O215," ")</f>
        <v xml:space="preserve"> </v>
      </c>
      <c r="J216" s="19" t="str">
        <f>IF(детализация!P215&gt;0,детализация!P215," ")</f>
        <v xml:space="preserve"> </v>
      </c>
      <c r="K216" s="3" t="str">
        <f>'сборка(P)'!P216</f>
        <v xml:space="preserve">   </v>
      </c>
      <c r="L216" s="85">
        <f>IF(детализация!Q215&gt;0,1,0)</f>
        <v>0</v>
      </c>
    </row>
    <row r="217" spans="1:12" ht="15">
      <c r="A217" s="7">
        <v>213</v>
      </c>
      <c r="B217" s="14" t="str">
        <f ca="1">детализация!E216</f>
        <v xml:space="preserve"> </v>
      </c>
      <c r="C217" s="14" t="str">
        <f ca="1">детализация!F216</f>
        <v xml:space="preserve">  </v>
      </c>
      <c r="D217" s="27" t="str">
        <f ca="1">детализация!G216</f>
        <v xml:space="preserve">  </v>
      </c>
      <c r="E217" s="79" t="str">
        <f>IF(детализация!I216&gt;0,детализация!I216," ")</f>
        <v xml:space="preserve"> </v>
      </c>
      <c r="F217" s="79" t="str">
        <f>IF(детализация!L216&gt;0,детализация!L216," ")</f>
        <v xml:space="preserve"> </v>
      </c>
      <c r="G217" s="25" t="str">
        <f>IF(детализация!Q216&gt;0,детализация!Q216," ")</f>
        <v xml:space="preserve"> </v>
      </c>
      <c r="H217" s="14" t="str">
        <f>IF(детализация!H216=0,"Не задана"," ")</f>
        <v>Не задана</v>
      </c>
      <c r="I217" s="14" t="str">
        <f>IF(детализация!O216&gt;0,детализация!O216," ")</f>
        <v xml:space="preserve"> </v>
      </c>
      <c r="J217" s="19" t="str">
        <f>IF(детализация!P216&gt;0,детализация!P216," ")</f>
        <v xml:space="preserve"> </v>
      </c>
      <c r="K217" s="3" t="str">
        <f>'сборка(P)'!P217</f>
        <v xml:space="preserve">   </v>
      </c>
      <c r="L217" s="85">
        <f>IF(детализация!Q216&gt;0,1,0)</f>
        <v>0</v>
      </c>
    </row>
    <row r="218" spans="1:12" ht="15">
      <c r="A218" s="7">
        <v>214</v>
      </c>
      <c r="B218" s="14" t="str">
        <f ca="1">детализация!E217</f>
        <v xml:space="preserve"> </v>
      </c>
      <c r="C218" s="14" t="str">
        <f ca="1">детализация!F217</f>
        <v xml:space="preserve">  </v>
      </c>
      <c r="D218" s="27" t="str">
        <f ca="1">детализация!G217</f>
        <v xml:space="preserve">  </v>
      </c>
      <c r="E218" s="79" t="str">
        <f>IF(детализация!I217&gt;0,детализация!I217," ")</f>
        <v xml:space="preserve"> </v>
      </c>
      <c r="F218" s="79" t="str">
        <f>IF(детализация!L217&gt;0,детализация!L217," ")</f>
        <v xml:space="preserve"> </v>
      </c>
      <c r="G218" s="25" t="str">
        <f>IF(детализация!Q217&gt;0,детализация!Q217," ")</f>
        <v xml:space="preserve"> </v>
      </c>
      <c r="H218" s="14" t="str">
        <f>IF(детализация!H217=0,"Не задана"," ")</f>
        <v>Не задана</v>
      </c>
      <c r="I218" s="14" t="str">
        <f>IF(детализация!O217&gt;0,детализация!O217," ")</f>
        <v xml:space="preserve"> </v>
      </c>
      <c r="J218" s="19" t="str">
        <f>IF(детализация!P217&gt;0,детализация!P217," ")</f>
        <v xml:space="preserve"> </v>
      </c>
      <c r="K218" s="3" t="str">
        <f>'сборка(P)'!P218</f>
        <v xml:space="preserve">   </v>
      </c>
      <c r="L218" s="85">
        <f>IF(детализация!Q217&gt;0,1,0)</f>
        <v>0</v>
      </c>
    </row>
    <row r="219" spans="1:12" ht="15">
      <c r="A219" s="7">
        <v>215</v>
      </c>
      <c r="B219" s="14" t="str">
        <f ca="1">детализация!E218</f>
        <v xml:space="preserve"> </v>
      </c>
      <c r="C219" s="14" t="str">
        <f ca="1">детализация!F218</f>
        <v xml:space="preserve">  </v>
      </c>
      <c r="D219" s="27" t="str">
        <f ca="1">детализация!G218</f>
        <v xml:space="preserve">  </v>
      </c>
      <c r="E219" s="79" t="str">
        <f>IF(детализация!I218&gt;0,детализация!I218," ")</f>
        <v xml:space="preserve"> </v>
      </c>
      <c r="F219" s="79" t="str">
        <f>IF(детализация!L218&gt;0,детализация!L218," ")</f>
        <v xml:space="preserve"> </v>
      </c>
      <c r="G219" s="25" t="str">
        <f>IF(детализация!Q218&gt;0,детализация!Q218," ")</f>
        <v xml:space="preserve"> </v>
      </c>
      <c r="H219" s="14" t="str">
        <f>IF(детализация!H218=0,"Не задана"," ")</f>
        <v>Не задана</v>
      </c>
      <c r="I219" s="14" t="str">
        <f>IF(детализация!O218&gt;0,детализация!O218," ")</f>
        <v xml:space="preserve"> </v>
      </c>
      <c r="J219" s="19" t="str">
        <f>IF(детализация!P218&gt;0,детализация!P218," ")</f>
        <v xml:space="preserve"> </v>
      </c>
      <c r="K219" s="3" t="str">
        <f>'сборка(P)'!P219</f>
        <v xml:space="preserve">   </v>
      </c>
      <c r="L219" s="85">
        <f>IF(детализация!Q218&gt;0,1,0)</f>
        <v>0</v>
      </c>
    </row>
    <row r="220" spans="1:12" ht="15">
      <c r="A220" s="7">
        <v>216</v>
      </c>
      <c r="B220" s="14" t="str">
        <f ca="1">детализация!E219</f>
        <v xml:space="preserve"> </v>
      </c>
      <c r="C220" s="14" t="str">
        <f ca="1">детализация!F219</f>
        <v xml:space="preserve">  </v>
      </c>
      <c r="D220" s="27" t="str">
        <f ca="1">детализация!G219</f>
        <v xml:space="preserve">  </v>
      </c>
      <c r="E220" s="79" t="str">
        <f>IF(детализация!I219&gt;0,детализация!I219," ")</f>
        <v xml:space="preserve"> </v>
      </c>
      <c r="F220" s="79" t="str">
        <f>IF(детализация!L219&gt;0,детализация!L219," ")</f>
        <v xml:space="preserve"> </v>
      </c>
      <c r="G220" s="25" t="str">
        <f>IF(детализация!Q219&gt;0,детализация!Q219," ")</f>
        <v xml:space="preserve"> </v>
      </c>
      <c r="H220" s="14" t="str">
        <f>IF(детализация!H219=0,"Не задана"," ")</f>
        <v>Не задана</v>
      </c>
      <c r="I220" s="14" t="str">
        <f>IF(детализация!O219&gt;0,детализация!O219," ")</f>
        <v xml:space="preserve"> </v>
      </c>
      <c r="J220" s="19" t="str">
        <f>IF(детализация!P219&gt;0,детализация!P219," ")</f>
        <v xml:space="preserve"> </v>
      </c>
      <c r="K220" s="3" t="str">
        <f>'сборка(P)'!P220</f>
        <v xml:space="preserve">   </v>
      </c>
      <c r="L220" s="85">
        <f>IF(детализация!Q219&gt;0,1,0)</f>
        <v>0</v>
      </c>
    </row>
    <row r="221" spans="1:12" ht="15">
      <c r="A221" s="7">
        <v>217</v>
      </c>
      <c r="B221" s="14" t="str">
        <f ca="1">детализация!E220</f>
        <v xml:space="preserve"> </v>
      </c>
      <c r="C221" s="14" t="str">
        <f ca="1">детализация!F220</f>
        <v xml:space="preserve">  </v>
      </c>
      <c r="D221" s="27" t="str">
        <f ca="1">детализация!G220</f>
        <v xml:space="preserve">  </v>
      </c>
      <c r="E221" s="79" t="str">
        <f>IF(детализация!I220&gt;0,детализация!I220," ")</f>
        <v xml:space="preserve"> </v>
      </c>
      <c r="F221" s="79" t="str">
        <f>IF(детализация!L220&gt;0,детализация!L220," ")</f>
        <v xml:space="preserve"> </v>
      </c>
      <c r="G221" s="25" t="str">
        <f>IF(детализация!Q220&gt;0,детализация!Q220," ")</f>
        <v xml:space="preserve"> </v>
      </c>
      <c r="H221" s="14" t="str">
        <f>IF(детализация!H220=0,"Не задана"," ")</f>
        <v>Не задана</v>
      </c>
      <c r="I221" s="14" t="str">
        <f>IF(детализация!O220&gt;0,детализация!O220," ")</f>
        <v xml:space="preserve"> </v>
      </c>
      <c r="J221" s="19" t="str">
        <f>IF(детализация!P220&gt;0,детализация!P220," ")</f>
        <v xml:space="preserve"> </v>
      </c>
      <c r="K221" s="3" t="str">
        <f>'сборка(P)'!P221</f>
        <v xml:space="preserve">   </v>
      </c>
      <c r="L221" s="85">
        <f>IF(детализация!Q220&gt;0,1,0)</f>
        <v>0</v>
      </c>
    </row>
    <row r="222" spans="1:12" ht="15">
      <c r="A222" s="7">
        <v>218</v>
      </c>
      <c r="B222" s="14" t="str">
        <f ca="1">детализация!E221</f>
        <v xml:space="preserve"> </v>
      </c>
      <c r="C222" s="14" t="str">
        <f ca="1">детализация!F221</f>
        <v xml:space="preserve">  </v>
      </c>
      <c r="D222" s="27" t="str">
        <f ca="1">детализация!G221</f>
        <v xml:space="preserve">  </v>
      </c>
      <c r="E222" s="79" t="str">
        <f>IF(детализация!I221&gt;0,детализация!I221," ")</f>
        <v xml:space="preserve"> </v>
      </c>
      <c r="F222" s="79" t="str">
        <f>IF(детализация!L221&gt;0,детализация!L221," ")</f>
        <v xml:space="preserve"> </v>
      </c>
      <c r="G222" s="25" t="str">
        <f>IF(детализация!Q221&gt;0,детализация!Q221," ")</f>
        <v xml:space="preserve"> </v>
      </c>
      <c r="H222" s="14" t="str">
        <f>IF(детализация!H221=0,"Не задана"," ")</f>
        <v>Не задана</v>
      </c>
      <c r="I222" s="14" t="str">
        <f>IF(детализация!O221&gt;0,детализация!O221," ")</f>
        <v xml:space="preserve"> </v>
      </c>
      <c r="J222" s="19" t="str">
        <f>IF(детализация!P221&gt;0,детализация!P221," ")</f>
        <v xml:space="preserve"> </v>
      </c>
      <c r="K222" s="3" t="str">
        <f>'сборка(P)'!P222</f>
        <v xml:space="preserve">   </v>
      </c>
      <c r="L222" s="85">
        <f>IF(детализация!Q221&gt;0,1,0)</f>
        <v>0</v>
      </c>
    </row>
    <row r="223" spans="1:12" ht="15">
      <c r="A223" s="7">
        <v>219</v>
      </c>
      <c r="B223" s="14" t="str">
        <f ca="1">детализация!E222</f>
        <v xml:space="preserve"> </v>
      </c>
      <c r="C223" s="14" t="str">
        <f ca="1">детализация!F222</f>
        <v xml:space="preserve">  </v>
      </c>
      <c r="D223" s="27" t="str">
        <f ca="1">детализация!G222</f>
        <v xml:space="preserve">  </v>
      </c>
      <c r="E223" s="79" t="str">
        <f>IF(детализация!I222&gt;0,детализация!I222," ")</f>
        <v xml:space="preserve"> </v>
      </c>
      <c r="F223" s="79" t="str">
        <f>IF(детализация!L222&gt;0,детализация!L222," ")</f>
        <v xml:space="preserve"> </v>
      </c>
      <c r="G223" s="25" t="str">
        <f>IF(детализация!Q222&gt;0,детализация!Q222," ")</f>
        <v xml:space="preserve"> </v>
      </c>
      <c r="H223" s="14" t="str">
        <f>IF(детализация!H222=0,"Не задана"," ")</f>
        <v>Не задана</v>
      </c>
      <c r="I223" s="14" t="str">
        <f>IF(детализация!O222&gt;0,детализация!O222," ")</f>
        <v xml:space="preserve"> </v>
      </c>
      <c r="J223" s="19" t="str">
        <f>IF(детализация!P222&gt;0,детализация!P222," ")</f>
        <v xml:space="preserve"> </v>
      </c>
      <c r="K223" s="3" t="str">
        <f>'сборка(P)'!P223</f>
        <v xml:space="preserve">   </v>
      </c>
      <c r="L223" s="85">
        <f>IF(детализация!Q222&gt;0,1,0)</f>
        <v>0</v>
      </c>
    </row>
    <row r="224" spans="1:12" ht="15">
      <c r="A224" s="7">
        <v>220</v>
      </c>
      <c r="B224" s="14" t="str">
        <f ca="1">детализация!E223</f>
        <v xml:space="preserve"> </v>
      </c>
      <c r="C224" s="14" t="str">
        <f ca="1">детализация!F223</f>
        <v xml:space="preserve">  </v>
      </c>
      <c r="D224" s="27" t="str">
        <f ca="1">детализация!G223</f>
        <v xml:space="preserve">  </v>
      </c>
      <c r="E224" s="79" t="str">
        <f>IF(детализация!I223&gt;0,детализация!I223," ")</f>
        <v xml:space="preserve"> </v>
      </c>
      <c r="F224" s="79" t="str">
        <f>IF(детализация!L223&gt;0,детализация!L223," ")</f>
        <v xml:space="preserve"> </v>
      </c>
      <c r="G224" s="25" t="str">
        <f>IF(детализация!Q223&gt;0,детализация!Q223," ")</f>
        <v xml:space="preserve"> </v>
      </c>
      <c r="H224" s="14" t="str">
        <f>IF(детализация!H223=0,"Не задана"," ")</f>
        <v>Не задана</v>
      </c>
      <c r="I224" s="14" t="str">
        <f>IF(детализация!O223&gt;0,детализация!O223," ")</f>
        <v xml:space="preserve"> </v>
      </c>
      <c r="J224" s="19" t="str">
        <f>IF(детализация!P223&gt;0,детализация!P223," ")</f>
        <v xml:space="preserve"> </v>
      </c>
      <c r="K224" s="3" t="str">
        <f>'сборка(P)'!P224</f>
        <v xml:space="preserve">   </v>
      </c>
      <c r="L224" s="85">
        <f>IF(детализация!Q223&gt;0,1,0)</f>
        <v>0</v>
      </c>
    </row>
    <row r="225" spans="1:12" ht="15">
      <c r="A225" s="7">
        <v>221</v>
      </c>
      <c r="B225" s="14" t="str">
        <f ca="1">детализация!E224</f>
        <v xml:space="preserve"> </v>
      </c>
      <c r="C225" s="14" t="str">
        <f ca="1">детализация!F224</f>
        <v xml:space="preserve">  </v>
      </c>
      <c r="D225" s="27" t="str">
        <f ca="1">детализация!G224</f>
        <v xml:space="preserve">  </v>
      </c>
      <c r="E225" s="79" t="str">
        <f>IF(детализация!I224&gt;0,детализация!I224," ")</f>
        <v xml:space="preserve"> </v>
      </c>
      <c r="F225" s="79" t="str">
        <f>IF(детализация!L224&gt;0,детализация!L224," ")</f>
        <v xml:space="preserve"> </v>
      </c>
      <c r="G225" s="25" t="str">
        <f>IF(детализация!Q224&gt;0,детализация!Q224," ")</f>
        <v xml:space="preserve"> </v>
      </c>
      <c r="H225" s="14" t="str">
        <f>IF(детализация!H224=0,"Не задана"," ")</f>
        <v>Не задана</v>
      </c>
      <c r="I225" s="14" t="str">
        <f>IF(детализация!O224&gt;0,детализация!O224," ")</f>
        <v xml:space="preserve"> </v>
      </c>
      <c r="J225" s="19" t="str">
        <f>IF(детализация!P224&gt;0,детализация!P224," ")</f>
        <v xml:space="preserve"> </v>
      </c>
      <c r="K225" s="3" t="str">
        <f>'сборка(P)'!P225</f>
        <v xml:space="preserve">   </v>
      </c>
      <c r="L225" s="85">
        <f>IF(детализация!Q224&gt;0,1,0)</f>
        <v>0</v>
      </c>
    </row>
    <row r="226" spans="1:12" ht="15">
      <c r="A226" s="7">
        <v>222</v>
      </c>
      <c r="B226" s="14" t="str">
        <f ca="1">детализация!E225</f>
        <v xml:space="preserve"> </v>
      </c>
      <c r="C226" s="14" t="str">
        <f ca="1">детализация!F225</f>
        <v xml:space="preserve">  </v>
      </c>
      <c r="D226" s="27" t="str">
        <f ca="1">детализация!G225</f>
        <v xml:space="preserve">  </v>
      </c>
      <c r="E226" s="79" t="str">
        <f>IF(детализация!I225&gt;0,детализация!I225," ")</f>
        <v xml:space="preserve"> </v>
      </c>
      <c r="F226" s="79" t="str">
        <f>IF(детализация!L225&gt;0,детализация!L225," ")</f>
        <v xml:space="preserve"> </v>
      </c>
      <c r="G226" s="25" t="str">
        <f>IF(детализация!Q225&gt;0,детализация!Q225," ")</f>
        <v xml:space="preserve"> </v>
      </c>
      <c r="H226" s="14" t="str">
        <f>IF(детализация!H225=0,"Не задана"," ")</f>
        <v>Не задана</v>
      </c>
      <c r="I226" s="14" t="str">
        <f>IF(детализация!O225&gt;0,детализация!O225," ")</f>
        <v xml:space="preserve"> </v>
      </c>
      <c r="J226" s="19" t="str">
        <f>IF(детализация!P225&gt;0,детализация!P225," ")</f>
        <v xml:space="preserve"> </v>
      </c>
      <c r="K226" s="3" t="str">
        <f>'сборка(P)'!P226</f>
        <v xml:space="preserve">   </v>
      </c>
      <c r="L226" s="85">
        <f>IF(детализация!Q225&gt;0,1,0)</f>
        <v>0</v>
      </c>
    </row>
    <row r="227" spans="1:12" ht="15">
      <c r="A227" s="7">
        <v>223</v>
      </c>
      <c r="B227" s="14" t="str">
        <f ca="1">детализация!E226</f>
        <v xml:space="preserve"> </v>
      </c>
      <c r="C227" s="14" t="str">
        <f ca="1">детализация!F226</f>
        <v xml:space="preserve">  </v>
      </c>
      <c r="D227" s="27" t="str">
        <f ca="1">детализация!G226</f>
        <v xml:space="preserve">  </v>
      </c>
      <c r="E227" s="79" t="str">
        <f>IF(детализация!I226&gt;0,детализация!I226," ")</f>
        <v xml:space="preserve"> </v>
      </c>
      <c r="F227" s="79" t="str">
        <f>IF(детализация!L226&gt;0,детализация!L226," ")</f>
        <v xml:space="preserve"> </v>
      </c>
      <c r="G227" s="25" t="str">
        <f>IF(детализация!Q226&gt;0,детализация!Q226," ")</f>
        <v xml:space="preserve"> </v>
      </c>
      <c r="H227" s="14" t="str">
        <f>IF(детализация!H226=0,"Не задана"," ")</f>
        <v>Не задана</v>
      </c>
      <c r="I227" s="14" t="str">
        <f>IF(детализация!O226&gt;0,детализация!O226," ")</f>
        <v xml:space="preserve"> </v>
      </c>
      <c r="J227" s="19" t="str">
        <f>IF(детализация!P226&gt;0,детализация!P226," ")</f>
        <v xml:space="preserve"> </v>
      </c>
      <c r="K227" s="3" t="str">
        <f>'сборка(P)'!P227</f>
        <v xml:space="preserve">   </v>
      </c>
      <c r="L227" s="85">
        <f>IF(детализация!Q226&gt;0,1,0)</f>
        <v>0</v>
      </c>
    </row>
    <row r="228" spans="1:12" ht="15">
      <c r="A228" s="7">
        <v>224</v>
      </c>
      <c r="B228" s="14" t="str">
        <f ca="1">детализация!E227</f>
        <v xml:space="preserve"> </v>
      </c>
      <c r="C228" s="14" t="str">
        <f ca="1">детализация!F227</f>
        <v xml:space="preserve">  </v>
      </c>
      <c r="D228" s="27" t="str">
        <f ca="1">детализация!G227</f>
        <v xml:space="preserve">  </v>
      </c>
      <c r="E228" s="79" t="str">
        <f>IF(детализация!I227&gt;0,детализация!I227," ")</f>
        <v xml:space="preserve"> </v>
      </c>
      <c r="F228" s="79" t="str">
        <f>IF(детализация!L227&gt;0,детализация!L227," ")</f>
        <v xml:space="preserve"> </v>
      </c>
      <c r="G228" s="25" t="str">
        <f>IF(детализация!Q227&gt;0,детализация!Q227," ")</f>
        <v xml:space="preserve"> </v>
      </c>
      <c r="H228" s="14" t="str">
        <f>IF(детализация!H227=0,"Не задана"," ")</f>
        <v>Не задана</v>
      </c>
      <c r="I228" s="14" t="str">
        <f>IF(детализация!O227&gt;0,детализация!O227," ")</f>
        <v xml:space="preserve"> </v>
      </c>
      <c r="J228" s="19" t="str">
        <f>IF(детализация!P227&gt;0,детализация!P227," ")</f>
        <v xml:space="preserve"> </v>
      </c>
      <c r="K228" s="3" t="str">
        <f>'сборка(P)'!P228</f>
        <v xml:space="preserve">   </v>
      </c>
      <c r="L228" s="85">
        <f>IF(детализация!Q227&gt;0,1,0)</f>
        <v>0</v>
      </c>
    </row>
    <row r="229" spans="1:12" ht="15">
      <c r="A229" s="7">
        <v>225</v>
      </c>
      <c r="B229" s="14" t="str">
        <f ca="1">детализация!E228</f>
        <v xml:space="preserve"> </v>
      </c>
      <c r="C229" s="14" t="str">
        <f ca="1">детализация!F228</f>
        <v xml:space="preserve">  </v>
      </c>
      <c r="D229" s="27" t="str">
        <f ca="1">детализация!G228</f>
        <v xml:space="preserve">  </v>
      </c>
      <c r="E229" s="79" t="str">
        <f>IF(детализация!I228&gt;0,детализация!I228," ")</f>
        <v xml:space="preserve"> </v>
      </c>
      <c r="F229" s="79" t="str">
        <f>IF(детализация!L228&gt;0,детализация!L228," ")</f>
        <v xml:space="preserve"> </v>
      </c>
      <c r="G229" s="25" t="str">
        <f>IF(детализация!Q228&gt;0,детализация!Q228," ")</f>
        <v xml:space="preserve"> </v>
      </c>
      <c r="H229" s="14" t="str">
        <f>IF(детализация!H228=0,"Не задана"," ")</f>
        <v>Не задана</v>
      </c>
      <c r="I229" s="14" t="str">
        <f>IF(детализация!O228&gt;0,детализация!O228," ")</f>
        <v xml:space="preserve"> </v>
      </c>
      <c r="J229" s="19" t="str">
        <f>IF(детализация!P228&gt;0,детализация!P228," ")</f>
        <v xml:space="preserve"> </v>
      </c>
      <c r="K229" s="3" t="str">
        <f>'сборка(P)'!P229</f>
        <v xml:space="preserve">   </v>
      </c>
      <c r="L229" s="85">
        <f>IF(детализация!Q228&gt;0,1,0)</f>
        <v>0</v>
      </c>
    </row>
    <row r="230" spans="1:12" ht="15">
      <c r="A230" s="7">
        <v>226</v>
      </c>
      <c r="B230" s="14" t="str">
        <f ca="1">детализация!E229</f>
        <v xml:space="preserve"> </v>
      </c>
      <c r="C230" s="14" t="str">
        <f ca="1">детализация!F229</f>
        <v xml:space="preserve">  </v>
      </c>
      <c r="D230" s="27" t="str">
        <f ca="1">детализация!G229</f>
        <v xml:space="preserve">  </v>
      </c>
      <c r="E230" s="79" t="str">
        <f>IF(детализация!I229&gt;0,детализация!I229," ")</f>
        <v xml:space="preserve"> </v>
      </c>
      <c r="F230" s="79" t="str">
        <f>IF(детализация!L229&gt;0,детализация!L229," ")</f>
        <v xml:space="preserve"> </v>
      </c>
      <c r="G230" s="25" t="str">
        <f>IF(детализация!Q229&gt;0,детализация!Q229," ")</f>
        <v xml:space="preserve"> </v>
      </c>
      <c r="H230" s="14" t="str">
        <f>IF(детализация!H229=0,"Не задана"," ")</f>
        <v>Не задана</v>
      </c>
      <c r="I230" s="14" t="str">
        <f>IF(детализация!O229&gt;0,детализация!O229," ")</f>
        <v xml:space="preserve"> </v>
      </c>
      <c r="J230" s="19" t="str">
        <f>IF(детализация!P229&gt;0,детализация!P229," ")</f>
        <v xml:space="preserve"> </v>
      </c>
      <c r="K230" s="3" t="str">
        <f>'сборка(P)'!P230</f>
        <v xml:space="preserve">   </v>
      </c>
      <c r="L230" s="85">
        <f>IF(детализация!Q229&gt;0,1,0)</f>
        <v>0</v>
      </c>
    </row>
    <row r="231" spans="1:12" ht="15">
      <c r="A231" s="7">
        <v>227</v>
      </c>
      <c r="B231" s="14" t="str">
        <f ca="1">детализация!E230</f>
        <v xml:space="preserve"> </v>
      </c>
      <c r="C231" s="14" t="str">
        <f ca="1">детализация!F230</f>
        <v xml:space="preserve">  </v>
      </c>
      <c r="D231" s="27" t="str">
        <f ca="1">детализация!G230</f>
        <v xml:space="preserve">  </v>
      </c>
      <c r="E231" s="79" t="str">
        <f>IF(детализация!I230&gt;0,детализация!I230," ")</f>
        <v xml:space="preserve"> </v>
      </c>
      <c r="F231" s="79" t="str">
        <f>IF(детализация!L230&gt;0,детализация!L230," ")</f>
        <v xml:space="preserve"> </v>
      </c>
      <c r="G231" s="25" t="str">
        <f>IF(детализация!Q230&gt;0,детализация!Q230," ")</f>
        <v xml:space="preserve"> </v>
      </c>
      <c r="H231" s="14" t="str">
        <f>IF(детализация!H230=0,"Не задана"," ")</f>
        <v>Не задана</v>
      </c>
      <c r="I231" s="14" t="str">
        <f>IF(детализация!O230&gt;0,детализация!O230," ")</f>
        <v xml:space="preserve"> </v>
      </c>
      <c r="J231" s="19" t="str">
        <f>IF(детализация!P230&gt;0,детализация!P230," ")</f>
        <v xml:space="preserve"> </v>
      </c>
      <c r="K231" s="3" t="str">
        <f>'сборка(P)'!P231</f>
        <v xml:space="preserve">   </v>
      </c>
      <c r="L231" s="85">
        <f>IF(детализация!Q230&gt;0,1,0)</f>
        <v>0</v>
      </c>
    </row>
    <row r="232" spans="1:12" ht="15">
      <c r="A232" s="7">
        <v>228</v>
      </c>
      <c r="B232" s="14" t="str">
        <f ca="1">детализация!E231</f>
        <v xml:space="preserve"> </v>
      </c>
      <c r="C232" s="14" t="str">
        <f ca="1">детализация!F231</f>
        <v xml:space="preserve">  </v>
      </c>
      <c r="D232" s="27" t="str">
        <f ca="1">детализация!G231</f>
        <v xml:space="preserve">  </v>
      </c>
      <c r="E232" s="79" t="str">
        <f>IF(детализация!I231&gt;0,детализация!I231," ")</f>
        <v xml:space="preserve"> </v>
      </c>
      <c r="F232" s="79" t="str">
        <f>IF(детализация!L231&gt;0,детализация!L231," ")</f>
        <v xml:space="preserve"> </v>
      </c>
      <c r="G232" s="25" t="str">
        <f>IF(детализация!Q231&gt;0,детализация!Q231," ")</f>
        <v xml:space="preserve"> </v>
      </c>
      <c r="H232" s="14" t="str">
        <f>IF(детализация!H231=0,"Не задана"," ")</f>
        <v>Не задана</v>
      </c>
      <c r="I232" s="14" t="str">
        <f>IF(детализация!O231&gt;0,детализация!O231," ")</f>
        <v xml:space="preserve"> </v>
      </c>
      <c r="J232" s="19" t="str">
        <f>IF(детализация!P231&gt;0,детализация!P231," ")</f>
        <v xml:space="preserve"> </v>
      </c>
      <c r="K232" s="3" t="str">
        <f>'сборка(P)'!P232</f>
        <v xml:space="preserve">   </v>
      </c>
      <c r="L232" s="85">
        <f>IF(детализация!Q231&gt;0,1,0)</f>
        <v>0</v>
      </c>
    </row>
    <row r="233" spans="1:12" ht="15">
      <c r="A233" s="7">
        <v>229</v>
      </c>
      <c r="B233" s="14" t="str">
        <f ca="1">детализация!E232</f>
        <v xml:space="preserve"> </v>
      </c>
      <c r="C233" s="14" t="str">
        <f ca="1">детализация!F232</f>
        <v xml:space="preserve">  </v>
      </c>
      <c r="D233" s="27" t="str">
        <f ca="1">детализация!G232</f>
        <v xml:space="preserve">  </v>
      </c>
      <c r="E233" s="79" t="str">
        <f>IF(детализация!I232&gt;0,детализация!I232," ")</f>
        <v xml:space="preserve"> </v>
      </c>
      <c r="F233" s="79" t="str">
        <f>IF(детализация!L232&gt;0,детализация!L232," ")</f>
        <v xml:space="preserve"> </v>
      </c>
      <c r="G233" s="25" t="str">
        <f>IF(детализация!Q232&gt;0,детализация!Q232," ")</f>
        <v xml:space="preserve"> </v>
      </c>
      <c r="H233" s="14" t="str">
        <f>IF(детализация!H232=0,"Не задана"," ")</f>
        <v>Не задана</v>
      </c>
      <c r="I233" s="14" t="str">
        <f>IF(детализация!O232&gt;0,детализация!O232," ")</f>
        <v xml:space="preserve"> </v>
      </c>
      <c r="J233" s="19" t="str">
        <f>IF(детализация!P232&gt;0,детализация!P232," ")</f>
        <v xml:space="preserve"> </v>
      </c>
      <c r="K233" s="3" t="str">
        <f>'сборка(P)'!P233</f>
        <v xml:space="preserve">   </v>
      </c>
      <c r="L233" s="85">
        <f>IF(детализация!Q232&gt;0,1,0)</f>
        <v>0</v>
      </c>
    </row>
    <row r="234" spans="1:12" ht="15">
      <c r="A234" s="7">
        <v>230</v>
      </c>
      <c r="B234" s="14" t="str">
        <f ca="1">детализация!E233</f>
        <v xml:space="preserve"> </v>
      </c>
      <c r="C234" s="14" t="str">
        <f ca="1">детализация!F233</f>
        <v xml:space="preserve">  </v>
      </c>
      <c r="D234" s="27" t="str">
        <f ca="1">детализация!G233</f>
        <v xml:space="preserve">  </v>
      </c>
      <c r="E234" s="79" t="str">
        <f>IF(детализация!I233&gt;0,детализация!I233," ")</f>
        <v xml:space="preserve"> </v>
      </c>
      <c r="F234" s="79" t="str">
        <f>IF(детализация!L233&gt;0,детализация!L233," ")</f>
        <v xml:space="preserve"> </v>
      </c>
      <c r="G234" s="25" t="str">
        <f>IF(детализация!Q233&gt;0,детализация!Q233," ")</f>
        <v xml:space="preserve"> </v>
      </c>
      <c r="H234" s="14" t="str">
        <f>IF(детализация!H233=0,"Не задана"," ")</f>
        <v>Не задана</v>
      </c>
      <c r="I234" s="14" t="str">
        <f>IF(детализация!O233&gt;0,детализация!O233," ")</f>
        <v xml:space="preserve"> </v>
      </c>
      <c r="J234" s="19" t="str">
        <f>IF(детализация!P233&gt;0,детализация!P233," ")</f>
        <v xml:space="preserve"> </v>
      </c>
      <c r="K234" s="3" t="str">
        <f>'сборка(P)'!P234</f>
        <v xml:space="preserve">   </v>
      </c>
      <c r="L234" s="85">
        <f>IF(детализация!Q233&gt;0,1,0)</f>
        <v>0</v>
      </c>
    </row>
    <row r="235" spans="1:12" ht="15">
      <c r="A235" s="7">
        <v>231</v>
      </c>
      <c r="B235" s="14" t="str">
        <f ca="1">детализация!E234</f>
        <v xml:space="preserve"> </v>
      </c>
      <c r="C235" s="14" t="str">
        <f ca="1">детализация!F234</f>
        <v xml:space="preserve">  </v>
      </c>
      <c r="D235" s="27" t="str">
        <f ca="1">детализация!G234</f>
        <v xml:space="preserve">  </v>
      </c>
      <c r="E235" s="79" t="str">
        <f>IF(детализация!I234&gt;0,детализация!I234," ")</f>
        <v xml:space="preserve"> </v>
      </c>
      <c r="F235" s="79" t="str">
        <f>IF(детализация!L234&gt;0,детализация!L234," ")</f>
        <v xml:space="preserve"> </v>
      </c>
      <c r="G235" s="25" t="str">
        <f>IF(детализация!Q234&gt;0,детализация!Q234," ")</f>
        <v xml:space="preserve"> </v>
      </c>
      <c r="H235" s="14" t="str">
        <f>IF(детализация!H234=0,"Не задана"," ")</f>
        <v>Не задана</v>
      </c>
      <c r="I235" s="14" t="str">
        <f>IF(детализация!O234&gt;0,детализация!O234," ")</f>
        <v xml:space="preserve"> </v>
      </c>
      <c r="J235" s="19" t="str">
        <f>IF(детализация!P234&gt;0,детализация!P234," ")</f>
        <v xml:space="preserve"> </v>
      </c>
      <c r="K235" s="3" t="str">
        <f>'сборка(P)'!P235</f>
        <v xml:space="preserve">   </v>
      </c>
      <c r="L235" s="85">
        <f>IF(детализация!Q234&gt;0,1,0)</f>
        <v>0</v>
      </c>
    </row>
    <row r="236" spans="1:12" ht="15">
      <c r="A236" s="7">
        <v>232</v>
      </c>
      <c r="B236" s="14" t="str">
        <f ca="1">детализация!E235</f>
        <v xml:space="preserve"> </v>
      </c>
      <c r="C236" s="14" t="str">
        <f ca="1">детализация!F235</f>
        <v xml:space="preserve">  </v>
      </c>
      <c r="D236" s="27" t="str">
        <f ca="1">детализация!G235</f>
        <v xml:space="preserve">  </v>
      </c>
      <c r="E236" s="79" t="str">
        <f>IF(детализация!I235&gt;0,детализация!I235," ")</f>
        <v xml:space="preserve"> </v>
      </c>
      <c r="F236" s="79" t="str">
        <f>IF(детализация!L235&gt;0,детализация!L235," ")</f>
        <v xml:space="preserve"> </v>
      </c>
      <c r="G236" s="25" t="str">
        <f>IF(детализация!Q235&gt;0,детализация!Q235," ")</f>
        <v xml:space="preserve"> </v>
      </c>
      <c r="H236" s="14" t="str">
        <f>IF(детализация!H235=0,"Не задана"," ")</f>
        <v>Не задана</v>
      </c>
      <c r="I236" s="14" t="str">
        <f>IF(детализация!O235&gt;0,детализация!O235," ")</f>
        <v xml:space="preserve"> </v>
      </c>
      <c r="J236" s="19" t="str">
        <f>IF(детализация!P235&gt;0,детализация!P235," ")</f>
        <v xml:space="preserve"> </v>
      </c>
      <c r="K236" s="3" t="str">
        <f>'сборка(P)'!P236</f>
        <v xml:space="preserve">   </v>
      </c>
      <c r="L236" s="85">
        <f>IF(детализация!Q235&gt;0,1,0)</f>
        <v>0</v>
      </c>
    </row>
    <row r="237" spans="1:12" ht="15">
      <c r="A237" s="7">
        <v>233</v>
      </c>
      <c r="B237" s="14" t="str">
        <f ca="1">детализация!E236</f>
        <v xml:space="preserve"> </v>
      </c>
      <c r="C237" s="14" t="str">
        <f ca="1">детализация!F236</f>
        <v xml:space="preserve">  </v>
      </c>
      <c r="D237" s="27" t="str">
        <f ca="1">детализация!G236</f>
        <v xml:space="preserve">  </v>
      </c>
      <c r="E237" s="79" t="str">
        <f>IF(детализация!I236&gt;0,детализация!I236," ")</f>
        <v xml:space="preserve"> </v>
      </c>
      <c r="F237" s="79" t="str">
        <f>IF(детализация!L236&gt;0,детализация!L236," ")</f>
        <v xml:space="preserve"> </v>
      </c>
      <c r="G237" s="25" t="str">
        <f>IF(детализация!Q236&gt;0,детализация!Q236," ")</f>
        <v xml:space="preserve"> </v>
      </c>
      <c r="H237" s="14" t="str">
        <f>IF(детализация!H236=0,"Не задана"," ")</f>
        <v>Не задана</v>
      </c>
      <c r="I237" s="14" t="str">
        <f>IF(детализация!O236&gt;0,детализация!O236," ")</f>
        <v xml:space="preserve"> </v>
      </c>
      <c r="J237" s="19" t="str">
        <f>IF(детализация!P236&gt;0,детализация!P236," ")</f>
        <v xml:space="preserve"> </v>
      </c>
      <c r="K237" s="3" t="str">
        <f>'сборка(P)'!P237</f>
        <v xml:space="preserve">   </v>
      </c>
      <c r="L237" s="85">
        <f>IF(детализация!Q236&gt;0,1,0)</f>
        <v>0</v>
      </c>
    </row>
    <row r="238" spans="1:12">
      <c r="K238" s="93"/>
    </row>
  </sheetData>
  <mergeCells count="1">
    <mergeCell ref="A3: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tabColor rgb="FF92D050"/>
  </sheetPr>
  <dimension ref="A1:R237"/>
  <sheetViews>
    <sheetView zoomScale="115" zoomScaleNormal="115" workbookViewId="0"/>
  </sheetViews>
  <sheetFormatPr defaultRowHeight="14.25"/>
  <cols>
    <col min="1" max="1" width="7.140625" style="1" customWidth="1"/>
    <col min="2" max="2" width="14.140625" style="1" customWidth="1"/>
    <col min="3" max="3" width="6" style="1" customWidth="1"/>
    <col min="4" max="4" width="9.140625" style="1"/>
    <col min="5" max="5" width="8.140625" style="1" customWidth="1"/>
    <col min="6" max="6" width="7.85546875" style="1" customWidth="1"/>
    <col min="7" max="12" width="9.140625" style="1"/>
    <col min="13" max="13" width="8" style="1" customWidth="1"/>
    <col min="14" max="15" width="5.7109375" style="1" customWidth="1"/>
    <col min="16" max="16" width="15.5703125" style="1" customWidth="1"/>
    <col min="17" max="17" width="9.140625" style="1" customWidth="1"/>
    <col min="18" max="18" width="20.28515625" style="1" customWidth="1"/>
    <col min="19" max="16384" width="9.140625" style="1"/>
  </cols>
  <sheetData>
    <row r="1" spans="1:18" ht="18" customHeight="1"/>
    <row r="2" spans="1:18" ht="15">
      <c r="B2" s="10" t="str">
        <f>исх.данные!A1&amp;исх.данные!B1</f>
        <v xml:space="preserve">Заказ </v>
      </c>
    </row>
    <row r="3" spans="1:18" ht="15.75" thickBot="1">
      <c r="A3" s="2028" t="s">
        <v>154</v>
      </c>
      <c r="B3" s="2028"/>
      <c r="C3" s="2028"/>
      <c r="D3" s="2028"/>
      <c r="E3" s="2028"/>
      <c r="F3" s="2028"/>
      <c r="G3" s="2028"/>
      <c r="H3" s="2028"/>
      <c r="I3" s="2028"/>
      <c r="J3" s="2028"/>
      <c r="K3" s="2028"/>
      <c r="L3" s="2028"/>
      <c r="M3" s="2028"/>
      <c r="N3" s="2028"/>
      <c r="O3" s="2028"/>
      <c r="P3" s="2029"/>
      <c r="Q3" s="84" t="s">
        <v>153</v>
      </c>
    </row>
    <row r="4" spans="1:18" ht="15" thickBot="1">
      <c r="A4" s="20" t="s">
        <v>17</v>
      </c>
      <c r="B4" s="80" t="s">
        <v>155</v>
      </c>
      <c r="C4" s="80" t="s">
        <v>2</v>
      </c>
      <c r="D4" s="80" t="s">
        <v>3</v>
      </c>
      <c r="E4" s="80" t="s">
        <v>160</v>
      </c>
      <c r="F4" s="80" t="s">
        <v>150</v>
      </c>
      <c r="G4" s="80" t="s">
        <v>141</v>
      </c>
      <c r="H4" s="80" t="s">
        <v>163</v>
      </c>
      <c r="I4" s="80" t="s">
        <v>164</v>
      </c>
      <c r="J4" s="80" t="s">
        <v>137</v>
      </c>
      <c r="K4" s="80" t="s">
        <v>162</v>
      </c>
      <c r="L4" s="80" t="s">
        <v>161</v>
      </c>
      <c r="M4" s="80" t="s">
        <v>88</v>
      </c>
      <c r="N4" s="90" t="s">
        <v>159</v>
      </c>
      <c r="O4" s="90" t="s">
        <v>232</v>
      </c>
      <c r="P4" s="81" t="s">
        <v>16</v>
      </c>
      <c r="Q4" s="82" t="s">
        <v>156</v>
      </c>
    </row>
    <row r="5" spans="1:18" ht="15">
      <c r="A5" s="88">
        <v>1</v>
      </c>
      <c r="B5" s="89" t="str">
        <f>IF(детализация!B4&gt;0,детализация!B4," ")</f>
        <v xml:space="preserve"> </v>
      </c>
      <c r="C5" s="3" t="str">
        <f ca="1">детализация!E4</f>
        <v xml:space="preserve"> </v>
      </c>
      <c r="D5" s="3" t="str">
        <f ca="1">детализация!F4</f>
        <v xml:space="preserve">  </v>
      </c>
      <c r="E5" s="3" t="str">
        <f ca="1">детализация!G4</f>
        <v xml:space="preserve">  </v>
      </c>
      <c r="F5" s="3" t="str">
        <f>IF(детализация!H4&gt;0," ","Не задана")</f>
        <v>Не задана</v>
      </c>
      <c r="G5" s="79" t="str">
        <f>IF(детализация!I4&gt;0,детализация!I4," ")</f>
        <v xml:space="preserve"> </v>
      </c>
      <c r="H5" s="3" t="str">
        <f ca="1">IF(детализация!J4&gt;0,OFFSET(исх.данные!$A$16,детализация!J4,4,1,1)," ")</f>
        <v xml:space="preserve"> </v>
      </c>
      <c r="I5" s="3" t="str">
        <f ca="1">IF(детализация!K4&gt;0,OFFSET(исх.данные!$A$16,детализация!K4,4,1,1)," ")</f>
        <v xml:space="preserve"> </v>
      </c>
      <c r="J5" s="79" t="str">
        <f>IF(детализация!L4&gt;0,детализация!L4," ")</f>
        <v xml:space="preserve"> </v>
      </c>
      <c r="K5" s="3" t="str">
        <f ca="1">IF(детализация!M4&gt;0,OFFSET(исх.данные!$A$16,детализация!M4,4,1,1)," ")</f>
        <v xml:space="preserve"> </v>
      </c>
      <c r="L5" s="3" t="str">
        <f ca="1">IF(детализация!N4&gt;0,OFFSET(исх.данные!$A$16,детализация!N4,4,1,1)," ")</f>
        <v xml:space="preserve"> </v>
      </c>
      <c r="M5" s="79" t="str">
        <f>IF(детализация!Q4&gt;0,детализация!Q4," ")</f>
        <v xml:space="preserve"> </v>
      </c>
      <c r="N5" s="19" t="str">
        <f>IF(детализация!O4&gt;0,детализация!O4," ")</f>
        <v xml:space="preserve"> </v>
      </c>
      <c r="O5" s="19" t="str">
        <f>IF(детализация!P4&gt;0,детализация!P4," ")</f>
        <v xml:space="preserve"> </v>
      </c>
      <c r="P5" s="3" t="str">
        <f>детализация!R4&amp;" "&amp;детализация!S4&amp;" "&amp;детализация!T4&amp;" "&amp;детализация!U4</f>
        <v xml:space="preserve">   </v>
      </c>
      <c r="Q5" s="85">
        <f>IF(детализация!Q4&gt;0,1,0)</f>
        <v>0</v>
      </c>
      <c r="R5" s="1" t="str">
        <f>детализация!R4&amp;" "&amp;детализация!S4&amp;" "&amp;детализация!T4&amp;" "&amp;детализация!U4</f>
        <v xml:space="preserve">   </v>
      </c>
    </row>
    <row r="6" spans="1:18" ht="15">
      <c r="A6" s="86">
        <v>2</v>
      </c>
      <c r="B6" s="18" t="str">
        <f>IF(детализация!B5&gt;0,детализация!B5," ")</f>
        <v xml:space="preserve"> </v>
      </c>
      <c r="C6" s="2" t="str">
        <f ca="1">детализация!E5</f>
        <v xml:space="preserve"> </v>
      </c>
      <c r="D6" s="2" t="str">
        <f ca="1">детализация!F5</f>
        <v xml:space="preserve">  </v>
      </c>
      <c r="E6" s="3" t="str">
        <f ca="1">детализация!G5</f>
        <v xml:space="preserve">  </v>
      </c>
      <c r="F6" s="3" t="str">
        <f>IF(детализация!H5&gt;0," ","Не задана")</f>
        <v>Не задана</v>
      </c>
      <c r="G6" s="25" t="str">
        <f>IF(детализация!I5&gt;0,детализация!I5," ")</f>
        <v xml:space="preserve"> </v>
      </c>
      <c r="H6" s="3" t="str">
        <f ca="1">IF(детализация!J5&gt;0,OFFSET(исх.данные!$A$16,детализация!J5,4,1,1)," ")</f>
        <v xml:space="preserve"> </v>
      </c>
      <c r="I6" s="3" t="str">
        <f ca="1">IF(детализация!K5&gt;0,OFFSET(исх.данные!$A$16,детализация!K5,4,1,1)," ")</f>
        <v xml:space="preserve"> </v>
      </c>
      <c r="J6" s="25" t="str">
        <f>IF(детализация!L5&gt;0,детализация!L5," ")</f>
        <v xml:space="preserve"> </v>
      </c>
      <c r="K6" s="3" t="str">
        <f ca="1">IF(детализация!M5&gt;0,OFFSET(исх.данные!$A$16,детализация!M5,4,1,1)," ")</f>
        <v xml:space="preserve"> </v>
      </c>
      <c r="L6" s="3" t="str">
        <f ca="1">IF(детализация!N5&gt;0,OFFSET(исх.данные!$A$16,детализация!N5,4,1,1)," ")</f>
        <v xml:space="preserve"> </v>
      </c>
      <c r="M6" s="25" t="str">
        <f>IF(детализация!Q5&gt;0,детализация!Q5," ")</f>
        <v xml:space="preserve"> </v>
      </c>
      <c r="N6" s="19" t="str">
        <f>IF(детализация!O5&gt;0,детализация!O5," ")</f>
        <v xml:space="preserve"> </v>
      </c>
      <c r="O6" s="19" t="str">
        <f>IF(детализация!P5&gt;0,детализация!P5," ")</f>
        <v xml:space="preserve"> </v>
      </c>
      <c r="P6" s="3" t="str">
        <f>детализация!R5&amp;" "&amp;детализация!S5&amp;" "&amp;детализация!T5&amp;" "&amp;детализация!U5</f>
        <v xml:space="preserve">   </v>
      </c>
      <c r="Q6" s="85">
        <f>IF(детализация!Q5&gt;0,1,0)</f>
        <v>0</v>
      </c>
    </row>
    <row r="7" spans="1:18" ht="15">
      <c r="A7" s="86">
        <v>3</v>
      </c>
      <c r="B7" s="18" t="str">
        <f>IF(детализация!B6&gt;0,детализация!B6," ")</f>
        <v xml:space="preserve"> </v>
      </c>
      <c r="C7" s="2" t="str">
        <f ca="1">детализация!E6</f>
        <v xml:space="preserve"> </v>
      </c>
      <c r="D7" s="2" t="str">
        <f ca="1">детализация!F6</f>
        <v xml:space="preserve">  </v>
      </c>
      <c r="E7" s="3" t="str">
        <f ca="1">детализация!G6</f>
        <v xml:space="preserve">  </v>
      </c>
      <c r="F7" s="3" t="str">
        <f>IF(детализация!H6&gt;0," ","Не задана")</f>
        <v>Не задана</v>
      </c>
      <c r="G7" s="25" t="str">
        <f>IF(детализация!I6&gt;0,детализация!I6," ")</f>
        <v xml:space="preserve"> </v>
      </c>
      <c r="H7" s="3" t="str">
        <f ca="1">IF(детализация!J6&gt;0,OFFSET(исх.данные!$A$16,детализация!J6,4,1,1)," ")</f>
        <v xml:space="preserve"> </v>
      </c>
      <c r="I7" s="3" t="str">
        <f ca="1">IF(детализация!K6&gt;0,OFFSET(исх.данные!$A$16,детализация!K6,4,1,1)," ")</f>
        <v xml:space="preserve"> </v>
      </c>
      <c r="J7" s="25" t="str">
        <f>IF(детализация!L6&gt;0,детализация!L6," ")</f>
        <v xml:space="preserve"> </v>
      </c>
      <c r="K7" s="3" t="str">
        <f ca="1">IF(детализация!M6&gt;0,OFFSET(исх.данные!$A$16,детализация!M6,4,1,1)," ")</f>
        <v xml:space="preserve"> </v>
      </c>
      <c r="L7" s="3" t="str">
        <f ca="1">IF(детализация!N6&gt;0,OFFSET(исх.данные!$A$16,детализация!N6,4,1,1)," ")</f>
        <v xml:space="preserve"> </v>
      </c>
      <c r="M7" s="25" t="str">
        <f>IF(детализация!Q6&gt;0,детализация!Q6," ")</f>
        <v xml:space="preserve"> </v>
      </c>
      <c r="N7" s="19" t="str">
        <f>IF(детализация!O6&gt;0,детализация!O6," ")</f>
        <v xml:space="preserve"> </v>
      </c>
      <c r="O7" s="19" t="str">
        <f>IF(детализация!P6&gt;0,детализация!P6," ")</f>
        <v xml:space="preserve"> </v>
      </c>
      <c r="P7" s="3" t="str">
        <f>детализация!R6&amp;" "&amp;детализация!S6&amp;" "&amp;детализация!T6&amp;" "&amp;детализация!U6</f>
        <v xml:space="preserve">   </v>
      </c>
      <c r="Q7" s="85">
        <f>IF(детализация!Q6&gt;0,1,0)</f>
        <v>0</v>
      </c>
    </row>
    <row r="8" spans="1:18" ht="15">
      <c r="A8" s="86">
        <v>4</v>
      </c>
      <c r="B8" s="18" t="str">
        <f>IF(детализация!B7&gt;0,детализация!B7," ")</f>
        <v xml:space="preserve"> </v>
      </c>
      <c r="C8" s="2" t="str">
        <f ca="1">детализация!E7</f>
        <v xml:space="preserve"> </v>
      </c>
      <c r="D8" s="2" t="str">
        <f ca="1">детализация!F7</f>
        <v xml:space="preserve">  </v>
      </c>
      <c r="E8" s="3" t="str">
        <f ca="1">детализация!G7</f>
        <v xml:space="preserve">  </v>
      </c>
      <c r="F8" s="3" t="str">
        <f>IF(детализация!H7&gt;0," ","Не задана")</f>
        <v>Не задана</v>
      </c>
      <c r="G8" s="25" t="str">
        <f>IF(детализация!I7&gt;0,детализация!I7," ")</f>
        <v xml:space="preserve"> </v>
      </c>
      <c r="H8" s="3" t="str">
        <f ca="1">IF(детализация!J7&gt;0,OFFSET(исх.данные!$A$16,детализация!J7,4,1,1)," ")</f>
        <v xml:space="preserve"> </v>
      </c>
      <c r="I8" s="3" t="str">
        <f ca="1">IF(детализация!K7&gt;0,OFFSET(исх.данные!$A$16,детализация!K7,4,1,1)," ")</f>
        <v xml:space="preserve"> </v>
      </c>
      <c r="J8" s="25" t="str">
        <f>IF(детализация!L7&gt;0,детализация!L7," ")</f>
        <v xml:space="preserve"> </v>
      </c>
      <c r="K8" s="3" t="str">
        <f ca="1">IF(детализация!M7&gt;0,OFFSET(исх.данные!$A$16,детализация!M7,4,1,1)," ")</f>
        <v xml:space="preserve"> </v>
      </c>
      <c r="L8" s="3" t="str">
        <f ca="1">IF(детализация!N7&gt;0,OFFSET(исх.данные!$A$16,детализация!N7,4,1,1)," ")</f>
        <v xml:space="preserve"> </v>
      </c>
      <c r="M8" s="25" t="str">
        <f>IF(детализация!Q7&gt;0,детализация!Q7," ")</f>
        <v xml:space="preserve"> </v>
      </c>
      <c r="N8" s="19" t="str">
        <f>IF(детализация!O7&gt;0,детализация!O7," ")</f>
        <v xml:space="preserve"> </v>
      </c>
      <c r="O8" s="19" t="str">
        <f>IF(детализация!P7&gt;0,детализация!P7," ")</f>
        <v xml:space="preserve"> </v>
      </c>
      <c r="P8" s="3" t="str">
        <f>детализация!R7&amp;" "&amp;детализация!S7&amp;" "&amp;детализация!T7&amp;" "&amp;детализация!U7</f>
        <v xml:space="preserve">   </v>
      </c>
      <c r="Q8" s="85">
        <f>IF(детализация!Q7&gt;0,1,0)</f>
        <v>0</v>
      </c>
    </row>
    <row r="9" spans="1:18" ht="15">
      <c r="A9" s="86">
        <v>5</v>
      </c>
      <c r="B9" s="18" t="str">
        <f>IF(детализация!B8&gt;0,детализация!B8," ")</f>
        <v xml:space="preserve"> </v>
      </c>
      <c r="C9" s="2" t="str">
        <f ca="1">детализация!E8</f>
        <v xml:space="preserve"> </v>
      </c>
      <c r="D9" s="2" t="str">
        <f ca="1">детализация!F8</f>
        <v xml:space="preserve">  </v>
      </c>
      <c r="E9" s="3" t="str">
        <f ca="1">детализация!G8</f>
        <v xml:space="preserve">  </v>
      </c>
      <c r="F9" s="3" t="str">
        <f>IF(детализация!H8&gt;0," ","Не задана")</f>
        <v>Не задана</v>
      </c>
      <c r="G9" s="25" t="str">
        <f>IF(детализация!I8&gt;0,детализация!I8," ")</f>
        <v xml:space="preserve"> </v>
      </c>
      <c r="H9" s="3" t="str">
        <f ca="1">IF(детализация!J8&gt;0,OFFSET(исх.данные!$A$16,детализация!J8,4,1,1)," ")</f>
        <v xml:space="preserve"> </v>
      </c>
      <c r="I9" s="3" t="str">
        <f ca="1">IF(детализация!K8&gt;0,OFFSET(исх.данные!$A$16,детализация!K8,4,1,1)," ")</f>
        <v xml:space="preserve"> </v>
      </c>
      <c r="J9" s="25" t="str">
        <f>IF(детализация!L8&gt;0,детализация!L8," ")</f>
        <v xml:space="preserve"> </v>
      </c>
      <c r="K9" s="3" t="str">
        <f ca="1">IF(детализация!M8&gt;0,OFFSET(исх.данные!$A$16,детализация!M8,4,1,1)," ")</f>
        <v xml:space="preserve"> </v>
      </c>
      <c r="L9" s="3" t="str">
        <f ca="1">IF(детализация!N8&gt;0,OFFSET(исх.данные!$A$16,детализация!N8,4,1,1)," ")</f>
        <v xml:space="preserve"> </v>
      </c>
      <c r="M9" s="25" t="str">
        <f>IF(детализация!Q8&gt;0,детализация!Q8," ")</f>
        <v xml:space="preserve"> </v>
      </c>
      <c r="N9" s="19" t="str">
        <f>IF(детализация!O8&gt;0,детализация!O8," ")</f>
        <v xml:space="preserve"> </v>
      </c>
      <c r="O9" s="19" t="str">
        <f>IF(детализация!P8&gt;0,детализация!P8," ")</f>
        <v xml:space="preserve"> </v>
      </c>
      <c r="P9" s="3" t="str">
        <f>детализация!R8&amp;" "&amp;детализация!S8&amp;" "&amp;детализация!T8&amp;" "&amp;детализация!U8</f>
        <v xml:space="preserve">   </v>
      </c>
      <c r="Q9" s="85">
        <f>IF(детализация!Q8&gt;0,1,0)</f>
        <v>0</v>
      </c>
    </row>
    <row r="10" spans="1:18" ht="15">
      <c r="A10" s="86">
        <v>6</v>
      </c>
      <c r="B10" s="18" t="str">
        <f>IF(детализация!B9&gt;0,детализация!B9," ")</f>
        <v xml:space="preserve"> </v>
      </c>
      <c r="C10" s="2" t="str">
        <f ca="1">детализация!E9</f>
        <v xml:space="preserve"> </v>
      </c>
      <c r="D10" s="2" t="str">
        <f ca="1">детализация!F9</f>
        <v xml:space="preserve">  </v>
      </c>
      <c r="E10" s="3" t="str">
        <f ca="1">детализация!G9</f>
        <v xml:space="preserve">  </v>
      </c>
      <c r="F10" s="3" t="str">
        <f>IF(детализация!H9&gt;0," ","Не задана")</f>
        <v>Не задана</v>
      </c>
      <c r="G10" s="25" t="str">
        <f>IF(детализация!I9&gt;0,детализация!I9," ")</f>
        <v xml:space="preserve"> </v>
      </c>
      <c r="H10" s="3" t="str">
        <f ca="1">IF(детализация!J9&gt;0,OFFSET(исх.данные!$A$16,детализация!J9,4,1,1)," ")</f>
        <v xml:space="preserve"> </v>
      </c>
      <c r="I10" s="3" t="str">
        <f ca="1">IF(детализация!K9&gt;0,OFFSET(исх.данные!$A$16,детализация!K9,4,1,1)," ")</f>
        <v xml:space="preserve"> </v>
      </c>
      <c r="J10" s="25" t="str">
        <f>IF(детализация!L9&gt;0,детализация!L9," ")</f>
        <v xml:space="preserve"> </v>
      </c>
      <c r="K10" s="3" t="str">
        <f ca="1">IF(детализация!M9&gt;0,OFFSET(исх.данные!$A$16,детализация!M9,4,1,1)," ")</f>
        <v xml:space="preserve"> </v>
      </c>
      <c r="L10" s="3" t="str">
        <f ca="1">IF(детализация!N9&gt;0,OFFSET(исх.данные!$A$16,детализация!N9,4,1,1)," ")</f>
        <v xml:space="preserve"> </v>
      </c>
      <c r="M10" s="25" t="str">
        <f>IF(детализация!Q9&gt;0,детализация!Q9," ")</f>
        <v xml:space="preserve"> </v>
      </c>
      <c r="N10" s="19" t="str">
        <f>IF(детализация!O9&gt;0,детализация!O9," ")</f>
        <v xml:space="preserve"> </v>
      </c>
      <c r="O10" s="19" t="str">
        <f>IF(детализация!P9&gt;0,детализация!P9," ")</f>
        <v xml:space="preserve"> </v>
      </c>
      <c r="P10" s="3" t="str">
        <f>детализация!R9&amp;" "&amp;детализация!S9&amp;" "&amp;детализация!T9&amp;" "&amp;детализация!U9</f>
        <v xml:space="preserve">   </v>
      </c>
      <c r="Q10" s="85">
        <f>IF(детализация!Q9&gt;0,1,0)</f>
        <v>0</v>
      </c>
    </row>
    <row r="11" spans="1:18" ht="15">
      <c r="A11" s="86">
        <v>7</v>
      </c>
      <c r="B11" s="18" t="str">
        <f>IF(детализация!B10&gt;0,детализация!B10," ")</f>
        <v xml:space="preserve"> </v>
      </c>
      <c r="C11" s="2" t="str">
        <f ca="1">детализация!E10</f>
        <v xml:space="preserve"> </v>
      </c>
      <c r="D11" s="2" t="str">
        <f ca="1">детализация!F10</f>
        <v xml:space="preserve">  </v>
      </c>
      <c r="E11" s="3" t="str">
        <f ca="1">детализация!G10</f>
        <v xml:space="preserve">  </v>
      </c>
      <c r="F11" s="3" t="str">
        <f>IF(детализация!H10&gt;0," ","Не задана")</f>
        <v>Не задана</v>
      </c>
      <c r="G11" s="25" t="str">
        <f>IF(детализация!I10&gt;0,детализация!I10," ")</f>
        <v xml:space="preserve"> </v>
      </c>
      <c r="H11" s="3" t="str">
        <f ca="1">IF(детализация!J10&gt;0,OFFSET(исх.данные!$A$16,детализация!J10,4,1,1)," ")</f>
        <v xml:space="preserve"> </v>
      </c>
      <c r="I11" s="3" t="str">
        <f ca="1">IF(детализация!K10&gt;0,OFFSET(исх.данные!$A$16,детализация!K10,4,1,1)," ")</f>
        <v xml:space="preserve"> </v>
      </c>
      <c r="J11" s="25" t="str">
        <f>IF(детализация!L10&gt;0,детализация!L10," ")</f>
        <v xml:space="preserve"> </v>
      </c>
      <c r="K11" s="3" t="str">
        <f ca="1">IF(детализация!M10&gt;0,OFFSET(исх.данные!$A$16,детализация!M10,4,1,1)," ")</f>
        <v xml:space="preserve"> </v>
      </c>
      <c r="L11" s="3" t="str">
        <f ca="1">IF(детализация!N10&gt;0,OFFSET(исх.данные!$A$16,детализация!N10,4,1,1)," ")</f>
        <v xml:space="preserve"> </v>
      </c>
      <c r="M11" s="25" t="str">
        <f>IF(детализация!Q10&gt;0,детализация!Q10," ")</f>
        <v xml:space="preserve"> </v>
      </c>
      <c r="N11" s="19" t="str">
        <f>IF(детализация!O10&gt;0,детализация!O10," ")</f>
        <v xml:space="preserve"> </v>
      </c>
      <c r="O11" s="19" t="str">
        <f>IF(детализация!P10&gt;0,детализация!P10," ")</f>
        <v xml:space="preserve"> </v>
      </c>
      <c r="P11" s="3" t="str">
        <f>детализация!R10&amp;" "&amp;детализация!S10&amp;" "&amp;детализация!T10&amp;" "&amp;детализация!U10</f>
        <v xml:space="preserve">   </v>
      </c>
      <c r="Q11" s="85">
        <f>IF(детализация!Q10&gt;0,1,0)</f>
        <v>0</v>
      </c>
    </row>
    <row r="12" spans="1:18" ht="15">
      <c r="A12" s="86">
        <v>8</v>
      </c>
      <c r="B12" s="18" t="str">
        <f>IF(детализация!B11&gt;0,детализация!B11," ")</f>
        <v xml:space="preserve"> </v>
      </c>
      <c r="C12" s="2" t="str">
        <f ca="1">детализация!E11</f>
        <v xml:space="preserve"> </v>
      </c>
      <c r="D12" s="2" t="str">
        <f ca="1">детализация!F11</f>
        <v xml:space="preserve">  </v>
      </c>
      <c r="E12" s="3" t="str">
        <f ca="1">детализация!G11</f>
        <v xml:space="preserve">  </v>
      </c>
      <c r="F12" s="3" t="str">
        <f>IF(детализация!H11&gt;0," ","Не задана")</f>
        <v>Не задана</v>
      </c>
      <c r="G12" s="25" t="str">
        <f>IF(детализация!I11&gt;0,детализация!I11," ")</f>
        <v xml:space="preserve"> </v>
      </c>
      <c r="H12" s="3" t="str">
        <f ca="1">IF(детализация!J11&gt;0,OFFSET(исх.данные!$A$16,детализация!J11,4,1,1)," ")</f>
        <v xml:space="preserve"> </v>
      </c>
      <c r="I12" s="3" t="str">
        <f ca="1">IF(детализация!K11&gt;0,OFFSET(исх.данные!$A$16,детализация!K11,4,1,1)," ")</f>
        <v xml:space="preserve"> </v>
      </c>
      <c r="J12" s="25" t="str">
        <f>IF(детализация!L11&gt;0,детализация!L11," ")</f>
        <v xml:space="preserve"> </v>
      </c>
      <c r="K12" s="3" t="str">
        <f ca="1">IF(детализация!M11&gt;0,OFFSET(исх.данные!$A$16,детализация!M11,4,1,1)," ")</f>
        <v xml:space="preserve"> </v>
      </c>
      <c r="L12" s="3" t="str">
        <f ca="1">IF(детализация!N11&gt;0,OFFSET(исх.данные!$A$16,детализация!N11,4,1,1)," ")</f>
        <v xml:space="preserve"> </v>
      </c>
      <c r="M12" s="25" t="str">
        <f>IF(детализация!Q11&gt;0,детализация!Q11," ")</f>
        <v xml:space="preserve"> </v>
      </c>
      <c r="N12" s="19" t="str">
        <f>IF(детализация!O11&gt;0,детализация!O11," ")</f>
        <v xml:space="preserve"> </v>
      </c>
      <c r="O12" s="19" t="str">
        <f>IF(детализация!P11&gt;0,детализация!P11," ")</f>
        <v xml:space="preserve"> </v>
      </c>
      <c r="P12" s="3" t="str">
        <f>детализация!R11&amp;" "&amp;детализация!S11&amp;" "&amp;детализация!T11&amp;" "&amp;детализация!U11</f>
        <v xml:space="preserve">   </v>
      </c>
      <c r="Q12" s="85">
        <f>IF(детализация!Q11&gt;0,1,0)</f>
        <v>0</v>
      </c>
    </row>
    <row r="13" spans="1:18" ht="15">
      <c r="A13" s="86">
        <v>9</v>
      </c>
      <c r="B13" s="18" t="str">
        <f>IF(детализация!B12&gt;0,детализация!B12," ")</f>
        <v xml:space="preserve"> </v>
      </c>
      <c r="C13" s="2" t="str">
        <f ca="1">детализация!E12</f>
        <v xml:space="preserve"> </v>
      </c>
      <c r="D13" s="2" t="str">
        <f ca="1">детализация!F12</f>
        <v xml:space="preserve">  </v>
      </c>
      <c r="E13" s="3" t="str">
        <f ca="1">детализация!G12</f>
        <v xml:space="preserve">  </v>
      </c>
      <c r="F13" s="3" t="str">
        <f>IF(детализация!H12&gt;0," ","Не задана")</f>
        <v>Не задана</v>
      </c>
      <c r="G13" s="25" t="str">
        <f>IF(детализация!I12&gt;0,детализация!I12," ")</f>
        <v xml:space="preserve"> </v>
      </c>
      <c r="H13" s="3" t="str">
        <f ca="1">IF(детализация!J12&gt;0,OFFSET(исх.данные!$A$16,детализация!J12,4,1,1)," ")</f>
        <v xml:space="preserve"> </v>
      </c>
      <c r="I13" s="3" t="str">
        <f ca="1">IF(детализация!K12&gt;0,OFFSET(исх.данные!$A$16,детализация!K12,4,1,1)," ")</f>
        <v xml:space="preserve"> </v>
      </c>
      <c r="J13" s="25" t="str">
        <f>IF(детализация!L12&gt;0,детализация!L12," ")</f>
        <v xml:space="preserve"> </v>
      </c>
      <c r="K13" s="3" t="str">
        <f ca="1">IF(детализация!M12&gt;0,OFFSET(исх.данные!$A$16,детализация!M12,4,1,1)," ")</f>
        <v xml:space="preserve"> </v>
      </c>
      <c r="L13" s="3" t="str">
        <f ca="1">IF(детализация!N12&gt;0,OFFSET(исх.данные!$A$16,детализация!N12,4,1,1)," ")</f>
        <v xml:space="preserve"> </v>
      </c>
      <c r="M13" s="25" t="str">
        <f>IF(детализация!Q12&gt;0,детализация!Q12," ")</f>
        <v xml:space="preserve"> </v>
      </c>
      <c r="N13" s="19" t="str">
        <f>IF(детализация!O12&gt;0,детализация!O12," ")</f>
        <v xml:space="preserve"> </v>
      </c>
      <c r="O13" s="19" t="str">
        <f>IF(детализация!P12&gt;0,детализация!P12," ")</f>
        <v xml:space="preserve"> </v>
      </c>
      <c r="P13" s="3" t="str">
        <f>детализация!R12&amp;" "&amp;детализация!S12&amp;" "&amp;детализация!T12&amp;" "&amp;детализация!U12</f>
        <v xml:space="preserve">   </v>
      </c>
      <c r="Q13" s="85">
        <f>IF(детализация!Q12&gt;0,1,0)</f>
        <v>0</v>
      </c>
    </row>
    <row r="14" spans="1:18" ht="15">
      <c r="A14" s="86">
        <v>10</v>
      </c>
      <c r="B14" s="18" t="str">
        <f>IF(детализация!B13&gt;0,детализация!B13," ")</f>
        <v xml:space="preserve"> </v>
      </c>
      <c r="C14" s="2" t="str">
        <f ca="1">детализация!E13</f>
        <v xml:space="preserve"> </v>
      </c>
      <c r="D14" s="2" t="str">
        <f ca="1">детализация!F13</f>
        <v xml:space="preserve">  </v>
      </c>
      <c r="E14" s="3" t="str">
        <f ca="1">детализация!G13</f>
        <v xml:space="preserve">  </v>
      </c>
      <c r="F14" s="3" t="str">
        <f>IF(детализация!H13&gt;0," ","Не задана")</f>
        <v>Не задана</v>
      </c>
      <c r="G14" s="25" t="str">
        <f>IF(детализация!I13&gt;0,детализация!I13," ")</f>
        <v xml:space="preserve"> </v>
      </c>
      <c r="H14" s="3" t="str">
        <f ca="1">IF(детализация!J13&gt;0,OFFSET(исх.данные!$A$16,детализация!J13,4,1,1)," ")</f>
        <v xml:space="preserve"> </v>
      </c>
      <c r="I14" s="3" t="str">
        <f ca="1">IF(детализация!K13&gt;0,OFFSET(исх.данные!$A$16,детализация!K13,4,1,1)," ")</f>
        <v xml:space="preserve"> </v>
      </c>
      <c r="J14" s="25" t="str">
        <f>IF(детализация!L13&gt;0,детализация!L13," ")</f>
        <v xml:space="preserve"> </v>
      </c>
      <c r="K14" s="3" t="str">
        <f ca="1">IF(детализация!M13&gt;0,OFFSET(исх.данные!$A$16,детализация!M13,4,1,1)," ")</f>
        <v xml:space="preserve"> </v>
      </c>
      <c r="L14" s="3" t="str">
        <f ca="1">IF(детализация!N13&gt;0,OFFSET(исх.данные!$A$16,детализация!N13,4,1,1)," ")</f>
        <v xml:space="preserve"> </v>
      </c>
      <c r="M14" s="25" t="str">
        <f>IF(детализация!Q13&gt;0,детализация!Q13," ")</f>
        <v xml:space="preserve"> </v>
      </c>
      <c r="N14" s="19" t="str">
        <f>IF(детализация!O13&gt;0,детализация!O13," ")</f>
        <v xml:space="preserve"> </v>
      </c>
      <c r="O14" s="19" t="str">
        <f>IF(детализация!P13&gt;0,детализация!P13," ")</f>
        <v xml:space="preserve"> </v>
      </c>
      <c r="P14" s="3" t="str">
        <f>детализация!R13&amp;" "&amp;детализация!S13&amp;" "&amp;детализация!T13&amp;" "&amp;детализация!U13</f>
        <v xml:space="preserve">   </v>
      </c>
      <c r="Q14" s="85">
        <f>IF(детализация!Q13&gt;0,1,0)</f>
        <v>0</v>
      </c>
    </row>
    <row r="15" spans="1:18" ht="15">
      <c r="A15" s="86">
        <v>11</v>
      </c>
      <c r="B15" s="18" t="str">
        <f>IF(детализация!B14&gt;0,детализация!B14," ")</f>
        <v xml:space="preserve"> </v>
      </c>
      <c r="C15" s="2" t="str">
        <f ca="1">детализация!E14</f>
        <v xml:space="preserve"> </v>
      </c>
      <c r="D15" s="2" t="str">
        <f ca="1">детализация!F14</f>
        <v xml:space="preserve">  </v>
      </c>
      <c r="E15" s="3" t="str">
        <f ca="1">детализация!G14</f>
        <v xml:space="preserve">  </v>
      </c>
      <c r="F15" s="3" t="str">
        <f>IF(детализация!H14&gt;0," ","Не задана")</f>
        <v>Не задана</v>
      </c>
      <c r="G15" s="25" t="str">
        <f>IF(детализация!I14&gt;0,детализация!I14," ")</f>
        <v xml:space="preserve"> </v>
      </c>
      <c r="H15" s="3" t="str">
        <f ca="1">IF(детализация!J14&gt;0,OFFSET(исх.данные!$A$16,детализация!J14,4,1,1)," ")</f>
        <v xml:space="preserve"> </v>
      </c>
      <c r="I15" s="3" t="str">
        <f ca="1">IF(детализация!K14&gt;0,OFFSET(исх.данные!$A$16,детализация!K14,4,1,1)," ")</f>
        <v xml:space="preserve"> </v>
      </c>
      <c r="J15" s="25" t="str">
        <f>IF(детализация!L14&gt;0,детализация!L14," ")</f>
        <v xml:space="preserve"> </v>
      </c>
      <c r="K15" s="3" t="str">
        <f ca="1">IF(детализация!M14&gt;0,OFFSET(исх.данные!$A$16,детализация!M14,4,1,1)," ")</f>
        <v xml:space="preserve"> </v>
      </c>
      <c r="L15" s="3" t="str">
        <f ca="1">IF(детализация!N14&gt;0,OFFSET(исх.данные!$A$16,детализация!N14,4,1,1)," ")</f>
        <v xml:space="preserve"> </v>
      </c>
      <c r="M15" s="25" t="str">
        <f>IF(детализация!Q14&gt;0,детализация!Q14," ")</f>
        <v xml:space="preserve"> </v>
      </c>
      <c r="N15" s="19" t="str">
        <f>IF(детализация!O14&gt;0,детализация!O14," ")</f>
        <v xml:space="preserve"> </v>
      </c>
      <c r="O15" s="19" t="str">
        <f>IF(детализация!P14&gt;0,детализация!P14," ")</f>
        <v xml:space="preserve"> </v>
      </c>
      <c r="P15" s="3" t="str">
        <f>детализация!R14&amp;" "&amp;детализация!S14&amp;" "&amp;детализация!T14&amp;" "&amp;детализация!U14</f>
        <v xml:space="preserve">   </v>
      </c>
      <c r="Q15" s="85">
        <f>IF(детализация!Q14&gt;0,1,0)</f>
        <v>0</v>
      </c>
    </row>
    <row r="16" spans="1:18" ht="15">
      <c r="A16" s="86">
        <v>12</v>
      </c>
      <c r="B16" s="18" t="str">
        <f>IF(детализация!B15&gt;0,детализация!B15," ")</f>
        <v xml:space="preserve"> </v>
      </c>
      <c r="C16" s="2" t="str">
        <f ca="1">детализация!E15</f>
        <v xml:space="preserve"> </v>
      </c>
      <c r="D16" s="2" t="str">
        <f ca="1">детализация!F15</f>
        <v xml:space="preserve">  </v>
      </c>
      <c r="E16" s="3" t="str">
        <f ca="1">детализация!G15</f>
        <v xml:space="preserve">  </v>
      </c>
      <c r="F16" s="3" t="str">
        <f>IF(детализация!H15&gt;0," ","Не задана")</f>
        <v>Не задана</v>
      </c>
      <c r="G16" s="25" t="str">
        <f>IF(детализация!I15&gt;0,детализация!I15," ")</f>
        <v xml:space="preserve"> </v>
      </c>
      <c r="H16" s="3" t="str">
        <f ca="1">IF(детализация!J15&gt;0,OFFSET(исх.данные!$A$16,детализация!J15,4,1,1)," ")</f>
        <v xml:space="preserve"> </v>
      </c>
      <c r="I16" s="3" t="str">
        <f ca="1">IF(детализация!K15&gt;0,OFFSET(исх.данные!$A$16,детализация!K15,4,1,1)," ")</f>
        <v xml:space="preserve"> </v>
      </c>
      <c r="J16" s="25" t="str">
        <f>IF(детализация!L15&gt;0,детализация!L15," ")</f>
        <v xml:space="preserve"> </v>
      </c>
      <c r="K16" s="3" t="str">
        <f ca="1">IF(детализация!M15&gt;0,OFFSET(исх.данные!$A$16,детализация!M15,4,1,1)," ")</f>
        <v xml:space="preserve"> </v>
      </c>
      <c r="L16" s="3" t="str">
        <f ca="1">IF(детализация!N15&gt;0,OFFSET(исх.данные!$A$16,детализация!N15,4,1,1)," ")</f>
        <v xml:space="preserve"> </v>
      </c>
      <c r="M16" s="25" t="str">
        <f>IF(детализация!Q15&gt;0,детализация!Q15," ")</f>
        <v xml:space="preserve"> </v>
      </c>
      <c r="N16" s="19" t="str">
        <f>IF(детализация!O15&gt;0,детализация!O15," ")</f>
        <v xml:space="preserve"> </v>
      </c>
      <c r="O16" s="19" t="str">
        <f>IF(детализация!P15&gt;0,детализация!P15," ")</f>
        <v xml:space="preserve"> </v>
      </c>
      <c r="P16" s="3" t="str">
        <f>детализация!R15&amp;" "&amp;детализация!S15&amp;" "&amp;детализация!T15&amp;" "&amp;детализация!U15</f>
        <v xml:space="preserve">   </v>
      </c>
      <c r="Q16" s="85">
        <f>IF(детализация!Q15&gt;0,1,0)</f>
        <v>0</v>
      </c>
    </row>
    <row r="17" spans="1:17" ht="15">
      <c r="A17" s="86">
        <v>13</v>
      </c>
      <c r="B17" s="18" t="str">
        <f>IF(детализация!B16&gt;0,детализация!B16," ")</f>
        <v xml:space="preserve"> </v>
      </c>
      <c r="C17" s="2" t="str">
        <f ca="1">детализация!E16</f>
        <v xml:space="preserve"> </v>
      </c>
      <c r="D17" s="2" t="str">
        <f ca="1">детализация!F16</f>
        <v xml:space="preserve">  </v>
      </c>
      <c r="E17" s="3" t="str">
        <f ca="1">детализация!G16</f>
        <v xml:space="preserve">  </v>
      </c>
      <c r="F17" s="3" t="str">
        <f>IF(детализация!H16&gt;0," ","Не задана")</f>
        <v>Не задана</v>
      </c>
      <c r="G17" s="25" t="str">
        <f>IF(детализация!I16&gt;0,детализация!I16," ")</f>
        <v xml:space="preserve"> </v>
      </c>
      <c r="H17" s="3" t="str">
        <f ca="1">IF(детализация!J16&gt;0,OFFSET(исх.данные!$A$16,детализация!J16,4,1,1)," ")</f>
        <v xml:space="preserve"> </v>
      </c>
      <c r="I17" s="3" t="str">
        <f ca="1">IF(детализация!K16&gt;0,OFFSET(исх.данные!$A$16,детализация!K16,4,1,1)," ")</f>
        <v xml:space="preserve"> </v>
      </c>
      <c r="J17" s="25" t="str">
        <f>IF(детализация!L16&gt;0,детализация!L16," ")</f>
        <v xml:space="preserve"> </v>
      </c>
      <c r="K17" s="3" t="str">
        <f ca="1">IF(детализация!M16&gt;0,OFFSET(исх.данные!$A$16,детализация!M16,4,1,1)," ")</f>
        <v xml:space="preserve"> </v>
      </c>
      <c r="L17" s="3" t="str">
        <f ca="1">IF(детализация!N16&gt;0,OFFSET(исх.данные!$A$16,детализация!N16,4,1,1)," ")</f>
        <v xml:space="preserve"> </v>
      </c>
      <c r="M17" s="25" t="str">
        <f>IF(детализация!Q16&gt;0,детализация!Q16," ")</f>
        <v xml:space="preserve"> </v>
      </c>
      <c r="N17" s="19" t="str">
        <f>IF(детализация!O16&gt;0,детализация!O16," ")</f>
        <v xml:space="preserve"> </v>
      </c>
      <c r="O17" s="19" t="str">
        <f>IF(детализация!P16&gt;0,детализация!P16," ")</f>
        <v xml:space="preserve"> </v>
      </c>
      <c r="P17" s="3" t="str">
        <f>детализация!R16&amp;" "&amp;детализация!S16&amp;" "&amp;детализация!T16&amp;" "&amp;детализация!U16</f>
        <v xml:space="preserve">   </v>
      </c>
      <c r="Q17" s="85">
        <f>IF(детализация!Q16&gt;0,1,0)</f>
        <v>0</v>
      </c>
    </row>
    <row r="18" spans="1:17" ht="15">
      <c r="A18" s="86">
        <v>14</v>
      </c>
      <c r="B18" s="18" t="str">
        <f>IF(детализация!B17&gt;0,детализация!B17," ")</f>
        <v xml:space="preserve"> </v>
      </c>
      <c r="C18" s="2" t="str">
        <f ca="1">детализация!E17</f>
        <v xml:space="preserve"> </v>
      </c>
      <c r="D18" s="2" t="str">
        <f ca="1">детализация!F17</f>
        <v xml:space="preserve">  </v>
      </c>
      <c r="E18" s="3" t="str">
        <f ca="1">детализация!G17</f>
        <v xml:space="preserve">  </v>
      </c>
      <c r="F18" s="3" t="str">
        <f>IF(детализация!H17&gt;0," ","Не задана")</f>
        <v>Не задана</v>
      </c>
      <c r="G18" s="25" t="str">
        <f>IF(детализация!I17&gt;0,детализация!I17," ")</f>
        <v xml:space="preserve"> </v>
      </c>
      <c r="H18" s="3" t="str">
        <f ca="1">IF(детализация!J17&gt;0,OFFSET(исх.данные!$A$16,детализация!J17,4,1,1)," ")</f>
        <v xml:space="preserve"> </v>
      </c>
      <c r="I18" s="3" t="str">
        <f ca="1">IF(детализация!K17&gt;0,OFFSET(исх.данные!$A$16,детализация!K17,4,1,1)," ")</f>
        <v xml:space="preserve"> </v>
      </c>
      <c r="J18" s="25" t="str">
        <f>IF(детализация!L17&gt;0,детализация!L17," ")</f>
        <v xml:space="preserve"> </v>
      </c>
      <c r="K18" s="3" t="str">
        <f ca="1">IF(детализация!M17&gt;0,OFFSET(исх.данные!$A$16,детализация!M17,4,1,1)," ")</f>
        <v xml:space="preserve"> </v>
      </c>
      <c r="L18" s="3" t="str">
        <f ca="1">IF(детализация!N17&gt;0,OFFSET(исх.данные!$A$16,детализация!N17,4,1,1)," ")</f>
        <v xml:space="preserve"> </v>
      </c>
      <c r="M18" s="25" t="str">
        <f>IF(детализация!Q17&gt;0,детализация!Q17," ")</f>
        <v xml:space="preserve"> </v>
      </c>
      <c r="N18" s="19" t="str">
        <f>IF(детализация!O17&gt;0,детализация!O17," ")</f>
        <v xml:space="preserve"> </v>
      </c>
      <c r="O18" s="19" t="str">
        <f>IF(детализация!P17&gt;0,детализация!P17," ")</f>
        <v xml:space="preserve"> </v>
      </c>
      <c r="P18" s="3" t="str">
        <f>детализация!R17&amp;" "&amp;детализация!S17&amp;" "&amp;детализация!T17&amp;" "&amp;детализация!U17</f>
        <v xml:space="preserve">   </v>
      </c>
      <c r="Q18" s="85">
        <f>IF(детализация!Q17&gt;0,1,0)</f>
        <v>0</v>
      </c>
    </row>
    <row r="19" spans="1:17" ht="15">
      <c r="A19" s="86">
        <v>15</v>
      </c>
      <c r="B19" s="18" t="str">
        <f>IF(детализация!B18&gt;0,детализация!B18," ")</f>
        <v xml:space="preserve"> </v>
      </c>
      <c r="C19" s="2" t="str">
        <f ca="1">детализация!E18</f>
        <v xml:space="preserve"> </v>
      </c>
      <c r="D19" s="2" t="str">
        <f ca="1">детализация!F18</f>
        <v xml:space="preserve">  </v>
      </c>
      <c r="E19" s="3" t="str">
        <f ca="1">детализация!G18</f>
        <v xml:space="preserve">  </v>
      </c>
      <c r="F19" s="3" t="str">
        <f>IF(детализация!H18&gt;0," ","Не задана")</f>
        <v>Не задана</v>
      </c>
      <c r="G19" s="25" t="str">
        <f>IF(детализация!I18&gt;0,детализация!I18," ")</f>
        <v xml:space="preserve"> </v>
      </c>
      <c r="H19" s="3" t="str">
        <f ca="1">IF(детализация!J18&gt;0,OFFSET(исх.данные!$A$16,детализация!J18,4,1,1)," ")</f>
        <v xml:space="preserve"> </v>
      </c>
      <c r="I19" s="3" t="str">
        <f ca="1">IF(детализация!K18&gt;0,OFFSET(исх.данные!$A$16,детализация!K18,4,1,1)," ")</f>
        <v xml:space="preserve"> </v>
      </c>
      <c r="J19" s="25" t="str">
        <f>IF(детализация!L18&gt;0,детализация!L18," ")</f>
        <v xml:space="preserve"> </v>
      </c>
      <c r="K19" s="3" t="str">
        <f ca="1">IF(детализация!M18&gt;0,OFFSET(исх.данные!$A$16,детализация!M18,4,1,1)," ")</f>
        <v xml:space="preserve"> </v>
      </c>
      <c r="L19" s="3" t="str">
        <f ca="1">IF(детализация!N18&gt;0,OFFSET(исх.данные!$A$16,детализация!N18,4,1,1)," ")</f>
        <v xml:space="preserve"> </v>
      </c>
      <c r="M19" s="25" t="str">
        <f>IF(детализация!Q18&gt;0,детализация!Q18," ")</f>
        <v xml:space="preserve"> </v>
      </c>
      <c r="N19" s="19" t="str">
        <f>IF(детализация!O18&gt;0,детализация!O18," ")</f>
        <v xml:space="preserve"> </v>
      </c>
      <c r="O19" s="19" t="str">
        <f>IF(детализация!P18&gt;0,детализация!P18," ")</f>
        <v xml:space="preserve"> </v>
      </c>
      <c r="P19" s="3" t="str">
        <f>детализация!R18&amp;" "&amp;детализация!S18&amp;" "&amp;детализация!T18&amp;" "&amp;детализация!U18</f>
        <v xml:space="preserve">   </v>
      </c>
      <c r="Q19" s="85">
        <f>IF(детализация!Q18&gt;0,1,0)</f>
        <v>0</v>
      </c>
    </row>
    <row r="20" spans="1:17" ht="15">
      <c r="A20" s="86">
        <v>16</v>
      </c>
      <c r="B20" s="18" t="str">
        <f>IF(детализация!B19&gt;0,детализация!B19," ")</f>
        <v xml:space="preserve"> </v>
      </c>
      <c r="C20" s="2" t="str">
        <f ca="1">детализация!E19</f>
        <v xml:space="preserve"> </v>
      </c>
      <c r="D20" s="2" t="str">
        <f ca="1">детализация!F19</f>
        <v xml:space="preserve">  </v>
      </c>
      <c r="E20" s="3" t="str">
        <f ca="1">детализация!G19</f>
        <v xml:space="preserve">  </v>
      </c>
      <c r="F20" s="3" t="str">
        <f>IF(детализация!H19&gt;0," ","Не задана")</f>
        <v>Не задана</v>
      </c>
      <c r="G20" s="25" t="str">
        <f>IF(детализация!I19&gt;0,детализация!I19," ")</f>
        <v xml:space="preserve"> </v>
      </c>
      <c r="H20" s="3" t="str">
        <f ca="1">IF(детализация!J19&gt;0,OFFSET(исх.данные!$A$16,детализация!J19,4,1,1)," ")</f>
        <v xml:space="preserve"> </v>
      </c>
      <c r="I20" s="3" t="str">
        <f ca="1">IF(детализация!K19&gt;0,OFFSET(исх.данные!$A$16,детализация!K19,4,1,1)," ")</f>
        <v xml:space="preserve"> </v>
      </c>
      <c r="J20" s="25" t="str">
        <f>IF(детализация!L19&gt;0,детализация!L19," ")</f>
        <v xml:space="preserve"> </v>
      </c>
      <c r="K20" s="3" t="str">
        <f ca="1">IF(детализация!M19&gt;0,OFFSET(исх.данные!$A$16,детализация!M19,4,1,1)," ")</f>
        <v xml:space="preserve"> </v>
      </c>
      <c r="L20" s="3" t="str">
        <f ca="1">IF(детализация!N19&gt;0,OFFSET(исх.данные!$A$16,детализация!N19,4,1,1)," ")</f>
        <v xml:space="preserve"> </v>
      </c>
      <c r="M20" s="25" t="str">
        <f>IF(детализация!Q19&gt;0,детализация!Q19," ")</f>
        <v xml:space="preserve"> </v>
      </c>
      <c r="N20" s="19" t="str">
        <f>IF(детализация!O19&gt;0,детализация!O19," ")</f>
        <v xml:space="preserve"> </v>
      </c>
      <c r="O20" s="19" t="str">
        <f>IF(детализация!P19&gt;0,детализация!P19," ")</f>
        <v xml:space="preserve"> </v>
      </c>
      <c r="P20" s="3" t="str">
        <f>детализация!R19&amp;" "&amp;детализация!S19&amp;" "&amp;детализация!T19&amp;" "&amp;детализация!U19</f>
        <v xml:space="preserve">   </v>
      </c>
      <c r="Q20" s="85">
        <f>IF(детализация!Q19&gt;0,1,0)</f>
        <v>0</v>
      </c>
    </row>
    <row r="21" spans="1:17" ht="15">
      <c r="A21" s="86">
        <v>17</v>
      </c>
      <c r="B21" s="18" t="str">
        <f>IF(детализация!B20&gt;0,детализация!B20," ")</f>
        <v xml:space="preserve"> </v>
      </c>
      <c r="C21" s="2" t="str">
        <f ca="1">детализация!E20</f>
        <v xml:space="preserve"> </v>
      </c>
      <c r="D21" s="2" t="str">
        <f ca="1">детализация!F20</f>
        <v xml:space="preserve">  </v>
      </c>
      <c r="E21" s="3" t="str">
        <f ca="1">детализация!G20</f>
        <v xml:space="preserve">  </v>
      </c>
      <c r="F21" s="3" t="str">
        <f>IF(детализация!H20&gt;0," ","Не задана")</f>
        <v>Не задана</v>
      </c>
      <c r="G21" s="25" t="str">
        <f>IF(детализация!I20&gt;0,детализация!I20," ")</f>
        <v xml:space="preserve"> </v>
      </c>
      <c r="H21" s="3" t="str">
        <f ca="1">IF(детализация!J20&gt;0,OFFSET(исх.данные!$A$16,детализация!J20,4,1,1)," ")</f>
        <v xml:space="preserve"> </v>
      </c>
      <c r="I21" s="3" t="str">
        <f ca="1">IF(детализация!K20&gt;0,OFFSET(исх.данные!$A$16,детализация!K20,4,1,1)," ")</f>
        <v xml:space="preserve"> </v>
      </c>
      <c r="J21" s="25" t="str">
        <f>IF(детализация!L20&gt;0,детализация!L20," ")</f>
        <v xml:space="preserve"> </v>
      </c>
      <c r="K21" s="3" t="str">
        <f ca="1">IF(детализация!M20&gt;0,OFFSET(исх.данные!$A$16,детализация!M20,4,1,1)," ")</f>
        <v xml:space="preserve"> </v>
      </c>
      <c r="L21" s="3" t="str">
        <f ca="1">IF(детализация!N20&gt;0,OFFSET(исх.данные!$A$16,детализация!N20,4,1,1)," ")</f>
        <v xml:space="preserve"> </v>
      </c>
      <c r="M21" s="25" t="str">
        <f>IF(детализация!Q20&gt;0,детализация!Q20," ")</f>
        <v xml:space="preserve"> </v>
      </c>
      <c r="N21" s="19" t="str">
        <f>IF(детализация!O20&gt;0,детализация!O20," ")</f>
        <v xml:space="preserve"> </v>
      </c>
      <c r="O21" s="19" t="str">
        <f>IF(детализация!P20&gt;0,детализация!P20," ")</f>
        <v xml:space="preserve"> </v>
      </c>
      <c r="P21" s="3" t="str">
        <f>детализация!R20&amp;" "&amp;детализация!S20&amp;" "&amp;детализация!T20&amp;" "&amp;детализация!U20</f>
        <v xml:space="preserve">   </v>
      </c>
      <c r="Q21" s="85">
        <f>IF(детализация!Q20&gt;0,1,0)</f>
        <v>0</v>
      </c>
    </row>
    <row r="22" spans="1:17" ht="15">
      <c r="A22" s="86">
        <v>18</v>
      </c>
      <c r="B22" s="18" t="str">
        <f>IF(детализация!B21&gt;0,детализация!B21," ")</f>
        <v xml:space="preserve"> </v>
      </c>
      <c r="C22" s="2" t="str">
        <f ca="1">детализация!E21</f>
        <v xml:space="preserve"> </v>
      </c>
      <c r="D22" s="2" t="str">
        <f ca="1">детализация!F21</f>
        <v xml:space="preserve">  </v>
      </c>
      <c r="E22" s="3" t="str">
        <f ca="1">детализация!G21</f>
        <v xml:space="preserve">  </v>
      </c>
      <c r="F22" s="3" t="str">
        <f>IF(детализация!H21&gt;0," ","Не задана")</f>
        <v>Не задана</v>
      </c>
      <c r="G22" s="25" t="str">
        <f>IF(детализация!I21&gt;0,детализация!I21," ")</f>
        <v xml:space="preserve"> </v>
      </c>
      <c r="H22" s="3" t="str">
        <f ca="1">IF(детализация!J21&gt;0,OFFSET(исх.данные!$A$16,детализация!J21,4,1,1)," ")</f>
        <v xml:space="preserve"> </v>
      </c>
      <c r="I22" s="3" t="str">
        <f ca="1">IF(детализация!K21&gt;0,OFFSET(исх.данные!$A$16,детализация!K21,4,1,1)," ")</f>
        <v xml:space="preserve"> </v>
      </c>
      <c r="J22" s="25" t="str">
        <f>IF(детализация!L21&gt;0,детализация!L21," ")</f>
        <v xml:space="preserve"> </v>
      </c>
      <c r="K22" s="3" t="str">
        <f ca="1">IF(детализация!M21&gt;0,OFFSET(исх.данные!$A$16,детализация!M21,4,1,1)," ")</f>
        <v xml:space="preserve"> </v>
      </c>
      <c r="L22" s="3" t="str">
        <f ca="1">IF(детализация!N21&gt;0,OFFSET(исх.данные!$A$16,детализация!N21,4,1,1)," ")</f>
        <v xml:space="preserve"> </v>
      </c>
      <c r="M22" s="25" t="str">
        <f>IF(детализация!Q21&gt;0,детализация!Q21," ")</f>
        <v xml:space="preserve"> </v>
      </c>
      <c r="N22" s="19" t="str">
        <f>IF(детализация!O21&gt;0,детализация!O21," ")</f>
        <v xml:space="preserve"> </v>
      </c>
      <c r="O22" s="19" t="str">
        <f>IF(детализация!P21&gt;0,детализация!P21," ")</f>
        <v xml:space="preserve"> </v>
      </c>
      <c r="P22" s="3" t="str">
        <f>детализация!R21&amp;" "&amp;детализация!S21&amp;" "&amp;детализация!T21&amp;" "&amp;детализация!U21</f>
        <v xml:space="preserve">   </v>
      </c>
      <c r="Q22" s="85">
        <f>IF(детализация!Q21&gt;0,1,0)</f>
        <v>0</v>
      </c>
    </row>
    <row r="23" spans="1:17" ht="15">
      <c r="A23" s="86">
        <v>19</v>
      </c>
      <c r="B23" s="18" t="str">
        <f>IF(детализация!B22&gt;0,детализация!B22," ")</f>
        <v xml:space="preserve"> </v>
      </c>
      <c r="C23" s="2" t="str">
        <f ca="1">детализация!E22</f>
        <v xml:space="preserve"> </v>
      </c>
      <c r="D23" s="2" t="str">
        <f ca="1">детализация!F22</f>
        <v xml:space="preserve">  </v>
      </c>
      <c r="E23" s="3" t="str">
        <f ca="1">детализация!G22</f>
        <v xml:space="preserve">  </v>
      </c>
      <c r="F23" s="3" t="str">
        <f>IF(детализация!H22&gt;0," ","Не задана")</f>
        <v>Не задана</v>
      </c>
      <c r="G23" s="25" t="str">
        <f>IF(детализация!I22&gt;0,детализация!I22," ")</f>
        <v xml:space="preserve"> </v>
      </c>
      <c r="H23" s="3" t="str">
        <f ca="1">IF(детализация!J22&gt;0,OFFSET(исх.данные!$A$16,детализация!J22,4,1,1)," ")</f>
        <v xml:space="preserve"> </v>
      </c>
      <c r="I23" s="3" t="str">
        <f ca="1">IF(детализация!K22&gt;0,OFFSET(исх.данные!$A$16,детализация!K22,4,1,1)," ")</f>
        <v xml:space="preserve"> </v>
      </c>
      <c r="J23" s="25" t="str">
        <f>IF(детализация!L22&gt;0,детализация!L22," ")</f>
        <v xml:space="preserve"> </v>
      </c>
      <c r="K23" s="3" t="str">
        <f ca="1">IF(детализация!M22&gt;0,OFFSET(исх.данные!$A$16,детализация!M22,4,1,1)," ")</f>
        <v xml:space="preserve"> </v>
      </c>
      <c r="L23" s="3" t="str">
        <f ca="1">IF(детализация!N22&gt;0,OFFSET(исх.данные!$A$16,детализация!N22,4,1,1)," ")</f>
        <v xml:space="preserve"> </v>
      </c>
      <c r="M23" s="25" t="str">
        <f>IF(детализация!Q22&gt;0,детализация!Q22," ")</f>
        <v xml:space="preserve"> </v>
      </c>
      <c r="N23" s="19" t="str">
        <f>IF(детализация!O22&gt;0,детализация!O22," ")</f>
        <v xml:space="preserve"> </v>
      </c>
      <c r="O23" s="19" t="str">
        <f>IF(детализация!P22&gt;0,детализация!P22," ")</f>
        <v xml:space="preserve"> </v>
      </c>
      <c r="P23" s="3" t="str">
        <f>детализация!R22&amp;" "&amp;детализация!S22&amp;" "&amp;детализация!T22&amp;" "&amp;детализация!U22</f>
        <v xml:space="preserve">   </v>
      </c>
      <c r="Q23" s="85">
        <f>IF(детализация!Q22&gt;0,1,0)</f>
        <v>0</v>
      </c>
    </row>
    <row r="24" spans="1:17" ht="15">
      <c r="A24" s="86">
        <v>20</v>
      </c>
      <c r="B24" s="18" t="str">
        <f>IF(детализация!B23&gt;0,детализация!B23," ")</f>
        <v xml:space="preserve"> </v>
      </c>
      <c r="C24" s="2" t="str">
        <f ca="1">детализация!E23</f>
        <v xml:space="preserve"> </v>
      </c>
      <c r="D24" s="2" t="str">
        <f ca="1">детализация!F23</f>
        <v xml:space="preserve">  </v>
      </c>
      <c r="E24" s="3" t="str">
        <f ca="1">детализация!G23</f>
        <v xml:space="preserve">  </v>
      </c>
      <c r="F24" s="3" t="str">
        <f>IF(детализация!H23&gt;0," ","Не задана")</f>
        <v>Не задана</v>
      </c>
      <c r="G24" s="25" t="str">
        <f>IF(детализация!I23&gt;0,детализация!I23," ")</f>
        <v xml:space="preserve"> </v>
      </c>
      <c r="H24" s="3" t="str">
        <f ca="1">IF(детализация!J23&gt;0,OFFSET(исх.данные!$A$16,детализация!J23,4,1,1)," ")</f>
        <v xml:space="preserve"> </v>
      </c>
      <c r="I24" s="3" t="str">
        <f ca="1">IF(детализация!K23&gt;0,OFFSET(исх.данные!$A$16,детализация!K23,4,1,1)," ")</f>
        <v xml:space="preserve"> </v>
      </c>
      <c r="J24" s="25" t="str">
        <f>IF(детализация!L23&gt;0,детализация!L23," ")</f>
        <v xml:space="preserve"> </v>
      </c>
      <c r="K24" s="3" t="str">
        <f ca="1">IF(детализация!M23&gt;0,OFFSET(исх.данные!$A$16,детализация!M23,4,1,1)," ")</f>
        <v xml:space="preserve"> </v>
      </c>
      <c r="L24" s="3" t="str">
        <f ca="1">IF(детализация!N23&gt;0,OFFSET(исх.данные!$A$16,детализация!N23,4,1,1)," ")</f>
        <v xml:space="preserve"> </v>
      </c>
      <c r="M24" s="25" t="str">
        <f>IF(детализация!Q23&gt;0,детализация!Q23," ")</f>
        <v xml:space="preserve"> </v>
      </c>
      <c r="N24" s="19" t="str">
        <f>IF(детализация!O23&gt;0,детализация!O23," ")</f>
        <v xml:space="preserve"> </v>
      </c>
      <c r="O24" s="19" t="str">
        <f>IF(детализация!P23&gt;0,детализация!P23," ")</f>
        <v xml:space="preserve"> </v>
      </c>
      <c r="P24" s="3" t="str">
        <f>детализация!R23&amp;" "&amp;детализация!S23&amp;" "&amp;детализация!T23&amp;" "&amp;детализация!U23</f>
        <v xml:space="preserve">   </v>
      </c>
      <c r="Q24" s="85">
        <f>IF(детализация!Q23&gt;0,1,0)</f>
        <v>0</v>
      </c>
    </row>
    <row r="25" spans="1:17" ht="15">
      <c r="A25" s="86">
        <v>21</v>
      </c>
      <c r="B25" s="18" t="str">
        <f>IF(детализация!B24&gt;0,детализация!B24," ")</f>
        <v xml:space="preserve"> </v>
      </c>
      <c r="C25" s="2" t="str">
        <f ca="1">детализация!E24</f>
        <v xml:space="preserve"> </v>
      </c>
      <c r="D25" s="2" t="str">
        <f ca="1">детализация!F24</f>
        <v xml:space="preserve">  </v>
      </c>
      <c r="E25" s="3" t="str">
        <f ca="1">детализация!G24</f>
        <v xml:space="preserve">  </v>
      </c>
      <c r="F25" s="3" t="str">
        <f>IF(детализация!H24&gt;0," ","Не задана")</f>
        <v>Не задана</v>
      </c>
      <c r="G25" s="25" t="str">
        <f>IF(детализация!I24&gt;0,детализация!I24," ")</f>
        <v xml:space="preserve"> </v>
      </c>
      <c r="H25" s="3" t="str">
        <f ca="1">IF(детализация!J24&gt;0,OFFSET(исх.данные!$A$16,детализация!J24,4,1,1)," ")</f>
        <v xml:space="preserve"> </v>
      </c>
      <c r="I25" s="3" t="str">
        <f ca="1">IF(детализация!K24&gt;0,OFFSET(исх.данные!$A$16,детализация!K24,4,1,1)," ")</f>
        <v xml:space="preserve"> </v>
      </c>
      <c r="J25" s="25" t="str">
        <f>IF(детализация!L24&gt;0,детализация!L24," ")</f>
        <v xml:space="preserve"> </v>
      </c>
      <c r="K25" s="3" t="str">
        <f ca="1">IF(детализация!M24&gt;0,OFFSET(исх.данные!$A$16,детализация!M24,4,1,1)," ")</f>
        <v xml:space="preserve"> </v>
      </c>
      <c r="L25" s="3" t="str">
        <f ca="1">IF(детализация!N24&gt;0,OFFSET(исх.данные!$A$16,детализация!N24,4,1,1)," ")</f>
        <v xml:space="preserve"> </v>
      </c>
      <c r="M25" s="25" t="str">
        <f>IF(детализация!Q24&gt;0,детализация!Q24," ")</f>
        <v xml:space="preserve"> </v>
      </c>
      <c r="N25" s="19" t="str">
        <f>IF(детализация!O24&gt;0,детализация!O24," ")</f>
        <v xml:space="preserve"> </v>
      </c>
      <c r="O25" s="19" t="str">
        <f>IF(детализация!P24&gt;0,детализация!P24," ")</f>
        <v xml:space="preserve"> </v>
      </c>
      <c r="P25" s="3" t="str">
        <f>детализация!R24&amp;" "&amp;детализация!S24&amp;" "&amp;детализация!T24&amp;" "&amp;детализация!U24</f>
        <v xml:space="preserve">   </v>
      </c>
      <c r="Q25" s="85">
        <f>IF(детализация!Q24&gt;0,1,0)</f>
        <v>0</v>
      </c>
    </row>
    <row r="26" spans="1:17" ht="15">
      <c r="A26" s="86">
        <v>22</v>
      </c>
      <c r="B26" s="18" t="str">
        <f>IF(детализация!B25&gt;0,детализация!B25," ")</f>
        <v xml:space="preserve"> </v>
      </c>
      <c r="C26" s="2" t="str">
        <f ca="1">детализация!E25</f>
        <v xml:space="preserve"> </v>
      </c>
      <c r="D26" s="2" t="str">
        <f ca="1">детализация!F25</f>
        <v xml:space="preserve">  </v>
      </c>
      <c r="E26" s="3" t="str">
        <f ca="1">детализация!G25</f>
        <v xml:space="preserve">  </v>
      </c>
      <c r="F26" s="3" t="str">
        <f>IF(детализация!H25&gt;0," ","Не задана")</f>
        <v>Не задана</v>
      </c>
      <c r="G26" s="25" t="str">
        <f>IF(детализация!I25&gt;0,детализация!I25," ")</f>
        <v xml:space="preserve"> </v>
      </c>
      <c r="H26" s="3" t="str">
        <f ca="1">IF(детализация!J25&gt;0,OFFSET(исх.данные!$A$16,детализация!J25,4,1,1)," ")</f>
        <v xml:space="preserve"> </v>
      </c>
      <c r="I26" s="3" t="str">
        <f ca="1">IF(детализация!K25&gt;0,OFFSET(исх.данные!$A$16,детализация!K25,4,1,1)," ")</f>
        <v xml:space="preserve"> </v>
      </c>
      <c r="J26" s="25" t="str">
        <f>IF(детализация!L25&gt;0,детализация!L25," ")</f>
        <v xml:space="preserve"> </v>
      </c>
      <c r="K26" s="3" t="str">
        <f ca="1">IF(детализация!M25&gt;0,OFFSET(исх.данные!$A$16,детализация!M25,4,1,1)," ")</f>
        <v xml:space="preserve"> </v>
      </c>
      <c r="L26" s="3" t="str">
        <f ca="1">IF(детализация!N25&gt;0,OFFSET(исх.данные!$A$16,детализация!N25,4,1,1)," ")</f>
        <v xml:space="preserve"> </v>
      </c>
      <c r="M26" s="25" t="str">
        <f>IF(детализация!Q25&gt;0,детализация!Q25," ")</f>
        <v xml:space="preserve"> </v>
      </c>
      <c r="N26" s="19" t="str">
        <f>IF(детализация!O25&gt;0,детализация!O25," ")</f>
        <v xml:space="preserve"> </v>
      </c>
      <c r="O26" s="19" t="str">
        <f>IF(детализация!P25&gt;0,детализация!P25," ")</f>
        <v xml:space="preserve"> </v>
      </c>
      <c r="P26" s="3" t="str">
        <f>детализация!R25&amp;" "&amp;детализация!S25&amp;" "&amp;детализация!T25&amp;" "&amp;детализация!U25</f>
        <v xml:space="preserve">   </v>
      </c>
      <c r="Q26" s="85">
        <f>IF(детализация!Q25&gt;0,1,0)</f>
        <v>0</v>
      </c>
    </row>
    <row r="27" spans="1:17" ht="15">
      <c r="A27" s="86">
        <v>23</v>
      </c>
      <c r="B27" s="18" t="str">
        <f>IF(детализация!B26&gt;0,детализация!B26," ")</f>
        <v xml:space="preserve"> </v>
      </c>
      <c r="C27" s="2" t="str">
        <f ca="1">детализация!E26</f>
        <v xml:space="preserve"> </v>
      </c>
      <c r="D27" s="2" t="str">
        <f ca="1">детализация!F26</f>
        <v xml:space="preserve">  </v>
      </c>
      <c r="E27" s="3" t="str">
        <f ca="1">детализация!G26</f>
        <v xml:space="preserve">  </v>
      </c>
      <c r="F27" s="3" t="str">
        <f>IF(детализация!H26&gt;0," ","Не задана")</f>
        <v>Не задана</v>
      </c>
      <c r="G27" s="25" t="str">
        <f>IF(детализация!I26&gt;0,детализация!I26," ")</f>
        <v xml:space="preserve"> </v>
      </c>
      <c r="H27" s="3" t="str">
        <f ca="1">IF(детализация!J26&gt;0,OFFSET(исх.данные!$A$16,детализация!J26,4,1,1)," ")</f>
        <v xml:space="preserve"> </v>
      </c>
      <c r="I27" s="3" t="str">
        <f ca="1">IF(детализация!K26&gt;0,OFFSET(исх.данные!$A$16,детализация!K26,4,1,1)," ")</f>
        <v xml:space="preserve"> </v>
      </c>
      <c r="J27" s="25" t="str">
        <f>IF(детализация!L26&gt;0,детализация!L26," ")</f>
        <v xml:space="preserve"> </v>
      </c>
      <c r="K27" s="3" t="str">
        <f ca="1">IF(детализация!M26&gt;0,OFFSET(исх.данные!$A$16,детализация!M26,4,1,1)," ")</f>
        <v xml:space="preserve"> </v>
      </c>
      <c r="L27" s="3" t="str">
        <f ca="1">IF(детализация!N26&gt;0,OFFSET(исх.данные!$A$16,детализация!N26,4,1,1)," ")</f>
        <v xml:space="preserve"> </v>
      </c>
      <c r="M27" s="25" t="str">
        <f>IF(детализация!Q26&gt;0,детализация!Q26," ")</f>
        <v xml:space="preserve"> </v>
      </c>
      <c r="N27" s="19" t="str">
        <f>IF(детализация!O26&gt;0,детализация!O26," ")</f>
        <v xml:space="preserve"> </v>
      </c>
      <c r="O27" s="19" t="str">
        <f>IF(детализация!P26&gt;0,детализация!P26," ")</f>
        <v xml:space="preserve"> </v>
      </c>
      <c r="P27" s="3" t="str">
        <f>детализация!R26&amp;" "&amp;детализация!S26&amp;" "&amp;детализация!T26&amp;" "&amp;детализация!U26</f>
        <v xml:space="preserve">   </v>
      </c>
      <c r="Q27" s="85">
        <f>IF(детализация!Q26&gt;0,1,0)</f>
        <v>0</v>
      </c>
    </row>
    <row r="28" spans="1:17" ht="15">
      <c r="A28" s="86">
        <v>24</v>
      </c>
      <c r="B28" s="18" t="str">
        <f>IF(детализация!B27&gt;0,детализация!B27," ")</f>
        <v xml:space="preserve"> </v>
      </c>
      <c r="C28" s="2" t="str">
        <f ca="1">детализация!E27</f>
        <v xml:space="preserve"> </v>
      </c>
      <c r="D28" s="2" t="str">
        <f ca="1">детализация!F27</f>
        <v xml:space="preserve">  </v>
      </c>
      <c r="E28" s="3" t="str">
        <f ca="1">детализация!G27</f>
        <v xml:space="preserve">  </v>
      </c>
      <c r="F28" s="3" t="str">
        <f>IF(детализация!H27&gt;0," ","Не задана")</f>
        <v>Не задана</v>
      </c>
      <c r="G28" s="25" t="str">
        <f>IF(детализация!I27&gt;0,детализация!I27," ")</f>
        <v xml:space="preserve"> </v>
      </c>
      <c r="H28" s="3" t="str">
        <f ca="1">IF(детализация!J27&gt;0,OFFSET(исх.данные!$A$16,детализация!J27,4,1,1)," ")</f>
        <v xml:space="preserve"> </v>
      </c>
      <c r="I28" s="3" t="str">
        <f ca="1">IF(детализация!K27&gt;0,OFFSET(исх.данные!$A$16,детализация!K27,4,1,1)," ")</f>
        <v xml:space="preserve"> </v>
      </c>
      <c r="J28" s="25" t="str">
        <f>IF(детализация!L27&gt;0,детализация!L27," ")</f>
        <v xml:space="preserve"> </v>
      </c>
      <c r="K28" s="3" t="str">
        <f ca="1">IF(детализация!M27&gt;0,OFFSET(исх.данные!$A$16,детализация!M27,4,1,1)," ")</f>
        <v xml:space="preserve"> </v>
      </c>
      <c r="L28" s="3" t="str">
        <f ca="1">IF(детализация!N27&gt;0,OFFSET(исх.данные!$A$16,детализация!N27,4,1,1)," ")</f>
        <v xml:space="preserve"> </v>
      </c>
      <c r="M28" s="25" t="str">
        <f>IF(детализация!Q27&gt;0,детализация!Q27," ")</f>
        <v xml:space="preserve"> </v>
      </c>
      <c r="N28" s="19" t="str">
        <f>IF(детализация!O27&gt;0,детализация!O27," ")</f>
        <v xml:space="preserve"> </v>
      </c>
      <c r="O28" s="19" t="str">
        <f>IF(детализация!P27&gt;0,детализация!P27," ")</f>
        <v xml:space="preserve"> </v>
      </c>
      <c r="P28" s="3" t="str">
        <f>детализация!R27&amp;" "&amp;детализация!S27&amp;" "&amp;детализация!T27&amp;" "&amp;детализация!U27</f>
        <v xml:space="preserve">   </v>
      </c>
      <c r="Q28" s="85">
        <f>IF(детализация!Q27&gt;0,1,0)</f>
        <v>0</v>
      </c>
    </row>
    <row r="29" spans="1:17" ht="15">
      <c r="A29" s="86">
        <v>25</v>
      </c>
      <c r="B29" s="18" t="str">
        <f>IF(детализация!B28&gt;0,детализация!B28," ")</f>
        <v xml:space="preserve"> </v>
      </c>
      <c r="C29" s="2" t="str">
        <f ca="1">детализация!E28</f>
        <v xml:space="preserve"> </v>
      </c>
      <c r="D29" s="2" t="str">
        <f ca="1">детализация!F28</f>
        <v xml:space="preserve">  </v>
      </c>
      <c r="E29" s="3" t="str">
        <f ca="1">детализация!G28</f>
        <v xml:space="preserve">  </v>
      </c>
      <c r="F29" s="3" t="str">
        <f>IF(детализация!H28&gt;0," ","Не задана")</f>
        <v>Не задана</v>
      </c>
      <c r="G29" s="25" t="str">
        <f>IF(детализация!I28&gt;0,детализация!I28," ")</f>
        <v xml:space="preserve"> </v>
      </c>
      <c r="H29" s="3" t="str">
        <f ca="1">IF(детализация!J28&gt;0,OFFSET(исх.данные!$A$16,детализация!J28,4,1,1)," ")</f>
        <v xml:space="preserve"> </v>
      </c>
      <c r="I29" s="3" t="str">
        <f ca="1">IF(детализация!K28&gt;0,OFFSET(исх.данные!$A$16,детализация!K28,4,1,1)," ")</f>
        <v xml:space="preserve"> </v>
      </c>
      <c r="J29" s="25" t="str">
        <f>IF(детализация!L28&gt;0,детализация!L28," ")</f>
        <v xml:space="preserve"> </v>
      </c>
      <c r="K29" s="3" t="str">
        <f ca="1">IF(детализация!M28&gt;0,OFFSET(исх.данные!$A$16,детализация!M28,4,1,1)," ")</f>
        <v xml:space="preserve"> </v>
      </c>
      <c r="L29" s="3" t="str">
        <f ca="1">IF(детализация!N28&gt;0,OFFSET(исх.данные!$A$16,детализация!N28,4,1,1)," ")</f>
        <v xml:space="preserve"> </v>
      </c>
      <c r="M29" s="25" t="str">
        <f>IF(детализация!Q28&gt;0,детализация!Q28," ")</f>
        <v xml:space="preserve"> </v>
      </c>
      <c r="N29" s="19" t="str">
        <f>IF(детализация!O28&gt;0,детализация!O28," ")</f>
        <v xml:space="preserve"> </v>
      </c>
      <c r="O29" s="19" t="str">
        <f>IF(детализация!P28&gt;0,детализация!P28," ")</f>
        <v xml:space="preserve"> </v>
      </c>
      <c r="P29" s="3" t="str">
        <f>детализация!R28&amp;" "&amp;детализация!S28&amp;" "&amp;детализация!T28&amp;" "&amp;детализация!U28</f>
        <v xml:space="preserve">   </v>
      </c>
      <c r="Q29" s="85">
        <f>IF(детализация!Q28&gt;0,1,0)</f>
        <v>0</v>
      </c>
    </row>
    <row r="30" spans="1:17" ht="15">
      <c r="A30" s="86">
        <v>26</v>
      </c>
      <c r="B30" s="18" t="str">
        <f>IF(детализация!B29&gt;0,детализация!B29," ")</f>
        <v xml:space="preserve"> </v>
      </c>
      <c r="C30" s="2" t="str">
        <f ca="1">детализация!E29</f>
        <v xml:space="preserve"> </v>
      </c>
      <c r="D30" s="2" t="str">
        <f ca="1">детализация!F29</f>
        <v xml:space="preserve">  </v>
      </c>
      <c r="E30" s="3" t="str">
        <f ca="1">детализация!G29</f>
        <v xml:space="preserve">  </v>
      </c>
      <c r="F30" s="3" t="str">
        <f>IF(детализация!H29&gt;0," ","Не задана")</f>
        <v>Не задана</v>
      </c>
      <c r="G30" s="25" t="str">
        <f>IF(детализация!I29&gt;0,детализация!I29," ")</f>
        <v xml:space="preserve"> </v>
      </c>
      <c r="H30" s="3" t="str">
        <f ca="1">IF(детализация!J29&gt;0,OFFSET(исх.данные!$A$16,детализация!J29,4,1,1)," ")</f>
        <v xml:space="preserve"> </v>
      </c>
      <c r="I30" s="3" t="str">
        <f ca="1">IF(детализация!K29&gt;0,OFFSET(исх.данные!$A$16,детализация!K29,4,1,1)," ")</f>
        <v xml:space="preserve"> </v>
      </c>
      <c r="J30" s="25" t="str">
        <f>IF(детализация!L29&gt;0,детализация!L29," ")</f>
        <v xml:space="preserve"> </v>
      </c>
      <c r="K30" s="3" t="str">
        <f ca="1">IF(детализация!M29&gt;0,OFFSET(исх.данные!$A$16,детализация!M29,4,1,1)," ")</f>
        <v xml:space="preserve"> </v>
      </c>
      <c r="L30" s="3" t="str">
        <f ca="1">IF(детализация!N29&gt;0,OFFSET(исх.данные!$A$16,детализация!N29,4,1,1)," ")</f>
        <v xml:space="preserve"> </v>
      </c>
      <c r="M30" s="25" t="str">
        <f>IF(детализация!Q29&gt;0,детализация!Q29," ")</f>
        <v xml:space="preserve"> </v>
      </c>
      <c r="N30" s="19" t="str">
        <f>IF(детализация!O29&gt;0,детализация!O29," ")</f>
        <v xml:space="preserve"> </v>
      </c>
      <c r="O30" s="19" t="str">
        <f>IF(детализация!P29&gt;0,детализация!P29," ")</f>
        <v xml:space="preserve"> </v>
      </c>
      <c r="P30" s="3" t="str">
        <f>детализация!R29&amp;" "&amp;детализация!S29&amp;" "&amp;детализация!T29&amp;" "&amp;детализация!U29</f>
        <v xml:space="preserve">   </v>
      </c>
      <c r="Q30" s="85">
        <f>IF(детализация!Q29&gt;0,1,0)</f>
        <v>0</v>
      </c>
    </row>
    <row r="31" spans="1:17" ht="15">
      <c r="A31" s="86">
        <v>27</v>
      </c>
      <c r="B31" s="18" t="str">
        <f>IF(детализация!B30&gt;0,детализация!B30," ")</f>
        <v xml:space="preserve"> </v>
      </c>
      <c r="C31" s="2" t="str">
        <f ca="1">детализация!E30</f>
        <v xml:space="preserve"> </v>
      </c>
      <c r="D31" s="2" t="str">
        <f ca="1">детализация!F30</f>
        <v xml:space="preserve">  </v>
      </c>
      <c r="E31" s="3" t="str">
        <f ca="1">детализация!G30</f>
        <v xml:space="preserve">  </v>
      </c>
      <c r="F31" s="3" t="str">
        <f>IF(детализация!H30&gt;0," ","Не задана")</f>
        <v>Не задана</v>
      </c>
      <c r="G31" s="25" t="str">
        <f>IF(детализация!I30&gt;0,детализация!I30," ")</f>
        <v xml:space="preserve"> </v>
      </c>
      <c r="H31" s="3" t="str">
        <f ca="1">IF(детализация!J30&gt;0,OFFSET(исх.данные!$A$16,детализация!J30,4,1,1)," ")</f>
        <v xml:space="preserve"> </v>
      </c>
      <c r="I31" s="3" t="str">
        <f ca="1">IF(детализация!K30&gt;0,OFFSET(исх.данные!$A$16,детализация!K30,4,1,1)," ")</f>
        <v xml:space="preserve"> </v>
      </c>
      <c r="J31" s="25" t="str">
        <f>IF(детализация!L30&gt;0,детализация!L30," ")</f>
        <v xml:space="preserve"> </v>
      </c>
      <c r="K31" s="3" t="str">
        <f ca="1">IF(детализация!M30&gt;0,OFFSET(исх.данные!$A$16,детализация!M30,4,1,1)," ")</f>
        <v xml:space="preserve"> </v>
      </c>
      <c r="L31" s="3" t="str">
        <f ca="1">IF(детализация!N30&gt;0,OFFSET(исх.данные!$A$16,детализация!N30,4,1,1)," ")</f>
        <v xml:space="preserve"> </v>
      </c>
      <c r="M31" s="25" t="str">
        <f>IF(детализация!Q30&gt;0,детализация!Q30," ")</f>
        <v xml:space="preserve"> </v>
      </c>
      <c r="N31" s="19" t="str">
        <f>IF(детализация!O30&gt;0,детализация!O30," ")</f>
        <v xml:space="preserve"> </v>
      </c>
      <c r="O31" s="19" t="str">
        <f>IF(детализация!P30&gt;0,детализация!P30," ")</f>
        <v xml:space="preserve"> </v>
      </c>
      <c r="P31" s="3" t="str">
        <f>детализация!R30&amp;" "&amp;детализация!S30&amp;" "&amp;детализация!T30&amp;" "&amp;детализация!U30</f>
        <v xml:space="preserve">   </v>
      </c>
      <c r="Q31" s="85">
        <f>IF(детализация!Q30&gt;0,1,0)</f>
        <v>0</v>
      </c>
    </row>
    <row r="32" spans="1:17" ht="15">
      <c r="A32" s="86">
        <v>28</v>
      </c>
      <c r="B32" s="18" t="str">
        <f>IF(детализация!B31&gt;0,детализация!B31," ")</f>
        <v xml:space="preserve"> </v>
      </c>
      <c r="C32" s="2" t="str">
        <f ca="1">детализация!E31</f>
        <v xml:space="preserve"> </v>
      </c>
      <c r="D32" s="2" t="str">
        <f ca="1">детализация!F31</f>
        <v xml:space="preserve">  </v>
      </c>
      <c r="E32" s="3" t="str">
        <f ca="1">детализация!G31</f>
        <v xml:space="preserve">  </v>
      </c>
      <c r="F32" s="3" t="str">
        <f>IF(детализация!H31&gt;0," ","Не задана")</f>
        <v>Не задана</v>
      </c>
      <c r="G32" s="25" t="str">
        <f>IF(детализация!I31&gt;0,детализация!I31," ")</f>
        <v xml:space="preserve"> </v>
      </c>
      <c r="H32" s="3" t="str">
        <f ca="1">IF(детализация!J31&gt;0,OFFSET(исх.данные!$A$16,детализация!J31,4,1,1)," ")</f>
        <v xml:space="preserve"> </v>
      </c>
      <c r="I32" s="3" t="str">
        <f ca="1">IF(детализация!K31&gt;0,OFFSET(исх.данные!$A$16,детализация!K31,4,1,1)," ")</f>
        <v xml:space="preserve"> </v>
      </c>
      <c r="J32" s="25" t="str">
        <f>IF(детализация!L31&gt;0,детализация!L31," ")</f>
        <v xml:space="preserve"> </v>
      </c>
      <c r="K32" s="3" t="str">
        <f ca="1">IF(детализация!M31&gt;0,OFFSET(исх.данные!$A$16,детализация!M31,4,1,1)," ")</f>
        <v xml:space="preserve"> </v>
      </c>
      <c r="L32" s="3" t="str">
        <f ca="1">IF(детализация!N31&gt;0,OFFSET(исх.данные!$A$16,детализация!N31,4,1,1)," ")</f>
        <v xml:space="preserve"> </v>
      </c>
      <c r="M32" s="25" t="str">
        <f>IF(детализация!Q31&gt;0,детализация!Q31," ")</f>
        <v xml:space="preserve"> </v>
      </c>
      <c r="N32" s="19" t="str">
        <f>IF(детализация!O31&gt;0,детализация!O31," ")</f>
        <v xml:space="preserve"> </v>
      </c>
      <c r="O32" s="19" t="str">
        <f>IF(детализация!P31&gt;0,детализация!P31," ")</f>
        <v xml:space="preserve"> </v>
      </c>
      <c r="P32" s="3" t="str">
        <f>детализация!R31&amp;" "&amp;детализация!S31&amp;" "&amp;детализация!T31&amp;" "&amp;детализация!U31</f>
        <v xml:space="preserve">   </v>
      </c>
      <c r="Q32" s="85">
        <f>IF(детализация!Q31&gt;0,1,0)</f>
        <v>0</v>
      </c>
    </row>
    <row r="33" spans="1:17" ht="15">
      <c r="A33" s="86">
        <v>29</v>
      </c>
      <c r="B33" s="18" t="str">
        <f>IF(детализация!B32&gt;0,детализация!B32," ")</f>
        <v xml:space="preserve"> </v>
      </c>
      <c r="C33" s="2" t="str">
        <f ca="1">детализация!E32</f>
        <v xml:space="preserve"> </v>
      </c>
      <c r="D33" s="2" t="str">
        <f ca="1">детализация!F32</f>
        <v xml:space="preserve">  </v>
      </c>
      <c r="E33" s="3" t="str">
        <f ca="1">детализация!G32</f>
        <v xml:space="preserve">  </v>
      </c>
      <c r="F33" s="3" t="str">
        <f>IF(детализация!H32&gt;0," ","Не задана")</f>
        <v>Не задана</v>
      </c>
      <c r="G33" s="25" t="str">
        <f>IF(детализация!I32&gt;0,детализация!I32," ")</f>
        <v xml:space="preserve"> </v>
      </c>
      <c r="H33" s="3" t="str">
        <f ca="1">IF(детализация!J32&gt;0,OFFSET(исх.данные!$A$16,детализация!J32,4,1,1)," ")</f>
        <v xml:space="preserve"> </v>
      </c>
      <c r="I33" s="3" t="str">
        <f ca="1">IF(детализация!K32&gt;0,OFFSET(исх.данные!$A$16,детализация!K32,4,1,1)," ")</f>
        <v xml:space="preserve"> </v>
      </c>
      <c r="J33" s="25" t="str">
        <f>IF(детализация!L32&gt;0,детализация!L32," ")</f>
        <v xml:space="preserve"> </v>
      </c>
      <c r="K33" s="3" t="str">
        <f ca="1">IF(детализация!M32&gt;0,OFFSET(исх.данные!$A$16,детализация!M32,4,1,1)," ")</f>
        <v xml:space="preserve"> </v>
      </c>
      <c r="L33" s="3" t="str">
        <f ca="1">IF(детализация!N32&gt;0,OFFSET(исх.данные!$A$16,детализация!N32,4,1,1)," ")</f>
        <v xml:space="preserve"> </v>
      </c>
      <c r="M33" s="25" t="str">
        <f>IF(детализация!Q32&gt;0,детализация!Q32," ")</f>
        <v xml:space="preserve"> </v>
      </c>
      <c r="N33" s="19" t="str">
        <f>IF(детализация!O32&gt;0,детализация!O32," ")</f>
        <v xml:space="preserve"> </v>
      </c>
      <c r="O33" s="19" t="str">
        <f>IF(детализация!P32&gt;0,детализация!P32," ")</f>
        <v xml:space="preserve"> </v>
      </c>
      <c r="P33" s="3" t="str">
        <f>детализация!R32&amp;" "&amp;детализация!S32&amp;" "&amp;детализация!T32&amp;" "&amp;детализация!U32</f>
        <v xml:space="preserve">   </v>
      </c>
      <c r="Q33" s="85">
        <f>IF(детализация!Q32&gt;0,1,0)</f>
        <v>0</v>
      </c>
    </row>
    <row r="34" spans="1:17" ht="15">
      <c r="A34" s="86">
        <v>30</v>
      </c>
      <c r="B34" s="18" t="str">
        <f>IF(детализация!B33&gt;0,детализация!B33," ")</f>
        <v xml:space="preserve"> </v>
      </c>
      <c r="C34" s="2" t="str">
        <f ca="1">детализация!E33</f>
        <v xml:space="preserve"> </v>
      </c>
      <c r="D34" s="2" t="str">
        <f ca="1">детализация!F33</f>
        <v xml:space="preserve">  </v>
      </c>
      <c r="E34" s="3" t="str">
        <f ca="1">детализация!G33</f>
        <v xml:space="preserve">  </v>
      </c>
      <c r="F34" s="3" t="str">
        <f>IF(детализация!H33&gt;0," ","Не задана")</f>
        <v>Не задана</v>
      </c>
      <c r="G34" s="25" t="str">
        <f>IF(детализация!I33&gt;0,детализация!I33," ")</f>
        <v xml:space="preserve"> </v>
      </c>
      <c r="H34" s="3" t="str">
        <f ca="1">IF(детализация!J33&gt;0,OFFSET(исх.данные!$A$16,детализация!J33,4,1,1)," ")</f>
        <v xml:space="preserve"> </v>
      </c>
      <c r="I34" s="3" t="str">
        <f ca="1">IF(детализация!K33&gt;0,OFFSET(исх.данные!$A$16,детализация!K33,4,1,1)," ")</f>
        <v xml:space="preserve"> </v>
      </c>
      <c r="J34" s="25" t="str">
        <f>IF(детализация!L33&gt;0,детализация!L33," ")</f>
        <v xml:space="preserve"> </v>
      </c>
      <c r="K34" s="3" t="str">
        <f ca="1">IF(детализация!M33&gt;0,OFFSET(исх.данные!$A$16,детализация!M33,4,1,1)," ")</f>
        <v xml:space="preserve"> </v>
      </c>
      <c r="L34" s="3" t="str">
        <f ca="1">IF(детализация!N33&gt;0,OFFSET(исх.данные!$A$16,детализация!N33,4,1,1)," ")</f>
        <v xml:space="preserve"> </v>
      </c>
      <c r="M34" s="25" t="str">
        <f>IF(детализация!Q33&gt;0,детализация!Q33," ")</f>
        <v xml:space="preserve"> </v>
      </c>
      <c r="N34" s="19" t="str">
        <f>IF(детализация!O33&gt;0,детализация!O33," ")</f>
        <v xml:space="preserve"> </v>
      </c>
      <c r="O34" s="19" t="str">
        <f>IF(детализация!P33&gt;0,детализация!P33," ")</f>
        <v xml:space="preserve"> </v>
      </c>
      <c r="P34" s="3" t="str">
        <f>детализация!R33&amp;" "&amp;детализация!S33&amp;" "&amp;детализация!T33&amp;" "&amp;детализация!U33</f>
        <v xml:space="preserve">   </v>
      </c>
      <c r="Q34" s="85">
        <f>IF(детализация!Q33&gt;0,1,0)</f>
        <v>0</v>
      </c>
    </row>
    <row r="35" spans="1:17" ht="15">
      <c r="A35" s="86">
        <v>31</v>
      </c>
      <c r="B35" s="18" t="str">
        <f>IF(детализация!B34&gt;0,детализация!B34," ")</f>
        <v xml:space="preserve"> </v>
      </c>
      <c r="C35" s="2" t="str">
        <f ca="1">детализация!E34</f>
        <v xml:space="preserve"> </v>
      </c>
      <c r="D35" s="2" t="str">
        <f ca="1">детализация!F34</f>
        <v xml:space="preserve">  </v>
      </c>
      <c r="E35" s="3" t="str">
        <f ca="1">детализация!G34</f>
        <v xml:space="preserve">  </v>
      </c>
      <c r="F35" s="3" t="str">
        <f>IF(детализация!H34&gt;0," ","Не задана")</f>
        <v>Не задана</v>
      </c>
      <c r="G35" s="25" t="str">
        <f>IF(детализация!I34&gt;0,детализация!I34," ")</f>
        <v xml:space="preserve"> </v>
      </c>
      <c r="H35" s="3" t="str">
        <f ca="1">IF(детализация!J34&gt;0,OFFSET(исх.данные!$A$16,детализация!J34,4,1,1)," ")</f>
        <v xml:space="preserve"> </v>
      </c>
      <c r="I35" s="3" t="str">
        <f ca="1">IF(детализация!K34&gt;0,OFFSET(исх.данные!$A$16,детализация!K34,4,1,1)," ")</f>
        <v xml:space="preserve"> </v>
      </c>
      <c r="J35" s="25" t="str">
        <f>IF(детализация!L34&gt;0,детализация!L34," ")</f>
        <v xml:space="preserve"> </v>
      </c>
      <c r="K35" s="3" t="str">
        <f ca="1">IF(детализация!M34&gt;0,OFFSET(исх.данные!$A$16,детализация!M34,4,1,1)," ")</f>
        <v xml:space="preserve"> </v>
      </c>
      <c r="L35" s="3" t="str">
        <f ca="1">IF(детализация!N34&gt;0,OFFSET(исх.данные!$A$16,детализация!N34,4,1,1)," ")</f>
        <v xml:space="preserve"> </v>
      </c>
      <c r="M35" s="25" t="str">
        <f>IF(детализация!Q34&gt;0,детализация!Q34," ")</f>
        <v xml:space="preserve"> </v>
      </c>
      <c r="N35" s="19" t="str">
        <f>IF(детализация!O34&gt;0,детализация!O34," ")</f>
        <v xml:space="preserve"> </v>
      </c>
      <c r="O35" s="19" t="str">
        <f>IF(детализация!P34&gt;0,детализация!P34," ")</f>
        <v xml:space="preserve"> </v>
      </c>
      <c r="P35" s="3" t="str">
        <f>детализация!R34&amp;" "&amp;детализация!S34&amp;" "&amp;детализация!T34&amp;" "&amp;детализация!U34</f>
        <v xml:space="preserve">   </v>
      </c>
      <c r="Q35" s="85">
        <f>IF(детализация!Q34&gt;0,1,0)</f>
        <v>0</v>
      </c>
    </row>
    <row r="36" spans="1:17" ht="15">
      <c r="A36" s="86">
        <v>32</v>
      </c>
      <c r="B36" s="18" t="str">
        <f>IF(детализация!B35&gt;0,детализация!B35," ")</f>
        <v xml:space="preserve"> </v>
      </c>
      <c r="C36" s="2" t="str">
        <f ca="1">детализация!E35</f>
        <v xml:space="preserve"> </v>
      </c>
      <c r="D36" s="2" t="str">
        <f ca="1">детализация!F35</f>
        <v xml:space="preserve">  </v>
      </c>
      <c r="E36" s="3" t="str">
        <f ca="1">детализация!G35</f>
        <v xml:space="preserve">  </v>
      </c>
      <c r="F36" s="3" t="str">
        <f>IF(детализация!H35&gt;0," ","Не задана")</f>
        <v>Не задана</v>
      </c>
      <c r="G36" s="25" t="str">
        <f>IF(детализация!I35&gt;0,детализация!I35," ")</f>
        <v xml:space="preserve"> </v>
      </c>
      <c r="H36" s="3" t="str">
        <f ca="1">IF(детализация!J35&gt;0,OFFSET(исх.данные!$A$16,детализация!J35,4,1,1)," ")</f>
        <v xml:space="preserve"> </v>
      </c>
      <c r="I36" s="3" t="str">
        <f ca="1">IF(детализация!K35&gt;0,OFFSET(исх.данные!$A$16,детализация!K35,4,1,1)," ")</f>
        <v xml:space="preserve"> </v>
      </c>
      <c r="J36" s="25" t="str">
        <f>IF(детализация!L35&gt;0,детализация!L35," ")</f>
        <v xml:space="preserve"> </v>
      </c>
      <c r="K36" s="3" t="str">
        <f ca="1">IF(детализация!M35&gt;0,OFFSET(исх.данные!$A$16,детализация!M35,4,1,1)," ")</f>
        <v xml:space="preserve"> </v>
      </c>
      <c r="L36" s="3" t="str">
        <f ca="1">IF(детализация!N35&gt;0,OFFSET(исх.данные!$A$16,детализация!N35,4,1,1)," ")</f>
        <v xml:space="preserve"> </v>
      </c>
      <c r="M36" s="25" t="str">
        <f>IF(детализация!Q35&gt;0,детализация!Q35," ")</f>
        <v xml:space="preserve"> </v>
      </c>
      <c r="N36" s="19" t="str">
        <f>IF(детализация!O35&gt;0,детализация!O35," ")</f>
        <v xml:space="preserve"> </v>
      </c>
      <c r="O36" s="19" t="str">
        <f>IF(детализация!P35&gt;0,детализация!P35," ")</f>
        <v xml:space="preserve"> </v>
      </c>
      <c r="P36" s="3" t="str">
        <f>детализация!R35&amp;" "&amp;детализация!S35&amp;" "&amp;детализация!T35&amp;" "&amp;детализация!U35</f>
        <v xml:space="preserve">   </v>
      </c>
      <c r="Q36" s="85">
        <f>IF(детализация!Q35&gt;0,1,0)</f>
        <v>0</v>
      </c>
    </row>
    <row r="37" spans="1:17" ht="15">
      <c r="A37" s="86">
        <v>33</v>
      </c>
      <c r="B37" s="18" t="str">
        <f>IF(детализация!B36&gt;0,детализация!B36," ")</f>
        <v xml:space="preserve"> </v>
      </c>
      <c r="C37" s="2" t="str">
        <f ca="1">детализация!E36</f>
        <v xml:space="preserve"> </v>
      </c>
      <c r="D37" s="2" t="str">
        <f ca="1">детализация!F36</f>
        <v xml:space="preserve">  </v>
      </c>
      <c r="E37" s="3" t="str">
        <f ca="1">детализация!G36</f>
        <v xml:space="preserve">  </v>
      </c>
      <c r="F37" s="3" t="str">
        <f>IF(детализация!H36&gt;0," ","Не задана")</f>
        <v>Не задана</v>
      </c>
      <c r="G37" s="25" t="str">
        <f>IF(детализация!I36&gt;0,детализация!I36," ")</f>
        <v xml:space="preserve"> </v>
      </c>
      <c r="H37" s="3" t="str">
        <f ca="1">IF(детализация!J36&gt;0,OFFSET(исх.данные!$A$16,детализация!J36,4,1,1)," ")</f>
        <v xml:space="preserve"> </v>
      </c>
      <c r="I37" s="3" t="str">
        <f ca="1">IF(детализация!K36&gt;0,OFFSET(исх.данные!$A$16,детализация!K36,4,1,1)," ")</f>
        <v xml:space="preserve"> </v>
      </c>
      <c r="J37" s="25" t="str">
        <f>IF(детализация!L36&gt;0,детализация!L36," ")</f>
        <v xml:space="preserve"> </v>
      </c>
      <c r="K37" s="3" t="str">
        <f ca="1">IF(детализация!M36&gt;0,OFFSET(исх.данные!$A$16,детализация!M36,4,1,1)," ")</f>
        <v xml:space="preserve"> </v>
      </c>
      <c r="L37" s="3" t="str">
        <f ca="1">IF(детализация!N36&gt;0,OFFSET(исх.данные!$A$16,детализация!N36,4,1,1)," ")</f>
        <v xml:space="preserve"> </v>
      </c>
      <c r="M37" s="25" t="str">
        <f>IF(детализация!Q36&gt;0,детализация!Q36," ")</f>
        <v xml:space="preserve"> </v>
      </c>
      <c r="N37" s="19" t="str">
        <f>IF(детализация!O36&gt;0,детализация!O36," ")</f>
        <v xml:space="preserve"> </v>
      </c>
      <c r="O37" s="19" t="str">
        <f>IF(детализация!P36&gt;0,детализация!P36," ")</f>
        <v xml:space="preserve"> </v>
      </c>
      <c r="P37" s="3" t="str">
        <f>детализация!R36&amp;" "&amp;детализация!S36&amp;" "&amp;детализация!T36&amp;" "&amp;детализация!U36</f>
        <v xml:space="preserve">   </v>
      </c>
      <c r="Q37" s="85">
        <f>IF(детализация!Q36&gt;0,1,0)</f>
        <v>0</v>
      </c>
    </row>
    <row r="38" spans="1:17" ht="15">
      <c r="A38" s="86">
        <v>34</v>
      </c>
      <c r="B38" s="18" t="str">
        <f>IF(детализация!B37&gt;0,детализация!B37," ")</f>
        <v xml:space="preserve"> </v>
      </c>
      <c r="C38" s="2" t="str">
        <f ca="1">детализация!E37</f>
        <v xml:space="preserve"> </v>
      </c>
      <c r="D38" s="2" t="str">
        <f ca="1">детализация!F37</f>
        <v xml:space="preserve">  </v>
      </c>
      <c r="E38" s="3" t="str">
        <f ca="1">детализация!G37</f>
        <v xml:space="preserve">  </v>
      </c>
      <c r="F38" s="3" t="str">
        <f>IF(детализация!H37&gt;0," ","Не задана")</f>
        <v>Не задана</v>
      </c>
      <c r="G38" s="25" t="str">
        <f>IF(детализация!I37&gt;0,детализация!I37," ")</f>
        <v xml:space="preserve"> </v>
      </c>
      <c r="H38" s="3" t="str">
        <f ca="1">IF(детализация!J37&gt;0,OFFSET(исх.данные!$A$16,детализация!J37,4,1,1)," ")</f>
        <v xml:space="preserve"> </v>
      </c>
      <c r="I38" s="3" t="str">
        <f ca="1">IF(детализация!K37&gt;0,OFFSET(исх.данные!$A$16,детализация!K37,4,1,1)," ")</f>
        <v xml:space="preserve"> </v>
      </c>
      <c r="J38" s="25" t="str">
        <f>IF(детализация!L37&gt;0,детализация!L37," ")</f>
        <v xml:space="preserve"> </v>
      </c>
      <c r="K38" s="3" t="str">
        <f ca="1">IF(детализация!M37&gt;0,OFFSET(исх.данные!$A$16,детализация!M37,4,1,1)," ")</f>
        <v xml:space="preserve"> </v>
      </c>
      <c r="L38" s="3" t="str">
        <f ca="1">IF(детализация!N37&gt;0,OFFSET(исх.данные!$A$16,детализация!N37,4,1,1)," ")</f>
        <v xml:space="preserve"> </v>
      </c>
      <c r="M38" s="25" t="str">
        <f>IF(детализация!Q37&gt;0,детализация!Q37," ")</f>
        <v xml:space="preserve"> </v>
      </c>
      <c r="N38" s="19" t="str">
        <f>IF(детализация!O37&gt;0,детализация!O37," ")</f>
        <v xml:space="preserve"> </v>
      </c>
      <c r="O38" s="19" t="str">
        <f>IF(детализация!P37&gt;0,детализация!P37," ")</f>
        <v xml:space="preserve"> </v>
      </c>
      <c r="P38" s="3" t="str">
        <f>детализация!R37&amp;" "&amp;детализация!S37&amp;" "&amp;детализация!T37&amp;" "&amp;детализация!U37</f>
        <v xml:space="preserve">   </v>
      </c>
      <c r="Q38" s="85">
        <f>IF(детализация!Q37&gt;0,1,0)</f>
        <v>0</v>
      </c>
    </row>
    <row r="39" spans="1:17" ht="15">
      <c r="A39" s="86">
        <v>35</v>
      </c>
      <c r="B39" s="18" t="str">
        <f>IF(детализация!B38&gt;0,детализация!B38," ")</f>
        <v xml:space="preserve"> </v>
      </c>
      <c r="C39" s="2" t="str">
        <f ca="1">детализация!E38</f>
        <v xml:space="preserve"> </v>
      </c>
      <c r="D39" s="2" t="str">
        <f ca="1">детализация!F38</f>
        <v xml:space="preserve">  </v>
      </c>
      <c r="E39" s="3" t="str">
        <f ca="1">детализация!G38</f>
        <v xml:space="preserve">  </v>
      </c>
      <c r="F39" s="3" t="str">
        <f>IF(детализация!H38&gt;0," ","Не задана")</f>
        <v>Не задана</v>
      </c>
      <c r="G39" s="25" t="str">
        <f>IF(детализация!I38&gt;0,детализация!I38," ")</f>
        <v xml:space="preserve"> </v>
      </c>
      <c r="H39" s="3" t="str">
        <f ca="1">IF(детализация!J38&gt;0,OFFSET(исх.данные!$A$16,детализация!J38,4,1,1)," ")</f>
        <v xml:space="preserve"> </v>
      </c>
      <c r="I39" s="3" t="str">
        <f ca="1">IF(детализация!K38&gt;0,OFFSET(исх.данные!$A$16,детализация!K38,4,1,1)," ")</f>
        <v xml:space="preserve"> </v>
      </c>
      <c r="J39" s="25" t="str">
        <f>IF(детализация!L38&gt;0,детализация!L38," ")</f>
        <v xml:space="preserve"> </v>
      </c>
      <c r="K39" s="3" t="str">
        <f ca="1">IF(детализация!M38&gt;0,OFFSET(исх.данные!$A$16,детализация!M38,4,1,1)," ")</f>
        <v xml:space="preserve"> </v>
      </c>
      <c r="L39" s="3" t="str">
        <f ca="1">IF(детализация!N38&gt;0,OFFSET(исх.данные!$A$16,детализация!N38,4,1,1)," ")</f>
        <v xml:space="preserve"> </v>
      </c>
      <c r="M39" s="25" t="str">
        <f>IF(детализация!Q38&gt;0,детализация!Q38," ")</f>
        <v xml:space="preserve"> </v>
      </c>
      <c r="N39" s="19" t="str">
        <f>IF(детализация!O38&gt;0,детализация!O38," ")</f>
        <v xml:space="preserve"> </v>
      </c>
      <c r="O39" s="19" t="str">
        <f>IF(детализация!P38&gt;0,детализация!P38," ")</f>
        <v xml:space="preserve"> </v>
      </c>
      <c r="P39" s="3" t="str">
        <f>детализация!R38&amp;" "&amp;детализация!S38&amp;" "&amp;детализация!T38&amp;" "&amp;детализация!U38</f>
        <v xml:space="preserve">   </v>
      </c>
      <c r="Q39" s="85">
        <f>IF(детализация!Q38&gt;0,1,0)</f>
        <v>0</v>
      </c>
    </row>
    <row r="40" spans="1:17" ht="15">
      <c r="A40" s="86">
        <v>36</v>
      </c>
      <c r="B40" s="18" t="str">
        <f>IF(детализация!B39&gt;0,детализация!B39," ")</f>
        <v xml:space="preserve"> </v>
      </c>
      <c r="C40" s="2" t="str">
        <f ca="1">детализация!E39</f>
        <v xml:space="preserve"> </v>
      </c>
      <c r="D40" s="2" t="str">
        <f ca="1">детализация!F39</f>
        <v xml:space="preserve">  </v>
      </c>
      <c r="E40" s="3" t="str">
        <f ca="1">детализация!G39</f>
        <v xml:space="preserve">  </v>
      </c>
      <c r="F40" s="3" t="str">
        <f>IF(детализация!H39&gt;0," ","Не задана")</f>
        <v>Не задана</v>
      </c>
      <c r="G40" s="25" t="str">
        <f>IF(детализация!I39&gt;0,детализация!I39," ")</f>
        <v xml:space="preserve"> </v>
      </c>
      <c r="H40" s="3" t="str">
        <f ca="1">IF(детализация!J39&gt;0,OFFSET(исх.данные!$A$16,детализация!J39,4,1,1)," ")</f>
        <v xml:space="preserve"> </v>
      </c>
      <c r="I40" s="3" t="str">
        <f ca="1">IF(детализация!K39&gt;0,OFFSET(исх.данные!$A$16,детализация!K39,4,1,1)," ")</f>
        <v xml:space="preserve"> </v>
      </c>
      <c r="J40" s="25" t="str">
        <f>IF(детализация!L39&gt;0,детализация!L39," ")</f>
        <v xml:space="preserve"> </v>
      </c>
      <c r="K40" s="3" t="str">
        <f ca="1">IF(детализация!M39&gt;0,OFFSET(исх.данные!$A$16,детализация!M39,4,1,1)," ")</f>
        <v xml:space="preserve"> </v>
      </c>
      <c r="L40" s="3" t="str">
        <f ca="1">IF(детализация!N39&gt;0,OFFSET(исх.данные!$A$16,детализация!N39,4,1,1)," ")</f>
        <v xml:space="preserve"> </v>
      </c>
      <c r="M40" s="25" t="str">
        <f>IF(детализация!Q39&gt;0,детализация!Q39," ")</f>
        <v xml:space="preserve"> </v>
      </c>
      <c r="N40" s="19" t="str">
        <f>IF(детализация!O39&gt;0,детализация!O39," ")</f>
        <v xml:space="preserve"> </v>
      </c>
      <c r="O40" s="19" t="str">
        <f>IF(детализация!P39&gt;0,детализация!P39," ")</f>
        <v xml:space="preserve"> </v>
      </c>
      <c r="P40" s="3" t="str">
        <f>детализация!R39&amp;" "&amp;детализация!S39&amp;" "&amp;детализация!T39&amp;" "&amp;детализация!U39</f>
        <v xml:space="preserve">   </v>
      </c>
      <c r="Q40" s="85">
        <f>IF(детализация!Q39&gt;0,1,0)</f>
        <v>0</v>
      </c>
    </row>
    <row r="41" spans="1:17" ht="15">
      <c r="A41" s="86">
        <v>37</v>
      </c>
      <c r="B41" s="18" t="str">
        <f>IF(детализация!B40&gt;0,детализация!B40," ")</f>
        <v xml:space="preserve"> </v>
      </c>
      <c r="C41" s="2" t="str">
        <f ca="1">детализация!E40</f>
        <v xml:space="preserve"> </v>
      </c>
      <c r="D41" s="2" t="str">
        <f ca="1">детализация!F40</f>
        <v xml:space="preserve">  </v>
      </c>
      <c r="E41" s="3" t="str">
        <f ca="1">детализация!G40</f>
        <v xml:space="preserve">  </v>
      </c>
      <c r="F41" s="3" t="str">
        <f>IF(детализация!H40&gt;0," ","Не задана")</f>
        <v>Не задана</v>
      </c>
      <c r="G41" s="25" t="str">
        <f>IF(детализация!I40&gt;0,детализация!I40," ")</f>
        <v xml:space="preserve"> </v>
      </c>
      <c r="H41" s="3" t="str">
        <f ca="1">IF(детализация!J40&gt;0,OFFSET(исх.данные!$A$16,детализация!J40,4,1,1)," ")</f>
        <v xml:space="preserve"> </v>
      </c>
      <c r="I41" s="3" t="str">
        <f ca="1">IF(детализация!K40&gt;0,OFFSET(исх.данные!$A$16,детализация!K40,4,1,1)," ")</f>
        <v xml:space="preserve"> </v>
      </c>
      <c r="J41" s="25" t="str">
        <f>IF(детализация!L40&gt;0,детализация!L40," ")</f>
        <v xml:space="preserve"> </v>
      </c>
      <c r="K41" s="3" t="str">
        <f ca="1">IF(детализация!M40&gt;0,OFFSET(исх.данные!$A$16,детализация!M40,4,1,1)," ")</f>
        <v xml:space="preserve"> </v>
      </c>
      <c r="L41" s="3" t="str">
        <f ca="1">IF(детализация!N40&gt;0,OFFSET(исх.данные!$A$16,детализация!N40,4,1,1)," ")</f>
        <v xml:space="preserve"> </v>
      </c>
      <c r="M41" s="25" t="str">
        <f>IF(детализация!Q40&gt;0,детализация!Q40," ")</f>
        <v xml:space="preserve"> </v>
      </c>
      <c r="N41" s="19" t="str">
        <f>IF(детализация!O40&gt;0,детализация!O40," ")</f>
        <v xml:space="preserve"> </v>
      </c>
      <c r="O41" s="19" t="str">
        <f>IF(детализация!P40&gt;0,детализация!P40," ")</f>
        <v xml:space="preserve"> </v>
      </c>
      <c r="P41" s="3" t="str">
        <f>детализация!R40&amp;" "&amp;детализация!S40&amp;" "&amp;детализация!T40&amp;" "&amp;детализация!U40</f>
        <v xml:space="preserve">   </v>
      </c>
      <c r="Q41" s="85">
        <f>IF(детализация!Q40&gt;0,1,0)</f>
        <v>0</v>
      </c>
    </row>
    <row r="42" spans="1:17" ht="15">
      <c r="A42" s="86">
        <v>38</v>
      </c>
      <c r="B42" s="18" t="str">
        <f>IF(детализация!B41&gt;0,детализация!B41," ")</f>
        <v xml:space="preserve"> </v>
      </c>
      <c r="C42" s="2" t="str">
        <f ca="1">детализация!E41</f>
        <v xml:space="preserve"> </v>
      </c>
      <c r="D42" s="2" t="str">
        <f ca="1">детализация!F41</f>
        <v xml:space="preserve">  </v>
      </c>
      <c r="E42" s="3" t="str">
        <f ca="1">детализация!G41</f>
        <v xml:space="preserve">  </v>
      </c>
      <c r="F42" s="3" t="str">
        <f>IF(детализация!H41&gt;0," ","Не задана")</f>
        <v>Не задана</v>
      </c>
      <c r="G42" s="25" t="str">
        <f>IF(детализация!I41&gt;0,детализация!I41," ")</f>
        <v xml:space="preserve"> </v>
      </c>
      <c r="H42" s="3" t="str">
        <f ca="1">IF(детализация!J41&gt;0,OFFSET(исх.данные!$A$16,детализация!J41,4,1,1)," ")</f>
        <v xml:space="preserve"> </v>
      </c>
      <c r="I42" s="3" t="str">
        <f ca="1">IF(детализация!K41&gt;0,OFFSET(исх.данные!$A$16,детализация!K41,4,1,1)," ")</f>
        <v xml:space="preserve"> </v>
      </c>
      <c r="J42" s="25" t="str">
        <f>IF(детализация!L41&gt;0,детализация!L41," ")</f>
        <v xml:space="preserve"> </v>
      </c>
      <c r="K42" s="3" t="str">
        <f ca="1">IF(детализация!M41&gt;0,OFFSET(исх.данные!$A$16,детализация!M41,4,1,1)," ")</f>
        <v xml:space="preserve"> </v>
      </c>
      <c r="L42" s="3" t="str">
        <f ca="1">IF(детализация!N41&gt;0,OFFSET(исх.данные!$A$16,детализация!N41,4,1,1)," ")</f>
        <v xml:space="preserve"> </v>
      </c>
      <c r="M42" s="25" t="str">
        <f>IF(детализация!Q41&gt;0,детализация!Q41," ")</f>
        <v xml:space="preserve"> </v>
      </c>
      <c r="N42" s="19" t="str">
        <f>IF(детализация!O41&gt;0,детализация!O41," ")</f>
        <v xml:space="preserve"> </v>
      </c>
      <c r="O42" s="19" t="str">
        <f>IF(детализация!P41&gt;0,детализация!P41," ")</f>
        <v xml:space="preserve"> </v>
      </c>
      <c r="P42" s="3" t="str">
        <f>детализация!R41&amp;" "&amp;детализация!S41&amp;" "&amp;детализация!T41&amp;" "&amp;детализация!U41</f>
        <v xml:space="preserve">   </v>
      </c>
      <c r="Q42" s="85">
        <f>IF(детализация!Q41&gt;0,1,0)</f>
        <v>0</v>
      </c>
    </row>
    <row r="43" spans="1:17" ht="15">
      <c r="A43" s="86">
        <v>39</v>
      </c>
      <c r="B43" s="18" t="str">
        <f>IF(детализация!B42&gt;0,детализация!B42," ")</f>
        <v xml:space="preserve"> </v>
      </c>
      <c r="C43" s="2" t="str">
        <f ca="1">детализация!E42</f>
        <v xml:space="preserve"> </v>
      </c>
      <c r="D43" s="2" t="str">
        <f ca="1">детализация!F42</f>
        <v xml:space="preserve">  </v>
      </c>
      <c r="E43" s="3" t="str">
        <f ca="1">детализация!G42</f>
        <v xml:space="preserve">  </v>
      </c>
      <c r="F43" s="3" t="str">
        <f>IF(детализация!H42&gt;0," ","Не задана")</f>
        <v>Не задана</v>
      </c>
      <c r="G43" s="25" t="str">
        <f>IF(детализация!I42&gt;0,детализация!I42," ")</f>
        <v xml:space="preserve"> </v>
      </c>
      <c r="H43" s="3" t="str">
        <f ca="1">IF(детализация!J42&gt;0,OFFSET(исх.данные!$A$16,детализация!J42,4,1,1)," ")</f>
        <v xml:space="preserve"> </v>
      </c>
      <c r="I43" s="3" t="str">
        <f ca="1">IF(детализация!K42&gt;0,OFFSET(исх.данные!$A$16,детализация!K42,4,1,1)," ")</f>
        <v xml:space="preserve"> </v>
      </c>
      <c r="J43" s="25" t="str">
        <f>IF(детализация!L42&gt;0,детализация!L42," ")</f>
        <v xml:space="preserve"> </v>
      </c>
      <c r="K43" s="3" t="str">
        <f ca="1">IF(детализация!M42&gt;0,OFFSET(исх.данные!$A$16,детализация!M42,4,1,1)," ")</f>
        <v xml:space="preserve"> </v>
      </c>
      <c r="L43" s="3" t="str">
        <f ca="1">IF(детализация!N42&gt;0,OFFSET(исх.данные!$A$16,детализация!N42,4,1,1)," ")</f>
        <v xml:space="preserve"> </v>
      </c>
      <c r="M43" s="25" t="str">
        <f>IF(детализация!Q42&gt;0,детализация!Q42," ")</f>
        <v xml:space="preserve"> </v>
      </c>
      <c r="N43" s="19" t="str">
        <f>IF(детализация!O42&gt;0,детализация!O42," ")</f>
        <v xml:space="preserve"> </v>
      </c>
      <c r="O43" s="19" t="str">
        <f>IF(детализация!P42&gt;0,детализация!P42," ")</f>
        <v xml:space="preserve"> </v>
      </c>
      <c r="P43" s="3" t="str">
        <f>детализация!R42&amp;" "&amp;детализация!S42&amp;" "&amp;детализация!T42&amp;" "&amp;детализация!U42</f>
        <v xml:space="preserve">   </v>
      </c>
      <c r="Q43" s="85">
        <f>IF(детализация!Q42&gt;0,1,0)</f>
        <v>0</v>
      </c>
    </row>
    <row r="44" spans="1:17" ht="15">
      <c r="A44" s="86">
        <v>40</v>
      </c>
      <c r="B44" s="18" t="str">
        <f>IF(детализация!B43&gt;0,детализация!B43," ")</f>
        <v xml:space="preserve"> </v>
      </c>
      <c r="C44" s="2" t="str">
        <f ca="1">детализация!E43</f>
        <v xml:space="preserve"> </v>
      </c>
      <c r="D44" s="2" t="str">
        <f ca="1">детализация!F43</f>
        <v xml:space="preserve">  </v>
      </c>
      <c r="E44" s="3" t="str">
        <f ca="1">детализация!G43</f>
        <v xml:space="preserve">  </v>
      </c>
      <c r="F44" s="3" t="str">
        <f>IF(детализация!H43&gt;0," ","Не задана")</f>
        <v>Не задана</v>
      </c>
      <c r="G44" s="25" t="str">
        <f>IF(детализация!I43&gt;0,детализация!I43," ")</f>
        <v xml:space="preserve"> </v>
      </c>
      <c r="H44" s="3" t="str">
        <f ca="1">IF(детализация!J43&gt;0,OFFSET(исх.данные!$A$16,детализация!J43,4,1,1)," ")</f>
        <v xml:space="preserve"> </v>
      </c>
      <c r="I44" s="3" t="str">
        <f ca="1">IF(детализация!K43&gt;0,OFFSET(исх.данные!$A$16,детализация!K43,4,1,1)," ")</f>
        <v xml:space="preserve"> </v>
      </c>
      <c r="J44" s="25" t="str">
        <f>IF(детализация!L43&gt;0,детализация!L43," ")</f>
        <v xml:space="preserve"> </v>
      </c>
      <c r="K44" s="3" t="str">
        <f ca="1">IF(детализация!M43&gt;0,OFFSET(исх.данные!$A$16,детализация!M43,4,1,1)," ")</f>
        <v xml:space="preserve"> </v>
      </c>
      <c r="L44" s="3" t="str">
        <f ca="1">IF(детализация!N43&gt;0,OFFSET(исх.данные!$A$16,детализация!N43,4,1,1)," ")</f>
        <v xml:space="preserve"> </v>
      </c>
      <c r="M44" s="25" t="str">
        <f>IF(детализация!Q43&gt;0,детализация!Q43," ")</f>
        <v xml:space="preserve"> </v>
      </c>
      <c r="N44" s="19" t="str">
        <f>IF(детализация!O43&gt;0,детализация!O43," ")</f>
        <v xml:space="preserve"> </v>
      </c>
      <c r="O44" s="19" t="str">
        <f>IF(детализация!P43&gt;0,детализация!P43," ")</f>
        <v xml:space="preserve"> </v>
      </c>
      <c r="P44" s="3" t="str">
        <f>детализация!R43&amp;" "&amp;детализация!S43&amp;" "&amp;детализация!T43&amp;" "&amp;детализация!U43</f>
        <v xml:space="preserve">   </v>
      </c>
      <c r="Q44" s="85">
        <f>IF(детализация!Q43&gt;0,1,0)</f>
        <v>0</v>
      </c>
    </row>
    <row r="45" spans="1:17" ht="15">
      <c r="A45" s="86">
        <v>41</v>
      </c>
      <c r="B45" s="18" t="str">
        <f>IF(детализация!B44&gt;0,детализация!B44," ")</f>
        <v xml:space="preserve"> </v>
      </c>
      <c r="C45" s="2" t="str">
        <f ca="1">детализация!E44</f>
        <v xml:space="preserve"> </v>
      </c>
      <c r="D45" s="2" t="str">
        <f ca="1">детализация!F44</f>
        <v xml:space="preserve">  </v>
      </c>
      <c r="E45" s="3" t="str">
        <f ca="1">детализация!G44</f>
        <v xml:space="preserve">  </v>
      </c>
      <c r="F45" s="3" t="str">
        <f>IF(детализация!H44&gt;0," ","Не задана")</f>
        <v>Не задана</v>
      </c>
      <c r="G45" s="25" t="str">
        <f>IF(детализация!I44&gt;0,детализация!I44," ")</f>
        <v xml:space="preserve"> </v>
      </c>
      <c r="H45" s="3" t="str">
        <f ca="1">IF(детализация!J44&gt;0,OFFSET(исх.данные!$A$16,детализация!J44,4,1,1)," ")</f>
        <v xml:space="preserve"> </v>
      </c>
      <c r="I45" s="3" t="str">
        <f ca="1">IF(детализация!K44&gt;0,OFFSET(исх.данные!$A$16,детализация!K44,4,1,1)," ")</f>
        <v xml:space="preserve"> </v>
      </c>
      <c r="J45" s="25" t="str">
        <f>IF(детализация!L44&gt;0,детализация!L44," ")</f>
        <v xml:space="preserve"> </v>
      </c>
      <c r="K45" s="3" t="str">
        <f ca="1">IF(детализация!M44&gt;0,OFFSET(исх.данные!$A$16,детализация!M44,4,1,1)," ")</f>
        <v xml:space="preserve"> </v>
      </c>
      <c r="L45" s="3" t="str">
        <f ca="1">IF(детализация!N44&gt;0,OFFSET(исх.данные!$A$16,детализация!N44,4,1,1)," ")</f>
        <v xml:space="preserve"> </v>
      </c>
      <c r="M45" s="25" t="str">
        <f>IF(детализация!Q44&gt;0,детализация!Q44," ")</f>
        <v xml:space="preserve"> </v>
      </c>
      <c r="N45" s="19" t="str">
        <f>IF(детализация!O44&gt;0,детализация!O44," ")</f>
        <v xml:space="preserve"> </v>
      </c>
      <c r="O45" s="19" t="str">
        <f>IF(детализация!P44&gt;0,детализация!P44," ")</f>
        <v xml:space="preserve"> </v>
      </c>
      <c r="P45" s="3" t="str">
        <f>детализация!R44&amp;" "&amp;детализация!S44&amp;" "&amp;детализация!T44&amp;" "&amp;детализация!U44</f>
        <v xml:space="preserve">   </v>
      </c>
      <c r="Q45" s="85">
        <f>IF(детализация!Q44&gt;0,1,0)</f>
        <v>0</v>
      </c>
    </row>
    <row r="46" spans="1:17" ht="15">
      <c r="A46" s="86">
        <v>42</v>
      </c>
      <c r="B46" s="18" t="str">
        <f>IF(детализация!B45&gt;0,детализация!B45," ")</f>
        <v xml:space="preserve"> </v>
      </c>
      <c r="C46" s="2" t="str">
        <f ca="1">детализация!E45</f>
        <v xml:space="preserve"> </v>
      </c>
      <c r="D46" s="2" t="str">
        <f ca="1">детализация!F45</f>
        <v xml:space="preserve">  </v>
      </c>
      <c r="E46" s="3" t="str">
        <f ca="1">детализация!G45</f>
        <v xml:space="preserve">  </v>
      </c>
      <c r="F46" s="3" t="str">
        <f>IF(детализация!H45&gt;0," ","Не задана")</f>
        <v>Не задана</v>
      </c>
      <c r="G46" s="25" t="str">
        <f>IF(детализация!I45&gt;0,детализация!I45," ")</f>
        <v xml:space="preserve"> </v>
      </c>
      <c r="H46" s="3" t="str">
        <f ca="1">IF(детализация!J45&gt;0,OFFSET(исх.данные!$A$16,детализация!J45,4,1,1)," ")</f>
        <v xml:space="preserve"> </v>
      </c>
      <c r="I46" s="3" t="str">
        <f ca="1">IF(детализация!K45&gt;0,OFFSET(исх.данные!$A$16,детализация!K45,4,1,1)," ")</f>
        <v xml:space="preserve"> </v>
      </c>
      <c r="J46" s="25" t="str">
        <f>IF(детализация!L45&gt;0,детализация!L45," ")</f>
        <v xml:space="preserve"> </v>
      </c>
      <c r="K46" s="3" t="str">
        <f ca="1">IF(детализация!M45&gt;0,OFFSET(исх.данные!$A$16,детализация!M45,4,1,1)," ")</f>
        <v xml:space="preserve"> </v>
      </c>
      <c r="L46" s="3" t="str">
        <f ca="1">IF(детализация!N45&gt;0,OFFSET(исх.данные!$A$16,детализация!N45,4,1,1)," ")</f>
        <v xml:space="preserve"> </v>
      </c>
      <c r="M46" s="25" t="str">
        <f>IF(детализация!Q45&gt;0,детализация!Q45," ")</f>
        <v xml:space="preserve"> </v>
      </c>
      <c r="N46" s="19" t="str">
        <f>IF(детализация!O45&gt;0,детализация!O45," ")</f>
        <v xml:space="preserve"> </v>
      </c>
      <c r="O46" s="19" t="str">
        <f>IF(детализация!P45&gt;0,детализация!P45," ")</f>
        <v xml:space="preserve"> </v>
      </c>
      <c r="P46" s="3" t="str">
        <f>детализация!R45&amp;" "&amp;детализация!S45&amp;" "&amp;детализация!T45&amp;" "&amp;детализация!U45</f>
        <v xml:space="preserve">   </v>
      </c>
      <c r="Q46" s="85">
        <f>IF(детализация!Q45&gt;0,1,0)</f>
        <v>0</v>
      </c>
    </row>
    <row r="47" spans="1:17" ht="15">
      <c r="A47" s="86">
        <v>43</v>
      </c>
      <c r="B47" s="18" t="str">
        <f>IF(детализация!B46&gt;0,детализация!B46," ")</f>
        <v xml:space="preserve"> </v>
      </c>
      <c r="C47" s="2" t="str">
        <f ca="1">детализация!E46</f>
        <v xml:space="preserve"> </v>
      </c>
      <c r="D47" s="2" t="str">
        <f ca="1">детализация!F46</f>
        <v xml:space="preserve">  </v>
      </c>
      <c r="E47" s="3" t="str">
        <f ca="1">детализация!G46</f>
        <v xml:space="preserve">  </v>
      </c>
      <c r="F47" s="3" t="str">
        <f>IF(детализация!H46&gt;0," ","Не задана")</f>
        <v>Не задана</v>
      </c>
      <c r="G47" s="25" t="str">
        <f>IF(детализация!I46&gt;0,детализация!I46," ")</f>
        <v xml:space="preserve"> </v>
      </c>
      <c r="H47" s="3" t="str">
        <f ca="1">IF(детализация!J46&gt;0,OFFSET(исх.данные!$A$16,детализация!J46,4,1,1)," ")</f>
        <v xml:space="preserve"> </v>
      </c>
      <c r="I47" s="3" t="str">
        <f ca="1">IF(детализация!K46&gt;0,OFFSET(исх.данные!$A$16,детализация!K46,4,1,1)," ")</f>
        <v xml:space="preserve"> </v>
      </c>
      <c r="J47" s="25" t="str">
        <f>IF(детализация!L46&gt;0,детализация!L46," ")</f>
        <v xml:space="preserve"> </v>
      </c>
      <c r="K47" s="3" t="str">
        <f ca="1">IF(детализация!M46&gt;0,OFFSET(исх.данные!$A$16,детализация!M46,4,1,1)," ")</f>
        <v xml:space="preserve"> </v>
      </c>
      <c r="L47" s="3" t="str">
        <f ca="1">IF(детализация!N46&gt;0,OFFSET(исх.данные!$A$16,детализация!N46,4,1,1)," ")</f>
        <v xml:space="preserve"> </v>
      </c>
      <c r="M47" s="25" t="str">
        <f>IF(детализация!Q46&gt;0,детализация!Q46," ")</f>
        <v xml:space="preserve"> </v>
      </c>
      <c r="N47" s="19" t="str">
        <f>IF(детализация!O46&gt;0,детализация!O46," ")</f>
        <v xml:space="preserve"> </v>
      </c>
      <c r="O47" s="19" t="str">
        <f>IF(детализация!P46&gt;0,детализация!P46," ")</f>
        <v xml:space="preserve"> </v>
      </c>
      <c r="P47" s="3" t="str">
        <f>детализация!R46&amp;" "&amp;детализация!S46&amp;" "&amp;детализация!T46&amp;" "&amp;детализация!U46</f>
        <v xml:space="preserve">   </v>
      </c>
      <c r="Q47" s="85">
        <f>IF(детализация!Q46&gt;0,1,0)</f>
        <v>0</v>
      </c>
    </row>
    <row r="48" spans="1:17" ht="15">
      <c r="A48" s="86">
        <v>44</v>
      </c>
      <c r="B48" s="18" t="str">
        <f>IF(детализация!B47&gt;0,детализация!B47," ")</f>
        <v xml:space="preserve"> </v>
      </c>
      <c r="C48" s="2" t="str">
        <f ca="1">детализация!E47</f>
        <v xml:space="preserve"> </v>
      </c>
      <c r="D48" s="2" t="str">
        <f ca="1">детализация!F47</f>
        <v xml:space="preserve">  </v>
      </c>
      <c r="E48" s="3" t="str">
        <f ca="1">детализация!G47</f>
        <v xml:space="preserve">  </v>
      </c>
      <c r="F48" s="3" t="str">
        <f>IF(детализация!H47&gt;0," ","Не задана")</f>
        <v>Не задана</v>
      </c>
      <c r="G48" s="25" t="str">
        <f>IF(детализация!I47&gt;0,детализация!I47," ")</f>
        <v xml:space="preserve"> </v>
      </c>
      <c r="H48" s="3" t="str">
        <f ca="1">IF(детализация!J47&gt;0,OFFSET(исх.данные!$A$16,детализация!J47,4,1,1)," ")</f>
        <v xml:space="preserve"> </v>
      </c>
      <c r="I48" s="3" t="str">
        <f ca="1">IF(детализация!K47&gt;0,OFFSET(исх.данные!$A$16,детализация!K47,4,1,1)," ")</f>
        <v xml:space="preserve"> </v>
      </c>
      <c r="J48" s="25" t="str">
        <f>IF(детализация!L47&gt;0,детализация!L47," ")</f>
        <v xml:space="preserve"> </v>
      </c>
      <c r="K48" s="3" t="str">
        <f ca="1">IF(детализация!M47&gt;0,OFFSET(исх.данные!$A$16,детализация!M47,4,1,1)," ")</f>
        <v xml:space="preserve"> </v>
      </c>
      <c r="L48" s="3" t="str">
        <f ca="1">IF(детализация!N47&gt;0,OFFSET(исх.данные!$A$16,детализация!N47,4,1,1)," ")</f>
        <v xml:space="preserve"> </v>
      </c>
      <c r="M48" s="25" t="str">
        <f>IF(детализация!Q47&gt;0,детализация!Q47," ")</f>
        <v xml:space="preserve"> </v>
      </c>
      <c r="N48" s="19" t="str">
        <f>IF(детализация!O47&gt;0,детализация!O47," ")</f>
        <v xml:space="preserve"> </v>
      </c>
      <c r="O48" s="19" t="str">
        <f>IF(детализация!P47&gt;0,детализация!P47," ")</f>
        <v xml:space="preserve"> </v>
      </c>
      <c r="P48" s="3" t="str">
        <f>детализация!R47&amp;" "&amp;детализация!S47&amp;" "&amp;детализация!T47&amp;" "&amp;детализация!U47</f>
        <v xml:space="preserve">   </v>
      </c>
      <c r="Q48" s="85">
        <f>IF(детализация!Q47&gt;0,1,0)</f>
        <v>0</v>
      </c>
    </row>
    <row r="49" spans="1:17" ht="15">
      <c r="A49" s="86">
        <v>45</v>
      </c>
      <c r="B49" s="18" t="str">
        <f>IF(детализация!B48&gt;0,детализация!B48," ")</f>
        <v xml:space="preserve"> </v>
      </c>
      <c r="C49" s="2" t="str">
        <f ca="1">детализация!E48</f>
        <v xml:space="preserve"> </v>
      </c>
      <c r="D49" s="2" t="str">
        <f ca="1">детализация!F48</f>
        <v xml:space="preserve">  </v>
      </c>
      <c r="E49" s="3" t="str">
        <f ca="1">детализация!G48</f>
        <v xml:space="preserve">  </v>
      </c>
      <c r="F49" s="3" t="str">
        <f>IF(детализация!H48&gt;0," ","Не задана")</f>
        <v>Не задана</v>
      </c>
      <c r="G49" s="25" t="str">
        <f>IF(детализация!I48&gt;0,детализация!I48," ")</f>
        <v xml:space="preserve"> </v>
      </c>
      <c r="H49" s="3" t="str">
        <f ca="1">IF(детализация!J48&gt;0,OFFSET(исх.данные!$A$16,детализация!J48,4,1,1)," ")</f>
        <v xml:space="preserve"> </v>
      </c>
      <c r="I49" s="3" t="str">
        <f ca="1">IF(детализация!K48&gt;0,OFFSET(исх.данные!$A$16,детализация!K48,4,1,1)," ")</f>
        <v xml:space="preserve"> </v>
      </c>
      <c r="J49" s="25" t="str">
        <f>IF(детализация!L48&gt;0,детализация!L48," ")</f>
        <v xml:space="preserve"> </v>
      </c>
      <c r="K49" s="3" t="str">
        <f ca="1">IF(детализация!M48&gt;0,OFFSET(исх.данные!$A$16,детализация!M48,4,1,1)," ")</f>
        <v xml:space="preserve"> </v>
      </c>
      <c r="L49" s="3" t="str">
        <f ca="1">IF(детализация!N48&gt;0,OFFSET(исх.данные!$A$16,детализация!N48,4,1,1)," ")</f>
        <v xml:space="preserve"> </v>
      </c>
      <c r="M49" s="25" t="str">
        <f>IF(детализация!Q48&gt;0,детализация!Q48," ")</f>
        <v xml:space="preserve"> </v>
      </c>
      <c r="N49" s="19" t="str">
        <f>IF(детализация!O48&gt;0,детализация!O48," ")</f>
        <v xml:space="preserve"> </v>
      </c>
      <c r="O49" s="19" t="str">
        <f>IF(детализация!P48&gt;0,детализация!P48," ")</f>
        <v xml:space="preserve"> </v>
      </c>
      <c r="P49" s="3" t="str">
        <f>детализация!R48&amp;" "&amp;детализация!S48&amp;" "&amp;детализация!T48&amp;" "&amp;детализация!U48</f>
        <v xml:space="preserve">   </v>
      </c>
      <c r="Q49" s="85">
        <f>IF(детализация!Q48&gt;0,1,0)</f>
        <v>0</v>
      </c>
    </row>
    <row r="50" spans="1:17" ht="15">
      <c r="A50" s="86">
        <v>46</v>
      </c>
      <c r="B50" s="18" t="str">
        <f>IF(детализация!B49&gt;0,детализация!B49," ")</f>
        <v xml:space="preserve"> </v>
      </c>
      <c r="C50" s="2" t="str">
        <f ca="1">детализация!E49</f>
        <v xml:space="preserve"> </v>
      </c>
      <c r="D50" s="2" t="str">
        <f ca="1">детализация!F49</f>
        <v xml:space="preserve">  </v>
      </c>
      <c r="E50" s="3" t="str">
        <f ca="1">детализация!G49</f>
        <v xml:space="preserve">  </v>
      </c>
      <c r="F50" s="3" t="str">
        <f>IF(детализация!H49&gt;0," ","Не задана")</f>
        <v>Не задана</v>
      </c>
      <c r="G50" s="25" t="str">
        <f>IF(детализация!I49&gt;0,детализация!I49," ")</f>
        <v xml:space="preserve"> </v>
      </c>
      <c r="H50" s="3" t="str">
        <f ca="1">IF(детализация!J49&gt;0,OFFSET(исх.данные!$A$16,детализация!J49,4,1,1)," ")</f>
        <v xml:space="preserve"> </v>
      </c>
      <c r="I50" s="3" t="str">
        <f ca="1">IF(детализация!K49&gt;0,OFFSET(исх.данные!$A$16,детализация!K49,4,1,1)," ")</f>
        <v xml:space="preserve"> </v>
      </c>
      <c r="J50" s="25" t="str">
        <f>IF(детализация!L49&gt;0,детализация!L49," ")</f>
        <v xml:space="preserve"> </v>
      </c>
      <c r="K50" s="3" t="str">
        <f ca="1">IF(детализация!M49&gt;0,OFFSET(исх.данные!$A$16,детализация!M49,4,1,1)," ")</f>
        <v xml:space="preserve"> </v>
      </c>
      <c r="L50" s="3" t="str">
        <f ca="1">IF(детализация!N49&gt;0,OFFSET(исх.данные!$A$16,детализация!N49,4,1,1)," ")</f>
        <v xml:space="preserve"> </v>
      </c>
      <c r="M50" s="25" t="str">
        <f>IF(детализация!Q49&gt;0,детализация!Q49," ")</f>
        <v xml:space="preserve"> </v>
      </c>
      <c r="N50" s="19" t="str">
        <f>IF(детализация!O49&gt;0,детализация!O49," ")</f>
        <v xml:space="preserve"> </v>
      </c>
      <c r="O50" s="19" t="str">
        <f>IF(детализация!P49&gt;0,детализация!P49," ")</f>
        <v xml:space="preserve"> </v>
      </c>
      <c r="P50" s="3" t="str">
        <f>детализация!R49&amp;" "&amp;детализация!S49&amp;" "&amp;детализация!T49&amp;" "&amp;детализация!U49</f>
        <v xml:space="preserve">   </v>
      </c>
      <c r="Q50" s="85">
        <f>IF(детализация!Q49&gt;0,1,0)</f>
        <v>0</v>
      </c>
    </row>
    <row r="51" spans="1:17" ht="15">
      <c r="A51" s="86">
        <v>47</v>
      </c>
      <c r="B51" s="18" t="str">
        <f>IF(детализация!B50&gt;0,детализация!B50," ")</f>
        <v xml:space="preserve"> </v>
      </c>
      <c r="C51" s="2" t="str">
        <f ca="1">детализация!E50</f>
        <v xml:space="preserve"> </v>
      </c>
      <c r="D51" s="2" t="str">
        <f ca="1">детализация!F50</f>
        <v xml:space="preserve">  </v>
      </c>
      <c r="E51" s="3" t="str">
        <f ca="1">детализация!G50</f>
        <v xml:space="preserve">  </v>
      </c>
      <c r="F51" s="3" t="str">
        <f>IF(детализация!H50&gt;0," ","Не задана")</f>
        <v>Не задана</v>
      </c>
      <c r="G51" s="25" t="str">
        <f>IF(детализация!I50&gt;0,детализация!I50," ")</f>
        <v xml:space="preserve"> </v>
      </c>
      <c r="H51" s="3" t="str">
        <f ca="1">IF(детализация!J50&gt;0,OFFSET(исх.данные!$A$16,детализация!J50,4,1,1)," ")</f>
        <v xml:space="preserve"> </v>
      </c>
      <c r="I51" s="3" t="str">
        <f ca="1">IF(детализация!K50&gt;0,OFFSET(исх.данные!$A$16,детализация!K50,4,1,1)," ")</f>
        <v xml:space="preserve"> </v>
      </c>
      <c r="J51" s="25" t="str">
        <f>IF(детализация!L50&gt;0,детализация!L50," ")</f>
        <v xml:space="preserve"> </v>
      </c>
      <c r="K51" s="3" t="str">
        <f ca="1">IF(детализация!M50&gt;0,OFFSET(исх.данные!$A$16,детализация!M50,4,1,1)," ")</f>
        <v xml:space="preserve"> </v>
      </c>
      <c r="L51" s="3" t="str">
        <f ca="1">IF(детализация!N50&gt;0,OFFSET(исх.данные!$A$16,детализация!N50,4,1,1)," ")</f>
        <v xml:space="preserve"> </v>
      </c>
      <c r="M51" s="25" t="str">
        <f>IF(детализация!Q50&gt;0,детализация!Q50," ")</f>
        <v xml:space="preserve"> </v>
      </c>
      <c r="N51" s="19" t="str">
        <f>IF(детализация!O50&gt;0,детализация!O50," ")</f>
        <v xml:space="preserve"> </v>
      </c>
      <c r="O51" s="19" t="str">
        <f>IF(детализация!P50&gt;0,детализация!P50," ")</f>
        <v xml:space="preserve"> </v>
      </c>
      <c r="P51" s="3" t="str">
        <f>детализация!R50&amp;" "&amp;детализация!S50&amp;" "&amp;детализация!T50&amp;" "&amp;детализация!U50</f>
        <v xml:space="preserve">   </v>
      </c>
      <c r="Q51" s="85">
        <f>IF(детализация!Q50&gt;0,1,0)</f>
        <v>0</v>
      </c>
    </row>
    <row r="52" spans="1:17" ht="15">
      <c r="A52" s="86">
        <v>48</v>
      </c>
      <c r="B52" s="18" t="str">
        <f>IF(детализация!B51&gt;0,детализация!B51," ")</f>
        <v xml:space="preserve"> </v>
      </c>
      <c r="C52" s="2" t="str">
        <f ca="1">детализация!E51</f>
        <v xml:space="preserve"> </v>
      </c>
      <c r="D52" s="2" t="str">
        <f ca="1">детализация!F51</f>
        <v xml:space="preserve">  </v>
      </c>
      <c r="E52" s="3" t="str">
        <f ca="1">детализация!G51</f>
        <v xml:space="preserve">  </v>
      </c>
      <c r="F52" s="3" t="str">
        <f>IF(детализация!H51&gt;0," ","Не задана")</f>
        <v>Не задана</v>
      </c>
      <c r="G52" s="25" t="str">
        <f>IF(детализация!I51&gt;0,детализация!I51," ")</f>
        <v xml:space="preserve"> </v>
      </c>
      <c r="H52" s="3" t="str">
        <f ca="1">IF(детализация!J51&gt;0,OFFSET(исх.данные!$A$16,детализация!J51,4,1,1)," ")</f>
        <v xml:space="preserve"> </v>
      </c>
      <c r="I52" s="3" t="str">
        <f ca="1">IF(детализация!K51&gt;0,OFFSET(исх.данные!$A$16,детализация!K51,4,1,1)," ")</f>
        <v xml:space="preserve"> </v>
      </c>
      <c r="J52" s="25" t="str">
        <f>IF(детализация!L51&gt;0,детализация!L51," ")</f>
        <v xml:space="preserve"> </v>
      </c>
      <c r="K52" s="3" t="str">
        <f ca="1">IF(детализация!M51&gt;0,OFFSET(исх.данные!$A$16,детализация!M51,4,1,1)," ")</f>
        <v xml:space="preserve"> </v>
      </c>
      <c r="L52" s="3" t="str">
        <f ca="1">IF(детализация!N51&gt;0,OFFSET(исх.данные!$A$16,детализация!N51,4,1,1)," ")</f>
        <v xml:space="preserve"> </v>
      </c>
      <c r="M52" s="25" t="str">
        <f>IF(детализация!Q51&gt;0,детализация!Q51," ")</f>
        <v xml:space="preserve"> </v>
      </c>
      <c r="N52" s="19" t="str">
        <f>IF(детализация!O51&gt;0,детализация!O51," ")</f>
        <v xml:space="preserve"> </v>
      </c>
      <c r="O52" s="19" t="str">
        <f>IF(детализация!P51&gt;0,детализация!P51," ")</f>
        <v xml:space="preserve"> </v>
      </c>
      <c r="P52" s="3" t="str">
        <f>детализация!R51&amp;" "&amp;детализация!S51&amp;" "&amp;детализация!T51&amp;" "&amp;детализация!U51</f>
        <v xml:space="preserve">   </v>
      </c>
      <c r="Q52" s="85">
        <f>IF(детализация!Q51&gt;0,1,0)</f>
        <v>0</v>
      </c>
    </row>
    <row r="53" spans="1:17" ht="15">
      <c r="A53" s="86">
        <v>49</v>
      </c>
      <c r="B53" s="18" t="str">
        <f>IF(детализация!B52&gt;0,детализация!B52," ")</f>
        <v xml:space="preserve"> </v>
      </c>
      <c r="C53" s="2" t="str">
        <f ca="1">детализация!E52</f>
        <v xml:space="preserve"> </v>
      </c>
      <c r="D53" s="2" t="str">
        <f ca="1">детализация!F52</f>
        <v xml:space="preserve">  </v>
      </c>
      <c r="E53" s="3" t="str">
        <f ca="1">детализация!G52</f>
        <v xml:space="preserve">  </v>
      </c>
      <c r="F53" s="3" t="str">
        <f>IF(детализация!H52&gt;0," ","Не задана")</f>
        <v>Не задана</v>
      </c>
      <c r="G53" s="25" t="str">
        <f>IF(детализация!I52&gt;0,детализация!I52," ")</f>
        <v xml:space="preserve"> </v>
      </c>
      <c r="H53" s="3" t="str">
        <f ca="1">IF(детализация!J52&gt;0,OFFSET(исх.данные!$A$16,детализация!J52,4,1,1)," ")</f>
        <v xml:space="preserve"> </v>
      </c>
      <c r="I53" s="3" t="str">
        <f ca="1">IF(детализация!K52&gt;0,OFFSET(исх.данные!$A$16,детализация!K52,4,1,1)," ")</f>
        <v xml:space="preserve"> </v>
      </c>
      <c r="J53" s="25" t="str">
        <f>IF(детализация!L52&gt;0,детализация!L52," ")</f>
        <v xml:space="preserve"> </v>
      </c>
      <c r="K53" s="3" t="str">
        <f ca="1">IF(детализация!M52&gt;0,OFFSET(исх.данные!$A$16,детализация!M52,4,1,1)," ")</f>
        <v xml:space="preserve"> </v>
      </c>
      <c r="L53" s="3" t="str">
        <f ca="1">IF(детализация!N52&gt;0,OFFSET(исх.данные!$A$16,детализация!N52,4,1,1)," ")</f>
        <v xml:space="preserve"> </v>
      </c>
      <c r="M53" s="25" t="str">
        <f>IF(детализация!Q52&gt;0,детализация!Q52," ")</f>
        <v xml:space="preserve"> </v>
      </c>
      <c r="N53" s="19" t="str">
        <f>IF(детализация!O52&gt;0,детализация!O52," ")</f>
        <v xml:space="preserve"> </v>
      </c>
      <c r="O53" s="19" t="str">
        <f>IF(детализация!P52&gt;0,детализация!P52," ")</f>
        <v xml:space="preserve"> </v>
      </c>
      <c r="P53" s="3" t="str">
        <f>детализация!R52&amp;" "&amp;детализация!S52&amp;" "&amp;детализация!T52&amp;" "&amp;детализация!U52</f>
        <v xml:space="preserve">   </v>
      </c>
      <c r="Q53" s="85">
        <f>IF(детализация!Q52&gt;0,1,0)</f>
        <v>0</v>
      </c>
    </row>
    <row r="54" spans="1:17" ht="15">
      <c r="A54" s="86">
        <v>50</v>
      </c>
      <c r="B54" s="18" t="str">
        <f>IF(детализация!B53&gt;0,детализация!B53," ")</f>
        <v xml:space="preserve"> </v>
      </c>
      <c r="C54" s="2" t="str">
        <f ca="1">детализация!E53</f>
        <v xml:space="preserve"> </v>
      </c>
      <c r="D54" s="2" t="str">
        <f ca="1">детализация!F53</f>
        <v xml:space="preserve">  </v>
      </c>
      <c r="E54" s="3" t="str">
        <f ca="1">детализация!G53</f>
        <v xml:space="preserve">  </v>
      </c>
      <c r="F54" s="3" t="str">
        <f>IF(детализация!H53&gt;0," ","Не задана")</f>
        <v>Не задана</v>
      </c>
      <c r="G54" s="25" t="str">
        <f>IF(детализация!I53&gt;0,детализация!I53," ")</f>
        <v xml:space="preserve"> </v>
      </c>
      <c r="H54" s="3" t="str">
        <f ca="1">IF(детализация!J53&gt;0,OFFSET(исх.данные!$A$16,детализация!J53,4,1,1)," ")</f>
        <v xml:space="preserve"> </v>
      </c>
      <c r="I54" s="3" t="str">
        <f ca="1">IF(детализация!K53&gt;0,OFFSET(исх.данные!$A$16,детализация!K53,4,1,1)," ")</f>
        <v xml:space="preserve"> </v>
      </c>
      <c r="J54" s="25" t="str">
        <f>IF(детализация!L53&gt;0,детализация!L53," ")</f>
        <v xml:space="preserve"> </v>
      </c>
      <c r="K54" s="3" t="str">
        <f ca="1">IF(детализация!M53&gt;0,OFFSET(исх.данные!$A$16,детализация!M53,4,1,1)," ")</f>
        <v xml:space="preserve"> </v>
      </c>
      <c r="L54" s="3" t="str">
        <f ca="1">IF(детализация!N53&gt;0,OFFSET(исх.данные!$A$16,детализация!N53,4,1,1)," ")</f>
        <v xml:space="preserve"> </v>
      </c>
      <c r="M54" s="25" t="str">
        <f>IF(детализация!Q53&gt;0,детализация!Q53," ")</f>
        <v xml:space="preserve"> </v>
      </c>
      <c r="N54" s="19" t="str">
        <f>IF(детализация!O53&gt;0,детализация!O53," ")</f>
        <v xml:space="preserve"> </v>
      </c>
      <c r="O54" s="19" t="str">
        <f>IF(детализация!P53&gt;0,детализация!P53," ")</f>
        <v xml:space="preserve"> </v>
      </c>
      <c r="P54" s="3" t="str">
        <f>детализация!R53&amp;" "&amp;детализация!S53&amp;" "&amp;детализация!T53&amp;" "&amp;детализация!U53</f>
        <v xml:space="preserve">   </v>
      </c>
      <c r="Q54" s="85">
        <f>IF(детализация!Q53&gt;0,1,0)</f>
        <v>0</v>
      </c>
    </row>
    <row r="55" spans="1:17" ht="15">
      <c r="A55" s="86">
        <v>51</v>
      </c>
      <c r="B55" s="18" t="str">
        <f>IF(детализация!B54&gt;0,детализация!B54," ")</f>
        <v xml:space="preserve"> </v>
      </c>
      <c r="C55" s="2" t="str">
        <f ca="1">детализация!E54</f>
        <v xml:space="preserve"> </v>
      </c>
      <c r="D55" s="2" t="str">
        <f ca="1">детализация!F54</f>
        <v xml:space="preserve">  </v>
      </c>
      <c r="E55" s="3" t="str">
        <f ca="1">детализация!G54</f>
        <v xml:space="preserve">  </v>
      </c>
      <c r="F55" s="3" t="str">
        <f>IF(детализация!H54&gt;0," ","Не задана")</f>
        <v>Не задана</v>
      </c>
      <c r="G55" s="25" t="str">
        <f>IF(детализация!I54&gt;0,детализация!I54," ")</f>
        <v xml:space="preserve"> </v>
      </c>
      <c r="H55" s="3" t="str">
        <f ca="1">IF(детализация!J54&gt;0,OFFSET(исх.данные!$A$16,детализация!J54,4,1,1)," ")</f>
        <v xml:space="preserve"> </v>
      </c>
      <c r="I55" s="3" t="str">
        <f ca="1">IF(детализация!K54&gt;0,OFFSET(исх.данные!$A$16,детализация!K54,4,1,1)," ")</f>
        <v xml:space="preserve"> </v>
      </c>
      <c r="J55" s="25" t="str">
        <f>IF(детализация!L54&gt;0,детализация!L54," ")</f>
        <v xml:space="preserve"> </v>
      </c>
      <c r="K55" s="3" t="str">
        <f ca="1">IF(детализация!M54&gt;0,OFFSET(исх.данные!$A$16,детализация!M54,4,1,1)," ")</f>
        <v xml:space="preserve"> </v>
      </c>
      <c r="L55" s="3" t="str">
        <f ca="1">IF(детализация!N54&gt;0,OFFSET(исх.данные!$A$16,детализация!N54,4,1,1)," ")</f>
        <v xml:space="preserve"> </v>
      </c>
      <c r="M55" s="25" t="str">
        <f>IF(детализация!Q54&gt;0,детализация!Q54," ")</f>
        <v xml:space="preserve"> </v>
      </c>
      <c r="N55" s="19" t="str">
        <f>IF(детализация!O54&gt;0,детализация!O54," ")</f>
        <v xml:space="preserve"> </v>
      </c>
      <c r="O55" s="19" t="str">
        <f>IF(детализация!P54&gt;0,детализация!P54," ")</f>
        <v xml:space="preserve"> </v>
      </c>
      <c r="P55" s="3" t="str">
        <f>детализация!R54&amp;" "&amp;детализация!S54&amp;" "&amp;детализация!T54&amp;" "&amp;детализация!U54</f>
        <v xml:space="preserve">   </v>
      </c>
      <c r="Q55" s="85">
        <f>IF(детализация!Q54&gt;0,1,0)</f>
        <v>0</v>
      </c>
    </row>
    <row r="56" spans="1:17" ht="15">
      <c r="A56" s="86">
        <v>52</v>
      </c>
      <c r="B56" s="18" t="str">
        <f>IF(детализация!B55&gt;0,детализация!B55," ")</f>
        <v xml:space="preserve"> </v>
      </c>
      <c r="C56" s="2" t="str">
        <f ca="1">детализация!E55</f>
        <v xml:space="preserve"> </v>
      </c>
      <c r="D56" s="2" t="str">
        <f ca="1">детализация!F55</f>
        <v xml:space="preserve">  </v>
      </c>
      <c r="E56" s="3" t="str">
        <f ca="1">детализация!G55</f>
        <v xml:space="preserve">  </v>
      </c>
      <c r="F56" s="3" t="str">
        <f>IF(детализация!H55&gt;0," ","Не задана")</f>
        <v>Не задана</v>
      </c>
      <c r="G56" s="25" t="str">
        <f>IF(детализация!I55&gt;0,детализация!I55," ")</f>
        <v xml:space="preserve"> </v>
      </c>
      <c r="H56" s="3" t="str">
        <f ca="1">IF(детализация!J55&gt;0,OFFSET(исх.данные!$A$16,детализация!J55,4,1,1)," ")</f>
        <v xml:space="preserve"> </v>
      </c>
      <c r="I56" s="3" t="str">
        <f ca="1">IF(детализация!K55&gt;0,OFFSET(исх.данные!$A$16,детализация!K55,4,1,1)," ")</f>
        <v xml:space="preserve"> </v>
      </c>
      <c r="J56" s="25" t="str">
        <f>IF(детализация!L55&gt;0,детализация!L55," ")</f>
        <v xml:space="preserve"> </v>
      </c>
      <c r="K56" s="3" t="str">
        <f ca="1">IF(детализация!M55&gt;0,OFFSET(исх.данные!$A$16,детализация!M55,4,1,1)," ")</f>
        <v xml:space="preserve"> </v>
      </c>
      <c r="L56" s="3" t="str">
        <f ca="1">IF(детализация!N55&gt;0,OFFSET(исх.данные!$A$16,детализация!N55,4,1,1)," ")</f>
        <v xml:space="preserve"> </v>
      </c>
      <c r="M56" s="25" t="str">
        <f>IF(детализация!Q55&gt;0,детализация!Q55," ")</f>
        <v xml:space="preserve"> </v>
      </c>
      <c r="N56" s="19" t="str">
        <f>IF(детализация!O55&gt;0,детализация!O55," ")</f>
        <v xml:space="preserve"> </v>
      </c>
      <c r="O56" s="19" t="str">
        <f>IF(детализация!P55&gt;0,детализация!P55," ")</f>
        <v xml:space="preserve"> </v>
      </c>
      <c r="P56" s="3" t="str">
        <f>детализация!R55&amp;" "&amp;детализация!S55&amp;" "&amp;детализация!T55&amp;" "&amp;детализация!U55</f>
        <v xml:space="preserve">   </v>
      </c>
      <c r="Q56" s="85">
        <f>IF(детализация!Q55&gt;0,1,0)</f>
        <v>0</v>
      </c>
    </row>
    <row r="57" spans="1:17" ht="15">
      <c r="A57" s="86">
        <v>53</v>
      </c>
      <c r="B57" s="18" t="str">
        <f>IF(детализация!B56&gt;0,детализация!B56," ")</f>
        <v xml:space="preserve"> </v>
      </c>
      <c r="C57" s="2" t="str">
        <f ca="1">детализация!E56</f>
        <v xml:space="preserve"> </v>
      </c>
      <c r="D57" s="2" t="str">
        <f ca="1">детализация!F56</f>
        <v xml:space="preserve">  </v>
      </c>
      <c r="E57" s="3" t="str">
        <f ca="1">детализация!G56</f>
        <v xml:space="preserve">  </v>
      </c>
      <c r="F57" s="3" t="str">
        <f>IF(детализация!H56&gt;0," ","Не задана")</f>
        <v>Не задана</v>
      </c>
      <c r="G57" s="25" t="str">
        <f>IF(детализация!I56&gt;0,детализация!I56," ")</f>
        <v xml:space="preserve"> </v>
      </c>
      <c r="H57" s="3" t="str">
        <f ca="1">IF(детализация!J56&gt;0,OFFSET(исх.данные!$A$16,детализация!J56,4,1,1)," ")</f>
        <v xml:space="preserve"> </v>
      </c>
      <c r="I57" s="3" t="str">
        <f ca="1">IF(детализация!K56&gt;0,OFFSET(исх.данные!$A$16,детализация!K56,4,1,1)," ")</f>
        <v xml:space="preserve"> </v>
      </c>
      <c r="J57" s="25" t="str">
        <f>IF(детализация!L56&gt;0,детализация!L56," ")</f>
        <v xml:space="preserve"> </v>
      </c>
      <c r="K57" s="3" t="str">
        <f ca="1">IF(детализация!M56&gt;0,OFFSET(исх.данные!$A$16,детализация!M56,4,1,1)," ")</f>
        <v xml:space="preserve"> </v>
      </c>
      <c r="L57" s="3" t="str">
        <f ca="1">IF(детализация!N56&gt;0,OFFSET(исх.данные!$A$16,детализация!N56,4,1,1)," ")</f>
        <v xml:space="preserve"> </v>
      </c>
      <c r="M57" s="25" t="str">
        <f>IF(детализация!Q56&gt;0,детализация!Q56," ")</f>
        <v xml:space="preserve"> </v>
      </c>
      <c r="N57" s="19" t="str">
        <f>IF(детализация!O56&gt;0,детализация!O56," ")</f>
        <v xml:space="preserve"> </v>
      </c>
      <c r="O57" s="19" t="str">
        <f>IF(детализация!P56&gt;0,детализация!P56," ")</f>
        <v xml:space="preserve"> </v>
      </c>
      <c r="P57" s="3" t="str">
        <f>детализация!R56&amp;" "&amp;детализация!S56&amp;" "&amp;детализация!T56&amp;" "&amp;детализация!U56</f>
        <v xml:space="preserve">   </v>
      </c>
      <c r="Q57" s="85">
        <f>IF(детализация!Q56&gt;0,1,0)</f>
        <v>0</v>
      </c>
    </row>
    <row r="58" spans="1:17" ht="15">
      <c r="A58" s="86">
        <v>54</v>
      </c>
      <c r="B58" s="18" t="str">
        <f>IF(детализация!B57&gt;0,детализация!B57," ")</f>
        <v xml:space="preserve"> </v>
      </c>
      <c r="C58" s="2" t="str">
        <f ca="1">детализация!E57</f>
        <v xml:space="preserve"> </v>
      </c>
      <c r="D58" s="2" t="str">
        <f ca="1">детализация!F57</f>
        <v xml:space="preserve">  </v>
      </c>
      <c r="E58" s="3" t="str">
        <f ca="1">детализация!G57</f>
        <v xml:space="preserve">  </v>
      </c>
      <c r="F58" s="3" t="str">
        <f>IF(детализация!H57&gt;0," ","Не задана")</f>
        <v>Не задана</v>
      </c>
      <c r="G58" s="25" t="str">
        <f>IF(детализация!I57&gt;0,детализация!I57," ")</f>
        <v xml:space="preserve"> </v>
      </c>
      <c r="H58" s="3" t="str">
        <f ca="1">IF(детализация!J57&gt;0,OFFSET(исх.данные!$A$16,детализация!J57,4,1,1)," ")</f>
        <v xml:space="preserve"> </v>
      </c>
      <c r="I58" s="3" t="str">
        <f ca="1">IF(детализация!K57&gt;0,OFFSET(исх.данные!$A$16,детализация!K57,4,1,1)," ")</f>
        <v xml:space="preserve"> </v>
      </c>
      <c r="J58" s="25" t="str">
        <f>IF(детализация!L57&gt;0,детализация!L57," ")</f>
        <v xml:space="preserve"> </v>
      </c>
      <c r="K58" s="3" t="str">
        <f ca="1">IF(детализация!M57&gt;0,OFFSET(исх.данные!$A$16,детализация!M57,4,1,1)," ")</f>
        <v xml:space="preserve"> </v>
      </c>
      <c r="L58" s="3" t="str">
        <f ca="1">IF(детализация!N57&gt;0,OFFSET(исх.данные!$A$16,детализация!N57,4,1,1)," ")</f>
        <v xml:space="preserve"> </v>
      </c>
      <c r="M58" s="25" t="str">
        <f>IF(детализация!Q57&gt;0,детализация!Q57," ")</f>
        <v xml:space="preserve"> </v>
      </c>
      <c r="N58" s="19" t="str">
        <f>IF(детализация!O57&gt;0,детализация!O57," ")</f>
        <v xml:space="preserve"> </v>
      </c>
      <c r="O58" s="19" t="str">
        <f>IF(детализация!P57&gt;0,детализация!P57," ")</f>
        <v xml:space="preserve"> </v>
      </c>
      <c r="P58" s="3" t="str">
        <f>детализация!R57&amp;" "&amp;детализация!S57&amp;" "&amp;детализация!T57&amp;" "&amp;детализация!U57</f>
        <v xml:space="preserve">   </v>
      </c>
      <c r="Q58" s="85">
        <f>IF(детализация!Q57&gt;0,1,0)</f>
        <v>0</v>
      </c>
    </row>
    <row r="59" spans="1:17" ht="15">
      <c r="A59" s="86">
        <v>55</v>
      </c>
      <c r="B59" s="18" t="str">
        <f>IF(детализация!B58&gt;0,детализация!B58," ")</f>
        <v xml:space="preserve"> </v>
      </c>
      <c r="C59" s="2" t="str">
        <f ca="1">детализация!E58</f>
        <v xml:space="preserve"> </v>
      </c>
      <c r="D59" s="2" t="str">
        <f ca="1">детализация!F58</f>
        <v xml:space="preserve">  </v>
      </c>
      <c r="E59" s="3" t="str">
        <f ca="1">детализация!G58</f>
        <v xml:space="preserve">  </v>
      </c>
      <c r="F59" s="3" t="str">
        <f>IF(детализация!H58&gt;0," ","Не задана")</f>
        <v>Не задана</v>
      </c>
      <c r="G59" s="25" t="str">
        <f>IF(детализация!I58&gt;0,детализация!I58," ")</f>
        <v xml:space="preserve"> </v>
      </c>
      <c r="H59" s="3" t="str">
        <f ca="1">IF(детализация!J58&gt;0,OFFSET(исх.данные!$A$16,детализация!J58,4,1,1)," ")</f>
        <v xml:space="preserve"> </v>
      </c>
      <c r="I59" s="3" t="str">
        <f ca="1">IF(детализация!K58&gt;0,OFFSET(исх.данные!$A$16,детализация!K58,4,1,1)," ")</f>
        <v xml:space="preserve"> </v>
      </c>
      <c r="J59" s="25" t="str">
        <f>IF(детализация!L58&gt;0,детализация!L58," ")</f>
        <v xml:space="preserve"> </v>
      </c>
      <c r="K59" s="3" t="str">
        <f ca="1">IF(детализация!M58&gt;0,OFFSET(исх.данные!$A$16,детализация!M58,4,1,1)," ")</f>
        <v xml:space="preserve"> </v>
      </c>
      <c r="L59" s="3" t="str">
        <f ca="1">IF(детализация!N58&gt;0,OFFSET(исх.данные!$A$16,детализация!N58,4,1,1)," ")</f>
        <v xml:space="preserve"> </v>
      </c>
      <c r="M59" s="25" t="str">
        <f>IF(детализация!Q58&gt;0,детализация!Q58," ")</f>
        <v xml:space="preserve"> </v>
      </c>
      <c r="N59" s="19" t="str">
        <f>IF(детализация!O58&gt;0,детализация!O58," ")</f>
        <v xml:space="preserve"> </v>
      </c>
      <c r="O59" s="19" t="str">
        <f>IF(детализация!P58&gt;0,детализация!P58," ")</f>
        <v xml:space="preserve"> </v>
      </c>
      <c r="P59" s="3" t="str">
        <f>детализация!R58&amp;" "&amp;детализация!S58&amp;" "&amp;детализация!T58&amp;" "&amp;детализация!U58</f>
        <v xml:space="preserve">   </v>
      </c>
      <c r="Q59" s="85">
        <f>IF(детализация!Q58&gt;0,1,0)</f>
        <v>0</v>
      </c>
    </row>
    <row r="60" spans="1:17" ht="15">
      <c r="A60" s="86">
        <v>56</v>
      </c>
      <c r="B60" s="18" t="str">
        <f>IF(детализация!B59&gt;0,детализация!B59," ")</f>
        <v xml:space="preserve"> </v>
      </c>
      <c r="C60" s="2" t="str">
        <f ca="1">детализация!E59</f>
        <v xml:space="preserve"> </v>
      </c>
      <c r="D60" s="2" t="str">
        <f ca="1">детализация!F59</f>
        <v xml:space="preserve">  </v>
      </c>
      <c r="E60" s="3" t="str">
        <f ca="1">детализация!G59</f>
        <v xml:space="preserve">  </v>
      </c>
      <c r="F60" s="3" t="str">
        <f>IF(детализация!H59&gt;0," ","Не задана")</f>
        <v>Не задана</v>
      </c>
      <c r="G60" s="25" t="str">
        <f>IF(детализация!I59&gt;0,детализация!I59," ")</f>
        <v xml:space="preserve"> </v>
      </c>
      <c r="H60" s="3" t="str">
        <f ca="1">IF(детализация!J59&gt;0,OFFSET(исх.данные!$A$16,детализация!J59,4,1,1)," ")</f>
        <v xml:space="preserve"> </v>
      </c>
      <c r="I60" s="3" t="str">
        <f ca="1">IF(детализация!K59&gt;0,OFFSET(исх.данные!$A$16,детализация!K59,4,1,1)," ")</f>
        <v xml:space="preserve"> </v>
      </c>
      <c r="J60" s="25" t="str">
        <f>IF(детализация!L59&gt;0,детализация!L59," ")</f>
        <v xml:space="preserve"> </v>
      </c>
      <c r="K60" s="3" t="str">
        <f ca="1">IF(детализация!M59&gt;0,OFFSET(исх.данные!$A$16,детализация!M59,4,1,1)," ")</f>
        <v xml:space="preserve"> </v>
      </c>
      <c r="L60" s="3" t="str">
        <f ca="1">IF(детализация!N59&gt;0,OFFSET(исх.данные!$A$16,детализация!N59,4,1,1)," ")</f>
        <v xml:space="preserve"> </v>
      </c>
      <c r="M60" s="25" t="str">
        <f>IF(детализация!Q59&gt;0,детализация!Q59," ")</f>
        <v xml:space="preserve"> </v>
      </c>
      <c r="N60" s="19" t="str">
        <f>IF(детализация!O59&gt;0,детализация!O59," ")</f>
        <v xml:space="preserve"> </v>
      </c>
      <c r="O60" s="19" t="str">
        <f>IF(детализация!P59&gt;0,детализация!P59," ")</f>
        <v xml:space="preserve"> </v>
      </c>
      <c r="P60" s="3" t="str">
        <f>детализация!R59&amp;" "&amp;детализация!S59&amp;" "&amp;детализация!T59&amp;" "&amp;детализация!U59</f>
        <v xml:space="preserve">   </v>
      </c>
      <c r="Q60" s="85">
        <f>IF(детализация!Q59&gt;0,1,0)</f>
        <v>0</v>
      </c>
    </row>
    <row r="61" spans="1:17" ht="15">
      <c r="A61" s="86">
        <v>57</v>
      </c>
      <c r="B61" s="18" t="str">
        <f>IF(детализация!B60&gt;0,детализация!B60," ")</f>
        <v xml:space="preserve"> </v>
      </c>
      <c r="C61" s="2" t="str">
        <f ca="1">детализация!E60</f>
        <v xml:space="preserve"> </v>
      </c>
      <c r="D61" s="2" t="str">
        <f ca="1">детализация!F60</f>
        <v xml:space="preserve">  </v>
      </c>
      <c r="E61" s="3" t="str">
        <f ca="1">детализация!G60</f>
        <v xml:space="preserve">  </v>
      </c>
      <c r="F61" s="3" t="str">
        <f>IF(детализация!H60&gt;0," ","Не задана")</f>
        <v>Не задана</v>
      </c>
      <c r="G61" s="25" t="str">
        <f>IF(детализация!I60&gt;0,детализация!I60," ")</f>
        <v xml:space="preserve"> </v>
      </c>
      <c r="H61" s="3" t="str">
        <f ca="1">IF(детализация!J60&gt;0,OFFSET(исх.данные!$A$16,детализация!J60,4,1,1)," ")</f>
        <v xml:space="preserve"> </v>
      </c>
      <c r="I61" s="3" t="str">
        <f ca="1">IF(детализация!K60&gt;0,OFFSET(исх.данные!$A$16,детализация!K60,4,1,1)," ")</f>
        <v xml:space="preserve"> </v>
      </c>
      <c r="J61" s="25" t="str">
        <f>IF(детализация!L60&gt;0,детализация!L60," ")</f>
        <v xml:space="preserve"> </v>
      </c>
      <c r="K61" s="3" t="str">
        <f ca="1">IF(детализация!M60&gt;0,OFFSET(исх.данные!$A$16,детализация!M60,4,1,1)," ")</f>
        <v xml:space="preserve"> </v>
      </c>
      <c r="L61" s="3" t="str">
        <f ca="1">IF(детализация!N60&gt;0,OFFSET(исх.данные!$A$16,детализация!N60,4,1,1)," ")</f>
        <v xml:space="preserve"> </v>
      </c>
      <c r="M61" s="25" t="str">
        <f>IF(детализация!Q60&gt;0,детализация!Q60," ")</f>
        <v xml:space="preserve"> </v>
      </c>
      <c r="N61" s="19" t="str">
        <f>IF(детализация!O60&gt;0,детализация!O60," ")</f>
        <v xml:space="preserve"> </v>
      </c>
      <c r="O61" s="19" t="str">
        <f>IF(детализация!P60&gt;0,детализация!P60," ")</f>
        <v xml:space="preserve"> </v>
      </c>
      <c r="P61" s="3" t="str">
        <f>детализация!R60&amp;" "&amp;детализация!S60&amp;" "&amp;детализация!T60&amp;" "&amp;детализация!U60</f>
        <v xml:space="preserve">   </v>
      </c>
      <c r="Q61" s="85">
        <f>IF(детализация!Q60&gt;0,1,0)</f>
        <v>0</v>
      </c>
    </row>
    <row r="62" spans="1:17" ht="15">
      <c r="A62" s="86">
        <v>58</v>
      </c>
      <c r="B62" s="18" t="str">
        <f>IF(детализация!B61&gt;0,детализация!B61," ")</f>
        <v xml:space="preserve"> </v>
      </c>
      <c r="C62" s="2" t="str">
        <f ca="1">детализация!E61</f>
        <v xml:space="preserve"> </v>
      </c>
      <c r="D62" s="2" t="str">
        <f ca="1">детализация!F61</f>
        <v xml:space="preserve">  </v>
      </c>
      <c r="E62" s="3" t="str">
        <f ca="1">детализация!G61</f>
        <v xml:space="preserve">  </v>
      </c>
      <c r="F62" s="3" t="str">
        <f>IF(детализация!H61&gt;0," ","Не задана")</f>
        <v>Не задана</v>
      </c>
      <c r="G62" s="25" t="str">
        <f>IF(детализация!I61&gt;0,детализация!I61," ")</f>
        <v xml:space="preserve"> </v>
      </c>
      <c r="H62" s="3" t="str">
        <f ca="1">IF(детализация!J61&gt;0,OFFSET(исх.данные!$A$16,детализация!J61,4,1,1)," ")</f>
        <v xml:space="preserve"> </v>
      </c>
      <c r="I62" s="3" t="str">
        <f ca="1">IF(детализация!K61&gt;0,OFFSET(исх.данные!$A$16,детализация!K61,4,1,1)," ")</f>
        <v xml:space="preserve"> </v>
      </c>
      <c r="J62" s="25" t="str">
        <f>IF(детализация!L61&gt;0,детализация!L61," ")</f>
        <v xml:space="preserve"> </v>
      </c>
      <c r="K62" s="3" t="str">
        <f ca="1">IF(детализация!M61&gt;0,OFFSET(исх.данные!$A$16,детализация!M61,4,1,1)," ")</f>
        <v xml:space="preserve"> </v>
      </c>
      <c r="L62" s="3" t="str">
        <f ca="1">IF(детализация!N61&gt;0,OFFSET(исх.данные!$A$16,детализация!N61,4,1,1)," ")</f>
        <v xml:space="preserve"> </v>
      </c>
      <c r="M62" s="25" t="str">
        <f>IF(детализация!Q61&gt;0,детализация!Q61," ")</f>
        <v xml:space="preserve"> </v>
      </c>
      <c r="N62" s="19" t="str">
        <f>IF(детализация!O61&gt;0,детализация!O61," ")</f>
        <v xml:space="preserve"> </v>
      </c>
      <c r="O62" s="19" t="str">
        <f>IF(детализация!P61&gt;0,детализация!P61," ")</f>
        <v xml:space="preserve"> </v>
      </c>
      <c r="P62" s="3" t="str">
        <f>детализация!R61&amp;" "&amp;детализация!S61&amp;" "&amp;детализация!T61&amp;" "&amp;детализация!U61</f>
        <v xml:space="preserve">   </v>
      </c>
      <c r="Q62" s="85">
        <f>IF(детализация!Q61&gt;0,1,0)</f>
        <v>0</v>
      </c>
    </row>
    <row r="63" spans="1:17" ht="15">
      <c r="A63" s="86">
        <v>59</v>
      </c>
      <c r="B63" s="18" t="str">
        <f>IF(детализация!B62&gt;0,детализация!B62," ")</f>
        <v xml:space="preserve"> </v>
      </c>
      <c r="C63" s="2" t="str">
        <f ca="1">детализация!E62</f>
        <v xml:space="preserve"> </v>
      </c>
      <c r="D63" s="2" t="str">
        <f ca="1">детализация!F62</f>
        <v xml:space="preserve">  </v>
      </c>
      <c r="E63" s="3" t="str">
        <f ca="1">детализация!G62</f>
        <v xml:space="preserve">  </v>
      </c>
      <c r="F63" s="3" t="str">
        <f>IF(детализация!H62&gt;0," ","Не задана")</f>
        <v>Не задана</v>
      </c>
      <c r="G63" s="25" t="str">
        <f>IF(детализация!I62&gt;0,детализация!I62," ")</f>
        <v xml:space="preserve"> </v>
      </c>
      <c r="H63" s="3" t="str">
        <f ca="1">IF(детализация!J62&gt;0,OFFSET(исх.данные!$A$16,детализация!J62,4,1,1)," ")</f>
        <v xml:space="preserve"> </v>
      </c>
      <c r="I63" s="3" t="str">
        <f ca="1">IF(детализация!K62&gt;0,OFFSET(исх.данные!$A$16,детализация!K62,4,1,1)," ")</f>
        <v xml:space="preserve"> </v>
      </c>
      <c r="J63" s="25" t="str">
        <f>IF(детализация!L62&gt;0,детализация!L62," ")</f>
        <v xml:space="preserve"> </v>
      </c>
      <c r="K63" s="3" t="str">
        <f ca="1">IF(детализация!M62&gt;0,OFFSET(исх.данные!$A$16,детализация!M62,4,1,1)," ")</f>
        <v xml:space="preserve"> </v>
      </c>
      <c r="L63" s="3" t="str">
        <f ca="1">IF(детализация!N62&gt;0,OFFSET(исх.данные!$A$16,детализация!N62,4,1,1)," ")</f>
        <v xml:space="preserve"> </v>
      </c>
      <c r="M63" s="25" t="str">
        <f>IF(детализация!Q62&gt;0,детализация!Q62," ")</f>
        <v xml:space="preserve"> </v>
      </c>
      <c r="N63" s="19" t="str">
        <f>IF(детализация!O62&gt;0,детализация!O62," ")</f>
        <v xml:space="preserve"> </v>
      </c>
      <c r="O63" s="19" t="str">
        <f>IF(детализация!P62&gt;0,детализация!P62," ")</f>
        <v xml:space="preserve"> </v>
      </c>
      <c r="P63" s="3" t="str">
        <f>детализация!R62&amp;" "&amp;детализация!S62&amp;" "&amp;детализация!T62&amp;" "&amp;детализация!U62</f>
        <v xml:space="preserve">   </v>
      </c>
      <c r="Q63" s="85">
        <f>IF(детализация!Q62&gt;0,1,0)</f>
        <v>0</v>
      </c>
    </row>
    <row r="64" spans="1:17" ht="15">
      <c r="A64" s="86">
        <v>60</v>
      </c>
      <c r="B64" s="18" t="str">
        <f>IF(детализация!B63&gt;0,детализация!B63," ")</f>
        <v xml:space="preserve"> </v>
      </c>
      <c r="C64" s="2" t="str">
        <f ca="1">детализация!E63</f>
        <v xml:space="preserve"> </v>
      </c>
      <c r="D64" s="2" t="str">
        <f ca="1">детализация!F63</f>
        <v xml:space="preserve">  </v>
      </c>
      <c r="E64" s="3" t="str">
        <f ca="1">детализация!G63</f>
        <v xml:space="preserve">  </v>
      </c>
      <c r="F64" s="3" t="str">
        <f>IF(детализация!H63&gt;0," ","Не задана")</f>
        <v>Не задана</v>
      </c>
      <c r="G64" s="25" t="str">
        <f>IF(детализация!I63&gt;0,детализация!I63," ")</f>
        <v xml:space="preserve"> </v>
      </c>
      <c r="H64" s="3" t="str">
        <f ca="1">IF(детализация!J63&gt;0,OFFSET(исх.данные!$A$16,детализация!J63,4,1,1)," ")</f>
        <v xml:space="preserve"> </v>
      </c>
      <c r="I64" s="3" t="str">
        <f ca="1">IF(детализация!K63&gt;0,OFFSET(исх.данные!$A$16,детализация!K63,4,1,1)," ")</f>
        <v xml:space="preserve"> </v>
      </c>
      <c r="J64" s="25" t="str">
        <f>IF(детализация!L63&gt;0,детализация!L63," ")</f>
        <v xml:space="preserve"> </v>
      </c>
      <c r="K64" s="3" t="str">
        <f ca="1">IF(детализация!M63&gt;0,OFFSET(исх.данные!$A$16,детализация!M63,4,1,1)," ")</f>
        <v xml:space="preserve"> </v>
      </c>
      <c r="L64" s="3" t="str">
        <f ca="1">IF(детализация!N63&gt;0,OFFSET(исх.данные!$A$16,детализация!N63,4,1,1)," ")</f>
        <v xml:space="preserve"> </v>
      </c>
      <c r="M64" s="25" t="str">
        <f>IF(детализация!Q63&gt;0,детализация!Q63," ")</f>
        <v xml:space="preserve"> </v>
      </c>
      <c r="N64" s="19" t="str">
        <f>IF(детализация!O63&gt;0,детализация!O63," ")</f>
        <v xml:space="preserve"> </v>
      </c>
      <c r="O64" s="19" t="str">
        <f>IF(детализация!P63&gt;0,детализация!P63," ")</f>
        <v xml:space="preserve"> </v>
      </c>
      <c r="P64" s="3" t="str">
        <f>детализация!R63&amp;" "&amp;детализация!S63&amp;" "&amp;детализация!T63&amp;" "&amp;детализация!U63</f>
        <v xml:space="preserve">   </v>
      </c>
      <c r="Q64" s="85">
        <f>IF(детализация!Q63&gt;0,1,0)</f>
        <v>0</v>
      </c>
    </row>
    <row r="65" spans="1:17" ht="15">
      <c r="A65" s="86">
        <v>61</v>
      </c>
      <c r="B65" s="18" t="str">
        <f>IF(детализация!B64&gt;0,детализация!B64," ")</f>
        <v xml:space="preserve"> </v>
      </c>
      <c r="C65" s="2" t="str">
        <f ca="1">детализация!E64</f>
        <v xml:space="preserve"> </v>
      </c>
      <c r="D65" s="2" t="str">
        <f ca="1">детализация!F64</f>
        <v xml:space="preserve">  </v>
      </c>
      <c r="E65" s="3" t="str">
        <f ca="1">детализация!G64</f>
        <v xml:space="preserve">  </v>
      </c>
      <c r="F65" s="3" t="str">
        <f>IF(детализация!H64&gt;0," ","Не задана")</f>
        <v>Не задана</v>
      </c>
      <c r="G65" s="25" t="str">
        <f>IF(детализация!I64&gt;0,детализация!I64," ")</f>
        <v xml:space="preserve"> </v>
      </c>
      <c r="H65" s="3" t="str">
        <f ca="1">IF(детализация!J64&gt;0,OFFSET(исх.данные!$A$16,детализация!J64,4,1,1)," ")</f>
        <v xml:space="preserve"> </v>
      </c>
      <c r="I65" s="3" t="str">
        <f ca="1">IF(детализация!K64&gt;0,OFFSET(исх.данные!$A$16,детализация!K64,4,1,1)," ")</f>
        <v xml:space="preserve"> </v>
      </c>
      <c r="J65" s="25" t="str">
        <f>IF(детализация!L64&gt;0,детализация!L64," ")</f>
        <v xml:space="preserve"> </v>
      </c>
      <c r="K65" s="3" t="str">
        <f ca="1">IF(детализация!M64&gt;0,OFFSET(исх.данные!$A$16,детализация!M64,4,1,1)," ")</f>
        <v xml:space="preserve"> </v>
      </c>
      <c r="L65" s="3" t="str">
        <f ca="1">IF(детализация!N64&gt;0,OFFSET(исх.данные!$A$16,детализация!N64,4,1,1)," ")</f>
        <v xml:space="preserve"> </v>
      </c>
      <c r="M65" s="25" t="str">
        <f>IF(детализация!Q64&gt;0,детализация!Q64," ")</f>
        <v xml:space="preserve"> </v>
      </c>
      <c r="N65" s="19" t="str">
        <f>IF(детализация!O64&gt;0,детализация!O64," ")</f>
        <v xml:space="preserve"> </v>
      </c>
      <c r="O65" s="19" t="str">
        <f>IF(детализация!P64&gt;0,детализация!P64," ")</f>
        <v xml:space="preserve"> </v>
      </c>
      <c r="P65" s="3" t="str">
        <f>детализация!R64&amp;" "&amp;детализация!S64&amp;" "&amp;детализация!T64&amp;" "&amp;детализация!U64</f>
        <v xml:space="preserve">   </v>
      </c>
      <c r="Q65" s="85">
        <f>IF(детализация!Q64&gt;0,1,0)</f>
        <v>0</v>
      </c>
    </row>
    <row r="66" spans="1:17" ht="15">
      <c r="A66" s="86">
        <v>62</v>
      </c>
      <c r="B66" s="18" t="str">
        <f>IF(детализация!B65&gt;0,детализация!B65," ")</f>
        <v xml:space="preserve"> </v>
      </c>
      <c r="C66" s="2" t="str">
        <f ca="1">детализация!E65</f>
        <v xml:space="preserve"> </v>
      </c>
      <c r="D66" s="2" t="str">
        <f ca="1">детализация!F65</f>
        <v xml:space="preserve">  </v>
      </c>
      <c r="E66" s="3" t="str">
        <f ca="1">детализация!G65</f>
        <v xml:space="preserve">  </v>
      </c>
      <c r="F66" s="3" t="str">
        <f>IF(детализация!H65&gt;0," ","Не задана")</f>
        <v>Не задана</v>
      </c>
      <c r="G66" s="25" t="str">
        <f>IF(детализация!I65&gt;0,детализация!I65," ")</f>
        <v xml:space="preserve"> </v>
      </c>
      <c r="H66" s="3" t="str">
        <f ca="1">IF(детализация!J65&gt;0,OFFSET(исх.данные!$A$16,детализация!J65,4,1,1)," ")</f>
        <v xml:space="preserve"> </v>
      </c>
      <c r="I66" s="3" t="str">
        <f ca="1">IF(детализация!K65&gt;0,OFFSET(исх.данные!$A$16,детализация!K65,4,1,1)," ")</f>
        <v xml:space="preserve"> </v>
      </c>
      <c r="J66" s="25" t="str">
        <f>IF(детализация!L65&gt;0,детализация!L65," ")</f>
        <v xml:space="preserve"> </v>
      </c>
      <c r="K66" s="3" t="str">
        <f ca="1">IF(детализация!M65&gt;0,OFFSET(исх.данные!$A$16,детализация!M65,4,1,1)," ")</f>
        <v xml:space="preserve"> </v>
      </c>
      <c r="L66" s="3" t="str">
        <f ca="1">IF(детализация!N65&gt;0,OFFSET(исх.данные!$A$16,детализация!N65,4,1,1)," ")</f>
        <v xml:space="preserve"> </v>
      </c>
      <c r="M66" s="25" t="str">
        <f>IF(детализация!Q65&gt;0,детализация!Q65," ")</f>
        <v xml:space="preserve"> </v>
      </c>
      <c r="N66" s="19" t="str">
        <f>IF(детализация!O65&gt;0,детализация!O65," ")</f>
        <v xml:space="preserve"> </v>
      </c>
      <c r="O66" s="19" t="str">
        <f>IF(детализация!P65&gt;0,детализация!P65," ")</f>
        <v xml:space="preserve"> </v>
      </c>
      <c r="P66" s="3" t="str">
        <f>детализация!R65&amp;" "&amp;детализация!S65&amp;" "&amp;детализация!T65&amp;" "&amp;детализация!U65</f>
        <v xml:space="preserve">   </v>
      </c>
      <c r="Q66" s="85">
        <f>IF(детализация!Q65&gt;0,1,0)</f>
        <v>0</v>
      </c>
    </row>
    <row r="67" spans="1:17" ht="15">
      <c r="A67" s="86">
        <v>63</v>
      </c>
      <c r="B67" s="18" t="str">
        <f>IF(детализация!B66&gt;0,детализация!B66," ")</f>
        <v xml:space="preserve"> </v>
      </c>
      <c r="C67" s="2" t="str">
        <f ca="1">детализация!E66</f>
        <v xml:space="preserve"> </v>
      </c>
      <c r="D67" s="2" t="str">
        <f ca="1">детализация!F66</f>
        <v xml:space="preserve">  </v>
      </c>
      <c r="E67" s="3" t="str">
        <f ca="1">детализация!G66</f>
        <v xml:space="preserve">  </v>
      </c>
      <c r="F67" s="3" t="str">
        <f>IF(детализация!H66&gt;0," ","Не задана")</f>
        <v>Не задана</v>
      </c>
      <c r="G67" s="25" t="str">
        <f>IF(детализация!I66&gt;0,детализация!I66," ")</f>
        <v xml:space="preserve"> </v>
      </c>
      <c r="H67" s="3" t="str">
        <f ca="1">IF(детализация!J66&gt;0,OFFSET(исх.данные!$A$16,детализация!J66,4,1,1)," ")</f>
        <v xml:space="preserve"> </v>
      </c>
      <c r="I67" s="3" t="str">
        <f ca="1">IF(детализация!K66&gt;0,OFFSET(исх.данные!$A$16,детализация!K66,4,1,1)," ")</f>
        <v xml:space="preserve"> </v>
      </c>
      <c r="J67" s="25" t="str">
        <f>IF(детализация!L66&gt;0,детализация!L66," ")</f>
        <v xml:space="preserve"> </v>
      </c>
      <c r="K67" s="3" t="str">
        <f ca="1">IF(детализация!M66&gt;0,OFFSET(исх.данные!$A$16,детализация!M66,4,1,1)," ")</f>
        <v xml:space="preserve"> </v>
      </c>
      <c r="L67" s="3" t="str">
        <f ca="1">IF(детализация!N66&gt;0,OFFSET(исх.данные!$A$16,детализация!N66,4,1,1)," ")</f>
        <v xml:space="preserve"> </v>
      </c>
      <c r="M67" s="25" t="str">
        <f>IF(детализация!Q66&gt;0,детализация!Q66," ")</f>
        <v xml:space="preserve"> </v>
      </c>
      <c r="N67" s="19" t="str">
        <f>IF(детализация!O66&gt;0,детализация!O66," ")</f>
        <v xml:space="preserve"> </v>
      </c>
      <c r="O67" s="19" t="str">
        <f>IF(детализация!P66&gt;0,детализация!P66," ")</f>
        <v xml:space="preserve"> </v>
      </c>
      <c r="P67" s="3" t="str">
        <f>детализация!R66&amp;" "&amp;детализация!S66&amp;" "&amp;детализация!T66&amp;" "&amp;детализация!U66</f>
        <v xml:space="preserve">   </v>
      </c>
      <c r="Q67" s="85">
        <f>IF(детализация!Q66&gt;0,1,0)</f>
        <v>0</v>
      </c>
    </row>
    <row r="68" spans="1:17" ht="15">
      <c r="A68" s="86">
        <v>64</v>
      </c>
      <c r="B68" s="18" t="str">
        <f>IF(детализация!B67&gt;0,детализация!B67," ")</f>
        <v xml:space="preserve"> </v>
      </c>
      <c r="C68" s="2" t="str">
        <f ca="1">детализация!E67</f>
        <v xml:space="preserve"> </v>
      </c>
      <c r="D68" s="2" t="str">
        <f ca="1">детализация!F67</f>
        <v xml:space="preserve">  </v>
      </c>
      <c r="E68" s="3" t="str">
        <f ca="1">детализация!G67</f>
        <v xml:space="preserve">  </v>
      </c>
      <c r="F68" s="3" t="str">
        <f>IF(детализация!H67&gt;0," ","Не задана")</f>
        <v>Не задана</v>
      </c>
      <c r="G68" s="25" t="str">
        <f>IF(детализация!I67&gt;0,детализация!I67," ")</f>
        <v xml:space="preserve"> </v>
      </c>
      <c r="H68" s="3" t="str">
        <f ca="1">IF(детализация!J67&gt;0,OFFSET(исх.данные!$A$16,детализация!J67,4,1,1)," ")</f>
        <v xml:space="preserve"> </v>
      </c>
      <c r="I68" s="3" t="str">
        <f ca="1">IF(детализация!K67&gt;0,OFFSET(исх.данные!$A$16,детализация!K67,4,1,1)," ")</f>
        <v xml:space="preserve"> </v>
      </c>
      <c r="J68" s="25" t="str">
        <f>IF(детализация!L67&gt;0,детализация!L67," ")</f>
        <v xml:space="preserve"> </v>
      </c>
      <c r="K68" s="3" t="str">
        <f ca="1">IF(детализация!M67&gt;0,OFFSET(исх.данные!$A$16,детализация!M67,4,1,1)," ")</f>
        <v xml:space="preserve"> </v>
      </c>
      <c r="L68" s="3" t="str">
        <f ca="1">IF(детализация!N67&gt;0,OFFSET(исх.данные!$A$16,детализация!N67,4,1,1)," ")</f>
        <v xml:space="preserve"> </v>
      </c>
      <c r="M68" s="25" t="str">
        <f>IF(детализация!Q67&gt;0,детализация!Q67," ")</f>
        <v xml:space="preserve"> </v>
      </c>
      <c r="N68" s="19" t="str">
        <f>IF(детализация!O67&gt;0,детализация!O67," ")</f>
        <v xml:space="preserve"> </v>
      </c>
      <c r="O68" s="19" t="str">
        <f>IF(детализация!P67&gt;0,детализация!P67," ")</f>
        <v xml:space="preserve"> </v>
      </c>
      <c r="P68" s="3" t="str">
        <f>детализация!R67&amp;" "&amp;детализация!S67&amp;" "&amp;детализация!T67&amp;" "&amp;детализация!U67</f>
        <v xml:space="preserve">   </v>
      </c>
      <c r="Q68" s="85">
        <f>IF(детализация!Q67&gt;0,1,0)</f>
        <v>0</v>
      </c>
    </row>
    <row r="69" spans="1:17" ht="15">
      <c r="A69" s="86">
        <v>65</v>
      </c>
      <c r="B69" s="18" t="str">
        <f>IF(детализация!B68&gt;0,детализация!B68," ")</f>
        <v xml:space="preserve"> </v>
      </c>
      <c r="C69" s="2" t="str">
        <f ca="1">детализация!E68</f>
        <v xml:space="preserve"> </v>
      </c>
      <c r="D69" s="2" t="str">
        <f ca="1">детализация!F68</f>
        <v xml:space="preserve">  </v>
      </c>
      <c r="E69" s="3" t="str">
        <f ca="1">детализация!G68</f>
        <v xml:space="preserve">  </v>
      </c>
      <c r="F69" s="3" t="str">
        <f>IF(детализация!H68&gt;0," ","Не задана")</f>
        <v>Не задана</v>
      </c>
      <c r="G69" s="25" t="str">
        <f>IF(детализация!I68&gt;0,детализация!I68," ")</f>
        <v xml:space="preserve"> </v>
      </c>
      <c r="H69" s="3" t="str">
        <f ca="1">IF(детализация!J68&gt;0,OFFSET(исх.данные!$A$16,детализация!J68,4,1,1)," ")</f>
        <v xml:space="preserve"> </v>
      </c>
      <c r="I69" s="3" t="str">
        <f ca="1">IF(детализация!K68&gt;0,OFFSET(исх.данные!$A$16,детализация!K68,4,1,1)," ")</f>
        <v xml:space="preserve"> </v>
      </c>
      <c r="J69" s="25" t="str">
        <f>IF(детализация!L68&gt;0,детализация!L68," ")</f>
        <v xml:space="preserve"> </v>
      </c>
      <c r="K69" s="3" t="str">
        <f ca="1">IF(детализация!M68&gt;0,OFFSET(исх.данные!$A$16,детализация!M68,4,1,1)," ")</f>
        <v xml:space="preserve"> </v>
      </c>
      <c r="L69" s="3" t="str">
        <f ca="1">IF(детализация!N68&gt;0,OFFSET(исх.данные!$A$16,детализация!N68,4,1,1)," ")</f>
        <v xml:space="preserve"> </v>
      </c>
      <c r="M69" s="25" t="str">
        <f>IF(детализация!Q68&gt;0,детализация!Q68," ")</f>
        <v xml:space="preserve"> </v>
      </c>
      <c r="N69" s="19" t="str">
        <f>IF(детализация!O68&gt;0,детализация!O68," ")</f>
        <v xml:space="preserve"> </v>
      </c>
      <c r="O69" s="19" t="str">
        <f>IF(детализация!P68&gt;0,детализация!P68," ")</f>
        <v xml:space="preserve"> </v>
      </c>
      <c r="P69" s="3" t="str">
        <f>детализация!R68&amp;" "&amp;детализация!S68&amp;" "&amp;детализация!T68&amp;" "&amp;детализация!U68</f>
        <v xml:space="preserve">   </v>
      </c>
      <c r="Q69" s="85">
        <f>IF(детализация!Q68&gt;0,1,0)</f>
        <v>0</v>
      </c>
    </row>
    <row r="70" spans="1:17" ht="15">
      <c r="A70" s="86">
        <v>66</v>
      </c>
      <c r="B70" s="18" t="str">
        <f>IF(детализация!B69&gt;0,детализация!B69," ")</f>
        <v xml:space="preserve"> </v>
      </c>
      <c r="C70" s="2" t="str">
        <f ca="1">детализация!E69</f>
        <v xml:space="preserve"> </v>
      </c>
      <c r="D70" s="2" t="str">
        <f ca="1">детализация!F69</f>
        <v xml:space="preserve">  </v>
      </c>
      <c r="E70" s="3" t="str">
        <f ca="1">детализация!G69</f>
        <v xml:space="preserve">  </v>
      </c>
      <c r="F70" s="3" t="str">
        <f>IF(детализация!H69&gt;0," ","Не задана")</f>
        <v>Не задана</v>
      </c>
      <c r="G70" s="25" t="str">
        <f>IF(детализация!I69&gt;0,детализация!I69," ")</f>
        <v xml:space="preserve"> </v>
      </c>
      <c r="H70" s="3" t="str">
        <f ca="1">IF(детализация!J69&gt;0,OFFSET(исх.данные!$A$16,детализация!J69,4,1,1)," ")</f>
        <v xml:space="preserve"> </v>
      </c>
      <c r="I70" s="3" t="str">
        <f ca="1">IF(детализация!K69&gt;0,OFFSET(исх.данные!$A$16,детализация!K69,4,1,1)," ")</f>
        <v xml:space="preserve"> </v>
      </c>
      <c r="J70" s="25" t="str">
        <f>IF(детализация!L69&gt;0,детализация!L69," ")</f>
        <v xml:space="preserve"> </v>
      </c>
      <c r="K70" s="3" t="str">
        <f ca="1">IF(детализация!M69&gt;0,OFFSET(исх.данные!$A$16,детализация!M69,4,1,1)," ")</f>
        <v xml:space="preserve"> </v>
      </c>
      <c r="L70" s="3" t="str">
        <f ca="1">IF(детализация!N69&gt;0,OFFSET(исх.данные!$A$16,детализация!N69,4,1,1)," ")</f>
        <v xml:space="preserve"> </v>
      </c>
      <c r="M70" s="25" t="str">
        <f>IF(детализация!Q69&gt;0,детализация!Q69," ")</f>
        <v xml:space="preserve"> </v>
      </c>
      <c r="N70" s="19" t="str">
        <f>IF(детализация!O69&gt;0,детализация!O69," ")</f>
        <v xml:space="preserve"> </v>
      </c>
      <c r="O70" s="19" t="str">
        <f>IF(детализация!P69&gt;0,детализация!P69," ")</f>
        <v xml:space="preserve"> </v>
      </c>
      <c r="P70" s="3" t="str">
        <f>детализация!R69&amp;" "&amp;детализация!S69&amp;" "&amp;детализация!T69&amp;" "&amp;детализация!U69</f>
        <v xml:space="preserve">   </v>
      </c>
      <c r="Q70" s="85">
        <f>IF(детализация!Q69&gt;0,1,0)</f>
        <v>0</v>
      </c>
    </row>
    <row r="71" spans="1:17" ht="15">
      <c r="A71" s="86">
        <v>67</v>
      </c>
      <c r="B71" s="18" t="str">
        <f>IF(детализация!B70&gt;0,детализация!B70," ")</f>
        <v xml:space="preserve"> </v>
      </c>
      <c r="C71" s="2" t="str">
        <f ca="1">детализация!E70</f>
        <v xml:space="preserve"> </v>
      </c>
      <c r="D71" s="2" t="str">
        <f ca="1">детализация!F70</f>
        <v xml:space="preserve">  </v>
      </c>
      <c r="E71" s="3" t="str">
        <f ca="1">детализация!G70</f>
        <v xml:space="preserve">  </v>
      </c>
      <c r="F71" s="3" t="str">
        <f>IF(детализация!H70&gt;0," ","Не задана")</f>
        <v>Не задана</v>
      </c>
      <c r="G71" s="25" t="str">
        <f>IF(детализация!I70&gt;0,детализация!I70," ")</f>
        <v xml:space="preserve"> </v>
      </c>
      <c r="H71" s="3" t="str">
        <f ca="1">IF(детализация!J70&gt;0,OFFSET(исх.данные!$A$16,детализация!J70,4,1,1)," ")</f>
        <v xml:space="preserve"> </v>
      </c>
      <c r="I71" s="3" t="str">
        <f ca="1">IF(детализация!K70&gt;0,OFFSET(исх.данные!$A$16,детализация!K70,4,1,1)," ")</f>
        <v xml:space="preserve"> </v>
      </c>
      <c r="J71" s="25" t="str">
        <f>IF(детализация!L70&gt;0,детализация!L70," ")</f>
        <v xml:space="preserve"> </v>
      </c>
      <c r="K71" s="3" t="str">
        <f ca="1">IF(детализация!M70&gt;0,OFFSET(исх.данные!$A$16,детализация!M70,4,1,1)," ")</f>
        <v xml:space="preserve"> </v>
      </c>
      <c r="L71" s="3" t="str">
        <f ca="1">IF(детализация!N70&gt;0,OFFSET(исх.данные!$A$16,детализация!N70,4,1,1)," ")</f>
        <v xml:space="preserve"> </v>
      </c>
      <c r="M71" s="25" t="str">
        <f>IF(детализация!Q70&gt;0,детализация!Q70," ")</f>
        <v xml:space="preserve"> </v>
      </c>
      <c r="N71" s="19" t="str">
        <f>IF(детализация!O70&gt;0,детализация!O70," ")</f>
        <v xml:space="preserve"> </v>
      </c>
      <c r="O71" s="19" t="str">
        <f>IF(детализация!P70&gt;0,детализация!P70," ")</f>
        <v xml:space="preserve"> </v>
      </c>
      <c r="P71" s="3" t="str">
        <f>детализация!R70&amp;" "&amp;детализация!S70&amp;" "&amp;детализация!T70&amp;" "&amp;детализация!U70</f>
        <v xml:space="preserve">   </v>
      </c>
      <c r="Q71" s="85">
        <f>IF(детализация!Q70&gt;0,1,0)</f>
        <v>0</v>
      </c>
    </row>
    <row r="72" spans="1:17" ht="15">
      <c r="A72" s="86">
        <v>68</v>
      </c>
      <c r="B72" s="18" t="str">
        <f>IF(детализация!B71&gt;0,детализация!B71," ")</f>
        <v xml:space="preserve"> </v>
      </c>
      <c r="C72" s="2" t="str">
        <f ca="1">детализация!E71</f>
        <v xml:space="preserve"> </v>
      </c>
      <c r="D72" s="2" t="str">
        <f ca="1">детализация!F71</f>
        <v xml:space="preserve">  </v>
      </c>
      <c r="E72" s="3" t="str">
        <f ca="1">детализация!G71</f>
        <v xml:space="preserve">  </v>
      </c>
      <c r="F72" s="3" t="str">
        <f>IF(детализация!H71&gt;0," ","Не задана")</f>
        <v>Не задана</v>
      </c>
      <c r="G72" s="25" t="str">
        <f>IF(детализация!I71&gt;0,детализация!I71," ")</f>
        <v xml:space="preserve"> </v>
      </c>
      <c r="H72" s="3" t="str">
        <f ca="1">IF(детализация!J71&gt;0,OFFSET(исх.данные!$A$16,детализация!J71,4,1,1)," ")</f>
        <v xml:space="preserve"> </v>
      </c>
      <c r="I72" s="3" t="str">
        <f ca="1">IF(детализация!K71&gt;0,OFFSET(исх.данные!$A$16,детализация!K71,4,1,1)," ")</f>
        <v xml:space="preserve"> </v>
      </c>
      <c r="J72" s="25" t="str">
        <f>IF(детализация!L71&gt;0,детализация!L71," ")</f>
        <v xml:space="preserve"> </v>
      </c>
      <c r="K72" s="3" t="str">
        <f ca="1">IF(детализация!M71&gt;0,OFFSET(исх.данные!$A$16,детализация!M71,4,1,1)," ")</f>
        <v xml:space="preserve"> </v>
      </c>
      <c r="L72" s="3" t="str">
        <f ca="1">IF(детализация!N71&gt;0,OFFSET(исх.данные!$A$16,детализация!N71,4,1,1)," ")</f>
        <v xml:space="preserve"> </v>
      </c>
      <c r="M72" s="25" t="str">
        <f>IF(детализация!Q71&gt;0,детализация!Q71," ")</f>
        <v xml:space="preserve"> </v>
      </c>
      <c r="N72" s="19" t="str">
        <f>IF(детализация!O71&gt;0,детализация!O71," ")</f>
        <v xml:space="preserve"> </v>
      </c>
      <c r="O72" s="19" t="str">
        <f>IF(детализация!P71&gt;0,детализация!P71," ")</f>
        <v xml:space="preserve"> </v>
      </c>
      <c r="P72" s="3" t="str">
        <f>детализация!R71&amp;" "&amp;детализация!S71&amp;" "&amp;детализация!T71&amp;" "&amp;детализация!U71</f>
        <v xml:space="preserve">   </v>
      </c>
      <c r="Q72" s="85">
        <f>IF(детализация!Q71&gt;0,1,0)</f>
        <v>0</v>
      </c>
    </row>
    <row r="73" spans="1:17" ht="15">
      <c r="A73" s="86">
        <v>69</v>
      </c>
      <c r="B73" s="18" t="str">
        <f>IF(детализация!B72&gt;0,детализация!B72," ")</f>
        <v xml:space="preserve"> </v>
      </c>
      <c r="C73" s="2" t="str">
        <f ca="1">детализация!E72</f>
        <v xml:space="preserve"> </v>
      </c>
      <c r="D73" s="2" t="str">
        <f ca="1">детализация!F72</f>
        <v xml:space="preserve">  </v>
      </c>
      <c r="E73" s="3" t="str">
        <f ca="1">детализация!G72</f>
        <v xml:space="preserve">  </v>
      </c>
      <c r="F73" s="3" t="str">
        <f>IF(детализация!H72&gt;0," ","Не задана")</f>
        <v>Не задана</v>
      </c>
      <c r="G73" s="25" t="str">
        <f>IF(детализация!I72&gt;0,детализация!I72," ")</f>
        <v xml:space="preserve"> </v>
      </c>
      <c r="H73" s="3" t="str">
        <f ca="1">IF(детализация!J72&gt;0,OFFSET(исх.данные!$A$16,детализация!J72,4,1,1)," ")</f>
        <v xml:space="preserve"> </v>
      </c>
      <c r="I73" s="3" t="str">
        <f ca="1">IF(детализация!K72&gt;0,OFFSET(исх.данные!$A$16,детализация!K72,4,1,1)," ")</f>
        <v xml:space="preserve"> </v>
      </c>
      <c r="J73" s="25" t="str">
        <f>IF(детализация!L72&gt;0,детализация!L72," ")</f>
        <v xml:space="preserve"> </v>
      </c>
      <c r="K73" s="3" t="str">
        <f ca="1">IF(детализация!M72&gt;0,OFFSET(исх.данные!$A$16,детализация!M72,4,1,1)," ")</f>
        <v xml:space="preserve"> </v>
      </c>
      <c r="L73" s="3" t="str">
        <f ca="1">IF(детализация!N72&gt;0,OFFSET(исх.данные!$A$16,детализация!N72,4,1,1)," ")</f>
        <v xml:space="preserve"> </v>
      </c>
      <c r="M73" s="25" t="str">
        <f>IF(детализация!Q72&gt;0,детализация!Q72," ")</f>
        <v xml:space="preserve"> </v>
      </c>
      <c r="N73" s="19" t="str">
        <f>IF(детализация!O72&gt;0,детализация!O72," ")</f>
        <v xml:space="preserve"> </v>
      </c>
      <c r="O73" s="19" t="str">
        <f>IF(детализация!P72&gt;0,детализация!P72," ")</f>
        <v xml:space="preserve"> </v>
      </c>
      <c r="P73" s="3" t="str">
        <f>детализация!R72&amp;" "&amp;детализация!S72&amp;" "&amp;детализация!T72&amp;" "&amp;детализация!U72</f>
        <v xml:space="preserve">   </v>
      </c>
      <c r="Q73" s="85">
        <f>IF(детализация!Q72&gt;0,1,0)</f>
        <v>0</v>
      </c>
    </row>
    <row r="74" spans="1:17" ht="15">
      <c r="A74" s="86">
        <v>70</v>
      </c>
      <c r="B74" s="18" t="str">
        <f>IF(детализация!B73&gt;0,детализация!B73," ")</f>
        <v xml:space="preserve"> </v>
      </c>
      <c r="C74" s="2" t="str">
        <f ca="1">детализация!E73</f>
        <v xml:space="preserve"> </v>
      </c>
      <c r="D74" s="2" t="str">
        <f ca="1">детализация!F73</f>
        <v xml:space="preserve">  </v>
      </c>
      <c r="E74" s="3" t="str">
        <f ca="1">детализация!G73</f>
        <v xml:space="preserve">  </v>
      </c>
      <c r="F74" s="3" t="str">
        <f>IF(детализация!H73&gt;0," ","Не задана")</f>
        <v>Не задана</v>
      </c>
      <c r="G74" s="25" t="str">
        <f>IF(детализация!I73&gt;0,детализация!I73," ")</f>
        <v xml:space="preserve"> </v>
      </c>
      <c r="H74" s="3" t="str">
        <f ca="1">IF(детализация!J73&gt;0,OFFSET(исх.данные!$A$16,детализация!J73,4,1,1)," ")</f>
        <v xml:space="preserve"> </v>
      </c>
      <c r="I74" s="3" t="str">
        <f ca="1">IF(детализация!K73&gt;0,OFFSET(исх.данные!$A$16,детализация!K73,4,1,1)," ")</f>
        <v xml:space="preserve"> </v>
      </c>
      <c r="J74" s="25" t="str">
        <f>IF(детализация!L73&gt;0,детализация!L73," ")</f>
        <v xml:space="preserve"> </v>
      </c>
      <c r="K74" s="3" t="str">
        <f ca="1">IF(детализация!M73&gt;0,OFFSET(исх.данные!$A$16,детализация!M73,4,1,1)," ")</f>
        <v xml:space="preserve"> </v>
      </c>
      <c r="L74" s="3" t="str">
        <f ca="1">IF(детализация!N73&gt;0,OFFSET(исх.данные!$A$16,детализация!N73,4,1,1)," ")</f>
        <v xml:space="preserve"> </v>
      </c>
      <c r="M74" s="25" t="str">
        <f>IF(детализация!Q73&gt;0,детализация!Q73," ")</f>
        <v xml:space="preserve"> </v>
      </c>
      <c r="N74" s="19" t="str">
        <f>IF(детализация!O73&gt;0,детализация!O73," ")</f>
        <v xml:space="preserve"> </v>
      </c>
      <c r="O74" s="19" t="str">
        <f>IF(детализация!P73&gt;0,детализация!P73," ")</f>
        <v xml:space="preserve"> </v>
      </c>
      <c r="P74" s="3" t="str">
        <f>детализация!R73&amp;" "&amp;детализация!S73&amp;" "&amp;детализация!T73&amp;" "&amp;детализация!U73</f>
        <v xml:space="preserve">   </v>
      </c>
      <c r="Q74" s="85">
        <f>IF(детализация!Q73&gt;0,1,0)</f>
        <v>0</v>
      </c>
    </row>
    <row r="75" spans="1:17" ht="15">
      <c r="A75" s="86">
        <v>71</v>
      </c>
      <c r="B75" s="18" t="str">
        <f>IF(детализация!B74&gt;0,детализация!B74," ")</f>
        <v xml:space="preserve"> </v>
      </c>
      <c r="C75" s="2" t="str">
        <f ca="1">детализация!E74</f>
        <v xml:space="preserve"> </v>
      </c>
      <c r="D75" s="2" t="str">
        <f ca="1">детализация!F74</f>
        <v xml:space="preserve">  </v>
      </c>
      <c r="E75" s="3" t="str">
        <f ca="1">детализация!G74</f>
        <v xml:space="preserve">  </v>
      </c>
      <c r="F75" s="3" t="str">
        <f>IF(детализация!H74&gt;0," ","Не задана")</f>
        <v>Не задана</v>
      </c>
      <c r="G75" s="25" t="str">
        <f>IF(детализация!I74&gt;0,детализация!I74," ")</f>
        <v xml:space="preserve"> </v>
      </c>
      <c r="H75" s="3" t="str">
        <f ca="1">IF(детализация!J74&gt;0,OFFSET(исх.данные!$A$16,детализация!J74,4,1,1)," ")</f>
        <v xml:space="preserve"> </v>
      </c>
      <c r="I75" s="3" t="str">
        <f ca="1">IF(детализация!K74&gt;0,OFFSET(исх.данные!$A$16,детализация!K74,4,1,1)," ")</f>
        <v xml:space="preserve"> </v>
      </c>
      <c r="J75" s="25" t="str">
        <f>IF(детализация!L74&gt;0,детализация!L74," ")</f>
        <v xml:space="preserve"> </v>
      </c>
      <c r="K75" s="3" t="str">
        <f ca="1">IF(детализация!M74&gt;0,OFFSET(исх.данные!$A$16,детализация!M74,4,1,1)," ")</f>
        <v xml:space="preserve"> </v>
      </c>
      <c r="L75" s="3" t="str">
        <f ca="1">IF(детализация!N74&gt;0,OFFSET(исх.данные!$A$16,детализация!N74,4,1,1)," ")</f>
        <v xml:space="preserve"> </v>
      </c>
      <c r="M75" s="25" t="str">
        <f>IF(детализация!Q74&gt;0,детализация!Q74," ")</f>
        <v xml:space="preserve"> </v>
      </c>
      <c r="N75" s="19" t="str">
        <f>IF(детализация!O74&gt;0,детализация!O74," ")</f>
        <v xml:space="preserve"> </v>
      </c>
      <c r="O75" s="19" t="str">
        <f>IF(детализация!P74&gt;0,детализация!P74," ")</f>
        <v xml:space="preserve"> </v>
      </c>
      <c r="P75" s="3" t="str">
        <f>детализация!R74&amp;" "&amp;детализация!S74&amp;" "&amp;детализация!T74&amp;" "&amp;детализация!U74</f>
        <v xml:space="preserve">   </v>
      </c>
      <c r="Q75" s="85">
        <f>IF(детализация!Q74&gt;0,1,0)</f>
        <v>0</v>
      </c>
    </row>
    <row r="76" spans="1:17" ht="15">
      <c r="A76" s="86">
        <v>72</v>
      </c>
      <c r="B76" s="18" t="str">
        <f>IF(детализация!B75&gt;0,детализация!B75," ")</f>
        <v xml:space="preserve"> </v>
      </c>
      <c r="C76" s="2" t="str">
        <f ca="1">детализация!E75</f>
        <v xml:space="preserve"> </v>
      </c>
      <c r="D76" s="2" t="str">
        <f ca="1">детализация!F75</f>
        <v xml:space="preserve">  </v>
      </c>
      <c r="E76" s="3" t="str">
        <f ca="1">детализация!G75</f>
        <v xml:space="preserve">  </v>
      </c>
      <c r="F76" s="3" t="str">
        <f>IF(детализация!H75&gt;0," ","Не задана")</f>
        <v>Не задана</v>
      </c>
      <c r="G76" s="25" t="str">
        <f>IF(детализация!I75&gt;0,детализация!I75," ")</f>
        <v xml:space="preserve"> </v>
      </c>
      <c r="H76" s="3" t="str">
        <f ca="1">IF(детализация!J75&gt;0,OFFSET(исх.данные!$A$16,детализация!J75,4,1,1)," ")</f>
        <v xml:space="preserve"> </v>
      </c>
      <c r="I76" s="3" t="str">
        <f ca="1">IF(детализация!K75&gt;0,OFFSET(исх.данные!$A$16,детализация!K75,4,1,1)," ")</f>
        <v xml:space="preserve"> </v>
      </c>
      <c r="J76" s="25" t="str">
        <f>IF(детализация!L75&gt;0,детализация!L75," ")</f>
        <v xml:space="preserve"> </v>
      </c>
      <c r="K76" s="3" t="str">
        <f ca="1">IF(детализация!M75&gt;0,OFFSET(исх.данные!$A$16,детализация!M75,4,1,1)," ")</f>
        <v xml:space="preserve"> </v>
      </c>
      <c r="L76" s="3" t="str">
        <f ca="1">IF(детализация!N75&gt;0,OFFSET(исх.данные!$A$16,детализация!N75,4,1,1)," ")</f>
        <v xml:space="preserve"> </v>
      </c>
      <c r="M76" s="25" t="str">
        <f>IF(детализация!Q75&gt;0,детализация!Q75," ")</f>
        <v xml:space="preserve"> </v>
      </c>
      <c r="N76" s="19" t="str">
        <f>IF(детализация!O75&gt;0,детализация!O75," ")</f>
        <v xml:space="preserve"> </v>
      </c>
      <c r="O76" s="19" t="str">
        <f>IF(детализация!P75&gt;0,детализация!P75," ")</f>
        <v xml:space="preserve"> </v>
      </c>
      <c r="P76" s="3" t="str">
        <f>детализация!R75&amp;" "&amp;детализация!S75&amp;" "&amp;детализация!T75&amp;" "&amp;детализация!U75</f>
        <v xml:space="preserve">   </v>
      </c>
      <c r="Q76" s="85">
        <f>IF(детализация!Q75&gt;0,1,0)</f>
        <v>0</v>
      </c>
    </row>
    <row r="77" spans="1:17" ht="15">
      <c r="A77" s="86">
        <v>73</v>
      </c>
      <c r="B77" s="18" t="str">
        <f>IF(детализация!B76&gt;0,детализация!B76," ")</f>
        <v xml:space="preserve"> </v>
      </c>
      <c r="C77" s="2" t="str">
        <f ca="1">детализация!E76</f>
        <v xml:space="preserve"> </v>
      </c>
      <c r="D77" s="2" t="str">
        <f ca="1">детализация!F76</f>
        <v xml:space="preserve">  </v>
      </c>
      <c r="E77" s="3" t="str">
        <f ca="1">детализация!G76</f>
        <v xml:space="preserve">  </v>
      </c>
      <c r="F77" s="3" t="str">
        <f>IF(детализация!H76&gt;0," ","Не задана")</f>
        <v>Не задана</v>
      </c>
      <c r="G77" s="25" t="str">
        <f>IF(детализация!I76&gt;0,детализация!I76," ")</f>
        <v xml:space="preserve"> </v>
      </c>
      <c r="H77" s="3" t="str">
        <f ca="1">IF(детализация!J76&gt;0,OFFSET(исх.данные!$A$16,детализация!J76,4,1,1)," ")</f>
        <v xml:space="preserve"> </v>
      </c>
      <c r="I77" s="3" t="str">
        <f ca="1">IF(детализация!K76&gt;0,OFFSET(исх.данные!$A$16,детализация!K76,4,1,1)," ")</f>
        <v xml:space="preserve"> </v>
      </c>
      <c r="J77" s="25" t="str">
        <f>IF(детализация!L76&gt;0,детализация!L76," ")</f>
        <v xml:space="preserve"> </v>
      </c>
      <c r="K77" s="3" t="str">
        <f ca="1">IF(детализация!M76&gt;0,OFFSET(исх.данные!$A$16,детализация!M76,4,1,1)," ")</f>
        <v xml:space="preserve"> </v>
      </c>
      <c r="L77" s="3" t="str">
        <f ca="1">IF(детализация!N76&gt;0,OFFSET(исх.данные!$A$16,детализация!N76,4,1,1)," ")</f>
        <v xml:space="preserve"> </v>
      </c>
      <c r="M77" s="25" t="str">
        <f>IF(детализация!Q76&gt;0,детализация!Q76," ")</f>
        <v xml:space="preserve"> </v>
      </c>
      <c r="N77" s="19" t="str">
        <f>IF(детализация!O76&gt;0,детализация!O76," ")</f>
        <v xml:space="preserve"> </v>
      </c>
      <c r="O77" s="19" t="str">
        <f>IF(детализация!P76&gt;0,детализация!P76," ")</f>
        <v xml:space="preserve"> </v>
      </c>
      <c r="P77" s="3" t="str">
        <f>детализация!R76&amp;" "&amp;детализация!S76&amp;" "&amp;детализация!T76&amp;" "&amp;детализация!U76</f>
        <v xml:space="preserve">   </v>
      </c>
      <c r="Q77" s="85">
        <f>IF(детализация!Q76&gt;0,1,0)</f>
        <v>0</v>
      </c>
    </row>
    <row r="78" spans="1:17" ht="15">
      <c r="A78" s="86">
        <v>74</v>
      </c>
      <c r="B78" s="18" t="str">
        <f>IF(детализация!B77&gt;0,детализация!B77," ")</f>
        <v xml:space="preserve"> </v>
      </c>
      <c r="C78" s="2" t="str">
        <f ca="1">детализация!E77</f>
        <v xml:space="preserve"> </v>
      </c>
      <c r="D78" s="2" t="str">
        <f ca="1">детализация!F77</f>
        <v xml:space="preserve">  </v>
      </c>
      <c r="E78" s="3" t="str">
        <f ca="1">детализация!G77</f>
        <v xml:space="preserve">  </v>
      </c>
      <c r="F78" s="3" t="str">
        <f>IF(детализация!H77&gt;0," ","Не задана")</f>
        <v>Не задана</v>
      </c>
      <c r="G78" s="25" t="str">
        <f>IF(детализация!I77&gt;0,детализация!I77," ")</f>
        <v xml:space="preserve"> </v>
      </c>
      <c r="H78" s="3" t="str">
        <f ca="1">IF(детализация!J77&gt;0,OFFSET(исх.данные!$A$16,детализация!J77,4,1,1)," ")</f>
        <v xml:space="preserve"> </v>
      </c>
      <c r="I78" s="3" t="str">
        <f ca="1">IF(детализация!K77&gt;0,OFFSET(исх.данные!$A$16,детализация!K77,4,1,1)," ")</f>
        <v xml:space="preserve"> </v>
      </c>
      <c r="J78" s="25" t="str">
        <f>IF(детализация!L77&gt;0,детализация!L77," ")</f>
        <v xml:space="preserve"> </v>
      </c>
      <c r="K78" s="3" t="str">
        <f ca="1">IF(детализация!M77&gt;0,OFFSET(исх.данные!$A$16,детализация!M77,4,1,1)," ")</f>
        <v xml:space="preserve"> </v>
      </c>
      <c r="L78" s="3" t="str">
        <f ca="1">IF(детализация!N77&gt;0,OFFSET(исх.данные!$A$16,детализация!N77,4,1,1)," ")</f>
        <v xml:space="preserve"> </v>
      </c>
      <c r="M78" s="25" t="str">
        <f>IF(детализация!Q77&gt;0,детализация!Q77," ")</f>
        <v xml:space="preserve"> </v>
      </c>
      <c r="N78" s="19" t="str">
        <f>IF(детализация!O77&gt;0,детализация!O77," ")</f>
        <v xml:space="preserve"> </v>
      </c>
      <c r="O78" s="19" t="str">
        <f>IF(детализация!P77&gt;0,детализация!P77," ")</f>
        <v xml:space="preserve"> </v>
      </c>
      <c r="P78" s="3" t="str">
        <f>детализация!R77&amp;" "&amp;детализация!S77&amp;" "&amp;детализация!T77&amp;" "&amp;детализация!U77</f>
        <v xml:space="preserve">   </v>
      </c>
      <c r="Q78" s="85">
        <f>IF(детализация!Q77&gt;0,1,0)</f>
        <v>0</v>
      </c>
    </row>
    <row r="79" spans="1:17" ht="15">
      <c r="A79" s="86">
        <v>75</v>
      </c>
      <c r="B79" s="18" t="str">
        <f>IF(детализация!B78&gt;0,детализация!B78," ")</f>
        <v xml:space="preserve"> </v>
      </c>
      <c r="C79" s="2" t="str">
        <f ca="1">детализация!E78</f>
        <v xml:space="preserve"> </v>
      </c>
      <c r="D79" s="2" t="str">
        <f ca="1">детализация!F78</f>
        <v xml:space="preserve">  </v>
      </c>
      <c r="E79" s="3" t="str">
        <f ca="1">детализация!G78</f>
        <v xml:space="preserve">  </v>
      </c>
      <c r="F79" s="3" t="str">
        <f>IF(детализация!H78&gt;0," ","Не задана")</f>
        <v>Не задана</v>
      </c>
      <c r="G79" s="25" t="str">
        <f>IF(детализация!I78&gt;0,детализация!I78," ")</f>
        <v xml:space="preserve"> </v>
      </c>
      <c r="H79" s="3" t="str">
        <f ca="1">IF(детализация!J78&gt;0,OFFSET(исх.данные!$A$16,детализация!J78,4,1,1)," ")</f>
        <v xml:space="preserve"> </v>
      </c>
      <c r="I79" s="3" t="str">
        <f ca="1">IF(детализация!K78&gt;0,OFFSET(исх.данные!$A$16,детализация!K78,4,1,1)," ")</f>
        <v xml:space="preserve"> </v>
      </c>
      <c r="J79" s="25" t="str">
        <f>IF(детализация!L78&gt;0,детализация!L78," ")</f>
        <v xml:space="preserve"> </v>
      </c>
      <c r="K79" s="3" t="str">
        <f ca="1">IF(детализация!M78&gt;0,OFFSET(исх.данные!$A$16,детализация!M78,4,1,1)," ")</f>
        <v xml:space="preserve"> </v>
      </c>
      <c r="L79" s="3" t="str">
        <f ca="1">IF(детализация!N78&gt;0,OFFSET(исх.данные!$A$16,детализация!N78,4,1,1)," ")</f>
        <v xml:space="preserve"> </v>
      </c>
      <c r="M79" s="25" t="str">
        <f>IF(детализация!Q78&gt;0,детализация!Q78," ")</f>
        <v xml:space="preserve"> </v>
      </c>
      <c r="N79" s="19" t="str">
        <f>IF(детализация!O78&gt;0,детализация!O78," ")</f>
        <v xml:space="preserve"> </v>
      </c>
      <c r="O79" s="19" t="str">
        <f>IF(детализация!P78&gt;0,детализация!P78," ")</f>
        <v xml:space="preserve"> </v>
      </c>
      <c r="P79" s="3" t="str">
        <f>детализация!R78&amp;" "&amp;детализация!S78&amp;" "&amp;детализация!T78&amp;" "&amp;детализация!U78</f>
        <v xml:space="preserve">   </v>
      </c>
      <c r="Q79" s="85">
        <f>IF(детализация!Q78&gt;0,1,0)</f>
        <v>0</v>
      </c>
    </row>
    <row r="80" spans="1:17" ht="15">
      <c r="A80" s="86">
        <v>76</v>
      </c>
      <c r="B80" s="18" t="str">
        <f>IF(детализация!B79&gt;0,детализация!B79," ")</f>
        <v xml:space="preserve"> </v>
      </c>
      <c r="C80" s="2" t="str">
        <f ca="1">детализация!E79</f>
        <v xml:space="preserve"> </v>
      </c>
      <c r="D80" s="2" t="str">
        <f ca="1">детализация!F79</f>
        <v xml:space="preserve">  </v>
      </c>
      <c r="E80" s="3" t="str">
        <f ca="1">детализация!G79</f>
        <v xml:space="preserve">  </v>
      </c>
      <c r="F80" s="3" t="str">
        <f>IF(детализация!H79&gt;0," ","Не задана")</f>
        <v>Не задана</v>
      </c>
      <c r="G80" s="25" t="str">
        <f>IF(детализация!I79&gt;0,детализация!I79," ")</f>
        <v xml:space="preserve"> </v>
      </c>
      <c r="H80" s="3" t="str">
        <f ca="1">IF(детализация!J79&gt;0,OFFSET(исх.данные!$A$16,детализация!J79,4,1,1)," ")</f>
        <v xml:space="preserve"> </v>
      </c>
      <c r="I80" s="3" t="str">
        <f ca="1">IF(детализация!K79&gt;0,OFFSET(исх.данные!$A$16,детализация!K79,4,1,1)," ")</f>
        <v xml:space="preserve"> </v>
      </c>
      <c r="J80" s="25" t="str">
        <f>IF(детализация!L79&gt;0,детализация!L79," ")</f>
        <v xml:space="preserve"> </v>
      </c>
      <c r="K80" s="3" t="str">
        <f ca="1">IF(детализация!M79&gt;0,OFFSET(исх.данные!$A$16,детализация!M79,4,1,1)," ")</f>
        <v xml:space="preserve"> </v>
      </c>
      <c r="L80" s="3" t="str">
        <f ca="1">IF(детализация!N79&gt;0,OFFSET(исх.данные!$A$16,детализация!N79,4,1,1)," ")</f>
        <v xml:space="preserve"> </v>
      </c>
      <c r="M80" s="25" t="str">
        <f>IF(детализация!Q79&gt;0,детализация!Q79," ")</f>
        <v xml:space="preserve"> </v>
      </c>
      <c r="N80" s="19" t="str">
        <f>IF(детализация!O79&gt;0,детализация!O79," ")</f>
        <v xml:space="preserve"> </v>
      </c>
      <c r="O80" s="19" t="str">
        <f>IF(детализация!P79&gt;0,детализация!P79," ")</f>
        <v xml:space="preserve"> </v>
      </c>
      <c r="P80" s="3" t="str">
        <f>детализация!R79&amp;" "&amp;детализация!S79&amp;" "&amp;детализация!T79&amp;" "&amp;детализация!U79</f>
        <v xml:space="preserve">   </v>
      </c>
      <c r="Q80" s="85">
        <f>IF(детализация!Q79&gt;0,1,0)</f>
        <v>0</v>
      </c>
    </row>
    <row r="81" spans="1:17" ht="15">
      <c r="A81" s="86">
        <v>77</v>
      </c>
      <c r="B81" s="18" t="str">
        <f>IF(детализация!B80&gt;0,детализация!B80," ")</f>
        <v xml:space="preserve"> </v>
      </c>
      <c r="C81" s="2" t="str">
        <f ca="1">детализация!E80</f>
        <v xml:space="preserve"> </v>
      </c>
      <c r="D81" s="2" t="str">
        <f ca="1">детализация!F80</f>
        <v xml:space="preserve">  </v>
      </c>
      <c r="E81" s="3" t="str">
        <f ca="1">детализация!G80</f>
        <v xml:space="preserve">  </v>
      </c>
      <c r="F81" s="3" t="str">
        <f>IF(детализация!H80&gt;0," ","Не задана")</f>
        <v>Не задана</v>
      </c>
      <c r="G81" s="25" t="str">
        <f>IF(детализация!I80&gt;0,детализация!I80," ")</f>
        <v xml:space="preserve"> </v>
      </c>
      <c r="H81" s="3" t="str">
        <f ca="1">IF(детализация!J80&gt;0,OFFSET(исх.данные!$A$16,детализация!J80,4,1,1)," ")</f>
        <v xml:space="preserve"> </v>
      </c>
      <c r="I81" s="3" t="str">
        <f ca="1">IF(детализация!K80&gt;0,OFFSET(исх.данные!$A$16,детализация!K80,4,1,1)," ")</f>
        <v xml:space="preserve"> </v>
      </c>
      <c r="J81" s="25" t="str">
        <f>IF(детализация!L80&gt;0,детализация!L80," ")</f>
        <v xml:space="preserve"> </v>
      </c>
      <c r="K81" s="3" t="str">
        <f ca="1">IF(детализация!M80&gt;0,OFFSET(исх.данные!$A$16,детализация!M80,4,1,1)," ")</f>
        <v xml:space="preserve"> </v>
      </c>
      <c r="L81" s="3" t="str">
        <f ca="1">IF(детализация!N80&gt;0,OFFSET(исх.данные!$A$16,детализация!N80,4,1,1)," ")</f>
        <v xml:space="preserve"> </v>
      </c>
      <c r="M81" s="25" t="str">
        <f>IF(детализация!Q80&gt;0,детализация!Q80," ")</f>
        <v xml:space="preserve"> </v>
      </c>
      <c r="N81" s="19" t="str">
        <f>IF(детализация!O80&gt;0,детализация!O80," ")</f>
        <v xml:space="preserve"> </v>
      </c>
      <c r="O81" s="19" t="str">
        <f>IF(детализация!P80&gt;0,детализация!P80," ")</f>
        <v xml:space="preserve"> </v>
      </c>
      <c r="P81" s="3" t="str">
        <f>детализация!R80&amp;" "&amp;детализация!S80&amp;" "&amp;детализация!T80&amp;" "&amp;детализация!U80</f>
        <v xml:space="preserve">   </v>
      </c>
      <c r="Q81" s="85">
        <f>IF(детализация!Q80&gt;0,1,0)</f>
        <v>0</v>
      </c>
    </row>
    <row r="82" spans="1:17" ht="15">
      <c r="A82" s="86">
        <v>78</v>
      </c>
      <c r="B82" s="18" t="str">
        <f>IF(детализация!B81&gt;0,детализация!B81," ")</f>
        <v xml:space="preserve"> </v>
      </c>
      <c r="C82" s="2" t="str">
        <f ca="1">детализация!E81</f>
        <v xml:space="preserve"> </v>
      </c>
      <c r="D82" s="2" t="str">
        <f ca="1">детализация!F81</f>
        <v xml:space="preserve">  </v>
      </c>
      <c r="E82" s="3" t="str">
        <f ca="1">детализация!G81</f>
        <v xml:space="preserve">  </v>
      </c>
      <c r="F82" s="3" t="str">
        <f>IF(детализация!H81&gt;0," ","Не задана")</f>
        <v>Не задана</v>
      </c>
      <c r="G82" s="25" t="str">
        <f>IF(детализация!I81&gt;0,детализация!I81," ")</f>
        <v xml:space="preserve"> </v>
      </c>
      <c r="H82" s="3" t="str">
        <f ca="1">IF(детализация!J81&gt;0,OFFSET(исх.данные!$A$16,детализация!J81,4,1,1)," ")</f>
        <v xml:space="preserve"> </v>
      </c>
      <c r="I82" s="3" t="str">
        <f ca="1">IF(детализация!K81&gt;0,OFFSET(исх.данные!$A$16,детализация!K81,4,1,1)," ")</f>
        <v xml:space="preserve"> </v>
      </c>
      <c r="J82" s="25" t="str">
        <f>IF(детализация!L81&gt;0,детализация!L81," ")</f>
        <v xml:space="preserve"> </v>
      </c>
      <c r="K82" s="3" t="str">
        <f ca="1">IF(детализация!M81&gt;0,OFFSET(исх.данные!$A$16,детализация!M81,4,1,1)," ")</f>
        <v xml:space="preserve"> </v>
      </c>
      <c r="L82" s="3" t="str">
        <f ca="1">IF(детализация!N81&gt;0,OFFSET(исх.данные!$A$16,детализация!N81,4,1,1)," ")</f>
        <v xml:space="preserve"> </v>
      </c>
      <c r="M82" s="25" t="str">
        <f>IF(детализация!Q81&gt;0,детализация!Q81," ")</f>
        <v xml:space="preserve"> </v>
      </c>
      <c r="N82" s="19" t="str">
        <f>IF(детализация!O81&gt;0,детализация!O81," ")</f>
        <v xml:space="preserve"> </v>
      </c>
      <c r="O82" s="19" t="str">
        <f>IF(детализация!P81&gt;0,детализация!P81," ")</f>
        <v xml:space="preserve"> </v>
      </c>
      <c r="P82" s="3" t="str">
        <f>детализация!R81&amp;" "&amp;детализация!S81&amp;" "&amp;детализация!T81&amp;" "&amp;детализация!U81</f>
        <v xml:space="preserve">   </v>
      </c>
      <c r="Q82" s="85">
        <f>IF(детализация!Q81&gt;0,1,0)</f>
        <v>0</v>
      </c>
    </row>
    <row r="83" spans="1:17" ht="15">
      <c r="A83" s="86">
        <v>79</v>
      </c>
      <c r="B83" s="18" t="str">
        <f>IF(детализация!B82&gt;0,детализация!B82," ")</f>
        <v xml:space="preserve"> </v>
      </c>
      <c r="C83" s="2" t="str">
        <f ca="1">детализация!E82</f>
        <v xml:space="preserve"> </v>
      </c>
      <c r="D83" s="2" t="str">
        <f ca="1">детализация!F82</f>
        <v xml:space="preserve">  </v>
      </c>
      <c r="E83" s="3" t="str">
        <f ca="1">детализация!G82</f>
        <v xml:space="preserve">  </v>
      </c>
      <c r="F83" s="3" t="str">
        <f>IF(детализация!H82&gt;0," ","Не задана")</f>
        <v>Не задана</v>
      </c>
      <c r="G83" s="25" t="str">
        <f>IF(детализация!I82&gt;0,детализация!I82," ")</f>
        <v xml:space="preserve"> </v>
      </c>
      <c r="H83" s="3" t="str">
        <f ca="1">IF(детализация!J82&gt;0,OFFSET(исх.данные!$A$16,детализация!J82,4,1,1)," ")</f>
        <v xml:space="preserve"> </v>
      </c>
      <c r="I83" s="3" t="str">
        <f ca="1">IF(детализация!K82&gt;0,OFFSET(исх.данные!$A$16,детализация!K82,4,1,1)," ")</f>
        <v xml:space="preserve"> </v>
      </c>
      <c r="J83" s="25" t="str">
        <f>IF(детализация!L82&gt;0,детализация!L82," ")</f>
        <v xml:space="preserve"> </v>
      </c>
      <c r="K83" s="3" t="str">
        <f ca="1">IF(детализация!M82&gt;0,OFFSET(исх.данные!$A$16,детализация!M82,4,1,1)," ")</f>
        <v xml:space="preserve"> </v>
      </c>
      <c r="L83" s="3" t="str">
        <f ca="1">IF(детализация!N82&gt;0,OFFSET(исх.данные!$A$16,детализация!N82,4,1,1)," ")</f>
        <v xml:space="preserve"> </v>
      </c>
      <c r="M83" s="25" t="str">
        <f>IF(детализация!Q82&gt;0,детализация!Q82," ")</f>
        <v xml:space="preserve"> </v>
      </c>
      <c r="N83" s="19" t="str">
        <f>IF(детализация!O82&gt;0,детализация!O82," ")</f>
        <v xml:space="preserve"> </v>
      </c>
      <c r="O83" s="19" t="str">
        <f>IF(детализация!P82&gt;0,детализация!P82," ")</f>
        <v xml:space="preserve"> </v>
      </c>
      <c r="P83" s="3" t="str">
        <f>детализация!R82&amp;" "&amp;детализация!S82&amp;" "&amp;детализация!T82&amp;" "&amp;детализация!U82</f>
        <v xml:space="preserve">   </v>
      </c>
      <c r="Q83" s="85">
        <f>IF(детализация!Q82&gt;0,1,0)</f>
        <v>0</v>
      </c>
    </row>
    <row r="84" spans="1:17" ht="15">
      <c r="A84" s="86">
        <v>80</v>
      </c>
      <c r="B84" s="18" t="str">
        <f>IF(детализация!B83&gt;0,детализация!B83," ")</f>
        <v xml:space="preserve"> </v>
      </c>
      <c r="C84" s="2" t="str">
        <f ca="1">детализация!E83</f>
        <v xml:space="preserve"> </v>
      </c>
      <c r="D84" s="2" t="str">
        <f ca="1">детализация!F83</f>
        <v xml:space="preserve">  </v>
      </c>
      <c r="E84" s="3" t="str">
        <f ca="1">детализация!G83</f>
        <v xml:space="preserve">  </v>
      </c>
      <c r="F84" s="3" t="str">
        <f>IF(детализация!H83&gt;0," ","Не задана")</f>
        <v>Не задана</v>
      </c>
      <c r="G84" s="25" t="str">
        <f>IF(детализация!I83&gt;0,детализация!I83," ")</f>
        <v xml:space="preserve"> </v>
      </c>
      <c r="H84" s="3" t="str">
        <f ca="1">IF(детализация!J83&gt;0,OFFSET(исх.данные!$A$16,детализация!J83,4,1,1)," ")</f>
        <v xml:space="preserve"> </v>
      </c>
      <c r="I84" s="3" t="str">
        <f ca="1">IF(детализация!K83&gt;0,OFFSET(исх.данные!$A$16,детализация!K83,4,1,1)," ")</f>
        <v xml:space="preserve"> </v>
      </c>
      <c r="J84" s="25" t="str">
        <f>IF(детализация!L83&gt;0,детализация!L83," ")</f>
        <v xml:space="preserve"> </v>
      </c>
      <c r="K84" s="3" t="str">
        <f ca="1">IF(детализация!M83&gt;0,OFFSET(исх.данные!$A$16,детализация!M83,4,1,1)," ")</f>
        <v xml:space="preserve"> </v>
      </c>
      <c r="L84" s="3" t="str">
        <f ca="1">IF(детализация!N83&gt;0,OFFSET(исх.данные!$A$16,детализация!N83,4,1,1)," ")</f>
        <v xml:space="preserve"> </v>
      </c>
      <c r="M84" s="25" t="str">
        <f>IF(детализация!Q83&gt;0,детализация!Q83," ")</f>
        <v xml:space="preserve"> </v>
      </c>
      <c r="N84" s="19" t="str">
        <f>IF(детализация!O83&gt;0,детализация!O83," ")</f>
        <v xml:space="preserve"> </v>
      </c>
      <c r="O84" s="19" t="str">
        <f>IF(детализация!P83&gt;0,детализация!P83," ")</f>
        <v xml:space="preserve"> </v>
      </c>
      <c r="P84" s="3" t="str">
        <f>детализация!R83&amp;" "&amp;детализация!S83&amp;" "&amp;детализация!T83&amp;" "&amp;детализация!U83</f>
        <v xml:space="preserve">   </v>
      </c>
      <c r="Q84" s="85">
        <f>IF(детализация!Q83&gt;0,1,0)</f>
        <v>0</v>
      </c>
    </row>
    <row r="85" spans="1:17" ht="15">
      <c r="A85" s="86">
        <v>81</v>
      </c>
      <c r="B85" s="18" t="str">
        <f>IF(детализация!B84&gt;0,детализация!B84," ")</f>
        <v xml:space="preserve"> </v>
      </c>
      <c r="C85" s="2" t="str">
        <f ca="1">детализация!E84</f>
        <v xml:space="preserve"> </v>
      </c>
      <c r="D85" s="2" t="str">
        <f ca="1">детализация!F84</f>
        <v xml:space="preserve">  </v>
      </c>
      <c r="E85" s="3" t="str">
        <f ca="1">детализация!G84</f>
        <v xml:space="preserve">  </v>
      </c>
      <c r="F85" s="3" t="str">
        <f>IF(детализация!H84&gt;0," ","Не задана")</f>
        <v>Не задана</v>
      </c>
      <c r="G85" s="25" t="str">
        <f>IF(детализация!I84&gt;0,детализация!I84," ")</f>
        <v xml:space="preserve"> </v>
      </c>
      <c r="H85" s="3" t="str">
        <f ca="1">IF(детализация!J84&gt;0,OFFSET(исх.данные!$A$16,детализация!J84,4,1,1)," ")</f>
        <v xml:space="preserve"> </v>
      </c>
      <c r="I85" s="3" t="str">
        <f ca="1">IF(детализация!K84&gt;0,OFFSET(исх.данные!$A$16,детализация!K84,4,1,1)," ")</f>
        <v xml:space="preserve"> </v>
      </c>
      <c r="J85" s="25" t="str">
        <f>IF(детализация!L84&gt;0,детализация!L84," ")</f>
        <v xml:space="preserve"> </v>
      </c>
      <c r="K85" s="3" t="str">
        <f ca="1">IF(детализация!M84&gt;0,OFFSET(исх.данные!$A$16,детализация!M84,4,1,1)," ")</f>
        <v xml:space="preserve"> </v>
      </c>
      <c r="L85" s="3" t="str">
        <f ca="1">IF(детализация!N84&gt;0,OFFSET(исх.данные!$A$16,детализация!N84,4,1,1)," ")</f>
        <v xml:space="preserve"> </v>
      </c>
      <c r="M85" s="25" t="str">
        <f>IF(детализация!Q84&gt;0,детализация!Q84," ")</f>
        <v xml:space="preserve"> </v>
      </c>
      <c r="N85" s="19" t="str">
        <f>IF(детализация!O84&gt;0,детализация!O84," ")</f>
        <v xml:space="preserve"> </v>
      </c>
      <c r="O85" s="19" t="str">
        <f>IF(детализация!P84&gt;0,детализация!P84," ")</f>
        <v xml:space="preserve"> </v>
      </c>
      <c r="P85" s="3" t="str">
        <f>детализация!R84&amp;" "&amp;детализация!S84&amp;" "&amp;детализация!T84&amp;" "&amp;детализация!U84</f>
        <v xml:space="preserve">   </v>
      </c>
      <c r="Q85" s="85">
        <f>IF(детализация!Q84&gt;0,1,0)</f>
        <v>0</v>
      </c>
    </row>
    <row r="86" spans="1:17" ht="15">
      <c r="A86" s="86">
        <v>82</v>
      </c>
      <c r="B86" s="18" t="str">
        <f>IF(детализация!B85&gt;0,детализация!B85," ")</f>
        <v xml:space="preserve"> </v>
      </c>
      <c r="C86" s="2" t="str">
        <f ca="1">детализация!E85</f>
        <v xml:space="preserve"> </v>
      </c>
      <c r="D86" s="2" t="str">
        <f ca="1">детализация!F85</f>
        <v xml:space="preserve">  </v>
      </c>
      <c r="E86" s="3" t="str">
        <f ca="1">детализация!G85</f>
        <v xml:space="preserve">  </v>
      </c>
      <c r="F86" s="3" t="str">
        <f>IF(детализация!H85&gt;0," ","Не задана")</f>
        <v>Не задана</v>
      </c>
      <c r="G86" s="25" t="str">
        <f>IF(детализация!I85&gt;0,детализация!I85," ")</f>
        <v xml:space="preserve"> </v>
      </c>
      <c r="H86" s="3" t="str">
        <f ca="1">IF(детализация!J85&gt;0,OFFSET(исх.данные!$A$16,детализация!J85,4,1,1)," ")</f>
        <v xml:space="preserve"> </v>
      </c>
      <c r="I86" s="3" t="str">
        <f ca="1">IF(детализация!K85&gt;0,OFFSET(исх.данные!$A$16,детализация!K85,4,1,1)," ")</f>
        <v xml:space="preserve"> </v>
      </c>
      <c r="J86" s="25" t="str">
        <f>IF(детализация!L85&gt;0,детализация!L85," ")</f>
        <v xml:space="preserve"> </v>
      </c>
      <c r="K86" s="3" t="str">
        <f ca="1">IF(детализация!M85&gt;0,OFFSET(исх.данные!$A$16,детализация!M85,4,1,1)," ")</f>
        <v xml:space="preserve"> </v>
      </c>
      <c r="L86" s="3" t="str">
        <f ca="1">IF(детализация!N85&gt;0,OFFSET(исх.данные!$A$16,детализация!N85,4,1,1)," ")</f>
        <v xml:space="preserve"> </v>
      </c>
      <c r="M86" s="25" t="str">
        <f>IF(детализация!Q85&gt;0,детализация!Q85," ")</f>
        <v xml:space="preserve"> </v>
      </c>
      <c r="N86" s="19" t="str">
        <f>IF(детализация!O85&gt;0,детализация!O85," ")</f>
        <v xml:space="preserve"> </v>
      </c>
      <c r="O86" s="19" t="str">
        <f>IF(детализация!P85&gt;0,детализация!P85," ")</f>
        <v xml:space="preserve"> </v>
      </c>
      <c r="P86" s="3" t="str">
        <f>детализация!R85&amp;" "&amp;детализация!S85&amp;" "&amp;детализация!T85&amp;" "&amp;детализация!U85</f>
        <v xml:space="preserve">   </v>
      </c>
      <c r="Q86" s="85">
        <f>IF(детализация!Q85&gt;0,1,0)</f>
        <v>0</v>
      </c>
    </row>
    <row r="87" spans="1:17" ht="15">
      <c r="A87" s="86">
        <v>83</v>
      </c>
      <c r="B87" s="18" t="str">
        <f>IF(детализация!B86&gt;0,детализация!B86," ")</f>
        <v xml:space="preserve"> </v>
      </c>
      <c r="C87" s="2" t="str">
        <f ca="1">детализация!E86</f>
        <v xml:space="preserve"> </v>
      </c>
      <c r="D87" s="2" t="str">
        <f ca="1">детализация!F86</f>
        <v xml:space="preserve">  </v>
      </c>
      <c r="E87" s="3" t="str">
        <f ca="1">детализация!G86</f>
        <v xml:space="preserve">  </v>
      </c>
      <c r="F87" s="3" t="str">
        <f>IF(детализация!H86&gt;0," ","Не задана")</f>
        <v>Не задана</v>
      </c>
      <c r="G87" s="25" t="str">
        <f>IF(детализация!I86&gt;0,детализация!I86," ")</f>
        <v xml:space="preserve"> </v>
      </c>
      <c r="H87" s="3" t="str">
        <f ca="1">IF(детализация!J86&gt;0,OFFSET(исх.данные!$A$16,детализация!J86,4,1,1)," ")</f>
        <v xml:space="preserve"> </v>
      </c>
      <c r="I87" s="3" t="str">
        <f ca="1">IF(детализация!K86&gt;0,OFFSET(исх.данные!$A$16,детализация!K86,4,1,1)," ")</f>
        <v xml:space="preserve"> </v>
      </c>
      <c r="J87" s="25" t="str">
        <f>IF(детализация!L86&gt;0,детализация!L86," ")</f>
        <v xml:space="preserve"> </v>
      </c>
      <c r="K87" s="3" t="str">
        <f ca="1">IF(детализация!M86&gt;0,OFFSET(исх.данные!$A$16,детализация!M86,4,1,1)," ")</f>
        <v xml:space="preserve"> </v>
      </c>
      <c r="L87" s="3" t="str">
        <f ca="1">IF(детализация!N86&gt;0,OFFSET(исх.данные!$A$16,детализация!N86,4,1,1)," ")</f>
        <v xml:space="preserve"> </v>
      </c>
      <c r="M87" s="25" t="str">
        <f>IF(детализация!Q86&gt;0,детализация!Q86," ")</f>
        <v xml:space="preserve"> </v>
      </c>
      <c r="N87" s="19" t="str">
        <f>IF(детализация!O86&gt;0,детализация!O86," ")</f>
        <v xml:space="preserve"> </v>
      </c>
      <c r="O87" s="19" t="str">
        <f>IF(детализация!P86&gt;0,детализация!P86," ")</f>
        <v xml:space="preserve"> </v>
      </c>
      <c r="P87" s="3" t="str">
        <f>детализация!R86&amp;" "&amp;детализация!S86&amp;" "&amp;детализация!T86&amp;" "&amp;детализация!U86</f>
        <v xml:space="preserve">   </v>
      </c>
      <c r="Q87" s="85">
        <f>IF(детализация!Q86&gt;0,1,0)</f>
        <v>0</v>
      </c>
    </row>
    <row r="88" spans="1:17" ht="15">
      <c r="A88" s="86">
        <v>84</v>
      </c>
      <c r="B88" s="18" t="str">
        <f>IF(детализация!B87&gt;0,детализация!B87," ")</f>
        <v xml:space="preserve"> </v>
      </c>
      <c r="C88" s="2" t="str">
        <f ca="1">детализация!E87</f>
        <v xml:space="preserve"> </v>
      </c>
      <c r="D88" s="2" t="str">
        <f ca="1">детализация!F87</f>
        <v xml:space="preserve">  </v>
      </c>
      <c r="E88" s="3" t="str">
        <f ca="1">детализация!G87</f>
        <v xml:space="preserve">  </v>
      </c>
      <c r="F88" s="3" t="str">
        <f>IF(детализация!H87&gt;0," ","Не задана")</f>
        <v>Не задана</v>
      </c>
      <c r="G88" s="25" t="str">
        <f>IF(детализация!I87&gt;0,детализация!I87," ")</f>
        <v xml:space="preserve"> </v>
      </c>
      <c r="H88" s="3" t="str">
        <f ca="1">IF(детализация!J87&gt;0,OFFSET(исх.данные!$A$16,детализация!J87,4,1,1)," ")</f>
        <v xml:space="preserve"> </v>
      </c>
      <c r="I88" s="3" t="str">
        <f ca="1">IF(детализация!K87&gt;0,OFFSET(исх.данные!$A$16,детализация!K87,4,1,1)," ")</f>
        <v xml:space="preserve"> </v>
      </c>
      <c r="J88" s="25" t="str">
        <f>IF(детализация!L87&gt;0,детализация!L87," ")</f>
        <v xml:space="preserve"> </v>
      </c>
      <c r="K88" s="3" t="str">
        <f ca="1">IF(детализация!M87&gt;0,OFFSET(исх.данные!$A$16,детализация!M87,4,1,1)," ")</f>
        <v xml:space="preserve"> </v>
      </c>
      <c r="L88" s="3" t="str">
        <f ca="1">IF(детализация!N87&gt;0,OFFSET(исх.данные!$A$16,детализация!N87,4,1,1)," ")</f>
        <v xml:space="preserve"> </v>
      </c>
      <c r="M88" s="25" t="str">
        <f>IF(детализация!Q87&gt;0,детализация!Q87," ")</f>
        <v xml:space="preserve"> </v>
      </c>
      <c r="N88" s="19" t="str">
        <f>IF(детализация!O87&gt;0,детализация!O87," ")</f>
        <v xml:space="preserve"> </v>
      </c>
      <c r="O88" s="19" t="str">
        <f>IF(детализация!P87&gt;0,детализация!P87," ")</f>
        <v xml:space="preserve"> </v>
      </c>
      <c r="P88" s="3" t="str">
        <f>детализация!R87&amp;" "&amp;детализация!S87&amp;" "&amp;детализация!T87&amp;" "&amp;детализация!U87</f>
        <v xml:space="preserve">   </v>
      </c>
      <c r="Q88" s="85">
        <f>IF(детализация!Q87&gt;0,1,0)</f>
        <v>0</v>
      </c>
    </row>
    <row r="89" spans="1:17" ht="15">
      <c r="A89" s="86">
        <v>85</v>
      </c>
      <c r="B89" s="18" t="str">
        <f>IF(детализация!B88&gt;0,детализация!B88," ")</f>
        <v xml:space="preserve"> </v>
      </c>
      <c r="C89" s="2" t="str">
        <f ca="1">детализация!E88</f>
        <v xml:space="preserve"> </v>
      </c>
      <c r="D89" s="2" t="str">
        <f ca="1">детализация!F88</f>
        <v xml:space="preserve">  </v>
      </c>
      <c r="E89" s="3" t="str">
        <f ca="1">детализация!G88</f>
        <v xml:space="preserve">  </v>
      </c>
      <c r="F89" s="3" t="str">
        <f>IF(детализация!H88&gt;0," ","Не задана")</f>
        <v>Не задана</v>
      </c>
      <c r="G89" s="25" t="str">
        <f>IF(детализация!I88&gt;0,детализация!I88," ")</f>
        <v xml:space="preserve"> </v>
      </c>
      <c r="H89" s="3" t="str">
        <f ca="1">IF(детализация!J88&gt;0,OFFSET(исх.данные!$A$16,детализация!J88,4,1,1)," ")</f>
        <v xml:space="preserve"> </v>
      </c>
      <c r="I89" s="3" t="str">
        <f ca="1">IF(детализация!K88&gt;0,OFFSET(исх.данные!$A$16,детализация!K88,4,1,1)," ")</f>
        <v xml:space="preserve"> </v>
      </c>
      <c r="J89" s="25" t="str">
        <f>IF(детализация!L88&gt;0,детализация!L88," ")</f>
        <v xml:space="preserve"> </v>
      </c>
      <c r="K89" s="3" t="str">
        <f ca="1">IF(детализация!M88&gt;0,OFFSET(исх.данные!$A$16,детализация!M88,4,1,1)," ")</f>
        <v xml:space="preserve"> </v>
      </c>
      <c r="L89" s="3" t="str">
        <f ca="1">IF(детализация!N88&gt;0,OFFSET(исх.данные!$A$16,детализация!N88,4,1,1)," ")</f>
        <v xml:space="preserve"> </v>
      </c>
      <c r="M89" s="25" t="str">
        <f>IF(детализация!Q88&gt;0,детализация!Q88," ")</f>
        <v xml:space="preserve"> </v>
      </c>
      <c r="N89" s="19" t="str">
        <f>IF(детализация!O88&gt;0,детализация!O88," ")</f>
        <v xml:space="preserve"> </v>
      </c>
      <c r="O89" s="19" t="str">
        <f>IF(детализация!P88&gt;0,детализация!P88," ")</f>
        <v xml:space="preserve"> </v>
      </c>
      <c r="P89" s="3" t="str">
        <f>детализация!R88&amp;" "&amp;детализация!S88&amp;" "&amp;детализация!T88&amp;" "&amp;детализация!U88</f>
        <v xml:space="preserve">   </v>
      </c>
      <c r="Q89" s="85">
        <f>IF(детализация!Q88&gt;0,1,0)</f>
        <v>0</v>
      </c>
    </row>
    <row r="90" spans="1:17" ht="15">
      <c r="A90" s="86">
        <v>86</v>
      </c>
      <c r="B90" s="18" t="str">
        <f>IF(детализация!B89&gt;0,детализация!B89," ")</f>
        <v xml:space="preserve"> </v>
      </c>
      <c r="C90" s="2" t="str">
        <f ca="1">детализация!E89</f>
        <v xml:space="preserve"> </v>
      </c>
      <c r="D90" s="2" t="str">
        <f ca="1">детализация!F89</f>
        <v xml:space="preserve">  </v>
      </c>
      <c r="E90" s="3" t="str">
        <f ca="1">детализация!G89</f>
        <v xml:space="preserve">  </v>
      </c>
      <c r="F90" s="3" t="str">
        <f>IF(детализация!H89&gt;0," ","Не задана")</f>
        <v>Не задана</v>
      </c>
      <c r="G90" s="25" t="str">
        <f>IF(детализация!I89&gt;0,детализация!I89," ")</f>
        <v xml:space="preserve"> </v>
      </c>
      <c r="H90" s="3" t="str">
        <f ca="1">IF(детализация!J89&gt;0,OFFSET(исх.данные!$A$16,детализация!J89,4,1,1)," ")</f>
        <v xml:space="preserve"> </v>
      </c>
      <c r="I90" s="3" t="str">
        <f ca="1">IF(детализация!K89&gt;0,OFFSET(исх.данные!$A$16,детализация!K89,4,1,1)," ")</f>
        <v xml:space="preserve"> </v>
      </c>
      <c r="J90" s="25" t="str">
        <f>IF(детализация!L89&gt;0,детализация!L89," ")</f>
        <v xml:space="preserve"> </v>
      </c>
      <c r="K90" s="3" t="str">
        <f ca="1">IF(детализация!M89&gt;0,OFFSET(исх.данные!$A$16,детализация!M89,4,1,1)," ")</f>
        <v xml:space="preserve"> </v>
      </c>
      <c r="L90" s="3" t="str">
        <f ca="1">IF(детализация!N89&gt;0,OFFSET(исх.данные!$A$16,детализация!N89,4,1,1)," ")</f>
        <v xml:space="preserve"> </v>
      </c>
      <c r="M90" s="25" t="str">
        <f>IF(детализация!Q89&gt;0,детализация!Q89," ")</f>
        <v xml:space="preserve"> </v>
      </c>
      <c r="N90" s="19" t="str">
        <f>IF(детализация!O89&gt;0,детализация!O89," ")</f>
        <v xml:space="preserve"> </v>
      </c>
      <c r="O90" s="19" t="str">
        <f>IF(детализация!P89&gt;0,детализация!P89," ")</f>
        <v xml:space="preserve"> </v>
      </c>
      <c r="P90" s="3" t="str">
        <f>детализация!R89&amp;" "&amp;детализация!S89&amp;" "&amp;детализация!T89&amp;" "&amp;детализация!U89</f>
        <v xml:space="preserve">   </v>
      </c>
      <c r="Q90" s="85">
        <f>IF(детализация!Q89&gt;0,1,0)</f>
        <v>0</v>
      </c>
    </row>
    <row r="91" spans="1:17" ht="15">
      <c r="A91" s="86">
        <v>87</v>
      </c>
      <c r="B91" s="18" t="str">
        <f>IF(детализация!B90&gt;0,детализация!B90," ")</f>
        <v xml:space="preserve"> </v>
      </c>
      <c r="C91" s="2" t="str">
        <f ca="1">детализация!E90</f>
        <v xml:space="preserve"> </v>
      </c>
      <c r="D91" s="2" t="str">
        <f ca="1">детализация!F90</f>
        <v xml:space="preserve">  </v>
      </c>
      <c r="E91" s="3" t="str">
        <f ca="1">детализация!G90</f>
        <v xml:space="preserve">  </v>
      </c>
      <c r="F91" s="3" t="str">
        <f>IF(детализация!H90&gt;0," ","Не задана")</f>
        <v>Не задана</v>
      </c>
      <c r="G91" s="25" t="str">
        <f>IF(детализация!I90&gt;0,детализация!I90," ")</f>
        <v xml:space="preserve"> </v>
      </c>
      <c r="H91" s="3" t="str">
        <f ca="1">IF(детализация!J90&gt;0,OFFSET(исх.данные!$A$16,детализация!J90,4,1,1)," ")</f>
        <v xml:space="preserve"> </v>
      </c>
      <c r="I91" s="3" t="str">
        <f ca="1">IF(детализация!K90&gt;0,OFFSET(исх.данные!$A$16,детализация!K90,4,1,1)," ")</f>
        <v xml:space="preserve"> </v>
      </c>
      <c r="J91" s="25" t="str">
        <f>IF(детализация!L90&gt;0,детализация!L90," ")</f>
        <v xml:space="preserve"> </v>
      </c>
      <c r="K91" s="3" t="str">
        <f ca="1">IF(детализация!M90&gt;0,OFFSET(исх.данные!$A$16,детализация!M90,4,1,1)," ")</f>
        <v xml:space="preserve"> </v>
      </c>
      <c r="L91" s="3" t="str">
        <f ca="1">IF(детализация!N90&gt;0,OFFSET(исх.данные!$A$16,детализация!N90,4,1,1)," ")</f>
        <v xml:space="preserve"> </v>
      </c>
      <c r="M91" s="25" t="str">
        <f>IF(детализация!Q90&gt;0,детализация!Q90," ")</f>
        <v xml:space="preserve"> </v>
      </c>
      <c r="N91" s="19" t="str">
        <f>IF(детализация!O90&gt;0,детализация!O90," ")</f>
        <v xml:space="preserve"> </v>
      </c>
      <c r="O91" s="19" t="str">
        <f>IF(детализация!P90&gt;0,детализация!P90," ")</f>
        <v xml:space="preserve"> </v>
      </c>
      <c r="P91" s="3" t="str">
        <f>детализация!R90&amp;" "&amp;детализация!S90&amp;" "&amp;детализация!T90&amp;" "&amp;детализация!U90</f>
        <v xml:space="preserve">   </v>
      </c>
      <c r="Q91" s="85">
        <f>IF(детализация!Q90&gt;0,1,0)</f>
        <v>0</v>
      </c>
    </row>
    <row r="92" spans="1:17" ht="15">
      <c r="A92" s="86">
        <v>88</v>
      </c>
      <c r="B92" s="18" t="str">
        <f>IF(детализация!B91&gt;0,детализация!B91," ")</f>
        <v xml:space="preserve"> </v>
      </c>
      <c r="C92" s="2" t="str">
        <f ca="1">детализация!E91</f>
        <v xml:space="preserve"> </v>
      </c>
      <c r="D92" s="2" t="str">
        <f ca="1">детализация!F91</f>
        <v xml:space="preserve">  </v>
      </c>
      <c r="E92" s="3" t="str">
        <f ca="1">детализация!G91</f>
        <v xml:space="preserve">  </v>
      </c>
      <c r="F92" s="3" t="str">
        <f>IF(детализация!H91&gt;0," ","Не задана")</f>
        <v>Не задана</v>
      </c>
      <c r="G92" s="25" t="str">
        <f>IF(детализация!I91&gt;0,детализация!I91," ")</f>
        <v xml:space="preserve"> </v>
      </c>
      <c r="H92" s="3" t="str">
        <f ca="1">IF(детализация!J91&gt;0,OFFSET(исх.данные!$A$16,детализация!J91,4,1,1)," ")</f>
        <v xml:space="preserve"> </v>
      </c>
      <c r="I92" s="3" t="str">
        <f ca="1">IF(детализация!K91&gt;0,OFFSET(исх.данные!$A$16,детализация!K91,4,1,1)," ")</f>
        <v xml:space="preserve"> </v>
      </c>
      <c r="J92" s="25" t="str">
        <f>IF(детализация!L91&gt;0,детализация!L91," ")</f>
        <v xml:space="preserve"> </v>
      </c>
      <c r="K92" s="3" t="str">
        <f ca="1">IF(детализация!M91&gt;0,OFFSET(исх.данные!$A$16,детализация!M91,4,1,1)," ")</f>
        <v xml:space="preserve"> </v>
      </c>
      <c r="L92" s="3" t="str">
        <f ca="1">IF(детализация!N91&gt;0,OFFSET(исх.данные!$A$16,детализация!N91,4,1,1)," ")</f>
        <v xml:space="preserve"> </v>
      </c>
      <c r="M92" s="25" t="str">
        <f>IF(детализация!Q91&gt;0,детализация!Q91," ")</f>
        <v xml:space="preserve"> </v>
      </c>
      <c r="N92" s="19" t="str">
        <f>IF(детализация!O91&gt;0,детализация!O91," ")</f>
        <v xml:space="preserve"> </v>
      </c>
      <c r="O92" s="19" t="str">
        <f>IF(детализация!P91&gt;0,детализация!P91," ")</f>
        <v xml:space="preserve"> </v>
      </c>
      <c r="P92" s="3" t="str">
        <f>детализация!R91&amp;" "&amp;детализация!S91&amp;" "&amp;детализация!T91&amp;" "&amp;детализация!U91</f>
        <v xml:space="preserve">   </v>
      </c>
      <c r="Q92" s="85">
        <f>IF(детализация!Q91&gt;0,1,0)</f>
        <v>0</v>
      </c>
    </row>
    <row r="93" spans="1:17" ht="15">
      <c r="A93" s="86">
        <v>89</v>
      </c>
      <c r="B93" s="18" t="str">
        <f>IF(детализация!B92&gt;0,детализация!B92," ")</f>
        <v xml:space="preserve"> </v>
      </c>
      <c r="C93" s="2" t="str">
        <f ca="1">детализация!E92</f>
        <v xml:space="preserve"> </v>
      </c>
      <c r="D93" s="2" t="str">
        <f ca="1">детализация!F92</f>
        <v xml:space="preserve">  </v>
      </c>
      <c r="E93" s="3" t="str">
        <f ca="1">детализация!G92</f>
        <v xml:space="preserve">  </v>
      </c>
      <c r="F93" s="3" t="str">
        <f>IF(детализация!H92&gt;0," ","Не задана")</f>
        <v>Не задана</v>
      </c>
      <c r="G93" s="25" t="str">
        <f>IF(детализация!I92&gt;0,детализация!I92," ")</f>
        <v xml:space="preserve"> </v>
      </c>
      <c r="H93" s="3" t="str">
        <f ca="1">IF(детализация!J92&gt;0,OFFSET(исх.данные!$A$16,детализация!J92,4,1,1)," ")</f>
        <v xml:space="preserve"> </v>
      </c>
      <c r="I93" s="3" t="str">
        <f ca="1">IF(детализация!K92&gt;0,OFFSET(исх.данные!$A$16,детализация!K92,4,1,1)," ")</f>
        <v xml:space="preserve"> </v>
      </c>
      <c r="J93" s="25" t="str">
        <f>IF(детализация!L92&gt;0,детализация!L92," ")</f>
        <v xml:space="preserve"> </v>
      </c>
      <c r="K93" s="3" t="str">
        <f ca="1">IF(детализация!M92&gt;0,OFFSET(исх.данные!$A$16,детализация!M92,4,1,1)," ")</f>
        <v xml:space="preserve"> </v>
      </c>
      <c r="L93" s="3" t="str">
        <f ca="1">IF(детализация!N92&gt;0,OFFSET(исх.данные!$A$16,детализация!N92,4,1,1)," ")</f>
        <v xml:space="preserve"> </v>
      </c>
      <c r="M93" s="25" t="str">
        <f>IF(детализация!Q92&gt;0,детализация!Q92," ")</f>
        <v xml:space="preserve"> </v>
      </c>
      <c r="N93" s="19" t="str">
        <f>IF(детализация!O92&gt;0,детализация!O92," ")</f>
        <v xml:space="preserve"> </v>
      </c>
      <c r="O93" s="19" t="str">
        <f>IF(детализация!P92&gt;0,детализация!P92," ")</f>
        <v xml:space="preserve"> </v>
      </c>
      <c r="P93" s="3" t="str">
        <f>детализация!R92&amp;" "&amp;детализация!S92&amp;" "&amp;детализация!T92&amp;" "&amp;детализация!U92</f>
        <v xml:space="preserve">   </v>
      </c>
      <c r="Q93" s="85">
        <f>IF(детализация!Q92&gt;0,1,0)</f>
        <v>0</v>
      </c>
    </row>
    <row r="94" spans="1:17" ht="15">
      <c r="A94" s="86">
        <v>90</v>
      </c>
      <c r="B94" s="18" t="str">
        <f>IF(детализация!B93&gt;0,детализация!B93," ")</f>
        <v xml:space="preserve"> </v>
      </c>
      <c r="C94" s="2" t="str">
        <f ca="1">детализация!E93</f>
        <v xml:space="preserve"> </v>
      </c>
      <c r="D94" s="2" t="str">
        <f ca="1">детализация!F93</f>
        <v xml:space="preserve">  </v>
      </c>
      <c r="E94" s="3" t="str">
        <f ca="1">детализация!G93</f>
        <v xml:space="preserve">  </v>
      </c>
      <c r="F94" s="3" t="str">
        <f>IF(детализация!H93&gt;0," ","Не задана")</f>
        <v>Не задана</v>
      </c>
      <c r="G94" s="25" t="str">
        <f>IF(детализация!I93&gt;0,детализация!I93," ")</f>
        <v xml:space="preserve"> </v>
      </c>
      <c r="H94" s="3" t="str">
        <f ca="1">IF(детализация!J93&gt;0,OFFSET(исх.данные!$A$16,детализация!J93,4,1,1)," ")</f>
        <v xml:space="preserve"> </v>
      </c>
      <c r="I94" s="3" t="str">
        <f ca="1">IF(детализация!K93&gt;0,OFFSET(исх.данные!$A$16,детализация!K93,4,1,1)," ")</f>
        <v xml:space="preserve"> </v>
      </c>
      <c r="J94" s="25" t="str">
        <f>IF(детализация!L93&gt;0,детализация!L93," ")</f>
        <v xml:space="preserve"> </v>
      </c>
      <c r="K94" s="3" t="str">
        <f ca="1">IF(детализация!M93&gt;0,OFFSET(исх.данные!$A$16,детализация!M93,4,1,1)," ")</f>
        <v xml:space="preserve"> </v>
      </c>
      <c r="L94" s="3" t="str">
        <f ca="1">IF(детализация!N93&gt;0,OFFSET(исх.данные!$A$16,детализация!N93,4,1,1)," ")</f>
        <v xml:space="preserve"> </v>
      </c>
      <c r="M94" s="25" t="str">
        <f>IF(детализация!Q93&gt;0,детализация!Q93," ")</f>
        <v xml:space="preserve"> </v>
      </c>
      <c r="N94" s="19" t="str">
        <f>IF(детализация!O93&gt;0,детализация!O93," ")</f>
        <v xml:space="preserve"> </v>
      </c>
      <c r="O94" s="19" t="str">
        <f>IF(детализация!P93&gt;0,детализация!P93," ")</f>
        <v xml:space="preserve"> </v>
      </c>
      <c r="P94" s="3" t="str">
        <f>детализация!R93&amp;" "&amp;детализация!S93&amp;" "&amp;детализация!T93&amp;" "&amp;детализация!U93</f>
        <v xml:space="preserve">   </v>
      </c>
      <c r="Q94" s="85">
        <f>IF(детализация!Q93&gt;0,1,0)</f>
        <v>0</v>
      </c>
    </row>
    <row r="95" spans="1:17" ht="15">
      <c r="A95" s="86">
        <v>91</v>
      </c>
      <c r="B95" s="18" t="str">
        <f>IF(детализация!B94&gt;0,детализация!B94," ")</f>
        <v xml:space="preserve"> </v>
      </c>
      <c r="C95" s="2" t="str">
        <f ca="1">детализация!E94</f>
        <v xml:space="preserve"> </v>
      </c>
      <c r="D95" s="2" t="str">
        <f ca="1">детализация!F94</f>
        <v xml:space="preserve">  </v>
      </c>
      <c r="E95" s="3" t="str">
        <f ca="1">детализация!G94</f>
        <v xml:space="preserve">  </v>
      </c>
      <c r="F95" s="3" t="str">
        <f>IF(детализация!H94&gt;0," ","Не задана")</f>
        <v>Не задана</v>
      </c>
      <c r="G95" s="25" t="str">
        <f>IF(детализация!I94&gt;0,детализация!I94," ")</f>
        <v xml:space="preserve"> </v>
      </c>
      <c r="H95" s="3" t="str">
        <f ca="1">IF(детализация!J94&gt;0,OFFSET(исх.данные!$A$16,детализация!J94,4,1,1)," ")</f>
        <v xml:space="preserve"> </v>
      </c>
      <c r="I95" s="3" t="str">
        <f ca="1">IF(детализация!K94&gt;0,OFFSET(исх.данные!$A$16,детализация!K94,4,1,1)," ")</f>
        <v xml:space="preserve"> </v>
      </c>
      <c r="J95" s="25" t="str">
        <f>IF(детализация!L94&gt;0,детализация!L94," ")</f>
        <v xml:space="preserve"> </v>
      </c>
      <c r="K95" s="3" t="str">
        <f ca="1">IF(детализация!M94&gt;0,OFFSET(исх.данные!$A$16,детализация!M94,4,1,1)," ")</f>
        <v xml:space="preserve"> </v>
      </c>
      <c r="L95" s="3" t="str">
        <f ca="1">IF(детализация!N94&gt;0,OFFSET(исх.данные!$A$16,детализация!N94,4,1,1)," ")</f>
        <v xml:space="preserve"> </v>
      </c>
      <c r="M95" s="25" t="str">
        <f>IF(детализация!Q94&gt;0,детализация!Q94," ")</f>
        <v xml:space="preserve"> </v>
      </c>
      <c r="N95" s="19" t="str">
        <f>IF(детализация!O94&gt;0,детализация!O94," ")</f>
        <v xml:space="preserve"> </v>
      </c>
      <c r="O95" s="19" t="str">
        <f>IF(детализация!P94&gt;0,детализация!P94," ")</f>
        <v xml:space="preserve"> </v>
      </c>
      <c r="P95" s="3" t="str">
        <f>детализация!R94&amp;" "&amp;детализация!S94&amp;" "&amp;детализация!T94&amp;" "&amp;детализация!U94</f>
        <v xml:space="preserve">   </v>
      </c>
      <c r="Q95" s="85">
        <f>IF(детализация!Q94&gt;0,1,0)</f>
        <v>0</v>
      </c>
    </row>
    <row r="96" spans="1:17" ht="15">
      <c r="A96" s="86">
        <v>92</v>
      </c>
      <c r="B96" s="18" t="str">
        <f>IF(детализация!B95&gt;0,детализация!B95," ")</f>
        <v xml:space="preserve"> </v>
      </c>
      <c r="C96" s="2" t="str">
        <f ca="1">детализация!E95</f>
        <v xml:space="preserve"> </v>
      </c>
      <c r="D96" s="2" t="str">
        <f ca="1">детализация!F95</f>
        <v xml:space="preserve">  </v>
      </c>
      <c r="E96" s="3" t="str">
        <f ca="1">детализация!G95</f>
        <v xml:space="preserve">  </v>
      </c>
      <c r="F96" s="3" t="str">
        <f>IF(детализация!H95&gt;0," ","Не задана")</f>
        <v>Не задана</v>
      </c>
      <c r="G96" s="25" t="str">
        <f>IF(детализация!I95&gt;0,детализация!I95," ")</f>
        <v xml:space="preserve"> </v>
      </c>
      <c r="H96" s="3" t="str">
        <f ca="1">IF(детализация!J95&gt;0,OFFSET(исх.данные!$A$16,детализация!J95,4,1,1)," ")</f>
        <v xml:space="preserve"> </v>
      </c>
      <c r="I96" s="3" t="str">
        <f ca="1">IF(детализация!K95&gt;0,OFFSET(исх.данные!$A$16,детализация!K95,4,1,1)," ")</f>
        <v xml:space="preserve"> </v>
      </c>
      <c r="J96" s="25" t="str">
        <f>IF(детализация!L95&gt;0,детализация!L95," ")</f>
        <v xml:space="preserve"> </v>
      </c>
      <c r="K96" s="3" t="str">
        <f ca="1">IF(детализация!M95&gt;0,OFFSET(исх.данные!$A$16,детализация!M95,4,1,1)," ")</f>
        <v xml:space="preserve"> </v>
      </c>
      <c r="L96" s="3" t="str">
        <f ca="1">IF(детализация!N95&gt;0,OFFSET(исх.данные!$A$16,детализация!N95,4,1,1)," ")</f>
        <v xml:space="preserve"> </v>
      </c>
      <c r="M96" s="25" t="str">
        <f>IF(детализация!Q95&gt;0,детализация!Q95," ")</f>
        <v xml:space="preserve"> </v>
      </c>
      <c r="N96" s="19" t="str">
        <f>IF(детализация!O95&gt;0,детализация!O95," ")</f>
        <v xml:space="preserve"> </v>
      </c>
      <c r="O96" s="19" t="str">
        <f>IF(детализация!P95&gt;0,детализация!P95," ")</f>
        <v xml:space="preserve"> </v>
      </c>
      <c r="P96" s="3" t="str">
        <f>детализация!R95&amp;" "&amp;детализация!S95&amp;" "&amp;детализация!T95&amp;" "&amp;детализация!U95</f>
        <v xml:space="preserve">   </v>
      </c>
      <c r="Q96" s="85">
        <f>IF(детализация!Q95&gt;0,1,0)</f>
        <v>0</v>
      </c>
    </row>
    <row r="97" spans="1:17" ht="15">
      <c r="A97" s="86">
        <v>93</v>
      </c>
      <c r="B97" s="18" t="str">
        <f>IF(детализация!B96&gt;0,детализация!B96," ")</f>
        <v xml:space="preserve"> </v>
      </c>
      <c r="C97" s="2" t="str">
        <f ca="1">детализация!E96</f>
        <v xml:space="preserve"> </v>
      </c>
      <c r="D97" s="2" t="str">
        <f ca="1">детализация!F96</f>
        <v xml:space="preserve">  </v>
      </c>
      <c r="E97" s="3" t="str">
        <f ca="1">детализация!G96</f>
        <v xml:space="preserve">  </v>
      </c>
      <c r="F97" s="3" t="str">
        <f>IF(детализация!H96&gt;0," ","Не задана")</f>
        <v>Не задана</v>
      </c>
      <c r="G97" s="25" t="str">
        <f>IF(детализация!I96&gt;0,детализация!I96," ")</f>
        <v xml:space="preserve"> </v>
      </c>
      <c r="H97" s="3" t="str">
        <f ca="1">IF(детализация!J96&gt;0,OFFSET(исх.данные!$A$16,детализация!J96,4,1,1)," ")</f>
        <v xml:space="preserve"> </v>
      </c>
      <c r="I97" s="3" t="str">
        <f ca="1">IF(детализация!K96&gt;0,OFFSET(исх.данные!$A$16,детализация!K96,4,1,1)," ")</f>
        <v xml:space="preserve"> </v>
      </c>
      <c r="J97" s="25" t="str">
        <f>IF(детализация!L96&gt;0,детализация!L96," ")</f>
        <v xml:space="preserve"> </v>
      </c>
      <c r="K97" s="3" t="str">
        <f ca="1">IF(детализация!M96&gt;0,OFFSET(исх.данные!$A$16,детализация!M96,4,1,1)," ")</f>
        <v xml:space="preserve"> </v>
      </c>
      <c r="L97" s="3" t="str">
        <f ca="1">IF(детализация!N96&gt;0,OFFSET(исх.данные!$A$16,детализация!N96,4,1,1)," ")</f>
        <v xml:space="preserve"> </v>
      </c>
      <c r="M97" s="25" t="str">
        <f>IF(детализация!Q96&gt;0,детализация!Q96," ")</f>
        <v xml:space="preserve"> </v>
      </c>
      <c r="N97" s="19" t="str">
        <f>IF(детализация!O96&gt;0,детализация!O96," ")</f>
        <v xml:space="preserve"> </v>
      </c>
      <c r="O97" s="19" t="str">
        <f>IF(детализация!P96&gt;0,детализация!P96," ")</f>
        <v xml:space="preserve"> </v>
      </c>
      <c r="P97" s="3" t="str">
        <f>детализация!R96&amp;" "&amp;детализация!S96&amp;" "&amp;детализация!T96&amp;" "&amp;детализация!U96</f>
        <v xml:space="preserve">   </v>
      </c>
      <c r="Q97" s="85">
        <f>IF(детализация!Q96&gt;0,1,0)</f>
        <v>0</v>
      </c>
    </row>
    <row r="98" spans="1:17" ht="15">
      <c r="A98" s="86">
        <v>94</v>
      </c>
      <c r="B98" s="18" t="str">
        <f>IF(детализация!B97&gt;0,детализация!B97," ")</f>
        <v xml:space="preserve"> </v>
      </c>
      <c r="C98" s="2" t="str">
        <f ca="1">детализация!E97</f>
        <v xml:space="preserve"> </v>
      </c>
      <c r="D98" s="2" t="str">
        <f ca="1">детализация!F97</f>
        <v xml:space="preserve">  </v>
      </c>
      <c r="E98" s="3" t="str">
        <f ca="1">детализация!G97</f>
        <v xml:space="preserve">  </v>
      </c>
      <c r="F98" s="3" t="str">
        <f>IF(детализация!H97&gt;0," ","Не задана")</f>
        <v>Не задана</v>
      </c>
      <c r="G98" s="25" t="str">
        <f>IF(детализация!I97&gt;0,детализация!I97," ")</f>
        <v xml:space="preserve"> </v>
      </c>
      <c r="H98" s="3" t="str">
        <f ca="1">IF(детализация!J97&gt;0,OFFSET(исх.данные!$A$16,детализация!J97,4,1,1)," ")</f>
        <v xml:space="preserve"> </v>
      </c>
      <c r="I98" s="3" t="str">
        <f ca="1">IF(детализация!K97&gt;0,OFFSET(исх.данные!$A$16,детализация!K97,4,1,1)," ")</f>
        <v xml:space="preserve"> </v>
      </c>
      <c r="J98" s="25" t="str">
        <f>IF(детализация!L97&gt;0,детализация!L97," ")</f>
        <v xml:space="preserve"> </v>
      </c>
      <c r="K98" s="3" t="str">
        <f ca="1">IF(детализация!M97&gt;0,OFFSET(исх.данные!$A$16,детализация!M97,4,1,1)," ")</f>
        <v xml:space="preserve"> </v>
      </c>
      <c r="L98" s="3" t="str">
        <f ca="1">IF(детализация!N97&gt;0,OFFSET(исх.данные!$A$16,детализация!N97,4,1,1)," ")</f>
        <v xml:space="preserve"> </v>
      </c>
      <c r="M98" s="25" t="str">
        <f>IF(детализация!Q97&gt;0,детализация!Q97," ")</f>
        <v xml:space="preserve"> </v>
      </c>
      <c r="N98" s="19" t="str">
        <f>IF(детализация!O97&gt;0,детализация!O97," ")</f>
        <v xml:space="preserve"> </v>
      </c>
      <c r="O98" s="19" t="str">
        <f>IF(детализация!P97&gt;0,детализация!P97," ")</f>
        <v xml:space="preserve"> </v>
      </c>
      <c r="P98" s="3" t="str">
        <f>детализация!R97&amp;" "&amp;детализация!S97&amp;" "&amp;детализация!T97&amp;" "&amp;детализация!U97</f>
        <v xml:space="preserve">   </v>
      </c>
      <c r="Q98" s="85">
        <f>IF(детализация!Q97&gt;0,1,0)</f>
        <v>0</v>
      </c>
    </row>
    <row r="99" spans="1:17" ht="15">
      <c r="A99" s="86">
        <v>95</v>
      </c>
      <c r="B99" s="18" t="str">
        <f>IF(детализация!B98&gt;0,детализация!B98," ")</f>
        <v xml:space="preserve"> </v>
      </c>
      <c r="C99" s="2" t="str">
        <f ca="1">детализация!E98</f>
        <v xml:space="preserve"> </v>
      </c>
      <c r="D99" s="2" t="str">
        <f ca="1">детализация!F98</f>
        <v xml:space="preserve">  </v>
      </c>
      <c r="E99" s="3" t="str">
        <f ca="1">детализация!G98</f>
        <v xml:space="preserve">  </v>
      </c>
      <c r="F99" s="3" t="str">
        <f>IF(детализация!H98&gt;0," ","Не задана")</f>
        <v>Не задана</v>
      </c>
      <c r="G99" s="25" t="str">
        <f>IF(детализация!I98&gt;0,детализация!I98," ")</f>
        <v xml:space="preserve"> </v>
      </c>
      <c r="H99" s="3" t="str">
        <f ca="1">IF(детализация!J98&gt;0,OFFSET(исх.данные!$A$16,детализация!J98,4,1,1)," ")</f>
        <v xml:space="preserve"> </v>
      </c>
      <c r="I99" s="3" t="str">
        <f ca="1">IF(детализация!K98&gt;0,OFFSET(исх.данные!$A$16,детализация!K98,4,1,1)," ")</f>
        <v xml:space="preserve"> </v>
      </c>
      <c r="J99" s="25" t="str">
        <f>IF(детализация!L98&gt;0,детализация!L98," ")</f>
        <v xml:space="preserve"> </v>
      </c>
      <c r="K99" s="3" t="str">
        <f ca="1">IF(детализация!M98&gt;0,OFFSET(исх.данные!$A$16,детализация!M98,4,1,1)," ")</f>
        <v xml:space="preserve"> </v>
      </c>
      <c r="L99" s="3" t="str">
        <f ca="1">IF(детализация!N98&gt;0,OFFSET(исх.данные!$A$16,детализация!N98,4,1,1)," ")</f>
        <v xml:space="preserve"> </v>
      </c>
      <c r="M99" s="25" t="str">
        <f>IF(детализация!Q98&gt;0,детализация!Q98," ")</f>
        <v xml:space="preserve"> </v>
      </c>
      <c r="N99" s="19" t="str">
        <f>IF(детализация!O98&gt;0,детализация!O98," ")</f>
        <v xml:space="preserve"> </v>
      </c>
      <c r="O99" s="19" t="str">
        <f>IF(детализация!P98&gt;0,детализация!P98," ")</f>
        <v xml:space="preserve"> </v>
      </c>
      <c r="P99" s="3" t="str">
        <f>детализация!R98&amp;" "&amp;детализация!S98&amp;" "&amp;детализация!T98&amp;" "&amp;детализация!U98</f>
        <v xml:space="preserve">   </v>
      </c>
      <c r="Q99" s="85">
        <f>IF(детализация!Q98&gt;0,1,0)</f>
        <v>0</v>
      </c>
    </row>
    <row r="100" spans="1:17" ht="15">
      <c r="A100" s="86">
        <v>96</v>
      </c>
      <c r="B100" s="18" t="str">
        <f>IF(детализация!B99&gt;0,детализация!B99," ")</f>
        <v xml:space="preserve"> </v>
      </c>
      <c r="C100" s="2" t="str">
        <f ca="1">детализация!E99</f>
        <v xml:space="preserve"> </v>
      </c>
      <c r="D100" s="2" t="str">
        <f ca="1">детализация!F99</f>
        <v xml:space="preserve">  </v>
      </c>
      <c r="E100" s="3" t="str">
        <f ca="1">детализация!G99</f>
        <v xml:space="preserve">  </v>
      </c>
      <c r="F100" s="3" t="str">
        <f>IF(детализация!H99&gt;0," ","Не задана")</f>
        <v>Не задана</v>
      </c>
      <c r="G100" s="25" t="str">
        <f>IF(детализация!I99&gt;0,детализация!I99," ")</f>
        <v xml:space="preserve"> </v>
      </c>
      <c r="H100" s="3" t="str">
        <f ca="1">IF(детализация!J99&gt;0,OFFSET(исх.данные!$A$16,детализация!J99,4,1,1)," ")</f>
        <v xml:space="preserve"> </v>
      </c>
      <c r="I100" s="3" t="str">
        <f ca="1">IF(детализация!K99&gt;0,OFFSET(исх.данные!$A$16,детализация!K99,4,1,1)," ")</f>
        <v xml:space="preserve"> </v>
      </c>
      <c r="J100" s="25" t="str">
        <f>IF(детализация!L99&gt;0,детализация!L99," ")</f>
        <v xml:space="preserve"> </v>
      </c>
      <c r="K100" s="3" t="str">
        <f ca="1">IF(детализация!M99&gt;0,OFFSET(исх.данные!$A$16,детализация!M99,4,1,1)," ")</f>
        <v xml:space="preserve"> </v>
      </c>
      <c r="L100" s="3" t="str">
        <f ca="1">IF(детализация!N99&gt;0,OFFSET(исх.данные!$A$16,детализация!N99,4,1,1)," ")</f>
        <v xml:space="preserve"> </v>
      </c>
      <c r="M100" s="25" t="str">
        <f>IF(детализация!Q99&gt;0,детализация!Q99," ")</f>
        <v xml:space="preserve"> </v>
      </c>
      <c r="N100" s="19" t="str">
        <f>IF(детализация!O99&gt;0,детализация!O99," ")</f>
        <v xml:space="preserve"> </v>
      </c>
      <c r="O100" s="19" t="str">
        <f>IF(детализация!P99&gt;0,детализация!P99," ")</f>
        <v xml:space="preserve"> </v>
      </c>
      <c r="P100" s="3" t="str">
        <f>детализация!R99&amp;" "&amp;детализация!S99&amp;" "&amp;детализация!T99&amp;" "&amp;детализация!U99</f>
        <v xml:space="preserve">   </v>
      </c>
      <c r="Q100" s="85">
        <f>IF(детализация!Q99&gt;0,1,0)</f>
        <v>0</v>
      </c>
    </row>
    <row r="101" spans="1:17" ht="15">
      <c r="A101" s="86">
        <v>97</v>
      </c>
      <c r="B101" s="18" t="str">
        <f>IF(детализация!B100&gt;0,детализация!B100," ")</f>
        <v xml:space="preserve"> </v>
      </c>
      <c r="C101" s="2" t="str">
        <f ca="1">детализация!E100</f>
        <v xml:space="preserve"> </v>
      </c>
      <c r="D101" s="2" t="str">
        <f ca="1">детализация!F100</f>
        <v xml:space="preserve">  </v>
      </c>
      <c r="E101" s="3" t="str">
        <f ca="1">детализация!G100</f>
        <v xml:space="preserve">  </v>
      </c>
      <c r="F101" s="3" t="str">
        <f>IF(детализация!H100&gt;0," ","Не задана")</f>
        <v>Не задана</v>
      </c>
      <c r="G101" s="25" t="str">
        <f>IF(детализация!I100&gt;0,детализация!I100," ")</f>
        <v xml:space="preserve"> </v>
      </c>
      <c r="H101" s="3" t="str">
        <f ca="1">IF(детализация!J100&gt;0,OFFSET(исх.данные!$A$16,детализация!J100,4,1,1)," ")</f>
        <v xml:space="preserve"> </v>
      </c>
      <c r="I101" s="3" t="str">
        <f ca="1">IF(детализация!K100&gt;0,OFFSET(исх.данные!$A$16,детализация!K100,4,1,1)," ")</f>
        <v xml:space="preserve"> </v>
      </c>
      <c r="J101" s="25" t="str">
        <f>IF(детализация!L100&gt;0,детализация!L100," ")</f>
        <v xml:space="preserve"> </v>
      </c>
      <c r="K101" s="3" t="str">
        <f ca="1">IF(детализация!M100&gt;0,OFFSET(исх.данные!$A$16,детализация!M100,4,1,1)," ")</f>
        <v xml:space="preserve"> </v>
      </c>
      <c r="L101" s="3" t="str">
        <f ca="1">IF(детализация!N100&gt;0,OFFSET(исх.данные!$A$16,детализация!N100,4,1,1)," ")</f>
        <v xml:space="preserve"> </v>
      </c>
      <c r="M101" s="25" t="str">
        <f>IF(детализация!Q100&gt;0,детализация!Q100," ")</f>
        <v xml:space="preserve"> </v>
      </c>
      <c r="N101" s="19" t="str">
        <f>IF(детализация!O100&gt;0,детализация!O100," ")</f>
        <v xml:space="preserve"> </v>
      </c>
      <c r="O101" s="19" t="str">
        <f>IF(детализация!P100&gt;0,детализация!P100," ")</f>
        <v xml:space="preserve"> </v>
      </c>
      <c r="P101" s="3" t="str">
        <f>детализация!R100&amp;" "&amp;детализация!S100&amp;" "&amp;детализация!T100&amp;" "&amp;детализация!U100</f>
        <v xml:space="preserve">   </v>
      </c>
      <c r="Q101" s="85">
        <f>IF(детализация!Q100&gt;0,1,0)</f>
        <v>0</v>
      </c>
    </row>
    <row r="102" spans="1:17" ht="15">
      <c r="A102" s="86">
        <v>98</v>
      </c>
      <c r="B102" s="18" t="str">
        <f>IF(детализация!B101&gt;0,детализация!B101," ")</f>
        <v xml:space="preserve"> </v>
      </c>
      <c r="C102" s="2" t="str">
        <f ca="1">детализация!E101</f>
        <v xml:space="preserve"> </v>
      </c>
      <c r="D102" s="2" t="str">
        <f ca="1">детализация!F101</f>
        <v xml:space="preserve">  </v>
      </c>
      <c r="E102" s="3" t="str">
        <f ca="1">детализация!G101</f>
        <v xml:space="preserve">  </v>
      </c>
      <c r="F102" s="3" t="str">
        <f>IF(детализация!H101&gt;0," ","Не задана")</f>
        <v>Не задана</v>
      </c>
      <c r="G102" s="25" t="str">
        <f>IF(детализация!I101&gt;0,детализация!I101," ")</f>
        <v xml:space="preserve"> </v>
      </c>
      <c r="H102" s="3" t="str">
        <f ca="1">IF(детализация!J101&gt;0,OFFSET(исх.данные!$A$16,детализация!J101,4,1,1)," ")</f>
        <v xml:space="preserve"> </v>
      </c>
      <c r="I102" s="3" t="str">
        <f ca="1">IF(детализация!K101&gt;0,OFFSET(исх.данные!$A$16,детализация!K101,4,1,1)," ")</f>
        <v xml:space="preserve"> </v>
      </c>
      <c r="J102" s="25" t="str">
        <f>IF(детализация!L101&gt;0,детализация!L101," ")</f>
        <v xml:space="preserve"> </v>
      </c>
      <c r="K102" s="3" t="str">
        <f ca="1">IF(детализация!M101&gt;0,OFFSET(исх.данные!$A$16,детализация!M101,4,1,1)," ")</f>
        <v xml:space="preserve"> </v>
      </c>
      <c r="L102" s="3" t="str">
        <f ca="1">IF(детализация!N101&gt;0,OFFSET(исх.данные!$A$16,детализация!N101,4,1,1)," ")</f>
        <v xml:space="preserve"> </v>
      </c>
      <c r="M102" s="25" t="str">
        <f>IF(детализация!Q101&gt;0,детализация!Q101," ")</f>
        <v xml:space="preserve"> </v>
      </c>
      <c r="N102" s="19" t="str">
        <f>IF(детализация!O101&gt;0,детализация!O101," ")</f>
        <v xml:space="preserve"> </v>
      </c>
      <c r="O102" s="19" t="str">
        <f>IF(детализация!P101&gt;0,детализация!P101," ")</f>
        <v xml:space="preserve"> </v>
      </c>
      <c r="P102" s="3" t="str">
        <f>детализация!R101&amp;" "&amp;детализация!S101&amp;" "&amp;детализация!T101&amp;" "&amp;детализация!U101</f>
        <v xml:space="preserve">   </v>
      </c>
      <c r="Q102" s="85">
        <f>IF(детализация!Q101&gt;0,1,0)</f>
        <v>0</v>
      </c>
    </row>
    <row r="103" spans="1:17" ht="15">
      <c r="A103" s="86">
        <v>99</v>
      </c>
      <c r="B103" s="18" t="str">
        <f>IF(детализация!B102&gt;0,детализация!B102," ")</f>
        <v xml:space="preserve"> </v>
      </c>
      <c r="C103" s="2" t="str">
        <f ca="1">детализация!E102</f>
        <v xml:space="preserve"> </v>
      </c>
      <c r="D103" s="2" t="str">
        <f ca="1">детализация!F102</f>
        <v xml:space="preserve">  </v>
      </c>
      <c r="E103" s="3" t="str">
        <f ca="1">детализация!G102</f>
        <v xml:space="preserve">  </v>
      </c>
      <c r="F103" s="3" t="str">
        <f>IF(детализация!H102&gt;0," ","Не задана")</f>
        <v>Не задана</v>
      </c>
      <c r="G103" s="25" t="str">
        <f>IF(детализация!I102&gt;0,детализация!I102," ")</f>
        <v xml:space="preserve"> </v>
      </c>
      <c r="H103" s="3" t="str">
        <f ca="1">IF(детализация!J102&gt;0,OFFSET(исх.данные!$A$16,детализация!J102,4,1,1)," ")</f>
        <v xml:space="preserve"> </v>
      </c>
      <c r="I103" s="3" t="str">
        <f ca="1">IF(детализация!K102&gt;0,OFFSET(исх.данные!$A$16,детализация!K102,4,1,1)," ")</f>
        <v xml:space="preserve"> </v>
      </c>
      <c r="J103" s="25" t="str">
        <f>IF(детализация!L102&gt;0,детализация!L102," ")</f>
        <v xml:space="preserve"> </v>
      </c>
      <c r="K103" s="3" t="str">
        <f ca="1">IF(детализация!M102&gt;0,OFFSET(исх.данные!$A$16,детализация!M102,4,1,1)," ")</f>
        <v xml:space="preserve"> </v>
      </c>
      <c r="L103" s="3" t="str">
        <f ca="1">IF(детализация!N102&gt;0,OFFSET(исх.данные!$A$16,детализация!N102,4,1,1)," ")</f>
        <v xml:space="preserve"> </v>
      </c>
      <c r="M103" s="25" t="str">
        <f>IF(детализация!Q102&gt;0,детализация!Q102," ")</f>
        <v xml:space="preserve"> </v>
      </c>
      <c r="N103" s="19" t="str">
        <f>IF(детализация!O102&gt;0,детализация!O102," ")</f>
        <v xml:space="preserve"> </v>
      </c>
      <c r="O103" s="19" t="str">
        <f>IF(детализация!P102&gt;0,детализация!P102," ")</f>
        <v xml:space="preserve"> </v>
      </c>
      <c r="P103" s="3" t="str">
        <f>детализация!R102&amp;" "&amp;детализация!S102&amp;" "&amp;детализация!T102&amp;" "&amp;детализация!U102</f>
        <v xml:space="preserve">   </v>
      </c>
      <c r="Q103" s="85">
        <f>IF(детализация!Q102&gt;0,1,0)</f>
        <v>0</v>
      </c>
    </row>
    <row r="104" spans="1:17" ht="15">
      <c r="A104" s="86">
        <v>100</v>
      </c>
      <c r="B104" s="18" t="str">
        <f>IF(детализация!B103&gt;0,детализация!B103," ")</f>
        <v xml:space="preserve"> </v>
      </c>
      <c r="C104" s="2" t="str">
        <f ca="1">детализация!E103</f>
        <v xml:space="preserve"> </v>
      </c>
      <c r="D104" s="2" t="str">
        <f ca="1">детализация!F103</f>
        <v xml:space="preserve">  </v>
      </c>
      <c r="E104" s="3" t="str">
        <f ca="1">детализация!G103</f>
        <v xml:space="preserve">  </v>
      </c>
      <c r="F104" s="3" t="str">
        <f>IF(детализация!H103&gt;0," ","Не задана")</f>
        <v>Не задана</v>
      </c>
      <c r="G104" s="25" t="str">
        <f>IF(детализация!I103&gt;0,детализация!I103," ")</f>
        <v xml:space="preserve"> </v>
      </c>
      <c r="H104" s="3" t="str">
        <f ca="1">IF(детализация!J103&gt;0,OFFSET(исх.данные!$A$16,детализация!J103,4,1,1)," ")</f>
        <v xml:space="preserve"> </v>
      </c>
      <c r="I104" s="3" t="str">
        <f ca="1">IF(детализация!K103&gt;0,OFFSET(исх.данные!$A$16,детализация!K103,4,1,1)," ")</f>
        <v xml:space="preserve"> </v>
      </c>
      <c r="J104" s="25" t="str">
        <f>IF(детализация!L103&gt;0,детализация!L103," ")</f>
        <v xml:space="preserve"> </v>
      </c>
      <c r="K104" s="3" t="str">
        <f ca="1">IF(детализация!M103&gt;0,OFFSET(исх.данные!$A$16,детализация!M103,4,1,1)," ")</f>
        <v xml:space="preserve"> </v>
      </c>
      <c r="L104" s="3" t="str">
        <f ca="1">IF(детализация!N103&gt;0,OFFSET(исх.данные!$A$16,детализация!N103,4,1,1)," ")</f>
        <v xml:space="preserve"> </v>
      </c>
      <c r="M104" s="25" t="str">
        <f>IF(детализация!Q103&gt;0,детализация!Q103," ")</f>
        <v xml:space="preserve"> </v>
      </c>
      <c r="N104" s="19" t="str">
        <f>IF(детализация!O103&gt;0,детализация!O103," ")</f>
        <v xml:space="preserve"> </v>
      </c>
      <c r="O104" s="19" t="str">
        <f>IF(детализация!P103&gt;0,детализация!P103," ")</f>
        <v xml:space="preserve"> </v>
      </c>
      <c r="P104" s="3" t="str">
        <f>детализация!R103&amp;" "&amp;детализация!S103&amp;" "&amp;детализация!T103&amp;" "&amp;детализация!U103</f>
        <v xml:space="preserve">   </v>
      </c>
      <c r="Q104" s="85">
        <f>IF(детализация!Q103&gt;0,1,0)</f>
        <v>0</v>
      </c>
    </row>
    <row r="105" spans="1:17" ht="15">
      <c r="A105" s="86">
        <v>101</v>
      </c>
      <c r="B105" s="18" t="str">
        <f>IF(детализация!B104&gt;0,детализация!B104," ")</f>
        <v xml:space="preserve"> </v>
      </c>
      <c r="C105" s="2" t="str">
        <f ca="1">детализация!E104</f>
        <v xml:space="preserve"> </v>
      </c>
      <c r="D105" s="2" t="str">
        <f ca="1">детализация!F104</f>
        <v xml:space="preserve">  </v>
      </c>
      <c r="E105" s="3" t="str">
        <f ca="1">детализация!G104</f>
        <v xml:space="preserve">  </v>
      </c>
      <c r="F105" s="3" t="str">
        <f>IF(детализация!H104&gt;0," ","Не задана")</f>
        <v>Не задана</v>
      </c>
      <c r="G105" s="25" t="str">
        <f>IF(детализация!I104&gt;0,детализация!I104," ")</f>
        <v xml:space="preserve"> </v>
      </c>
      <c r="H105" s="3" t="str">
        <f ca="1">IF(детализация!J104&gt;0,OFFSET(исх.данные!$A$16,детализация!J104,4,1,1)," ")</f>
        <v xml:space="preserve"> </v>
      </c>
      <c r="I105" s="3" t="str">
        <f ca="1">IF(детализация!K104&gt;0,OFFSET(исх.данные!$A$16,детализация!K104,4,1,1)," ")</f>
        <v xml:space="preserve"> </v>
      </c>
      <c r="J105" s="25" t="str">
        <f>IF(детализация!L104&gt;0,детализация!L104," ")</f>
        <v xml:space="preserve"> </v>
      </c>
      <c r="K105" s="3" t="str">
        <f ca="1">IF(детализация!M104&gt;0,OFFSET(исх.данные!$A$16,детализация!M104,4,1,1)," ")</f>
        <v xml:space="preserve"> </v>
      </c>
      <c r="L105" s="3" t="str">
        <f ca="1">IF(детализация!N104&gt;0,OFFSET(исх.данные!$A$16,детализация!N104,4,1,1)," ")</f>
        <v xml:space="preserve"> </v>
      </c>
      <c r="M105" s="25" t="str">
        <f>IF(детализация!Q104&gt;0,детализация!Q104," ")</f>
        <v xml:space="preserve"> </v>
      </c>
      <c r="N105" s="19" t="str">
        <f>IF(детализация!O104&gt;0,детализация!O104," ")</f>
        <v xml:space="preserve"> </v>
      </c>
      <c r="O105" s="19" t="str">
        <f>IF(детализация!P104&gt;0,детализация!P104," ")</f>
        <v xml:space="preserve"> </v>
      </c>
      <c r="P105" s="3" t="str">
        <f>детализация!R104&amp;" "&amp;детализация!S104&amp;" "&amp;детализация!T104&amp;" "&amp;детализация!U104</f>
        <v xml:space="preserve">   </v>
      </c>
      <c r="Q105" s="85">
        <f>IF(детализация!Q104&gt;0,1,0)</f>
        <v>0</v>
      </c>
    </row>
    <row r="106" spans="1:17" ht="15">
      <c r="A106" s="86">
        <v>102</v>
      </c>
      <c r="B106" s="18" t="str">
        <f>IF(детализация!B105&gt;0,детализация!B105," ")</f>
        <v xml:space="preserve"> </v>
      </c>
      <c r="C106" s="2" t="str">
        <f ca="1">детализация!E105</f>
        <v xml:space="preserve"> </v>
      </c>
      <c r="D106" s="2" t="str">
        <f ca="1">детализация!F105</f>
        <v xml:space="preserve">  </v>
      </c>
      <c r="E106" s="3" t="str">
        <f ca="1">детализация!G105</f>
        <v xml:space="preserve">  </v>
      </c>
      <c r="F106" s="3" t="str">
        <f>IF(детализация!H105&gt;0," ","Не задана")</f>
        <v>Не задана</v>
      </c>
      <c r="G106" s="25" t="str">
        <f>IF(детализация!I105&gt;0,детализация!I105," ")</f>
        <v xml:space="preserve"> </v>
      </c>
      <c r="H106" s="3" t="str">
        <f ca="1">IF(детализация!J105&gt;0,OFFSET(исх.данные!$A$16,детализация!J105,4,1,1)," ")</f>
        <v xml:space="preserve"> </v>
      </c>
      <c r="I106" s="3" t="str">
        <f ca="1">IF(детализация!K105&gt;0,OFFSET(исх.данные!$A$16,детализация!K105,4,1,1)," ")</f>
        <v xml:space="preserve"> </v>
      </c>
      <c r="J106" s="25" t="str">
        <f>IF(детализация!L105&gt;0,детализация!L105," ")</f>
        <v xml:space="preserve"> </v>
      </c>
      <c r="K106" s="3" t="str">
        <f ca="1">IF(детализация!M105&gt;0,OFFSET(исх.данные!$A$16,детализация!M105,4,1,1)," ")</f>
        <v xml:space="preserve"> </v>
      </c>
      <c r="L106" s="3" t="str">
        <f ca="1">IF(детализация!N105&gt;0,OFFSET(исх.данные!$A$16,детализация!N105,4,1,1)," ")</f>
        <v xml:space="preserve"> </v>
      </c>
      <c r="M106" s="25" t="str">
        <f>IF(детализация!Q105&gt;0,детализация!Q105," ")</f>
        <v xml:space="preserve"> </v>
      </c>
      <c r="N106" s="19" t="str">
        <f>IF(детализация!O105&gt;0,детализация!O105," ")</f>
        <v xml:space="preserve"> </v>
      </c>
      <c r="O106" s="19" t="str">
        <f>IF(детализация!P105&gt;0,детализация!P105," ")</f>
        <v xml:space="preserve"> </v>
      </c>
      <c r="P106" s="3" t="str">
        <f>детализация!R105&amp;" "&amp;детализация!S105&amp;" "&amp;детализация!T105&amp;" "&amp;детализация!U105</f>
        <v xml:space="preserve">   </v>
      </c>
      <c r="Q106" s="85">
        <f>IF(детализация!Q105&gt;0,1,0)</f>
        <v>0</v>
      </c>
    </row>
    <row r="107" spans="1:17" ht="15">
      <c r="A107" s="86">
        <v>103</v>
      </c>
      <c r="B107" s="18" t="str">
        <f>IF(детализация!B106&gt;0,детализация!B106," ")</f>
        <v xml:space="preserve"> </v>
      </c>
      <c r="C107" s="2" t="str">
        <f ca="1">детализация!E106</f>
        <v xml:space="preserve"> </v>
      </c>
      <c r="D107" s="2" t="str">
        <f ca="1">детализация!F106</f>
        <v xml:space="preserve">  </v>
      </c>
      <c r="E107" s="3" t="str">
        <f ca="1">детализация!G106</f>
        <v xml:space="preserve">  </v>
      </c>
      <c r="F107" s="3" t="str">
        <f>IF(детализация!H106&gt;0," ","Не задана")</f>
        <v>Не задана</v>
      </c>
      <c r="G107" s="25" t="str">
        <f>IF(детализация!I106&gt;0,детализация!I106," ")</f>
        <v xml:space="preserve"> </v>
      </c>
      <c r="H107" s="3" t="str">
        <f ca="1">IF(детализация!J106&gt;0,OFFSET(исх.данные!$A$16,детализация!J106,4,1,1)," ")</f>
        <v xml:space="preserve"> </v>
      </c>
      <c r="I107" s="3" t="str">
        <f ca="1">IF(детализация!K106&gt;0,OFFSET(исх.данные!$A$16,детализация!K106,4,1,1)," ")</f>
        <v xml:space="preserve"> </v>
      </c>
      <c r="J107" s="25" t="str">
        <f>IF(детализация!L106&gt;0,детализация!L106," ")</f>
        <v xml:space="preserve"> </v>
      </c>
      <c r="K107" s="3" t="str">
        <f ca="1">IF(детализация!M106&gt;0,OFFSET(исх.данные!$A$16,детализация!M106,4,1,1)," ")</f>
        <v xml:space="preserve"> </v>
      </c>
      <c r="L107" s="3" t="str">
        <f ca="1">IF(детализация!N106&gt;0,OFFSET(исх.данные!$A$16,детализация!N106,4,1,1)," ")</f>
        <v xml:space="preserve"> </v>
      </c>
      <c r="M107" s="25" t="str">
        <f>IF(детализация!Q106&gt;0,детализация!Q106," ")</f>
        <v xml:space="preserve"> </v>
      </c>
      <c r="N107" s="19" t="str">
        <f>IF(детализация!O106&gt;0,детализация!O106," ")</f>
        <v xml:space="preserve"> </v>
      </c>
      <c r="O107" s="19" t="str">
        <f>IF(детализация!P106&gt;0,детализация!P106," ")</f>
        <v xml:space="preserve"> </v>
      </c>
      <c r="P107" s="3" t="str">
        <f>детализация!R106&amp;" "&amp;детализация!S106&amp;" "&amp;детализация!T106&amp;" "&amp;детализация!U106</f>
        <v xml:space="preserve">   </v>
      </c>
      <c r="Q107" s="85">
        <f>IF(детализация!Q106&gt;0,1,0)</f>
        <v>0</v>
      </c>
    </row>
    <row r="108" spans="1:17" ht="15">
      <c r="A108" s="86">
        <v>104</v>
      </c>
      <c r="B108" s="18" t="str">
        <f>IF(детализация!B107&gt;0,детализация!B107," ")</f>
        <v xml:space="preserve"> </v>
      </c>
      <c r="C108" s="2" t="str">
        <f ca="1">детализация!E107</f>
        <v xml:space="preserve"> </v>
      </c>
      <c r="D108" s="2" t="str">
        <f ca="1">детализация!F107</f>
        <v xml:space="preserve">  </v>
      </c>
      <c r="E108" s="3" t="str">
        <f ca="1">детализация!G107</f>
        <v xml:space="preserve">  </v>
      </c>
      <c r="F108" s="3" t="str">
        <f>IF(детализация!H107&gt;0," ","Не задана")</f>
        <v>Не задана</v>
      </c>
      <c r="G108" s="25" t="str">
        <f>IF(детализация!I107&gt;0,детализация!I107," ")</f>
        <v xml:space="preserve"> </v>
      </c>
      <c r="H108" s="3" t="str">
        <f ca="1">IF(детализация!J107&gt;0,OFFSET(исх.данные!$A$16,детализация!J107,4,1,1)," ")</f>
        <v xml:space="preserve"> </v>
      </c>
      <c r="I108" s="3" t="str">
        <f ca="1">IF(детализация!K107&gt;0,OFFSET(исх.данные!$A$16,детализация!K107,4,1,1)," ")</f>
        <v xml:space="preserve"> </v>
      </c>
      <c r="J108" s="25" t="str">
        <f>IF(детализация!L107&gt;0,детализация!L107," ")</f>
        <v xml:space="preserve"> </v>
      </c>
      <c r="K108" s="3" t="str">
        <f ca="1">IF(детализация!M107&gt;0,OFFSET(исх.данные!$A$16,детализация!M107,4,1,1)," ")</f>
        <v xml:space="preserve"> </v>
      </c>
      <c r="L108" s="3" t="str">
        <f ca="1">IF(детализация!N107&gt;0,OFFSET(исх.данные!$A$16,детализация!N107,4,1,1)," ")</f>
        <v xml:space="preserve"> </v>
      </c>
      <c r="M108" s="25" t="str">
        <f>IF(детализация!Q107&gt;0,детализация!Q107," ")</f>
        <v xml:space="preserve"> </v>
      </c>
      <c r="N108" s="19" t="str">
        <f>IF(детализация!O107&gt;0,детализация!O107," ")</f>
        <v xml:space="preserve"> </v>
      </c>
      <c r="O108" s="19" t="str">
        <f>IF(детализация!P107&gt;0,детализация!P107," ")</f>
        <v xml:space="preserve"> </v>
      </c>
      <c r="P108" s="3" t="str">
        <f>детализация!R107&amp;" "&amp;детализация!S107&amp;" "&amp;детализация!T107&amp;" "&amp;детализация!U107</f>
        <v xml:space="preserve">   </v>
      </c>
      <c r="Q108" s="85">
        <f>IF(детализация!Q107&gt;0,1,0)</f>
        <v>0</v>
      </c>
    </row>
    <row r="109" spans="1:17" ht="15">
      <c r="A109" s="86">
        <v>105</v>
      </c>
      <c r="B109" s="18" t="str">
        <f>IF(детализация!B108&gt;0,детализация!B108," ")</f>
        <v xml:space="preserve"> </v>
      </c>
      <c r="C109" s="2" t="str">
        <f ca="1">детализация!E108</f>
        <v xml:space="preserve"> </v>
      </c>
      <c r="D109" s="2" t="str">
        <f ca="1">детализация!F108</f>
        <v xml:space="preserve">  </v>
      </c>
      <c r="E109" s="3" t="str">
        <f ca="1">детализация!G108</f>
        <v xml:space="preserve">  </v>
      </c>
      <c r="F109" s="3" t="str">
        <f>IF(детализация!H108&gt;0," ","Не задана")</f>
        <v>Не задана</v>
      </c>
      <c r="G109" s="25" t="str">
        <f>IF(детализация!I108&gt;0,детализация!I108," ")</f>
        <v xml:space="preserve"> </v>
      </c>
      <c r="H109" s="3" t="str">
        <f ca="1">IF(детализация!J108&gt;0,OFFSET(исх.данные!$A$16,детализация!J108,4,1,1)," ")</f>
        <v xml:space="preserve"> </v>
      </c>
      <c r="I109" s="3" t="str">
        <f ca="1">IF(детализация!K108&gt;0,OFFSET(исх.данные!$A$16,детализация!K108,4,1,1)," ")</f>
        <v xml:space="preserve"> </v>
      </c>
      <c r="J109" s="25" t="str">
        <f>IF(детализация!L108&gt;0,детализация!L108," ")</f>
        <v xml:space="preserve"> </v>
      </c>
      <c r="K109" s="3" t="str">
        <f ca="1">IF(детализация!M108&gt;0,OFFSET(исх.данные!$A$16,детализация!M108,4,1,1)," ")</f>
        <v xml:space="preserve"> </v>
      </c>
      <c r="L109" s="3" t="str">
        <f ca="1">IF(детализация!N108&gt;0,OFFSET(исх.данные!$A$16,детализация!N108,4,1,1)," ")</f>
        <v xml:space="preserve"> </v>
      </c>
      <c r="M109" s="25" t="str">
        <f>IF(детализация!Q108&gt;0,детализация!Q108," ")</f>
        <v xml:space="preserve"> </v>
      </c>
      <c r="N109" s="19" t="str">
        <f>IF(детализация!O108&gt;0,детализация!O108," ")</f>
        <v xml:space="preserve"> </v>
      </c>
      <c r="O109" s="19" t="str">
        <f>IF(детализация!P108&gt;0,детализация!P108," ")</f>
        <v xml:space="preserve"> </v>
      </c>
      <c r="P109" s="3" t="str">
        <f>детализация!R108&amp;" "&amp;детализация!S108&amp;" "&amp;детализация!T108&amp;" "&amp;детализация!U108</f>
        <v xml:space="preserve">   </v>
      </c>
      <c r="Q109" s="85">
        <f>IF(детализация!Q108&gt;0,1,0)</f>
        <v>0</v>
      </c>
    </row>
    <row r="110" spans="1:17" ht="15">
      <c r="A110" s="86">
        <v>106</v>
      </c>
      <c r="B110" s="18" t="str">
        <f>IF(детализация!B109&gt;0,детализация!B109," ")</f>
        <v xml:space="preserve"> </v>
      </c>
      <c r="C110" s="2" t="str">
        <f ca="1">детализация!E109</f>
        <v xml:space="preserve"> </v>
      </c>
      <c r="D110" s="2" t="str">
        <f ca="1">детализация!F109</f>
        <v xml:space="preserve">  </v>
      </c>
      <c r="E110" s="3" t="str">
        <f ca="1">детализация!G109</f>
        <v xml:space="preserve">  </v>
      </c>
      <c r="F110" s="3" t="str">
        <f>IF(детализация!H109&gt;0," ","Не задана")</f>
        <v>Не задана</v>
      </c>
      <c r="G110" s="25" t="str">
        <f>IF(детализация!I109&gt;0,детализация!I109," ")</f>
        <v xml:space="preserve"> </v>
      </c>
      <c r="H110" s="3" t="str">
        <f ca="1">IF(детализация!J109&gt;0,OFFSET(исх.данные!$A$16,детализация!J109,4,1,1)," ")</f>
        <v xml:space="preserve"> </v>
      </c>
      <c r="I110" s="3" t="str">
        <f ca="1">IF(детализация!K109&gt;0,OFFSET(исх.данные!$A$16,детализация!K109,4,1,1)," ")</f>
        <v xml:space="preserve"> </v>
      </c>
      <c r="J110" s="25" t="str">
        <f>IF(детализация!L109&gt;0,детализация!L109," ")</f>
        <v xml:space="preserve"> </v>
      </c>
      <c r="K110" s="3" t="str">
        <f ca="1">IF(детализация!M109&gt;0,OFFSET(исх.данные!$A$16,детализация!M109,4,1,1)," ")</f>
        <v xml:space="preserve"> </v>
      </c>
      <c r="L110" s="3" t="str">
        <f ca="1">IF(детализация!N109&gt;0,OFFSET(исх.данные!$A$16,детализация!N109,4,1,1)," ")</f>
        <v xml:space="preserve"> </v>
      </c>
      <c r="M110" s="25" t="str">
        <f>IF(детализация!Q109&gt;0,детализация!Q109," ")</f>
        <v xml:space="preserve"> </v>
      </c>
      <c r="N110" s="19" t="str">
        <f>IF(детализация!O109&gt;0,детализация!O109," ")</f>
        <v xml:space="preserve"> </v>
      </c>
      <c r="O110" s="19" t="str">
        <f>IF(детализация!P109&gt;0,детализация!P109," ")</f>
        <v xml:space="preserve"> </v>
      </c>
      <c r="P110" s="3" t="str">
        <f>детализация!R109&amp;" "&amp;детализация!S109&amp;" "&amp;детализация!T109&amp;" "&amp;детализация!U109</f>
        <v xml:space="preserve">   </v>
      </c>
      <c r="Q110" s="85">
        <f>IF(детализация!Q109&gt;0,1,0)</f>
        <v>0</v>
      </c>
    </row>
    <row r="111" spans="1:17" ht="15">
      <c r="A111" s="86">
        <v>107</v>
      </c>
      <c r="B111" s="18" t="str">
        <f>IF(детализация!B110&gt;0,детализация!B110," ")</f>
        <v xml:space="preserve"> </v>
      </c>
      <c r="C111" s="2" t="str">
        <f ca="1">детализация!E110</f>
        <v xml:space="preserve"> </v>
      </c>
      <c r="D111" s="2" t="str">
        <f ca="1">детализация!F110</f>
        <v xml:space="preserve">  </v>
      </c>
      <c r="E111" s="3" t="str">
        <f ca="1">детализация!G110</f>
        <v xml:space="preserve">  </v>
      </c>
      <c r="F111" s="3" t="str">
        <f>IF(детализация!H110&gt;0," ","Не задана")</f>
        <v>Не задана</v>
      </c>
      <c r="G111" s="25" t="str">
        <f>IF(детализация!I110&gt;0,детализация!I110," ")</f>
        <v xml:space="preserve"> </v>
      </c>
      <c r="H111" s="3" t="str">
        <f ca="1">IF(детализация!J110&gt;0,OFFSET(исх.данные!$A$16,детализация!J110,4,1,1)," ")</f>
        <v xml:space="preserve"> </v>
      </c>
      <c r="I111" s="3" t="str">
        <f ca="1">IF(детализация!K110&gt;0,OFFSET(исх.данные!$A$16,детализация!K110,4,1,1)," ")</f>
        <v xml:space="preserve"> </v>
      </c>
      <c r="J111" s="25" t="str">
        <f>IF(детализация!L110&gt;0,детализация!L110," ")</f>
        <v xml:space="preserve"> </v>
      </c>
      <c r="K111" s="3" t="str">
        <f ca="1">IF(детализация!M110&gt;0,OFFSET(исх.данные!$A$16,детализация!M110,4,1,1)," ")</f>
        <v xml:space="preserve"> </v>
      </c>
      <c r="L111" s="3" t="str">
        <f ca="1">IF(детализация!N110&gt;0,OFFSET(исх.данные!$A$16,детализация!N110,4,1,1)," ")</f>
        <v xml:space="preserve"> </v>
      </c>
      <c r="M111" s="25" t="str">
        <f>IF(детализация!Q110&gt;0,детализация!Q110," ")</f>
        <v xml:space="preserve"> </v>
      </c>
      <c r="N111" s="19" t="str">
        <f>IF(детализация!O110&gt;0,детализация!O110," ")</f>
        <v xml:space="preserve"> </v>
      </c>
      <c r="O111" s="19" t="str">
        <f>IF(детализация!P110&gt;0,детализация!P110," ")</f>
        <v xml:space="preserve"> </v>
      </c>
      <c r="P111" s="3" t="str">
        <f>детализация!R110&amp;" "&amp;детализация!S110&amp;" "&amp;детализация!T110&amp;" "&amp;детализация!U110</f>
        <v xml:space="preserve">   </v>
      </c>
      <c r="Q111" s="85">
        <f>IF(детализация!Q110&gt;0,1,0)</f>
        <v>0</v>
      </c>
    </row>
    <row r="112" spans="1:17" ht="15">
      <c r="A112" s="86">
        <v>108</v>
      </c>
      <c r="B112" s="18" t="str">
        <f>IF(детализация!B111&gt;0,детализация!B111," ")</f>
        <v xml:space="preserve"> </v>
      </c>
      <c r="C112" s="2" t="str">
        <f ca="1">детализация!E111</f>
        <v xml:space="preserve"> </v>
      </c>
      <c r="D112" s="2" t="str">
        <f ca="1">детализация!F111</f>
        <v xml:space="preserve">  </v>
      </c>
      <c r="E112" s="3" t="str">
        <f ca="1">детализация!G111</f>
        <v xml:space="preserve">  </v>
      </c>
      <c r="F112" s="3" t="str">
        <f>IF(детализация!H111&gt;0," ","Не задана")</f>
        <v>Не задана</v>
      </c>
      <c r="G112" s="25" t="str">
        <f>IF(детализация!I111&gt;0,детализация!I111," ")</f>
        <v xml:space="preserve"> </v>
      </c>
      <c r="H112" s="3" t="str">
        <f ca="1">IF(детализация!J111&gt;0,OFFSET(исх.данные!$A$16,детализация!J111,4,1,1)," ")</f>
        <v xml:space="preserve"> </v>
      </c>
      <c r="I112" s="3" t="str">
        <f ca="1">IF(детализация!K111&gt;0,OFFSET(исх.данные!$A$16,детализация!K111,4,1,1)," ")</f>
        <v xml:space="preserve"> </v>
      </c>
      <c r="J112" s="25" t="str">
        <f>IF(детализация!L111&gt;0,детализация!L111," ")</f>
        <v xml:space="preserve"> </v>
      </c>
      <c r="K112" s="3" t="str">
        <f ca="1">IF(детализация!M111&gt;0,OFFSET(исх.данные!$A$16,детализация!M111,4,1,1)," ")</f>
        <v xml:space="preserve"> </v>
      </c>
      <c r="L112" s="3" t="str">
        <f ca="1">IF(детализация!N111&gt;0,OFFSET(исх.данные!$A$16,детализация!N111,4,1,1)," ")</f>
        <v xml:space="preserve"> </v>
      </c>
      <c r="M112" s="25" t="str">
        <f>IF(детализация!Q111&gt;0,детализация!Q111," ")</f>
        <v xml:space="preserve"> </v>
      </c>
      <c r="N112" s="19" t="str">
        <f>IF(детализация!O111&gt;0,детализация!O111," ")</f>
        <v xml:space="preserve"> </v>
      </c>
      <c r="O112" s="19" t="str">
        <f>IF(детализация!P111&gt;0,детализация!P111," ")</f>
        <v xml:space="preserve"> </v>
      </c>
      <c r="P112" s="3" t="str">
        <f>детализация!R111&amp;" "&amp;детализация!S111&amp;" "&amp;детализация!T111&amp;" "&amp;детализация!U111</f>
        <v xml:space="preserve">   </v>
      </c>
      <c r="Q112" s="85">
        <f>IF(детализация!Q111&gt;0,1,0)</f>
        <v>0</v>
      </c>
    </row>
    <row r="113" spans="1:17" ht="15">
      <c r="A113" s="86">
        <v>109</v>
      </c>
      <c r="B113" s="18" t="str">
        <f>IF(детализация!B112&gt;0,детализация!B112," ")</f>
        <v xml:space="preserve"> </v>
      </c>
      <c r="C113" s="2" t="str">
        <f ca="1">детализация!E112</f>
        <v xml:space="preserve"> </v>
      </c>
      <c r="D113" s="2" t="str">
        <f ca="1">детализация!F112</f>
        <v xml:space="preserve">  </v>
      </c>
      <c r="E113" s="3" t="str">
        <f ca="1">детализация!G112</f>
        <v xml:space="preserve">  </v>
      </c>
      <c r="F113" s="3" t="str">
        <f>IF(детализация!H112&gt;0," ","Не задана")</f>
        <v>Не задана</v>
      </c>
      <c r="G113" s="25" t="str">
        <f>IF(детализация!I112&gt;0,детализация!I112," ")</f>
        <v xml:space="preserve"> </v>
      </c>
      <c r="H113" s="3" t="str">
        <f ca="1">IF(детализация!J112&gt;0,OFFSET(исх.данные!$A$16,детализация!J112,4,1,1)," ")</f>
        <v xml:space="preserve"> </v>
      </c>
      <c r="I113" s="3" t="str">
        <f ca="1">IF(детализация!K112&gt;0,OFFSET(исх.данные!$A$16,детализация!K112,4,1,1)," ")</f>
        <v xml:space="preserve"> </v>
      </c>
      <c r="J113" s="25" t="str">
        <f>IF(детализация!L112&gt;0,детализация!L112," ")</f>
        <v xml:space="preserve"> </v>
      </c>
      <c r="K113" s="3" t="str">
        <f ca="1">IF(детализация!M112&gt;0,OFFSET(исх.данные!$A$16,детализация!M112,4,1,1)," ")</f>
        <v xml:space="preserve"> </v>
      </c>
      <c r="L113" s="3" t="str">
        <f ca="1">IF(детализация!N112&gt;0,OFFSET(исх.данные!$A$16,детализация!N112,4,1,1)," ")</f>
        <v xml:space="preserve"> </v>
      </c>
      <c r="M113" s="25" t="str">
        <f>IF(детализация!Q112&gt;0,детализация!Q112," ")</f>
        <v xml:space="preserve"> </v>
      </c>
      <c r="N113" s="19" t="str">
        <f>IF(детализация!O112&gt;0,детализация!O112," ")</f>
        <v xml:space="preserve"> </v>
      </c>
      <c r="O113" s="19" t="str">
        <f>IF(детализация!P112&gt;0,детализация!P112," ")</f>
        <v xml:space="preserve"> </v>
      </c>
      <c r="P113" s="3" t="str">
        <f>детализация!R112&amp;" "&amp;детализация!S112&amp;" "&amp;детализация!T112&amp;" "&amp;детализация!U112</f>
        <v xml:space="preserve">   </v>
      </c>
      <c r="Q113" s="85">
        <f>IF(детализация!Q112&gt;0,1,0)</f>
        <v>0</v>
      </c>
    </row>
    <row r="114" spans="1:17" ht="15">
      <c r="A114" s="86">
        <v>110</v>
      </c>
      <c r="B114" s="18" t="str">
        <f>IF(детализация!B113&gt;0,детализация!B113," ")</f>
        <v xml:space="preserve"> </v>
      </c>
      <c r="C114" s="2" t="str">
        <f ca="1">детализация!E113</f>
        <v xml:space="preserve"> </v>
      </c>
      <c r="D114" s="2" t="str">
        <f ca="1">детализация!F113</f>
        <v xml:space="preserve">  </v>
      </c>
      <c r="E114" s="3" t="str">
        <f ca="1">детализация!G113</f>
        <v xml:space="preserve">  </v>
      </c>
      <c r="F114" s="3" t="str">
        <f>IF(детализация!H113&gt;0," ","Не задана")</f>
        <v>Не задана</v>
      </c>
      <c r="G114" s="25" t="str">
        <f>IF(детализация!I113&gt;0,детализация!I113," ")</f>
        <v xml:space="preserve"> </v>
      </c>
      <c r="H114" s="3" t="str">
        <f ca="1">IF(детализация!J113&gt;0,OFFSET(исх.данные!$A$16,детализация!J113,4,1,1)," ")</f>
        <v xml:space="preserve"> </v>
      </c>
      <c r="I114" s="3" t="str">
        <f ca="1">IF(детализация!K113&gt;0,OFFSET(исх.данные!$A$16,детализация!K113,4,1,1)," ")</f>
        <v xml:space="preserve"> </v>
      </c>
      <c r="J114" s="25" t="str">
        <f>IF(детализация!L113&gt;0,детализация!L113," ")</f>
        <v xml:space="preserve"> </v>
      </c>
      <c r="K114" s="3" t="str">
        <f ca="1">IF(детализация!M113&gt;0,OFFSET(исх.данные!$A$16,детализация!M113,4,1,1)," ")</f>
        <v xml:space="preserve"> </v>
      </c>
      <c r="L114" s="3" t="str">
        <f ca="1">IF(детализация!N113&gt;0,OFFSET(исх.данные!$A$16,детализация!N113,4,1,1)," ")</f>
        <v xml:space="preserve"> </v>
      </c>
      <c r="M114" s="25" t="str">
        <f>IF(детализация!Q113&gt;0,детализация!Q113," ")</f>
        <v xml:space="preserve"> </v>
      </c>
      <c r="N114" s="19" t="str">
        <f>IF(детализация!O113&gt;0,детализация!O113," ")</f>
        <v xml:space="preserve"> </v>
      </c>
      <c r="O114" s="19" t="str">
        <f>IF(детализация!P113&gt;0,детализация!P113," ")</f>
        <v xml:space="preserve"> </v>
      </c>
      <c r="P114" s="3" t="str">
        <f>детализация!R113&amp;" "&amp;детализация!S113&amp;" "&amp;детализация!T113&amp;" "&amp;детализация!U113</f>
        <v xml:space="preserve">   </v>
      </c>
      <c r="Q114" s="85">
        <f>IF(детализация!Q113&gt;0,1,0)</f>
        <v>0</v>
      </c>
    </row>
    <row r="115" spans="1:17" ht="15">
      <c r="A115" s="86">
        <v>111</v>
      </c>
      <c r="B115" s="18" t="str">
        <f>IF(детализация!B114&gt;0,детализация!B114," ")</f>
        <v xml:space="preserve"> </v>
      </c>
      <c r="C115" s="2" t="str">
        <f ca="1">детализация!E114</f>
        <v xml:space="preserve"> </v>
      </c>
      <c r="D115" s="2" t="str">
        <f ca="1">детализация!F114</f>
        <v xml:space="preserve">  </v>
      </c>
      <c r="E115" s="3" t="str">
        <f ca="1">детализация!G114</f>
        <v xml:space="preserve">  </v>
      </c>
      <c r="F115" s="3" t="str">
        <f>IF(детализация!H114&gt;0," ","Не задана")</f>
        <v>Не задана</v>
      </c>
      <c r="G115" s="25" t="str">
        <f>IF(детализация!I114&gt;0,детализация!I114," ")</f>
        <v xml:space="preserve"> </v>
      </c>
      <c r="H115" s="3" t="str">
        <f ca="1">IF(детализация!J114&gt;0,OFFSET(исх.данные!$A$16,детализация!J114,4,1,1)," ")</f>
        <v xml:space="preserve"> </v>
      </c>
      <c r="I115" s="3" t="str">
        <f ca="1">IF(детализация!K114&gt;0,OFFSET(исх.данные!$A$16,детализация!K114,4,1,1)," ")</f>
        <v xml:space="preserve"> </v>
      </c>
      <c r="J115" s="25" t="str">
        <f>IF(детализация!L114&gt;0,детализация!L114," ")</f>
        <v xml:space="preserve"> </v>
      </c>
      <c r="K115" s="3" t="str">
        <f ca="1">IF(детализация!M114&gt;0,OFFSET(исх.данные!$A$16,детализация!M114,4,1,1)," ")</f>
        <v xml:space="preserve"> </v>
      </c>
      <c r="L115" s="3" t="str">
        <f ca="1">IF(детализация!N114&gt;0,OFFSET(исх.данные!$A$16,детализация!N114,4,1,1)," ")</f>
        <v xml:space="preserve"> </v>
      </c>
      <c r="M115" s="25" t="str">
        <f>IF(детализация!Q114&gt;0,детализация!Q114," ")</f>
        <v xml:space="preserve"> </v>
      </c>
      <c r="N115" s="19" t="str">
        <f>IF(детализация!O114&gt;0,детализация!O114," ")</f>
        <v xml:space="preserve"> </v>
      </c>
      <c r="O115" s="19" t="str">
        <f>IF(детализация!P114&gt;0,детализация!P114," ")</f>
        <v xml:space="preserve"> </v>
      </c>
      <c r="P115" s="3" t="str">
        <f>детализация!R114&amp;" "&amp;детализация!S114&amp;" "&amp;детализация!T114&amp;" "&amp;детализация!U114</f>
        <v xml:space="preserve">   </v>
      </c>
      <c r="Q115" s="85">
        <f>IF(детализация!Q114&gt;0,1,0)</f>
        <v>0</v>
      </c>
    </row>
    <row r="116" spans="1:17" ht="15">
      <c r="A116" s="86">
        <v>112</v>
      </c>
      <c r="B116" s="18" t="str">
        <f>IF(детализация!B115&gt;0,детализация!B115," ")</f>
        <v xml:space="preserve"> </v>
      </c>
      <c r="C116" s="2" t="str">
        <f ca="1">детализация!E115</f>
        <v xml:space="preserve"> </v>
      </c>
      <c r="D116" s="2" t="str">
        <f ca="1">детализация!F115</f>
        <v xml:space="preserve">  </v>
      </c>
      <c r="E116" s="3" t="str">
        <f ca="1">детализация!G115</f>
        <v xml:space="preserve">  </v>
      </c>
      <c r="F116" s="3" t="str">
        <f>IF(детализация!H115&gt;0," ","Не задана")</f>
        <v>Не задана</v>
      </c>
      <c r="G116" s="25" t="str">
        <f>IF(детализация!I115&gt;0,детализация!I115," ")</f>
        <v xml:space="preserve"> </v>
      </c>
      <c r="H116" s="3" t="str">
        <f ca="1">IF(детализация!J115&gt;0,OFFSET(исх.данные!$A$16,детализация!J115,4,1,1)," ")</f>
        <v xml:space="preserve"> </v>
      </c>
      <c r="I116" s="3" t="str">
        <f ca="1">IF(детализация!K115&gt;0,OFFSET(исх.данные!$A$16,детализация!K115,4,1,1)," ")</f>
        <v xml:space="preserve"> </v>
      </c>
      <c r="J116" s="25" t="str">
        <f>IF(детализация!L115&gt;0,детализация!L115," ")</f>
        <v xml:space="preserve"> </v>
      </c>
      <c r="K116" s="3" t="str">
        <f ca="1">IF(детализация!M115&gt;0,OFFSET(исх.данные!$A$16,детализация!M115,4,1,1)," ")</f>
        <v xml:space="preserve"> </v>
      </c>
      <c r="L116" s="3" t="str">
        <f ca="1">IF(детализация!N115&gt;0,OFFSET(исх.данные!$A$16,детализация!N115,4,1,1)," ")</f>
        <v xml:space="preserve"> </v>
      </c>
      <c r="M116" s="25" t="str">
        <f>IF(детализация!Q115&gt;0,детализация!Q115," ")</f>
        <v xml:space="preserve"> </v>
      </c>
      <c r="N116" s="19" t="str">
        <f>IF(детализация!O115&gt;0,детализация!O115," ")</f>
        <v xml:space="preserve"> </v>
      </c>
      <c r="O116" s="19" t="str">
        <f>IF(детализация!P115&gt;0,детализация!P115," ")</f>
        <v xml:space="preserve"> </v>
      </c>
      <c r="P116" s="3" t="str">
        <f>детализация!R115&amp;" "&amp;детализация!S115&amp;" "&amp;детализация!T115&amp;" "&amp;детализация!U115</f>
        <v xml:space="preserve">   </v>
      </c>
      <c r="Q116" s="85">
        <f>IF(детализация!Q115&gt;0,1,0)</f>
        <v>0</v>
      </c>
    </row>
    <row r="117" spans="1:17" ht="15">
      <c r="A117" s="86">
        <v>113</v>
      </c>
      <c r="B117" s="18" t="str">
        <f>IF(детализация!B116&gt;0,детализация!B116," ")</f>
        <v xml:space="preserve"> </v>
      </c>
      <c r="C117" s="2" t="str">
        <f ca="1">детализация!E116</f>
        <v xml:space="preserve"> </v>
      </c>
      <c r="D117" s="2" t="str">
        <f ca="1">детализация!F116</f>
        <v xml:space="preserve">  </v>
      </c>
      <c r="E117" s="3" t="str">
        <f ca="1">детализация!G116</f>
        <v xml:space="preserve">  </v>
      </c>
      <c r="F117" s="3" t="str">
        <f>IF(детализация!H116&gt;0," ","Не задана")</f>
        <v>Не задана</v>
      </c>
      <c r="G117" s="25" t="str">
        <f>IF(детализация!I116&gt;0,детализация!I116," ")</f>
        <v xml:space="preserve"> </v>
      </c>
      <c r="H117" s="3" t="str">
        <f ca="1">IF(детализация!J116&gt;0,OFFSET(исх.данные!$A$16,детализация!J116,4,1,1)," ")</f>
        <v xml:space="preserve"> </v>
      </c>
      <c r="I117" s="3" t="str">
        <f ca="1">IF(детализация!K116&gt;0,OFFSET(исх.данные!$A$16,детализация!K116,4,1,1)," ")</f>
        <v xml:space="preserve"> </v>
      </c>
      <c r="J117" s="25" t="str">
        <f>IF(детализация!L116&gt;0,детализация!L116," ")</f>
        <v xml:space="preserve"> </v>
      </c>
      <c r="K117" s="3" t="str">
        <f ca="1">IF(детализация!M116&gt;0,OFFSET(исх.данные!$A$16,детализация!M116,4,1,1)," ")</f>
        <v xml:space="preserve"> </v>
      </c>
      <c r="L117" s="3" t="str">
        <f ca="1">IF(детализация!N116&gt;0,OFFSET(исх.данные!$A$16,детализация!N116,4,1,1)," ")</f>
        <v xml:space="preserve"> </v>
      </c>
      <c r="M117" s="25" t="str">
        <f>IF(детализация!Q116&gt;0,детализация!Q116," ")</f>
        <v xml:space="preserve"> </v>
      </c>
      <c r="N117" s="19" t="str">
        <f>IF(детализация!O116&gt;0,детализация!O116," ")</f>
        <v xml:space="preserve"> </v>
      </c>
      <c r="O117" s="19" t="str">
        <f>IF(детализация!P116&gt;0,детализация!P116," ")</f>
        <v xml:space="preserve"> </v>
      </c>
      <c r="P117" s="3" t="str">
        <f>детализация!R116&amp;" "&amp;детализация!S116&amp;" "&amp;детализация!T116&amp;" "&amp;детализация!U116</f>
        <v xml:space="preserve">   </v>
      </c>
      <c r="Q117" s="85">
        <f>IF(детализация!Q116&gt;0,1,0)</f>
        <v>0</v>
      </c>
    </row>
    <row r="118" spans="1:17" ht="15">
      <c r="A118" s="86">
        <v>114</v>
      </c>
      <c r="B118" s="18" t="str">
        <f>IF(детализация!B117&gt;0,детализация!B117," ")</f>
        <v xml:space="preserve"> </v>
      </c>
      <c r="C118" s="2" t="str">
        <f ca="1">детализация!E117</f>
        <v xml:space="preserve"> </v>
      </c>
      <c r="D118" s="2" t="str">
        <f ca="1">детализация!F117</f>
        <v xml:space="preserve">  </v>
      </c>
      <c r="E118" s="3" t="str">
        <f ca="1">детализация!G117</f>
        <v xml:space="preserve">  </v>
      </c>
      <c r="F118" s="3" t="str">
        <f>IF(детализация!H117&gt;0," ","Не задана")</f>
        <v>Не задана</v>
      </c>
      <c r="G118" s="25" t="str">
        <f>IF(детализация!I117&gt;0,детализация!I117," ")</f>
        <v xml:space="preserve"> </v>
      </c>
      <c r="H118" s="3" t="str">
        <f ca="1">IF(детализация!J117&gt;0,OFFSET(исх.данные!$A$16,детализация!J117,4,1,1)," ")</f>
        <v xml:space="preserve"> </v>
      </c>
      <c r="I118" s="3" t="str">
        <f ca="1">IF(детализация!K117&gt;0,OFFSET(исх.данные!$A$16,детализация!K117,4,1,1)," ")</f>
        <v xml:space="preserve"> </v>
      </c>
      <c r="J118" s="25" t="str">
        <f>IF(детализация!L117&gt;0,детализация!L117," ")</f>
        <v xml:space="preserve"> </v>
      </c>
      <c r="K118" s="3" t="str">
        <f ca="1">IF(детализация!M117&gt;0,OFFSET(исх.данные!$A$16,детализация!M117,4,1,1)," ")</f>
        <v xml:space="preserve"> </v>
      </c>
      <c r="L118" s="3" t="str">
        <f ca="1">IF(детализация!N117&gt;0,OFFSET(исх.данные!$A$16,детализация!N117,4,1,1)," ")</f>
        <v xml:space="preserve"> </v>
      </c>
      <c r="M118" s="25" t="str">
        <f>IF(детализация!Q117&gt;0,детализация!Q117," ")</f>
        <v xml:space="preserve"> </v>
      </c>
      <c r="N118" s="19" t="str">
        <f>IF(детализация!O117&gt;0,детализация!O117," ")</f>
        <v xml:space="preserve"> </v>
      </c>
      <c r="O118" s="19" t="str">
        <f>IF(детализация!P117&gt;0,детализация!P117," ")</f>
        <v xml:space="preserve"> </v>
      </c>
      <c r="P118" s="3" t="str">
        <f>детализация!R117&amp;" "&amp;детализация!S117&amp;" "&amp;детализация!T117&amp;" "&amp;детализация!U117</f>
        <v xml:space="preserve">   </v>
      </c>
      <c r="Q118" s="85">
        <f>IF(детализация!Q117&gt;0,1,0)</f>
        <v>0</v>
      </c>
    </row>
    <row r="119" spans="1:17" ht="15">
      <c r="A119" s="86">
        <v>115</v>
      </c>
      <c r="B119" s="18" t="str">
        <f>IF(детализация!B118&gt;0,детализация!B118," ")</f>
        <v xml:space="preserve"> </v>
      </c>
      <c r="C119" s="2" t="str">
        <f ca="1">детализация!E118</f>
        <v xml:space="preserve"> </v>
      </c>
      <c r="D119" s="2" t="str">
        <f ca="1">детализация!F118</f>
        <v xml:space="preserve">  </v>
      </c>
      <c r="E119" s="3" t="str">
        <f ca="1">детализация!G118</f>
        <v xml:space="preserve">  </v>
      </c>
      <c r="F119" s="3" t="str">
        <f>IF(детализация!H118&gt;0," ","Не задана")</f>
        <v>Не задана</v>
      </c>
      <c r="G119" s="25" t="str">
        <f>IF(детализация!I118&gt;0,детализация!I118," ")</f>
        <v xml:space="preserve"> </v>
      </c>
      <c r="H119" s="3" t="str">
        <f ca="1">IF(детализация!J118&gt;0,OFFSET(исх.данные!$A$16,детализация!J118,4,1,1)," ")</f>
        <v xml:space="preserve"> </v>
      </c>
      <c r="I119" s="3" t="str">
        <f ca="1">IF(детализация!K118&gt;0,OFFSET(исх.данные!$A$16,детализация!K118,4,1,1)," ")</f>
        <v xml:space="preserve"> </v>
      </c>
      <c r="J119" s="25" t="str">
        <f>IF(детализация!L118&gt;0,детализация!L118," ")</f>
        <v xml:space="preserve"> </v>
      </c>
      <c r="K119" s="3" t="str">
        <f ca="1">IF(детализация!M118&gt;0,OFFSET(исх.данные!$A$16,детализация!M118,4,1,1)," ")</f>
        <v xml:space="preserve"> </v>
      </c>
      <c r="L119" s="3" t="str">
        <f ca="1">IF(детализация!N118&gt;0,OFFSET(исх.данные!$A$16,детализация!N118,4,1,1)," ")</f>
        <v xml:space="preserve"> </v>
      </c>
      <c r="M119" s="25" t="str">
        <f>IF(детализация!Q118&gt;0,детализация!Q118," ")</f>
        <v xml:space="preserve"> </v>
      </c>
      <c r="N119" s="19" t="str">
        <f>IF(детализация!O118&gt;0,детализация!O118," ")</f>
        <v xml:space="preserve"> </v>
      </c>
      <c r="O119" s="19" t="str">
        <f>IF(детализация!P118&gt;0,детализация!P118," ")</f>
        <v xml:space="preserve"> </v>
      </c>
      <c r="P119" s="3" t="str">
        <f>детализация!R118&amp;" "&amp;детализация!S118&amp;" "&amp;детализация!T118&amp;" "&amp;детализация!U118</f>
        <v xml:space="preserve">   </v>
      </c>
      <c r="Q119" s="85">
        <f>IF(детализация!Q118&gt;0,1,0)</f>
        <v>0</v>
      </c>
    </row>
    <row r="120" spans="1:17" ht="15">
      <c r="A120" s="86">
        <v>116</v>
      </c>
      <c r="B120" s="18" t="str">
        <f>IF(детализация!B119&gt;0,детализация!B119," ")</f>
        <v xml:space="preserve"> </v>
      </c>
      <c r="C120" s="2" t="str">
        <f ca="1">детализация!E119</f>
        <v xml:space="preserve"> </v>
      </c>
      <c r="D120" s="2" t="str">
        <f ca="1">детализация!F119</f>
        <v xml:space="preserve">  </v>
      </c>
      <c r="E120" s="3" t="str">
        <f ca="1">детализация!G119</f>
        <v xml:space="preserve">  </v>
      </c>
      <c r="F120" s="3" t="str">
        <f>IF(детализация!H119&gt;0," ","Не задана")</f>
        <v>Не задана</v>
      </c>
      <c r="G120" s="25" t="str">
        <f>IF(детализация!I119&gt;0,детализация!I119," ")</f>
        <v xml:space="preserve"> </v>
      </c>
      <c r="H120" s="3" t="str">
        <f ca="1">IF(детализация!J119&gt;0,OFFSET(исх.данные!$A$16,детализация!J119,4,1,1)," ")</f>
        <v xml:space="preserve"> </v>
      </c>
      <c r="I120" s="3" t="str">
        <f ca="1">IF(детализация!K119&gt;0,OFFSET(исх.данные!$A$16,детализация!K119,4,1,1)," ")</f>
        <v xml:space="preserve"> </v>
      </c>
      <c r="J120" s="25" t="str">
        <f>IF(детализация!L119&gt;0,детализация!L119," ")</f>
        <v xml:space="preserve"> </v>
      </c>
      <c r="K120" s="3" t="str">
        <f ca="1">IF(детализация!M119&gt;0,OFFSET(исх.данные!$A$16,детализация!M119,4,1,1)," ")</f>
        <v xml:space="preserve"> </v>
      </c>
      <c r="L120" s="3" t="str">
        <f ca="1">IF(детализация!N119&gt;0,OFFSET(исх.данные!$A$16,детализация!N119,4,1,1)," ")</f>
        <v xml:space="preserve"> </v>
      </c>
      <c r="M120" s="25" t="str">
        <f>IF(детализация!Q119&gt;0,детализация!Q119," ")</f>
        <v xml:space="preserve"> </v>
      </c>
      <c r="N120" s="19" t="str">
        <f>IF(детализация!O119&gt;0,детализация!O119," ")</f>
        <v xml:space="preserve"> </v>
      </c>
      <c r="O120" s="19" t="str">
        <f>IF(детализация!P119&gt;0,детализация!P119," ")</f>
        <v xml:space="preserve"> </v>
      </c>
      <c r="P120" s="3" t="str">
        <f>детализация!R119&amp;" "&amp;детализация!S119&amp;" "&amp;детализация!T119&amp;" "&amp;детализация!U119</f>
        <v xml:space="preserve">   </v>
      </c>
      <c r="Q120" s="85">
        <f>IF(детализация!Q119&gt;0,1,0)</f>
        <v>0</v>
      </c>
    </row>
    <row r="121" spans="1:17" ht="15">
      <c r="A121" s="86">
        <v>117</v>
      </c>
      <c r="B121" s="18" t="str">
        <f>IF(детализация!B120&gt;0,детализация!B120," ")</f>
        <v xml:space="preserve"> </v>
      </c>
      <c r="C121" s="2" t="str">
        <f ca="1">детализация!E120</f>
        <v xml:space="preserve"> </v>
      </c>
      <c r="D121" s="2" t="str">
        <f ca="1">детализация!F120</f>
        <v xml:space="preserve">  </v>
      </c>
      <c r="E121" s="3" t="str">
        <f ca="1">детализация!G120</f>
        <v xml:space="preserve">  </v>
      </c>
      <c r="F121" s="3" t="str">
        <f>IF(детализация!H120&gt;0," ","Не задана")</f>
        <v>Не задана</v>
      </c>
      <c r="G121" s="25" t="str">
        <f>IF(детализация!I120&gt;0,детализация!I120," ")</f>
        <v xml:space="preserve"> </v>
      </c>
      <c r="H121" s="3" t="str">
        <f ca="1">IF(детализация!J120&gt;0,OFFSET(исх.данные!$A$16,детализация!J120,4,1,1)," ")</f>
        <v xml:space="preserve"> </v>
      </c>
      <c r="I121" s="3" t="str">
        <f ca="1">IF(детализация!K120&gt;0,OFFSET(исх.данные!$A$16,детализация!K120,4,1,1)," ")</f>
        <v xml:space="preserve"> </v>
      </c>
      <c r="J121" s="25" t="str">
        <f>IF(детализация!L120&gt;0,детализация!L120," ")</f>
        <v xml:space="preserve"> </v>
      </c>
      <c r="K121" s="3" t="str">
        <f ca="1">IF(детализация!M120&gt;0,OFFSET(исх.данные!$A$16,детализация!M120,4,1,1)," ")</f>
        <v xml:space="preserve"> </v>
      </c>
      <c r="L121" s="3" t="str">
        <f ca="1">IF(детализация!N120&gt;0,OFFSET(исх.данные!$A$16,детализация!N120,4,1,1)," ")</f>
        <v xml:space="preserve"> </v>
      </c>
      <c r="M121" s="25" t="str">
        <f>IF(детализация!Q120&gt;0,детализация!Q120," ")</f>
        <v xml:space="preserve"> </v>
      </c>
      <c r="N121" s="19" t="str">
        <f>IF(детализация!O120&gt;0,детализация!O120," ")</f>
        <v xml:space="preserve"> </v>
      </c>
      <c r="O121" s="19" t="str">
        <f>IF(детализация!P120&gt;0,детализация!P120," ")</f>
        <v xml:space="preserve"> </v>
      </c>
      <c r="P121" s="3" t="str">
        <f>детализация!R120&amp;" "&amp;детализация!S120&amp;" "&amp;детализация!T120&amp;" "&amp;детализация!U120</f>
        <v xml:space="preserve">   </v>
      </c>
      <c r="Q121" s="85">
        <f>IF(детализация!Q120&gt;0,1,0)</f>
        <v>0</v>
      </c>
    </row>
    <row r="122" spans="1:17" ht="15">
      <c r="A122" s="86">
        <v>118</v>
      </c>
      <c r="B122" s="18" t="str">
        <f>IF(детализация!B121&gt;0,детализация!B121," ")</f>
        <v xml:space="preserve"> </v>
      </c>
      <c r="C122" s="2" t="str">
        <f ca="1">детализация!E121</f>
        <v xml:space="preserve"> </v>
      </c>
      <c r="D122" s="2" t="str">
        <f ca="1">детализация!F121</f>
        <v xml:space="preserve">  </v>
      </c>
      <c r="E122" s="3" t="str">
        <f ca="1">детализация!G121</f>
        <v xml:space="preserve">  </v>
      </c>
      <c r="F122" s="3" t="str">
        <f>IF(детализация!H121&gt;0," ","Не задана")</f>
        <v>Не задана</v>
      </c>
      <c r="G122" s="25" t="str">
        <f>IF(детализация!I121&gt;0,детализация!I121," ")</f>
        <v xml:space="preserve"> </v>
      </c>
      <c r="H122" s="3" t="str">
        <f ca="1">IF(детализация!J121&gt;0,OFFSET(исх.данные!$A$16,детализация!J121,4,1,1)," ")</f>
        <v xml:space="preserve"> </v>
      </c>
      <c r="I122" s="3" t="str">
        <f ca="1">IF(детализация!K121&gt;0,OFFSET(исх.данные!$A$16,детализация!K121,4,1,1)," ")</f>
        <v xml:space="preserve"> </v>
      </c>
      <c r="J122" s="25" t="str">
        <f>IF(детализация!L121&gt;0,детализация!L121," ")</f>
        <v xml:space="preserve"> </v>
      </c>
      <c r="K122" s="3" t="str">
        <f ca="1">IF(детализация!M121&gt;0,OFFSET(исх.данные!$A$16,детализация!M121,4,1,1)," ")</f>
        <v xml:space="preserve"> </v>
      </c>
      <c r="L122" s="3" t="str">
        <f ca="1">IF(детализация!N121&gt;0,OFFSET(исх.данные!$A$16,детализация!N121,4,1,1)," ")</f>
        <v xml:space="preserve"> </v>
      </c>
      <c r="M122" s="25" t="str">
        <f>IF(детализация!Q121&gt;0,детализация!Q121," ")</f>
        <v xml:space="preserve"> </v>
      </c>
      <c r="N122" s="19" t="str">
        <f>IF(детализация!O121&gt;0,детализация!O121," ")</f>
        <v xml:space="preserve"> </v>
      </c>
      <c r="O122" s="19" t="str">
        <f>IF(детализация!P121&gt;0,детализация!P121," ")</f>
        <v xml:space="preserve"> </v>
      </c>
      <c r="P122" s="3" t="str">
        <f>детализация!R121&amp;" "&amp;детализация!S121&amp;" "&amp;детализация!T121&amp;" "&amp;детализация!U121</f>
        <v xml:space="preserve">   </v>
      </c>
      <c r="Q122" s="85">
        <f>IF(детализация!Q121&gt;0,1,0)</f>
        <v>0</v>
      </c>
    </row>
    <row r="123" spans="1:17" ht="15">
      <c r="A123" s="86">
        <v>119</v>
      </c>
      <c r="B123" s="18" t="str">
        <f>IF(детализация!B122&gt;0,детализация!B122," ")</f>
        <v xml:space="preserve"> </v>
      </c>
      <c r="C123" s="2" t="str">
        <f ca="1">детализация!E122</f>
        <v xml:space="preserve"> </v>
      </c>
      <c r="D123" s="2" t="str">
        <f ca="1">детализация!F122</f>
        <v xml:space="preserve">  </v>
      </c>
      <c r="E123" s="3" t="str">
        <f ca="1">детализация!G122</f>
        <v xml:space="preserve">  </v>
      </c>
      <c r="F123" s="3" t="str">
        <f>IF(детализация!H122&gt;0," ","Не задана")</f>
        <v>Не задана</v>
      </c>
      <c r="G123" s="25" t="str">
        <f>IF(детализация!I122&gt;0,детализация!I122," ")</f>
        <v xml:space="preserve"> </v>
      </c>
      <c r="H123" s="3" t="str">
        <f ca="1">IF(детализация!J122&gt;0,OFFSET(исх.данные!$A$16,детализация!J122,4,1,1)," ")</f>
        <v xml:space="preserve"> </v>
      </c>
      <c r="I123" s="3" t="str">
        <f ca="1">IF(детализация!K122&gt;0,OFFSET(исх.данные!$A$16,детализация!K122,4,1,1)," ")</f>
        <v xml:space="preserve"> </v>
      </c>
      <c r="J123" s="25" t="str">
        <f>IF(детализация!L122&gt;0,детализация!L122," ")</f>
        <v xml:space="preserve"> </v>
      </c>
      <c r="K123" s="3" t="str">
        <f ca="1">IF(детализация!M122&gt;0,OFFSET(исх.данные!$A$16,детализация!M122,4,1,1)," ")</f>
        <v xml:space="preserve"> </v>
      </c>
      <c r="L123" s="3" t="str">
        <f ca="1">IF(детализация!N122&gt;0,OFFSET(исх.данные!$A$16,детализация!N122,4,1,1)," ")</f>
        <v xml:space="preserve"> </v>
      </c>
      <c r="M123" s="25" t="str">
        <f>IF(детализация!Q122&gt;0,детализация!Q122," ")</f>
        <v xml:space="preserve"> </v>
      </c>
      <c r="N123" s="19" t="str">
        <f>IF(детализация!O122&gt;0,детализация!O122," ")</f>
        <v xml:space="preserve"> </v>
      </c>
      <c r="O123" s="19" t="str">
        <f>IF(детализация!P122&gt;0,детализация!P122," ")</f>
        <v xml:space="preserve"> </v>
      </c>
      <c r="P123" s="3" t="str">
        <f>детализация!R122&amp;" "&amp;детализация!S122&amp;" "&amp;детализация!T122&amp;" "&amp;детализация!U122</f>
        <v xml:space="preserve">   </v>
      </c>
      <c r="Q123" s="85">
        <f>IF(детализация!Q122&gt;0,1,0)</f>
        <v>0</v>
      </c>
    </row>
    <row r="124" spans="1:17" ht="15">
      <c r="A124" s="86">
        <v>120</v>
      </c>
      <c r="B124" s="18" t="str">
        <f>IF(детализация!B123&gt;0,детализация!B123," ")</f>
        <v xml:space="preserve"> </v>
      </c>
      <c r="C124" s="2" t="str">
        <f ca="1">детализация!E123</f>
        <v xml:space="preserve"> </v>
      </c>
      <c r="D124" s="2" t="str">
        <f ca="1">детализация!F123</f>
        <v xml:space="preserve">  </v>
      </c>
      <c r="E124" s="3" t="str">
        <f ca="1">детализация!G123</f>
        <v xml:space="preserve">  </v>
      </c>
      <c r="F124" s="3" t="str">
        <f>IF(детализация!H123&gt;0," ","Не задана")</f>
        <v>Не задана</v>
      </c>
      <c r="G124" s="25" t="str">
        <f>IF(детализация!I123&gt;0,детализация!I123," ")</f>
        <v xml:space="preserve"> </v>
      </c>
      <c r="H124" s="3" t="str">
        <f ca="1">IF(детализация!J123&gt;0,OFFSET(исх.данные!$A$16,детализация!J123,4,1,1)," ")</f>
        <v xml:space="preserve"> </v>
      </c>
      <c r="I124" s="3" t="str">
        <f ca="1">IF(детализация!K123&gt;0,OFFSET(исх.данные!$A$16,детализация!K123,4,1,1)," ")</f>
        <v xml:space="preserve"> </v>
      </c>
      <c r="J124" s="25" t="str">
        <f>IF(детализация!L123&gt;0,детализация!L123," ")</f>
        <v xml:space="preserve"> </v>
      </c>
      <c r="K124" s="3" t="str">
        <f ca="1">IF(детализация!M123&gt;0,OFFSET(исх.данные!$A$16,детализация!M123,4,1,1)," ")</f>
        <v xml:space="preserve"> </v>
      </c>
      <c r="L124" s="3" t="str">
        <f ca="1">IF(детализация!N123&gt;0,OFFSET(исх.данные!$A$16,детализация!N123,4,1,1)," ")</f>
        <v xml:space="preserve"> </v>
      </c>
      <c r="M124" s="25" t="str">
        <f>IF(детализация!Q123&gt;0,детализация!Q123," ")</f>
        <v xml:space="preserve"> </v>
      </c>
      <c r="N124" s="19" t="str">
        <f>IF(детализация!O123&gt;0,детализация!O123," ")</f>
        <v xml:space="preserve"> </v>
      </c>
      <c r="O124" s="19" t="str">
        <f>IF(детализация!P123&gt;0,детализация!P123," ")</f>
        <v xml:space="preserve"> </v>
      </c>
      <c r="P124" s="3" t="str">
        <f>детализация!R123&amp;" "&amp;детализация!S123&amp;" "&amp;детализация!T123&amp;" "&amp;детализация!U123</f>
        <v xml:space="preserve">   </v>
      </c>
      <c r="Q124" s="85">
        <f>IF(детализация!Q123&gt;0,1,0)</f>
        <v>0</v>
      </c>
    </row>
    <row r="125" spans="1:17" ht="15">
      <c r="A125" s="86">
        <v>121</v>
      </c>
      <c r="B125" s="18" t="str">
        <f>IF(детализация!B124&gt;0,детализация!B124," ")</f>
        <v xml:space="preserve"> </v>
      </c>
      <c r="C125" s="2" t="str">
        <f ca="1">детализация!E124</f>
        <v xml:space="preserve"> </v>
      </c>
      <c r="D125" s="2" t="str">
        <f ca="1">детализация!F124</f>
        <v xml:space="preserve">  </v>
      </c>
      <c r="E125" s="3" t="str">
        <f ca="1">детализация!G124</f>
        <v xml:space="preserve">  </v>
      </c>
      <c r="F125" s="3" t="str">
        <f>IF(детализация!H124&gt;0," ","Не задана")</f>
        <v>Не задана</v>
      </c>
      <c r="G125" s="25" t="str">
        <f>IF(детализация!I124&gt;0,детализация!I124," ")</f>
        <v xml:space="preserve"> </v>
      </c>
      <c r="H125" s="3" t="str">
        <f ca="1">IF(детализация!J124&gt;0,OFFSET(исх.данные!$A$16,детализация!J124,4,1,1)," ")</f>
        <v xml:space="preserve"> </v>
      </c>
      <c r="I125" s="3" t="str">
        <f ca="1">IF(детализация!K124&gt;0,OFFSET(исх.данные!$A$16,детализация!K124,4,1,1)," ")</f>
        <v xml:space="preserve"> </v>
      </c>
      <c r="J125" s="25" t="str">
        <f>IF(детализация!L124&gt;0,детализация!L124," ")</f>
        <v xml:space="preserve"> </v>
      </c>
      <c r="K125" s="3" t="str">
        <f ca="1">IF(детализация!M124&gt;0,OFFSET(исх.данные!$A$16,детализация!M124,4,1,1)," ")</f>
        <v xml:space="preserve"> </v>
      </c>
      <c r="L125" s="3" t="str">
        <f ca="1">IF(детализация!N124&gt;0,OFFSET(исх.данные!$A$16,детализация!N124,4,1,1)," ")</f>
        <v xml:space="preserve"> </v>
      </c>
      <c r="M125" s="25" t="str">
        <f>IF(детализация!Q124&gt;0,детализация!Q124," ")</f>
        <v xml:space="preserve"> </v>
      </c>
      <c r="N125" s="19" t="str">
        <f>IF(детализация!O124&gt;0,детализация!O124," ")</f>
        <v xml:space="preserve"> </v>
      </c>
      <c r="O125" s="19" t="str">
        <f>IF(детализация!P124&gt;0,детализация!P124," ")</f>
        <v xml:space="preserve"> </v>
      </c>
      <c r="P125" s="3" t="str">
        <f>детализация!R124&amp;" "&amp;детализация!S124&amp;" "&amp;детализация!T124&amp;" "&amp;детализация!U124</f>
        <v xml:space="preserve">   </v>
      </c>
      <c r="Q125" s="85">
        <f>IF(детализация!Q124&gt;0,1,0)</f>
        <v>0</v>
      </c>
    </row>
    <row r="126" spans="1:17" ht="15">
      <c r="A126" s="86">
        <v>122</v>
      </c>
      <c r="B126" s="18" t="str">
        <f>IF(детализация!B125&gt;0,детализация!B125," ")</f>
        <v xml:space="preserve"> </v>
      </c>
      <c r="C126" s="2" t="str">
        <f ca="1">детализация!E125</f>
        <v xml:space="preserve"> </v>
      </c>
      <c r="D126" s="2" t="str">
        <f ca="1">детализация!F125</f>
        <v xml:space="preserve">  </v>
      </c>
      <c r="E126" s="3" t="str">
        <f ca="1">детализация!G125</f>
        <v xml:space="preserve">  </v>
      </c>
      <c r="F126" s="3" t="str">
        <f>IF(детализация!H125&gt;0," ","Не задана")</f>
        <v>Не задана</v>
      </c>
      <c r="G126" s="25" t="str">
        <f>IF(детализация!I125&gt;0,детализация!I125," ")</f>
        <v xml:space="preserve"> </v>
      </c>
      <c r="H126" s="3" t="str">
        <f ca="1">IF(детализация!J125&gt;0,OFFSET(исх.данные!$A$16,детализация!J125,4,1,1)," ")</f>
        <v xml:space="preserve"> </v>
      </c>
      <c r="I126" s="3" t="str">
        <f ca="1">IF(детализация!K125&gt;0,OFFSET(исх.данные!$A$16,детализация!K125,4,1,1)," ")</f>
        <v xml:space="preserve"> </v>
      </c>
      <c r="J126" s="25" t="str">
        <f>IF(детализация!L125&gt;0,детализация!L125," ")</f>
        <v xml:space="preserve"> </v>
      </c>
      <c r="K126" s="3" t="str">
        <f ca="1">IF(детализация!M125&gt;0,OFFSET(исх.данные!$A$16,детализация!M125,4,1,1)," ")</f>
        <v xml:space="preserve"> </v>
      </c>
      <c r="L126" s="3" t="str">
        <f ca="1">IF(детализация!N125&gt;0,OFFSET(исх.данные!$A$16,детализация!N125,4,1,1)," ")</f>
        <v xml:space="preserve"> </v>
      </c>
      <c r="M126" s="25" t="str">
        <f>IF(детализация!Q125&gt;0,детализация!Q125," ")</f>
        <v xml:space="preserve"> </v>
      </c>
      <c r="N126" s="19" t="str">
        <f>IF(детализация!O125&gt;0,детализация!O125," ")</f>
        <v xml:space="preserve"> </v>
      </c>
      <c r="O126" s="19" t="str">
        <f>IF(детализация!P125&gt;0,детализация!P125," ")</f>
        <v xml:space="preserve"> </v>
      </c>
      <c r="P126" s="3" t="str">
        <f>детализация!R125&amp;" "&amp;детализация!S125&amp;" "&amp;детализация!T125&amp;" "&amp;детализация!U125</f>
        <v xml:space="preserve">   </v>
      </c>
      <c r="Q126" s="85">
        <f>IF(детализация!Q125&gt;0,1,0)</f>
        <v>0</v>
      </c>
    </row>
    <row r="127" spans="1:17" ht="15">
      <c r="A127" s="86">
        <v>123</v>
      </c>
      <c r="B127" s="18" t="str">
        <f>IF(детализация!B126&gt;0,детализация!B126," ")</f>
        <v xml:space="preserve"> </v>
      </c>
      <c r="C127" s="2" t="str">
        <f ca="1">детализация!E126</f>
        <v xml:space="preserve"> </v>
      </c>
      <c r="D127" s="2" t="str">
        <f ca="1">детализация!F126</f>
        <v xml:space="preserve">  </v>
      </c>
      <c r="E127" s="3" t="str">
        <f ca="1">детализация!G126</f>
        <v xml:space="preserve">  </v>
      </c>
      <c r="F127" s="3" t="str">
        <f>IF(детализация!H126&gt;0," ","Не задана")</f>
        <v>Не задана</v>
      </c>
      <c r="G127" s="25" t="str">
        <f>IF(детализация!I126&gt;0,детализация!I126," ")</f>
        <v xml:space="preserve"> </v>
      </c>
      <c r="H127" s="3" t="str">
        <f ca="1">IF(детализация!J126&gt;0,OFFSET(исх.данные!$A$16,детализация!J126,4,1,1)," ")</f>
        <v xml:space="preserve"> </v>
      </c>
      <c r="I127" s="3" t="str">
        <f ca="1">IF(детализация!K126&gt;0,OFFSET(исх.данные!$A$16,детализация!K126,4,1,1)," ")</f>
        <v xml:space="preserve"> </v>
      </c>
      <c r="J127" s="25" t="str">
        <f>IF(детализация!L126&gt;0,детализация!L126," ")</f>
        <v xml:space="preserve"> </v>
      </c>
      <c r="K127" s="3" t="str">
        <f ca="1">IF(детализация!M126&gt;0,OFFSET(исх.данные!$A$16,детализация!M126,4,1,1)," ")</f>
        <v xml:space="preserve"> </v>
      </c>
      <c r="L127" s="3" t="str">
        <f ca="1">IF(детализация!N126&gt;0,OFFSET(исх.данные!$A$16,детализация!N126,4,1,1)," ")</f>
        <v xml:space="preserve"> </v>
      </c>
      <c r="M127" s="25" t="str">
        <f>IF(детализация!Q126&gt;0,детализация!Q126," ")</f>
        <v xml:space="preserve"> </v>
      </c>
      <c r="N127" s="19" t="str">
        <f>IF(детализация!O126&gt;0,детализация!O126," ")</f>
        <v xml:space="preserve"> </v>
      </c>
      <c r="O127" s="19" t="str">
        <f>IF(детализация!P126&gt;0,детализация!P126," ")</f>
        <v xml:space="preserve"> </v>
      </c>
      <c r="P127" s="3" t="str">
        <f>детализация!R126&amp;" "&amp;детализация!S126&amp;" "&amp;детализация!T126&amp;" "&amp;детализация!U126</f>
        <v xml:space="preserve">   </v>
      </c>
      <c r="Q127" s="85">
        <f>IF(детализация!Q126&gt;0,1,0)</f>
        <v>0</v>
      </c>
    </row>
    <row r="128" spans="1:17" ht="15">
      <c r="A128" s="86">
        <v>124</v>
      </c>
      <c r="B128" s="18" t="str">
        <f>IF(детализация!B127&gt;0,детализация!B127," ")</f>
        <v xml:space="preserve"> </v>
      </c>
      <c r="C128" s="2" t="str">
        <f ca="1">детализация!E127</f>
        <v xml:space="preserve"> </v>
      </c>
      <c r="D128" s="2" t="str">
        <f ca="1">детализация!F127</f>
        <v xml:space="preserve">  </v>
      </c>
      <c r="E128" s="3" t="str">
        <f ca="1">детализация!G127</f>
        <v xml:space="preserve">  </v>
      </c>
      <c r="F128" s="3" t="str">
        <f>IF(детализация!H127&gt;0," ","Не задана")</f>
        <v>Не задана</v>
      </c>
      <c r="G128" s="25" t="str">
        <f>IF(детализация!I127&gt;0,детализация!I127," ")</f>
        <v xml:space="preserve"> </v>
      </c>
      <c r="H128" s="3" t="str">
        <f ca="1">IF(детализация!J127&gt;0,OFFSET(исх.данные!$A$16,детализация!J127,4,1,1)," ")</f>
        <v xml:space="preserve"> </v>
      </c>
      <c r="I128" s="3" t="str">
        <f ca="1">IF(детализация!K127&gt;0,OFFSET(исх.данные!$A$16,детализация!K127,4,1,1)," ")</f>
        <v xml:space="preserve"> </v>
      </c>
      <c r="J128" s="25" t="str">
        <f>IF(детализация!L127&gt;0,детализация!L127," ")</f>
        <v xml:space="preserve"> </v>
      </c>
      <c r="K128" s="3" t="str">
        <f ca="1">IF(детализация!M127&gt;0,OFFSET(исх.данные!$A$16,детализация!M127,4,1,1)," ")</f>
        <v xml:space="preserve"> </v>
      </c>
      <c r="L128" s="3" t="str">
        <f ca="1">IF(детализация!N127&gt;0,OFFSET(исх.данные!$A$16,детализация!N127,4,1,1)," ")</f>
        <v xml:space="preserve"> </v>
      </c>
      <c r="M128" s="25" t="str">
        <f>IF(детализация!Q127&gt;0,детализация!Q127," ")</f>
        <v xml:space="preserve"> </v>
      </c>
      <c r="N128" s="19" t="str">
        <f>IF(детализация!O127&gt;0,детализация!O127," ")</f>
        <v xml:space="preserve"> </v>
      </c>
      <c r="O128" s="19" t="str">
        <f>IF(детализация!P127&gt;0,детализация!P127," ")</f>
        <v xml:space="preserve"> </v>
      </c>
      <c r="P128" s="3" t="str">
        <f>детализация!R127&amp;" "&amp;детализация!S127&amp;" "&amp;детализация!T127&amp;" "&amp;детализация!U127</f>
        <v xml:space="preserve">   </v>
      </c>
      <c r="Q128" s="85">
        <f>IF(детализация!Q127&gt;0,1,0)</f>
        <v>0</v>
      </c>
    </row>
    <row r="129" spans="1:17" ht="15">
      <c r="A129" s="86">
        <v>125</v>
      </c>
      <c r="B129" s="18" t="str">
        <f>IF(детализация!B128&gt;0,детализация!B128," ")</f>
        <v xml:space="preserve"> </v>
      </c>
      <c r="C129" s="2" t="str">
        <f ca="1">детализация!E128</f>
        <v xml:space="preserve"> </v>
      </c>
      <c r="D129" s="2" t="str">
        <f ca="1">детализация!F128</f>
        <v xml:space="preserve">  </v>
      </c>
      <c r="E129" s="3" t="str">
        <f ca="1">детализация!G128</f>
        <v xml:space="preserve">  </v>
      </c>
      <c r="F129" s="3" t="str">
        <f>IF(детализация!H128&gt;0," ","Не задана")</f>
        <v>Не задана</v>
      </c>
      <c r="G129" s="25" t="str">
        <f>IF(детализация!I128&gt;0,детализация!I128," ")</f>
        <v xml:space="preserve"> </v>
      </c>
      <c r="H129" s="3" t="str">
        <f ca="1">IF(детализация!J128&gt;0,OFFSET(исх.данные!$A$16,детализация!J128,4,1,1)," ")</f>
        <v xml:space="preserve"> </v>
      </c>
      <c r="I129" s="3" t="str">
        <f ca="1">IF(детализация!K128&gt;0,OFFSET(исх.данные!$A$16,детализация!K128,4,1,1)," ")</f>
        <v xml:space="preserve"> </v>
      </c>
      <c r="J129" s="25" t="str">
        <f>IF(детализация!L128&gt;0,детализация!L128," ")</f>
        <v xml:space="preserve"> </v>
      </c>
      <c r="K129" s="3" t="str">
        <f ca="1">IF(детализация!M128&gt;0,OFFSET(исх.данные!$A$16,детализация!M128,4,1,1)," ")</f>
        <v xml:space="preserve"> </v>
      </c>
      <c r="L129" s="3" t="str">
        <f ca="1">IF(детализация!N128&gt;0,OFFSET(исх.данные!$A$16,детализация!N128,4,1,1)," ")</f>
        <v xml:space="preserve"> </v>
      </c>
      <c r="M129" s="25" t="str">
        <f>IF(детализация!Q128&gt;0,детализация!Q128," ")</f>
        <v xml:space="preserve"> </v>
      </c>
      <c r="N129" s="19" t="str">
        <f>IF(детализация!O128&gt;0,детализация!O128," ")</f>
        <v xml:space="preserve"> </v>
      </c>
      <c r="O129" s="19" t="str">
        <f>IF(детализация!P128&gt;0,детализация!P128," ")</f>
        <v xml:space="preserve"> </v>
      </c>
      <c r="P129" s="3" t="str">
        <f>детализация!R128&amp;" "&amp;детализация!S128&amp;" "&amp;детализация!T128&amp;" "&amp;детализация!U128</f>
        <v xml:space="preserve">   </v>
      </c>
      <c r="Q129" s="85">
        <f>IF(детализация!Q128&gt;0,1,0)</f>
        <v>0</v>
      </c>
    </row>
    <row r="130" spans="1:17" ht="15">
      <c r="A130" s="86">
        <v>126</v>
      </c>
      <c r="B130" s="18" t="str">
        <f>IF(детализация!B129&gt;0,детализация!B129," ")</f>
        <v xml:space="preserve"> </v>
      </c>
      <c r="C130" s="2" t="str">
        <f ca="1">детализация!E129</f>
        <v xml:space="preserve"> </v>
      </c>
      <c r="D130" s="2" t="str">
        <f ca="1">детализация!F129</f>
        <v xml:space="preserve">  </v>
      </c>
      <c r="E130" s="3" t="str">
        <f ca="1">детализация!G129</f>
        <v xml:space="preserve">  </v>
      </c>
      <c r="F130" s="3" t="str">
        <f>IF(детализация!H129&gt;0," ","Не задана")</f>
        <v>Не задана</v>
      </c>
      <c r="G130" s="25" t="str">
        <f>IF(детализация!I129&gt;0,детализация!I129," ")</f>
        <v xml:space="preserve"> </v>
      </c>
      <c r="H130" s="3" t="str">
        <f ca="1">IF(детализация!J129&gt;0,OFFSET(исх.данные!$A$16,детализация!J129,4,1,1)," ")</f>
        <v xml:space="preserve"> </v>
      </c>
      <c r="I130" s="3" t="str">
        <f ca="1">IF(детализация!K129&gt;0,OFFSET(исх.данные!$A$16,детализация!K129,4,1,1)," ")</f>
        <v xml:space="preserve"> </v>
      </c>
      <c r="J130" s="25" t="str">
        <f>IF(детализация!L129&gt;0,детализация!L129," ")</f>
        <v xml:space="preserve"> </v>
      </c>
      <c r="K130" s="3" t="str">
        <f ca="1">IF(детализация!M129&gt;0,OFFSET(исх.данные!$A$16,детализация!M129,4,1,1)," ")</f>
        <v xml:space="preserve"> </v>
      </c>
      <c r="L130" s="3" t="str">
        <f ca="1">IF(детализация!N129&gt;0,OFFSET(исх.данные!$A$16,детализация!N129,4,1,1)," ")</f>
        <v xml:space="preserve"> </v>
      </c>
      <c r="M130" s="25" t="str">
        <f>IF(детализация!Q129&gt;0,детализация!Q129," ")</f>
        <v xml:space="preserve"> </v>
      </c>
      <c r="N130" s="19" t="str">
        <f>IF(детализация!O129&gt;0,детализация!O129," ")</f>
        <v xml:space="preserve"> </v>
      </c>
      <c r="O130" s="19" t="str">
        <f>IF(детализация!P129&gt;0,детализация!P129," ")</f>
        <v xml:space="preserve"> </v>
      </c>
      <c r="P130" s="3" t="str">
        <f>детализация!R129&amp;" "&amp;детализация!S129&amp;" "&amp;детализация!T129&amp;" "&amp;детализация!U129</f>
        <v xml:space="preserve">   </v>
      </c>
      <c r="Q130" s="85">
        <f>IF(детализация!Q129&gt;0,1,0)</f>
        <v>0</v>
      </c>
    </row>
    <row r="131" spans="1:17" ht="15">
      <c r="A131" s="86">
        <v>127</v>
      </c>
      <c r="B131" s="18" t="str">
        <f>IF(детализация!B130&gt;0,детализация!B130," ")</f>
        <v xml:space="preserve"> </v>
      </c>
      <c r="C131" s="2" t="str">
        <f ca="1">детализация!E130</f>
        <v xml:space="preserve"> </v>
      </c>
      <c r="D131" s="2" t="str">
        <f ca="1">детализация!F130</f>
        <v xml:space="preserve">  </v>
      </c>
      <c r="E131" s="3" t="str">
        <f ca="1">детализация!G130</f>
        <v xml:space="preserve">  </v>
      </c>
      <c r="F131" s="3" t="str">
        <f>IF(детализация!H130&gt;0," ","Не задана")</f>
        <v>Не задана</v>
      </c>
      <c r="G131" s="25" t="str">
        <f>IF(детализация!I130&gt;0,детализация!I130," ")</f>
        <v xml:space="preserve"> </v>
      </c>
      <c r="H131" s="3" t="str">
        <f ca="1">IF(детализация!J130&gt;0,OFFSET(исх.данные!$A$16,детализация!J130,4,1,1)," ")</f>
        <v xml:space="preserve"> </v>
      </c>
      <c r="I131" s="3" t="str">
        <f ca="1">IF(детализация!K130&gt;0,OFFSET(исх.данные!$A$16,детализация!K130,4,1,1)," ")</f>
        <v xml:space="preserve"> </v>
      </c>
      <c r="J131" s="25" t="str">
        <f>IF(детализация!L130&gt;0,детализация!L130," ")</f>
        <v xml:space="preserve"> </v>
      </c>
      <c r="K131" s="3" t="str">
        <f ca="1">IF(детализация!M130&gt;0,OFFSET(исх.данные!$A$16,детализация!M130,4,1,1)," ")</f>
        <v xml:space="preserve"> </v>
      </c>
      <c r="L131" s="3" t="str">
        <f ca="1">IF(детализация!N130&gt;0,OFFSET(исх.данные!$A$16,детализация!N130,4,1,1)," ")</f>
        <v xml:space="preserve"> </v>
      </c>
      <c r="M131" s="25" t="str">
        <f>IF(детализация!Q130&gt;0,детализация!Q130," ")</f>
        <v xml:space="preserve"> </v>
      </c>
      <c r="N131" s="19" t="str">
        <f>IF(детализация!O130&gt;0,детализация!O130," ")</f>
        <v xml:space="preserve"> </v>
      </c>
      <c r="O131" s="19" t="str">
        <f>IF(детализация!P130&gt;0,детализация!P130," ")</f>
        <v xml:space="preserve"> </v>
      </c>
      <c r="P131" s="3" t="str">
        <f>детализация!R130&amp;" "&amp;детализация!S130&amp;" "&amp;детализация!T130&amp;" "&amp;детализация!U130</f>
        <v xml:space="preserve">   </v>
      </c>
      <c r="Q131" s="85">
        <f>IF(детализация!Q130&gt;0,1,0)</f>
        <v>0</v>
      </c>
    </row>
    <row r="132" spans="1:17" ht="15">
      <c r="A132" s="86">
        <v>128</v>
      </c>
      <c r="B132" s="18" t="str">
        <f>IF(детализация!B131&gt;0,детализация!B131," ")</f>
        <v xml:space="preserve"> </v>
      </c>
      <c r="C132" s="2" t="str">
        <f ca="1">детализация!E131</f>
        <v xml:space="preserve"> </v>
      </c>
      <c r="D132" s="2" t="str">
        <f ca="1">детализация!F131</f>
        <v xml:space="preserve">  </v>
      </c>
      <c r="E132" s="3" t="str">
        <f ca="1">детализация!G131</f>
        <v xml:space="preserve">  </v>
      </c>
      <c r="F132" s="3" t="str">
        <f>IF(детализация!H131&gt;0," ","Не задана")</f>
        <v>Не задана</v>
      </c>
      <c r="G132" s="25" t="str">
        <f>IF(детализация!I131&gt;0,детализация!I131," ")</f>
        <v xml:space="preserve"> </v>
      </c>
      <c r="H132" s="3" t="str">
        <f ca="1">IF(детализация!J131&gt;0,OFFSET(исх.данные!$A$16,детализация!J131,4,1,1)," ")</f>
        <v xml:space="preserve"> </v>
      </c>
      <c r="I132" s="3" t="str">
        <f ca="1">IF(детализация!K131&gt;0,OFFSET(исх.данные!$A$16,детализация!K131,4,1,1)," ")</f>
        <v xml:space="preserve"> </v>
      </c>
      <c r="J132" s="25" t="str">
        <f>IF(детализация!L131&gt;0,детализация!L131," ")</f>
        <v xml:space="preserve"> </v>
      </c>
      <c r="K132" s="3" t="str">
        <f ca="1">IF(детализация!M131&gt;0,OFFSET(исх.данные!$A$16,детализация!M131,4,1,1)," ")</f>
        <v xml:space="preserve"> </v>
      </c>
      <c r="L132" s="3" t="str">
        <f ca="1">IF(детализация!N131&gt;0,OFFSET(исх.данные!$A$16,детализация!N131,4,1,1)," ")</f>
        <v xml:space="preserve"> </v>
      </c>
      <c r="M132" s="25" t="str">
        <f>IF(детализация!Q131&gt;0,детализация!Q131," ")</f>
        <v xml:space="preserve"> </v>
      </c>
      <c r="N132" s="19" t="str">
        <f>IF(детализация!O131&gt;0,детализация!O131," ")</f>
        <v xml:space="preserve"> </v>
      </c>
      <c r="O132" s="19" t="str">
        <f>IF(детализация!P131&gt;0,детализация!P131," ")</f>
        <v xml:space="preserve"> </v>
      </c>
      <c r="P132" s="3" t="str">
        <f>детализация!R131&amp;" "&amp;детализация!S131&amp;" "&amp;детализация!T131&amp;" "&amp;детализация!U131</f>
        <v xml:space="preserve">   </v>
      </c>
      <c r="Q132" s="85">
        <f>IF(детализация!Q131&gt;0,1,0)</f>
        <v>0</v>
      </c>
    </row>
    <row r="133" spans="1:17" ht="15">
      <c r="A133" s="86">
        <v>129</v>
      </c>
      <c r="B133" s="18" t="str">
        <f>IF(детализация!B132&gt;0,детализация!B132," ")</f>
        <v xml:space="preserve"> </v>
      </c>
      <c r="C133" s="2" t="str">
        <f ca="1">детализация!E132</f>
        <v xml:space="preserve"> </v>
      </c>
      <c r="D133" s="2" t="str">
        <f ca="1">детализация!F132</f>
        <v xml:space="preserve">  </v>
      </c>
      <c r="E133" s="3" t="str">
        <f ca="1">детализация!G132</f>
        <v xml:space="preserve">  </v>
      </c>
      <c r="F133" s="3" t="str">
        <f>IF(детализация!H132&gt;0," ","Не задана")</f>
        <v>Не задана</v>
      </c>
      <c r="G133" s="25" t="str">
        <f>IF(детализация!I132&gt;0,детализация!I132," ")</f>
        <v xml:space="preserve"> </v>
      </c>
      <c r="H133" s="3" t="str">
        <f ca="1">IF(детализация!J132&gt;0,OFFSET(исх.данные!$A$16,детализация!J132,4,1,1)," ")</f>
        <v xml:space="preserve"> </v>
      </c>
      <c r="I133" s="3" t="str">
        <f ca="1">IF(детализация!K132&gt;0,OFFSET(исх.данные!$A$16,детализация!K132,4,1,1)," ")</f>
        <v xml:space="preserve"> </v>
      </c>
      <c r="J133" s="25" t="str">
        <f>IF(детализация!L132&gt;0,детализация!L132," ")</f>
        <v xml:space="preserve"> </v>
      </c>
      <c r="K133" s="3" t="str">
        <f ca="1">IF(детализация!M132&gt;0,OFFSET(исх.данные!$A$16,детализация!M132,4,1,1)," ")</f>
        <v xml:space="preserve"> </v>
      </c>
      <c r="L133" s="3" t="str">
        <f ca="1">IF(детализация!N132&gt;0,OFFSET(исх.данные!$A$16,детализация!N132,4,1,1)," ")</f>
        <v xml:space="preserve"> </v>
      </c>
      <c r="M133" s="25" t="str">
        <f>IF(детализация!Q132&gt;0,детализация!Q132," ")</f>
        <v xml:space="preserve"> </v>
      </c>
      <c r="N133" s="19" t="str">
        <f>IF(детализация!O132&gt;0,детализация!O132," ")</f>
        <v xml:space="preserve"> </v>
      </c>
      <c r="O133" s="19" t="str">
        <f>IF(детализация!P132&gt;0,детализация!P132," ")</f>
        <v xml:space="preserve"> </v>
      </c>
      <c r="P133" s="3" t="str">
        <f>детализация!R132&amp;" "&amp;детализация!S132&amp;" "&amp;детализация!T132&amp;" "&amp;детализация!U132</f>
        <v xml:space="preserve">   </v>
      </c>
      <c r="Q133" s="85">
        <f>IF(детализация!Q132&gt;0,1,0)</f>
        <v>0</v>
      </c>
    </row>
    <row r="134" spans="1:17" ht="15">
      <c r="A134" s="86">
        <v>130</v>
      </c>
      <c r="B134" s="18" t="str">
        <f>IF(детализация!B133&gt;0,детализация!B133," ")</f>
        <v xml:space="preserve"> </v>
      </c>
      <c r="C134" s="2" t="str">
        <f ca="1">детализация!E133</f>
        <v xml:space="preserve"> </v>
      </c>
      <c r="D134" s="2" t="str">
        <f ca="1">детализация!F133</f>
        <v xml:space="preserve">  </v>
      </c>
      <c r="E134" s="3" t="str">
        <f ca="1">детализация!G133</f>
        <v xml:space="preserve">  </v>
      </c>
      <c r="F134" s="3" t="str">
        <f>IF(детализация!H133&gt;0," ","Не задана")</f>
        <v>Не задана</v>
      </c>
      <c r="G134" s="25" t="str">
        <f>IF(детализация!I133&gt;0,детализация!I133," ")</f>
        <v xml:space="preserve"> </v>
      </c>
      <c r="H134" s="3" t="str">
        <f ca="1">IF(детализация!J133&gt;0,OFFSET(исх.данные!$A$16,детализация!J133,4,1,1)," ")</f>
        <v xml:space="preserve"> </v>
      </c>
      <c r="I134" s="3" t="str">
        <f ca="1">IF(детализация!K133&gt;0,OFFSET(исх.данные!$A$16,детализация!K133,4,1,1)," ")</f>
        <v xml:space="preserve"> </v>
      </c>
      <c r="J134" s="25" t="str">
        <f>IF(детализация!L133&gt;0,детализация!L133," ")</f>
        <v xml:space="preserve"> </v>
      </c>
      <c r="K134" s="3" t="str">
        <f ca="1">IF(детализация!M133&gt;0,OFFSET(исх.данные!$A$16,детализация!M133,4,1,1)," ")</f>
        <v xml:space="preserve"> </v>
      </c>
      <c r="L134" s="3" t="str">
        <f ca="1">IF(детализация!N133&gt;0,OFFSET(исх.данные!$A$16,детализация!N133,4,1,1)," ")</f>
        <v xml:space="preserve"> </v>
      </c>
      <c r="M134" s="25" t="str">
        <f>IF(детализация!Q133&gt;0,детализация!Q133," ")</f>
        <v xml:space="preserve"> </v>
      </c>
      <c r="N134" s="19" t="str">
        <f>IF(детализация!O133&gt;0,детализация!O133," ")</f>
        <v xml:space="preserve"> </v>
      </c>
      <c r="O134" s="19" t="str">
        <f>IF(детализация!P133&gt;0,детализация!P133," ")</f>
        <v xml:space="preserve"> </v>
      </c>
      <c r="P134" s="3" t="str">
        <f>детализация!R133&amp;" "&amp;детализация!S133&amp;" "&amp;детализация!T133&amp;" "&amp;детализация!U133</f>
        <v xml:space="preserve">   </v>
      </c>
      <c r="Q134" s="85">
        <f>IF(детализация!Q133&gt;0,1,0)</f>
        <v>0</v>
      </c>
    </row>
    <row r="135" spans="1:17" ht="15">
      <c r="A135" s="86">
        <v>131</v>
      </c>
      <c r="B135" s="18" t="str">
        <f>IF(детализация!B134&gt;0,детализация!B134," ")</f>
        <v xml:space="preserve"> </v>
      </c>
      <c r="C135" s="2" t="str">
        <f ca="1">детализация!E134</f>
        <v xml:space="preserve"> </v>
      </c>
      <c r="D135" s="2" t="str">
        <f ca="1">детализация!F134</f>
        <v xml:space="preserve">  </v>
      </c>
      <c r="E135" s="3" t="str">
        <f ca="1">детализация!G134</f>
        <v xml:space="preserve">  </v>
      </c>
      <c r="F135" s="3" t="str">
        <f>IF(детализация!H134&gt;0," ","Не задана")</f>
        <v>Не задана</v>
      </c>
      <c r="G135" s="25" t="str">
        <f>IF(детализация!I134&gt;0,детализация!I134," ")</f>
        <v xml:space="preserve"> </v>
      </c>
      <c r="H135" s="3" t="str">
        <f ca="1">IF(детализация!J134&gt;0,OFFSET(исх.данные!$A$16,детализация!J134,4,1,1)," ")</f>
        <v xml:space="preserve"> </v>
      </c>
      <c r="I135" s="3" t="str">
        <f ca="1">IF(детализация!K134&gt;0,OFFSET(исх.данные!$A$16,детализация!K134,4,1,1)," ")</f>
        <v xml:space="preserve"> </v>
      </c>
      <c r="J135" s="25" t="str">
        <f>IF(детализация!L134&gt;0,детализация!L134," ")</f>
        <v xml:space="preserve"> </v>
      </c>
      <c r="K135" s="3" t="str">
        <f ca="1">IF(детализация!M134&gt;0,OFFSET(исх.данные!$A$16,детализация!M134,4,1,1)," ")</f>
        <v xml:space="preserve"> </v>
      </c>
      <c r="L135" s="3" t="str">
        <f ca="1">IF(детализация!N134&gt;0,OFFSET(исх.данные!$A$16,детализация!N134,4,1,1)," ")</f>
        <v xml:space="preserve"> </v>
      </c>
      <c r="M135" s="25" t="str">
        <f>IF(детализация!Q134&gt;0,детализация!Q134," ")</f>
        <v xml:space="preserve"> </v>
      </c>
      <c r="N135" s="19" t="str">
        <f>IF(детализация!O134&gt;0,детализация!O134," ")</f>
        <v xml:space="preserve"> </v>
      </c>
      <c r="O135" s="19" t="str">
        <f>IF(детализация!P134&gt;0,детализация!P134," ")</f>
        <v xml:space="preserve"> </v>
      </c>
      <c r="P135" s="3" t="str">
        <f>детализация!R134&amp;" "&amp;детализация!S134&amp;" "&amp;детализация!T134&amp;" "&amp;детализация!U134</f>
        <v xml:space="preserve">   </v>
      </c>
      <c r="Q135" s="85">
        <f>IF(детализация!Q134&gt;0,1,0)</f>
        <v>0</v>
      </c>
    </row>
    <row r="136" spans="1:17" ht="15">
      <c r="A136" s="86">
        <v>132</v>
      </c>
      <c r="B136" s="18" t="str">
        <f>IF(детализация!B135&gt;0,детализация!B135," ")</f>
        <v xml:space="preserve"> </v>
      </c>
      <c r="C136" s="2" t="str">
        <f ca="1">детализация!E135</f>
        <v xml:space="preserve"> </v>
      </c>
      <c r="D136" s="2" t="str">
        <f ca="1">детализация!F135</f>
        <v xml:space="preserve">  </v>
      </c>
      <c r="E136" s="3" t="str">
        <f ca="1">детализация!G135</f>
        <v xml:space="preserve">  </v>
      </c>
      <c r="F136" s="3" t="str">
        <f>IF(детализация!H135&gt;0," ","Не задана")</f>
        <v>Не задана</v>
      </c>
      <c r="G136" s="25" t="str">
        <f>IF(детализация!I135&gt;0,детализация!I135," ")</f>
        <v xml:space="preserve"> </v>
      </c>
      <c r="H136" s="3" t="str">
        <f ca="1">IF(детализация!J135&gt;0,OFFSET(исх.данные!$A$16,детализация!J135,4,1,1)," ")</f>
        <v xml:space="preserve"> </v>
      </c>
      <c r="I136" s="3" t="str">
        <f ca="1">IF(детализация!K135&gt;0,OFFSET(исх.данные!$A$16,детализация!K135,4,1,1)," ")</f>
        <v xml:space="preserve"> </v>
      </c>
      <c r="J136" s="25" t="str">
        <f>IF(детализация!L135&gt;0,детализация!L135," ")</f>
        <v xml:space="preserve"> </v>
      </c>
      <c r="K136" s="3" t="str">
        <f ca="1">IF(детализация!M135&gt;0,OFFSET(исх.данные!$A$16,детализация!M135,4,1,1)," ")</f>
        <v xml:space="preserve"> </v>
      </c>
      <c r="L136" s="3" t="str">
        <f ca="1">IF(детализация!N135&gt;0,OFFSET(исх.данные!$A$16,детализация!N135,4,1,1)," ")</f>
        <v xml:space="preserve"> </v>
      </c>
      <c r="M136" s="25" t="str">
        <f>IF(детализация!Q135&gt;0,детализация!Q135," ")</f>
        <v xml:space="preserve"> </v>
      </c>
      <c r="N136" s="19" t="str">
        <f>IF(детализация!O135&gt;0,детализация!O135," ")</f>
        <v xml:space="preserve"> </v>
      </c>
      <c r="O136" s="19" t="str">
        <f>IF(детализация!P135&gt;0,детализация!P135," ")</f>
        <v xml:space="preserve"> </v>
      </c>
      <c r="P136" s="3" t="str">
        <f>детализация!R135&amp;" "&amp;детализация!S135&amp;" "&amp;детализация!T135&amp;" "&amp;детализация!U135</f>
        <v xml:space="preserve">   </v>
      </c>
      <c r="Q136" s="85">
        <f>IF(детализация!Q135&gt;0,1,0)</f>
        <v>0</v>
      </c>
    </row>
    <row r="137" spans="1:17" ht="15">
      <c r="A137" s="86">
        <v>133</v>
      </c>
      <c r="B137" s="18" t="str">
        <f>IF(детализация!B136&gt;0,детализация!B136," ")</f>
        <v xml:space="preserve"> </v>
      </c>
      <c r="C137" s="2" t="str">
        <f ca="1">детализация!E136</f>
        <v xml:space="preserve"> </v>
      </c>
      <c r="D137" s="2" t="str">
        <f ca="1">детализация!F136</f>
        <v xml:space="preserve">  </v>
      </c>
      <c r="E137" s="3" t="str">
        <f ca="1">детализация!G136</f>
        <v xml:space="preserve">  </v>
      </c>
      <c r="F137" s="3" t="str">
        <f>IF(детализация!H136&gt;0," ","Не задана")</f>
        <v>Не задана</v>
      </c>
      <c r="G137" s="25" t="str">
        <f>IF(детализация!I136&gt;0,детализация!I136," ")</f>
        <v xml:space="preserve"> </v>
      </c>
      <c r="H137" s="3" t="str">
        <f ca="1">IF(детализация!J136&gt;0,OFFSET(исх.данные!$A$16,детализация!J136,4,1,1)," ")</f>
        <v xml:space="preserve"> </v>
      </c>
      <c r="I137" s="3" t="str">
        <f ca="1">IF(детализация!K136&gt;0,OFFSET(исх.данные!$A$16,детализация!K136,4,1,1)," ")</f>
        <v xml:space="preserve"> </v>
      </c>
      <c r="J137" s="25" t="str">
        <f>IF(детализация!L136&gt;0,детализация!L136," ")</f>
        <v xml:space="preserve"> </v>
      </c>
      <c r="K137" s="3" t="str">
        <f ca="1">IF(детализация!M136&gt;0,OFFSET(исх.данные!$A$16,детализация!M136,4,1,1)," ")</f>
        <v xml:space="preserve"> </v>
      </c>
      <c r="L137" s="3" t="str">
        <f ca="1">IF(детализация!N136&gt;0,OFFSET(исх.данные!$A$16,детализация!N136,4,1,1)," ")</f>
        <v xml:space="preserve"> </v>
      </c>
      <c r="M137" s="25" t="str">
        <f>IF(детализация!Q136&gt;0,детализация!Q136," ")</f>
        <v xml:space="preserve"> </v>
      </c>
      <c r="N137" s="19" t="str">
        <f>IF(детализация!O136&gt;0,детализация!O136," ")</f>
        <v xml:space="preserve"> </v>
      </c>
      <c r="O137" s="19" t="str">
        <f>IF(детализация!P136&gt;0,детализация!P136," ")</f>
        <v xml:space="preserve"> </v>
      </c>
      <c r="P137" s="3" t="str">
        <f>детализация!R136&amp;" "&amp;детализация!S136&amp;" "&amp;детализация!T136&amp;" "&amp;детализация!U136</f>
        <v xml:space="preserve">   </v>
      </c>
      <c r="Q137" s="85">
        <f>IF(детализация!Q136&gt;0,1,0)</f>
        <v>0</v>
      </c>
    </row>
    <row r="138" spans="1:17" ht="15">
      <c r="A138" s="86">
        <v>134</v>
      </c>
      <c r="B138" s="18" t="str">
        <f>IF(детализация!B137&gt;0,детализация!B137," ")</f>
        <v xml:space="preserve"> </v>
      </c>
      <c r="C138" s="2" t="str">
        <f ca="1">детализация!E137</f>
        <v xml:space="preserve"> </v>
      </c>
      <c r="D138" s="2" t="str">
        <f ca="1">детализация!F137</f>
        <v xml:space="preserve">  </v>
      </c>
      <c r="E138" s="3" t="str">
        <f ca="1">детализация!G137</f>
        <v xml:space="preserve">  </v>
      </c>
      <c r="F138" s="3" t="str">
        <f>IF(детализация!H137&gt;0," ","Не задана")</f>
        <v>Не задана</v>
      </c>
      <c r="G138" s="25" t="str">
        <f>IF(детализация!I137&gt;0,детализация!I137," ")</f>
        <v xml:space="preserve"> </v>
      </c>
      <c r="H138" s="3" t="str">
        <f ca="1">IF(детализация!J137&gt;0,OFFSET(исх.данные!$A$16,детализация!J137,4,1,1)," ")</f>
        <v xml:space="preserve"> </v>
      </c>
      <c r="I138" s="3" t="str">
        <f ca="1">IF(детализация!K137&gt;0,OFFSET(исх.данные!$A$16,детализация!K137,4,1,1)," ")</f>
        <v xml:space="preserve"> </v>
      </c>
      <c r="J138" s="25" t="str">
        <f>IF(детализация!L137&gt;0,детализация!L137," ")</f>
        <v xml:space="preserve"> </v>
      </c>
      <c r="K138" s="3" t="str">
        <f ca="1">IF(детализация!M137&gt;0,OFFSET(исх.данные!$A$16,детализация!M137,4,1,1)," ")</f>
        <v xml:space="preserve"> </v>
      </c>
      <c r="L138" s="3" t="str">
        <f ca="1">IF(детализация!N137&gt;0,OFFSET(исх.данные!$A$16,детализация!N137,4,1,1)," ")</f>
        <v xml:space="preserve"> </v>
      </c>
      <c r="M138" s="25" t="str">
        <f>IF(детализация!Q137&gt;0,детализация!Q137," ")</f>
        <v xml:space="preserve"> </v>
      </c>
      <c r="N138" s="19" t="str">
        <f>IF(детализация!O137&gt;0,детализация!O137," ")</f>
        <v xml:space="preserve"> </v>
      </c>
      <c r="O138" s="19" t="str">
        <f>IF(детализация!P137&gt;0,детализация!P137," ")</f>
        <v xml:space="preserve"> </v>
      </c>
      <c r="P138" s="3" t="str">
        <f>детализация!R137&amp;" "&amp;детализация!S137&amp;" "&amp;детализация!T137&amp;" "&amp;детализация!U137</f>
        <v xml:space="preserve">   </v>
      </c>
      <c r="Q138" s="85">
        <f>IF(детализация!Q137&gt;0,1,0)</f>
        <v>0</v>
      </c>
    </row>
    <row r="139" spans="1:17" ht="15">
      <c r="A139" s="86">
        <v>135</v>
      </c>
      <c r="B139" s="18" t="str">
        <f>IF(детализация!B138&gt;0,детализация!B138," ")</f>
        <v xml:space="preserve"> </v>
      </c>
      <c r="C139" s="2" t="str">
        <f ca="1">детализация!E138</f>
        <v xml:space="preserve"> </v>
      </c>
      <c r="D139" s="2" t="str">
        <f ca="1">детализация!F138</f>
        <v xml:space="preserve">  </v>
      </c>
      <c r="E139" s="3" t="str">
        <f ca="1">детализация!G138</f>
        <v xml:space="preserve">  </v>
      </c>
      <c r="F139" s="3" t="str">
        <f>IF(детализация!H138&gt;0," ","Не задана")</f>
        <v>Не задана</v>
      </c>
      <c r="G139" s="25" t="str">
        <f>IF(детализация!I138&gt;0,детализация!I138," ")</f>
        <v xml:space="preserve"> </v>
      </c>
      <c r="H139" s="3" t="str">
        <f ca="1">IF(детализация!J138&gt;0,OFFSET(исх.данные!$A$16,детализация!J138,4,1,1)," ")</f>
        <v xml:space="preserve"> </v>
      </c>
      <c r="I139" s="3" t="str">
        <f ca="1">IF(детализация!K138&gt;0,OFFSET(исх.данные!$A$16,детализация!K138,4,1,1)," ")</f>
        <v xml:space="preserve"> </v>
      </c>
      <c r="J139" s="25" t="str">
        <f>IF(детализация!L138&gt;0,детализация!L138," ")</f>
        <v xml:space="preserve"> </v>
      </c>
      <c r="K139" s="3" t="str">
        <f ca="1">IF(детализация!M138&gt;0,OFFSET(исх.данные!$A$16,детализация!M138,4,1,1)," ")</f>
        <v xml:space="preserve"> </v>
      </c>
      <c r="L139" s="3" t="str">
        <f ca="1">IF(детализация!N138&gt;0,OFFSET(исх.данные!$A$16,детализация!N138,4,1,1)," ")</f>
        <v xml:space="preserve"> </v>
      </c>
      <c r="M139" s="25" t="str">
        <f>IF(детализация!Q138&gt;0,детализация!Q138," ")</f>
        <v xml:space="preserve"> </v>
      </c>
      <c r="N139" s="19" t="str">
        <f>IF(детализация!O138&gt;0,детализация!O138," ")</f>
        <v xml:space="preserve"> </v>
      </c>
      <c r="O139" s="19" t="str">
        <f>IF(детализация!P138&gt;0,детализация!P138," ")</f>
        <v xml:space="preserve"> </v>
      </c>
      <c r="P139" s="3" t="str">
        <f>детализация!R138&amp;" "&amp;детализация!S138&amp;" "&amp;детализация!T138&amp;" "&amp;детализация!U138</f>
        <v xml:space="preserve">   </v>
      </c>
      <c r="Q139" s="85">
        <f>IF(детализация!Q138&gt;0,1,0)</f>
        <v>0</v>
      </c>
    </row>
    <row r="140" spans="1:17" ht="15">
      <c r="A140" s="86">
        <v>136</v>
      </c>
      <c r="B140" s="18" t="str">
        <f>IF(детализация!B139&gt;0,детализация!B139," ")</f>
        <v xml:space="preserve"> </v>
      </c>
      <c r="C140" s="2" t="str">
        <f ca="1">детализация!E139</f>
        <v xml:space="preserve"> </v>
      </c>
      <c r="D140" s="2" t="str">
        <f ca="1">детализация!F139</f>
        <v xml:space="preserve">  </v>
      </c>
      <c r="E140" s="3" t="str">
        <f ca="1">детализация!G139</f>
        <v xml:space="preserve">  </v>
      </c>
      <c r="F140" s="3" t="str">
        <f>IF(детализация!H139&gt;0," ","Не задана")</f>
        <v>Не задана</v>
      </c>
      <c r="G140" s="25" t="str">
        <f>IF(детализация!I139&gt;0,детализация!I139," ")</f>
        <v xml:space="preserve"> </v>
      </c>
      <c r="H140" s="3" t="str">
        <f ca="1">IF(детализация!J139&gt;0,OFFSET(исх.данные!$A$16,детализация!J139,4,1,1)," ")</f>
        <v xml:space="preserve"> </v>
      </c>
      <c r="I140" s="3" t="str">
        <f ca="1">IF(детализация!K139&gt;0,OFFSET(исх.данные!$A$16,детализация!K139,4,1,1)," ")</f>
        <v xml:space="preserve"> </v>
      </c>
      <c r="J140" s="25" t="str">
        <f>IF(детализация!L139&gt;0,детализация!L139," ")</f>
        <v xml:space="preserve"> </v>
      </c>
      <c r="K140" s="3" t="str">
        <f ca="1">IF(детализация!M139&gt;0,OFFSET(исх.данные!$A$16,детализация!M139,4,1,1)," ")</f>
        <v xml:space="preserve"> </v>
      </c>
      <c r="L140" s="3" t="str">
        <f ca="1">IF(детализация!N139&gt;0,OFFSET(исх.данные!$A$16,детализация!N139,4,1,1)," ")</f>
        <v xml:space="preserve"> </v>
      </c>
      <c r="M140" s="25" t="str">
        <f>IF(детализация!Q139&gt;0,детализация!Q139," ")</f>
        <v xml:space="preserve"> </v>
      </c>
      <c r="N140" s="19" t="str">
        <f>IF(детализация!O139&gt;0,детализация!O139," ")</f>
        <v xml:space="preserve"> </v>
      </c>
      <c r="O140" s="19" t="str">
        <f>IF(детализация!P139&gt;0,детализация!P139," ")</f>
        <v xml:space="preserve"> </v>
      </c>
      <c r="P140" s="3" t="str">
        <f>детализация!R139&amp;" "&amp;детализация!S139&amp;" "&amp;детализация!T139&amp;" "&amp;детализация!U139</f>
        <v xml:space="preserve">   </v>
      </c>
      <c r="Q140" s="85">
        <f>IF(детализация!Q139&gt;0,1,0)</f>
        <v>0</v>
      </c>
    </row>
    <row r="141" spans="1:17" ht="15">
      <c r="A141" s="86">
        <v>137</v>
      </c>
      <c r="B141" s="18" t="str">
        <f>IF(детализация!B140&gt;0,детализация!B140," ")</f>
        <v xml:space="preserve"> </v>
      </c>
      <c r="C141" s="2" t="str">
        <f ca="1">детализация!E140</f>
        <v xml:space="preserve"> </v>
      </c>
      <c r="D141" s="2" t="str">
        <f ca="1">детализация!F140</f>
        <v xml:space="preserve">  </v>
      </c>
      <c r="E141" s="3" t="str">
        <f ca="1">детализация!G140</f>
        <v xml:space="preserve">  </v>
      </c>
      <c r="F141" s="3" t="str">
        <f>IF(детализация!H140&gt;0," ","Не задана")</f>
        <v>Не задана</v>
      </c>
      <c r="G141" s="25" t="str">
        <f>IF(детализация!I140&gt;0,детализация!I140," ")</f>
        <v xml:space="preserve"> </v>
      </c>
      <c r="H141" s="3" t="str">
        <f ca="1">IF(детализация!J140&gt;0,OFFSET(исх.данные!$A$16,детализация!J140,4,1,1)," ")</f>
        <v xml:space="preserve"> </v>
      </c>
      <c r="I141" s="3" t="str">
        <f ca="1">IF(детализация!K140&gt;0,OFFSET(исх.данные!$A$16,детализация!K140,4,1,1)," ")</f>
        <v xml:space="preserve"> </v>
      </c>
      <c r="J141" s="25" t="str">
        <f>IF(детализация!L140&gt;0,детализация!L140," ")</f>
        <v xml:space="preserve"> </v>
      </c>
      <c r="K141" s="3" t="str">
        <f ca="1">IF(детализация!M140&gt;0,OFFSET(исх.данные!$A$16,детализация!M140,4,1,1)," ")</f>
        <v xml:space="preserve"> </v>
      </c>
      <c r="L141" s="3" t="str">
        <f ca="1">IF(детализация!N140&gt;0,OFFSET(исх.данные!$A$16,детализация!N140,4,1,1)," ")</f>
        <v xml:space="preserve"> </v>
      </c>
      <c r="M141" s="25" t="str">
        <f>IF(детализация!Q140&gt;0,детализация!Q140," ")</f>
        <v xml:space="preserve"> </v>
      </c>
      <c r="N141" s="19" t="str">
        <f>IF(детализация!O140&gt;0,детализация!O140," ")</f>
        <v xml:space="preserve"> </v>
      </c>
      <c r="O141" s="19" t="str">
        <f>IF(детализация!P140&gt;0,детализация!P140," ")</f>
        <v xml:space="preserve"> </v>
      </c>
      <c r="P141" s="3" t="str">
        <f>детализация!R140&amp;" "&amp;детализация!S140&amp;" "&amp;детализация!T140&amp;" "&amp;детализация!U140</f>
        <v xml:space="preserve">   </v>
      </c>
      <c r="Q141" s="85">
        <f>IF(детализация!Q140&gt;0,1,0)</f>
        <v>0</v>
      </c>
    </row>
    <row r="142" spans="1:17" ht="15">
      <c r="A142" s="86">
        <v>138</v>
      </c>
      <c r="B142" s="18" t="str">
        <f>IF(детализация!B141&gt;0,детализация!B141," ")</f>
        <v xml:space="preserve"> </v>
      </c>
      <c r="C142" s="2" t="str">
        <f ca="1">детализация!E141</f>
        <v xml:space="preserve"> </v>
      </c>
      <c r="D142" s="2" t="str">
        <f ca="1">детализация!F141</f>
        <v xml:space="preserve">  </v>
      </c>
      <c r="E142" s="3" t="str">
        <f ca="1">детализация!G141</f>
        <v xml:space="preserve">  </v>
      </c>
      <c r="F142" s="3" t="str">
        <f>IF(детализация!H141&gt;0," ","Не задана")</f>
        <v>Не задана</v>
      </c>
      <c r="G142" s="25" t="str">
        <f>IF(детализация!I141&gt;0,детализация!I141," ")</f>
        <v xml:space="preserve"> </v>
      </c>
      <c r="H142" s="3" t="str">
        <f ca="1">IF(детализация!J141&gt;0,OFFSET(исх.данные!$A$16,детализация!J141,4,1,1)," ")</f>
        <v xml:space="preserve"> </v>
      </c>
      <c r="I142" s="3" t="str">
        <f ca="1">IF(детализация!K141&gt;0,OFFSET(исх.данные!$A$16,детализация!K141,4,1,1)," ")</f>
        <v xml:space="preserve"> </v>
      </c>
      <c r="J142" s="25" t="str">
        <f>IF(детализация!L141&gt;0,детализация!L141," ")</f>
        <v xml:space="preserve"> </v>
      </c>
      <c r="K142" s="3" t="str">
        <f ca="1">IF(детализация!M141&gt;0,OFFSET(исх.данные!$A$16,детализация!M141,4,1,1)," ")</f>
        <v xml:space="preserve"> </v>
      </c>
      <c r="L142" s="3" t="str">
        <f ca="1">IF(детализация!N141&gt;0,OFFSET(исх.данные!$A$16,детализация!N141,4,1,1)," ")</f>
        <v xml:space="preserve"> </v>
      </c>
      <c r="M142" s="25" t="str">
        <f>IF(детализация!Q141&gt;0,детализация!Q141," ")</f>
        <v xml:space="preserve"> </v>
      </c>
      <c r="N142" s="19" t="str">
        <f>IF(детализация!O141&gt;0,детализация!O141," ")</f>
        <v xml:space="preserve"> </v>
      </c>
      <c r="O142" s="19" t="str">
        <f>IF(детализация!P141&gt;0,детализация!P141," ")</f>
        <v xml:space="preserve"> </v>
      </c>
      <c r="P142" s="3" t="str">
        <f>детализация!R141&amp;" "&amp;детализация!S141&amp;" "&amp;детализация!T141&amp;" "&amp;детализация!U141</f>
        <v xml:space="preserve">   </v>
      </c>
      <c r="Q142" s="85">
        <f>IF(детализация!Q141&gt;0,1,0)</f>
        <v>0</v>
      </c>
    </row>
    <row r="143" spans="1:17" ht="15">
      <c r="A143" s="86">
        <v>139</v>
      </c>
      <c r="B143" s="18" t="str">
        <f>IF(детализация!B142&gt;0,детализация!B142," ")</f>
        <v xml:space="preserve"> </v>
      </c>
      <c r="C143" s="2" t="str">
        <f ca="1">детализация!E142</f>
        <v xml:space="preserve"> </v>
      </c>
      <c r="D143" s="2" t="str">
        <f ca="1">детализация!F142</f>
        <v xml:space="preserve">  </v>
      </c>
      <c r="E143" s="3" t="str">
        <f ca="1">детализация!G142</f>
        <v xml:space="preserve">  </v>
      </c>
      <c r="F143" s="3" t="str">
        <f>IF(детализация!H142&gt;0," ","Не задана")</f>
        <v>Не задана</v>
      </c>
      <c r="G143" s="25" t="str">
        <f>IF(детализация!I142&gt;0,детализация!I142," ")</f>
        <v xml:space="preserve"> </v>
      </c>
      <c r="H143" s="3" t="str">
        <f ca="1">IF(детализация!J142&gt;0,OFFSET(исх.данные!$A$16,детализация!J142,4,1,1)," ")</f>
        <v xml:space="preserve"> </v>
      </c>
      <c r="I143" s="3" t="str">
        <f ca="1">IF(детализация!K142&gt;0,OFFSET(исх.данные!$A$16,детализация!K142,4,1,1)," ")</f>
        <v xml:space="preserve"> </v>
      </c>
      <c r="J143" s="25" t="str">
        <f>IF(детализация!L142&gt;0,детализация!L142," ")</f>
        <v xml:space="preserve"> </v>
      </c>
      <c r="K143" s="3" t="str">
        <f ca="1">IF(детализация!M142&gt;0,OFFSET(исх.данные!$A$16,детализация!M142,4,1,1)," ")</f>
        <v xml:space="preserve"> </v>
      </c>
      <c r="L143" s="3" t="str">
        <f ca="1">IF(детализация!N142&gt;0,OFFSET(исх.данные!$A$16,детализация!N142,4,1,1)," ")</f>
        <v xml:space="preserve"> </v>
      </c>
      <c r="M143" s="25" t="str">
        <f>IF(детализация!Q142&gt;0,детализация!Q142," ")</f>
        <v xml:space="preserve"> </v>
      </c>
      <c r="N143" s="19" t="str">
        <f>IF(детализация!O142&gt;0,детализация!O142," ")</f>
        <v xml:space="preserve"> </v>
      </c>
      <c r="O143" s="19" t="str">
        <f>IF(детализация!P142&gt;0,детализация!P142," ")</f>
        <v xml:space="preserve"> </v>
      </c>
      <c r="P143" s="3" t="str">
        <f>детализация!R142&amp;" "&amp;детализация!S142&amp;" "&amp;детализация!T142&amp;" "&amp;детализация!U142</f>
        <v xml:space="preserve">   </v>
      </c>
      <c r="Q143" s="85">
        <f>IF(детализация!Q142&gt;0,1,0)</f>
        <v>0</v>
      </c>
    </row>
    <row r="144" spans="1:17" ht="15">
      <c r="A144" s="86">
        <v>140</v>
      </c>
      <c r="B144" s="18" t="str">
        <f>IF(детализация!B143&gt;0,детализация!B143," ")</f>
        <v xml:space="preserve"> </v>
      </c>
      <c r="C144" s="2" t="str">
        <f ca="1">детализация!E143</f>
        <v xml:space="preserve"> </v>
      </c>
      <c r="D144" s="2" t="str">
        <f ca="1">детализация!F143</f>
        <v xml:space="preserve">  </v>
      </c>
      <c r="E144" s="3" t="str">
        <f ca="1">детализация!G143</f>
        <v xml:space="preserve">  </v>
      </c>
      <c r="F144" s="3" t="str">
        <f>IF(детализация!H143&gt;0," ","Не задана")</f>
        <v>Не задана</v>
      </c>
      <c r="G144" s="25" t="str">
        <f>IF(детализация!I143&gt;0,детализация!I143," ")</f>
        <v xml:space="preserve"> </v>
      </c>
      <c r="H144" s="3" t="str">
        <f ca="1">IF(детализация!J143&gt;0,OFFSET(исх.данные!$A$16,детализация!J143,4,1,1)," ")</f>
        <v xml:space="preserve"> </v>
      </c>
      <c r="I144" s="3" t="str">
        <f ca="1">IF(детализация!K143&gt;0,OFFSET(исх.данные!$A$16,детализация!K143,4,1,1)," ")</f>
        <v xml:space="preserve"> </v>
      </c>
      <c r="J144" s="25" t="str">
        <f>IF(детализация!L143&gt;0,детализация!L143," ")</f>
        <v xml:space="preserve"> </v>
      </c>
      <c r="K144" s="3" t="str">
        <f ca="1">IF(детализация!M143&gt;0,OFFSET(исх.данные!$A$16,детализация!M143,4,1,1)," ")</f>
        <v xml:space="preserve"> </v>
      </c>
      <c r="L144" s="3" t="str">
        <f ca="1">IF(детализация!N143&gt;0,OFFSET(исх.данные!$A$16,детализация!N143,4,1,1)," ")</f>
        <v xml:space="preserve"> </v>
      </c>
      <c r="M144" s="25" t="str">
        <f>IF(детализация!Q143&gt;0,детализация!Q143," ")</f>
        <v xml:space="preserve"> </v>
      </c>
      <c r="N144" s="19" t="str">
        <f>IF(детализация!O143&gt;0,детализация!O143," ")</f>
        <v xml:space="preserve"> </v>
      </c>
      <c r="O144" s="19" t="str">
        <f>IF(детализация!P143&gt;0,детализация!P143," ")</f>
        <v xml:space="preserve"> </v>
      </c>
      <c r="P144" s="3" t="str">
        <f>детализация!R143&amp;" "&amp;детализация!S143&amp;" "&amp;детализация!T143&amp;" "&amp;детализация!U143</f>
        <v xml:space="preserve">   </v>
      </c>
      <c r="Q144" s="85">
        <f>IF(детализация!Q143&gt;0,1,0)</f>
        <v>0</v>
      </c>
    </row>
    <row r="145" spans="1:17" ht="15">
      <c r="A145" s="86">
        <v>141</v>
      </c>
      <c r="B145" s="18" t="str">
        <f>IF(детализация!B144&gt;0,детализация!B144," ")</f>
        <v xml:space="preserve"> </v>
      </c>
      <c r="C145" s="2" t="str">
        <f ca="1">детализация!E144</f>
        <v xml:space="preserve"> </v>
      </c>
      <c r="D145" s="2" t="str">
        <f ca="1">детализация!F144</f>
        <v xml:space="preserve">  </v>
      </c>
      <c r="E145" s="3" t="str">
        <f ca="1">детализация!G144</f>
        <v xml:space="preserve">  </v>
      </c>
      <c r="F145" s="3" t="str">
        <f>IF(детализация!H144&gt;0," ","Не задана")</f>
        <v>Не задана</v>
      </c>
      <c r="G145" s="25" t="str">
        <f>IF(детализация!I144&gt;0,детализация!I144," ")</f>
        <v xml:space="preserve"> </v>
      </c>
      <c r="H145" s="3" t="str">
        <f ca="1">IF(детализация!J144&gt;0,OFFSET(исх.данные!$A$16,детализация!J144,4,1,1)," ")</f>
        <v xml:space="preserve"> </v>
      </c>
      <c r="I145" s="3" t="str">
        <f ca="1">IF(детализация!K144&gt;0,OFFSET(исх.данные!$A$16,детализация!K144,4,1,1)," ")</f>
        <v xml:space="preserve"> </v>
      </c>
      <c r="J145" s="25" t="str">
        <f>IF(детализация!L144&gt;0,детализация!L144," ")</f>
        <v xml:space="preserve"> </v>
      </c>
      <c r="K145" s="3" t="str">
        <f ca="1">IF(детализация!M144&gt;0,OFFSET(исх.данные!$A$16,детализация!M144,4,1,1)," ")</f>
        <v xml:space="preserve"> </v>
      </c>
      <c r="L145" s="3" t="str">
        <f ca="1">IF(детализация!N144&gt;0,OFFSET(исх.данные!$A$16,детализация!N144,4,1,1)," ")</f>
        <v xml:space="preserve"> </v>
      </c>
      <c r="M145" s="25" t="str">
        <f>IF(детализация!Q144&gt;0,детализация!Q144," ")</f>
        <v xml:space="preserve"> </v>
      </c>
      <c r="N145" s="19" t="str">
        <f>IF(детализация!O144&gt;0,детализация!O144," ")</f>
        <v xml:space="preserve"> </v>
      </c>
      <c r="O145" s="19" t="str">
        <f>IF(детализация!P144&gt;0,детализация!P144," ")</f>
        <v xml:space="preserve"> </v>
      </c>
      <c r="P145" s="3" t="str">
        <f>детализация!R144&amp;" "&amp;детализация!S144&amp;" "&amp;детализация!T144&amp;" "&amp;детализация!U144</f>
        <v xml:space="preserve">   </v>
      </c>
      <c r="Q145" s="85">
        <f>IF(детализация!Q144&gt;0,1,0)</f>
        <v>0</v>
      </c>
    </row>
    <row r="146" spans="1:17" ht="15">
      <c r="A146" s="86">
        <v>142</v>
      </c>
      <c r="B146" s="18" t="str">
        <f>IF(детализация!B145&gt;0,детализация!B145," ")</f>
        <v xml:space="preserve"> </v>
      </c>
      <c r="C146" s="2" t="str">
        <f ca="1">детализация!E145</f>
        <v xml:space="preserve"> </v>
      </c>
      <c r="D146" s="2" t="str">
        <f ca="1">детализация!F145</f>
        <v xml:space="preserve">  </v>
      </c>
      <c r="E146" s="3" t="str">
        <f ca="1">детализация!G145</f>
        <v xml:space="preserve">  </v>
      </c>
      <c r="F146" s="3" t="str">
        <f>IF(детализация!H145&gt;0," ","Не задана")</f>
        <v>Не задана</v>
      </c>
      <c r="G146" s="25" t="str">
        <f>IF(детализация!I145&gt;0,детализация!I145," ")</f>
        <v xml:space="preserve"> </v>
      </c>
      <c r="H146" s="3" t="str">
        <f ca="1">IF(детализация!J145&gt;0,OFFSET(исх.данные!$A$16,детализация!J145,4,1,1)," ")</f>
        <v xml:space="preserve"> </v>
      </c>
      <c r="I146" s="3" t="str">
        <f ca="1">IF(детализация!K145&gt;0,OFFSET(исх.данные!$A$16,детализация!K145,4,1,1)," ")</f>
        <v xml:space="preserve"> </v>
      </c>
      <c r="J146" s="25" t="str">
        <f>IF(детализация!L145&gt;0,детализация!L145," ")</f>
        <v xml:space="preserve"> </v>
      </c>
      <c r="K146" s="3" t="str">
        <f ca="1">IF(детализация!M145&gt;0,OFFSET(исх.данные!$A$16,детализация!M145,4,1,1)," ")</f>
        <v xml:space="preserve"> </v>
      </c>
      <c r="L146" s="3" t="str">
        <f ca="1">IF(детализация!N145&gt;0,OFFSET(исх.данные!$A$16,детализация!N145,4,1,1)," ")</f>
        <v xml:space="preserve"> </v>
      </c>
      <c r="M146" s="25" t="str">
        <f>IF(детализация!Q145&gt;0,детализация!Q145," ")</f>
        <v xml:space="preserve"> </v>
      </c>
      <c r="N146" s="19" t="str">
        <f>IF(детализация!O145&gt;0,детализация!O145," ")</f>
        <v xml:space="preserve"> </v>
      </c>
      <c r="O146" s="19" t="str">
        <f>IF(детализация!P145&gt;0,детализация!P145," ")</f>
        <v xml:space="preserve"> </v>
      </c>
      <c r="P146" s="3" t="str">
        <f>детализация!R145&amp;" "&amp;детализация!S145&amp;" "&amp;детализация!T145&amp;" "&amp;детализация!U145</f>
        <v xml:space="preserve">   </v>
      </c>
      <c r="Q146" s="85">
        <f>IF(детализация!Q145&gt;0,1,0)</f>
        <v>0</v>
      </c>
    </row>
    <row r="147" spans="1:17" ht="15">
      <c r="A147" s="86">
        <v>143</v>
      </c>
      <c r="B147" s="18" t="str">
        <f>IF(детализация!B146&gt;0,детализация!B146," ")</f>
        <v xml:space="preserve"> </v>
      </c>
      <c r="C147" s="2" t="str">
        <f ca="1">детализация!E146</f>
        <v xml:space="preserve"> </v>
      </c>
      <c r="D147" s="2" t="str">
        <f ca="1">детализация!F146</f>
        <v xml:space="preserve">  </v>
      </c>
      <c r="E147" s="3" t="str">
        <f ca="1">детализация!G146</f>
        <v xml:space="preserve">  </v>
      </c>
      <c r="F147" s="3" t="str">
        <f>IF(детализация!H146&gt;0," ","Не задана")</f>
        <v>Не задана</v>
      </c>
      <c r="G147" s="25" t="str">
        <f>IF(детализация!I146&gt;0,детализация!I146," ")</f>
        <v xml:space="preserve"> </v>
      </c>
      <c r="H147" s="3" t="str">
        <f ca="1">IF(детализация!J146&gt;0,OFFSET(исх.данные!$A$16,детализация!J146,4,1,1)," ")</f>
        <v xml:space="preserve"> </v>
      </c>
      <c r="I147" s="3" t="str">
        <f ca="1">IF(детализация!K146&gt;0,OFFSET(исх.данные!$A$16,детализация!K146,4,1,1)," ")</f>
        <v xml:space="preserve"> </v>
      </c>
      <c r="J147" s="25" t="str">
        <f>IF(детализация!L146&gt;0,детализация!L146," ")</f>
        <v xml:space="preserve"> </v>
      </c>
      <c r="K147" s="3" t="str">
        <f ca="1">IF(детализация!M146&gt;0,OFFSET(исх.данные!$A$16,детализация!M146,4,1,1)," ")</f>
        <v xml:space="preserve"> </v>
      </c>
      <c r="L147" s="3" t="str">
        <f ca="1">IF(детализация!N146&gt;0,OFFSET(исх.данные!$A$16,детализация!N146,4,1,1)," ")</f>
        <v xml:space="preserve"> </v>
      </c>
      <c r="M147" s="25" t="str">
        <f>IF(детализация!Q146&gt;0,детализация!Q146," ")</f>
        <v xml:space="preserve"> </v>
      </c>
      <c r="N147" s="19" t="str">
        <f>IF(детализация!O146&gt;0,детализация!O146," ")</f>
        <v xml:space="preserve"> </v>
      </c>
      <c r="O147" s="19" t="str">
        <f>IF(детализация!P146&gt;0,детализация!P146," ")</f>
        <v xml:space="preserve"> </v>
      </c>
      <c r="P147" s="3" t="str">
        <f>детализация!R146&amp;" "&amp;детализация!S146&amp;" "&amp;детализация!T146&amp;" "&amp;детализация!U146</f>
        <v xml:space="preserve">   </v>
      </c>
      <c r="Q147" s="85">
        <f>IF(детализация!Q146&gt;0,1,0)</f>
        <v>0</v>
      </c>
    </row>
    <row r="148" spans="1:17" ht="15">
      <c r="A148" s="86">
        <v>144</v>
      </c>
      <c r="B148" s="18" t="str">
        <f>IF(детализация!B147&gt;0,детализация!B147," ")</f>
        <v xml:space="preserve"> </v>
      </c>
      <c r="C148" s="2" t="str">
        <f ca="1">детализация!E147</f>
        <v xml:space="preserve"> </v>
      </c>
      <c r="D148" s="2" t="str">
        <f ca="1">детализация!F147</f>
        <v xml:space="preserve">  </v>
      </c>
      <c r="E148" s="3" t="str">
        <f ca="1">детализация!G147</f>
        <v xml:space="preserve">  </v>
      </c>
      <c r="F148" s="3" t="str">
        <f>IF(детализация!H147&gt;0," ","Не задана")</f>
        <v>Не задана</v>
      </c>
      <c r="G148" s="25" t="str">
        <f>IF(детализация!I147&gt;0,детализация!I147," ")</f>
        <v xml:space="preserve"> </v>
      </c>
      <c r="H148" s="3" t="str">
        <f ca="1">IF(детализация!J147&gt;0,OFFSET(исх.данные!$A$16,детализация!J147,4,1,1)," ")</f>
        <v xml:space="preserve"> </v>
      </c>
      <c r="I148" s="3" t="str">
        <f ca="1">IF(детализация!K147&gt;0,OFFSET(исх.данные!$A$16,детализация!K147,4,1,1)," ")</f>
        <v xml:space="preserve"> </v>
      </c>
      <c r="J148" s="25" t="str">
        <f>IF(детализация!L147&gt;0,детализация!L147," ")</f>
        <v xml:space="preserve"> </v>
      </c>
      <c r="K148" s="3" t="str">
        <f ca="1">IF(детализация!M147&gt;0,OFFSET(исх.данные!$A$16,детализация!M147,4,1,1)," ")</f>
        <v xml:space="preserve"> </v>
      </c>
      <c r="L148" s="3" t="str">
        <f ca="1">IF(детализация!N147&gt;0,OFFSET(исх.данные!$A$16,детализация!N147,4,1,1)," ")</f>
        <v xml:space="preserve"> </v>
      </c>
      <c r="M148" s="25" t="str">
        <f>IF(детализация!Q147&gt;0,детализация!Q147," ")</f>
        <v xml:space="preserve"> </v>
      </c>
      <c r="N148" s="19" t="str">
        <f>IF(детализация!O147&gt;0,детализация!O147," ")</f>
        <v xml:space="preserve"> </v>
      </c>
      <c r="O148" s="19" t="str">
        <f>IF(детализация!P147&gt;0,детализация!P147," ")</f>
        <v xml:space="preserve"> </v>
      </c>
      <c r="P148" s="3" t="str">
        <f>детализация!R147&amp;" "&amp;детализация!S147&amp;" "&amp;детализация!T147&amp;" "&amp;детализация!U147</f>
        <v xml:space="preserve">   </v>
      </c>
      <c r="Q148" s="85">
        <f>IF(детализация!Q147&gt;0,1,0)</f>
        <v>0</v>
      </c>
    </row>
    <row r="149" spans="1:17" ht="15">
      <c r="A149" s="86">
        <v>145</v>
      </c>
      <c r="B149" s="18" t="str">
        <f>IF(детализация!B148&gt;0,детализация!B148," ")</f>
        <v xml:space="preserve"> </v>
      </c>
      <c r="C149" s="2" t="str">
        <f ca="1">детализация!E148</f>
        <v xml:space="preserve"> </v>
      </c>
      <c r="D149" s="2" t="str">
        <f ca="1">детализация!F148</f>
        <v xml:space="preserve">  </v>
      </c>
      <c r="E149" s="3" t="str">
        <f ca="1">детализация!G148</f>
        <v xml:space="preserve">  </v>
      </c>
      <c r="F149" s="3" t="str">
        <f>IF(детализация!H148&gt;0," ","Не задана")</f>
        <v>Не задана</v>
      </c>
      <c r="G149" s="25" t="str">
        <f>IF(детализация!I148&gt;0,детализация!I148," ")</f>
        <v xml:space="preserve"> </v>
      </c>
      <c r="H149" s="3" t="str">
        <f ca="1">IF(детализация!J148&gt;0,OFFSET(исх.данные!$A$16,детализация!J148,4,1,1)," ")</f>
        <v xml:space="preserve"> </v>
      </c>
      <c r="I149" s="3" t="str">
        <f ca="1">IF(детализация!K148&gt;0,OFFSET(исх.данные!$A$16,детализация!K148,4,1,1)," ")</f>
        <v xml:space="preserve"> </v>
      </c>
      <c r="J149" s="25" t="str">
        <f>IF(детализация!L148&gt;0,детализация!L148," ")</f>
        <v xml:space="preserve"> </v>
      </c>
      <c r="K149" s="3" t="str">
        <f ca="1">IF(детализация!M148&gt;0,OFFSET(исх.данные!$A$16,детализация!M148,4,1,1)," ")</f>
        <v xml:space="preserve"> </v>
      </c>
      <c r="L149" s="3" t="str">
        <f ca="1">IF(детализация!N148&gt;0,OFFSET(исх.данные!$A$16,детализация!N148,4,1,1)," ")</f>
        <v xml:space="preserve"> </v>
      </c>
      <c r="M149" s="25" t="str">
        <f>IF(детализация!Q148&gt;0,детализация!Q148," ")</f>
        <v xml:space="preserve"> </v>
      </c>
      <c r="N149" s="19" t="str">
        <f>IF(детализация!O148&gt;0,детализация!O148," ")</f>
        <v xml:space="preserve"> </v>
      </c>
      <c r="O149" s="19" t="str">
        <f>IF(детализация!P148&gt;0,детализация!P148," ")</f>
        <v xml:space="preserve"> </v>
      </c>
      <c r="P149" s="3" t="str">
        <f>детализация!R148&amp;" "&amp;детализация!S148&amp;" "&amp;детализация!T148&amp;" "&amp;детализация!U148</f>
        <v xml:space="preserve">   </v>
      </c>
      <c r="Q149" s="85">
        <f>IF(детализация!Q148&gt;0,1,0)</f>
        <v>0</v>
      </c>
    </row>
    <row r="150" spans="1:17" ht="15">
      <c r="A150" s="86">
        <v>146</v>
      </c>
      <c r="B150" s="18" t="str">
        <f>IF(детализация!B149&gt;0,детализация!B149," ")</f>
        <v xml:space="preserve"> </v>
      </c>
      <c r="C150" s="2" t="str">
        <f ca="1">детализация!E149</f>
        <v xml:space="preserve"> </v>
      </c>
      <c r="D150" s="2" t="str">
        <f ca="1">детализация!F149</f>
        <v xml:space="preserve">  </v>
      </c>
      <c r="E150" s="3" t="str">
        <f ca="1">детализация!G149</f>
        <v xml:space="preserve">  </v>
      </c>
      <c r="F150" s="3" t="str">
        <f>IF(детализация!H149&gt;0," ","Не задана")</f>
        <v>Не задана</v>
      </c>
      <c r="G150" s="25" t="str">
        <f>IF(детализация!I149&gt;0,детализация!I149," ")</f>
        <v xml:space="preserve"> </v>
      </c>
      <c r="H150" s="3" t="str">
        <f ca="1">IF(детализация!J149&gt;0,OFFSET(исх.данные!$A$16,детализация!J149,4,1,1)," ")</f>
        <v xml:space="preserve"> </v>
      </c>
      <c r="I150" s="3" t="str">
        <f ca="1">IF(детализация!K149&gt;0,OFFSET(исх.данные!$A$16,детализация!K149,4,1,1)," ")</f>
        <v xml:space="preserve"> </v>
      </c>
      <c r="J150" s="25" t="str">
        <f>IF(детализация!L149&gt;0,детализация!L149," ")</f>
        <v xml:space="preserve"> </v>
      </c>
      <c r="K150" s="3" t="str">
        <f ca="1">IF(детализация!M149&gt;0,OFFSET(исх.данные!$A$16,детализация!M149,4,1,1)," ")</f>
        <v xml:space="preserve"> </v>
      </c>
      <c r="L150" s="3" t="str">
        <f ca="1">IF(детализация!N149&gt;0,OFFSET(исх.данные!$A$16,детализация!N149,4,1,1)," ")</f>
        <v xml:space="preserve"> </v>
      </c>
      <c r="M150" s="25" t="str">
        <f>IF(детализация!Q149&gt;0,детализация!Q149," ")</f>
        <v xml:space="preserve"> </v>
      </c>
      <c r="N150" s="19" t="str">
        <f>IF(детализация!O149&gt;0,детализация!O149," ")</f>
        <v xml:space="preserve"> </v>
      </c>
      <c r="O150" s="19" t="str">
        <f>IF(детализация!P149&gt;0,детализация!P149," ")</f>
        <v xml:space="preserve"> </v>
      </c>
      <c r="P150" s="3" t="str">
        <f>детализация!R149&amp;" "&amp;детализация!S149&amp;" "&amp;детализация!T149&amp;" "&amp;детализация!U149</f>
        <v xml:space="preserve">   </v>
      </c>
      <c r="Q150" s="85">
        <f>IF(детализация!Q149&gt;0,1,0)</f>
        <v>0</v>
      </c>
    </row>
    <row r="151" spans="1:17" ht="15">
      <c r="A151" s="86">
        <v>147</v>
      </c>
      <c r="B151" s="18" t="str">
        <f>IF(детализация!B150&gt;0,детализация!B150," ")</f>
        <v xml:space="preserve"> </v>
      </c>
      <c r="C151" s="2" t="str">
        <f ca="1">детализация!E150</f>
        <v xml:space="preserve"> </v>
      </c>
      <c r="D151" s="2" t="str">
        <f ca="1">детализация!F150</f>
        <v xml:space="preserve">  </v>
      </c>
      <c r="E151" s="3" t="str">
        <f ca="1">детализация!G150</f>
        <v xml:space="preserve">  </v>
      </c>
      <c r="F151" s="3" t="str">
        <f>IF(детализация!H150&gt;0," ","Не задана")</f>
        <v>Не задана</v>
      </c>
      <c r="G151" s="25" t="str">
        <f>IF(детализация!I150&gt;0,детализация!I150," ")</f>
        <v xml:space="preserve"> </v>
      </c>
      <c r="H151" s="3" t="str">
        <f ca="1">IF(детализация!J150&gt;0,OFFSET(исх.данные!$A$16,детализация!J150,4,1,1)," ")</f>
        <v xml:space="preserve"> </v>
      </c>
      <c r="I151" s="3" t="str">
        <f ca="1">IF(детализация!K150&gt;0,OFFSET(исх.данные!$A$16,детализация!K150,4,1,1)," ")</f>
        <v xml:space="preserve"> </v>
      </c>
      <c r="J151" s="25" t="str">
        <f>IF(детализация!L150&gt;0,детализация!L150," ")</f>
        <v xml:space="preserve"> </v>
      </c>
      <c r="K151" s="3" t="str">
        <f ca="1">IF(детализация!M150&gt;0,OFFSET(исх.данные!$A$16,детализация!M150,4,1,1)," ")</f>
        <v xml:space="preserve"> </v>
      </c>
      <c r="L151" s="3" t="str">
        <f ca="1">IF(детализация!N150&gt;0,OFFSET(исх.данные!$A$16,детализация!N150,4,1,1)," ")</f>
        <v xml:space="preserve"> </v>
      </c>
      <c r="M151" s="25" t="str">
        <f>IF(детализация!Q150&gt;0,детализация!Q150," ")</f>
        <v xml:space="preserve"> </v>
      </c>
      <c r="N151" s="19" t="str">
        <f>IF(детализация!O150&gt;0,детализация!O150," ")</f>
        <v xml:space="preserve"> </v>
      </c>
      <c r="O151" s="19" t="str">
        <f>IF(детализация!P150&gt;0,детализация!P150," ")</f>
        <v xml:space="preserve"> </v>
      </c>
      <c r="P151" s="3" t="str">
        <f>детализация!R150&amp;" "&amp;детализация!S150&amp;" "&amp;детализация!T150&amp;" "&amp;детализация!U150</f>
        <v xml:space="preserve">   </v>
      </c>
      <c r="Q151" s="85">
        <f>IF(детализация!Q150&gt;0,1,0)</f>
        <v>0</v>
      </c>
    </row>
    <row r="152" spans="1:17" ht="15">
      <c r="A152" s="86">
        <v>148</v>
      </c>
      <c r="B152" s="18" t="str">
        <f>IF(детализация!B151&gt;0,детализация!B151," ")</f>
        <v xml:space="preserve"> </v>
      </c>
      <c r="C152" s="2" t="str">
        <f ca="1">детализация!E151</f>
        <v xml:space="preserve"> </v>
      </c>
      <c r="D152" s="2" t="str">
        <f ca="1">детализация!F151</f>
        <v xml:space="preserve">  </v>
      </c>
      <c r="E152" s="3" t="str">
        <f ca="1">детализация!G151</f>
        <v xml:space="preserve">  </v>
      </c>
      <c r="F152" s="3" t="str">
        <f>IF(детализация!H151&gt;0," ","Не задана")</f>
        <v>Не задана</v>
      </c>
      <c r="G152" s="25" t="str">
        <f>IF(детализация!I151&gt;0,детализация!I151," ")</f>
        <v xml:space="preserve"> </v>
      </c>
      <c r="H152" s="3" t="str">
        <f ca="1">IF(детализация!J151&gt;0,OFFSET(исх.данные!$A$16,детализация!J151,4,1,1)," ")</f>
        <v xml:space="preserve"> </v>
      </c>
      <c r="I152" s="3" t="str">
        <f ca="1">IF(детализация!K151&gt;0,OFFSET(исх.данные!$A$16,детализация!K151,4,1,1)," ")</f>
        <v xml:space="preserve"> </v>
      </c>
      <c r="J152" s="25" t="str">
        <f>IF(детализация!L151&gt;0,детализация!L151," ")</f>
        <v xml:space="preserve"> </v>
      </c>
      <c r="K152" s="3" t="str">
        <f ca="1">IF(детализация!M151&gt;0,OFFSET(исх.данные!$A$16,детализация!M151,4,1,1)," ")</f>
        <v xml:space="preserve"> </v>
      </c>
      <c r="L152" s="3" t="str">
        <f ca="1">IF(детализация!N151&gt;0,OFFSET(исх.данные!$A$16,детализация!N151,4,1,1)," ")</f>
        <v xml:space="preserve"> </v>
      </c>
      <c r="M152" s="25" t="str">
        <f>IF(детализация!Q151&gt;0,детализация!Q151," ")</f>
        <v xml:space="preserve"> </v>
      </c>
      <c r="N152" s="19" t="str">
        <f>IF(детализация!O151&gt;0,детализация!O151," ")</f>
        <v xml:space="preserve"> </v>
      </c>
      <c r="O152" s="19" t="str">
        <f>IF(детализация!P151&gt;0,детализация!P151," ")</f>
        <v xml:space="preserve"> </v>
      </c>
      <c r="P152" s="3" t="str">
        <f>детализация!R151&amp;" "&amp;детализация!S151&amp;" "&amp;детализация!T151&amp;" "&amp;детализация!U151</f>
        <v xml:space="preserve">   </v>
      </c>
      <c r="Q152" s="85">
        <f>IF(детализация!Q151&gt;0,1,0)</f>
        <v>0</v>
      </c>
    </row>
    <row r="153" spans="1:17" ht="15">
      <c r="A153" s="86">
        <v>149</v>
      </c>
      <c r="B153" s="18" t="str">
        <f>IF(детализация!B152&gt;0,детализация!B152," ")</f>
        <v xml:space="preserve"> </v>
      </c>
      <c r="C153" s="2" t="str">
        <f ca="1">детализация!E152</f>
        <v xml:space="preserve"> </v>
      </c>
      <c r="D153" s="2" t="str">
        <f ca="1">детализация!F152</f>
        <v xml:space="preserve">  </v>
      </c>
      <c r="E153" s="3" t="str">
        <f ca="1">детализация!G152</f>
        <v xml:space="preserve">  </v>
      </c>
      <c r="F153" s="3" t="str">
        <f>IF(детализация!H152&gt;0," ","Не задана")</f>
        <v>Не задана</v>
      </c>
      <c r="G153" s="25" t="str">
        <f>IF(детализация!I152&gt;0,детализация!I152," ")</f>
        <v xml:space="preserve"> </v>
      </c>
      <c r="H153" s="3" t="str">
        <f ca="1">IF(детализация!J152&gt;0,OFFSET(исх.данные!$A$16,детализация!J152,4,1,1)," ")</f>
        <v xml:space="preserve"> </v>
      </c>
      <c r="I153" s="3" t="str">
        <f ca="1">IF(детализация!K152&gt;0,OFFSET(исх.данные!$A$16,детализация!K152,4,1,1)," ")</f>
        <v xml:space="preserve"> </v>
      </c>
      <c r="J153" s="25" t="str">
        <f>IF(детализация!L152&gt;0,детализация!L152," ")</f>
        <v xml:space="preserve"> </v>
      </c>
      <c r="K153" s="3" t="str">
        <f ca="1">IF(детализация!M152&gt;0,OFFSET(исх.данные!$A$16,детализация!M152,4,1,1)," ")</f>
        <v xml:space="preserve"> </v>
      </c>
      <c r="L153" s="3" t="str">
        <f ca="1">IF(детализация!N152&gt;0,OFFSET(исх.данные!$A$16,детализация!N152,4,1,1)," ")</f>
        <v xml:space="preserve"> </v>
      </c>
      <c r="M153" s="25" t="str">
        <f>IF(детализация!Q152&gt;0,детализация!Q152," ")</f>
        <v xml:space="preserve"> </v>
      </c>
      <c r="N153" s="19" t="str">
        <f>IF(детализация!O152&gt;0,детализация!O152," ")</f>
        <v xml:space="preserve"> </v>
      </c>
      <c r="O153" s="19" t="str">
        <f>IF(детализация!P152&gt;0,детализация!P152," ")</f>
        <v xml:space="preserve"> </v>
      </c>
      <c r="P153" s="3" t="str">
        <f>детализация!R152&amp;" "&amp;детализация!S152&amp;" "&amp;детализация!T152&amp;" "&amp;детализация!U152</f>
        <v xml:space="preserve">   </v>
      </c>
      <c r="Q153" s="85">
        <f>IF(детализация!Q152&gt;0,1,0)</f>
        <v>0</v>
      </c>
    </row>
    <row r="154" spans="1:17" ht="15">
      <c r="A154" s="86">
        <v>150</v>
      </c>
      <c r="B154" s="18" t="str">
        <f>IF(детализация!B153&gt;0,детализация!B153," ")</f>
        <v xml:space="preserve"> </v>
      </c>
      <c r="C154" s="2" t="str">
        <f ca="1">детализация!E153</f>
        <v xml:space="preserve"> </v>
      </c>
      <c r="D154" s="2" t="str">
        <f ca="1">детализация!F153</f>
        <v xml:space="preserve">  </v>
      </c>
      <c r="E154" s="3" t="str">
        <f ca="1">детализация!G153</f>
        <v xml:space="preserve">  </v>
      </c>
      <c r="F154" s="3" t="str">
        <f>IF(детализация!H153&gt;0," ","Не задана")</f>
        <v>Не задана</v>
      </c>
      <c r="G154" s="25" t="str">
        <f>IF(детализация!I153&gt;0,детализация!I153," ")</f>
        <v xml:space="preserve"> </v>
      </c>
      <c r="H154" s="3" t="str">
        <f ca="1">IF(детализация!J153&gt;0,OFFSET(исх.данные!$A$16,детализация!J153,4,1,1)," ")</f>
        <v xml:space="preserve"> </v>
      </c>
      <c r="I154" s="3" t="str">
        <f ca="1">IF(детализация!K153&gt;0,OFFSET(исх.данные!$A$16,детализация!K153,4,1,1)," ")</f>
        <v xml:space="preserve"> </v>
      </c>
      <c r="J154" s="25" t="str">
        <f>IF(детализация!L153&gt;0,детализация!L153," ")</f>
        <v xml:space="preserve"> </v>
      </c>
      <c r="K154" s="3" t="str">
        <f ca="1">IF(детализация!M153&gt;0,OFFSET(исх.данные!$A$16,детализация!M153,4,1,1)," ")</f>
        <v xml:space="preserve"> </v>
      </c>
      <c r="L154" s="3" t="str">
        <f ca="1">IF(детализация!N153&gt;0,OFFSET(исх.данные!$A$16,детализация!N153,4,1,1)," ")</f>
        <v xml:space="preserve"> </v>
      </c>
      <c r="M154" s="25" t="str">
        <f>IF(детализация!Q153&gt;0,детализация!Q153," ")</f>
        <v xml:space="preserve"> </v>
      </c>
      <c r="N154" s="19" t="str">
        <f>IF(детализация!O153&gt;0,детализация!O153," ")</f>
        <v xml:space="preserve"> </v>
      </c>
      <c r="O154" s="19" t="str">
        <f>IF(детализация!P153&gt;0,детализация!P153," ")</f>
        <v xml:space="preserve"> </v>
      </c>
      <c r="P154" s="3" t="str">
        <f>детализация!R153&amp;" "&amp;детализация!S153&amp;" "&amp;детализация!T153&amp;" "&amp;детализация!U153</f>
        <v xml:space="preserve">   </v>
      </c>
      <c r="Q154" s="85">
        <f>IF(детализация!Q153&gt;0,1,0)</f>
        <v>0</v>
      </c>
    </row>
    <row r="155" spans="1:17" ht="15">
      <c r="A155" s="86">
        <v>151</v>
      </c>
      <c r="B155" s="18" t="str">
        <f>IF(детализация!B154&gt;0,детализация!B154," ")</f>
        <v xml:space="preserve"> </v>
      </c>
      <c r="C155" s="2" t="str">
        <f ca="1">детализация!E154</f>
        <v xml:space="preserve"> </v>
      </c>
      <c r="D155" s="2" t="str">
        <f ca="1">детализация!F154</f>
        <v xml:space="preserve">  </v>
      </c>
      <c r="E155" s="3" t="str">
        <f ca="1">детализация!G154</f>
        <v xml:space="preserve">  </v>
      </c>
      <c r="F155" s="3" t="str">
        <f>IF(детализация!H154&gt;0," ","Не задана")</f>
        <v>Не задана</v>
      </c>
      <c r="G155" s="25" t="str">
        <f>IF(детализация!I154&gt;0,детализация!I154," ")</f>
        <v xml:space="preserve"> </v>
      </c>
      <c r="H155" s="3" t="str">
        <f ca="1">IF(детализация!J154&gt;0,OFFSET(исх.данные!$A$16,детализация!J154,4,1,1)," ")</f>
        <v xml:space="preserve"> </v>
      </c>
      <c r="I155" s="3" t="str">
        <f ca="1">IF(детализация!K154&gt;0,OFFSET(исх.данные!$A$16,детализация!K154,4,1,1)," ")</f>
        <v xml:space="preserve"> </v>
      </c>
      <c r="J155" s="25" t="str">
        <f>IF(детализация!L154&gt;0,детализация!L154," ")</f>
        <v xml:space="preserve"> </v>
      </c>
      <c r="K155" s="3" t="str">
        <f ca="1">IF(детализация!M154&gt;0,OFFSET(исх.данные!$A$16,детализация!M154,4,1,1)," ")</f>
        <v xml:space="preserve"> </v>
      </c>
      <c r="L155" s="3" t="str">
        <f ca="1">IF(детализация!N154&gt;0,OFFSET(исх.данные!$A$16,детализация!N154,4,1,1)," ")</f>
        <v xml:space="preserve"> </v>
      </c>
      <c r="M155" s="25" t="str">
        <f>IF(детализация!Q154&gt;0,детализация!Q154," ")</f>
        <v xml:space="preserve"> </v>
      </c>
      <c r="N155" s="19" t="str">
        <f>IF(детализация!O154&gt;0,детализация!O154," ")</f>
        <v xml:space="preserve"> </v>
      </c>
      <c r="O155" s="19" t="str">
        <f>IF(детализация!P154&gt;0,детализация!P154," ")</f>
        <v xml:space="preserve"> </v>
      </c>
      <c r="P155" s="3" t="str">
        <f>детализация!R154&amp;" "&amp;детализация!S154&amp;" "&amp;детализация!T154&amp;" "&amp;детализация!U154</f>
        <v xml:space="preserve">   </v>
      </c>
      <c r="Q155" s="85">
        <f>IF(детализация!Q154&gt;0,1,0)</f>
        <v>0</v>
      </c>
    </row>
    <row r="156" spans="1:17" ht="15">
      <c r="A156" s="86">
        <v>152</v>
      </c>
      <c r="B156" s="18" t="str">
        <f>IF(детализация!B155&gt;0,детализация!B155," ")</f>
        <v xml:space="preserve"> </v>
      </c>
      <c r="C156" s="2" t="str">
        <f ca="1">детализация!E155</f>
        <v xml:space="preserve"> </v>
      </c>
      <c r="D156" s="2" t="str">
        <f ca="1">детализация!F155</f>
        <v xml:space="preserve">  </v>
      </c>
      <c r="E156" s="3" t="str">
        <f ca="1">детализация!G155</f>
        <v xml:space="preserve">  </v>
      </c>
      <c r="F156" s="3" t="str">
        <f>IF(детализация!H155&gt;0," ","Не задана")</f>
        <v>Не задана</v>
      </c>
      <c r="G156" s="25" t="str">
        <f>IF(детализация!I155&gt;0,детализация!I155," ")</f>
        <v xml:space="preserve"> </v>
      </c>
      <c r="H156" s="3" t="str">
        <f ca="1">IF(детализация!J155&gt;0,OFFSET(исх.данные!$A$16,детализация!J155,4,1,1)," ")</f>
        <v xml:space="preserve"> </v>
      </c>
      <c r="I156" s="3" t="str">
        <f ca="1">IF(детализация!K155&gt;0,OFFSET(исх.данные!$A$16,детализация!K155,4,1,1)," ")</f>
        <v xml:space="preserve"> </v>
      </c>
      <c r="J156" s="25" t="str">
        <f>IF(детализация!L155&gt;0,детализация!L155," ")</f>
        <v xml:space="preserve"> </v>
      </c>
      <c r="K156" s="3" t="str">
        <f ca="1">IF(детализация!M155&gt;0,OFFSET(исх.данные!$A$16,детализация!M155,4,1,1)," ")</f>
        <v xml:space="preserve"> </v>
      </c>
      <c r="L156" s="3" t="str">
        <f ca="1">IF(детализация!N155&gt;0,OFFSET(исх.данные!$A$16,детализация!N155,4,1,1)," ")</f>
        <v xml:space="preserve"> </v>
      </c>
      <c r="M156" s="25" t="str">
        <f>IF(детализация!Q155&gt;0,детализация!Q155," ")</f>
        <v xml:space="preserve"> </v>
      </c>
      <c r="N156" s="19" t="str">
        <f>IF(детализация!O155&gt;0,детализация!O155," ")</f>
        <v xml:space="preserve"> </v>
      </c>
      <c r="O156" s="19" t="str">
        <f>IF(детализация!P155&gt;0,детализация!P155," ")</f>
        <v xml:space="preserve"> </v>
      </c>
      <c r="P156" s="3" t="str">
        <f>детализация!R155&amp;" "&amp;детализация!S155&amp;" "&amp;детализация!T155&amp;" "&amp;детализация!U155</f>
        <v xml:space="preserve">   </v>
      </c>
      <c r="Q156" s="85">
        <f>IF(детализация!Q155&gt;0,1,0)</f>
        <v>0</v>
      </c>
    </row>
    <row r="157" spans="1:17" ht="15">
      <c r="A157" s="86">
        <v>153</v>
      </c>
      <c r="B157" s="18" t="str">
        <f>IF(детализация!B156&gt;0,детализация!B156," ")</f>
        <v xml:space="preserve"> </v>
      </c>
      <c r="C157" s="2" t="str">
        <f ca="1">детализация!E156</f>
        <v xml:space="preserve"> </v>
      </c>
      <c r="D157" s="2" t="str">
        <f ca="1">детализация!F156</f>
        <v xml:space="preserve">  </v>
      </c>
      <c r="E157" s="3" t="str">
        <f ca="1">детализация!G156</f>
        <v xml:space="preserve">  </v>
      </c>
      <c r="F157" s="3" t="str">
        <f>IF(детализация!H156&gt;0," ","Не задана")</f>
        <v>Не задана</v>
      </c>
      <c r="G157" s="25" t="str">
        <f>IF(детализация!I156&gt;0,детализация!I156," ")</f>
        <v xml:space="preserve"> </v>
      </c>
      <c r="H157" s="3" t="str">
        <f ca="1">IF(детализация!J156&gt;0,OFFSET(исх.данные!$A$16,детализация!J156,4,1,1)," ")</f>
        <v xml:space="preserve"> </v>
      </c>
      <c r="I157" s="3" t="str">
        <f ca="1">IF(детализация!K156&gt;0,OFFSET(исх.данные!$A$16,детализация!K156,4,1,1)," ")</f>
        <v xml:space="preserve"> </v>
      </c>
      <c r="J157" s="25" t="str">
        <f>IF(детализация!L156&gt;0,детализация!L156," ")</f>
        <v xml:space="preserve"> </v>
      </c>
      <c r="K157" s="3" t="str">
        <f ca="1">IF(детализация!M156&gt;0,OFFSET(исх.данные!$A$16,детализация!M156,4,1,1)," ")</f>
        <v xml:space="preserve"> </v>
      </c>
      <c r="L157" s="3" t="str">
        <f ca="1">IF(детализация!N156&gt;0,OFFSET(исх.данные!$A$16,детализация!N156,4,1,1)," ")</f>
        <v xml:space="preserve"> </v>
      </c>
      <c r="M157" s="25" t="str">
        <f>IF(детализация!Q156&gt;0,детализация!Q156," ")</f>
        <v xml:space="preserve"> </v>
      </c>
      <c r="N157" s="19" t="str">
        <f>IF(детализация!O156&gt;0,детализация!O156," ")</f>
        <v xml:space="preserve"> </v>
      </c>
      <c r="O157" s="19" t="str">
        <f>IF(детализация!P156&gt;0,детализация!P156," ")</f>
        <v xml:space="preserve"> </v>
      </c>
      <c r="P157" s="3" t="str">
        <f>детализация!R156&amp;" "&amp;детализация!S156&amp;" "&amp;детализация!T156&amp;" "&amp;детализация!U156</f>
        <v xml:space="preserve">   </v>
      </c>
      <c r="Q157" s="85">
        <f>IF(детализация!Q156&gt;0,1,0)</f>
        <v>0</v>
      </c>
    </row>
    <row r="158" spans="1:17" ht="15">
      <c r="A158" s="86">
        <v>154</v>
      </c>
      <c r="B158" s="18" t="str">
        <f>IF(детализация!B157&gt;0,детализация!B157," ")</f>
        <v xml:space="preserve"> </v>
      </c>
      <c r="C158" s="2" t="str">
        <f ca="1">детализация!E157</f>
        <v xml:space="preserve"> </v>
      </c>
      <c r="D158" s="2" t="str">
        <f ca="1">детализация!F157</f>
        <v xml:space="preserve">  </v>
      </c>
      <c r="E158" s="3" t="str">
        <f ca="1">детализация!G157</f>
        <v xml:space="preserve">  </v>
      </c>
      <c r="F158" s="3" t="str">
        <f>IF(детализация!H157&gt;0," ","Не задана")</f>
        <v>Не задана</v>
      </c>
      <c r="G158" s="25" t="str">
        <f>IF(детализация!I157&gt;0,детализация!I157," ")</f>
        <v xml:space="preserve"> </v>
      </c>
      <c r="H158" s="3" t="str">
        <f ca="1">IF(детализация!J157&gt;0,OFFSET(исх.данные!$A$16,детализация!J157,4,1,1)," ")</f>
        <v xml:space="preserve"> </v>
      </c>
      <c r="I158" s="3" t="str">
        <f ca="1">IF(детализация!K157&gt;0,OFFSET(исх.данные!$A$16,детализация!K157,4,1,1)," ")</f>
        <v xml:space="preserve"> </v>
      </c>
      <c r="J158" s="25" t="str">
        <f>IF(детализация!L157&gt;0,детализация!L157," ")</f>
        <v xml:space="preserve"> </v>
      </c>
      <c r="K158" s="3" t="str">
        <f ca="1">IF(детализация!M157&gt;0,OFFSET(исх.данные!$A$16,детализация!M157,4,1,1)," ")</f>
        <v xml:space="preserve"> </v>
      </c>
      <c r="L158" s="3" t="str">
        <f ca="1">IF(детализация!N157&gt;0,OFFSET(исх.данные!$A$16,детализация!N157,4,1,1)," ")</f>
        <v xml:space="preserve"> </v>
      </c>
      <c r="M158" s="25" t="str">
        <f>IF(детализация!Q157&gt;0,детализация!Q157," ")</f>
        <v xml:space="preserve"> </v>
      </c>
      <c r="N158" s="19" t="str">
        <f>IF(детализация!O157&gt;0,детализация!O157," ")</f>
        <v xml:space="preserve"> </v>
      </c>
      <c r="O158" s="19" t="str">
        <f>IF(детализация!P157&gt;0,детализация!P157," ")</f>
        <v xml:space="preserve"> </v>
      </c>
      <c r="P158" s="3" t="str">
        <f>детализация!R157&amp;" "&amp;детализация!S157&amp;" "&amp;детализация!T157&amp;" "&amp;детализация!U157</f>
        <v xml:space="preserve">   </v>
      </c>
      <c r="Q158" s="85">
        <f>IF(детализация!Q157&gt;0,1,0)</f>
        <v>0</v>
      </c>
    </row>
    <row r="159" spans="1:17" ht="15">
      <c r="A159" s="86">
        <v>155</v>
      </c>
      <c r="B159" s="18" t="str">
        <f>IF(детализация!B158&gt;0,детализация!B158," ")</f>
        <v xml:space="preserve"> </v>
      </c>
      <c r="C159" s="2" t="str">
        <f ca="1">детализация!E158</f>
        <v xml:space="preserve"> </v>
      </c>
      <c r="D159" s="2" t="str">
        <f ca="1">детализация!F158</f>
        <v xml:space="preserve">  </v>
      </c>
      <c r="E159" s="3" t="str">
        <f ca="1">детализация!G158</f>
        <v xml:space="preserve">  </v>
      </c>
      <c r="F159" s="3" t="str">
        <f>IF(детализация!H158&gt;0," ","Не задана")</f>
        <v>Не задана</v>
      </c>
      <c r="G159" s="25" t="str">
        <f>IF(детализация!I158&gt;0,детализация!I158," ")</f>
        <v xml:space="preserve"> </v>
      </c>
      <c r="H159" s="3" t="str">
        <f ca="1">IF(детализация!J158&gt;0,OFFSET(исх.данные!$A$16,детализация!J158,4,1,1)," ")</f>
        <v xml:space="preserve"> </v>
      </c>
      <c r="I159" s="3" t="str">
        <f ca="1">IF(детализация!K158&gt;0,OFFSET(исх.данные!$A$16,детализация!K158,4,1,1)," ")</f>
        <v xml:space="preserve"> </v>
      </c>
      <c r="J159" s="25" t="str">
        <f>IF(детализация!L158&gt;0,детализация!L158," ")</f>
        <v xml:space="preserve"> </v>
      </c>
      <c r="K159" s="3" t="str">
        <f ca="1">IF(детализация!M158&gt;0,OFFSET(исх.данные!$A$16,детализация!M158,4,1,1)," ")</f>
        <v xml:space="preserve"> </v>
      </c>
      <c r="L159" s="3" t="str">
        <f ca="1">IF(детализация!N158&gt;0,OFFSET(исх.данные!$A$16,детализация!N158,4,1,1)," ")</f>
        <v xml:space="preserve"> </v>
      </c>
      <c r="M159" s="25" t="str">
        <f>IF(детализация!Q158&gt;0,детализация!Q158," ")</f>
        <v xml:space="preserve"> </v>
      </c>
      <c r="N159" s="19" t="str">
        <f>IF(детализация!O158&gt;0,детализация!O158," ")</f>
        <v xml:space="preserve"> </v>
      </c>
      <c r="O159" s="19" t="str">
        <f>IF(детализация!P158&gt;0,детализация!P158," ")</f>
        <v xml:space="preserve"> </v>
      </c>
      <c r="P159" s="3" t="str">
        <f>детализация!R158&amp;" "&amp;детализация!S158&amp;" "&amp;детализация!T158&amp;" "&amp;детализация!U158</f>
        <v xml:space="preserve">   </v>
      </c>
      <c r="Q159" s="85">
        <f>IF(детализация!Q158&gt;0,1,0)</f>
        <v>0</v>
      </c>
    </row>
    <row r="160" spans="1:17" ht="15">
      <c r="A160" s="86">
        <v>156</v>
      </c>
      <c r="B160" s="18" t="str">
        <f>IF(детализация!B159&gt;0,детализация!B159," ")</f>
        <v xml:space="preserve"> </v>
      </c>
      <c r="C160" s="2" t="str">
        <f ca="1">детализация!E159</f>
        <v xml:space="preserve"> </v>
      </c>
      <c r="D160" s="2" t="str">
        <f ca="1">детализация!F159</f>
        <v xml:space="preserve">  </v>
      </c>
      <c r="E160" s="3" t="str">
        <f ca="1">детализация!G159</f>
        <v xml:space="preserve">  </v>
      </c>
      <c r="F160" s="3" t="str">
        <f>IF(детализация!H159&gt;0," ","Не задана")</f>
        <v>Не задана</v>
      </c>
      <c r="G160" s="25" t="str">
        <f>IF(детализация!I159&gt;0,детализация!I159," ")</f>
        <v xml:space="preserve"> </v>
      </c>
      <c r="H160" s="3" t="str">
        <f ca="1">IF(детализация!J159&gt;0,OFFSET(исх.данные!$A$16,детализация!J159,4,1,1)," ")</f>
        <v xml:space="preserve"> </v>
      </c>
      <c r="I160" s="3" t="str">
        <f ca="1">IF(детализация!K159&gt;0,OFFSET(исх.данные!$A$16,детализация!K159,4,1,1)," ")</f>
        <v xml:space="preserve"> </v>
      </c>
      <c r="J160" s="25" t="str">
        <f>IF(детализация!L159&gt;0,детализация!L159," ")</f>
        <v xml:space="preserve"> </v>
      </c>
      <c r="K160" s="3" t="str">
        <f ca="1">IF(детализация!M159&gt;0,OFFSET(исх.данные!$A$16,детализация!M159,4,1,1)," ")</f>
        <v xml:space="preserve"> </v>
      </c>
      <c r="L160" s="3" t="str">
        <f ca="1">IF(детализация!N159&gt;0,OFFSET(исх.данные!$A$16,детализация!N159,4,1,1)," ")</f>
        <v xml:space="preserve"> </v>
      </c>
      <c r="M160" s="25" t="str">
        <f>IF(детализация!Q159&gt;0,детализация!Q159," ")</f>
        <v xml:space="preserve"> </v>
      </c>
      <c r="N160" s="19" t="str">
        <f>IF(детализация!O159&gt;0,детализация!O159," ")</f>
        <v xml:space="preserve"> </v>
      </c>
      <c r="O160" s="19" t="str">
        <f>IF(детализация!P159&gt;0,детализация!P159," ")</f>
        <v xml:space="preserve"> </v>
      </c>
      <c r="P160" s="3" t="str">
        <f>детализация!R159&amp;" "&amp;детализация!S159&amp;" "&amp;детализация!T159&amp;" "&amp;детализация!U159</f>
        <v xml:space="preserve">   </v>
      </c>
      <c r="Q160" s="85">
        <f>IF(детализация!Q159&gt;0,1,0)</f>
        <v>0</v>
      </c>
    </row>
    <row r="161" spans="1:17" ht="15">
      <c r="A161" s="86">
        <v>157</v>
      </c>
      <c r="B161" s="18" t="str">
        <f>IF(детализация!B160&gt;0,детализация!B160," ")</f>
        <v xml:space="preserve"> </v>
      </c>
      <c r="C161" s="2" t="str">
        <f ca="1">детализация!E160</f>
        <v xml:space="preserve"> </v>
      </c>
      <c r="D161" s="2" t="str">
        <f ca="1">детализация!F160</f>
        <v xml:space="preserve">  </v>
      </c>
      <c r="E161" s="3" t="str">
        <f ca="1">детализация!G160</f>
        <v xml:space="preserve">  </v>
      </c>
      <c r="F161" s="3" t="str">
        <f>IF(детализация!H160&gt;0," ","Не задана")</f>
        <v>Не задана</v>
      </c>
      <c r="G161" s="25" t="str">
        <f>IF(детализация!I160&gt;0,детализация!I160," ")</f>
        <v xml:space="preserve"> </v>
      </c>
      <c r="H161" s="3" t="str">
        <f ca="1">IF(детализация!J160&gt;0,OFFSET(исх.данные!$A$16,детализация!J160,4,1,1)," ")</f>
        <v xml:space="preserve"> </v>
      </c>
      <c r="I161" s="3" t="str">
        <f ca="1">IF(детализация!K160&gt;0,OFFSET(исх.данные!$A$16,детализация!K160,4,1,1)," ")</f>
        <v xml:space="preserve"> </v>
      </c>
      <c r="J161" s="25" t="str">
        <f>IF(детализация!L160&gt;0,детализация!L160," ")</f>
        <v xml:space="preserve"> </v>
      </c>
      <c r="K161" s="3" t="str">
        <f ca="1">IF(детализация!M160&gt;0,OFFSET(исх.данные!$A$16,детализация!M160,4,1,1)," ")</f>
        <v xml:space="preserve"> </v>
      </c>
      <c r="L161" s="3" t="str">
        <f ca="1">IF(детализация!N160&gt;0,OFFSET(исх.данные!$A$16,детализация!N160,4,1,1)," ")</f>
        <v xml:space="preserve"> </v>
      </c>
      <c r="M161" s="25" t="str">
        <f>IF(детализация!Q160&gt;0,детализация!Q160," ")</f>
        <v xml:space="preserve"> </v>
      </c>
      <c r="N161" s="19" t="str">
        <f>IF(детализация!O160&gt;0,детализация!O160," ")</f>
        <v xml:space="preserve"> </v>
      </c>
      <c r="O161" s="19" t="str">
        <f>IF(детализация!P160&gt;0,детализация!P160," ")</f>
        <v xml:space="preserve"> </v>
      </c>
      <c r="P161" s="3" t="str">
        <f>детализация!R160&amp;" "&amp;детализация!S160&amp;" "&amp;детализация!T160&amp;" "&amp;детализация!U160</f>
        <v xml:space="preserve">   </v>
      </c>
      <c r="Q161" s="85">
        <f>IF(детализация!Q160&gt;0,1,0)</f>
        <v>0</v>
      </c>
    </row>
    <row r="162" spans="1:17" ht="15">
      <c r="A162" s="86">
        <v>158</v>
      </c>
      <c r="B162" s="18" t="str">
        <f>IF(детализация!B161&gt;0,детализация!B161," ")</f>
        <v xml:space="preserve"> </v>
      </c>
      <c r="C162" s="2" t="str">
        <f ca="1">детализация!E161</f>
        <v xml:space="preserve"> </v>
      </c>
      <c r="D162" s="2" t="str">
        <f ca="1">детализация!F161</f>
        <v xml:space="preserve">  </v>
      </c>
      <c r="E162" s="3" t="str">
        <f ca="1">детализация!G161</f>
        <v xml:space="preserve">  </v>
      </c>
      <c r="F162" s="3" t="str">
        <f>IF(детализация!H161&gt;0," ","Не задана")</f>
        <v>Не задана</v>
      </c>
      <c r="G162" s="25" t="str">
        <f>IF(детализация!I161&gt;0,детализация!I161," ")</f>
        <v xml:space="preserve"> </v>
      </c>
      <c r="H162" s="3" t="str">
        <f ca="1">IF(детализация!J161&gt;0,OFFSET(исх.данные!$A$16,детализация!J161,4,1,1)," ")</f>
        <v xml:space="preserve"> </v>
      </c>
      <c r="I162" s="3" t="str">
        <f ca="1">IF(детализация!K161&gt;0,OFFSET(исх.данные!$A$16,детализация!K161,4,1,1)," ")</f>
        <v xml:space="preserve"> </v>
      </c>
      <c r="J162" s="25" t="str">
        <f>IF(детализация!L161&gt;0,детализация!L161," ")</f>
        <v xml:space="preserve"> </v>
      </c>
      <c r="K162" s="3" t="str">
        <f ca="1">IF(детализация!M161&gt;0,OFFSET(исх.данные!$A$16,детализация!M161,4,1,1)," ")</f>
        <v xml:space="preserve"> </v>
      </c>
      <c r="L162" s="3" t="str">
        <f ca="1">IF(детализация!N161&gt;0,OFFSET(исх.данные!$A$16,детализация!N161,4,1,1)," ")</f>
        <v xml:space="preserve"> </v>
      </c>
      <c r="M162" s="25" t="str">
        <f>IF(детализация!Q161&gt;0,детализация!Q161," ")</f>
        <v xml:space="preserve"> </v>
      </c>
      <c r="N162" s="19" t="str">
        <f>IF(детализация!O161&gt;0,детализация!O161," ")</f>
        <v xml:space="preserve"> </v>
      </c>
      <c r="O162" s="19" t="str">
        <f>IF(детализация!P161&gt;0,детализация!P161," ")</f>
        <v xml:space="preserve"> </v>
      </c>
      <c r="P162" s="3" t="str">
        <f>детализация!R161&amp;" "&amp;детализация!S161&amp;" "&amp;детализация!T161&amp;" "&amp;детализация!U161</f>
        <v xml:space="preserve">   </v>
      </c>
      <c r="Q162" s="85">
        <f>IF(детализация!Q161&gt;0,1,0)</f>
        <v>0</v>
      </c>
    </row>
    <row r="163" spans="1:17" ht="15">
      <c r="A163" s="86">
        <v>159</v>
      </c>
      <c r="B163" s="18" t="str">
        <f>IF(детализация!B162&gt;0,детализация!B162," ")</f>
        <v xml:space="preserve"> </v>
      </c>
      <c r="C163" s="2" t="str">
        <f ca="1">детализация!E162</f>
        <v xml:space="preserve"> </v>
      </c>
      <c r="D163" s="2" t="str">
        <f ca="1">детализация!F162</f>
        <v xml:space="preserve">  </v>
      </c>
      <c r="E163" s="3" t="str">
        <f ca="1">детализация!G162</f>
        <v xml:space="preserve">  </v>
      </c>
      <c r="F163" s="3" t="str">
        <f>IF(детализация!H162&gt;0," ","Не задана")</f>
        <v>Не задана</v>
      </c>
      <c r="G163" s="25" t="str">
        <f>IF(детализация!I162&gt;0,детализация!I162," ")</f>
        <v xml:space="preserve"> </v>
      </c>
      <c r="H163" s="3" t="str">
        <f ca="1">IF(детализация!J162&gt;0,OFFSET(исх.данные!$A$16,детализация!J162,4,1,1)," ")</f>
        <v xml:space="preserve"> </v>
      </c>
      <c r="I163" s="3" t="str">
        <f ca="1">IF(детализация!K162&gt;0,OFFSET(исх.данные!$A$16,детализация!K162,4,1,1)," ")</f>
        <v xml:space="preserve"> </v>
      </c>
      <c r="J163" s="25" t="str">
        <f>IF(детализация!L162&gt;0,детализация!L162," ")</f>
        <v xml:space="preserve"> </v>
      </c>
      <c r="K163" s="3" t="str">
        <f ca="1">IF(детализация!M162&gt;0,OFFSET(исх.данные!$A$16,детализация!M162,4,1,1)," ")</f>
        <v xml:space="preserve"> </v>
      </c>
      <c r="L163" s="3" t="str">
        <f ca="1">IF(детализация!N162&gt;0,OFFSET(исх.данные!$A$16,детализация!N162,4,1,1)," ")</f>
        <v xml:space="preserve"> </v>
      </c>
      <c r="M163" s="25" t="str">
        <f>IF(детализация!Q162&gt;0,детализация!Q162," ")</f>
        <v xml:space="preserve"> </v>
      </c>
      <c r="N163" s="19" t="str">
        <f>IF(детализация!O162&gt;0,детализация!O162," ")</f>
        <v xml:space="preserve"> </v>
      </c>
      <c r="O163" s="19" t="str">
        <f>IF(детализация!P162&gt;0,детализация!P162," ")</f>
        <v xml:space="preserve"> </v>
      </c>
      <c r="P163" s="3" t="str">
        <f>детализация!R162&amp;" "&amp;детализация!S162&amp;" "&amp;детализация!T162&amp;" "&amp;детализация!U162</f>
        <v xml:space="preserve">   </v>
      </c>
      <c r="Q163" s="85">
        <f>IF(детализация!Q162&gt;0,1,0)</f>
        <v>0</v>
      </c>
    </row>
    <row r="164" spans="1:17" ht="15">
      <c r="A164" s="86">
        <v>160</v>
      </c>
      <c r="B164" s="18" t="str">
        <f>IF(детализация!B163&gt;0,детализация!B163," ")</f>
        <v xml:space="preserve"> </v>
      </c>
      <c r="C164" s="2" t="str">
        <f ca="1">детализация!E163</f>
        <v xml:space="preserve"> </v>
      </c>
      <c r="D164" s="2" t="str">
        <f ca="1">детализация!F163</f>
        <v xml:space="preserve">  </v>
      </c>
      <c r="E164" s="3" t="str">
        <f ca="1">детализация!G163</f>
        <v xml:space="preserve">  </v>
      </c>
      <c r="F164" s="3" t="str">
        <f>IF(детализация!H163&gt;0," ","Не задана")</f>
        <v>Не задана</v>
      </c>
      <c r="G164" s="25" t="str">
        <f>IF(детализация!I163&gt;0,детализация!I163," ")</f>
        <v xml:space="preserve"> </v>
      </c>
      <c r="H164" s="3" t="str">
        <f ca="1">IF(детализация!J163&gt;0,OFFSET(исх.данные!$A$16,детализация!J163,4,1,1)," ")</f>
        <v xml:space="preserve"> </v>
      </c>
      <c r="I164" s="3" t="str">
        <f ca="1">IF(детализация!K163&gt;0,OFFSET(исх.данные!$A$16,детализация!K163,4,1,1)," ")</f>
        <v xml:space="preserve"> </v>
      </c>
      <c r="J164" s="25" t="str">
        <f>IF(детализация!L163&gt;0,детализация!L163," ")</f>
        <v xml:space="preserve"> </v>
      </c>
      <c r="K164" s="3" t="str">
        <f ca="1">IF(детализация!M163&gt;0,OFFSET(исх.данные!$A$16,детализация!M163,4,1,1)," ")</f>
        <v xml:space="preserve"> </v>
      </c>
      <c r="L164" s="3" t="str">
        <f ca="1">IF(детализация!N163&gt;0,OFFSET(исх.данные!$A$16,детализация!N163,4,1,1)," ")</f>
        <v xml:space="preserve"> </v>
      </c>
      <c r="M164" s="25" t="str">
        <f>IF(детализация!Q163&gt;0,детализация!Q163," ")</f>
        <v xml:space="preserve"> </v>
      </c>
      <c r="N164" s="19" t="str">
        <f>IF(детализация!O163&gt;0,детализация!O163," ")</f>
        <v xml:space="preserve"> </v>
      </c>
      <c r="O164" s="19" t="str">
        <f>IF(детализация!P163&gt;0,детализация!P163," ")</f>
        <v xml:space="preserve"> </v>
      </c>
      <c r="P164" s="3" t="str">
        <f>детализация!R163&amp;" "&amp;детализация!S163&amp;" "&amp;детализация!T163&amp;" "&amp;детализация!U163</f>
        <v xml:space="preserve">   </v>
      </c>
      <c r="Q164" s="85">
        <f>IF(детализация!Q163&gt;0,1,0)</f>
        <v>0</v>
      </c>
    </row>
    <row r="165" spans="1:17" ht="15">
      <c r="A165" s="86">
        <v>161</v>
      </c>
      <c r="B165" s="18" t="str">
        <f>IF(детализация!B164&gt;0,детализация!B164," ")</f>
        <v xml:space="preserve"> </v>
      </c>
      <c r="C165" s="2" t="str">
        <f ca="1">детализация!E164</f>
        <v xml:space="preserve"> </v>
      </c>
      <c r="D165" s="2" t="str">
        <f ca="1">детализация!F164</f>
        <v xml:space="preserve">  </v>
      </c>
      <c r="E165" s="3" t="str">
        <f ca="1">детализация!G164</f>
        <v xml:space="preserve">  </v>
      </c>
      <c r="F165" s="3" t="str">
        <f>IF(детализация!H164&gt;0," ","Не задана")</f>
        <v>Не задана</v>
      </c>
      <c r="G165" s="25" t="str">
        <f>IF(детализация!I164&gt;0,детализация!I164," ")</f>
        <v xml:space="preserve"> </v>
      </c>
      <c r="H165" s="3" t="str">
        <f ca="1">IF(детализация!J164&gt;0,OFFSET(исх.данные!$A$16,детализация!J164,4,1,1)," ")</f>
        <v xml:space="preserve"> </v>
      </c>
      <c r="I165" s="3" t="str">
        <f ca="1">IF(детализация!K164&gt;0,OFFSET(исх.данные!$A$16,детализация!K164,4,1,1)," ")</f>
        <v xml:space="preserve"> </v>
      </c>
      <c r="J165" s="25" t="str">
        <f>IF(детализация!L164&gt;0,детализация!L164," ")</f>
        <v xml:space="preserve"> </v>
      </c>
      <c r="K165" s="3" t="str">
        <f ca="1">IF(детализация!M164&gt;0,OFFSET(исх.данные!$A$16,детализация!M164,4,1,1)," ")</f>
        <v xml:space="preserve"> </v>
      </c>
      <c r="L165" s="3" t="str">
        <f ca="1">IF(детализация!N164&gt;0,OFFSET(исх.данные!$A$16,детализация!N164,4,1,1)," ")</f>
        <v xml:space="preserve"> </v>
      </c>
      <c r="M165" s="25" t="str">
        <f>IF(детализация!Q164&gt;0,детализация!Q164," ")</f>
        <v xml:space="preserve"> </v>
      </c>
      <c r="N165" s="19" t="str">
        <f>IF(детализация!O164&gt;0,детализация!O164," ")</f>
        <v xml:space="preserve"> </v>
      </c>
      <c r="O165" s="19" t="str">
        <f>IF(детализация!P164&gt;0,детализация!P164," ")</f>
        <v xml:space="preserve"> </v>
      </c>
      <c r="P165" s="3" t="str">
        <f>детализация!R164&amp;" "&amp;детализация!S164&amp;" "&amp;детализация!T164&amp;" "&amp;детализация!U164</f>
        <v xml:space="preserve">   </v>
      </c>
      <c r="Q165" s="85">
        <f>IF(детализация!Q164&gt;0,1,0)</f>
        <v>0</v>
      </c>
    </row>
    <row r="166" spans="1:17" ht="15">
      <c r="A166" s="86">
        <v>162</v>
      </c>
      <c r="B166" s="18" t="str">
        <f>IF(детализация!B165&gt;0,детализация!B165," ")</f>
        <v xml:space="preserve"> </v>
      </c>
      <c r="C166" s="2" t="str">
        <f ca="1">детализация!E165</f>
        <v xml:space="preserve"> </v>
      </c>
      <c r="D166" s="2" t="str">
        <f ca="1">детализация!F165</f>
        <v xml:space="preserve">  </v>
      </c>
      <c r="E166" s="3" t="str">
        <f ca="1">детализация!G165</f>
        <v xml:space="preserve">  </v>
      </c>
      <c r="F166" s="3" t="str">
        <f>IF(детализация!H165&gt;0," ","Не задана")</f>
        <v>Не задана</v>
      </c>
      <c r="G166" s="25" t="str">
        <f>IF(детализация!I165&gt;0,детализация!I165," ")</f>
        <v xml:space="preserve"> </v>
      </c>
      <c r="H166" s="3" t="str">
        <f ca="1">IF(детализация!J165&gt;0,OFFSET(исх.данные!$A$16,детализация!J165,4,1,1)," ")</f>
        <v xml:space="preserve"> </v>
      </c>
      <c r="I166" s="3" t="str">
        <f ca="1">IF(детализация!K165&gt;0,OFFSET(исх.данные!$A$16,детализация!K165,4,1,1)," ")</f>
        <v xml:space="preserve"> </v>
      </c>
      <c r="J166" s="25" t="str">
        <f>IF(детализация!L165&gt;0,детализация!L165," ")</f>
        <v xml:space="preserve"> </v>
      </c>
      <c r="K166" s="3" t="str">
        <f ca="1">IF(детализация!M165&gt;0,OFFSET(исх.данные!$A$16,детализация!M165,4,1,1)," ")</f>
        <v xml:space="preserve"> </v>
      </c>
      <c r="L166" s="3" t="str">
        <f ca="1">IF(детализация!N165&gt;0,OFFSET(исх.данные!$A$16,детализация!N165,4,1,1)," ")</f>
        <v xml:space="preserve"> </v>
      </c>
      <c r="M166" s="25" t="str">
        <f>IF(детализация!Q165&gt;0,детализация!Q165," ")</f>
        <v xml:space="preserve"> </v>
      </c>
      <c r="N166" s="19" t="str">
        <f>IF(детализация!O165&gt;0,детализация!O165," ")</f>
        <v xml:space="preserve"> </v>
      </c>
      <c r="O166" s="19" t="str">
        <f>IF(детализация!P165&gt;0,детализация!P165," ")</f>
        <v xml:space="preserve"> </v>
      </c>
      <c r="P166" s="3" t="str">
        <f>детализация!R165&amp;" "&amp;детализация!S165&amp;" "&amp;детализация!T165&amp;" "&amp;детализация!U165</f>
        <v xml:space="preserve">   </v>
      </c>
      <c r="Q166" s="85">
        <f>IF(детализация!Q165&gt;0,1,0)</f>
        <v>0</v>
      </c>
    </row>
    <row r="167" spans="1:17" ht="15">
      <c r="A167" s="86">
        <v>163</v>
      </c>
      <c r="B167" s="18" t="str">
        <f>IF(детализация!B166&gt;0,детализация!B166," ")</f>
        <v xml:space="preserve"> </v>
      </c>
      <c r="C167" s="2" t="str">
        <f ca="1">детализация!E166</f>
        <v xml:space="preserve"> </v>
      </c>
      <c r="D167" s="2" t="str">
        <f ca="1">детализация!F166</f>
        <v xml:space="preserve">  </v>
      </c>
      <c r="E167" s="3" t="str">
        <f ca="1">детализация!G166</f>
        <v xml:space="preserve">  </v>
      </c>
      <c r="F167" s="3" t="str">
        <f>IF(детализация!H166&gt;0," ","Не задана")</f>
        <v>Не задана</v>
      </c>
      <c r="G167" s="25" t="str">
        <f>IF(детализация!I166&gt;0,детализация!I166," ")</f>
        <v xml:space="preserve"> </v>
      </c>
      <c r="H167" s="3" t="str">
        <f ca="1">IF(детализация!J166&gt;0,OFFSET(исх.данные!$A$16,детализация!J166,4,1,1)," ")</f>
        <v xml:space="preserve"> </v>
      </c>
      <c r="I167" s="3" t="str">
        <f ca="1">IF(детализация!K166&gt;0,OFFSET(исх.данные!$A$16,детализация!K166,4,1,1)," ")</f>
        <v xml:space="preserve"> </v>
      </c>
      <c r="J167" s="25" t="str">
        <f>IF(детализация!L166&gt;0,детализация!L166," ")</f>
        <v xml:space="preserve"> </v>
      </c>
      <c r="K167" s="3" t="str">
        <f ca="1">IF(детализация!M166&gt;0,OFFSET(исх.данные!$A$16,детализация!M166,4,1,1)," ")</f>
        <v xml:space="preserve"> </v>
      </c>
      <c r="L167" s="3" t="str">
        <f ca="1">IF(детализация!N166&gt;0,OFFSET(исх.данные!$A$16,детализация!N166,4,1,1)," ")</f>
        <v xml:space="preserve"> </v>
      </c>
      <c r="M167" s="25" t="str">
        <f>IF(детализация!Q166&gt;0,детализация!Q166," ")</f>
        <v xml:space="preserve"> </v>
      </c>
      <c r="N167" s="19" t="str">
        <f>IF(детализация!O166&gt;0,детализация!O166," ")</f>
        <v xml:space="preserve"> </v>
      </c>
      <c r="O167" s="19" t="str">
        <f>IF(детализация!P166&gt;0,детализация!P166," ")</f>
        <v xml:space="preserve"> </v>
      </c>
      <c r="P167" s="3" t="str">
        <f>детализация!R166&amp;" "&amp;детализация!S166&amp;" "&amp;детализация!T166&amp;" "&amp;детализация!U166</f>
        <v xml:space="preserve">   </v>
      </c>
      <c r="Q167" s="85">
        <f>IF(детализация!Q166&gt;0,1,0)</f>
        <v>0</v>
      </c>
    </row>
    <row r="168" spans="1:17" ht="15">
      <c r="A168" s="86">
        <v>164</v>
      </c>
      <c r="B168" s="18" t="str">
        <f>IF(детализация!B167&gt;0,детализация!B167," ")</f>
        <v xml:space="preserve"> </v>
      </c>
      <c r="C168" s="2" t="str">
        <f ca="1">детализация!E167</f>
        <v xml:space="preserve"> </v>
      </c>
      <c r="D168" s="2" t="str">
        <f ca="1">детализация!F167</f>
        <v xml:space="preserve">  </v>
      </c>
      <c r="E168" s="3" t="str">
        <f ca="1">детализация!G167</f>
        <v xml:space="preserve">  </v>
      </c>
      <c r="F168" s="3" t="str">
        <f>IF(детализация!H167&gt;0," ","Не задана")</f>
        <v>Не задана</v>
      </c>
      <c r="G168" s="25" t="str">
        <f>IF(детализация!I167&gt;0,детализация!I167," ")</f>
        <v xml:space="preserve"> </v>
      </c>
      <c r="H168" s="3" t="str">
        <f ca="1">IF(детализация!J167&gt;0,OFFSET(исх.данные!$A$16,детализация!J167,4,1,1)," ")</f>
        <v xml:space="preserve"> </v>
      </c>
      <c r="I168" s="3" t="str">
        <f ca="1">IF(детализация!K167&gt;0,OFFSET(исх.данные!$A$16,детализация!K167,4,1,1)," ")</f>
        <v xml:space="preserve"> </v>
      </c>
      <c r="J168" s="25" t="str">
        <f>IF(детализация!L167&gt;0,детализация!L167," ")</f>
        <v xml:space="preserve"> </v>
      </c>
      <c r="K168" s="3" t="str">
        <f ca="1">IF(детализация!M167&gt;0,OFFSET(исх.данные!$A$16,детализация!M167,4,1,1)," ")</f>
        <v xml:space="preserve"> </v>
      </c>
      <c r="L168" s="3" t="str">
        <f ca="1">IF(детализация!N167&gt;0,OFFSET(исх.данные!$A$16,детализация!N167,4,1,1)," ")</f>
        <v xml:space="preserve"> </v>
      </c>
      <c r="M168" s="25" t="str">
        <f>IF(детализация!Q167&gt;0,детализация!Q167," ")</f>
        <v xml:space="preserve"> </v>
      </c>
      <c r="N168" s="19" t="str">
        <f>IF(детализация!O167&gt;0,детализация!O167," ")</f>
        <v xml:space="preserve"> </v>
      </c>
      <c r="O168" s="19" t="str">
        <f>IF(детализация!P167&gt;0,детализация!P167," ")</f>
        <v xml:space="preserve"> </v>
      </c>
      <c r="P168" s="3" t="str">
        <f>детализация!R167&amp;" "&amp;детализация!S167&amp;" "&amp;детализация!T167&amp;" "&amp;детализация!U167</f>
        <v xml:space="preserve">   </v>
      </c>
      <c r="Q168" s="85">
        <f>IF(детализация!Q167&gt;0,1,0)</f>
        <v>0</v>
      </c>
    </row>
    <row r="169" spans="1:17" ht="15">
      <c r="A169" s="86">
        <v>165</v>
      </c>
      <c r="B169" s="18" t="str">
        <f>IF(детализация!B168&gt;0,детализация!B168," ")</f>
        <v xml:space="preserve"> </v>
      </c>
      <c r="C169" s="2" t="str">
        <f ca="1">детализация!E168</f>
        <v xml:space="preserve"> </v>
      </c>
      <c r="D169" s="2" t="str">
        <f ca="1">детализация!F168</f>
        <v xml:space="preserve">  </v>
      </c>
      <c r="E169" s="3" t="str">
        <f ca="1">детализация!G168</f>
        <v xml:space="preserve">  </v>
      </c>
      <c r="F169" s="3" t="str">
        <f>IF(детализация!H168&gt;0," ","Не задана")</f>
        <v>Не задана</v>
      </c>
      <c r="G169" s="25" t="str">
        <f>IF(детализация!I168&gt;0,детализация!I168," ")</f>
        <v xml:space="preserve"> </v>
      </c>
      <c r="H169" s="3" t="str">
        <f ca="1">IF(детализация!J168&gt;0,OFFSET(исх.данные!$A$16,детализация!J168,4,1,1)," ")</f>
        <v xml:space="preserve"> </v>
      </c>
      <c r="I169" s="3" t="str">
        <f ca="1">IF(детализация!K168&gt;0,OFFSET(исх.данные!$A$16,детализация!K168,4,1,1)," ")</f>
        <v xml:space="preserve"> </v>
      </c>
      <c r="J169" s="25" t="str">
        <f>IF(детализация!L168&gt;0,детализация!L168," ")</f>
        <v xml:space="preserve"> </v>
      </c>
      <c r="K169" s="3" t="str">
        <f ca="1">IF(детализация!M168&gt;0,OFFSET(исх.данные!$A$16,детализация!M168,4,1,1)," ")</f>
        <v xml:space="preserve"> </v>
      </c>
      <c r="L169" s="3" t="str">
        <f ca="1">IF(детализация!N168&gt;0,OFFSET(исх.данные!$A$16,детализация!N168,4,1,1)," ")</f>
        <v xml:space="preserve"> </v>
      </c>
      <c r="M169" s="25" t="str">
        <f>IF(детализация!Q168&gt;0,детализация!Q168," ")</f>
        <v xml:space="preserve"> </v>
      </c>
      <c r="N169" s="19" t="str">
        <f>IF(детализация!O168&gt;0,детализация!O168," ")</f>
        <v xml:space="preserve"> </v>
      </c>
      <c r="O169" s="19" t="str">
        <f>IF(детализация!P168&gt;0,детализация!P168," ")</f>
        <v xml:space="preserve"> </v>
      </c>
      <c r="P169" s="3" t="str">
        <f>детализация!R168&amp;" "&amp;детализация!S168&amp;" "&amp;детализация!T168&amp;" "&amp;детализация!U168</f>
        <v xml:space="preserve">   </v>
      </c>
      <c r="Q169" s="85">
        <f>IF(детализация!Q168&gt;0,1,0)</f>
        <v>0</v>
      </c>
    </row>
    <row r="170" spans="1:17" ht="15">
      <c r="A170" s="86">
        <v>166</v>
      </c>
      <c r="B170" s="18" t="str">
        <f>IF(детализация!B169&gt;0,детализация!B169," ")</f>
        <v xml:space="preserve"> </v>
      </c>
      <c r="C170" s="2" t="str">
        <f ca="1">детализация!E169</f>
        <v xml:space="preserve"> </v>
      </c>
      <c r="D170" s="2" t="str">
        <f ca="1">детализация!F169</f>
        <v xml:space="preserve">  </v>
      </c>
      <c r="E170" s="3" t="str">
        <f ca="1">детализация!G169</f>
        <v xml:space="preserve">  </v>
      </c>
      <c r="F170" s="3" t="str">
        <f>IF(детализация!H169&gt;0," ","Не задана")</f>
        <v>Не задана</v>
      </c>
      <c r="G170" s="25" t="str">
        <f>IF(детализация!I169&gt;0,детализация!I169," ")</f>
        <v xml:space="preserve"> </v>
      </c>
      <c r="H170" s="3" t="str">
        <f ca="1">IF(детализация!J169&gt;0,OFFSET(исх.данные!$A$16,детализация!J169,4,1,1)," ")</f>
        <v xml:space="preserve"> </v>
      </c>
      <c r="I170" s="3" t="str">
        <f ca="1">IF(детализация!K169&gt;0,OFFSET(исх.данные!$A$16,детализация!K169,4,1,1)," ")</f>
        <v xml:space="preserve"> </v>
      </c>
      <c r="J170" s="25" t="str">
        <f>IF(детализация!L169&gt;0,детализация!L169," ")</f>
        <v xml:space="preserve"> </v>
      </c>
      <c r="K170" s="3" t="str">
        <f ca="1">IF(детализация!M169&gt;0,OFFSET(исх.данные!$A$16,детализация!M169,4,1,1)," ")</f>
        <v xml:space="preserve"> </v>
      </c>
      <c r="L170" s="3" t="str">
        <f ca="1">IF(детализация!N169&gt;0,OFFSET(исх.данные!$A$16,детализация!N169,4,1,1)," ")</f>
        <v xml:space="preserve"> </v>
      </c>
      <c r="M170" s="25" t="str">
        <f>IF(детализация!Q169&gt;0,детализация!Q169," ")</f>
        <v xml:space="preserve"> </v>
      </c>
      <c r="N170" s="19" t="str">
        <f>IF(детализация!O169&gt;0,детализация!O169," ")</f>
        <v xml:space="preserve"> </v>
      </c>
      <c r="O170" s="19" t="str">
        <f>IF(детализация!P169&gt;0,детализация!P169," ")</f>
        <v xml:space="preserve"> </v>
      </c>
      <c r="P170" s="3" t="str">
        <f>детализация!R169&amp;" "&amp;детализация!S169&amp;" "&amp;детализация!T169&amp;" "&amp;детализация!U169</f>
        <v xml:space="preserve">   </v>
      </c>
      <c r="Q170" s="85">
        <f>IF(детализация!Q169&gt;0,1,0)</f>
        <v>0</v>
      </c>
    </row>
    <row r="171" spans="1:17" ht="15">
      <c r="A171" s="86">
        <v>167</v>
      </c>
      <c r="B171" s="18" t="str">
        <f>IF(детализация!B170&gt;0,детализация!B170," ")</f>
        <v xml:space="preserve"> </v>
      </c>
      <c r="C171" s="2" t="str">
        <f ca="1">детализация!E170</f>
        <v xml:space="preserve"> </v>
      </c>
      <c r="D171" s="2" t="str">
        <f ca="1">детализация!F170</f>
        <v xml:space="preserve">  </v>
      </c>
      <c r="E171" s="3" t="str">
        <f ca="1">детализация!G170</f>
        <v xml:space="preserve">  </v>
      </c>
      <c r="F171" s="3" t="str">
        <f>IF(детализация!H170&gt;0," ","Не задана")</f>
        <v>Не задана</v>
      </c>
      <c r="G171" s="25" t="str">
        <f>IF(детализация!I170&gt;0,детализация!I170," ")</f>
        <v xml:space="preserve"> </v>
      </c>
      <c r="H171" s="3" t="str">
        <f ca="1">IF(детализация!J170&gt;0,OFFSET(исх.данные!$A$16,детализация!J170,4,1,1)," ")</f>
        <v xml:space="preserve"> </v>
      </c>
      <c r="I171" s="3" t="str">
        <f ca="1">IF(детализация!K170&gt;0,OFFSET(исх.данные!$A$16,детализация!K170,4,1,1)," ")</f>
        <v xml:space="preserve"> </v>
      </c>
      <c r="J171" s="25" t="str">
        <f>IF(детализация!L170&gt;0,детализация!L170," ")</f>
        <v xml:space="preserve"> </v>
      </c>
      <c r="K171" s="3" t="str">
        <f ca="1">IF(детализация!M170&gt;0,OFFSET(исх.данные!$A$16,детализация!M170,4,1,1)," ")</f>
        <v xml:space="preserve"> </v>
      </c>
      <c r="L171" s="3" t="str">
        <f ca="1">IF(детализация!N170&gt;0,OFFSET(исх.данные!$A$16,детализация!N170,4,1,1)," ")</f>
        <v xml:space="preserve"> </v>
      </c>
      <c r="M171" s="25" t="str">
        <f>IF(детализация!Q170&gt;0,детализация!Q170," ")</f>
        <v xml:space="preserve"> </v>
      </c>
      <c r="N171" s="19" t="str">
        <f>IF(детализация!O170&gt;0,детализация!O170," ")</f>
        <v xml:space="preserve"> </v>
      </c>
      <c r="O171" s="19" t="str">
        <f>IF(детализация!P170&gt;0,детализация!P170," ")</f>
        <v xml:space="preserve"> </v>
      </c>
      <c r="P171" s="3" t="str">
        <f>детализация!R170&amp;" "&amp;детализация!S170&amp;" "&amp;детализация!T170&amp;" "&amp;детализация!U170</f>
        <v xml:space="preserve">   </v>
      </c>
      <c r="Q171" s="85">
        <f>IF(детализация!Q170&gt;0,1,0)</f>
        <v>0</v>
      </c>
    </row>
    <row r="172" spans="1:17" ht="15">
      <c r="A172" s="86">
        <v>168</v>
      </c>
      <c r="B172" s="18" t="str">
        <f>IF(детализация!B171&gt;0,детализация!B171," ")</f>
        <v xml:space="preserve"> </v>
      </c>
      <c r="C172" s="2" t="str">
        <f ca="1">детализация!E171</f>
        <v xml:space="preserve"> </v>
      </c>
      <c r="D172" s="2" t="str">
        <f ca="1">детализация!F171</f>
        <v xml:space="preserve">  </v>
      </c>
      <c r="E172" s="3" t="str">
        <f ca="1">детализация!G171</f>
        <v xml:space="preserve">  </v>
      </c>
      <c r="F172" s="3" t="str">
        <f>IF(детализация!H171&gt;0," ","Не задана")</f>
        <v>Не задана</v>
      </c>
      <c r="G172" s="25" t="str">
        <f>IF(детализация!I171&gt;0,детализация!I171," ")</f>
        <v xml:space="preserve"> </v>
      </c>
      <c r="H172" s="3" t="str">
        <f ca="1">IF(детализация!J171&gt;0,OFFSET(исх.данные!$A$16,детализация!J171,4,1,1)," ")</f>
        <v xml:space="preserve"> </v>
      </c>
      <c r="I172" s="3" t="str">
        <f ca="1">IF(детализация!K171&gt;0,OFFSET(исх.данные!$A$16,детализация!K171,4,1,1)," ")</f>
        <v xml:space="preserve"> </v>
      </c>
      <c r="J172" s="25" t="str">
        <f>IF(детализация!L171&gt;0,детализация!L171," ")</f>
        <v xml:space="preserve"> </v>
      </c>
      <c r="K172" s="3" t="str">
        <f ca="1">IF(детализация!M171&gt;0,OFFSET(исх.данные!$A$16,детализация!M171,4,1,1)," ")</f>
        <v xml:space="preserve"> </v>
      </c>
      <c r="L172" s="3" t="str">
        <f ca="1">IF(детализация!N171&gt;0,OFFSET(исх.данные!$A$16,детализация!N171,4,1,1)," ")</f>
        <v xml:space="preserve"> </v>
      </c>
      <c r="M172" s="25" t="str">
        <f>IF(детализация!Q171&gt;0,детализация!Q171," ")</f>
        <v xml:space="preserve"> </v>
      </c>
      <c r="N172" s="19" t="str">
        <f>IF(детализация!O171&gt;0,детализация!O171," ")</f>
        <v xml:space="preserve"> </v>
      </c>
      <c r="O172" s="19" t="str">
        <f>IF(детализация!P171&gt;0,детализация!P171," ")</f>
        <v xml:space="preserve"> </v>
      </c>
      <c r="P172" s="3" t="str">
        <f>детализация!R171&amp;" "&amp;детализация!S171&amp;" "&amp;детализация!T171&amp;" "&amp;детализация!U171</f>
        <v xml:space="preserve">   </v>
      </c>
      <c r="Q172" s="85">
        <f>IF(детализация!Q171&gt;0,1,0)</f>
        <v>0</v>
      </c>
    </row>
    <row r="173" spans="1:17" ht="15">
      <c r="A173" s="86">
        <v>169</v>
      </c>
      <c r="B173" s="18" t="str">
        <f>IF(детализация!B172&gt;0,детализация!B172," ")</f>
        <v xml:space="preserve"> </v>
      </c>
      <c r="C173" s="2" t="str">
        <f ca="1">детализация!E172</f>
        <v xml:space="preserve"> </v>
      </c>
      <c r="D173" s="2" t="str">
        <f ca="1">детализация!F172</f>
        <v xml:space="preserve">  </v>
      </c>
      <c r="E173" s="3" t="str">
        <f ca="1">детализация!G172</f>
        <v xml:space="preserve">  </v>
      </c>
      <c r="F173" s="3" t="str">
        <f>IF(детализация!H172&gt;0," ","Не задана")</f>
        <v>Не задана</v>
      </c>
      <c r="G173" s="25" t="str">
        <f>IF(детализация!I172&gt;0,детализация!I172," ")</f>
        <v xml:space="preserve"> </v>
      </c>
      <c r="H173" s="3" t="str">
        <f ca="1">IF(детализация!J172&gt;0,OFFSET(исх.данные!$A$16,детализация!J172,4,1,1)," ")</f>
        <v xml:space="preserve"> </v>
      </c>
      <c r="I173" s="3" t="str">
        <f ca="1">IF(детализация!K172&gt;0,OFFSET(исх.данные!$A$16,детализация!K172,4,1,1)," ")</f>
        <v xml:space="preserve"> </v>
      </c>
      <c r="J173" s="25" t="str">
        <f>IF(детализация!L172&gt;0,детализация!L172," ")</f>
        <v xml:space="preserve"> </v>
      </c>
      <c r="K173" s="3" t="str">
        <f ca="1">IF(детализация!M172&gt;0,OFFSET(исх.данные!$A$16,детализация!M172,4,1,1)," ")</f>
        <v xml:space="preserve"> </v>
      </c>
      <c r="L173" s="3" t="str">
        <f ca="1">IF(детализация!N172&gt;0,OFFSET(исх.данные!$A$16,детализация!N172,4,1,1)," ")</f>
        <v xml:space="preserve"> </v>
      </c>
      <c r="M173" s="25" t="str">
        <f>IF(детализация!Q172&gt;0,детализация!Q172," ")</f>
        <v xml:space="preserve"> </v>
      </c>
      <c r="N173" s="19" t="str">
        <f>IF(детализация!O172&gt;0,детализация!O172," ")</f>
        <v xml:space="preserve"> </v>
      </c>
      <c r="O173" s="19" t="str">
        <f>IF(детализация!P172&gt;0,детализация!P172," ")</f>
        <v xml:space="preserve"> </v>
      </c>
      <c r="P173" s="3" t="str">
        <f>детализация!R172&amp;" "&amp;детализация!S172&amp;" "&amp;детализация!T172&amp;" "&amp;детализация!U172</f>
        <v xml:space="preserve">   </v>
      </c>
      <c r="Q173" s="85">
        <f>IF(детализация!Q172&gt;0,1,0)</f>
        <v>0</v>
      </c>
    </row>
    <row r="174" spans="1:17" ht="15">
      <c r="A174" s="86">
        <v>170</v>
      </c>
      <c r="B174" s="18" t="str">
        <f>IF(детализация!B173&gt;0,детализация!B173," ")</f>
        <v xml:space="preserve"> </v>
      </c>
      <c r="C174" s="2" t="str">
        <f ca="1">детализация!E173</f>
        <v xml:space="preserve"> </v>
      </c>
      <c r="D174" s="2" t="str">
        <f ca="1">детализация!F173</f>
        <v xml:space="preserve">  </v>
      </c>
      <c r="E174" s="3" t="str">
        <f ca="1">детализация!G173</f>
        <v xml:space="preserve">  </v>
      </c>
      <c r="F174" s="3" t="str">
        <f>IF(детализация!H173&gt;0," ","Не задана")</f>
        <v>Не задана</v>
      </c>
      <c r="G174" s="25" t="str">
        <f>IF(детализация!I173&gt;0,детализация!I173," ")</f>
        <v xml:space="preserve"> </v>
      </c>
      <c r="H174" s="3" t="str">
        <f ca="1">IF(детализация!J173&gt;0,OFFSET(исх.данные!$A$16,детализация!J173,4,1,1)," ")</f>
        <v xml:space="preserve"> </v>
      </c>
      <c r="I174" s="3" t="str">
        <f ca="1">IF(детализация!K173&gt;0,OFFSET(исх.данные!$A$16,детализация!K173,4,1,1)," ")</f>
        <v xml:space="preserve"> </v>
      </c>
      <c r="J174" s="25" t="str">
        <f>IF(детализация!L173&gt;0,детализация!L173," ")</f>
        <v xml:space="preserve"> </v>
      </c>
      <c r="K174" s="3" t="str">
        <f ca="1">IF(детализация!M173&gt;0,OFFSET(исх.данные!$A$16,детализация!M173,4,1,1)," ")</f>
        <v xml:space="preserve"> </v>
      </c>
      <c r="L174" s="3" t="str">
        <f ca="1">IF(детализация!N173&gt;0,OFFSET(исх.данные!$A$16,детализация!N173,4,1,1)," ")</f>
        <v xml:space="preserve"> </v>
      </c>
      <c r="M174" s="25" t="str">
        <f>IF(детализация!Q173&gt;0,детализация!Q173," ")</f>
        <v xml:space="preserve"> </v>
      </c>
      <c r="N174" s="19" t="str">
        <f>IF(детализация!O173&gt;0,детализация!O173," ")</f>
        <v xml:space="preserve"> </v>
      </c>
      <c r="O174" s="19" t="str">
        <f>IF(детализация!P173&gt;0,детализация!P173," ")</f>
        <v xml:space="preserve"> </v>
      </c>
      <c r="P174" s="3" t="str">
        <f>детализация!R173&amp;" "&amp;детализация!S173&amp;" "&amp;детализация!T173&amp;" "&amp;детализация!U173</f>
        <v xml:space="preserve">   </v>
      </c>
      <c r="Q174" s="85">
        <f>IF(детализация!Q173&gt;0,1,0)</f>
        <v>0</v>
      </c>
    </row>
    <row r="175" spans="1:17" ht="15">
      <c r="A175" s="86">
        <v>171</v>
      </c>
      <c r="B175" s="18" t="str">
        <f>IF(детализация!B174&gt;0,детализация!B174," ")</f>
        <v xml:space="preserve"> </v>
      </c>
      <c r="C175" s="2" t="str">
        <f ca="1">детализация!E174</f>
        <v xml:space="preserve"> </v>
      </c>
      <c r="D175" s="2" t="str">
        <f ca="1">детализация!F174</f>
        <v xml:space="preserve">  </v>
      </c>
      <c r="E175" s="3" t="str">
        <f ca="1">детализация!G174</f>
        <v xml:space="preserve">  </v>
      </c>
      <c r="F175" s="3" t="str">
        <f>IF(детализация!H174&gt;0," ","Не задана")</f>
        <v>Не задана</v>
      </c>
      <c r="G175" s="25" t="str">
        <f>IF(детализация!I174&gt;0,детализация!I174," ")</f>
        <v xml:space="preserve"> </v>
      </c>
      <c r="H175" s="3" t="str">
        <f ca="1">IF(детализация!J174&gt;0,OFFSET(исх.данные!$A$16,детализация!J174,4,1,1)," ")</f>
        <v xml:space="preserve"> </v>
      </c>
      <c r="I175" s="3" t="str">
        <f ca="1">IF(детализация!K174&gt;0,OFFSET(исх.данные!$A$16,детализация!K174,4,1,1)," ")</f>
        <v xml:space="preserve"> </v>
      </c>
      <c r="J175" s="25" t="str">
        <f>IF(детализация!L174&gt;0,детализация!L174," ")</f>
        <v xml:space="preserve"> </v>
      </c>
      <c r="K175" s="3" t="str">
        <f ca="1">IF(детализация!M174&gt;0,OFFSET(исх.данные!$A$16,детализация!M174,4,1,1)," ")</f>
        <v xml:space="preserve"> </v>
      </c>
      <c r="L175" s="3" t="str">
        <f ca="1">IF(детализация!N174&gt;0,OFFSET(исх.данные!$A$16,детализация!N174,4,1,1)," ")</f>
        <v xml:space="preserve"> </v>
      </c>
      <c r="M175" s="25" t="str">
        <f>IF(детализация!Q174&gt;0,детализация!Q174," ")</f>
        <v xml:space="preserve"> </v>
      </c>
      <c r="N175" s="19" t="str">
        <f>IF(детализация!O174&gt;0,детализация!O174," ")</f>
        <v xml:space="preserve"> </v>
      </c>
      <c r="O175" s="19" t="str">
        <f>IF(детализация!P174&gt;0,детализация!P174," ")</f>
        <v xml:space="preserve"> </v>
      </c>
      <c r="P175" s="3" t="str">
        <f>детализация!R174&amp;" "&amp;детализация!S174&amp;" "&amp;детализация!T174&amp;" "&amp;детализация!U174</f>
        <v xml:space="preserve">   </v>
      </c>
      <c r="Q175" s="85">
        <f>IF(детализация!Q174&gt;0,1,0)</f>
        <v>0</v>
      </c>
    </row>
    <row r="176" spans="1:17" ht="15">
      <c r="A176" s="86">
        <v>172</v>
      </c>
      <c r="B176" s="18" t="str">
        <f>IF(детализация!B175&gt;0,детализация!B175," ")</f>
        <v xml:space="preserve"> </v>
      </c>
      <c r="C176" s="2" t="str">
        <f ca="1">детализация!E175</f>
        <v xml:space="preserve"> </v>
      </c>
      <c r="D176" s="2" t="str">
        <f ca="1">детализация!F175</f>
        <v xml:space="preserve">  </v>
      </c>
      <c r="E176" s="3" t="str">
        <f ca="1">детализация!G175</f>
        <v xml:space="preserve">  </v>
      </c>
      <c r="F176" s="3" t="str">
        <f>IF(детализация!H175&gt;0," ","Не задана")</f>
        <v>Не задана</v>
      </c>
      <c r="G176" s="25" t="str">
        <f>IF(детализация!I175&gt;0,детализация!I175," ")</f>
        <v xml:space="preserve"> </v>
      </c>
      <c r="H176" s="3" t="str">
        <f ca="1">IF(детализация!J175&gt;0,OFFSET(исх.данные!$A$16,детализация!J175,4,1,1)," ")</f>
        <v xml:space="preserve"> </v>
      </c>
      <c r="I176" s="3" t="str">
        <f ca="1">IF(детализация!K175&gt;0,OFFSET(исх.данные!$A$16,детализация!K175,4,1,1)," ")</f>
        <v xml:space="preserve"> </v>
      </c>
      <c r="J176" s="25" t="str">
        <f>IF(детализация!L175&gt;0,детализация!L175," ")</f>
        <v xml:space="preserve"> </v>
      </c>
      <c r="K176" s="3" t="str">
        <f ca="1">IF(детализация!M175&gt;0,OFFSET(исх.данные!$A$16,детализация!M175,4,1,1)," ")</f>
        <v xml:space="preserve"> </v>
      </c>
      <c r="L176" s="3" t="str">
        <f ca="1">IF(детализация!N175&gt;0,OFFSET(исх.данные!$A$16,детализация!N175,4,1,1)," ")</f>
        <v xml:space="preserve"> </v>
      </c>
      <c r="M176" s="25" t="str">
        <f>IF(детализация!Q175&gt;0,детализация!Q175," ")</f>
        <v xml:space="preserve"> </v>
      </c>
      <c r="N176" s="19" t="str">
        <f>IF(детализация!O175&gt;0,детализация!O175," ")</f>
        <v xml:space="preserve"> </v>
      </c>
      <c r="O176" s="19" t="str">
        <f>IF(детализация!P175&gt;0,детализация!P175," ")</f>
        <v xml:space="preserve"> </v>
      </c>
      <c r="P176" s="3" t="str">
        <f>детализация!R175&amp;" "&amp;детализация!S175&amp;" "&amp;детализация!T175&amp;" "&amp;детализация!U175</f>
        <v xml:space="preserve">   </v>
      </c>
      <c r="Q176" s="85">
        <f>IF(детализация!Q175&gt;0,1,0)</f>
        <v>0</v>
      </c>
    </row>
    <row r="177" spans="1:17" ht="15">
      <c r="A177" s="86">
        <v>173</v>
      </c>
      <c r="B177" s="18" t="str">
        <f>IF(детализация!B176&gt;0,детализация!B176," ")</f>
        <v xml:space="preserve"> </v>
      </c>
      <c r="C177" s="2" t="str">
        <f ca="1">детализация!E176</f>
        <v xml:space="preserve"> </v>
      </c>
      <c r="D177" s="2" t="str">
        <f ca="1">детализация!F176</f>
        <v xml:space="preserve">  </v>
      </c>
      <c r="E177" s="3" t="str">
        <f ca="1">детализация!G176</f>
        <v xml:space="preserve">  </v>
      </c>
      <c r="F177" s="3" t="str">
        <f>IF(детализация!H176&gt;0," ","Не задана")</f>
        <v>Не задана</v>
      </c>
      <c r="G177" s="25" t="str">
        <f>IF(детализация!I176&gt;0,детализация!I176," ")</f>
        <v xml:space="preserve"> </v>
      </c>
      <c r="H177" s="3" t="str">
        <f ca="1">IF(детализация!J176&gt;0,OFFSET(исх.данные!$A$16,детализация!J176,4,1,1)," ")</f>
        <v xml:space="preserve"> </v>
      </c>
      <c r="I177" s="3" t="str">
        <f ca="1">IF(детализация!K176&gt;0,OFFSET(исх.данные!$A$16,детализация!K176,4,1,1)," ")</f>
        <v xml:space="preserve"> </v>
      </c>
      <c r="J177" s="25" t="str">
        <f>IF(детализация!L176&gt;0,детализация!L176," ")</f>
        <v xml:space="preserve"> </v>
      </c>
      <c r="K177" s="3" t="str">
        <f ca="1">IF(детализация!M176&gt;0,OFFSET(исх.данные!$A$16,детализация!M176,4,1,1)," ")</f>
        <v xml:space="preserve"> </v>
      </c>
      <c r="L177" s="3" t="str">
        <f ca="1">IF(детализация!N176&gt;0,OFFSET(исх.данные!$A$16,детализация!N176,4,1,1)," ")</f>
        <v xml:space="preserve"> </v>
      </c>
      <c r="M177" s="25" t="str">
        <f>IF(детализация!Q176&gt;0,детализация!Q176," ")</f>
        <v xml:space="preserve"> </v>
      </c>
      <c r="N177" s="19" t="str">
        <f>IF(детализация!O176&gt;0,детализация!O176," ")</f>
        <v xml:space="preserve"> </v>
      </c>
      <c r="O177" s="19" t="str">
        <f>IF(детализация!P176&gt;0,детализация!P176," ")</f>
        <v xml:space="preserve"> </v>
      </c>
      <c r="P177" s="3" t="str">
        <f>детализация!R176&amp;" "&amp;детализация!S176&amp;" "&amp;детализация!T176&amp;" "&amp;детализация!U176</f>
        <v xml:space="preserve">   </v>
      </c>
      <c r="Q177" s="85">
        <f>IF(детализация!Q176&gt;0,1,0)</f>
        <v>0</v>
      </c>
    </row>
    <row r="178" spans="1:17" ht="15">
      <c r="A178" s="86">
        <v>174</v>
      </c>
      <c r="B178" s="18" t="str">
        <f>IF(детализация!B177&gt;0,детализация!B177," ")</f>
        <v xml:space="preserve"> </v>
      </c>
      <c r="C178" s="2" t="str">
        <f ca="1">детализация!E177</f>
        <v xml:space="preserve"> </v>
      </c>
      <c r="D178" s="2" t="str">
        <f ca="1">детализация!F177</f>
        <v xml:space="preserve">  </v>
      </c>
      <c r="E178" s="3" t="str">
        <f ca="1">детализация!G177</f>
        <v xml:space="preserve">  </v>
      </c>
      <c r="F178" s="3" t="str">
        <f>IF(детализация!H177&gt;0," ","Не задана")</f>
        <v>Не задана</v>
      </c>
      <c r="G178" s="25" t="str">
        <f>IF(детализация!I177&gt;0,детализация!I177," ")</f>
        <v xml:space="preserve"> </v>
      </c>
      <c r="H178" s="3" t="str">
        <f ca="1">IF(детализация!J177&gt;0,OFFSET(исх.данные!$A$16,детализация!J177,4,1,1)," ")</f>
        <v xml:space="preserve"> </v>
      </c>
      <c r="I178" s="3" t="str">
        <f ca="1">IF(детализация!K177&gt;0,OFFSET(исх.данные!$A$16,детализация!K177,4,1,1)," ")</f>
        <v xml:space="preserve"> </v>
      </c>
      <c r="J178" s="25" t="str">
        <f>IF(детализация!L177&gt;0,детализация!L177," ")</f>
        <v xml:space="preserve"> </v>
      </c>
      <c r="K178" s="3" t="str">
        <f ca="1">IF(детализация!M177&gt;0,OFFSET(исх.данные!$A$16,детализация!M177,4,1,1)," ")</f>
        <v xml:space="preserve"> </v>
      </c>
      <c r="L178" s="3" t="str">
        <f ca="1">IF(детализация!N177&gt;0,OFFSET(исх.данные!$A$16,детализация!N177,4,1,1)," ")</f>
        <v xml:space="preserve"> </v>
      </c>
      <c r="M178" s="25" t="str">
        <f>IF(детализация!Q177&gt;0,детализация!Q177," ")</f>
        <v xml:space="preserve"> </v>
      </c>
      <c r="N178" s="19" t="str">
        <f>IF(детализация!O177&gt;0,детализация!O177," ")</f>
        <v xml:space="preserve"> </v>
      </c>
      <c r="O178" s="19" t="str">
        <f>IF(детализация!P177&gt;0,детализация!P177," ")</f>
        <v xml:space="preserve"> </v>
      </c>
      <c r="P178" s="3" t="str">
        <f>детализация!R177&amp;" "&amp;детализация!S177&amp;" "&amp;детализация!T177&amp;" "&amp;детализация!U177</f>
        <v xml:space="preserve">   </v>
      </c>
      <c r="Q178" s="85">
        <f>IF(детализация!Q177&gt;0,1,0)</f>
        <v>0</v>
      </c>
    </row>
    <row r="179" spans="1:17" ht="15">
      <c r="A179" s="86">
        <v>175</v>
      </c>
      <c r="B179" s="18" t="str">
        <f>IF(детализация!B178&gt;0,детализация!B178," ")</f>
        <v xml:space="preserve"> </v>
      </c>
      <c r="C179" s="2" t="str">
        <f ca="1">детализация!E178</f>
        <v xml:space="preserve"> </v>
      </c>
      <c r="D179" s="2" t="str">
        <f ca="1">детализация!F178</f>
        <v xml:space="preserve">  </v>
      </c>
      <c r="E179" s="3" t="str">
        <f ca="1">детализация!G178</f>
        <v xml:space="preserve">  </v>
      </c>
      <c r="F179" s="3" t="str">
        <f>IF(детализация!H178&gt;0," ","Не задана")</f>
        <v>Не задана</v>
      </c>
      <c r="G179" s="25" t="str">
        <f>IF(детализация!I178&gt;0,детализация!I178," ")</f>
        <v xml:space="preserve"> </v>
      </c>
      <c r="H179" s="3" t="str">
        <f ca="1">IF(детализация!J178&gt;0,OFFSET(исх.данные!$A$16,детализация!J178,4,1,1)," ")</f>
        <v xml:space="preserve"> </v>
      </c>
      <c r="I179" s="3" t="str">
        <f ca="1">IF(детализация!K178&gt;0,OFFSET(исх.данные!$A$16,детализация!K178,4,1,1)," ")</f>
        <v xml:space="preserve"> </v>
      </c>
      <c r="J179" s="25" t="str">
        <f>IF(детализация!L178&gt;0,детализация!L178," ")</f>
        <v xml:space="preserve"> </v>
      </c>
      <c r="K179" s="3" t="str">
        <f ca="1">IF(детализация!M178&gt;0,OFFSET(исх.данные!$A$16,детализация!M178,4,1,1)," ")</f>
        <v xml:space="preserve"> </v>
      </c>
      <c r="L179" s="3" t="str">
        <f ca="1">IF(детализация!N178&gt;0,OFFSET(исх.данные!$A$16,детализация!N178,4,1,1)," ")</f>
        <v xml:space="preserve"> </v>
      </c>
      <c r="M179" s="25" t="str">
        <f>IF(детализация!Q178&gt;0,детализация!Q178," ")</f>
        <v xml:space="preserve"> </v>
      </c>
      <c r="N179" s="19" t="str">
        <f>IF(детализация!O178&gt;0,детализация!O178," ")</f>
        <v xml:space="preserve"> </v>
      </c>
      <c r="O179" s="19" t="str">
        <f>IF(детализация!P178&gt;0,детализация!P178," ")</f>
        <v xml:space="preserve"> </v>
      </c>
      <c r="P179" s="3" t="str">
        <f>детализация!R178&amp;" "&amp;детализация!S178&amp;" "&amp;детализация!T178&amp;" "&amp;детализация!U178</f>
        <v xml:space="preserve">   </v>
      </c>
      <c r="Q179" s="85">
        <f>IF(детализация!Q178&gt;0,1,0)</f>
        <v>0</v>
      </c>
    </row>
    <row r="180" spans="1:17" ht="15">
      <c r="A180" s="86">
        <v>176</v>
      </c>
      <c r="B180" s="18" t="str">
        <f>IF(детализация!B179&gt;0,детализация!B179," ")</f>
        <v xml:space="preserve"> </v>
      </c>
      <c r="C180" s="2" t="str">
        <f ca="1">детализация!E179</f>
        <v xml:space="preserve"> </v>
      </c>
      <c r="D180" s="2" t="str">
        <f ca="1">детализация!F179</f>
        <v xml:space="preserve">  </v>
      </c>
      <c r="E180" s="3" t="str">
        <f ca="1">детализация!G179</f>
        <v xml:space="preserve">  </v>
      </c>
      <c r="F180" s="3" t="str">
        <f>IF(детализация!H179&gt;0," ","Не задана")</f>
        <v>Не задана</v>
      </c>
      <c r="G180" s="25" t="str">
        <f>IF(детализация!I179&gt;0,детализация!I179," ")</f>
        <v xml:space="preserve"> </v>
      </c>
      <c r="H180" s="3" t="str">
        <f ca="1">IF(детализация!J179&gt;0,OFFSET(исх.данные!$A$16,детализация!J179,4,1,1)," ")</f>
        <v xml:space="preserve"> </v>
      </c>
      <c r="I180" s="3" t="str">
        <f ca="1">IF(детализация!K179&gt;0,OFFSET(исх.данные!$A$16,детализация!K179,4,1,1)," ")</f>
        <v xml:space="preserve"> </v>
      </c>
      <c r="J180" s="25" t="str">
        <f>IF(детализация!L179&gt;0,детализация!L179," ")</f>
        <v xml:space="preserve"> </v>
      </c>
      <c r="K180" s="3" t="str">
        <f ca="1">IF(детализация!M179&gt;0,OFFSET(исх.данные!$A$16,детализация!M179,4,1,1)," ")</f>
        <v xml:space="preserve"> </v>
      </c>
      <c r="L180" s="3" t="str">
        <f ca="1">IF(детализация!N179&gt;0,OFFSET(исх.данные!$A$16,детализация!N179,4,1,1)," ")</f>
        <v xml:space="preserve"> </v>
      </c>
      <c r="M180" s="25" t="str">
        <f>IF(детализация!Q179&gt;0,детализация!Q179," ")</f>
        <v xml:space="preserve"> </v>
      </c>
      <c r="N180" s="19" t="str">
        <f>IF(детализация!O179&gt;0,детализация!O179," ")</f>
        <v xml:space="preserve"> </v>
      </c>
      <c r="O180" s="19" t="str">
        <f>IF(детализация!P179&gt;0,детализация!P179," ")</f>
        <v xml:space="preserve"> </v>
      </c>
      <c r="P180" s="3" t="str">
        <f>детализация!R179&amp;" "&amp;детализация!S179&amp;" "&amp;детализация!T179&amp;" "&amp;детализация!U179</f>
        <v xml:space="preserve">   </v>
      </c>
      <c r="Q180" s="85">
        <f>IF(детализация!Q179&gt;0,1,0)</f>
        <v>0</v>
      </c>
    </row>
    <row r="181" spans="1:17" ht="15">
      <c r="A181" s="86">
        <v>177</v>
      </c>
      <c r="B181" s="18" t="str">
        <f>IF(детализация!B180&gt;0,детализация!B180," ")</f>
        <v xml:space="preserve"> </v>
      </c>
      <c r="C181" s="2" t="str">
        <f ca="1">детализация!E180</f>
        <v xml:space="preserve"> </v>
      </c>
      <c r="D181" s="2" t="str">
        <f ca="1">детализация!F180</f>
        <v xml:space="preserve">  </v>
      </c>
      <c r="E181" s="3" t="str">
        <f ca="1">детализация!G180</f>
        <v xml:space="preserve">  </v>
      </c>
      <c r="F181" s="3" t="str">
        <f>IF(детализация!H180&gt;0," ","Не задана")</f>
        <v>Не задана</v>
      </c>
      <c r="G181" s="25" t="str">
        <f>IF(детализация!I180&gt;0,детализация!I180," ")</f>
        <v xml:space="preserve"> </v>
      </c>
      <c r="H181" s="3" t="str">
        <f ca="1">IF(детализация!J180&gt;0,OFFSET(исх.данные!$A$16,детализация!J180,4,1,1)," ")</f>
        <v xml:space="preserve"> </v>
      </c>
      <c r="I181" s="3" t="str">
        <f ca="1">IF(детализация!K180&gt;0,OFFSET(исх.данные!$A$16,детализация!K180,4,1,1)," ")</f>
        <v xml:space="preserve"> </v>
      </c>
      <c r="J181" s="25" t="str">
        <f>IF(детализация!L180&gt;0,детализация!L180," ")</f>
        <v xml:space="preserve"> </v>
      </c>
      <c r="K181" s="3" t="str">
        <f ca="1">IF(детализация!M180&gt;0,OFFSET(исх.данные!$A$16,детализация!M180,4,1,1)," ")</f>
        <v xml:space="preserve"> </v>
      </c>
      <c r="L181" s="3" t="str">
        <f ca="1">IF(детализация!N180&gt;0,OFFSET(исх.данные!$A$16,детализация!N180,4,1,1)," ")</f>
        <v xml:space="preserve"> </v>
      </c>
      <c r="M181" s="25" t="str">
        <f>IF(детализация!Q180&gt;0,детализация!Q180," ")</f>
        <v xml:space="preserve"> </v>
      </c>
      <c r="N181" s="19" t="str">
        <f>IF(детализация!O180&gt;0,детализация!O180," ")</f>
        <v xml:space="preserve"> </v>
      </c>
      <c r="O181" s="19" t="str">
        <f>IF(детализация!P180&gt;0,детализация!P180," ")</f>
        <v xml:space="preserve"> </v>
      </c>
      <c r="P181" s="3" t="str">
        <f>детализация!R180&amp;" "&amp;детализация!S180&amp;" "&amp;детализация!T180&amp;" "&amp;детализация!U180</f>
        <v xml:space="preserve">   </v>
      </c>
      <c r="Q181" s="85">
        <f>IF(детализация!Q180&gt;0,1,0)</f>
        <v>0</v>
      </c>
    </row>
    <row r="182" spans="1:17" ht="15">
      <c r="A182" s="86">
        <v>178</v>
      </c>
      <c r="B182" s="18" t="str">
        <f>IF(детализация!B181&gt;0,детализация!B181," ")</f>
        <v xml:space="preserve"> </v>
      </c>
      <c r="C182" s="2" t="str">
        <f ca="1">детализация!E181</f>
        <v xml:space="preserve"> </v>
      </c>
      <c r="D182" s="2" t="str">
        <f ca="1">детализация!F181</f>
        <v xml:space="preserve">  </v>
      </c>
      <c r="E182" s="3" t="str">
        <f ca="1">детализация!G181</f>
        <v xml:space="preserve">  </v>
      </c>
      <c r="F182" s="3" t="str">
        <f>IF(детализация!H181&gt;0," ","Не задана")</f>
        <v>Не задана</v>
      </c>
      <c r="G182" s="25" t="str">
        <f>IF(детализация!I181&gt;0,детализация!I181," ")</f>
        <v xml:space="preserve"> </v>
      </c>
      <c r="H182" s="3" t="str">
        <f ca="1">IF(детализация!J181&gt;0,OFFSET(исх.данные!$A$16,детализация!J181,4,1,1)," ")</f>
        <v xml:space="preserve"> </v>
      </c>
      <c r="I182" s="3" t="str">
        <f ca="1">IF(детализация!K181&gt;0,OFFSET(исх.данные!$A$16,детализация!K181,4,1,1)," ")</f>
        <v xml:space="preserve"> </v>
      </c>
      <c r="J182" s="25" t="str">
        <f>IF(детализация!L181&gt;0,детализация!L181," ")</f>
        <v xml:space="preserve"> </v>
      </c>
      <c r="K182" s="3" t="str">
        <f ca="1">IF(детализация!M181&gt;0,OFFSET(исх.данные!$A$16,детализация!M181,4,1,1)," ")</f>
        <v xml:space="preserve"> </v>
      </c>
      <c r="L182" s="3" t="str">
        <f ca="1">IF(детализация!N181&gt;0,OFFSET(исх.данные!$A$16,детализация!N181,4,1,1)," ")</f>
        <v xml:space="preserve"> </v>
      </c>
      <c r="M182" s="25" t="str">
        <f>IF(детализация!Q181&gt;0,детализация!Q181," ")</f>
        <v xml:space="preserve"> </v>
      </c>
      <c r="N182" s="19" t="str">
        <f>IF(детализация!O181&gt;0,детализация!O181," ")</f>
        <v xml:space="preserve"> </v>
      </c>
      <c r="O182" s="19" t="str">
        <f>IF(детализация!P181&gt;0,детализация!P181," ")</f>
        <v xml:space="preserve"> </v>
      </c>
      <c r="P182" s="3" t="str">
        <f>детализация!R181&amp;" "&amp;детализация!S181&amp;" "&amp;детализация!T181&amp;" "&amp;детализация!U181</f>
        <v xml:space="preserve">   </v>
      </c>
      <c r="Q182" s="85">
        <f>IF(детализация!Q181&gt;0,1,0)</f>
        <v>0</v>
      </c>
    </row>
    <row r="183" spans="1:17" ht="15">
      <c r="A183" s="86">
        <v>179</v>
      </c>
      <c r="B183" s="18" t="str">
        <f>IF(детализация!B182&gt;0,детализация!B182," ")</f>
        <v xml:space="preserve"> </v>
      </c>
      <c r="C183" s="2" t="str">
        <f ca="1">детализация!E182</f>
        <v xml:space="preserve"> </v>
      </c>
      <c r="D183" s="2" t="str">
        <f ca="1">детализация!F182</f>
        <v xml:space="preserve">  </v>
      </c>
      <c r="E183" s="3" t="str">
        <f ca="1">детализация!G182</f>
        <v xml:space="preserve">  </v>
      </c>
      <c r="F183" s="3" t="str">
        <f>IF(детализация!H182&gt;0," ","Не задана")</f>
        <v>Не задана</v>
      </c>
      <c r="G183" s="25" t="str">
        <f>IF(детализация!I182&gt;0,детализация!I182," ")</f>
        <v xml:space="preserve"> </v>
      </c>
      <c r="H183" s="3" t="str">
        <f ca="1">IF(детализация!J182&gt;0,OFFSET(исх.данные!$A$16,детализация!J182,4,1,1)," ")</f>
        <v xml:space="preserve"> </v>
      </c>
      <c r="I183" s="3" t="str">
        <f ca="1">IF(детализация!K182&gt;0,OFFSET(исх.данные!$A$16,детализация!K182,4,1,1)," ")</f>
        <v xml:space="preserve"> </v>
      </c>
      <c r="J183" s="25" t="str">
        <f>IF(детализация!L182&gt;0,детализация!L182," ")</f>
        <v xml:space="preserve"> </v>
      </c>
      <c r="K183" s="3" t="str">
        <f ca="1">IF(детализация!M182&gt;0,OFFSET(исх.данные!$A$16,детализация!M182,4,1,1)," ")</f>
        <v xml:space="preserve"> </v>
      </c>
      <c r="L183" s="3" t="str">
        <f ca="1">IF(детализация!N182&gt;0,OFFSET(исх.данные!$A$16,детализация!N182,4,1,1)," ")</f>
        <v xml:space="preserve"> </v>
      </c>
      <c r="M183" s="25" t="str">
        <f>IF(детализация!Q182&gt;0,детализация!Q182," ")</f>
        <v xml:space="preserve"> </v>
      </c>
      <c r="N183" s="19" t="str">
        <f>IF(детализация!O182&gt;0,детализация!O182," ")</f>
        <v xml:space="preserve"> </v>
      </c>
      <c r="O183" s="19" t="str">
        <f>IF(детализация!P182&gt;0,детализация!P182," ")</f>
        <v xml:space="preserve"> </v>
      </c>
      <c r="P183" s="3" t="str">
        <f>детализация!R182&amp;" "&amp;детализация!S182&amp;" "&amp;детализация!T182&amp;" "&amp;детализация!U182</f>
        <v xml:space="preserve">   </v>
      </c>
      <c r="Q183" s="85">
        <f>IF(детализация!Q182&gt;0,1,0)</f>
        <v>0</v>
      </c>
    </row>
    <row r="184" spans="1:17" ht="15">
      <c r="A184" s="86">
        <v>180</v>
      </c>
      <c r="B184" s="18" t="str">
        <f>IF(детализация!B183&gt;0,детализация!B183," ")</f>
        <v xml:space="preserve"> </v>
      </c>
      <c r="C184" s="2" t="str">
        <f ca="1">детализация!E183</f>
        <v xml:space="preserve"> </v>
      </c>
      <c r="D184" s="2" t="str">
        <f ca="1">детализация!F183</f>
        <v xml:space="preserve">  </v>
      </c>
      <c r="E184" s="3" t="str">
        <f ca="1">детализация!G183</f>
        <v xml:space="preserve">  </v>
      </c>
      <c r="F184" s="3" t="str">
        <f>IF(детализация!H183&gt;0," ","Не задана")</f>
        <v>Не задана</v>
      </c>
      <c r="G184" s="25" t="str">
        <f>IF(детализация!I183&gt;0,детализация!I183," ")</f>
        <v xml:space="preserve"> </v>
      </c>
      <c r="H184" s="3" t="str">
        <f ca="1">IF(детализация!J183&gt;0,OFFSET(исх.данные!$A$16,детализация!J183,4,1,1)," ")</f>
        <v xml:space="preserve"> </v>
      </c>
      <c r="I184" s="3" t="str">
        <f ca="1">IF(детализация!K183&gt;0,OFFSET(исх.данные!$A$16,детализация!K183,4,1,1)," ")</f>
        <v xml:space="preserve"> </v>
      </c>
      <c r="J184" s="25" t="str">
        <f>IF(детализация!L183&gt;0,детализация!L183," ")</f>
        <v xml:space="preserve"> </v>
      </c>
      <c r="K184" s="3" t="str">
        <f ca="1">IF(детализация!M183&gt;0,OFFSET(исх.данные!$A$16,детализация!M183,4,1,1)," ")</f>
        <v xml:space="preserve"> </v>
      </c>
      <c r="L184" s="3" t="str">
        <f ca="1">IF(детализация!N183&gt;0,OFFSET(исх.данные!$A$16,детализация!N183,4,1,1)," ")</f>
        <v xml:space="preserve"> </v>
      </c>
      <c r="M184" s="25" t="str">
        <f>IF(детализация!Q183&gt;0,детализация!Q183," ")</f>
        <v xml:space="preserve"> </v>
      </c>
      <c r="N184" s="19" t="str">
        <f>IF(детализация!O183&gt;0,детализация!O183," ")</f>
        <v xml:space="preserve"> </v>
      </c>
      <c r="O184" s="19" t="str">
        <f>IF(детализация!P183&gt;0,детализация!P183," ")</f>
        <v xml:space="preserve"> </v>
      </c>
      <c r="P184" s="3" t="str">
        <f>детализация!R183&amp;" "&amp;детализация!S183&amp;" "&amp;детализация!T183&amp;" "&amp;детализация!U183</f>
        <v xml:space="preserve">   </v>
      </c>
      <c r="Q184" s="85">
        <f>IF(детализация!Q183&gt;0,1,0)</f>
        <v>0</v>
      </c>
    </row>
    <row r="185" spans="1:17" ht="15">
      <c r="A185" s="86">
        <v>181</v>
      </c>
      <c r="B185" s="18" t="str">
        <f>IF(детализация!B184&gt;0,детализация!B184," ")</f>
        <v xml:space="preserve"> </v>
      </c>
      <c r="C185" s="2" t="str">
        <f ca="1">детализация!E184</f>
        <v xml:space="preserve"> </v>
      </c>
      <c r="D185" s="2" t="str">
        <f ca="1">детализация!F184</f>
        <v xml:space="preserve">  </v>
      </c>
      <c r="E185" s="3" t="str">
        <f ca="1">детализация!G184</f>
        <v xml:space="preserve">  </v>
      </c>
      <c r="F185" s="3" t="str">
        <f>IF(детализация!H184&gt;0," ","Не задана")</f>
        <v>Не задана</v>
      </c>
      <c r="G185" s="25" t="str">
        <f>IF(детализация!I184&gt;0,детализация!I184," ")</f>
        <v xml:space="preserve"> </v>
      </c>
      <c r="H185" s="3" t="str">
        <f ca="1">IF(детализация!J184&gt;0,OFFSET(исх.данные!$A$16,детализация!J184,4,1,1)," ")</f>
        <v xml:space="preserve"> </v>
      </c>
      <c r="I185" s="3" t="str">
        <f ca="1">IF(детализация!K184&gt;0,OFFSET(исх.данные!$A$16,детализация!K184,4,1,1)," ")</f>
        <v xml:space="preserve"> </v>
      </c>
      <c r="J185" s="25" t="str">
        <f>IF(детализация!L184&gt;0,детализация!L184," ")</f>
        <v xml:space="preserve"> </v>
      </c>
      <c r="K185" s="3" t="str">
        <f ca="1">IF(детализация!M184&gt;0,OFFSET(исх.данные!$A$16,детализация!M184,4,1,1)," ")</f>
        <v xml:space="preserve"> </v>
      </c>
      <c r="L185" s="3" t="str">
        <f ca="1">IF(детализация!N184&gt;0,OFFSET(исх.данные!$A$16,детализация!N184,4,1,1)," ")</f>
        <v xml:space="preserve"> </v>
      </c>
      <c r="M185" s="25" t="str">
        <f>IF(детализация!Q184&gt;0,детализация!Q184," ")</f>
        <v xml:space="preserve"> </v>
      </c>
      <c r="N185" s="19" t="str">
        <f>IF(детализация!O184&gt;0,детализация!O184," ")</f>
        <v xml:space="preserve"> </v>
      </c>
      <c r="O185" s="19" t="str">
        <f>IF(детализация!P184&gt;0,детализация!P184," ")</f>
        <v xml:space="preserve"> </v>
      </c>
      <c r="P185" s="3" t="str">
        <f>детализация!R184&amp;" "&amp;детализация!S184&amp;" "&amp;детализация!T184&amp;" "&amp;детализация!U184</f>
        <v xml:space="preserve">   </v>
      </c>
      <c r="Q185" s="85">
        <f>IF(детализация!Q184&gt;0,1,0)</f>
        <v>0</v>
      </c>
    </row>
    <row r="186" spans="1:17" ht="15">
      <c r="A186" s="86">
        <v>182</v>
      </c>
      <c r="B186" s="18" t="str">
        <f>IF(детализация!B185&gt;0,детализация!B185," ")</f>
        <v xml:space="preserve"> </v>
      </c>
      <c r="C186" s="2" t="str">
        <f ca="1">детализация!E185</f>
        <v xml:space="preserve"> </v>
      </c>
      <c r="D186" s="2" t="str">
        <f ca="1">детализация!F185</f>
        <v xml:space="preserve">  </v>
      </c>
      <c r="E186" s="3" t="str">
        <f ca="1">детализация!G185</f>
        <v xml:space="preserve">  </v>
      </c>
      <c r="F186" s="3" t="str">
        <f>IF(детализация!H185&gt;0," ","Не задана")</f>
        <v>Не задана</v>
      </c>
      <c r="G186" s="25" t="str">
        <f>IF(детализация!I185&gt;0,детализация!I185," ")</f>
        <v xml:space="preserve"> </v>
      </c>
      <c r="H186" s="3" t="str">
        <f ca="1">IF(детализация!J185&gt;0,OFFSET(исх.данные!$A$16,детализация!J185,4,1,1)," ")</f>
        <v xml:space="preserve"> </v>
      </c>
      <c r="I186" s="3" t="str">
        <f ca="1">IF(детализация!K185&gt;0,OFFSET(исх.данные!$A$16,детализация!K185,4,1,1)," ")</f>
        <v xml:space="preserve"> </v>
      </c>
      <c r="J186" s="25" t="str">
        <f>IF(детализация!L185&gt;0,детализация!L185," ")</f>
        <v xml:space="preserve"> </v>
      </c>
      <c r="K186" s="3" t="str">
        <f ca="1">IF(детализация!M185&gt;0,OFFSET(исх.данные!$A$16,детализация!M185,4,1,1)," ")</f>
        <v xml:space="preserve"> </v>
      </c>
      <c r="L186" s="3" t="str">
        <f ca="1">IF(детализация!N185&gt;0,OFFSET(исх.данные!$A$16,детализация!N185,4,1,1)," ")</f>
        <v xml:space="preserve"> </v>
      </c>
      <c r="M186" s="25" t="str">
        <f>IF(детализация!Q185&gt;0,детализация!Q185," ")</f>
        <v xml:space="preserve"> </v>
      </c>
      <c r="N186" s="19" t="str">
        <f>IF(детализация!O185&gt;0,детализация!O185," ")</f>
        <v xml:space="preserve"> </v>
      </c>
      <c r="O186" s="19" t="str">
        <f>IF(детализация!P185&gt;0,детализация!P185," ")</f>
        <v xml:space="preserve"> </v>
      </c>
      <c r="P186" s="3" t="str">
        <f>детализация!R185&amp;" "&amp;детализация!S185&amp;" "&amp;детализация!T185&amp;" "&amp;детализация!U185</f>
        <v xml:space="preserve">   </v>
      </c>
      <c r="Q186" s="85">
        <f>IF(детализация!Q185&gt;0,1,0)</f>
        <v>0</v>
      </c>
    </row>
    <row r="187" spans="1:17" ht="15">
      <c r="A187" s="86">
        <v>183</v>
      </c>
      <c r="B187" s="18" t="str">
        <f>IF(детализация!B186&gt;0,детализация!B186," ")</f>
        <v xml:space="preserve"> </v>
      </c>
      <c r="C187" s="2" t="str">
        <f ca="1">детализация!E186</f>
        <v xml:space="preserve"> </v>
      </c>
      <c r="D187" s="2" t="str">
        <f ca="1">детализация!F186</f>
        <v xml:space="preserve">  </v>
      </c>
      <c r="E187" s="3" t="str">
        <f ca="1">детализация!G186</f>
        <v xml:space="preserve">  </v>
      </c>
      <c r="F187" s="3" t="str">
        <f>IF(детализация!H186&gt;0," ","Не задана")</f>
        <v>Не задана</v>
      </c>
      <c r="G187" s="25" t="str">
        <f>IF(детализация!I186&gt;0,детализация!I186," ")</f>
        <v xml:space="preserve"> </v>
      </c>
      <c r="H187" s="3" t="str">
        <f ca="1">IF(детализация!J186&gt;0,OFFSET(исх.данные!$A$16,детализация!J186,4,1,1)," ")</f>
        <v xml:space="preserve"> </v>
      </c>
      <c r="I187" s="3" t="str">
        <f ca="1">IF(детализация!K186&gt;0,OFFSET(исх.данные!$A$16,детализация!K186,4,1,1)," ")</f>
        <v xml:space="preserve"> </v>
      </c>
      <c r="J187" s="25" t="str">
        <f>IF(детализация!L186&gt;0,детализация!L186," ")</f>
        <v xml:space="preserve"> </v>
      </c>
      <c r="K187" s="3" t="str">
        <f ca="1">IF(детализация!M186&gt;0,OFFSET(исх.данные!$A$16,детализация!M186,4,1,1)," ")</f>
        <v xml:space="preserve"> </v>
      </c>
      <c r="L187" s="3" t="str">
        <f ca="1">IF(детализация!N186&gt;0,OFFSET(исх.данные!$A$16,детализация!N186,4,1,1)," ")</f>
        <v xml:space="preserve"> </v>
      </c>
      <c r="M187" s="25" t="str">
        <f>IF(детализация!Q186&gt;0,детализация!Q186," ")</f>
        <v xml:space="preserve"> </v>
      </c>
      <c r="N187" s="19" t="str">
        <f>IF(детализация!O186&gt;0,детализация!O186," ")</f>
        <v xml:space="preserve"> </v>
      </c>
      <c r="O187" s="19" t="str">
        <f>IF(детализация!P186&gt;0,детализация!P186," ")</f>
        <v xml:space="preserve"> </v>
      </c>
      <c r="P187" s="3" t="str">
        <f>детализация!R186&amp;" "&amp;детализация!S186&amp;" "&amp;детализация!T186&amp;" "&amp;детализация!U186</f>
        <v xml:space="preserve">   </v>
      </c>
      <c r="Q187" s="85">
        <f>IF(детализация!Q186&gt;0,1,0)</f>
        <v>0</v>
      </c>
    </row>
    <row r="188" spans="1:17" ht="15">
      <c r="A188" s="86">
        <v>184</v>
      </c>
      <c r="B188" s="18" t="str">
        <f>IF(детализация!B187&gt;0,детализация!B187," ")</f>
        <v xml:space="preserve"> </v>
      </c>
      <c r="C188" s="2" t="str">
        <f ca="1">детализация!E187</f>
        <v xml:space="preserve"> </v>
      </c>
      <c r="D188" s="2" t="str">
        <f ca="1">детализация!F187</f>
        <v xml:space="preserve">  </v>
      </c>
      <c r="E188" s="3" t="str">
        <f ca="1">детализация!G187</f>
        <v xml:space="preserve">  </v>
      </c>
      <c r="F188" s="3" t="str">
        <f>IF(детализация!H187&gt;0," ","Не задана")</f>
        <v>Не задана</v>
      </c>
      <c r="G188" s="25" t="str">
        <f>IF(детализация!I187&gt;0,детализация!I187," ")</f>
        <v xml:space="preserve"> </v>
      </c>
      <c r="H188" s="3" t="str">
        <f ca="1">IF(детализация!J187&gt;0,OFFSET(исх.данные!$A$16,детализация!J187,4,1,1)," ")</f>
        <v xml:space="preserve"> </v>
      </c>
      <c r="I188" s="3" t="str">
        <f ca="1">IF(детализация!K187&gt;0,OFFSET(исх.данные!$A$16,детализация!K187,4,1,1)," ")</f>
        <v xml:space="preserve"> </v>
      </c>
      <c r="J188" s="25" t="str">
        <f>IF(детализация!L187&gt;0,детализация!L187," ")</f>
        <v xml:space="preserve"> </v>
      </c>
      <c r="K188" s="3" t="str">
        <f ca="1">IF(детализация!M187&gt;0,OFFSET(исх.данные!$A$16,детализация!M187,4,1,1)," ")</f>
        <v xml:space="preserve"> </v>
      </c>
      <c r="L188" s="3" t="str">
        <f ca="1">IF(детализация!N187&gt;0,OFFSET(исх.данные!$A$16,детализация!N187,4,1,1)," ")</f>
        <v xml:space="preserve"> </v>
      </c>
      <c r="M188" s="25" t="str">
        <f>IF(детализация!Q187&gt;0,детализация!Q187," ")</f>
        <v xml:space="preserve"> </v>
      </c>
      <c r="N188" s="19" t="str">
        <f>IF(детализация!O187&gt;0,детализация!O187," ")</f>
        <v xml:space="preserve"> </v>
      </c>
      <c r="O188" s="19" t="str">
        <f>IF(детализация!P187&gt;0,детализация!P187," ")</f>
        <v xml:space="preserve"> </v>
      </c>
      <c r="P188" s="3" t="str">
        <f>детализация!R187&amp;" "&amp;детализация!S187&amp;" "&amp;детализация!T187&amp;" "&amp;детализация!U187</f>
        <v xml:space="preserve">   </v>
      </c>
      <c r="Q188" s="85">
        <f>IF(детализация!Q187&gt;0,1,0)</f>
        <v>0</v>
      </c>
    </row>
    <row r="189" spans="1:17" ht="15">
      <c r="A189" s="86">
        <v>185</v>
      </c>
      <c r="B189" s="18" t="str">
        <f>IF(детализация!B188&gt;0,детализация!B188," ")</f>
        <v xml:space="preserve"> </v>
      </c>
      <c r="C189" s="2" t="str">
        <f ca="1">детализация!E188</f>
        <v xml:space="preserve"> </v>
      </c>
      <c r="D189" s="2" t="str">
        <f ca="1">детализация!F188</f>
        <v xml:space="preserve">  </v>
      </c>
      <c r="E189" s="3" t="str">
        <f ca="1">детализация!G188</f>
        <v xml:space="preserve">  </v>
      </c>
      <c r="F189" s="3" t="str">
        <f>IF(детализация!H188&gt;0," ","Не задана")</f>
        <v>Не задана</v>
      </c>
      <c r="G189" s="25" t="str">
        <f>IF(детализация!I188&gt;0,детализация!I188," ")</f>
        <v xml:space="preserve"> </v>
      </c>
      <c r="H189" s="3" t="str">
        <f ca="1">IF(детализация!J188&gt;0,OFFSET(исх.данные!$A$16,детализация!J188,4,1,1)," ")</f>
        <v xml:space="preserve"> </v>
      </c>
      <c r="I189" s="3" t="str">
        <f ca="1">IF(детализация!K188&gt;0,OFFSET(исх.данные!$A$16,детализация!K188,4,1,1)," ")</f>
        <v xml:space="preserve"> </v>
      </c>
      <c r="J189" s="25" t="str">
        <f>IF(детализация!L188&gt;0,детализация!L188," ")</f>
        <v xml:space="preserve"> </v>
      </c>
      <c r="K189" s="3" t="str">
        <f ca="1">IF(детализация!M188&gt;0,OFFSET(исх.данные!$A$16,детализация!M188,4,1,1)," ")</f>
        <v xml:space="preserve"> </v>
      </c>
      <c r="L189" s="3" t="str">
        <f ca="1">IF(детализация!N188&gt;0,OFFSET(исх.данные!$A$16,детализация!N188,4,1,1)," ")</f>
        <v xml:space="preserve"> </v>
      </c>
      <c r="M189" s="25" t="str">
        <f>IF(детализация!Q188&gt;0,детализация!Q188," ")</f>
        <v xml:space="preserve"> </v>
      </c>
      <c r="N189" s="19" t="str">
        <f>IF(детализация!O188&gt;0,детализация!O188," ")</f>
        <v xml:space="preserve"> </v>
      </c>
      <c r="O189" s="19" t="str">
        <f>IF(детализация!P188&gt;0,детализация!P188," ")</f>
        <v xml:space="preserve"> </v>
      </c>
      <c r="P189" s="3" t="str">
        <f>детализация!R188&amp;" "&amp;детализация!S188&amp;" "&amp;детализация!T188&amp;" "&amp;детализация!U188</f>
        <v xml:space="preserve">   </v>
      </c>
      <c r="Q189" s="85">
        <f>IF(детализация!Q188&gt;0,1,0)</f>
        <v>0</v>
      </c>
    </row>
    <row r="190" spans="1:17" ht="15">
      <c r="A190" s="86">
        <v>186</v>
      </c>
      <c r="B190" s="18" t="str">
        <f>IF(детализация!B189&gt;0,детализация!B189," ")</f>
        <v xml:space="preserve"> </v>
      </c>
      <c r="C190" s="2" t="str">
        <f ca="1">детализация!E189</f>
        <v xml:space="preserve"> </v>
      </c>
      <c r="D190" s="2" t="str">
        <f ca="1">детализация!F189</f>
        <v xml:space="preserve">  </v>
      </c>
      <c r="E190" s="3" t="str">
        <f ca="1">детализация!G189</f>
        <v xml:space="preserve">  </v>
      </c>
      <c r="F190" s="3" t="str">
        <f>IF(детализация!H189&gt;0," ","Не задана")</f>
        <v>Не задана</v>
      </c>
      <c r="G190" s="25" t="str">
        <f>IF(детализация!I189&gt;0,детализация!I189," ")</f>
        <v xml:space="preserve"> </v>
      </c>
      <c r="H190" s="3" t="str">
        <f ca="1">IF(детализация!J189&gt;0,OFFSET(исх.данные!$A$16,детализация!J189,4,1,1)," ")</f>
        <v xml:space="preserve"> </v>
      </c>
      <c r="I190" s="3" t="str">
        <f ca="1">IF(детализация!K189&gt;0,OFFSET(исх.данные!$A$16,детализация!K189,4,1,1)," ")</f>
        <v xml:space="preserve"> </v>
      </c>
      <c r="J190" s="25" t="str">
        <f>IF(детализация!L189&gt;0,детализация!L189," ")</f>
        <v xml:space="preserve"> </v>
      </c>
      <c r="K190" s="3" t="str">
        <f ca="1">IF(детализация!M189&gt;0,OFFSET(исх.данные!$A$16,детализация!M189,4,1,1)," ")</f>
        <v xml:space="preserve"> </v>
      </c>
      <c r="L190" s="3" t="str">
        <f ca="1">IF(детализация!N189&gt;0,OFFSET(исх.данные!$A$16,детализация!N189,4,1,1)," ")</f>
        <v xml:space="preserve"> </v>
      </c>
      <c r="M190" s="25" t="str">
        <f>IF(детализация!Q189&gt;0,детализация!Q189," ")</f>
        <v xml:space="preserve"> </v>
      </c>
      <c r="N190" s="19" t="str">
        <f>IF(детализация!O189&gt;0,детализация!O189," ")</f>
        <v xml:space="preserve"> </v>
      </c>
      <c r="O190" s="19" t="str">
        <f>IF(детализация!P189&gt;0,детализация!P189," ")</f>
        <v xml:space="preserve"> </v>
      </c>
      <c r="P190" s="3" t="str">
        <f>детализация!R189&amp;" "&amp;детализация!S189&amp;" "&amp;детализация!T189&amp;" "&amp;детализация!U189</f>
        <v xml:space="preserve">   </v>
      </c>
      <c r="Q190" s="85">
        <f>IF(детализация!Q189&gt;0,1,0)</f>
        <v>0</v>
      </c>
    </row>
    <row r="191" spans="1:17" ht="15">
      <c r="A191" s="86">
        <v>187</v>
      </c>
      <c r="B191" s="18" t="str">
        <f>IF(детализация!B190&gt;0,детализация!B190," ")</f>
        <v xml:space="preserve"> </v>
      </c>
      <c r="C191" s="2" t="str">
        <f ca="1">детализация!E190</f>
        <v xml:space="preserve"> </v>
      </c>
      <c r="D191" s="2" t="str">
        <f ca="1">детализация!F190</f>
        <v xml:space="preserve">  </v>
      </c>
      <c r="E191" s="3" t="str">
        <f ca="1">детализация!G190</f>
        <v xml:space="preserve">  </v>
      </c>
      <c r="F191" s="3" t="str">
        <f>IF(детализация!H190&gt;0," ","Не задана")</f>
        <v>Не задана</v>
      </c>
      <c r="G191" s="25" t="str">
        <f>IF(детализация!I190&gt;0,детализация!I190," ")</f>
        <v xml:space="preserve"> </v>
      </c>
      <c r="H191" s="3" t="str">
        <f ca="1">IF(детализация!J190&gt;0,OFFSET(исх.данные!$A$16,детализация!J190,4,1,1)," ")</f>
        <v xml:space="preserve"> </v>
      </c>
      <c r="I191" s="3" t="str">
        <f ca="1">IF(детализация!K190&gt;0,OFFSET(исх.данные!$A$16,детализация!K190,4,1,1)," ")</f>
        <v xml:space="preserve"> </v>
      </c>
      <c r="J191" s="25" t="str">
        <f>IF(детализация!L190&gt;0,детализация!L190," ")</f>
        <v xml:space="preserve"> </v>
      </c>
      <c r="K191" s="3" t="str">
        <f ca="1">IF(детализация!M190&gt;0,OFFSET(исх.данные!$A$16,детализация!M190,4,1,1)," ")</f>
        <v xml:space="preserve"> </v>
      </c>
      <c r="L191" s="3" t="str">
        <f ca="1">IF(детализация!N190&gt;0,OFFSET(исх.данные!$A$16,детализация!N190,4,1,1)," ")</f>
        <v xml:space="preserve"> </v>
      </c>
      <c r="M191" s="25" t="str">
        <f>IF(детализация!Q190&gt;0,детализация!Q190," ")</f>
        <v xml:space="preserve"> </v>
      </c>
      <c r="N191" s="19" t="str">
        <f>IF(детализация!O190&gt;0,детализация!O190," ")</f>
        <v xml:space="preserve"> </v>
      </c>
      <c r="O191" s="19" t="str">
        <f>IF(детализация!P190&gt;0,детализация!P190," ")</f>
        <v xml:space="preserve"> </v>
      </c>
      <c r="P191" s="3" t="str">
        <f>детализация!R190&amp;" "&amp;детализация!S190&amp;" "&amp;детализация!T190&amp;" "&amp;детализация!U190</f>
        <v xml:space="preserve">   </v>
      </c>
      <c r="Q191" s="85">
        <f>IF(детализация!Q190&gt;0,1,0)</f>
        <v>0</v>
      </c>
    </row>
    <row r="192" spans="1:17" ht="15">
      <c r="A192" s="86">
        <v>188</v>
      </c>
      <c r="B192" s="18" t="str">
        <f>IF(детализация!B191&gt;0,детализация!B191," ")</f>
        <v xml:space="preserve"> </v>
      </c>
      <c r="C192" s="2" t="str">
        <f ca="1">детализация!E191</f>
        <v xml:space="preserve"> </v>
      </c>
      <c r="D192" s="2" t="str">
        <f ca="1">детализация!F191</f>
        <v xml:space="preserve">  </v>
      </c>
      <c r="E192" s="3" t="str">
        <f ca="1">детализация!G191</f>
        <v xml:space="preserve">  </v>
      </c>
      <c r="F192" s="3" t="str">
        <f>IF(детализация!H191&gt;0," ","Не задана")</f>
        <v>Не задана</v>
      </c>
      <c r="G192" s="25" t="str">
        <f>IF(детализация!I191&gt;0,детализация!I191," ")</f>
        <v xml:space="preserve"> </v>
      </c>
      <c r="H192" s="3" t="str">
        <f ca="1">IF(детализация!J191&gt;0,OFFSET(исх.данные!$A$16,детализация!J191,4,1,1)," ")</f>
        <v xml:space="preserve"> </v>
      </c>
      <c r="I192" s="3" t="str">
        <f ca="1">IF(детализация!K191&gt;0,OFFSET(исх.данные!$A$16,детализация!K191,4,1,1)," ")</f>
        <v xml:space="preserve"> </v>
      </c>
      <c r="J192" s="25" t="str">
        <f>IF(детализация!L191&gt;0,детализация!L191," ")</f>
        <v xml:space="preserve"> </v>
      </c>
      <c r="K192" s="3" t="str">
        <f ca="1">IF(детализация!M191&gt;0,OFFSET(исх.данные!$A$16,детализация!M191,4,1,1)," ")</f>
        <v xml:space="preserve"> </v>
      </c>
      <c r="L192" s="3" t="str">
        <f ca="1">IF(детализация!N191&gt;0,OFFSET(исх.данные!$A$16,детализация!N191,4,1,1)," ")</f>
        <v xml:space="preserve"> </v>
      </c>
      <c r="M192" s="25" t="str">
        <f>IF(детализация!Q191&gt;0,детализация!Q191," ")</f>
        <v xml:space="preserve"> </v>
      </c>
      <c r="N192" s="19" t="str">
        <f>IF(детализация!O191&gt;0,детализация!O191," ")</f>
        <v xml:space="preserve"> </v>
      </c>
      <c r="O192" s="19" t="str">
        <f>IF(детализация!P191&gt;0,детализация!P191," ")</f>
        <v xml:space="preserve"> </v>
      </c>
      <c r="P192" s="3" t="str">
        <f>детализация!R191&amp;" "&amp;детализация!S191&amp;" "&amp;детализация!T191&amp;" "&amp;детализация!U191</f>
        <v xml:space="preserve">   </v>
      </c>
      <c r="Q192" s="85">
        <f>IF(детализация!Q191&gt;0,1,0)</f>
        <v>0</v>
      </c>
    </row>
    <row r="193" spans="1:17" ht="15">
      <c r="A193" s="86">
        <v>189</v>
      </c>
      <c r="B193" s="18" t="str">
        <f>IF(детализация!B192&gt;0,детализация!B192," ")</f>
        <v xml:space="preserve"> </v>
      </c>
      <c r="C193" s="2" t="str">
        <f ca="1">детализация!E192</f>
        <v xml:space="preserve"> </v>
      </c>
      <c r="D193" s="2" t="str">
        <f ca="1">детализация!F192</f>
        <v xml:space="preserve">  </v>
      </c>
      <c r="E193" s="3" t="str">
        <f ca="1">детализация!G192</f>
        <v xml:space="preserve">  </v>
      </c>
      <c r="F193" s="3" t="str">
        <f>IF(детализация!H192&gt;0," ","Не задана")</f>
        <v>Не задана</v>
      </c>
      <c r="G193" s="25" t="str">
        <f>IF(детализация!I192&gt;0,детализация!I192," ")</f>
        <v xml:space="preserve"> </v>
      </c>
      <c r="H193" s="3" t="str">
        <f ca="1">IF(детализация!J192&gt;0,OFFSET(исх.данные!$A$16,детализация!J192,4,1,1)," ")</f>
        <v xml:space="preserve"> </v>
      </c>
      <c r="I193" s="3" t="str">
        <f ca="1">IF(детализация!K192&gt;0,OFFSET(исх.данные!$A$16,детализация!K192,4,1,1)," ")</f>
        <v xml:space="preserve"> </v>
      </c>
      <c r="J193" s="25" t="str">
        <f>IF(детализация!L192&gt;0,детализация!L192," ")</f>
        <v xml:space="preserve"> </v>
      </c>
      <c r="K193" s="3" t="str">
        <f ca="1">IF(детализация!M192&gt;0,OFFSET(исх.данные!$A$16,детализация!M192,4,1,1)," ")</f>
        <v xml:space="preserve"> </v>
      </c>
      <c r="L193" s="3" t="str">
        <f ca="1">IF(детализация!N192&gt;0,OFFSET(исх.данные!$A$16,детализация!N192,4,1,1)," ")</f>
        <v xml:space="preserve"> </v>
      </c>
      <c r="M193" s="25" t="str">
        <f>IF(детализация!Q192&gt;0,детализация!Q192," ")</f>
        <v xml:space="preserve"> </v>
      </c>
      <c r="N193" s="19" t="str">
        <f>IF(детализация!O192&gt;0,детализация!O192," ")</f>
        <v xml:space="preserve"> </v>
      </c>
      <c r="O193" s="19" t="str">
        <f>IF(детализация!P192&gt;0,детализация!P192," ")</f>
        <v xml:space="preserve"> </v>
      </c>
      <c r="P193" s="3" t="str">
        <f>детализация!R192&amp;" "&amp;детализация!S192&amp;" "&amp;детализация!T192&amp;" "&amp;детализация!U192</f>
        <v xml:space="preserve">   </v>
      </c>
      <c r="Q193" s="85">
        <f>IF(детализация!Q192&gt;0,1,0)</f>
        <v>0</v>
      </c>
    </row>
    <row r="194" spans="1:17" ht="15">
      <c r="A194" s="86">
        <v>190</v>
      </c>
      <c r="B194" s="18" t="str">
        <f>IF(детализация!B193&gt;0,детализация!B193," ")</f>
        <v xml:space="preserve"> </v>
      </c>
      <c r="C194" s="2" t="str">
        <f ca="1">детализация!E193</f>
        <v xml:space="preserve"> </v>
      </c>
      <c r="D194" s="2" t="str">
        <f ca="1">детализация!F193</f>
        <v xml:space="preserve">  </v>
      </c>
      <c r="E194" s="3" t="str">
        <f ca="1">детализация!G193</f>
        <v xml:space="preserve">  </v>
      </c>
      <c r="F194" s="3" t="str">
        <f>IF(детализация!H193&gt;0," ","Не задана")</f>
        <v>Не задана</v>
      </c>
      <c r="G194" s="25" t="str">
        <f>IF(детализация!I193&gt;0,детализация!I193," ")</f>
        <v xml:space="preserve"> </v>
      </c>
      <c r="H194" s="3" t="str">
        <f ca="1">IF(детализация!J193&gt;0,OFFSET(исх.данные!$A$16,детализация!J193,4,1,1)," ")</f>
        <v xml:space="preserve"> </v>
      </c>
      <c r="I194" s="3" t="str">
        <f ca="1">IF(детализация!K193&gt;0,OFFSET(исх.данные!$A$16,детализация!K193,4,1,1)," ")</f>
        <v xml:space="preserve"> </v>
      </c>
      <c r="J194" s="25" t="str">
        <f>IF(детализация!L193&gt;0,детализация!L193," ")</f>
        <v xml:space="preserve"> </v>
      </c>
      <c r="K194" s="3" t="str">
        <f ca="1">IF(детализация!M193&gt;0,OFFSET(исх.данные!$A$16,детализация!M193,4,1,1)," ")</f>
        <v xml:space="preserve"> </v>
      </c>
      <c r="L194" s="3" t="str">
        <f ca="1">IF(детализация!N193&gt;0,OFFSET(исх.данные!$A$16,детализация!N193,4,1,1)," ")</f>
        <v xml:space="preserve"> </v>
      </c>
      <c r="M194" s="25" t="str">
        <f>IF(детализация!Q193&gt;0,детализация!Q193," ")</f>
        <v xml:space="preserve"> </v>
      </c>
      <c r="N194" s="19" t="str">
        <f>IF(детализация!O193&gt;0,детализация!O193," ")</f>
        <v xml:space="preserve"> </v>
      </c>
      <c r="O194" s="19" t="str">
        <f>IF(детализация!P193&gt;0,детализация!P193," ")</f>
        <v xml:space="preserve"> </v>
      </c>
      <c r="P194" s="3" t="str">
        <f>детализация!R193&amp;" "&amp;детализация!S193&amp;" "&amp;детализация!T193&amp;" "&amp;детализация!U193</f>
        <v xml:space="preserve">   </v>
      </c>
      <c r="Q194" s="85">
        <f>IF(детализация!Q193&gt;0,1,0)</f>
        <v>0</v>
      </c>
    </row>
    <row r="195" spans="1:17" ht="15">
      <c r="A195" s="86">
        <v>191</v>
      </c>
      <c r="B195" s="18" t="str">
        <f>IF(детализация!B194&gt;0,детализация!B194," ")</f>
        <v xml:space="preserve"> </v>
      </c>
      <c r="C195" s="2" t="str">
        <f ca="1">детализация!E194</f>
        <v xml:space="preserve"> </v>
      </c>
      <c r="D195" s="2" t="str">
        <f ca="1">детализация!F194</f>
        <v xml:space="preserve">  </v>
      </c>
      <c r="E195" s="3" t="str">
        <f ca="1">детализация!G194</f>
        <v xml:space="preserve">  </v>
      </c>
      <c r="F195" s="3" t="str">
        <f>IF(детализация!H194&gt;0," ","Не задана")</f>
        <v>Не задана</v>
      </c>
      <c r="G195" s="25" t="str">
        <f>IF(детализация!I194&gt;0,детализация!I194," ")</f>
        <v xml:space="preserve"> </v>
      </c>
      <c r="H195" s="3" t="str">
        <f ca="1">IF(детализация!J194&gt;0,OFFSET(исх.данные!$A$16,детализация!J194,4,1,1)," ")</f>
        <v xml:space="preserve"> </v>
      </c>
      <c r="I195" s="3" t="str">
        <f ca="1">IF(детализация!K194&gt;0,OFFSET(исх.данные!$A$16,детализация!K194,4,1,1)," ")</f>
        <v xml:space="preserve"> </v>
      </c>
      <c r="J195" s="25" t="str">
        <f>IF(детализация!L194&gt;0,детализация!L194," ")</f>
        <v xml:space="preserve"> </v>
      </c>
      <c r="K195" s="3" t="str">
        <f ca="1">IF(детализация!M194&gt;0,OFFSET(исх.данные!$A$16,детализация!M194,4,1,1)," ")</f>
        <v xml:space="preserve"> </v>
      </c>
      <c r="L195" s="3" t="str">
        <f ca="1">IF(детализация!N194&gt;0,OFFSET(исх.данные!$A$16,детализация!N194,4,1,1)," ")</f>
        <v xml:space="preserve"> </v>
      </c>
      <c r="M195" s="25" t="str">
        <f>IF(детализация!Q194&gt;0,детализация!Q194," ")</f>
        <v xml:space="preserve"> </v>
      </c>
      <c r="N195" s="19" t="str">
        <f>IF(детализация!O194&gt;0,детализация!O194," ")</f>
        <v xml:space="preserve"> </v>
      </c>
      <c r="O195" s="19" t="str">
        <f>IF(детализация!P194&gt;0,детализация!P194," ")</f>
        <v xml:space="preserve"> </v>
      </c>
      <c r="P195" s="3" t="str">
        <f>детализация!R194&amp;" "&amp;детализация!S194&amp;" "&amp;детализация!T194&amp;" "&amp;детализация!U194</f>
        <v xml:space="preserve">   </v>
      </c>
      <c r="Q195" s="85">
        <f>IF(детализация!Q194&gt;0,1,0)</f>
        <v>0</v>
      </c>
    </row>
    <row r="196" spans="1:17" ht="15">
      <c r="A196" s="86">
        <v>192</v>
      </c>
      <c r="B196" s="18" t="str">
        <f>IF(детализация!B195&gt;0,детализация!B195," ")</f>
        <v xml:space="preserve"> </v>
      </c>
      <c r="C196" s="2" t="str">
        <f ca="1">детализация!E195</f>
        <v xml:space="preserve"> </v>
      </c>
      <c r="D196" s="2" t="str">
        <f ca="1">детализация!F195</f>
        <v xml:space="preserve">  </v>
      </c>
      <c r="E196" s="3" t="str">
        <f ca="1">детализация!G195</f>
        <v xml:space="preserve">  </v>
      </c>
      <c r="F196" s="3" t="str">
        <f>IF(детализация!H195&gt;0," ","Не задана")</f>
        <v>Не задана</v>
      </c>
      <c r="G196" s="25" t="str">
        <f>IF(детализация!I195&gt;0,детализация!I195," ")</f>
        <v xml:space="preserve"> </v>
      </c>
      <c r="H196" s="3" t="str">
        <f ca="1">IF(детализация!J195&gt;0,OFFSET(исх.данные!$A$16,детализация!J195,4,1,1)," ")</f>
        <v xml:space="preserve"> </v>
      </c>
      <c r="I196" s="3" t="str">
        <f ca="1">IF(детализация!K195&gt;0,OFFSET(исх.данные!$A$16,детализация!K195,4,1,1)," ")</f>
        <v xml:space="preserve"> </v>
      </c>
      <c r="J196" s="25" t="str">
        <f>IF(детализация!L195&gt;0,детализация!L195," ")</f>
        <v xml:space="preserve"> </v>
      </c>
      <c r="K196" s="3" t="str">
        <f ca="1">IF(детализация!M195&gt;0,OFFSET(исх.данные!$A$16,детализация!M195,4,1,1)," ")</f>
        <v xml:space="preserve"> </v>
      </c>
      <c r="L196" s="3" t="str">
        <f ca="1">IF(детализация!N195&gt;0,OFFSET(исх.данные!$A$16,детализация!N195,4,1,1)," ")</f>
        <v xml:space="preserve"> </v>
      </c>
      <c r="M196" s="25" t="str">
        <f>IF(детализация!Q195&gt;0,детализация!Q195," ")</f>
        <v xml:space="preserve"> </v>
      </c>
      <c r="N196" s="19" t="str">
        <f>IF(детализация!O195&gt;0,детализация!O195," ")</f>
        <v xml:space="preserve"> </v>
      </c>
      <c r="O196" s="19" t="str">
        <f>IF(детализация!P195&gt;0,детализация!P195," ")</f>
        <v xml:space="preserve"> </v>
      </c>
      <c r="P196" s="3" t="str">
        <f>детализация!R195&amp;" "&amp;детализация!S195&amp;" "&amp;детализация!T195&amp;" "&amp;детализация!U195</f>
        <v xml:space="preserve">   </v>
      </c>
      <c r="Q196" s="85">
        <f>IF(детализация!Q195&gt;0,1,0)</f>
        <v>0</v>
      </c>
    </row>
    <row r="197" spans="1:17" ht="15">
      <c r="A197" s="86">
        <v>193</v>
      </c>
      <c r="B197" s="18" t="str">
        <f>IF(детализация!B196&gt;0,детализация!B196," ")</f>
        <v xml:space="preserve"> </v>
      </c>
      <c r="C197" s="2" t="str">
        <f ca="1">детализация!E196</f>
        <v xml:space="preserve"> </v>
      </c>
      <c r="D197" s="2" t="str">
        <f ca="1">детализация!F196</f>
        <v xml:space="preserve">  </v>
      </c>
      <c r="E197" s="3" t="str">
        <f ca="1">детализация!G196</f>
        <v xml:space="preserve">  </v>
      </c>
      <c r="F197" s="3" t="str">
        <f>IF(детализация!H196&gt;0," ","Не задана")</f>
        <v>Не задана</v>
      </c>
      <c r="G197" s="25" t="str">
        <f>IF(детализация!I196&gt;0,детализация!I196," ")</f>
        <v xml:space="preserve"> </v>
      </c>
      <c r="H197" s="3" t="str">
        <f ca="1">IF(детализация!J196&gt;0,OFFSET(исх.данные!$A$16,детализация!J196,4,1,1)," ")</f>
        <v xml:space="preserve"> </v>
      </c>
      <c r="I197" s="3" t="str">
        <f ca="1">IF(детализация!K196&gt;0,OFFSET(исх.данные!$A$16,детализация!K196,4,1,1)," ")</f>
        <v xml:space="preserve"> </v>
      </c>
      <c r="J197" s="25" t="str">
        <f>IF(детализация!L196&gt;0,детализация!L196," ")</f>
        <v xml:space="preserve"> </v>
      </c>
      <c r="K197" s="3" t="str">
        <f ca="1">IF(детализация!M196&gt;0,OFFSET(исх.данные!$A$16,детализация!M196,4,1,1)," ")</f>
        <v xml:space="preserve"> </v>
      </c>
      <c r="L197" s="3" t="str">
        <f ca="1">IF(детализация!N196&gt;0,OFFSET(исх.данные!$A$16,детализация!N196,4,1,1)," ")</f>
        <v xml:space="preserve"> </v>
      </c>
      <c r="M197" s="25" t="str">
        <f>IF(детализация!Q196&gt;0,детализация!Q196," ")</f>
        <v xml:space="preserve"> </v>
      </c>
      <c r="N197" s="19" t="str">
        <f>IF(детализация!O196&gt;0,детализация!O196," ")</f>
        <v xml:space="preserve"> </v>
      </c>
      <c r="O197" s="19" t="str">
        <f>IF(детализация!P196&gt;0,детализация!P196," ")</f>
        <v xml:space="preserve"> </v>
      </c>
      <c r="P197" s="3" t="str">
        <f>детализация!R196&amp;" "&amp;детализация!S196&amp;" "&amp;детализация!T196&amp;" "&amp;детализация!U196</f>
        <v xml:space="preserve">   </v>
      </c>
      <c r="Q197" s="85">
        <f>IF(детализация!Q196&gt;0,1,0)</f>
        <v>0</v>
      </c>
    </row>
    <row r="198" spans="1:17" ht="15">
      <c r="A198" s="86">
        <v>194</v>
      </c>
      <c r="B198" s="18" t="str">
        <f>IF(детализация!B197&gt;0,детализация!B197," ")</f>
        <v xml:space="preserve"> </v>
      </c>
      <c r="C198" s="2" t="str">
        <f ca="1">детализация!E197</f>
        <v xml:space="preserve"> </v>
      </c>
      <c r="D198" s="2" t="str">
        <f ca="1">детализация!F197</f>
        <v xml:space="preserve">  </v>
      </c>
      <c r="E198" s="3" t="str">
        <f ca="1">детализация!G197</f>
        <v xml:space="preserve">  </v>
      </c>
      <c r="F198" s="3" t="str">
        <f>IF(детализация!H197&gt;0," ","Не задана")</f>
        <v>Не задана</v>
      </c>
      <c r="G198" s="25" t="str">
        <f>IF(детализация!I197&gt;0,детализация!I197," ")</f>
        <v xml:space="preserve"> </v>
      </c>
      <c r="H198" s="3" t="str">
        <f ca="1">IF(детализация!J197&gt;0,OFFSET(исх.данные!$A$16,детализация!J197,4,1,1)," ")</f>
        <v xml:space="preserve"> </v>
      </c>
      <c r="I198" s="3" t="str">
        <f ca="1">IF(детализация!K197&gt;0,OFFSET(исх.данные!$A$16,детализация!K197,4,1,1)," ")</f>
        <v xml:space="preserve"> </v>
      </c>
      <c r="J198" s="25" t="str">
        <f>IF(детализация!L197&gt;0,детализация!L197," ")</f>
        <v xml:space="preserve"> </v>
      </c>
      <c r="K198" s="3" t="str">
        <f ca="1">IF(детализация!M197&gt;0,OFFSET(исх.данные!$A$16,детализация!M197,4,1,1)," ")</f>
        <v xml:space="preserve"> </v>
      </c>
      <c r="L198" s="3" t="str">
        <f ca="1">IF(детализация!N197&gt;0,OFFSET(исх.данные!$A$16,детализация!N197,4,1,1)," ")</f>
        <v xml:space="preserve"> </v>
      </c>
      <c r="M198" s="25" t="str">
        <f>IF(детализация!Q197&gt;0,детализация!Q197," ")</f>
        <v xml:space="preserve"> </v>
      </c>
      <c r="N198" s="19" t="str">
        <f>IF(детализация!O197&gt;0,детализация!O197," ")</f>
        <v xml:space="preserve"> </v>
      </c>
      <c r="O198" s="19" t="str">
        <f>IF(детализация!P197&gt;0,детализация!P197," ")</f>
        <v xml:space="preserve"> </v>
      </c>
      <c r="P198" s="3" t="str">
        <f>детализация!R197&amp;" "&amp;детализация!S197&amp;" "&amp;детализация!T197&amp;" "&amp;детализация!U197</f>
        <v xml:space="preserve">   </v>
      </c>
      <c r="Q198" s="85">
        <f>IF(детализация!Q197&gt;0,1,0)</f>
        <v>0</v>
      </c>
    </row>
    <row r="199" spans="1:17" ht="15">
      <c r="A199" s="86">
        <v>195</v>
      </c>
      <c r="B199" s="18" t="str">
        <f>IF(детализация!B198&gt;0,детализация!B198," ")</f>
        <v xml:space="preserve"> </v>
      </c>
      <c r="C199" s="2" t="str">
        <f ca="1">детализация!E198</f>
        <v xml:space="preserve"> </v>
      </c>
      <c r="D199" s="2" t="str">
        <f ca="1">детализация!F198</f>
        <v xml:space="preserve">  </v>
      </c>
      <c r="E199" s="3" t="str">
        <f ca="1">детализация!G198</f>
        <v xml:space="preserve">  </v>
      </c>
      <c r="F199" s="3" t="str">
        <f>IF(детализация!H198&gt;0," ","Не задана")</f>
        <v>Не задана</v>
      </c>
      <c r="G199" s="25" t="str">
        <f>IF(детализация!I198&gt;0,детализация!I198," ")</f>
        <v xml:space="preserve"> </v>
      </c>
      <c r="H199" s="3" t="str">
        <f ca="1">IF(детализация!J198&gt;0,OFFSET(исх.данные!$A$16,детализация!J198,4,1,1)," ")</f>
        <v xml:space="preserve"> </v>
      </c>
      <c r="I199" s="3" t="str">
        <f ca="1">IF(детализация!K198&gt;0,OFFSET(исх.данные!$A$16,детализация!K198,4,1,1)," ")</f>
        <v xml:space="preserve"> </v>
      </c>
      <c r="J199" s="25" t="str">
        <f>IF(детализация!L198&gt;0,детализация!L198," ")</f>
        <v xml:space="preserve"> </v>
      </c>
      <c r="K199" s="3" t="str">
        <f ca="1">IF(детализация!M198&gt;0,OFFSET(исх.данные!$A$16,детализация!M198,4,1,1)," ")</f>
        <v xml:space="preserve"> </v>
      </c>
      <c r="L199" s="3" t="str">
        <f ca="1">IF(детализация!N198&gt;0,OFFSET(исх.данные!$A$16,детализация!N198,4,1,1)," ")</f>
        <v xml:space="preserve"> </v>
      </c>
      <c r="M199" s="25" t="str">
        <f>IF(детализация!Q198&gt;0,детализация!Q198," ")</f>
        <v xml:space="preserve"> </v>
      </c>
      <c r="N199" s="19" t="str">
        <f>IF(детализация!O198&gt;0,детализация!O198," ")</f>
        <v xml:space="preserve"> </v>
      </c>
      <c r="O199" s="19" t="str">
        <f>IF(детализация!P198&gt;0,детализация!P198," ")</f>
        <v xml:space="preserve"> </v>
      </c>
      <c r="P199" s="3" t="str">
        <f>детализация!R198&amp;" "&amp;детализация!S198&amp;" "&amp;детализация!T198&amp;" "&amp;детализация!U198</f>
        <v xml:space="preserve">   </v>
      </c>
      <c r="Q199" s="85">
        <f>IF(детализация!Q198&gt;0,1,0)</f>
        <v>0</v>
      </c>
    </row>
    <row r="200" spans="1:17" ht="15">
      <c r="A200" s="86">
        <v>196</v>
      </c>
      <c r="B200" s="18" t="str">
        <f>IF(детализация!B199&gt;0,детализация!B199," ")</f>
        <v xml:space="preserve"> </v>
      </c>
      <c r="C200" s="2" t="str">
        <f ca="1">детализация!E199</f>
        <v xml:space="preserve"> </v>
      </c>
      <c r="D200" s="2" t="str">
        <f ca="1">детализация!F199</f>
        <v xml:space="preserve">  </v>
      </c>
      <c r="E200" s="3" t="str">
        <f ca="1">детализация!G199</f>
        <v xml:space="preserve">  </v>
      </c>
      <c r="F200" s="3" t="str">
        <f>IF(детализация!H199&gt;0," ","Не задана")</f>
        <v>Не задана</v>
      </c>
      <c r="G200" s="25" t="str">
        <f>IF(детализация!I199&gt;0,детализация!I199," ")</f>
        <v xml:space="preserve"> </v>
      </c>
      <c r="H200" s="3" t="str">
        <f ca="1">IF(детализация!J199&gt;0,OFFSET(исх.данные!$A$16,детализация!J199,4,1,1)," ")</f>
        <v xml:space="preserve"> </v>
      </c>
      <c r="I200" s="3" t="str">
        <f ca="1">IF(детализация!K199&gt;0,OFFSET(исх.данные!$A$16,детализация!K199,4,1,1)," ")</f>
        <v xml:space="preserve"> </v>
      </c>
      <c r="J200" s="25" t="str">
        <f>IF(детализация!L199&gt;0,детализация!L199," ")</f>
        <v xml:space="preserve"> </v>
      </c>
      <c r="K200" s="3" t="str">
        <f ca="1">IF(детализация!M199&gt;0,OFFSET(исх.данные!$A$16,детализация!M199,4,1,1)," ")</f>
        <v xml:space="preserve"> </v>
      </c>
      <c r="L200" s="3" t="str">
        <f ca="1">IF(детализация!N199&gt;0,OFFSET(исх.данные!$A$16,детализация!N199,4,1,1)," ")</f>
        <v xml:space="preserve"> </v>
      </c>
      <c r="M200" s="25" t="str">
        <f>IF(детализация!Q199&gt;0,детализация!Q199," ")</f>
        <v xml:space="preserve"> </v>
      </c>
      <c r="N200" s="19" t="str">
        <f>IF(детализация!O199&gt;0,детализация!O199," ")</f>
        <v xml:space="preserve"> </v>
      </c>
      <c r="O200" s="19" t="str">
        <f>IF(детализация!P199&gt;0,детализация!P199," ")</f>
        <v xml:space="preserve"> </v>
      </c>
      <c r="P200" s="3" t="str">
        <f>детализация!R199&amp;" "&amp;детализация!S199&amp;" "&amp;детализация!T199&amp;" "&amp;детализация!U199</f>
        <v xml:space="preserve">   </v>
      </c>
      <c r="Q200" s="85">
        <f>IF(детализация!Q199&gt;0,1,0)</f>
        <v>0</v>
      </c>
    </row>
    <row r="201" spans="1:17" ht="15">
      <c r="A201" s="86">
        <v>197</v>
      </c>
      <c r="B201" s="18" t="str">
        <f>IF(детализация!B200&gt;0,детализация!B200," ")</f>
        <v xml:space="preserve"> </v>
      </c>
      <c r="C201" s="2" t="str">
        <f ca="1">детализация!E200</f>
        <v xml:space="preserve"> </v>
      </c>
      <c r="D201" s="2" t="str">
        <f ca="1">детализация!F200</f>
        <v xml:space="preserve">  </v>
      </c>
      <c r="E201" s="3" t="str">
        <f ca="1">детализация!G200</f>
        <v xml:space="preserve">  </v>
      </c>
      <c r="F201" s="3" t="str">
        <f>IF(детализация!H200&gt;0," ","Не задана")</f>
        <v>Не задана</v>
      </c>
      <c r="G201" s="25" t="str">
        <f>IF(детализация!I200&gt;0,детализация!I200," ")</f>
        <v xml:space="preserve"> </v>
      </c>
      <c r="H201" s="3" t="str">
        <f ca="1">IF(детализация!J200&gt;0,OFFSET(исх.данные!$A$16,детализация!J200,4,1,1)," ")</f>
        <v xml:space="preserve"> </v>
      </c>
      <c r="I201" s="3" t="str">
        <f ca="1">IF(детализация!K200&gt;0,OFFSET(исх.данные!$A$16,детализация!K200,4,1,1)," ")</f>
        <v xml:space="preserve"> </v>
      </c>
      <c r="J201" s="25" t="str">
        <f>IF(детализация!L200&gt;0,детализация!L200," ")</f>
        <v xml:space="preserve"> </v>
      </c>
      <c r="K201" s="3" t="str">
        <f ca="1">IF(детализация!M200&gt;0,OFFSET(исх.данные!$A$16,детализация!M200,4,1,1)," ")</f>
        <v xml:space="preserve"> </v>
      </c>
      <c r="L201" s="3" t="str">
        <f ca="1">IF(детализация!N200&gt;0,OFFSET(исх.данные!$A$16,детализация!N200,4,1,1)," ")</f>
        <v xml:space="preserve"> </v>
      </c>
      <c r="M201" s="25" t="str">
        <f>IF(детализация!Q200&gt;0,детализация!Q200," ")</f>
        <v xml:space="preserve"> </v>
      </c>
      <c r="N201" s="19" t="str">
        <f>IF(детализация!O200&gt;0,детализация!O200," ")</f>
        <v xml:space="preserve"> </v>
      </c>
      <c r="O201" s="19" t="str">
        <f>IF(детализация!P200&gt;0,детализация!P200," ")</f>
        <v xml:space="preserve"> </v>
      </c>
      <c r="P201" s="3" t="str">
        <f>детализация!R200&amp;" "&amp;детализация!S200&amp;" "&amp;детализация!T200&amp;" "&amp;детализация!U200</f>
        <v xml:space="preserve">   </v>
      </c>
      <c r="Q201" s="85">
        <f>IF(детализация!Q200&gt;0,1,0)</f>
        <v>0</v>
      </c>
    </row>
    <row r="202" spans="1:17" ht="15">
      <c r="A202" s="86">
        <v>198</v>
      </c>
      <c r="B202" s="18" t="str">
        <f>IF(детализация!B201&gt;0,детализация!B201," ")</f>
        <v xml:space="preserve"> </v>
      </c>
      <c r="C202" s="2" t="str">
        <f ca="1">детализация!E201</f>
        <v xml:space="preserve"> </v>
      </c>
      <c r="D202" s="2" t="str">
        <f ca="1">детализация!F201</f>
        <v xml:space="preserve">  </v>
      </c>
      <c r="E202" s="3" t="str">
        <f ca="1">детализация!G201</f>
        <v xml:space="preserve">  </v>
      </c>
      <c r="F202" s="3" t="str">
        <f>IF(детализация!H201&gt;0," ","Не задана")</f>
        <v>Не задана</v>
      </c>
      <c r="G202" s="25" t="str">
        <f>IF(детализация!I201&gt;0,детализация!I201," ")</f>
        <v xml:space="preserve"> </v>
      </c>
      <c r="H202" s="3" t="str">
        <f ca="1">IF(детализация!J201&gt;0,OFFSET(исх.данные!$A$16,детализация!J201,4,1,1)," ")</f>
        <v xml:space="preserve"> </v>
      </c>
      <c r="I202" s="3" t="str">
        <f ca="1">IF(детализация!K201&gt;0,OFFSET(исх.данные!$A$16,детализация!K201,4,1,1)," ")</f>
        <v xml:space="preserve"> </v>
      </c>
      <c r="J202" s="25" t="str">
        <f>IF(детализация!L201&gt;0,детализация!L201," ")</f>
        <v xml:space="preserve"> </v>
      </c>
      <c r="K202" s="3" t="str">
        <f ca="1">IF(детализация!M201&gt;0,OFFSET(исх.данные!$A$16,детализация!M201,4,1,1)," ")</f>
        <v xml:space="preserve"> </v>
      </c>
      <c r="L202" s="3" t="str">
        <f ca="1">IF(детализация!N201&gt;0,OFFSET(исх.данные!$A$16,детализация!N201,4,1,1)," ")</f>
        <v xml:space="preserve"> </v>
      </c>
      <c r="M202" s="25" t="str">
        <f>IF(детализация!Q201&gt;0,детализация!Q201," ")</f>
        <v xml:space="preserve"> </v>
      </c>
      <c r="N202" s="19" t="str">
        <f>IF(детализация!O201&gt;0,детализация!O201," ")</f>
        <v xml:space="preserve"> </v>
      </c>
      <c r="O202" s="19" t="str">
        <f>IF(детализация!P201&gt;0,детализация!P201," ")</f>
        <v xml:space="preserve"> </v>
      </c>
      <c r="P202" s="3" t="str">
        <f>детализация!R201&amp;" "&amp;детализация!S201&amp;" "&amp;детализация!T201&amp;" "&amp;детализация!U201</f>
        <v xml:space="preserve">   </v>
      </c>
      <c r="Q202" s="85">
        <f>IF(детализация!Q201&gt;0,1,0)</f>
        <v>0</v>
      </c>
    </row>
    <row r="203" spans="1:17" ht="15">
      <c r="A203" s="86">
        <v>199</v>
      </c>
      <c r="B203" s="18" t="str">
        <f>IF(детализация!B202&gt;0,детализация!B202," ")</f>
        <v xml:space="preserve"> </v>
      </c>
      <c r="C203" s="2" t="str">
        <f ca="1">детализация!E202</f>
        <v xml:space="preserve"> </v>
      </c>
      <c r="D203" s="2" t="str">
        <f ca="1">детализация!F202</f>
        <v xml:space="preserve">  </v>
      </c>
      <c r="E203" s="3" t="str">
        <f ca="1">детализация!G202</f>
        <v xml:space="preserve">  </v>
      </c>
      <c r="F203" s="3" t="str">
        <f>IF(детализация!H202&gt;0," ","Не задана")</f>
        <v>Не задана</v>
      </c>
      <c r="G203" s="25" t="str">
        <f>IF(детализация!I202&gt;0,детализация!I202," ")</f>
        <v xml:space="preserve"> </v>
      </c>
      <c r="H203" s="3" t="str">
        <f ca="1">IF(детализация!J202&gt;0,OFFSET(исх.данные!$A$16,детализация!J202,4,1,1)," ")</f>
        <v xml:space="preserve"> </v>
      </c>
      <c r="I203" s="3" t="str">
        <f ca="1">IF(детализация!K202&gt;0,OFFSET(исх.данные!$A$16,детализация!K202,4,1,1)," ")</f>
        <v xml:space="preserve"> </v>
      </c>
      <c r="J203" s="25" t="str">
        <f>IF(детализация!L202&gt;0,детализация!L202," ")</f>
        <v xml:space="preserve"> </v>
      </c>
      <c r="K203" s="3" t="str">
        <f ca="1">IF(детализация!M202&gt;0,OFFSET(исх.данные!$A$16,детализация!M202,4,1,1)," ")</f>
        <v xml:space="preserve"> </v>
      </c>
      <c r="L203" s="3" t="str">
        <f ca="1">IF(детализация!N202&gt;0,OFFSET(исх.данные!$A$16,детализация!N202,4,1,1)," ")</f>
        <v xml:space="preserve"> </v>
      </c>
      <c r="M203" s="25" t="str">
        <f>IF(детализация!Q202&gt;0,детализация!Q202," ")</f>
        <v xml:space="preserve"> </v>
      </c>
      <c r="N203" s="19" t="str">
        <f>IF(детализация!O202&gt;0,детализация!O202," ")</f>
        <v xml:space="preserve"> </v>
      </c>
      <c r="O203" s="19" t="str">
        <f>IF(детализация!P202&gt;0,детализация!P202," ")</f>
        <v xml:space="preserve"> </v>
      </c>
      <c r="P203" s="3" t="str">
        <f>детализация!R202&amp;" "&amp;детализация!S202&amp;" "&amp;детализация!T202&amp;" "&amp;детализация!U202</f>
        <v xml:space="preserve">   </v>
      </c>
      <c r="Q203" s="85">
        <f>IF(детализация!Q202&gt;0,1,0)</f>
        <v>0</v>
      </c>
    </row>
    <row r="204" spans="1:17" ht="15">
      <c r="A204" s="86">
        <v>200</v>
      </c>
      <c r="B204" s="18" t="str">
        <f>IF(детализация!B203&gt;0,детализация!B203," ")</f>
        <v xml:space="preserve"> </v>
      </c>
      <c r="C204" s="2" t="str">
        <f ca="1">детализация!E203</f>
        <v xml:space="preserve"> </v>
      </c>
      <c r="D204" s="2" t="str">
        <f ca="1">детализация!F203</f>
        <v xml:space="preserve">  </v>
      </c>
      <c r="E204" s="3" t="str">
        <f ca="1">детализация!G203</f>
        <v xml:space="preserve">  </v>
      </c>
      <c r="F204" s="3" t="str">
        <f>IF(детализация!H203&gt;0," ","Не задана")</f>
        <v>Не задана</v>
      </c>
      <c r="G204" s="25" t="str">
        <f>IF(детализация!I203&gt;0,детализация!I203," ")</f>
        <v xml:space="preserve"> </v>
      </c>
      <c r="H204" s="3" t="str">
        <f ca="1">IF(детализация!J203&gt;0,OFFSET(исх.данные!$A$16,детализация!J203,4,1,1)," ")</f>
        <v xml:space="preserve"> </v>
      </c>
      <c r="I204" s="3" t="str">
        <f ca="1">IF(детализация!K203&gt;0,OFFSET(исх.данные!$A$16,детализация!K203,4,1,1)," ")</f>
        <v xml:space="preserve"> </v>
      </c>
      <c r="J204" s="25" t="str">
        <f>IF(детализация!L203&gt;0,детализация!L203," ")</f>
        <v xml:space="preserve"> </v>
      </c>
      <c r="K204" s="3" t="str">
        <f ca="1">IF(детализация!M203&gt;0,OFFSET(исх.данные!$A$16,детализация!M203,4,1,1)," ")</f>
        <v xml:space="preserve"> </v>
      </c>
      <c r="L204" s="3" t="str">
        <f ca="1">IF(детализация!N203&gt;0,OFFSET(исх.данные!$A$16,детализация!N203,4,1,1)," ")</f>
        <v xml:space="preserve"> </v>
      </c>
      <c r="M204" s="25" t="str">
        <f>IF(детализация!Q203&gt;0,детализация!Q203," ")</f>
        <v xml:space="preserve"> </v>
      </c>
      <c r="N204" s="19" t="str">
        <f>IF(детализация!O203&gt;0,детализация!O203," ")</f>
        <v xml:space="preserve"> </v>
      </c>
      <c r="O204" s="19" t="str">
        <f>IF(детализация!P203&gt;0,детализация!P203," ")</f>
        <v xml:space="preserve"> </v>
      </c>
      <c r="P204" s="3" t="str">
        <f>детализация!R203&amp;" "&amp;детализация!S203&amp;" "&amp;детализация!T203&amp;" "&amp;детализация!U203</f>
        <v xml:space="preserve">   </v>
      </c>
      <c r="Q204" s="85">
        <f>IF(детализация!Q203&gt;0,1,0)</f>
        <v>0</v>
      </c>
    </row>
    <row r="205" spans="1:17" ht="15">
      <c r="A205" s="86">
        <v>201</v>
      </c>
      <c r="B205" s="18" t="str">
        <f>IF(детализация!B204&gt;0,детализация!B204," ")</f>
        <v xml:space="preserve"> </v>
      </c>
      <c r="C205" s="2" t="str">
        <f ca="1">детализация!E204</f>
        <v xml:space="preserve"> </v>
      </c>
      <c r="D205" s="2" t="str">
        <f ca="1">детализация!F204</f>
        <v xml:space="preserve">  </v>
      </c>
      <c r="E205" s="3" t="str">
        <f ca="1">детализация!G204</f>
        <v xml:space="preserve">  </v>
      </c>
      <c r="F205" s="3" t="str">
        <f>IF(детализация!H204&gt;0," ","Не задана")</f>
        <v>Не задана</v>
      </c>
      <c r="G205" s="25" t="str">
        <f>IF(детализация!I204&gt;0,детализация!I204," ")</f>
        <v xml:space="preserve"> </v>
      </c>
      <c r="H205" s="3" t="str">
        <f ca="1">IF(детализация!J204&gt;0,OFFSET(исх.данные!$A$16,детализация!J204,4,1,1)," ")</f>
        <v xml:space="preserve"> </v>
      </c>
      <c r="I205" s="3" t="str">
        <f ca="1">IF(детализация!K204&gt;0,OFFSET(исх.данные!$A$16,детализация!K204,4,1,1)," ")</f>
        <v xml:space="preserve"> </v>
      </c>
      <c r="J205" s="25" t="str">
        <f>IF(детализация!L204&gt;0,детализация!L204," ")</f>
        <v xml:space="preserve"> </v>
      </c>
      <c r="K205" s="3" t="str">
        <f ca="1">IF(детализация!M204&gt;0,OFFSET(исх.данные!$A$16,детализация!M204,4,1,1)," ")</f>
        <v xml:space="preserve"> </v>
      </c>
      <c r="L205" s="3" t="str">
        <f ca="1">IF(детализация!N204&gt;0,OFFSET(исх.данные!$A$16,детализация!N204,4,1,1)," ")</f>
        <v xml:space="preserve"> </v>
      </c>
      <c r="M205" s="25" t="str">
        <f>IF(детализация!Q204&gt;0,детализация!Q204," ")</f>
        <v xml:space="preserve"> </v>
      </c>
      <c r="N205" s="19" t="str">
        <f>IF(детализация!O204&gt;0,детализация!O204," ")</f>
        <v xml:space="preserve"> </v>
      </c>
      <c r="O205" s="19" t="str">
        <f>IF(детализация!P204&gt;0,детализация!P204," ")</f>
        <v xml:space="preserve"> </v>
      </c>
      <c r="P205" s="3" t="str">
        <f>детализация!R204&amp;" "&amp;детализация!S204&amp;" "&amp;детализация!T204&amp;" "&amp;детализация!U204</f>
        <v xml:space="preserve">   </v>
      </c>
      <c r="Q205" s="85">
        <f>IF(детализация!Q204&gt;0,1,0)</f>
        <v>0</v>
      </c>
    </row>
    <row r="206" spans="1:17" ht="15">
      <c r="A206" s="86">
        <v>202</v>
      </c>
      <c r="B206" s="18" t="str">
        <f>IF(детализация!B205&gt;0,детализация!B205," ")</f>
        <v xml:space="preserve"> </v>
      </c>
      <c r="C206" s="2" t="str">
        <f ca="1">детализация!E205</f>
        <v xml:space="preserve"> </v>
      </c>
      <c r="D206" s="2" t="str">
        <f ca="1">детализация!F205</f>
        <v xml:space="preserve">  </v>
      </c>
      <c r="E206" s="3" t="str">
        <f ca="1">детализация!G205</f>
        <v xml:space="preserve">  </v>
      </c>
      <c r="F206" s="3" t="str">
        <f>IF(детализация!H205&gt;0," ","Не задана")</f>
        <v>Не задана</v>
      </c>
      <c r="G206" s="25" t="str">
        <f>IF(детализация!I205&gt;0,детализация!I205," ")</f>
        <v xml:space="preserve"> </v>
      </c>
      <c r="H206" s="3" t="str">
        <f ca="1">IF(детализация!J205&gt;0,OFFSET(исх.данные!$A$16,детализация!J205,4,1,1)," ")</f>
        <v xml:space="preserve"> </v>
      </c>
      <c r="I206" s="3" t="str">
        <f ca="1">IF(детализация!K205&gt;0,OFFSET(исх.данные!$A$16,детализация!K205,4,1,1)," ")</f>
        <v xml:space="preserve"> </v>
      </c>
      <c r="J206" s="25" t="str">
        <f>IF(детализация!L205&gt;0,детализация!L205," ")</f>
        <v xml:space="preserve"> </v>
      </c>
      <c r="K206" s="3" t="str">
        <f ca="1">IF(детализация!M205&gt;0,OFFSET(исх.данные!$A$16,детализация!M205,4,1,1)," ")</f>
        <v xml:space="preserve"> </v>
      </c>
      <c r="L206" s="3" t="str">
        <f ca="1">IF(детализация!N205&gt;0,OFFSET(исх.данные!$A$16,детализация!N205,4,1,1)," ")</f>
        <v xml:space="preserve"> </v>
      </c>
      <c r="M206" s="25" t="str">
        <f>IF(детализация!Q205&gt;0,детализация!Q205," ")</f>
        <v xml:space="preserve"> </v>
      </c>
      <c r="N206" s="19" t="str">
        <f>IF(детализация!O205&gt;0,детализация!O205," ")</f>
        <v xml:space="preserve"> </v>
      </c>
      <c r="O206" s="19" t="str">
        <f>IF(детализация!P205&gt;0,детализация!P205," ")</f>
        <v xml:space="preserve"> </v>
      </c>
      <c r="P206" s="3" t="str">
        <f>детализация!R205&amp;" "&amp;детализация!S205&amp;" "&amp;детализация!T205&amp;" "&amp;детализация!U205</f>
        <v xml:space="preserve">   </v>
      </c>
      <c r="Q206" s="85">
        <f>IF(детализация!Q205&gt;0,1,0)</f>
        <v>0</v>
      </c>
    </row>
    <row r="207" spans="1:17" ht="15">
      <c r="A207" s="86">
        <v>203</v>
      </c>
      <c r="B207" s="18" t="str">
        <f>IF(детализация!B206&gt;0,детализация!B206," ")</f>
        <v xml:space="preserve"> </v>
      </c>
      <c r="C207" s="2" t="str">
        <f ca="1">детализация!E206</f>
        <v xml:space="preserve"> </v>
      </c>
      <c r="D207" s="2" t="str">
        <f ca="1">детализация!F206</f>
        <v xml:space="preserve">  </v>
      </c>
      <c r="E207" s="3" t="str">
        <f ca="1">детализация!G206</f>
        <v xml:space="preserve">  </v>
      </c>
      <c r="F207" s="3" t="str">
        <f>IF(детализация!H206&gt;0," ","Не задана")</f>
        <v>Не задана</v>
      </c>
      <c r="G207" s="25" t="str">
        <f>IF(детализация!I206&gt;0,детализация!I206," ")</f>
        <v xml:space="preserve"> </v>
      </c>
      <c r="H207" s="3" t="str">
        <f ca="1">IF(детализация!J206&gt;0,OFFSET(исх.данные!$A$16,детализация!J206,4,1,1)," ")</f>
        <v xml:space="preserve"> </v>
      </c>
      <c r="I207" s="3" t="str">
        <f ca="1">IF(детализация!K206&gt;0,OFFSET(исх.данные!$A$16,детализация!K206,4,1,1)," ")</f>
        <v xml:space="preserve"> </v>
      </c>
      <c r="J207" s="25" t="str">
        <f>IF(детализация!L206&gt;0,детализация!L206," ")</f>
        <v xml:space="preserve"> </v>
      </c>
      <c r="K207" s="3" t="str">
        <f ca="1">IF(детализация!M206&gt;0,OFFSET(исх.данные!$A$16,детализация!M206,4,1,1)," ")</f>
        <v xml:space="preserve"> </v>
      </c>
      <c r="L207" s="3" t="str">
        <f ca="1">IF(детализация!N206&gt;0,OFFSET(исх.данные!$A$16,детализация!N206,4,1,1)," ")</f>
        <v xml:space="preserve"> </v>
      </c>
      <c r="M207" s="25" t="str">
        <f>IF(детализация!Q206&gt;0,детализация!Q206," ")</f>
        <v xml:space="preserve"> </v>
      </c>
      <c r="N207" s="19" t="str">
        <f>IF(детализация!O206&gt;0,детализация!O206," ")</f>
        <v xml:space="preserve"> </v>
      </c>
      <c r="O207" s="19" t="str">
        <f>IF(детализация!P206&gt;0,детализация!P206," ")</f>
        <v xml:space="preserve"> </v>
      </c>
      <c r="P207" s="3" t="str">
        <f>детализация!R206&amp;" "&amp;детализация!S206&amp;" "&amp;детализация!T206&amp;" "&amp;детализация!U206</f>
        <v xml:space="preserve">   </v>
      </c>
      <c r="Q207" s="85">
        <f>IF(детализация!Q206&gt;0,1,0)</f>
        <v>0</v>
      </c>
    </row>
    <row r="208" spans="1:17" ht="15">
      <c r="A208" s="86">
        <v>204</v>
      </c>
      <c r="B208" s="18" t="str">
        <f>IF(детализация!B207&gt;0,детализация!B207," ")</f>
        <v xml:space="preserve"> </v>
      </c>
      <c r="C208" s="2" t="str">
        <f ca="1">детализация!E207</f>
        <v xml:space="preserve"> </v>
      </c>
      <c r="D208" s="2" t="str">
        <f ca="1">детализация!F207</f>
        <v xml:space="preserve">  </v>
      </c>
      <c r="E208" s="3" t="str">
        <f ca="1">детализация!G207</f>
        <v xml:space="preserve">  </v>
      </c>
      <c r="F208" s="3" t="str">
        <f>IF(детализация!H207&gt;0," ","Не задана")</f>
        <v>Не задана</v>
      </c>
      <c r="G208" s="25" t="str">
        <f>IF(детализация!I207&gt;0,детализация!I207," ")</f>
        <v xml:space="preserve"> </v>
      </c>
      <c r="H208" s="3" t="str">
        <f ca="1">IF(детализация!J207&gt;0,OFFSET(исх.данные!$A$16,детализация!J207,4,1,1)," ")</f>
        <v xml:space="preserve"> </v>
      </c>
      <c r="I208" s="3" t="str">
        <f ca="1">IF(детализация!K207&gt;0,OFFSET(исх.данные!$A$16,детализация!K207,4,1,1)," ")</f>
        <v xml:space="preserve"> </v>
      </c>
      <c r="J208" s="25" t="str">
        <f>IF(детализация!L207&gt;0,детализация!L207," ")</f>
        <v xml:space="preserve"> </v>
      </c>
      <c r="K208" s="3" t="str">
        <f ca="1">IF(детализация!M207&gt;0,OFFSET(исх.данные!$A$16,детализация!M207,4,1,1)," ")</f>
        <v xml:space="preserve"> </v>
      </c>
      <c r="L208" s="3" t="str">
        <f ca="1">IF(детализация!N207&gt;0,OFFSET(исх.данные!$A$16,детализация!N207,4,1,1)," ")</f>
        <v xml:space="preserve"> </v>
      </c>
      <c r="M208" s="25" t="str">
        <f>IF(детализация!Q207&gt;0,детализация!Q207," ")</f>
        <v xml:space="preserve"> </v>
      </c>
      <c r="N208" s="19" t="str">
        <f>IF(детализация!O207&gt;0,детализация!O207," ")</f>
        <v xml:space="preserve"> </v>
      </c>
      <c r="O208" s="19" t="str">
        <f>IF(детализация!P207&gt;0,детализация!P207," ")</f>
        <v xml:space="preserve"> </v>
      </c>
      <c r="P208" s="3" t="str">
        <f>детализация!R207&amp;" "&amp;детализация!S207&amp;" "&amp;детализация!T207&amp;" "&amp;детализация!U207</f>
        <v xml:space="preserve">   </v>
      </c>
      <c r="Q208" s="85">
        <f>IF(детализация!Q207&gt;0,1,0)</f>
        <v>0</v>
      </c>
    </row>
    <row r="209" spans="1:17" ht="15">
      <c r="A209" s="86">
        <v>205</v>
      </c>
      <c r="B209" s="18" t="str">
        <f>IF(детализация!B208&gt;0,детализация!B208," ")</f>
        <v xml:space="preserve"> </v>
      </c>
      <c r="C209" s="2" t="str">
        <f ca="1">детализация!E208</f>
        <v xml:space="preserve"> </v>
      </c>
      <c r="D209" s="2" t="str">
        <f ca="1">детализация!F208</f>
        <v xml:space="preserve">  </v>
      </c>
      <c r="E209" s="3" t="str">
        <f ca="1">детализация!G208</f>
        <v xml:space="preserve">  </v>
      </c>
      <c r="F209" s="3" t="str">
        <f>IF(детализация!H208&gt;0," ","Не задана")</f>
        <v>Не задана</v>
      </c>
      <c r="G209" s="25" t="str">
        <f>IF(детализация!I208&gt;0,детализация!I208," ")</f>
        <v xml:space="preserve"> </v>
      </c>
      <c r="H209" s="3" t="str">
        <f ca="1">IF(детализация!J208&gt;0,OFFSET(исх.данные!$A$16,детализация!J208,4,1,1)," ")</f>
        <v xml:space="preserve"> </v>
      </c>
      <c r="I209" s="3" t="str">
        <f ca="1">IF(детализация!K208&gt;0,OFFSET(исх.данные!$A$16,детализация!K208,4,1,1)," ")</f>
        <v xml:space="preserve"> </v>
      </c>
      <c r="J209" s="25" t="str">
        <f>IF(детализация!L208&gt;0,детализация!L208," ")</f>
        <v xml:space="preserve"> </v>
      </c>
      <c r="K209" s="3" t="str">
        <f ca="1">IF(детализация!M208&gt;0,OFFSET(исх.данные!$A$16,детализация!M208,4,1,1)," ")</f>
        <v xml:space="preserve"> </v>
      </c>
      <c r="L209" s="3" t="str">
        <f ca="1">IF(детализация!N208&gt;0,OFFSET(исх.данные!$A$16,детализация!N208,4,1,1)," ")</f>
        <v xml:space="preserve"> </v>
      </c>
      <c r="M209" s="25" t="str">
        <f>IF(детализация!Q208&gt;0,детализация!Q208," ")</f>
        <v xml:space="preserve"> </v>
      </c>
      <c r="N209" s="19" t="str">
        <f>IF(детализация!O208&gt;0,детализация!O208," ")</f>
        <v xml:space="preserve"> </v>
      </c>
      <c r="O209" s="19" t="str">
        <f>IF(детализация!P208&gt;0,детализация!P208," ")</f>
        <v xml:space="preserve"> </v>
      </c>
      <c r="P209" s="3" t="str">
        <f>детализация!R208&amp;" "&amp;детализация!S208&amp;" "&amp;детализация!T208&amp;" "&amp;детализация!U208</f>
        <v xml:space="preserve">   </v>
      </c>
      <c r="Q209" s="85">
        <f>IF(детализация!Q208&gt;0,1,0)</f>
        <v>0</v>
      </c>
    </row>
    <row r="210" spans="1:17" ht="15">
      <c r="A210" s="86">
        <v>206</v>
      </c>
      <c r="B210" s="18" t="str">
        <f>IF(детализация!B209&gt;0,детализация!B209," ")</f>
        <v xml:space="preserve"> </v>
      </c>
      <c r="C210" s="2" t="str">
        <f ca="1">детализация!E209</f>
        <v xml:space="preserve"> </v>
      </c>
      <c r="D210" s="2" t="str">
        <f ca="1">детализация!F209</f>
        <v xml:space="preserve">  </v>
      </c>
      <c r="E210" s="3" t="str">
        <f ca="1">детализация!G209</f>
        <v xml:space="preserve">  </v>
      </c>
      <c r="F210" s="3" t="str">
        <f>IF(детализация!H209&gt;0," ","Не задана")</f>
        <v>Не задана</v>
      </c>
      <c r="G210" s="25" t="str">
        <f>IF(детализация!I209&gt;0,детализация!I209," ")</f>
        <v xml:space="preserve"> </v>
      </c>
      <c r="H210" s="3" t="str">
        <f ca="1">IF(детализация!J209&gt;0,OFFSET(исх.данные!$A$16,детализация!J209,4,1,1)," ")</f>
        <v xml:space="preserve"> </v>
      </c>
      <c r="I210" s="3" t="str">
        <f ca="1">IF(детализация!K209&gt;0,OFFSET(исх.данные!$A$16,детализация!K209,4,1,1)," ")</f>
        <v xml:space="preserve"> </v>
      </c>
      <c r="J210" s="25" t="str">
        <f>IF(детализация!L209&gt;0,детализация!L209," ")</f>
        <v xml:space="preserve"> </v>
      </c>
      <c r="K210" s="3" t="str">
        <f ca="1">IF(детализация!M209&gt;0,OFFSET(исх.данные!$A$16,детализация!M209,4,1,1)," ")</f>
        <v xml:space="preserve"> </v>
      </c>
      <c r="L210" s="3" t="str">
        <f ca="1">IF(детализация!N209&gt;0,OFFSET(исх.данные!$A$16,детализация!N209,4,1,1)," ")</f>
        <v xml:space="preserve"> </v>
      </c>
      <c r="M210" s="25" t="str">
        <f>IF(детализация!Q209&gt;0,детализация!Q209," ")</f>
        <v xml:space="preserve"> </v>
      </c>
      <c r="N210" s="19" t="str">
        <f>IF(детализация!O209&gt;0,детализация!O209," ")</f>
        <v xml:space="preserve"> </v>
      </c>
      <c r="O210" s="19" t="str">
        <f>IF(детализация!P209&gt;0,детализация!P209," ")</f>
        <v xml:space="preserve"> </v>
      </c>
      <c r="P210" s="3" t="str">
        <f>детализация!R209&amp;" "&amp;детализация!S209&amp;" "&amp;детализация!T209&amp;" "&amp;детализация!U209</f>
        <v xml:space="preserve">   </v>
      </c>
      <c r="Q210" s="85">
        <f>IF(детализация!Q209&gt;0,1,0)</f>
        <v>0</v>
      </c>
    </row>
    <row r="211" spans="1:17" ht="15">
      <c r="A211" s="86">
        <v>207</v>
      </c>
      <c r="B211" s="18" t="str">
        <f>IF(детализация!B210&gt;0,детализация!B210," ")</f>
        <v xml:space="preserve"> </v>
      </c>
      <c r="C211" s="2" t="str">
        <f ca="1">детализация!E210</f>
        <v xml:space="preserve"> </v>
      </c>
      <c r="D211" s="2" t="str">
        <f ca="1">детализация!F210</f>
        <v xml:space="preserve">  </v>
      </c>
      <c r="E211" s="3" t="str">
        <f ca="1">детализация!G210</f>
        <v xml:space="preserve">  </v>
      </c>
      <c r="F211" s="3" t="str">
        <f>IF(детализация!H210&gt;0," ","Не задана")</f>
        <v>Не задана</v>
      </c>
      <c r="G211" s="25" t="str">
        <f>IF(детализация!I210&gt;0,детализация!I210," ")</f>
        <v xml:space="preserve"> </v>
      </c>
      <c r="H211" s="3" t="str">
        <f ca="1">IF(детализация!J210&gt;0,OFFSET(исх.данные!$A$16,детализация!J210,4,1,1)," ")</f>
        <v xml:space="preserve"> </v>
      </c>
      <c r="I211" s="3" t="str">
        <f ca="1">IF(детализация!K210&gt;0,OFFSET(исх.данные!$A$16,детализация!K210,4,1,1)," ")</f>
        <v xml:space="preserve"> </v>
      </c>
      <c r="J211" s="25" t="str">
        <f>IF(детализация!L210&gt;0,детализация!L210," ")</f>
        <v xml:space="preserve"> </v>
      </c>
      <c r="K211" s="3" t="str">
        <f ca="1">IF(детализация!M210&gt;0,OFFSET(исх.данные!$A$16,детализация!M210,4,1,1)," ")</f>
        <v xml:space="preserve"> </v>
      </c>
      <c r="L211" s="3" t="str">
        <f ca="1">IF(детализация!N210&gt;0,OFFSET(исх.данные!$A$16,детализация!N210,4,1,1)," ")</f>
        <v xml:space="preserve"> </v>
      </c>
      <c r="M211" s="25" t="str">
        <f>IF(детализация!Q210&gt;0,детализация!Q210," ")</f>
        <v xml:space="preserve"> </v>
      </c>
      <c r="N211" s="19" t="str">
        <f>IF(детализация!O210&gt;0,детализация!O210," ")</f>
        <v xml:space="preserve"> </v>
      </c>
      <c r="O211" s="19" t="str">
        <f>IF(детализация!P210&gt;0,детализация!P210," ")</f>
        <v xml:space="preserve"> </v>
      </c>
      <c r="P211" s="3" t="str">
        <f>детализация!R210&amp;" "&amp;детализация!S210&amp;" "&amp;детализация!T210&amp;" "&amp;детализация!U210</f>
        <v xml:space="preserve">   </v>
      </c>
      <c r="Q211" s="85">
        <f>IF(детализация!Q210&gt;0,1,0)</f>
        <v>0</v>
      </c>
    </row>
    <row r="212" spans="1:17" ht="15">
      <c r="A212" s="86">
        <v>208</v>
      </c>
      <c r="B212" s="18" t="str">
        <f>IF(детализация!B211&gt;0,детализация!B211," ")</f>
        <v xml:space="preserve"> </v>
      </c>
      <c r="C212" s="2" t="str">
        <f ca="1">детализация!E211</f>
        <v xml:space="preserve"> </v>
      </c>
      <c r="D212" s="2" t="str">
        <f ca="1">детализация!F211</f>
        <v xml:space="preserve">  </v>
      </c>
      <c r="E212" s="3" t="str">
        <f ca="1">детализация!G211</f>
        <v xml:space="preserve">  </v>
      </c>
      <c r="F212" s="3" t="str">
        <f>IF(детализация!H211&gt;0," ","Не задана")</f>
        <v>Не задана</v>
      </c>
      <c r="G212" s="25" t="str">
        <f>IF(детализация!I211&gt;0,детализация!I211," ")</f>
        <v xml:space="preserve"> </v>
      </c>
      <c r="H212" s="3" t="str">
        <f ca="1">IF(детализация!J211&gt;0,OFFSET(исх.данные!$A$16,детализация!J211,4,1,1)," ")</f>
        <v xml:space="preserve"> </v>
      </c>
      <c r="I212" s="3" t="str">
        <f ca="1">IF(детализация!K211&gt;0,OFFSET(исх.данные!$A$16,детализация!K211,4,1,1)," ")</f>
        <v xml:space="preserve"> </v>
      </c>
      <c r="J212" s="25" t="str">
        <f>IF(детализация!L211&gt;0,детализация!L211," ")</f>
        <v xml:space="preserve"> </v>
      </c>
      <c r="K212" s="3" t="str">
        <f ca="1">IF(детализация!M211&gt;0,OFFSET(исх.данные!$A$16,детализация!M211,4,1,1)," ")</f>
        <v xml:space="preserve"> </v>
      </c>
      <c r="L212" s="3" t="str">
        <f ca="1">IF(детализация!N211&gt;0,OFFSET(исх.данные!$A$16,детализация!N211,4,1,1)," ")</f>
        <v xml:space="preserve"> </v>
      </c>
      <c r="M212" s="25" t="str">
        <f>IF(детализация!Q211&gt;0,детализация!Q211," ")</f>
        <v xml:space="preserve"> </v>
      </c>
      <c r="N212" s="19" t="str">
        <f>IF(детализация!O211&gt;0,детализация!O211," ")</f>
        <v xml:space="preserve"> </v>
      </c>
      <c r="O212" s="19" t="str">
        <f>IF(детализация!P211&gt;0,детализация!P211," ")</f>
        <v xml:space="preserve"> </v>
      </c>
      <c r="P212" s="3" t="str">
        <f>детализация!R211&amp;" "&amp;детализация!S211&amp;" "&amp;детализация!T211&amp;" "&amp;детализация!U211</f>
        <v xml:space="preserve">   </v>
      </c>
      <c r="Q212" s="85">
        <f>IF(детализация!Q211&gt;0,1,0)</f>
        <v>0</v>
      </c>
    </row>
    <row r="213" spans="1:17" ht="15">
      <c r="A213" s="86">
        <v>209</v>
      </c>
      <c r="B213" s="18" t="str">
        <f>IF(детализация!B212&gt;0,детализация!B212," ")</f>
        <v xml:space="preserve"> </v>
      </c>
      <c r="C213" s="2" t="str">
        <f ca="1">детализация!E212</f>
        <v xml:space="preserve"> </v>
      </c>
      <c r="D213" s="2" t="str">
        <f ca="1">детализация!F212</f>
        <v xml:space="preserve">  </v>
      </c>
      <c r="E213" s="3" t="str">
        <f ca="1">детализация!G212</f>
        <v xml:space="preserve">  </v>
      </c>
      <c r="F213" s="3" t="str">
        <f>IF(детализация!H212&gt;0," ","Не задана")</f>
        <v>Не задана</v>
      </c>
      <c r="G213" s="25" t="str">
        <f>IF(детализация!I212&gt;0,детализация!I212," ")</f>
        <v xml:space="preserve"> </v>
      </c>
      <c r="H213" s="3" t="str">
        <f ca="1">IF(детализация!J212&gt;0,OFFSET(исх.данные!$A$16,детализация!J212,4,1,1)," ")</f>
        <v xml:space="preserve"> </v>
      </c>
      <c r="I213" s="3" t="str">
        <f ca="1">IF(детализация!K212&gt;0,OFFSET(исх.данные!$A$16,детализация!K212,4,1,1)," ")</f>
        <v xml:space="preserve"> </v>
      </c>
      <c r="J213" s="25" t="str">
        <f>IF(детализация!L212&gt;0,детализация!L212," ")</f>
        <v xml:space="preserve"> </v>
      </c>
      <c r="K213" s="3" t="str">
        <f ca="1">IF(детализация!M212&gt;0,OFFSET(исх.данные!$A$16,детализация!M212,4,1,1)," ")</f>
        <v xml:space="preserve"> </v>
      </c>
      <c r="L213" s="3" t="str">
        <f ca="1">IF(детализация!N212&gt;0,OFFSET(исх.данные!$A$16,детализация!N212,4,1,1)," ")</f>
        <v xml:space="preserve"> </v>
      </c>
      <c r="M213" s="25" t="str">
        <f>IF(детализация!Q212&gt;0,детализация!Q212," ")</f>
        <v xml:space="preserve"> </v>
      </c>
      <c r="N213" s="19" t="str">
        <f>IF(детализация!O212&gt;0,детализация!O212," ")</f>
        <v xml:space="preserve"> </v>
      </c>
      <c r="O213" s="19" t="str">
        <f>IF(детализация!P212&gt;0,детализация!P212," ")</f>
        <v xml:space="preserve"> </v>
      </c>
      <c r="P213" s="3" t="str">
        <f>детализация!R212&amp;" "&amp;детализация!S212&amp;" "&amp;детализация!T212&amp;" "&amp;детализация!U212</f>
        <v xml:space="preserve">   </v>
      </c>
      <c r="Q213" s="85">
        <f>IF(детализация!Q212&gt;0,1,0)</f>
        <v>0</v>
      </c>
    </row>
    <row r="214" spans="1:17" ht="15">
      <c r="A214" s="86">
        <v>210</v>
      </c>
      <c r="B214" s="18" t="str">
        <f>IF(детализация!B213&gt;0,детализация!B213," ")</f>
        <v xml:space="preserve"> </v>
      </c>
      <c r="C214" s="2" t="str">
        <f ca="1">детализация!E213</f>
        <v xml:space="preserve"> </v>
      </c>
      <c r="D214" s="2" t="str">
        <f ca="1">детализация!F213</f>
        <v xml:space="preserve">  </v>
      </c>
      <c r="E214" s="3" t="str">
        <f ca="1">детализация!G213</f>
        <v xml:space="preserve">  </v>
      </c>
      <c r="F214" s="3" t="str">
        <f>IF(детализация!H213&gt;0," ","Не задана")</f>
        <v>Не задана</v>
      </c>
      <c r="G214" s="25" t="str">
        <f>IF(детализация!I213&gt;0,детализация!I213," ")</f>
        <v xml:space="preserve"> </v>
      </c>
      <c r="H214" s="3" t="str">
        <f ca="1">IF(детализация!J213&gt;0,OFFSET(исх.данные!$A$16,детализация!J213,4,1,1)," ")</f>
        <v xml:space="preserve"> </v>
      </c>
      <c r="I214" s="3" t="str">
        <f ca="1">IF(детализация!K213&gt;0,OFFSET(исх.данные!$A$16,детализация!K213,4,1,1)," ")</f>
        <v xml:space="preserve"> </v>
      </c>
      <c r="J214" s="25" t="str">
        <f>IF(детализация!L213&gt;0,детализация!L213," ")</f>
        <v xml:space="preserve"> </v>
      </c>
      <c r="K214" s="3" t="str">
        <f ca="1">IF(детализация!M213&gt;0,OFFSET(исх.данные!$A$16,детализация!M213,4,1,1)," ")</f>
        <v xml:space="preserve"> </v>
      </c>
      <c r="L214" s="3" t="str">
        <f ca="1">IF(детализация!N213&gt;0,OFFSET(исх.данные!$A$16,детализация!N213,4,1,1)," ")</f>
        <v xml:space="preserve"> </v>
      </c>
      <c r="M214" s="25" t="str">
        <f>IF(детализация!Q213&gt;0,детализация!Q213," ")</f>
        <v xml:space="preserve"> </v>
      </c>
      <c r="N214" s="19" t="str">
        <f>IF(детализация!O213&gt;0,детализация!O213," ")</f>
        <v xml:space="preserve"> </v>
      </c>
      <c r="O214" s="19" t="str">
        <f>IF(детализация!P213&gt;0,детализация!P213," ")</f>
        <v xml:space="preserve"> </v>
      </c>
      <c r="P214" s="3" t="str">
        <f>детализация!R213&amp;" "&amp;детализация!S213&amp;" "&amp;детализация!T213&amp;" "&amp;детализация!U213</f>
        <v xml:space="preserve">   </v>
      </c>
      <c r="Q214" s="85">
        <f>IF(детализация!Q213&gt;0,1,0)</f>
        <v>0</v>
      </c>
    </row>
    <row r="215" spans="1:17" ht="15">
      <c r="A215" s="86">
        <v>211</v>
      </c>
      <c r="B215" s="18" t="str">
        <f>IF(детализация!B214&gt;0,детализация!B214," ")</f>
        <v xml:space="preserve"> </v>
      </c>
      <c r="C215" s="2" t="str">
        <f ca="1">детализация!E214</f>
        <v xml:space="preserve"> </v>
      </c>
      <c r="D215" s="2" t="str">
        <f ca="1">детализация!F214</f>
        <v xml:space="preserve">  </v>
      </c>
      <c r="E215" s="3" t="str">
        <f ca="1">детализация!G214</f>
        <v xml:space="preserve">  </v>
      </c>
      <c r="F215" s="3" t="str">
        <f>IF(детализация!H214&gt;0," ","Не задана")</f>
        <v>Не задана</v>
      </c>
      <c r="G215" s="25" t="str">
        <f>IF(детализация!I214&gt;0,детализация!I214," ")</f>
        <v xml:space="preserve"> </v>
      </c>
      <c r="H215" s="3" t="str">
        <f ca="1">IF(детализация!J214&gt;0,OFFSET(исх.данные!$A$16,детализация!J214,4,1,1)," ")</f>
        <v xml:space="preserve"> </v>
      </c>
      <c r="I215" s="3" t="str">
        <f ca="1">IF(детализация!K214&gt;0,OFFSET(исх.данные!$A$16,детализация!K214,4,1,1)," ")</f>
        <v xml:space="preserve"> </v>
      </c>
      <c r="J215" s="25" t="str">
        <f>IF(детализация!L214&gt;0,детализация!L214," ")</f>
        <v xml:space="preserve"> </v>
      </c>
      <c r="K215" s="3" t="str">
        <f ca="1">IF(детализация!M214&gt;0,OFFSET(исх.данные!$A$16,детализация!M214,4,1,1)," ")</f>
        <v xml:space="preserve"> </v>
      </c>
      <c r="L215" s="3" t="str">
        <f ca="1">IF(детализация!N214&gt;0,OFFSET(исх.данные!$A$16,детализация!N214,4,1,1)," ")</f>
        <v xml:space="preserve"> </v>
      </c>
      <c r="M215" s="25" t="str">
        <f>IF(детализация!Q214&gt;0,детализация!Q214," ")</f>
        <v xml:space="preserve"> </v>
      </c>
      <c r="N215" s="19" t="str">
        <f>IF(детализация!O214&gt;0,детализация!O214," ")</f>
        <v xml:space="preserve"> </v>
      </c>
      <c r="O215" s="19" t="str">
        <f>IF(детализация!P214&gt;0,детализация!P214," ")</f>
        <v xml:space="preserve"> </v>
      </c>
      <c r="P215" s="3" t="str">
        <f>детализация!R214&amp;" "&amp;детализация!S214&amp;" "&amp;детализация!T214&amp;" "&amp;детализация!U214</f>
        <v xml:space="preserve">   </v>
      </c>
      <c r="Q215" s="85">
        <f>IF(детализация!Q214&gt;0,1,0)</f>
        <v>0</v>
      </c>
    </row>
    <row r="216" spans="1:17" ht="15">
      <c r="A216" s="86">
        <v>212</v>
      </c>
      <c r="B216" s="18" t="str">
        <f>IF(детализация!B215&gt;0,детализация!B215," ")</f>
        <v xml:space="preserve"> </v>
      </c>
      <c r="C216" s="2" t="str">
        <f ca="1">детализация!E215</f>
        <v xml:space="preserve"> </v>
      </c>
      <c r="D216" s="2" t="str">
        <f ca="1">детализация!F215</f>
        <v xml:space="preserve">  </v>
      </c>
      <c r="E216" s="3" t="str">
        <f ca="1">детализация!G215</f>
        <v xml:space="preserve">  </v>
      </c>
      <c r="F216" s="3" t="str">
        <f>IF(детализация!H215&gt;0," ","Не задана")</f>
        <v>Не задана</v>
      </c>
      <c r="G216" s="25" t="str">
        <f>IF(детализация!I215&gt;0,детализация!I215," ")</f>
        <v xml:space="preserve"> </v>
      </c>
      <c r="H216" s="3" t="str">
        <f ca="1">IF(детализация!J215&gt;0,OFFSET(исх.данные!$A$16,детализация!J215,4,1,1)," ")</f>
        <v xml:space="preserve"> </v>
      </c>
      <c r="I216" s="3" t="str">
        <f ca="1">IF(детализация!K215&gt;0,OFFSET(исх.данные!$A$16,детализация!K215,4,1,1)," ")</f>
        <v xml:space="preserve"> </v>
      </c>
      <c r="J216" s="25" t="str">
        <f>IF(детализация!L215&gt;0,детализация!L215," ")</f>
        <v xml:space="preserve"> </v>
      </c>
      <c r="K216" s="3" t="str">
        <f ca="1">IF(детализация!M215&gt;0,OFFSET(исх.данные!$A$16,детализация!M215,4,1,1)," ")</f>
        <v xml:space="preserve"> </v>
      </c>
      <c r="L216" s="3" t="str">
        <f ca="1">IF(детализация!N215&gt;0,OFFSET(исх.данные!$A$16,детализация!N215,4,1,1)," ")</f>
        <v xml:space="preserve"> </v>
      </c>
      <c r="M216" s="25" t="str">
        <f>IF(детализация!Q215&gt;0,детализация!Q215," ")</f>
        <v xml:space="preserve"> </v>
      </c>
      <c r="N216" s="19" t="str">
        <f>IF(детализация!O215&gt;0,детализация!O215," ")</f>
        <v xml:space="preserve"> </v>
      </c>
      <c r="O216" s="19" t="str">
        <f>IF(детализация!P215&gt;0,детализация!P215," ")</f>
        <v xml:space="preserve"> </v>
      </c>
      <c r="P216" s="3" t="str">
        <f>детализация!R215&amp;" "&amp;детализация!S215&amp;" "&amp;детализация!T215&amp;" "&amp;детализация!U215</f>
        <v xml:space="preserve">   </v>
      </c>
      <c r="Q216" s="85">
        <f>IF(детализация!Q215&gt;0,1,0)</f>
        <v>0</v>
      </c>
    </row>
    <row r="217" spans="1:17" ht="15">
      <c r="A217" s="86">
        <v>213</v>
      </c>
      <c r="B217" s="18" t="str">
        <f>IF(детализация!B216&gt;0,детализация!B216," ")</f>
        <v xml:space="preserve"> </v>
      </c>
      <c r="C217" s="2" t="str">
        <f ca="1">детализация!E216</f>
        <v xml:space="preserve"> </v>
      </c>
      <c r="D217" s="2" t="str">
        <f ca="1">детализация!F216</f>
        <v xml:space="preserve">  </v>
      </c>
      <c r="E217" s="3" t="str">
        <f ca="1">детализация!G216</f>
        <v xml:space="preserve">  </v>
      </c>
      <c r="F217" s="3" t="str">
        <f>IF(детализация!H216&gt;0," ","Не задана")</f>
        <v>Не задана</v>
      </c>
      <c r="G217" s="25" t="str">
        <f>IF(детализация!I216&gt;0,детализация!I216," ")</f>
        <v xml:space="preserve"> </v>
      </c>
      <c r="H217" s="3" t="str">
        <f ca="1">IF(детализация!J216&gt;0,OFFSET(исх.данные!$A$16,детализация!J216,4,1,1)," ")</f>
        <v xml:space="preserve"> </v>
      </c>
      <c r="I217" s="3" t="str">
        <f ca="1">IF(детализация!K216&gt;0,OFFSET(исх.данные!$A$16,детализация!K216,4,1,1)," ")</f>
        <v xml:space="preserve"> </v>
      </c>
      <c r="J217" s="25" t="str">
        <f>IF(детализация!L216&gt;0,детализация!L216," ")</f>
        <v xml:space="preserve"> </v>
      </c>
      <c r="K217" s="3" t="str">
        <f ca="1">IF(детализация!M216&gt;0,OFFSET(исх.данные!$A$16,детализация!M216,4,1,1)," ")</f>
        <v xml:space="preserve"> </v>
      </c>
      <c r="L217" s="3" t="str">
        <f ca="1">IF(детализация!N216&gt;0,OFFSET(исх.данные!$A$16,детализация!N216,4,1,1)," ")</f>
        <v xml:space="preserve"> </v>
      </c>
      <c r="M217" s="25" t="str">
        <f>IF(детализация!Q216&gt;0,детализация!Q216," ")</f>
        <v xml:space="preserve"> </v>
      </c>
      <c r="N217" s="19" t="str">
        <f>IF(детализация!O216&gt;0,детализация!O216," ")</f>
        <v xml:space="preserve"> </v>
      </c>
      <c r="O217" s="19" t="str">
        <f>IF(детализация!P216&gt;0,детализация!P216," ")</f>
        <v xml:space="preserve"> </v>
      </c>
      <c r="P217" s="3" t="str">
        <f>детализация!R216&amp;" "&amp;детализация!S216&amp;" "&amp;детализация!T216&amp;" "&amp;детализация!U216</f>
        <v xml:space="preserve">   </v>
      </c>
      <c r="Q217" s="85">
        <f>IF(детализация!Q216&gt;0,1,0)</f>
        <v>0</v>
      </c>
    </row>
    <row r="218" spans="1:17" ht="15">
      <c r="A218" s="86">
        <v>214</v>
      </c>
      <c r="B218" s="18" t="str">
        <f>IF(детализация!B217&gt;0,детализация!B217," ")</f>
        <v xml:space="preserve"> </v>
      </c>
      <c r="C218" s="2" t="str">
        <f ca="1">детализация!E217</f>
        <v xml:space="preserve"> </v>
      </c>
      <c r="D218" s="2" t="str">
        <f ca="1">детализация!F217</f>
        <v xml:space="preserve">  </v>
      </c>
      <c r="E218" s="3" t="str">
        <f ca="1">детализация!G217</f>
        <v xml:space="preserve">  </v>
      </c>
      <c r="F218" s="3" t="str">
        <f>IF(детализация!H217&gt;0," ","Не задана")</f>
        <v>Не задана</v>
      </c>
      <c r="G218" s="25" t="str">
        <f>IF(детализация!I217&gt;0,детализация!I217," ")</f>
        <v xml:space="preserve"> </v>
      </c>
      <c r="H218" s="3" t="str">
        <f ca="1">IF(детализация!J217&gt;0,OFFSET(исх.данные!$A$16,детализация!J217,4,1,1)," ")</f>
        <v xml:space="preserve"> </v>
      </c>
      <c r="I218" s="3" t="str">
        <f ca="1">IF(детализация!K217&gt;0,OFFSET(исх.данные!$A$16,детализация!K217,4,1,1)," ")</f>
        <v xml:space="preserve"> </v>
      </c>
      <c r="J218" s="25" t="str">
        <f>IF(детализация!L217&gt;0,детализация!L217," ")</f>
        <v xml:space="preserve"> </v>
      </c>
      <c r="K218" s="3" t="str">
        <f ca="1">IF(детализация!M217&gt;0,OFFSET(исх.данные!$A$16,детализация!M217,4,1,1)," ")</f>
        <v xml:space="preserve"> </v>
      </c>
      <c r="L218" s="3" t="str">
        <f ca="1">IF(детализация!N217&gt;0,OFFSET(исх.данные!$A$16,детализация!N217,4,1,1)," ")</f>
        <v xml:space="preserve"> </v>
      </c>
      <c r="M218" s="25" t="str">
        <f>IF(детализация!Q217&gt;0,детализация!Q217," ")</f>
        <v xml:space="preserve"> </v>
      </c>
      <c r="N218" s="19" t="str">
        <f>IF(детализация!O217&gt;0,детализация!O217," ")</f>
        <v xml:space="preserve"> </v>
      </c>
      <c r="O218" s="19" t="str">
        <f>IF(детализация!P217&gt;0,детализация!P217," ")</f>
        <v xml:space="preserve"> </v>
      </c>
      <c r="P218" s="3" t="str">
        <f>детализация!R217&amp;" "&amp;детализация!S217&amp;" "&amp;детализация!T217&amp;" "&amp;детализация!U217</f>
        <v xml:space="preserve">   </v>
      </c>
      <c r="Q218" s="85">
        <f>IF(детализация!Q217&gt;0,1,0)</f>
        <v>0</v>
      </c>
    </row>
    <row r="219" spans="1:17" ht="15">
      <c r="A219" s="86">
        <v>215</v>
      </c>
      <c r="B219" s="18" t="str">
        <f>IF(детализация!B218&gt;0,детализация!B218," ")</f>
        <v xml:space="preserve"> </v>
      </c>
      <c r="C219" s="2" t="str">
        <f ca="1">детализация!E218</f>
        <v xml:space="preserve"> </v>
      </c>
      <c r="D219" s="2" t="str">
        <f ca="1">детализация!F218</f>
        <v xml:space="preserve">  </v>
      </c>
      <c r="E219" s="3" t="str">
        <f ca="1">детализация!G218</f>
        <v xml:space="preserve">  </v>
      </c>
      <c r="F219" s="3" t="str">
        <f>IF(детализация!H218&gt;0," ","Не задана")</f>
        <v>Не задана</v>
      </c>
      <c r="G219" s="25" t="str">
        <f>IF(детализация!I218&gt;0,детализация!I218," ")</f>
        <v xml:space="preserve"> </v>
      </c>
      <c r="H219" s="3" t="str">
        <f ca="1">IF(детализация!J218&gt;0,OFFSET(исх.данные!$A$16,детализация!J218,4,1,1)," ")</f>
        <v xml:space="preserve"> </v>
      </c>
      <c r="I219" s="3" t="str">
        <f ca="1">IF(детализация!K218&gt;0,OFFSET(исх.данные!$A$16,детализация!K218,4,1,1)," ")</f>
        <v xml:space="preserve"> </v>
      </c>
      <c r="J219" s="25" t="str">
        <f>IF(детализация!L218&gt;0,детализация!L218," ")</f>
        <v xml:space="preserve"> </v>
      </c>
      <c r="K219" s="3" t="str">
        <f ca="1">IF(детализация!M218&gt;0,OFFSET(исх.данные!$A$16,детализация!M218,4,1,1)," ")</f>
        <v xml:space="preserve"> </v>
      </c>
      <c r="L219" s="3" t="str">
        <f ca="1">IF(детализация!N218&gt;0,OFFSET(исх.данные!$A$16,детализация!N218,4,1,1)," ")</f>
        <v xml:space="preserve"> </v>
      </c>
      <c r="M219" s="25" t="str">
        <f>IF(детализация!Q218&gt;0,детализация!Q218," ")</f>
        <v xml:space="preserve"> </v>
      </c>
      <c r="N219" s="19" t="str">
        <f>IF(детализация!O218&gt;0,детализация!O218," ")</f>
        <v xml:space="preserve"> </v>
      </c>
      <c r="O219" s="19" t="str">
        <f>IF(детализация!P218&gt;0,детализация!P218," ")</f>
        <v xml:space="preserve"> </v>
      </c>
      <c r="P219" s="3" t="str">
        <f>детализация!R218&amp;" "&amp;детализация!S218&amp;" "&amp;детализация!T218&amp;" "&amp;детализация!U218</f>
        <v xml:space="preserve">   </v>
      </c>
      <c r="Q219" s="85">
        <f>IF(детализация!Q218&gt;0,1,0)</f>
        <v>0</v>
      </c>
    </row>
    <row r="220" spans="1:17" ht="15">
      <c r="A220" s="86">
        <v>216</v>
      </c>
      <c r="B220" s="18" t="str">
        <f>IF(детализация!B219&gt;0,детализация!B219," ")</f>
        <v xml:space="preserve"> </v>
      </c>
      <c r="C220" s="2" t="str">
        <f ca="1">детализация!E219</f>
        <v xml:space="preserve"> </v>
      </c>
      <c r="D220" s="2" t="str">
        <f ca="1">детализация!F219</f>
        <v xml:space="preserve">  </v>
      </c>
      <c r="E220" s="3" t="str">
        <f ca="1">детализация!G219</f>
        <v xml:space="preserve">  </v>
      </c>
      <c r="F220" s="3" t="str">
        <f>IF(детализация!H219&gt;0," ","Не задана")</f>
        <v>Не задана</v>
      </c>
      <c r="G220" s="25" t="str">
        <f>IF(детализация!I219&gt;0,детализация!I219," ")</f>
        <v xml:space="preserve"> </v>
      </c>
      <c r="H220" s="3" t="str">
        <f ca="1">IF(детализация!J219&gt;0,OFFSET(исх.данные!$A$16,детализация!J219,4,1,1)," ")</f>
        <v xml:space="preserve"> </v>
      </c>
      <c r="I220" s="3" t="str">
        <f ca="1">IF(детализация!K219&gt;0,OFFSET(исх.данные!$A$16,детализация!K219,4,1,1)," ")</f>
        <v xml:space="preserve"> </v>
      </c>
      <c r="J220" s="25" t="str">
        <f>IF(детализация!L219&gt;0,детализация!L219," ")</f>
        <v xml:space="preserve"> </v>
      </c>
      <c r="K220" s="3" t="str">
        <f ca="1">IF(детализация!M219&gt;0,OFFSET(исх.данные!$A$16,детализация!M219,4,1,1)," ")</f>
        <v xml:space="preserve"> </v>
      </c>
      <c r="L220" s="3" t="str">
        <f ca="1">IF(детализация!N219&gt;0,OFFSET(исх.данные!$A$16,детализация!N219,4,1,1)," ")</f>
        <v xml:space="preserve"> </v>
      </c>
      <c r="M220" s="25" t="str">
        <f>IF(детализация!Q219&gt;0,детализация!Q219," ")</f>
        <v xml:space="preserve"> </v>
      </c>
      <c r="N220" s="19" t="str">
        <f>IF(детализация!O219&gt;0,детализация!O219," ")</f>
        <v xml:space="preserve"> </v>
      </c>
      <c r="O220" s="19" t="str">
        <f>IF(детализация!P219&gt;0,детализация!P219," ")</f>
        <v xml:space="preserve"> </v>
      </c>
      <c r="P220" s="3" t="str">
        <f>детализация!R219&amp;" "&amp;детализация!S219&amp;" "&amp;детализация!T219&amp;" "&amp;детализация!U219</f>
        <v xml:space="preserve">   </v>
      </c>
      <c r="Q220" s="85">
        <f>IF(детализация!Q219&gt;0,1,0)</f>
        <v>0</v>
      </c>
    </row>
    <row r="221" spans="1:17" ht="15">
      <c r="A221" s="86">
        <v>217</v>
      </c>
      <c r="B221" s="18" t="str">
        <f>IF(детализация!B220&gt;0,детализация!B220," ")</f>
        <v xml:space="preserve"> </v>
      </c>
      <c r="C221" s="2" t="str">
        <f ca="1">детализация!E220</f>
        <v xml:space="preserve"> </v>
      </c>
      <c r="D221" s="2" t="str">
        <f ca="1">детализация!F220</f>
        <v xml:space="preserve">  </v>
      </c>
      <c r="E221" s="3" t="str">
        <f ca="1">детализация!G220</f>
        <v xml:space="preserve">  </v>
      </c>
      <c r="F221" s="3" t="str">
        <f>IF(детализация!H220&gt;0," ","Не задана")</f>
        <v>Не задана</v>
      </c>
      <c r="G221" s="25" t="str">
        <f>IF(детализация!I220&gt;0,детализация!I220," ")</f>
        <v xml:space="preserve"> </v>
      </c>
      <c r="H221" s="3" t="str">
        <f ca="1">IF(детализация!J220&gt;0,OFFSET(исх.данные!$A$16,детализация!J220,4,1,1)," ")</f>
        <v xml:space="preserve"> </v>
      </c>
      <c r="I221" s="3" t="str">
        <f ca="1">IF(детализация!K220&gt;0,OFFSET(исх.данные!$A$16,детализация!K220,4,1,1)," ")</f>
        <v xml:space="preserve"> </v>
      </c>
      <c r="J221" s="25" t="str">
        <f>IF(детализация!L220&gt;0,детализация!L220," ")</f>
        <v xml:space="preserve"> </v>
      </c>
      <c r="K221" s="3" t="str">
        <f ca="1">IF(детализация!M220&gt;0,OFFSET(исх.данные!$A$16,детализация!M220,4,1,1)," ")</f>
        <v xml:space="preserve"> </v>
      </c>
      <c r="L221" s="3" t="str">
        <f ca="1">IF(детализация!N220&gt;0,OFFSET(исх.данные!$A$16,детализация!N220,4,1,1)," ")</f>
        <v xml:space="preserve"> </v>
      </c>
      <c r="M221" s="25" t="str">
        <f>IF(детализация!Q220&gt;0,детализация!Q220," ")</f>
        <v xml:space="preserve"> </v>
      </c>
      <c r="N221" s="19" t="str">
        <f>IF(детализация!O220&gt;0,детализация!O220," ")</f>
        <v xml:space="preserve"> </v>
      </c>
      <c r="O221" s="19" t="str">
        <f>IF(детализация!P220&gt;0,детализация!P220," ")</f>
        <v xml:space="preserve"> </v>
      </c>
      <c r="P221" s="3" t="str">
        <f>детализация!R220&amp;" "&amp;детализация!S220&amp;" "&amp;детализация!T220&amp;" "&amp;детализация!U220</f>
        <v xml:space="preserve">   </v>
      </c>
      <c r="Q221" s="85">
        <f>IF(детализация!Q220&gt;0,1,0)</f>
        <v>0</v>
      </c>
    </row>
    <row r="222" spans="1:17" ht="15">
      <c r="A222" s="86">
        <v>218</v>
      </c>
      <c r="B222" s="18" t="str">
        <f>IF(детализация!B221&gt;0,детализация!B221," ")</f>
        <v xml:space="preserve"> </v>
      </c>
      <c r="C222" s="2" t="str">
        <f ca="1">детализация!E221</f>
        <v xml:space="preserve"> </v>
      </c>
      <c r="D222" s="2" t="str">
        <f ca="1">детализация!F221</f>
        <v xml:space="preserve">  </v>
      </c>
      <c r="E222" s="3" t="str">
        <f ca="1">детализация!G221</f>
        <v xml:space="preserve">  </v>
      </c>
      <c r="F222" s="3" t="str">
        <f>IF(детализация!H221&gt;0," ","Не задана")</f>
        <v>Не задана</v>
      </c>
      <c r="G222" s="25" t="str">
        <f>IF(детализация!I221&gt;0,детализация!I221," ")</f>
        <v xml:space="preserve"> </v>
      </c>
      <c r="H222" s="3" t="str">
        <f ca="1">IF(детализация!J221&gt;0,OFFSET(исх.данные!$A$16,детализация!J221,4,1,1)," ")</f>
        <v xml:space="preserve"> </v>
      </c>
      <c r="I222" s="3" t="str">
        <f ca="1">IF(детализация!K221&gt;0,OFFSET(исх.данные!$A$16,детализация!K221,4,1,1)," ")</f>
        <v xml:space="preserve"> </v>
      </c>
      <c r="J222" s="25" t="str">
        <f>IF(детализация!L221&gt;0,детализация!L221," ")</f>
        <v xml:space="preserve"> </v>
      </c>
      <c r="K222" s="3" t="str">
        <f ca="1">IF(детализация!M221&gt;0,OFFSET(исх.данные!$A$16,детализация!M221,4,1,1)," ")</f>
        <v xml:space="preserve"> </v>
      </c>
      <c r="L222" s="3" t="str">
        <f ca="1">IF(детализация!N221&gt;0,OFFSET(исх.данные!$A$16,детализация!N221,4,1,1)," ")</f>
        <v xml:space="preserve"> </v>
      </c>
      <c r="M222" s="25" t="str">
        <f>IF(детализация!Q221&gt;0,детализация!Q221," ")</f>
        <v xml:space="preserve"> </v>
      </c>
      <c r="N222" s="19" t="str">
        <f>IF(детализация!O221&gt;0,детализация!O221," ")</f>
        <v xml:space="preserve"> </v>
      </c>
      <c r="O222" s="19" t="str">
        <f>IF(детализация!P221&gt;0,детализация!P221," ")</f>
        <v xml:space="preserve"> </v>
      </c>
      <c r="P222" s="3" t="str">
        <f>детализация!R221&amp;" "&amp;детализация!S221&amp;" "&amp;детализация!T221&amp;" "&amp;детализация!U221</f>
        <v xml:space="preserve">   </v>
      </c>
      <c r="Q222" s="85">
        <f>IF(детализация!Q221&gt;0,1,0)</f>
        <v>0</v>
      </c>
    </row>
    <row r="223" spans="1:17" ht="15">
      <c r="A223" s="86">
        <v>219</v>
      </c>
      <c r="B223" s="18" t="str">
        <f>IF(детализация!B222&gt;0,детализация!B222," ")</f>
        <v xml:space="preserve"> </v>
      </c>
      <c r="C223" s="2" t="str">
        <f ca="1">детализация!E222</f>
        <v xml:space="preserve"> </v>
      </c>
      <c r="D223" s="2" t="str">
        <f ca="1">детализация!F222</f>
        <v xml:space="preserve">  </v>
      </c>
      <c r="E223" s="3" t="str">
        <f ca="1">детализация!G222</f>
        <v xml:space="preserve">  </v>
      </c>
      <c r="F223" s="3" t="str">
        <f>IF(детализация!H222&gt;0," ","Не задана")</f>
        <v>Не задана</v>
      </c>
      <c r="G223" s="25" t="str">
        <f>IF(детализация!I222&gt;0,детализация!I222," ")</f>
        <v xml:space="preserve"> </v>
      </c>
      <c r="H223" s="3" t="str">
        <f ca="1">IF(детализация!J222&gt;0,OFFSET(исх.данные!$A$16,детализация!J222,4,1,1)," ")</f>
        <v xml:space="preserve"> </v>
      </c>
      <c r="I223" s="3" t="str">
        <f ca="1">IF(детализация!K222&gt;0,OFFSET(исх.данные!$A$16,детализация!K222,4,1,1)," ")</f>
        <v xml:space="preserve"> </v>
      </c>
      <c r="J223" s="25" t="str">
        <f>IF(детализация!L222&gt;0,детализация!L222," ")</f>
        <v xml:space="preserve"> </v>
      </c>
      <c r="K223" s="3" t="str">
        <f ca="1">IF(детализация!M222&gt;0,OFFSET(исх.данные!$A$16,детализация!M222,4,1,1)," ")</f>
        <v xml:space="preserve"> </v>
      </c>
      <c r="L223" s="3" t="str">
        <f ca="1">IF(детализация!N222&gt;0,OFFSET(исх.данные!$A$16,детализация!N222,4,1,1)," ")</f>
        <v xml:space="preserve"> </v>
      </c>
      <c r="M223" s="25" t="str">
        <f>IF(детализация!Q222&gt;0,детализация!Q222," ")</f>
        <v xml:space="preserve"> </v>
      </c>
      <c r="N223" s="19" t="str">
        <f>IF(детализация!O222&gt;0,детализация!O222," ")</f>
        <v xml:space="preserve"> </v>
      </c>
      <c r="O223" s="19" t="str">
        <f>IF(детализация!P222&gt;0,детализация!P222," ")</f>
        <v xml:space="preserve"> </v>
      </c>
      <c r="P223" s="3" t="str">
        <f>детализация!R222&amp;" "&amp;детализация!S222&amp;" "&amp;детализация!T222&amp;" "&amp;детализация!U222</f>
        <v xml:space="preserve">   </v>
      </c>
      <c r="Q223" s="85">
        <f>IF(детализация!Q222&gt;0,1,0)</f>
        <v>0</v>
      </c>
    </row>
    <row r="224" spans="1:17" ht="15">
      <c r="A224" s="86">
        <v>220</v>
      </c>
      <c r="B224" s="18" t="str">
        <f>IF(детализация!B223&gt;0,детализация!B223," ")</f>
        <v xml:space="preserve"> </v>
      </c>
      <c r="C224" s="2" t="str">
        <f ca="1">детализация!E223</f>
        <v xml:space="preserve"> </v>
      </c>
      <c r="D224" s="2" t="str">
        <f ca="1">детализация!F223</f>
        <v xml:space="preserve">  </v>
      </c>
      <c r="E224" s="3" t="str">
        <f ca="1">детализация!G223</f>
        <v xml:space="preserve">  </v>
      </c>
      <c r="F224" s="3" t="str">
        <f>IF(детализация!H223&gt;0," ","Не задана")</f>
        <v>Не задана</v>
      </c>
      <c r="G224" s="25" t="str">
        <f>IF(детализация!I223&gt;0,детализация!I223," ")</f>
        <v xml:space="preserve"> </v>
      </c>
      <c r="H224" s="3" t="str">
        <f ca="1">IF(детализация!J223&gt;0,OFFSET(исх.данные!$A$16,детализация!J223,4,1,1)," ")</f>
        <v xml:space="preserve"> </v>
      </c>
      <c r="I224" s="3" t="str">
        <f ca="1">IF(детализация!K223&gt;0,OFFSET(исх.данные!$A$16,детализация!K223,4,1,1)," ")</f>
        <v xml:space="preserve"> </v>
      </c>
      <c r="J224" s="25" t="str">
        <f>IF(детализация!L223&gt;0,детализация!L223," ")</f>
        <v xml:space="preserve"> </v>
      </c>
      <c r="K224" s="3" t="str">
        <f ca="1">IF(детализация!M223&gt;0,OFFSET(исх.данные!$A$16,детализация!M223,4,1,1)," ")</f>
        <v xml:space="preserve"> </v>
      </c>
      <c r="L224" s="3" t="str">
        <f ca="1">IF(детализация!N223&gt;0,OFFSET(исх.данные!$A$16,детализация!N223,4,1,1)," ")</f>
        <v xml:space="preserve"> </v>
      </c>
      <c r="M224" s="25" t="str">
        <f>IF(детализация!Q223&gt;0,детализация!Q223," ")</f>
        <v xml:space="preserve"> </v>
      </c>
      <c r="N224" s="19" t="str">
        <f>IF(детализация!O223&gt;0,детализация!O223," ")</f>
        <v xml:space="preserve"> </v>
      </c>
      <c r="O224" s="19" t="str">
        <f>IF(детализация!P223&gt;0,детализация!P223," ")</f>
        <v xml:space="preserve"> </v>
      </c>
      <c r="P224" s="3" t="str">
        <f>детализация!R223&amp;" "&amp;детализация!S223&amp;" "&amp;детализация!T223&amp;" "&amp;детализация!U223</f>
        <v xml:space="preserve">   </v>
      </c>
      <c r="Q224" s="85">
        <f>IF(детализация!Q223&gt;0,1,0)</f>
        <v>0</v>
      </c>
    </row>
    <row r="225" spans="1:17" ht="15">
      <c r="A225" s="86">
        <v>221</v>
      </c>
      <c r="B225" s="18" t="str">
        <f>IF(детализация!B224&gt;0,детализация!B224," ")</f>
        <v xml:space="preserve"> </v>
      </c>
      <c r="C225" s="2" t="str">
        <f ca="1">детализация!E224</f>
        <v xml:space="preserve"> </v>
      </c>
      <c r="D225" s="2" t="str">
        <f ca="1">детализация!F224</f>
        <v xml:space="preserve">  </v>
      </c>
      <c r="E225" s="3" t="str">
        <f ca="1">детализация!G224</f>
        <v xml:space="preserve">  </v>
      </c>
      <c r="F225" s="3" t="str">
        <f>IF(детализация!H224&gt;0," ","Не задана")</f>
        <v>Не задана</v>
      </c>
      <c r="G225" s="25" t="str">
        <f>IF(детализация!I224&gt;0,детализация!I224," ")</f>
        <v xml:space="preserve"> </v>
      </c>
      <c r="H225" s="3" t="str">
        <f ca="1">IF(детализация!J224&gt;0,OFFSET(исх.данные!$A$16,детализация!J224,4,1,1)," ")</f>
        <v xml:space="preserve"> </v>
      </c>
      <c r="I225" s="3" t="str">
        <f ca="1">IF(детализация!K224&gt;0,OFFSET(исх.данные!$A$16,детализация!K224,4,1,1)," ")</f>
        <v xml:space="preserve"> </v>
      </c>
      <c r="J225" s="25" t="str">
        <f>IF(детализация!L224&gt;0,детализация!L224," ")</f>
        <v xml:space="preserve"> </v>
      </c>
      <c r="K225" s="3" t="str">
        <f ca="1">IF(детализация!M224&gt;0,OFFSET(исх.данные!$A$16,детализация!M224,4,1,1)," ")</f>
        <v xml:space="preserve"> </v>
      </c>
      <c r="L225" s="3" t="str">
        <f ca="1">IF(детализация!N224&gt;0,OFFSET(исх.данные!$A$16,детализация!N224,4,1,1)," ")</f>
        <v xml:space="preserve"> </v>
      </c>
      <c r="M225" s="25" t="str">
        <f>IF(детализация!Q224&gt;0,детализация!Q224," ")</f>
        <v xml:space="preserve"> </v>
      </c>
      <c r="N225" s="19" t="str">
        <f>IF(детализация!O224&gt;0,детализация!O224," ")</f>
        <v xml:space="preserve"> </v>
      </c>
      <c r="O225" s="19" t="str">
        <f>IF(детализация!P224&gt;0,детализация!P224," ")</f>
        <v xml:space="preserve"> </v>
      </c>
      <c r="P225" s="3" t="str">
        <f>детализация!R224&amp;" "&amp;детализация!S224&amp;" "&amp;детализация!T224&amp;" "&amp;детализация!U224</f>
        <v xml:space="preserve">   </v>
      </c>
      <c r="Q225" s="85">
        <f>IF(детализация!Q224&gt;0,1,0)</f>
        <v>0</v>
      </c>
    </row>
    <row r="226" spans="1:17" ht="15">
      <c r="A226" s="86">
        <v>222</v>
      </c>
      <c r="B226" s="18" t="str">
        <f>IF(детализация!B225&gt;0,детализация!B225," ")</f>
        <v xml:space="preserve"> </v>
      </c>
      <c r="C226" s="2" t="str">
        <f ca="1">детализация!E225</f>
        <v xml:space="preserve"> </v>
      </c>
      <c r="D226" s="2" t="str">
        <f ca="1">детализация!F225</f>
        <v xml:space="preserve">  </v>
      </c>
      <c r="E226" s="3" t="str">
        <f ca="1">детализация!G225</f>
        <v xml:space="preserve">  </v>
      </c>
      <c r="F226" s="3" t="str">
        <f>IF(детализация!H225&gt;0," ","Не задана")</f>
        <v>Не задана</v>
      </c>
      <c r="G226" s="25" t="str">
        <f>IF(детализация!I225&gt;0,детализация!I225," ")</f>
        <v xml:space="preserve"> </v>
      </c>
      <c r="H226" s="3" t="str">
        <f ca="1">IF(детализация!J225&gt;0,OFFSET(исх.данные!$A$16,детализация!J225,4,1,1)," ")</f>
        <v xml:space="preserve"> </v>
      </c>
      <c r="I226" s="3" t="str">
        <f ca="1">IF(детализация!K225&gt;0,OFFSET(исх.данные!$A$16,детализация!K225,4,1,1)," ")</f>
        <v xml:space="preserve"> </v>
      </c>
      <c r="J226" s="25" t="str">
        <f>IF(детализация!L225&gt;0,детализация!L225," ")</f>
        <v xml:space="preserve"> </v>
      </c>
      <c r="K226" s="3" t="str">
        <f ca="1">IF(детализация!M225&gt;0,OFFSET(исх.данные!$A$16,детализация!M225,4,1,1)," ")</f>
        <v xml:space="preserve"> </v>
      </c>
      <c r="L226" s="3" t="str">
        <f ca="1">IF(детализация!N225&gt;0,OFFSET(исх.данные!$A$16,детализация!N225,4,1,1)," ")</f>
        <v xml:space="preserve"> </v>
      </c>
      <c r="M226" s="25" t="str">
        <f>IF(детализация!Q225&gt;0,детализация!Q225," ")</f>
        <v xml:space="preserve"> </v>
      </c>
      <c r="N226" s="19" t="str">
        <f>IF(детализация!O225&gt;0,детализация!O225," ")</f>
        <v xml:space="preserve"> </v>
      </c>
      <c r="O226" s="19" t="str">
        <f>IF(детализация!P225&gt;0,детализация!P225," ")</f>
        <v xml:space="preserve"> </v>
      </c>
      <c r="P226" s="3" t="str">
        <f>детализация!R225&amp;" "&amp;детализация!S225&amp;" "&amp;детализация!T225&amp;" "&amp;детализация!U225</f>
        <v xml:space="preserve">   </v>
      </c>
      <c r="Q226" s="85">
        <f>IF(детализация!Q225&gt;0,1,0)</f>
        <v>0</v>
      </c>
    </row>
    <row r="227" spans="1:17" ht="15">
      <c r="A227" s="86">
        <v>223</v>
      </c>
      <c r="B227" s="18" t="str">
        <f>IF(детализация!B226&gt;0,детализация!B226," ")</f>
        <v xml:space="preserve"> </v>
      </c>
      <c r="C227" s="2" t="str">
        <f ca="1">детализация!E226</f>
        <v xml:space="preserve"> </v>
      </c>
      <c r="D227" s="2" t="str">
        <f ca="1">детализация!F226</f>
        <v xml:space="preserve">  </v>
      </c>
      <c r="E227" s="3" t="str">
        <f ca="1">детализация!G226</f>
        <v xml:space="preserve">  </v>
      </c>
      <c r="F227" s="3" t="str">
        <f>IF(детализация!H226&gt;0," ","Не задана")</f>
        <v>Не задана</v>
      </c>
      <c r="G227" s="25" t="str">
        <f>IF(детализация!I226&gt;0,детализация!I226," ")</f>
        <v xml:space="preserve"> </v>
      </c>
      <c r="H227" s="3" t="str">
        <f ca="1">IF(детализация!J226&gt;0,OFFSET(исх.данные!$A$16,детализация!J226,4,1,1)," ")</f>
        <v xml:space="preserve"> </v>
      </c>
      <c r="I227" s="3" t="str">
        <f ca="1">IF(детализация!K226&gt;0,OFFSET(исх.данные!$A$16,детализация!K226,4,1,1)," ")</f>
        <v xml:space="preserve"> </v>
      </c>
      <c r="J227" s="25" t="str">
        <f>IF(детализация!L226&gt;0,детализация!L226," ")</f>
        <v xml:space="preserve"> </v>
      </c>
      <c r="K227" s="3" t="str">
        <f ca="1">IF(детализация!M226&gt;0,OFFSET(исх.данные!$A$16,детализация!M226,4,1,1)," ")</f>
        <v xml:space="preserve"> </v>
      </c>
      <c r="L227" s="3" t="str">
        <f ca="1">IF(детализация!N226&gt;0,OFFSET(исх.данные!$A$16,детализация!N226,4,1,1)," ")</f>
        <v xml:space="preserve"> </v>
      </c>
      <c r="M227" s="25" t="str">
        <f>IF(детализация!Q226&gt;0,детализация!Q226," ")</f>
        <v xml:space="preserve"> </v>
      </c>
      <c r="N227" s="19" t="str">
        <f>IF(детализация!O226&gt;0,детализация!O226," ")</f>
        <v xml:space="preserve"> </v>
      </c>
      <c r="O227" s="19" t="str">
        <f>IF(детализация!P226&gt;0,детализация!P226," ")</f>
        <v xml:space="preserve"> </v>
      </c>
      <c r="P227" s="3" t="str">
        <f>детализация!R226&amp;" "&amp;детализация!S226&amp;" "&amp;детализация!T226&amp;" "&amp;детализация!U226</f>
        <v xml:space="preserve">   </v>
      </c>
      <c r="Q227" s="85">
        <f>IF(детализация!Q226&gt;0,1,0)</f>
        <v>0</v>
      </c>
    </row>
    <row r="228" spans="1:17" ht="15">
      <c r="A228" s="86">
        <v>224</v>
      </c>
      <c r="B228" s="18" t="str">
        <f>IF(детализация!B227&gt;0,детализация!B227," ")</f>
        <v xml:space="preserve"> </v>
      </c>
      <c r="C228" s="2" t="str">
        <f ca="1">детализация!E227</f>
        <v xml:space="preserve"> </v>
      </c>
      <c r="D228" s="2" t="str">
        <f ca="1">детализация!F227</f>
        <v xml:space="preserve">  </v>
      </c>
      <c r="E228" s="3" t="str">
        <f ca="1">детализация!G227</f>
        <v xml:space="preserve">  </v>
      </c>
      <c r="F228" s="3" t="str">
        <f>IF(детализация!H227&gt;0," ","Не задана")</f>
        <v>Не задана</v>
      </c>
      <c r="G228" s="25" t="str">
        <f>IF(детализация!I227&gt;0,детализация!I227," ")</f>
        <v xml:space="preserve"> </v>
      </c>
      <c r="H228" s="3" t="str">
        <f ca="1">IF(детализация!J227&gt;0,OFFSET(исх.данные!$A$16,детализация!J227,4,1,1)," ")</f>
        <v xml:space="preserve"> </v>
      </c>
      <c r="I228" s="3" t="str">
        <f ca="1">IF(детализация!K227&gt;0,OFFSET(исх.данные!$A$16,детализация!K227,4,1,1)," ")</f>
        <v xml:space="preserve"> </v>
      </c>
      <c r="J228" s="25" t="str">
        <f>IF(детализация!L227&gt;0,детализация!L227," ")</f>
        <v xml:space="preserve"> </v>
      </c>
      <c r="K228" s="3" t="str">
        <f ca="1">IF(детализация!M227&gt;0,OFFSET(исх.данные!$A$16,детализация!M227,4,1,1)," ")</f>
        <v xml:space="preserve"> </v>
      </c>
      <c r="L228" s="3" t="str">
        <f ca="1">IF(детализация!N227&gt;0,OFFSET(исх.данные!$A$16,детализация!N227,4,1,1)," ")</f>
        <v xml:space="preserve"> </v>
      </c>
      <c r="M228" s="25" t="str">
        <f>IF(детализация!Q227&gt;0,детализация!Q227," ")</f>
        <v xml:space="preserve"> </v>
      </c>
      <c r="N228" s="19" t="str">
        <f>IF(детализация!O227&gt;0,детализация!O227," ")</f>
        <v xml:space="preserve"> </v>
      </c>
      <c r="O228" s="19" t="str">
        <f>IF(детализация!P227&gt;0,детализация!P227," ")</f>
        <v xml:space="preserve"> </v>
      </c>
      <c r="P228" s="3" t="str">
        <f>детализация!R227&amp;" "&amp;детализация!S227&amp;" "&amp;детализация!T227&amp;" "&amp;детализация!U227</f>
        <v xml:space="preserve">   </v>
      </c>
      <c r="Q228" s="85">
        <f>IF(детализация!Q227&gt;0,1,0)</f>
        <v>0</v>
      </c>
    </row>
    <row r="229" spans="1:17" ht="15">
      <c r="A229" s="86">
        <v>225</v>
      </c>
      <c r="B229" s="18" t="str">
        <f>IF(детализация!B228&gt;0,детализация!B228," ")</f>
        <v xml:space="preserve"> </v>
      </c>
      <c r="C229" s="2" t="str">
        <f ca="1">детализация!E228</f>
        <v xml:space="preserve"> </v>
      </c>
      <c r="D229" s="2" t="str">
        <f ca="1">детализация!F228</f>
        <v xml:space="preserve">  </v>
      </c>
      <c r="E229" s="3" t="str">
        <f ca="1">детализация!G228</f>
        <v xml:space="preserve">  </v>
      </c>
      <c r="F229" s="3" t="str">
        <f>IF(детализация!H228&gt;0," ","Не задана")</f>
        <v>Не задана</v>
      </c>
      <c r="G229" s="25" t="str">
        <f>IF(детализация!I228&gt;0,детализация!I228," ")</f>
        <v xml:space="preserve"> </v>
      </c>
      <c r="H229" s="3" t="str">
        <f ca="1">IF(детализация!J228&gt;0,OFFSET(исх.данные!$A$16,детализация!J228,4,1,1)," ")</f>
        <v xml:space="preserve"> </v>
      </c>
      <c r="I229" s="3" t="str">
        <f ca="1">IF(детализация!K228&gt;0,OFFSET(исх.данные!$A$16,детализация!K228,4,1,1)," ")</f>
        <v xml:space="preserve"> </v>
      </c>
      <c r="J229" s="25" t="str">
        <f>IF(детализация!L228&gt;0,детализация!L228," ")</f>
        <v xml:space="preserve"> </v>
      </c>
      <c r="K229" s="3" t="str">
        <f ca="1">IF(детализация!M228&gt;0,OFFSET(исх.данные!$A$16,детализация!M228,4,1,1)," ")</f>
        <v xml:space="preserve"> </v>
      </c>
      <c r="L229" s="3" t="str">
        <f ca="1">IF(детализация!N228&gt;0,OFFSET(исх.данные!$A$16,детализация!N228,4,1,1)," ")</f>
        <v xml:space="preserve"> </v>
      </c>
      <c r="M229" s="25" t="str">
        <f>IF(детализация!Q228&gt;0,детализация!Q228," ")</f>
        <v xml:space="preserve"> </v>
      </c>
      <c r="N229" s="19" t="str">
        <f>IF(детализация!O228&gt;0,детализация!O228," ")</f>
        <v xml:space="preserve"> </v>
      </c>
      <c r="O229" s="19" t="str">
        <f>IF(детализация!P228&gt;0,детализация!P228," ")</f>
        <v xml:space="preserve"> </v>
      </c>
      <c r="P229" s="3" t="str">
        <f>детализация!R228&amp;" "&amp;детализация!S228&amp;" "&amp;детализация!T228&amp;" "&amp;детализация!U228</f>
        <v xml:space="preserve">   </v>
      </c>
      <c r="Q229" s="85">
        <f>IF(детализация!Q228&gt;0,1,0)</f>
        <v>0</v>
      </c>
    </row>
    <row r="230" spans="1:17" ht="15">
      <c r="A230" s="86">
        <v>226</v>
      </c>
      <c r="B230" s="18" t="str">
        <f>IF(детализация!B229&gt;0,детализация!B229," ")</f>
        <v xml:space="preserve"> </v>
      </c>
      <c r="C230" s="2" t="str">
        <f ca="1">детализация!E229</f>
        <v xml:space="preserve"> </v>
      </c>
      <c r="D230" s="2" t="str">
        <f ca="1">детализация!F229</f>
        <v xml:space="preserve">  </v>
      </c>
      <c r="E230" s="3" t="str">
        <f ca="1">детализация!G229</f>
        <v xml:space="preserve">  </v>
      </c>
      <c r="F230" s="3" t="str">
        <f>IF(детализация!H229&gt;0," ","Не задана")</f>
        <v>Не задана</v>
      </c>
      <c r="G230" s="25" t="str">
        <f>IF(детализация!I229&gt;0,детализация!I229," ")</f>
        <v xml:space="preserve"> </v>
      </c>
      <c r="H230" s="3" t="str">
        <f ca="1">IF(детализация!J229&gt;0,OFFSET(исх.данные!$A$16,детализация!J229,4,1,1)," ")</f>
        <v xml:space="preserve"> </v>
      </c>
      <c r="I230" s="3" t="str">
        <f ca="1">IF(детализация!K229&gt;0,OFFSET(исх.данные!$A$16,детализация!K229,4,1,1)," ")</f>
        <v xml:space="preserve"> </v>
      </c>
      <c r="J230" s="25" t="str">
        <f>IF(детализация!L229&gt;0,детализация!L229," ")</f>
        <v xml:space="preserve"> </v>
      </c>
      <c r="K230" s="3" t="str">
        <f ca="1">IF(детализация!M229&gt;0,OFFSET(исх.данные!$A$16,детализация!M229,4,1,1)," ")</f>
        <v xml:space="preserve"> </v>
      </c>
      <c r="L230" s="3" t="str">
        <f ca="1">IF(детализация!N229&gt;0,OFFSET(исх.данные!$A$16,детализация!N229,4,1,1)," ")</f>
        <v xml:space="preserve"> </v>
      </c>
      <c r="M230" s="25" t="str">
        <f>IF(детализация!Q229&gt;0,детализация!Q229," ")</f>
        <v xml:space="preserve"> </v>
      </c>
      <c r="N230" s="19" t="str">
        <f>IF(детализация!O229&gt;0,детализация!O229," ")</f>
        <v xml:space="preserve"> </v>
      </c>
      <c r="O230" s="19" t="str">
        <f>IF(детализация!P229&gt;0,детализация!P229," ")</f>
        <v xml:space="preserve"> </v>
      </c>
      <c r="P230" s="3" t="str">
        <f>детализация!R229&amp;" "&amp;детализация!S229&amp;" "&amp;детализация!T229&amp;" "&amp;детализация!U229</f>
        <v xml:space="preserve">   </v>
      </c>
      <c r="Q230" s="85">
        <f>IF(детализация!Q229&gt;0,1,0)</f>
        <v>0</v>
      </c>
    </row>
    <row r="231" spans="1:17" ht="15">
      <c r="A231" s="86">
        <v>227</v>
      </c>
      <c r="B231" s="18" t="str">
        <f>IF(детализация!B230&gt;0,детализация!B230," ")</f>
        <v xml:space="preserve"> </v>
      </c>
      <c r="C231" s="2" t="str">
        <f ca="1">детализация!E230</f>
        <v xml:space="preserve"> </v>
      </c>
      <c r="D231" s="2" t="str">
        <f ca="1">детализация!F230</f>
        <v xml:space="preserve">  </v>
      </c>
      <c r="E231" s="3" t="str">
        <f ca="1">детализация!G230</f>
        <v xml:space="preserve">  </v>
      </c>
      <c r="F231" s="3" t="str">
        <f>IF(детализация!H230&gt;0," ","Не задана")</f>
        <v>Не задана</v>
      </c>
      <c r="G231" s="25" t="str">
        <f>IF(детализация!I230&gt;0,детализация!I230," ")</f>
        <v xml:space="preserve"> </v>
      </c>
      <c r="H231" s="3" t="str">
        <f ca="1">IF(детализация!J230&gt;0,OFFSET(исх.данные!$A$16,детализация!J230,4,1,1)," ")</f>
        <v xml:space="preserve"> </v>
      </c>
      <c r="I231" s="3" t="str">
        <f ca="1">IF(детализация!K230&gt;0,OFFSET(исх.данные!$A$16,детализация!K230,4,1,1)," ")</f>
        <v xml:space="preserve"> </v>
      </c>
      <c r="J231" s="25" t="str">
        <f>IF(детализация!L230&gt;0,детализация!L230," ")</f>
        <v xml:space="preserve"> </v>
      </c>
      <c r="K231" s="3" t="str">
        <f ca="1">IF(детализация!M230&gt;0,OFFSET(исх.данные!$A$16,детализация!M230,4,1,1)," ")</f>
        <v xml:space="preserve"> </v>
      </c>
      <c r="L231" s="3" t="str">
        <f ca="1">IF(детализация!N230&gt;0,OFFSET(исх.данные!$A$16,детализация!N230,4,1,1)," ")</f>
        <v xml:space="preserve"> </v>
      </c>
      <c r="M231" s="25" t="str">
        <f>IF(детализация!Q230&gt;0,детализация!Q230," ")</f>
        <v xml:space="preserve"> </v>
      </c>
      <c r="N231" s="19" t="str">
        <f>IF(детализация!O230&gt;0,детализация!O230," ")</f>
        <v xml:space="preserve"> </v>
      </c>
      <c r="O231" s="19" t="str">
        <f>IF(детализация!P230&gt;0,детализация!P230," ")</f>
        <v xml:space="preserve"> </v>
      </c>
      <c r="P231" s="3" t="str">
        <f>детализация!R230&amp;" "&amp;детализация!S230&amp;" "&amp;детализация!T230&amp;" "&amp;детализация!U230</f>
        <v xml:space="preserve">   </v>
      </c>
      <c r="Q231" s="85">
        <f>IF(детализация!Q230&gt;0,1,0)</f>
        <v>0</v>
      </c>
    </row>
    <row r="232" spans="1:17" ht="15">
      <c r="A232" s="86">
        <v>228</v>
      </c>
      <c r="B232" s="18" t="str">
        <f>IF(детализация!B231&gt;0,детализация!B231," ")</f>
        <v xml:space="preserve"> </v>
      </c>
      <c r="C232" s="2" t="str">
        <f ca="1">детализация!E231</f>
        <v xml:space="preserve"> </v>
      </c>
      <c r="D232" s="2" t="str">
        <f ca="1">детализация!F231</f>
        <v xml:space="preserve">  </v>
      </c>
      <c r="E232" s="3" t="str">
        <f ca="1">детализация!G231</f>
        <v xml:space="preserve">  </v>
      </c>
      <c r="F232" s="3" t="str">
        <f>IF(детализация!H231&gt;0," ","Не задана")</f>
        <v>Не задана</v>
      </c>
      <c r="G232" s="25" t="str">
        <f>IF(детализация!I231&gt;0,детализация!I231," ")</f>
        <v xml:space="preserve"> </v>
      </c>
      <c r="H232" s="3" t="str">
        <f ca="1">IF(детализация!J231&gt;0,OFFSET(исх.данные!$A$16,детализация!J231,4,1,1)," ")</f>
        <v xml:space="preserve"> </v>
      </c>
      <c r="I232" s="3" t="str">
        <f ca="1">IF(детализация!K231&gt;0,OFFSET(исх.данные!$A$16,детализация!K231,4,1,1)," ")</f>
        <v xml:space="preserve"> </v>
      </c>
      <c r="J232" s="25" t="str">
        <f>IF(детализация!L231&gt;0,детализация!L231," ")</f>
        <v xml:space="preserve"> </v>
      </c>
      <c r="K232" s="3" t="str">
        <f ca="1">IF(детализация!M231&gt;0,OFFSET(исх.данные!$A$16,детализация!M231,4,1,1)," ")</f>
        <v xml:space="preserve"> </v>
      </c>
      <c r="L232" s="3" t="str">
        <f ca="1">IF(детализация!N231&gt;0,OFFSET(исх.данные!$A$16,детализация!N231,4,1,1)," ")</f>
        <v xml:space="preserve"> </v>
      </c>
      <c r="M232" s="25" t="str">
        <f>IF(детализация!Q231&gt;0,детализация!Q231," ")</f>
        <v xml:space="preserve"> </v>
      </c>
      <c r="N232" s="19" t="str">
        <f>IF(детализация!O231&gt;0,детализация!O231," ")</f>
        <v xml:space="preserve"> </v>
      </c>
      <c r="O232" s="19" t="str">
        <f>IF(детализация!P231&gt;0,детализация!P231," ")</f>
        <v xml:space="preserve"> </v>
      </c>
      <c r="P232" s="3" t="str">
        <f>детализация!R231&amp;" "&amp;детализация!S231&amp;" "&amp;детализация!T231&amp;" "&amp;детализация!U231</f>
        <v xml:space="preserve">   </v>
      </c>
      <c r="Q232" s="85">
        <f>IF(детализация!Q231&gt;0,1,0)</f>
        <v>0</v>
      </c>
    </row>
    <row r="233" spans="1:17" ht="15">
      <c r="A233" s="86">
        <v>229</v>
      </c>
      <c r="B233" s="18" t="str">
        <f>IF(детализация!B232&gt;0,детализация!B232," ")</f>
        <v xml:space="preserve"> </v>
      </c>
      <c r="C233" s="2" t="str">
        <f ca="1">детализация!E232</f>
        <v xml:space="preserve"> </v>
      </c>
      <c r="D233" s="2" t="str">
        <f ca="1">детализация!F232</f>
        <v xml:space="preserve">  </v>
      </c>
      <c r="E233" s="3" t="str">
        <f ca="1">детализация!G232</f>
        <v xml:space="preserve">  </v>
      </c>
      <c r="F233" s="3" t="str">
        <f>IF(детализация!H232&gt;0," ","Не задана")</f>
        <v>Не задана</v>
      </c>
      <c r="G233" s="25" t="str">
        <f>IF(детализация!I232&gt;0,детализация!I232," ")</f>
        <v xml:space="preserve"> </v>
      </c>
      <c r="H233" s="3" t="str">
        <f ca="1">IF(детализация!J232&gt;0,OFFSET(исх.данные!$A$16,детализация!J232,4,1,1)," ")</f>
        <v xml:space="preserve"> </v>
      </c>
      <c r="I233" s="3" t="str">
        <f ca="1">IF(детализация!K232&gt;0,OFFSET(исх.данные!$A$16,детализация!K232,4,1,1)," ")</f>
        <v xml:space="preserve"> </v>
      </c>
      <c r="J233" s="25" t="str">
        <f>IF(детализация!L232&gt;0,детализация!L232," ")</f>
        <v xml:space="preserve"> </v>
      </c>
      <c r="K233" s="3" t="str">
        <f ca="1">IF(детализация!M232&gt;0,OFFSET(исх.данные!$A$16,детализация!M232,4,1,1)," ")</f>
        <v xml:space="preserve"> </v>
      </c>
      <c r="L233" s="3" t="str">
        <f ca="1">IF(детализация!N232&gt;0,OFFSET(исх.данные!$A$16,детализация!N232,4,1,1)," ")</f>
        <v xml:space="preserve"> </v>
      </c>
      <c r="M233" s="25" t="str">
        <f>IF(детализация!Q232&gt;0,детализация!Q232," ")</f>
        <v xml:space="preserve"> </v>
      </c>
      <c r="N233" s="19" t="str">
        <f>IF(детализация!O232&gt;0,детализация!O232," ")</f>
        <v xml:space="preserve"> </v>
      </c>
      <c r="O233" s="19" t="str">
        <f>IF(детализация!P232&gt;0,детализация!P232," ")</f>
        <v xml:space="preserve"> </v>
      </c>
      <c r="P233" s="3" t="str">
        <f>детализация!R232&amp;" "&amp;детализация!S232&amp;" "&amp;детализация!T232&amp;" "&amp;детализация!U232</f>
        <v xml:space="preserve">   </v>
      </c>
      <c r="Q233" s="85">
        <f>IF(детализация!Q232&gt;0,1,0)</f>
        <v>0</v>
      </c>
    </row>
    <row r="234" spans="1:17" ht="15">
      <c r="A234" s="86">
        <v>230</v>
      </c>
      <c r="B234" s="18" t="str">
        <f>IF(детализация!B233&gt;0,детализация!B233," ")</f>
        <v xml:space="preserve"> </v>
      </c>
      <c r="C234" s="2" t="str">
        <f ca="1">детализация!E233</f>
        <v xml:space="preserve"> </v>
      </c>
      <c r="D234" s="2" t="str">
        <f ca="1">детализация!F233</f>
        <v xml:space="preserve">  </v>
      </c>
      <c r="E234" s="3" t="str">
        <f ca="1">детализация!G233</f>
        <v xml:space="preserve">  </v>
      </c>
      <c r="F234" s="3" t="str">
        <f>IF(детализация!H233&gt;0," ","Не задана")</f>
        <v>Не задана</v>
      </c>
      <c r="G234" s="25" t="str">
        <f>IF(детализация!I233&gt;0,детализация!I233," ")</f>
        <v xml:space="preserve"> </v>
      </c>
      <c r="H234" s="3" t="str">
        <f ca="1">IF(детализация!J233&gt;0,OFFSET(исх.данные!$A$16,детализация!J233,4,1,1)," ")</f>
        <v xml:space="preserve"> </v>
      </c>
      <c r="I234" s="3" t="str">
        <f ca="1">IF(детализация!K233&gt;0,OFFSET(исх.данные!$A$16,детализация!K233,4,1,1)," ")</f>
        <v xml:space="preserve"> </v>
      </c>
      <c r="J234" s="25" t="str">
        <f>IF(детализация!L233&gt;0,детализация!L233," ")</f>
        <v xml:space="preserve"> </v>
      </c>
      <c r="K234" s="3" t="str">
        <f ca="1">IF(детализация!M233&gt;0,OFFSET(исх.данные!$A$16,детализация!M233,4,1,1)," ")</f>
        <v xml:space="preserve"> </v>
      </c>
      <c r="L234" s="3" t="str">
        <f ca="1">IF(детализация!N233&gt;0,OFFSET(исх.данные!$A$16,детализация!N233,4,1,1)," ")</f>
        <v xml:space="preserve"> </v>
      </c>
      <c r="M234" s="25" t="str">
        <f>IF(детализация!Q233&gt;0,детализация!Q233," ")</f>
        <v xml:space="preserve"> </v>
      </c>
      <c r="N234" s="19" t="str">
        <f>IF(детализация!O233&gt;0,детализация!O233," ")</f>
        <v xml:space="preserve"> </v>
      </c>
      <c r="O234" s="19" t="str">
        <f>IF(детализация!P233&gt;0,детализация!P233," ")</f>
        <v xml:space="preserve"> </v>
      </c>
      <c r="P234" s="3" t="str">
        <f>детализация!R233&amp;" "&amp;детализация!S233&amp;" "&amp;детализация!T233&amp;" "&amp;детализация!U233</f>
        <v xml:space="preserve">   </v>
      </c>
      <c r="Q234" s="85">
        <f>IF(детализация!Q233&gt;0,1,0)</f>
        <v>0</v>
      </c>
    </row>
    <row r="235" spans="1:17" ht="15">
      <c r="A235" s="86">
        <v>231</v>
      </c>
      <c r="B235" s="18" t="str">
        <f>IF(детализация!B234&gt;0,детализация!B234," ")</f>
        <v xml:space="preserve"> </v>
      </c>
      <c r="C235" s="2" t="str">
        <f ca="1">детализация!E234</f>
        <v xml:space="preserve"> </v>
      </c>
      <c r="D235" s="2" t="str">
        <f ca="1">детализация!F234</f>
        <v xml:space="preserve">  </v>
      </c>
      <c r="E235" s="3" t="str">
        <f ca="1">детализация!G234</f>
        <v xml:space="preserve">  </v>
      </c>
      <c r="F235" s="3" t="str">
        <f>IF(детализация!H234&gt;0," ","Не задана")</f>
        <v>Не задана</v>
      </c>
      <c r="G235" s="25" t="str">
        <f>IF(детализация!I234&gt;0,детализация!I234," ")</f>
        <v xml:space="preserve"> </v>
      </c>
      <c r="H235" s="3" t="str">
        <f ca="1">IF(детализация!J234&gt;0,OFFSET(исх.данные!$A$16,детализация!J234,4,1,1)," ")</f>
        <v xml:space="preserve"> </v>
      </c>
      <c r="I235" s="3" t="str">
        <f ca="1">IF(детализация!K234&gt;0,OFFSET(исх.данные!$A$16,детализация!K234,4,1,1)," ")</f>
        <v xml:space="preserve"> </v>
      </c>
      <c r="J235" s="25" t="str">
        <f>IF(детализация!L234&gt;0,детализация!L234," ")</f>
        <v xml:space="preserve"> </v>
      </c>
      <c r="K235" s="3" t="str">
        <f ca="1">IF(детализация!M234&gt;0,OFFSET(исх.данные!$A$16,детализация!M234,4,1,1)," ")</f>
        <v xml:space="preserve"> </v>
      </c>
      <c r="L235" s="3" t="str">
        <f ca="1">IF(детализация!N234&gt;0,OFFSET(исх.данные!$A$16,детализация!N234,4,1,1)," ")</f>
        <v xml:space="preserve"> </v>
      </c>
      <c r="M235" s="25" t="str">
        <f>IF(детализация!Q234&gt;0,детализация!Q234," ")</f>
        <v xml:space="preserve"> </v>
      </c>
      <c r="N235" s="19" t="str">
        <f>IF(детализация!O234&gt;0,детализация!O234," ")</f>
        <v xml:space="preserve"> </v>
      </c>
      <c r="O235" s="19" t="str">
        <f>IF(детализация!P234&gt;0,детализация!P234," ")</f>
        <v xml:space="preserve"> </v>
      </c>
      <c r="P235" s="3" t="str">
        <f>детализация!R234&amp;" "&amp;детализация!S234&amp;" "&amp;детализация!T234&amp;" "&amp;детализация!U234</f>
        <v xml:space="preserve">   </v>
      </c>
      <c r="Q235" s="85">
        <f>IF(детализация!Q234&gt;0,1,0)</f>
        <v>0</v>
      </c>
    </row>
    <row r="236" spans="1:17" ht="15">
      <c r="A236" s="86">
        <v>232</v>
      </c>
      <c r="B236" s="18" t="str">
        <f>IF(детализация!B235&gt;0,детализация!B235," ")</f>
        <v xml:space="preserve"> </v>
      </c>
      <c r="C236" s="2" t="str">
        <f ca="1">детализация!E235</f>
        <v xml:space="preserve"> </v>
      </c>
      <c r="D236" s="2" t="str">
        <f ca="1">детализация!F235</f>
        <v xml:space="preserve">  </v>
      </c>
      <c r="E236" s="3" t="str">
        <f ca="1">детализация!G235</f>
        <v xml:space="preserve">  </v>
      </c>
      <c r="F236" s="3" t="str">
        <f>IF(детализация!H235&gt;0," ","Не задана")</f>
        <v>Не задана</v>
      </c>
      <c r="G236" s="25" t="str">
        <f>IF(детализация!I235&gt;0,детализация!I235," ")</f>
        <v xml:space="preserve"> </v>
      </c>
      <c r="H236" s="3" t="str">
        <f ca="1">IF(детализация!J235&gt;0,OFFSET(исх.данные!$A$16,детализация!J235,4,1,1)," ")</f>
        <v xml:space="preserve"> </v>
      </c>
      <c r="I236" s="3" t="str">
        <f ca="1">IF(детализация!K235&gt;0,OFFSET(исх.данные!$A$16,детализация!K235,4,1,1)," ")</f>
        <v xml:space="preserve"> </v>
      </c>
      <c r="J236" s="25" t="str">
        <f>IF(детализация!L235&gt;0,детализация!L235," ")</f>
        <v xml:space="preserve"> </v>
      </c>
      <c r="K236" s="3" t="str">
        <f ca="1">IF(детализация!M235&gt;0,OFFSET(исх.данные!$A$16,детализация!M235,4,1,1)," ")</f>
        <v xml:space="preserve"> </v>
      </c>
      <c r="L236" s="3" t="str">
        <f ca="1">IF(детализация!N235&gt;0,OFFSET(исх.данные!$A$16,детализация!N235,4,1,1)," ")</f>
        <v xml:space="preserve"> </v>
      </c>
      <c r="M236" s="25" t="str">
        <f>IF(детализация!Q235&gt;0,детализация!Q235," ")</f>
        <v xml:space="preserve"> </v>
      </c>
      <c r="N236" s="19" t="str">
        <f>IF(детализация!O235&gt;0,детализация!O235," ")</f>
        <v xml:space="preserve"> </v>
      </c>
      <c r="O236" s="19" t="str">
        <f>IF(детализация!P235&gt;0,детализация!P235," ")</f>
        <v xml:space="preserve"> </v>
      </c>
      <c r="P236" s="3" t="str">
        <f>детализация!R235&amp;" "&amp;детализация!S235&amp;" "&amp;детализация!T235&amp;" "&amp;детализация!U235</f>
        <v xml:space="preserve">   </v>
      </c>
      <c r="Q236" s="85">
        <f>IF(детализация!Q235&gt;0,1,0)</f>
        <v>0</v>
      </c>
    </row>
    <row r="237" spans="1:17" ht="15">
      <c r="A237" s="86">
        <v>233</v>
      </c>
      <c r="B237" s="18" t="str">
        <f>IF(детализация!B236&gt;0,детализация!B236," ")</f>
        <v xml:space="preserve"> </v>
      </c>
      <c r="C237" s="2" t="str">
        <f ca="1">детализация!E236</f>
        <v xml:space="preserve"> </v>
      </c>
      <c r="D237" s="2" t="str">
        <f ca="1">детализация!F236</f>
        <v xml:space="preserve">  </v>
      </c>
      <c r="E237" s="3" t="str">
        <f ca="1">детализация!G236</f>
        <v xml:space="preserve">  </v>
      </c>
      <c r="F237" s="3" t="str">
        <f>IF(детализация!H236&gt;0," ","Не задана")</f>
        <v>Не задана</v>
      </c>
      <c r="G237" s="25" t="str">
        <f>IF(детализация!I236&gt;0,детализация!I236," ")</f>
        <v xml:space="preserve"> </v>
      </c>
      <c r="H237" s="3" t="str">
        <f ca="1">IF(детализация!J236&gt;0,OFFSET(исх.данные!$A$16,детализация!J236,4,1,1)," ")</f>
        <v xml:space="preserve"> </v>
      </c>
      <c r="I237" s="3" t="str">
        <f ca="1">IF(детализация!K236&gt;0,OFFSET(исх.данные!$A$16,детализация!K236,4,1,1)," ")</f>
        <v xml:space="preserve"> </v>
      </c>
      <c r="J237" s="25" t="str">
        <f>IF(детализация!L236&gt;0,детализация!L236," ")</f>
        <v xml:space="preserve"> </v>
      </c>
      <c r="K237" s="3" t="str">
        <f ca="1">IF(детализация!M236&gt;0,OFFSET(исх.данные!$A$16,детализация!M236,4,1,1)," ")</f>
        <v xml:space="preserve"> </v>
      </c>
      <c r="L237" s="3" t="str">
        <f ca="1">IF(детализация!N236&gt;0,OFFSET(исх.данные!$A$16,детализация!N236,4,1,1)," ")</f>
        <v xml:space="preserve"> </v>
      </c>
      <c r="M237" s="25" t="str">
        <f>IF(детализация!Q236&gt;0,детализация!Q236," ")</f>
        <v xml:space="preserve"> </v>
      </c>
      <c r="N237" s="19" t="str">
        <f>IF(детализация!O236&gt;0,детализация!O236," ")</f>
        <v xml:space="preserve"> </v>
      </c>
      <c r="O237" s="19" t="str">
        <f>IF(детализация!P236&gt;0,детализация!P236," ")</f>
        <v xml:space="preserve"> </v>
      </c>
      <c r="P237" s="3" t="str">
        <f>детализация!R236&amp;" "&amp;детализация!S236&amp;" "&amp;детализация!T236&amp;" "&amp;детализация!U236</f>
        <v xml:space="preserve">   </v>
      </c>
      <c r="Q237" s="85">
        <f>IF(детализация!Q236&gt;0,1,0)</f>
        <v>0</v>
      </c>
    </row>
  </sheetData>
  <autoFilter ref="Q3:Q237"/>
  <mergeCells count="1">
    <mergeCell ref="A3:P3"/>
  </mergeCells>
  <pageMargins left="0.13" right="0.26" top="0.36" bottom="0.23" header="0.3" footer="0.3"/>
  <pageSetup paperSize="9" orientation="landscape" r:id="rId1"/>
  <ignoredErrors>
    <ignoredError sqref="Q5"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tabColor theme="3" tint="0.79998168889431442"/>
  </sheetPr>
  <dimension ref="A1:P320"/>
  <sheetViews>
    <sheetView zoomScale="115" zoomScaleNormal="115" workbookViewId="0"/>
  </sheetViews>
  <sheetFormatPr defaultColWidth="9.140625" defaultRowHeight="14.25"/>
  <cols>
    <col min="1" max="1" width="6.140625" style="1" customWidth="1"/>
    <col min="2" max="2" width="41.28515625" style="1" customWidth="1"/>
    <col min="3" max="3" width="19.5703125" style="1" customWidth="1"/>
    <col min="4" max="4" width="13" style="1" customWidth="1"/>
    <col min="5" max="5" width="9.140625" style="1"/>
    <col min="6" max="6" width="10.28515625" style="1" customWidth="1"/>
    <col min="7" max="7" width="10.7109375" style="1" customWidth="1"/>
    <col min="8" max="8" width="8.42578125" style="1" customWidth="1"/>
    <col min="9" max="9" width="9.140625" style="13" customWidth="1"/>
    <col min="10" max="10" width="9.140625" style="1"/>
    <col min="11" max="13" width="5.7109375" style="1" customWidth="1"/>
    <col min="14" max="16" width="9.140625" style="1" customWidth="1"/>
    <col min="17" max="16384" width="9.140625" style="1"/>
  </cols>
  <sheetData>
    <row r="1" spans="1:16" ht="15">
      <c r="B1" s="10" t="str">
        <f>детализация!C1</f>
        <v xml:space="preserve">Заказ </v>
      </c>
      <c r="G1" s="87"/>
    </row>
    <row r="2" spans="1:16" s="9" customFormat="1" ht="15" hidden="1">
      <c r="B2" s="10" t="s">
        <v>382</v>
      </c>
      <c r="I2" s="13">
        <f>IF(I3&gt;0,1,0)</f>
        <v>0</v>
      </c>
    </row>
    <row r="3" spans="1:16" s="9" customFormat="1" ht="12.75" hidden="1">
      <c r="A3" s="452" t="s">
        <v>1</v>
      </c>
      <c r="B3" s="453" t="s">
        <v>9</v>
      </c>
      <c r="C3" s="453" t="s">
        <v>3</v>
      </c>
      <c r="D3" s="453" t="s">
        <v>18</v>
      </c>
      <c r="E3" s="453" t="s">
        <v>19</v>
      </c>
      <c r="F3" s="453" t="s">
        <v>21</v>
      </c>
      <c r="G3" s="453" t="s">
        <v>20</v>
      </c>
      <c r="I3" s="13">
        <f>IF(SUM(G4:G9)&gt;0,1,0)</f>
        <v>0</v>
      </c>
    </row>
    <row r="4" spans="1:16" hidden="1">
      <c r="A4" s="454">
        <v>1</v>
      </c>
      <c r="B4" s="129">
        <f>исх.данные!B7</f>
        <v>0</v>
      </c>
      <c r="C4" s="129">
        <f>исх.данные!C7</f>
        <v>0</v>
      </c>
      <c r="D4" s="129" t="str">
        <f ca="1">детализация!G4</f>
        <v xml:space="preserve">  </v>
      </c>
      <c r="E4" s="129" t="s">
        <v>145</v>
      </c>
      <c r="F4" s="129">
        <f>детализация!G247</f>
        <v>0</v>
      </c>
      <c r="G4" s="129">
        <f>F4*исх.данные!I6</f>
        <v>0</v>
      </c>
      <c r="I4" s="13">
        <f>IF(G4&gt;0,1,0)</f>
        <v>0</v>
      </c>
    </row>
    <row r="5" spans="1:16" hidden="1">
      <c r="A5" s="454">
        <v>2</v>
      </c>
      <c r="B5" s="129">
        <f>исх.данные!B8</f>
        <v>0</v>
      </c>
      <c r="C5" s="129">
        <f>исх.данные!C8</f>
        <v>0</v>
      </c>
      <c r="D5" s="129" t="str">
        <f ca="1">детализация!G5</f>
        <v xml:space="preserve">  </v>
      </c>
      <c r="E5" s="129" t="s">
        <v>145</v>
      </c>
      <c r="F5" s="129">
        <f>детализация!G248</f>
        <v>0</v>
      </c>
      <c r="G5" s="129">
        <f>F5*исх.данные!I6</f>
        <v>0</v>
      </c>
      <c r="I5" s="13">
        <f t="shared" ref="I5:I68" si="0">IF(G5&gt;0,1,0)</f>
        <v>0</v>
      </c>
    </row>
    <row r="6" spans="1:16" hidden="1">
      <c r="A6" s="454">
        <v>3</v>
      </c>
      <c r="B6" s="129">
        <f>исх.данные!B9</f>
        <v>0</v>
      </c>
      <c r="C6" s="129">
        <f>исх.данные!C9</f>
        <v>0</v>
      </c>
      <c r="D6" s="129" t="str">
        <f ca="1">детализация!G6</f>
        <v xml:space="preserve">  </v>
      </c>
      <c r="E6" s="129" t="s">
        <v>145</v>
      </c>
      <c r="F6" s="129">
        <f>детализация!G249</f>
        <v>0</v>
      </c>
      <c r="G6" s="129">
        <f>F6*исх.данные!I6</f>
        <v>0</v>
      </c>
      <c r="I6" s="13">
        <f t="shared" si="0"/>
        <v>0</v>
      </c>
    </row>
    <row r="7" spans="1:16" hidden="1">
      <c r="A7" s="454">
        <v>4</v>
      </c>
      <c r="B7" s="129">
        <f>исх.данные!B10</f>
        <v>0</v>
      </c>
      <c r="C7" s="129">
        <f>исх.данные!C10</f>
        <v>0</v>
      </c>
      <c r="D7" s="129" t="str">
        <f ca="1">детализация!G7</f>
        <v xml:space="preserve">  </v>
      </c>
      <c r="E7" s="129" t="s">
        <v>145</v>
      </c>
      <c r="F7" s="129">
        <f>детализация!G250</f>
        <v>0</v>
      </c>
      <c r="G7" s="129">
        <f>F7*исх.данные!I6</f>
        <v>0</v>
      </c>
      <c r="I7" s="13">
        <f t="shared" si="0"/>
        <v>0</v>
      </c>
    </row>
    <row r="8" spans="1:16" hidden="1">
      <c r="A8" s="454">
        <v>5</v>
      </c>
      <c r="B8" s="129">
        <f>исх.данные!B11</f>
        <v>0</v>
      </c>
      <c r="C8" s="129">
        <f>исх.данные!C11</f>
        <v>0</v>
      </c>
      <c r="D8" s="129" t="str">
        <f ca="1">детализация!G8</f>
        <v xml:space="preserve">  </v>
      </c>
      <c r="E8" s="129" t="s">
        <v>145</v>
      </c>
      <c r="F8" s="129">
        <f>детализация!G251</f>
        <v>0</v>
      </c>
      <c r="G8" s="129">
        <f>F8*исх.данные!I6</f>
        <v>0</v>
      </c>
      <c r="I8" s="13">
        <f t="shared" si="0"/>
        <v>0</v>
      </c>
    </row>
    <row r="9" spans="1:16" hidden="1">
      <c r="A9" s="454">
        <v>6</v>
      </c>
      <c r="B9" s="129">
        <f>исх.данные!B12</f>
        <v>0</v>
      </c>
      <c r="C9" s="129">
        <f>исх.данные!C12</f>
        <v>0</v>
      </c>
      <c r="D9" s="129" t="str">
        <f ca="1">детализация!G9</f>
        <v xml:space="preserve">  </v>
      </c>
      <c r="E9" s="129" t="s">
        <v>145</v>
      </c>
      <c r="F9" s="129">
        <f>детализация!G252</f>
        <v>0</v>
      </c>
      <c r="G9" s="129">
        <f>F9*исх.данные!I6</f>
        <v>0</v>
      </c>
      <c r="I9" s="13">
        <f t="shared" si="0"/>
        <v>0</v>
      </c>
    </row>
    <row r="10" spans="1:16" hidden="1"/>
    <row r="11" spans="1:16" hidden="1"/>
    <row r="12" spans="1:16" ht="15" hidden="1">
      <c r="B12" s="10" t="s">
        <v>22</v>
      </c>
      <c r="C12" s="357"/>
      <c r="I12" s="13">
        <f>I13</f>
        <v>0</v>
      </c>
      <c r="K12" s="2007" t="s">
        <v>383</v>
      </c>
      <c r="L12" s="2007"/>
      <c r="M12" s="2007"/>
    </row>
    <row r="13" spans="1:16" ht="15" hidden="1">
      <c r="A13" s="452" t="s">
        <v>1</v>
      </c>
      <c r="B13" s="453" t="s">
        <v>9</v>
      </c>
      <c r="C13" s="453" t="s">
        <v>3</v>
      </c>
      <c r="D13" s="453" t="s">
        <v>23</v>
      </c>
      <c r="E13" s="453" t="s">
        <v>19</v>
      </c>
      <c r="F13" s="453" t="s">
        <v>146</v>
      </c>
      <c r="G13" s="453" t="s">
        <v>384</v>
      </c>
      <c r="I13" s="13">
        <f>IF(SUM(G14:G19)&gt;0,1,0)</f>
        <v>0</v>
      </c>
      <c r="K13" s="225" t="s">
        <v>385</v>
      </c>
      <c r="L13" s="225" t="s">
        <v>386</v>
      </c>
      <c r="M13" s="225" t="s">
        <v>387</v>
      </c>
      <c r="O13" s="2007" t="s">
        <v>388</v>
      </c>
      <c r="P13" s="2007"/>
    </row>
    <row r="14" spans="1:16" ht="15" hidden="1">
      <c r="A14" s="454">
        <v>1</v>
      </c>
      <c r="B14" s="129">
        <f>исх.данные!B17</f>
        <v>0</v>
      </c>
      <c r="C14" s="129">
        <f>исх.данные!C17</f>
        <v>0</v>
      </c>
      <c r="D14" s="366">
        <f>исх.данные!D17</f>
        <v>0</v>
      </c>
      <c r="E14" s="129" t="s">
        <v>52</v>
      </c>
      <c r="F14" s="129">
        <f>детализация!H264+детализация!H271+детализация!H278+детализация!H287</f>
        <v>0</v>
      </c>
      <c r="G14" s="129">
        <f>IF(F14&gt;0,VLOOKUP(D14,O14:P16,2),0)</f>
        <v>0</v>
      </c>
      <c r="I14" s="13">
        <f t="shared" si="0"/>
        <v>0</v>
      </c>
      <c r="K14" s="2">
        <f>IF(G14=1,F14,0)</f>
        <v>0</v>
      </c>
      <c r="L14" s="2">
        <f>IF(G14=2,F14,0)</f>
        <v>0</v>
      </c>
      <c r="M14" s="2">
        <f>IF(G14=3,F14,0)</f>
        <v>0</v>
      </c>
      <c r="O14" s="226" t="s">
        <v>389</v>
      </c>
      <c r="P14" s="227">
        <v>1</v>
      </c>
    </row>
    <row r="15" spans="1:16" ht="15" hidden="1">
      <c r="A15" s="454">
        <v>2</v>
      </c>
      <c r="B15" s="129">
        <f>исх.данные!B18</f>
        <v>0</v>
      </c>
      <c r="C15" s="129">
        <f>исх.данные!C18</f>
        <v>0</v>
      </c>
      <c r="D15" s="366">
        <f>исх.данные!D18</f>
        <v>0</v>
      </c>
      <c r="E15" s="129" t="s">
        <v>52</v>
      </c>
      <c r="F15" s="129">
        <f>детализация!H265+детализация!H272+детализация!H279+детализация!H288</f>
        <v>0</v>
      </c>
      <c r="G15" s="129">
        <f>IF(F15&gt;0,VLOOKUP(D15,O14:P16,2),0)</f>
        <v>0</v>
      </c>
      <c r="I15" s="13">
        <f t="shared" si="0"/>
        <v>0</v>
      </c>
      <c r="K15" s="2">
        <f t="shared" ref="K15:K19" si="1">IF(G15=1,F15,0)</f>
        <v>0</v>
      </c>
      <c r="L15" s="2">
        <f t="shared" ref="L15:L19" si="2">IF(G15=2,F15,0)</f>
        <v>0</v>
      </c>
      <c r="M15" s="2">
        <f t="shared" ref="M15:M19" si="3">IF(G15=3,F15,0)</f>
        <v>0</v>
      </c>
      <c r="O15" s="226" t="s">
        <v>390</v>
      </c>
      <c r="P15" s="227">
        <v>2</v>
      </c>
    </row>
    <row r="16" spans="1:16" ht="15" hidden="1">
      <c r="A16" s="454">
        <v>3</v>
      </c>
      <c r="B16" s="129">
        <f>исх.данные!B19</f>
        <v>0</v>
      </c>
      <c r="C16" s="129">
        <f>исх.данные!C19</f>
        <v>0</v>
      </c>
      <c r="D16" s="366">
        <f>исх.данные!D19</f>
        <v>0</v>
      </c>
      <c r="E16" s="129" t="s">
        <v>52</v>
      </c>
      <c r="F16" s="129">
        <f>детализация!H266+детализация!H273+детализация!H280+детализация!H289</f>
        <v>0</v>
      </c>
      <c r="G16" s="129">
        <f>IF(F16&gt;0,VLOOKUP(D16,O14:P16,2),0)</f>
        <v>0</v>
      </c>
      <c r="I16" s="13">
        <f t="shared" si="0"/>
        <v>0</v>
      </c>
      <c r="K16" s="2">
        <f t="shared" si="1"/>
        <v>0</v>
      </c>
      <c r="L16" s="2">
        <f t="shared" si="2"/>
        <v>0</v>
      </c>
      <c r="M16" s="2">
        <f t="shared" si="3"/>
        <v>0</v>
      </c>
      <c r="O16" s="226" t="s">
        <v>391</v>
      </c>
      <c r="P16" s="227">
        <v>3</v>
      </c>
    </row>
    <row r="17" spans="1:15" hidden="1">
      <c r="A17" s="454">
        <v>4</v>
      </c>
      <c r="B17" s="129">
        <f>исх.данные!B20</f>
        <v>0</v>
      </c>
      <c r="C17" s="129">
        <f>исх.данные!C20</f>
        <v>0</v>
      </c>
      <c r="D17" s="366">
        <f>исх.данные!D20</f>
        <v>0</v>
      </c>
      <c r="E17" s="129" t="s">
        <v>52</v>
      </c>
      <c r="F17" s="129">
        <f>детализация!H267+детализация!H274+детализация!H281+детализация!H290</f>
        <v>0</v>
      </c>
      <c r="G17" s="129">
        <f>IF(F17&gt;0,VLOOKUP(D17,O14:P16,2),0)</f>
        <v>0</v>
      </c>
      <c r="I17" s="13">
        <f t="shared" si="0"/>
        <v>0</v>
      </c>
      <c r="K17" s="2">
        <f t="shared" si="1"/>
        <v>0</v>
      </c>
      <c r="L17" s="2">
        <f t="shared" si="2"/>
        <v>0</v>
      </c>
      <c r="M17" s="2">
        <f t="shared" si="3"/>
        <v>0</v>
      </c>
      <c r="O17" s="228"/>
    </row>
    <row r="18" spans="1:15" hidden="1">
      <c r="A18" s="454">
        <v>5</v>
      </c>
      <c r="B18" s="129">
        <f>исх.данные!B21</f>
        <v>0</v>
      </c>
      <c r="C18" s="129">
        <f>исх.данные!C21</f>
        <v>0</v>
      </c>
      <c r="D18" s="366">
        <f>исх.данные!D21</f>
        <v>0</v>
      </c>
      <c r="E18" s="129" t="s">
        <v>52</v>
      </c>
      <c r="F18" s="129">
        <f>детализация!H268+детализация!H275+детализация!H282+детализация!H291</f>
        <v>0</v>
      </c>
      <c r="G18" s="129">
        <f>IF(F18&gt;0,VLOOKUP(D18,O14:P16,2),0)</f>
        <v>0</v>
      </c>
      <c r="I18" s="13">
        <f t="shared" si="0"/>
        <v>0</v>
      </c>
      <c r="K18" s="2">
        <f t="shared" si="1"/>
        <v>0</v>
      </c>
      <c r="L18" s="2">
        <f t="shared" si="2"/>
        <v>0</v>
      </c>
      <c r="M18" s="2">
        <f t="shared" si="3"/>
        <v>0</v>
      </c>
    </row>
    <row r="19" spans="1:15" hidden="1">
      <c r="A19" s="454">
        <v>6</v>
      </c>
      <c r="B19" s="129">
        <f>исх.данные!B22</f>
        <v>0</v>
      </c>
      <c r="C19" s="129">
        <f>исх.данные!C22</f>
        <v>0</v>
      </c>
      <c r="D19" s="366">
        <f>исх.данные!D22</f>
        <v>0</v>
      </c>
      <c r="E19" s="129" t="s">
        <v>52</v>
      </c>
      <c r="F19" s="129">
        <f>детализация!H269+детализация!H276+детализация!H283+детализация!H292</f>
        <v>0</v>
      </c>
      <c r="G19" s="129">
        <f>IF(F19&gt;0,VLOOKUP(D19,O14:P16,2),0)</f>
        <v>0</v>
      </c>
      <c r="I19" s="13">
        <f t="shared" si="0"/>
        <v>0</v>
      </c>
      <c r="K19" s="2">
        <f t="shared" si="1"/>
        <v>0</v>
      </c>
      <c r="L19" s="2">
        <f t="shared" si="2"/>
        <v>0</v>
      </c>
      <c r="M19" s="2">
        <f t="shared" si="3"/>
        <v>0</v>
      </c>
    </row>
    <row r="20" spans="1:15" hidden="1">
      <c r="A20" s="22"/>
      <c r="B20" s="23"/>
      <c r="C20" s="356"/>
      <c r="D20" s="24"/>
      <c r="E20" s="24"/>
      <c r="F20" s="24"/>
      <c r="G20" s="24"/>
      <c r="K20" s="30"/>
      <c r="L20" s="30"/>
      <c r="M20" s="30"/>
    </row>
    <row r="21" spans="1:15" hidden="1">
      <c r="K21" s="229">
        <f>SUM(K13:K19)</f>
        <v>0</v>
      </c>
      <c r="L21" s="229">
        <f t="shared" ref="L21:M21" si="4">SUM(L13:L19)</f>
        <v>0</v>
      </c>
      <c r="M21" s="229">
        <f t="shared" si="4"/>
        <v>0</v>
      </c>
    </row>
    <row r="22" spans="1:15" ht="15" hidden="1">
      <c r="A22" s="13"/>
      <c r="B22" s="10" t="s">
        <v>24</v>
      </c>
      <c r="C22" s="13"/>
      <c r="D22" s="13"/>
      <c r="E22" s="13"/>
      <c r="F22" s="13"/>
      <c r="G22" s="13"/>
      <c r="I22" s="85">
        <f>IF(I23&gt;0,1,0)</f>
        <v>0</v>
      </c>
    </row>
    <row r="23" spans="1:15" hidden="1">
      <c r="A23" s="448" t="s">
        <v>966</v>
      </c>
      <c r="B23" s="449" t="s">
        <v>7</v>
      </c>
      <c r="C23" s="449" t="s">
        <v>25</v>
      </c>
      <c r="D23" s="449" t="s">
        <v>3</v>
      </c>
      <c r="E23" s="449" t="s">
        <v>26</v>
      </c>
      <c r="F23" s="449" t="s">
        <v>19</v>
      </c>
      <c r="G23" s="449" t="s">
        <v>11</v>
      </c>
      <c r="I23" s="85">
        <f>IF(SUM(G24:G301)&gt;0,1,0)</f>
        <v>0</v>
      </c>
    </row>
    <row r="24" spans="1:15" hidden="1">
      <c r="A24" s="450" t="str">
        <f>IF('полн.фурн.(P)'!A4&gt;0,'полн.фурн.(P)'!A4,"")</f>
        <v/>
      </c>
      <c r="B24" s="450" t="str">
        <f>IF('полн.фурн.(P)'!B4&gt;0,'полн.фурн.(P)'!B4,"")</f>
        <v>конфирмат</v>
      </c>
      <c r="C24" s="451" t="str">
        <f>IF('полн.фурн.(P)'!C4&gt;0,'полн.фурн.(P)'!C4,"")</f>
        <v/>
      </c>
      <c r="D24" s="451" t="str">
        <f>IF('полн.фурн.(P)'!D4&gt;0,'полн.фурн.(P)'!D4,"")</f>
        <v/>
      </c>
      <c r="E24" s="451" t="str">
        <f>IF('полн.фурн.(P)'!E4&gt;0,'полн.фурн.(P)'!E4,"")</f>
        <v>7 х 50</v>
      </c>
      <c r="F24" s="451" t="str">
        <f>IF('полн.фурн.(P)'!F4&gt;0,'полн.фурн.(P)'!F4,"")</f>
        <v>шт.</v>
      </c>
      <c r="G24" s="426">
        <f>IF('полн.фурн.(P)'!G4&gt;0,'полн.фурн.(P)'!G4,0)</f>
        <v>0</v>
      </c>
      <c r="I24" s="85">
        <f t="shared" si="0"/>
        <v>0</v>
      </c>
    </row>
    <row r="25" spans="1:15" hidden="1">
      <c r="A25" s="450" t="str">
        <f>IF('полн.фурн.(P)'!A5&gt;0,'полн.фурн.(P)'!A5,"")</f>
        <v/>
      </c>
      <c r="B25" s="450" t="str">
        <f>IF('полн.фурн.(P)'!B5&gt;0,'полн.фурн.(P)'!B5,"")</f>
        <v>конфирмат</v>
      </c>
      <c r="C25" s="451" t="str">
        <f>IF('полн.фурн.(P)'!C5&gt;0,'полн.фурн.(P)'!C5,"")</f>
        <v/>
      </c>
      <c r="D25" s="451" t="str">
        <f>IF('полн.фурн.(P)'!D5&gt;0,'полн.фурн.(P)'!D5,"")</f>
        <v/>
      </c>
      <c r="E25" s="451" t="str">
        <f>IF('полн.фурн.(P)'!E5&gt;0,'полн.фурн.(P)'!E5,"")</f>
        <v>7 х 70</v>
      </c>
      <c r="F25" s="451" t="str">
        <f>IF('полн.фурн.(P)'!F5&gt;0,'полн.фурн.(P)'!F5,"")</f>
        <v>шт.</v>
      </c>
      <c r="G25" s="426">
        <f>IF('полн.фурн.(P)'!G5&gt;0,'полн.фурн.(P)'!G5,0)</f>
        <v>0</v>
      </c>
      <c r="I25" s="85">
        <f t="shared" si="0"/>
        <v>0</v>
      </c>
    </row>
    <row r="26" spans="1:15" hidden="1">
      <c r="A26" s="450" t="str">
        <f>IF('полн.фурн.(P)'!A6&gt;0,'полн.фурн.(P)'!A6,"")</f>
        <v/>
      </c>
      <c r="B26" s="450" t="str">
        <f>IF('полн.фурн.(P)'!B6&gt;0,'полн.фурн.(P)'!B6,"")</f>
        <v>саморез</v>
      </c>
      <c r="C26" s="451" t="str">
        <f>IF('полн.фурн.(P)'!C6&gt;0,'полн.фурн.(P)'!C6,"")</f>
        <v/>
      </c>
      <c r="D26" s="451" t="str">
        <f>IF('полн.фурн.(P)'!D6&gt;0,'полн.фурн.(P)'!D6,"")</f>
        <v/>
      </c>
      <c r="E26" s="451" t="str">
        <f>IF('полн.фурн.(P)'!E6&gt;0,'полн.фурн.(P)'!E6,"")</f>
        <v>3,5 х 16</v>
      </c>
      <c r="F26" s="451" t="str">
        <f>IF('полн.фурн.(P)'!F6&gt;0,'полн.фурн.(P)'!F6,"")</f>
        <v>шт.</v>
      </c>
      <c r="G26" s="426">
        <f>IF('полн.фурн.(P)'!G6&gt;0,'полн.фурн.(P)'!G6,0)</f>
        <v>0</v>
      </c>
      <c r="I26" s="85">
        <f t="shared" si="0"/>
        <v>0</v>
      </c>
    </row>
    <row r="27" spans="1:15" hidden="1">
      <c r="A27" s="450" t="str">
        <f>IF('полн.фурн.(P)'!A7&gt;0,'полн.фурн.(P)'!A7,"")</f>
        <v/>
      </c>
      <c r="B27" s="450" t="str">
        <f>IF('полн.фурн.(P)'!B7&gt;0,'полн.фурн.(P)'!B7,"")</f>
        <v>саморез</v>
      </c>
      <c r="C27" s="451" t="str">
        <f>IF('полн.фурн.(P)'!C7&gt;0,'полн.фурн.(P)'!C7,"")</f>
        <v/>
      </c>
      <c r="D27" s="451" t="str">
        <f>IF('полн.фурн.(P)'!D7&gt;0,'полн.фурн.(P)'!D7,"")</f>
        <v/>
      </c>
      <c r="E27" s="451" t="str">
        <f>IF('полн.фурн.(P)'!E7&gt;0,'полн.фурн.(P)'!E7,"")</f>
        <v>4,0 х 30</v>
      </c>
      <c r="F27" s="451" t="str">
        <f>IF('полн.фурн.(P)'!F7&gt;0,'полн.фурн.(P)'!F7,"")</f>
        <v>шт.</v>
      </c>
      <c r="G27" s="426">
        <f>IF('полн.фурн.(P)'!G7&gt;0,'полн.фурн.(P)'!G7,0)</f>
        <v>0</v>
      </c>
      <c r="I27" s="85">
        <f t="shared" si="0"/>
        <v>0</v>
      </c>
    </row>
    <row r="28" spans="1:15" hidden="1">
      <c r="A28" s="450" t="str">
        <f>IF('полн.фурн.(P)'!A8&gt;0,'полн.фурн.(P)'!A8,"")</f>
        <v/>
      </c>
      <c r="B28" s="450" t="str">
        <f>IF('полн.фурн.(P)'!B8&gt;0,'полн.фурн.(P)'!B8,"")</f>
        <v>саморез</v>
      </c>
      <c r="C28" s="451" t="str">
        <f>IF('полн.фурн.(P)'!C8&gt;0,'полн.фурн.(P)'!C8,"")</f>
        <v/>
      </c>
      <c r="D28" s="451" t="str">
        <f>IF('полн.фурн.(P)'!D8&gt;0,'полн.фурн.(P)'!D8,"")</f>
        <v/>
      </c>
      <c r="E28" s="451" t="str">
        <f>IF('полн.фурн.(P)'!E8&gt;0,'полн.фурн.(P)'!E8,"")</f>
        <v>4,0 х 35</v>
      </c>
      <c r="F28" s="451" t="str">
        <f>IF('полн.фурн.(P)'!F8&gt;0,'полн.фурн.(P)'!F8,"")</f>
        <v>шт.</v>
      </c>
      <c r="G28" s="426">
        <f>IF('полн.фурн.(P)'!G8&gt;0,'полн.фурн.(P)'!G8,0)</f>
        <v>0</v>
      </c>
      <c r="I28" s="85">
        <f t="shared" si="0"/>
        <v>0</v>
      </c>
    </row>
    <row r="29" spans="1:15" hidden="1">
      <c r="A29" s="450" t="str">
        <f>IF('полн.фурн.(P)'!A9&gt;0,'полн.фурн.(P)'!A9,"")</f>
        <v/>
      </c>
      <c r="B29" s="450" t="str">
        <f>IF('полн.фурн.(P)'!B9&gt;0,'полн.фурн.(P)'!B9,"")</f>
        <v>саморез</v>
      </c>
      <c r="C29" s="451" t="str">
        <f>IF('полн.фурн.(P)'!C9&gt;0,'полн.фурн.(P)'!C9,"")</f>
        <v/>
      </c>
      <c r="D29" s="451" t="str">
        <f>IF('полн.фурн.(P)'!D9&gt;0,'полн.фурн.(P)'!D9,"")</f>
        <v/>
      </c>
      <c r="E29" s="451" t="str">
        <f>IF('полн.фурн.(P)'!E9&gt;0,'полн.фурн.(P)'!E9,"")</f>
        <v>4,0 х 50</v>
      </c>
      <c r="F29" s="451" t="str">
        <f>IF('полн.фурн.(P)'!F9&gt;0,'полн.фурн.(P)'!F9,"")</f>
        <v>шт.</v>
      </c>
      <c r="G29" s="426">
        <f>IF('полн.фурн.(P)'!G9&gt;0,'полн.фурн.(P)'!G9,0)</f>
        <v>0</v>
      </c>
      <c r="I29" s="85">
        <f t="shared" si="0"/>
        <v>0</v>
      </c>
    </row>
    <row r="30" spans="1:15" hidden="1">
      <c r="A30" s="450" t="str">
        <f>IF('полн.фурн.(P)'!A10&gt;0,'полн.фурн.(P)'!A10,"")</f>
        <v/>
      </c>
      <c r="B30" s="450" t="str">
        <f>IF('полн.фурн.(P)'!B10&gt;0,'полн.фурн.(P)'!B10,"")</f>
        <v>гвоздь</v>
      </c>
      <c r="C30" s="451" t="str">
        <f>IF('полн.фурн.(P)'!C10&gt;0,'полн.фурн.(P)'!C10,"")</f>
        <v/>
      </c>
      <c r="D30" s="451" t="str">
        <f>IF('полн.фурн.(P)'!D10&gt;0,'полн.фурн.(P)'!D10,"")</f>
        <v/>
      </c>
      <c r="E30" s="451" t="str">
        <f>IF('полн.фурн.(P)'!E10&gt;0,'полн.фурн.(P)'!E10,"")</f>
        <v>1,2 х 20</v>
      </c>
      <c r="F30" s="451" t="str">
        <f>IF('полн.фурн.(P)'!F10&gt;0,'полн.фурн.(P)'!F10,"")</f>
        <v>г.</v>
      </c>
      <c r="G30" s="426">
        <f>IF('полн.фурн.(P)'!G10&gt;0,'полн.фурн.(P)'!G10,0)</f>
        <v>0</v>
      </c>
      <c r="I30" s="85">
        <f t="shared" si="0"/>
        <v>0</v>
      </c>
    </row>
    <row r="31" spans="1:15" hidden="1">
      <c r="A31" s="450" t="str">
        <f>IF('полн.фурн.(P)'!A11&gt;0,'полн.фурн.(P)'!A11,"")</f>
        <v/>
      </c>
      <c r="B31" s="450" t="str">
        <f>IF('полн.фурн.(P)'!B11&gt;0,'полн.фурн.(P)'!B11,"")</f>
        <v xml:space="preserve">эксцентрик </v>
      </c>
      <c r="C31" s="451" t="str">
        <f>IF('полн.фурн.(P)'!C11&gt;0,'полн.фурн.(P)'!C11,"")</f>
        <v>S16</v>
      </c>
      <c r="D31" s="451" t="str">
        <f>IF('полн.фурн.(P)'!D11&gt;0,'полн.фурн.(P)'!D11,"")</f>
        <v/>
      </c>
      <c r="E31" s="451" t="str">
        <f>IF('полн.фурн.(P)'!E11&gt;0,'полн.фурн.(P)'!E11,"")</f>
        <v>d15х12,3</v>
      </c>
      <c r="F31" s="451" t="str">
        <f>IF('полн.фурн.(P)'!F11&gt;0,'полн.фурн.(P)'!F11,"")</f>
        <v>шт.</v>
      </c>
      <c r="G31" s="426">
        <f>IF('полн.фурн.(P)'!G11&gt;0,'полн.фурн.(P)'!G11,0)</f>
        <v>0</v>
      </c>
      <c r="I31" s="85">
        <f t="shared" si="0"/>
        <v>0</v>
      </c>
    </row>
    <row r="32" spans="1:15" hidden="1">
      <c r="A32" s="450" t="str">
        <f>IF('полн.фурн.(P)'!A12&gt;0,'полн.фурн.(P)'!A12,"")</f>
        <v/>
      </c>
      <c r="B32" s="450" t="str">
        <f>IF('полн.фурн.(P)'!B12&gt;0,'полн.фурн.(P)'!B12,"")</f>
        <v xml:space="preserve">винт к эксцентрику </v>
      </c>
      <c r="C32" s="451" t="str">
        <f>IF('полн.фурн.(P)'!C12&gt;0,'полн.фурн.(P)'!C12,"")</f>
        <v>L-3</v>
      </c>
      <c r="D32" s="451" t="str">
        <f>IF('полн.фурн.(P)'!D12&gt;0,'полн.фурн.(P)'!D12,"")</f>
        <v/>
      </c>
      <c r="E32" s="451" t="str">
        <f>IF('полн.фурн.(P)'!E12&gt;0,'полн.фурн.(P)'!E12,"")</f>
        <v/>
      </c>
      <c r="F32" s="451" t="str">
        <f>IF('полн.фурн.(P)'!F12&gt;0,'полн.фурн.(P)'!F12,"")</f>
        <v>шт.</v>
      </c>
      <c r="G32" s="426">
        <f>IF('полн.фурн.(P)'!G12&gt;0,'полн.фурн.(P)'!G12,0)</f>
        <v>0</v>
      </c>
      <c r="I32" s="85">
        <f t="shared" si="0"/>
        <v>0</v>
      </c>
    </row>
    <row r="33" spans="1:9" hidden="1">
      <c r="A33" s="450" t="str">
        <f>IF('полн.фурн.(P)'!A13&gt;0,'полн.фурн.(P)'!A13,"")</f>
        <v/>
      </c>
      <c r="B33" s="450" t="str">
        <f>IF('полн.фурн.(P)'!B13&gt;0,'полн.фурн.(P)'!B13,"")</f>
        <v>дюбель для гипсокартона DRIVA</v>
      </c>
      <c r="C33" s="451" t="str">
        <f>IF('полн.фурн.(P)'!C13&gt;0,'полн.фурн.(P)'!C13,"")</f>
        <v/>
      </c>
      <c r="D33" s="451" t="str">
        <f>IF('полн.фурн.(P)'!D13&gt;0,'полн.фурн.(P)'!D13,"")</f>
        <v/>
      </c>
      <c r="E33" s="451" t="str">
        <f>IF('полн.фурн.(P)'!E13&gt;0,'полн.фурн.(P)'!E13,"")</f>
        <v/>
      </c>
      <c r="F33" s="451" t="str">
        <f>IF('полн.фурн.(P)'!F13&gt;0,'полн.фурн.(P)'!F13,"")</f>
        <v>шт.</v>
      </c>
      <c r="G33" s="426">
        <f>IF('полн.фурн.(P)'!G13&gt;0,'полн.фурн.(P)'!G13,0)</f>
        <v>0</v>
      </c>
      <c r="I33" s="85">
        <f t="shared" si="0"/>
        <v>0</v>
      </c>
    </row>
    <row r="34" spans="1:9" hidden="1">
      <c r="A34" s="450" t="str">
        <f>IF('полн.фурн.(P)'!A14&gt;0,'полн.фурн.(P)'!A14,"")</f>
        <v/>
      </c>
      <c r="B34" s="450" t="str">
        <f>IF('полн.фурн.(P)'!B14&gt;0,'полн.фурн.(P)'!B14,"")</f>
        <v>дюбель для гипсокартона MOLLY</v>
      </c>
      <c r="C34" s="451" t="str">
        <f>IF('полн.фурн.(P)'!C14&gt;0,'полн.фурн.(P)'!C14,"")</f>
        <v/>
      </c>
      <c r="D34" s="451" t="str">
        <f>IF('полн.фурн.(P)'!D14&gt;0,'полн.фурн.(P)'!D14,"")</f>
        <v/>
      </c>
      <c r="E34" s="451" t="str">
        <f>IF('полн.фурн.(P)'!E14&gt;0,'полн.фурн.(P)'!E14,"")</f>
        <v/>
      </c>
      <c r="F34" s="451" t="str">
        <f>IF('полн.фурн.(P)'!F14&gt;0,'полн.фурн.(P)'!F14,"")</f>
        <v>шт.</v>
      </c>
      <c r="G34" s="426">
        <f>IF('полн.фурн.(P)'!G14&gt;0,'полн.фурн.(P)'!G14,0)</f>
        <v>0</v>
      </c>
      <c r="I34" s="85">
        <f t="shared" si="0"/>
        <v>0</v>
      </c>
    </row>
    <row r="35" spans="1:9" hidden="1">
      <c r="A35" s="450" t="str">
        <f>IF('полн.фурн.(P)'!A15&gt;0,'полн.фурн.(P)'!A15,"")</f>
        <v/>
      </c>
      <c r="B35" s="450" t="str">
        <f>IF('полн.фурн.(P)'!B15&gt;0,'полн.фурн.(P)'!B15,"")</f>
        <v>дюбель деревянный</v>
      </c>
      <c r="C35" s="451" t="str">
        <f>IF('полн.фурн.(P)'!C15&gt;0,'полн.фурн.(P)'!C15,"")</f>
        <v/>
      </c>
      <c r="D35" s="451" t="str">
        <f>IF('полн.фурн.(P)'!D15&gt;0,'полн.фурн.(P)'!D15,"")</f>
        <v/>
      </c>
      <c r="E35" s="451" t="str">
        <f>IF('полн.фурн.(P)'!E15&gt;0,'полн.фурн.(P)'!E15,"")</f>
        <v>8х35</v>
      </c>
      <c r="F35" s="451" t="str">
        <f>IF('полн.фурн.(P)'!F15&gt;0,'полн.фурн.(P)'!F15,"")</f>
        <v>шт.</v>
      </c>
      <c r="G35" s="426">
        <f>IF('полн.фурн.(P)'!G15&gt;0,'полн.фурн.(P)'!G15,0)</f>
        <v>0</v>
      </c>
      <c r="I35" s="85">
        <f t="shared" si="0"/>
        <v>0</v>
      </c>
    </row>
    <row r="36" spans="1:9" hidden="1">
      <c r="A36" s="450" t="str">
        <f>IF('полн.фурн.(P)'!A16&gt;0,'полн.фурн.(P)'!A16,"")</f>
        <v/>
      </c>
      <c r="B36" s="450" t="str">
        <f>IF('полн.фурн.(P)'!B16&gt;0,'полн.фурн.(P)'!B16,"")</f>
        <v>заглушка д/стяжки</v>
      </c>
      <c r="C36" s="451" t="str">
        <f>IF('полн.фурн.(P)'!C16&gt;0,'полн.фурн.(P)'!C16,"")</f>
        <v/>
      </c>
      <c r="D36" s="451" t="str">
        <f>IF('полн.фурн.(P)'!D16&gt;0,'полн.фурн.(P)'!D16,"")</f>
        <v/>
      </c>
      <c r="E36" s="451" t="str">
        <f>IF('полн.фурн.(P)'!E16&gt;0,'полн.фурн.(P)'!E16,"")</f>
        <v/>
      </c>
      <c r="F36" s="451" t="str">
        <f>IF('полн.фурн.(P)'!F16&gt;0,'полн.фурн.(P)'!F16,"")</f>
        <v>шт.</v>
      </c>
      <c r="G36" s="426">
        <f>IF('полн.фурн.(P)'!G16&gt;0,'полн.фурн.(P)'!G16,0)</f>
        <v>0</v>
      </c>
      <c r="I36" s="85">
        <f t="shared" si="0"/>
        <v>0</v>
      </c>
    </row>
    <row r="37" spans="1:9" hidden="1">
      <c r="A37" s="450" t="str">
        <f>IF('полн.фурн.(P)'!A17&gt;0,'полн.фурн.(P)'!A17,"")</f>
        <v/>
      </c>
      <c r="B37" s="450" t="str">
        <f>IF('полн.фурн.(P)'!B17&gt;0,'полн.фурн.(P)'!B17,"")</f>
        <v>заглушка д/стяжки</v>
      </c>
      <c r="C37" s="451" t="str">
        <f>IF('полн.фурн.(P)'!C17&gt;0,'полн.фурн.(P)'!C17,"")</f>
        <v/>
      </c>
      <c r="D37" s="451" t="str">
        <f>IF('полн.фурн.(P)'!D17&gt;0,'полн.фурн.(P)'!D17,"")</f>
        <v/>
      </c>
      <c r="E37" s="451" t="str">
        <f>IF('полн.фурн.(P)'!E17&gt;0,'полн.фурн.(P)'!E17,"")</f>
        <v/>
      </c>
      <c r="F37" s="451" t="str">
        <f>IF('полн.фурн.(P)'!F17&gt;0,'полн.фурн.(P)'!F17,"")</f>
        <v>шт.</v>
      </c>
      <c r="G37" s="426">
        <f>IF('полн.фурн.(P)'!G17&gt;0,'полн.фурн.(P)'!G17,0)</f>
        <v>0</v>
      </c>
      <c r="I37" s="85">
        <f t="shared" si="0"/>
        <v>0</v>
      </c>
    </row>
    <row r="38" spans="1:9" hidden="1">
      <c r="A38" s="450" t="str">
        <f>IF('полн.фурн.(P)'!A18&gt;0,'полн.фурн.(P)'!A18,"")</f>
        <v/>
      </c>
      <c r="B38" s="450" t="str">
        <f>IF('полн.фурн.(P)'!B18&gt;0,'полн.фурн.(P)'!B18,"")</f>
        <v>заглушка д/стяжки</v>
      </c>
      <c r="C38" s="451" t="str">
        <f>IF('полн.фурн.(P)'!C18&gt;0,'полн.фурн.(P)'!C18,"")</f>
        <v/>
      </c>
      <c r="D38" s="451" t="str">
        <f>IF('полн.фурн.(P)'!D18&gt;0,'полн.фурн.(P)'!D18,"")</f>
        <v/>
      </c>
      <c r="E38" s="451" t="str">
        <f>IF('полн.фурн.(P)'!E18&gt;0,'полн.фурн.(P)'!E18,"")</f>
        <v/>
      </c>
      <c r="F38" s="451" t="str">
        <f>IF('полн.фурн.(P)'!F18&gt;0,'полн.фурн.(P)'!F18,"")</f>
        <v>шт.</v>
      </c>
      <c r="G38" s="426">
        <f>IF('полн.фурн.(P)'!G18&gt;0,'полн.фурн.(P)'!G18,0)</f>
        <v>0</v>
      </c>
      <c r="I38" s="85">
        <f t="shared" si="0"/>
        <v>0</v>
      </c>
    </row>
    <row r="39" spans="1:9" hidden="1">
      <c r="A39" s="450" t="str">
        <f>IF('полн.фурн.(P)'!A19&gt;0,'полн.фурн.(P)'!A19,"")</f>
        <v/>
      </c>
      <c r="B39" s="450" t="str">
        <f>IF('полн.фурн.(P)'!B19&gt;0,'полн.фурн.(P)'!B19,"")</f>
        <v>заглушка д/шурупов</v>
      </c>
      <c r="C39" s="451" t="str">
        <f>IF('полн.фурн.(P)'!C19&gt;0,'полн.фурн.(P)'!C19,"")</f>
        <v/>
      </c>
      <c r="D39" s="451" t="str">
        <f>IF('полн.фурн.(P)'!D19&gt;0,'полн.фурн.(P)'!D19,"")</f>
        <v/>
      </c>
      <c r="E39" s="451" t="str">
        <f>IF('полн.фурн.(P)'!E19&gt;0,'полн.фурн.(P)'!E19,"")</f>
        <v/>
      </c>
      <c r="F39" s="451" t="str">
        <f>IF('полн.фурн.(P)'!F19&gt;0,'полн.фурн.(P)'!F19,"")</f>
        <v>шт.</v>
      </c>
      <c r="G39" s="426">
        <f>IF('полн.фурн.(P)'!G19&gt;0,'полн.фурн.(P)'!G19,0)</f>
        <v>0</v>
      </c>
      <c r="I39" s="85">
        <f t="shared" si="0"/>
        <v>0</v>
      </c>
    </row>
    <row r="40" spans="1:9" hidden="1">
      <c r="A40" s="450" t="str">
        <f>IF('полн.фурн.(P)'!A20&gt;0,'полн.фурн.(P)'!A20,"")</f>
        <v/>
      </c>
      <c r="B40" s="450" t="str">
        <f>IF('полн.фурн.(P)'!B20&gt;0,'полн.фурн.(P)'!B20,"")</f>
        <v>заглушка д/шурупов</v>
      </c>
      <c r="C40" s="451" t="str">
        <f>IF('полн.фурн.(P)'!C20&gt;0,'полн.фурн.(P)'!C20,"")</f>
        <v/>
      </c>
      <c r="D40" s="451" t="str">
        <f>IF('полн.фурн.(P)'!D20&gt;0,'полн.фурн.(P)'!D20,"")</f>
        <v/>
      </c>
      <c r="E40" s="451" t="str">
        <f>IF('полн.фурн.(P)'!E20&gt;0,'полн.фурн.(P)'!E20,"")</f>
        <v/>
      </c>
      <c r="F40" s="451" t="str">
        <f>IF('полн.фурн.(P)'!F20&gt;0,'полн.фурн.(P)'!F20,"")</f>
        <v>шт.</v>
      </c>
      <c r="G40" s="426">
        <f>IF('полн.фурн.(P)'!G20&gt;0,'полн.фурн.(P)'!G20,0)</f>
        <v>0</v>
      </c>
      <c r="I40" s="85">
        <f t="shared" si="0"/>
        <v>0</v>
      </c>
    </row>
    <row r="41" spans="1:9" hidden="1">
      <c r="A41" s="450" t="str">
        <f>IF('полн.фурн.(P)'!A21&gt;0,'полн.фурн.(P)'!A21,"")</f>
        <v/>
      </c>
      <c r="B41" s="450" t="str">
        <f>IF('полн.фурн.(P)'!B21&gt;0,'полн.фурн.(P)'!B21,"")</f>
        <v>заглушка д/эксцентрика</v>
      </c>
      <c r="C41" s="451" t="str">
        <f>IF('полн.фурн.(P)'!C21&gt;0,'полн.фурн.(P)'!C21,"")</f>
        <v/>
      </c>
      <c r="D41" s="451" t="str">
        <f>IF('полн.фурн.(P)'!D21&gt;0,'полн.фурн.(P)'!D21,"")</f>
        <v/>
      </c>
      <c r="E41" s="451" t="str">
        <f>IF('полн.фурн.(P)'!E21&gt;0,'полн.фурн.(P)'!E21,"")</f>
        <v/>
      </c>
      <c r="F41" s="451" t="str">
        <f>IF('полн.фурн.(P)'!F21&gt;0,'полн.фурн.(P)'!F21,"")</f>
        <v>шт.</v>
      </c>
      <c r="G41" s="426">
        <f>IF('полн.фурн.(P)'!G21&gt;0,'полн.фурн.(P)'!G21,0)</f>
        <v>0</v>
      </c>
      <c r="I41" s="85">
        <f t="shared" si="0"/>
        <v>0</v>
      </c>
    </row>
    <row r="42" spans="1:9" hidden="1">
      <c r="A42" s="450" t="str">
        <f>IF('полн.фурн.(P)'!A22&gt;0,'полн.фурн.(P)'!A22,"")</f>
        <v/>
      </c>
      <c r="B42" s="450" t="str">
        <f>IF('полн.фурн.(P)'!B22&gt;0,'полн.фурн.(P)'!B22,"")</f>
        <v>заглушка д/эксцентрика</v>
      </c>
      <c r="C42" s="451" t="str">
        <f>IF('полн.фурн.(P)'!C22&gt;0,'полн.фурн.(P)'!C22,"")</f>
        <v/>
      </c>
      <c r="D42" s="451" t="str">
        <f>IF('полн.фурн.(P)'!D22&gt;0,'полн.фурн.(P)'!D22,"")</f>
        <v/>
      </c>
      <c r="E42" s="451" t="str">
        <f>IF('полн.фурн.(P)'!E22&gt;0,'полн.фурн.(P)'!E22,"")</f>
        <v/>
      </c>
      <c r="F42" s="451" t="str">
        <f>IF('полн.фурн.(P)'!F22&gt;0,'полн.фурн.(P)'!F22,"")</f>
        <v>шт.</v>
      </c>
      <c r="G42" s="426">
        <f>IF('полн.фурн.(P)'!G22&gt;0,'полн.фурн.(P)'!G22,0)</f>
        <v>0</v>
      </c>
      <c r="I42" s="85">
        <f t="shared" si="0"/>
        <v>0</v>
      </c>
    </row>
    <row r="43" spans="1:9" hidden="1">
      <c r="A43" s="450" t="str">
        <f>IF('полн.фурн.(P)'!A23&gt;0,'полн.фурн.(P)'!A23,"")</f>
        <v/>
      </c>
      <c r="B43" s="450" t="str">
        <f>IF('полн.фурн.(P)'!B23&gt;0,'полн.фурн.(P)'!B23,"")</f>
        <v xml:space="preserve">релинг D-16  </v>
      </c>
      <c r="C43" s="451" t="str">
        <f>IF('полн.фурн.(P)'!C23&gt;0,'полн.фурн.(P)'!C23,"")</f>
        <v/>
      </c>
      <c r="D43" s="451" t="str">
        <f>IF('полн.фурн.(P)'!D23&gt;0,'полн.фурн.(P)'!D23,"")</f>
        <v>хром</v>
      </c>
      <c r="E43" s="451" t="str">
        <f>IF('полн.фурн.(P)'!E23&gt;0,'полн.фурн.(P)'!E23,"")</f>
        <v>L=</v>
      </c>
      <c r="F43" s="451" t="str">
        <f>IF('полн.фурн.(P)'!F23&gt;0,'полн.фурн.(P)'!F23,"")</f>
        <v>м.</v>
      </c>
      <c r="G43" s="426">
        <f>IF('полн.фурн.(P)'!G23&gt;0,'полн.фурн.(P)'!G23,0)</f>
        <v>0</v>
      </c>
      <c r="I43" s="85">
        <f t="shared" si="0"/>
        <v>0</v>
      </c>
    </row>
    <row r="44" spans="1:9" hidden="1">
      <c r="A44" s="450" t="str">
        <f>IF('полн.фурн.(P)'!A24&gt;0,'полн.фурн.(P)'!A24,"")</f>
        <v/>
      </c>
      <c r="B44" s="450" t="str">
        <f>IF('полн.фурн.(P)'!B24&gt;0,'полн.фурн.(P)'!B24,"")</f>
        <v xml:space="preserve">релинг D-16  </v>
      </c>
      <c r="C44" s="451" t="str">
        <f>IF('полн.фурн.(P)'!C24&gt;0,'полн.фурн.(P)'!C24,"")</f>
        <v/>
      </c>
      <c r="D44" s="451" t="str">
        <f>IF('полн.фурн.(P)'!D24&gt;0,'полн.фурн.(P)'!D24,"")</f>
        <v>хром</v>
      </c>
      <c r="E44" s="451" t="str">
        <f>IF('полн.фурн.(P)'!E24&gt;0,'полн.фурн.(P)'!E24,"")</f>
        <v>L=</v>
      </c>
      <c r="F44" s="451" t="str">
        <f>IF('полн.фурн.(P)'!F24&gt;0,'полн.фурн.(P)'!F24,"")</f>
        <v>м.</v>
      </c>
      <c r="G44" s="426">
        <f>IF('полн.фурн.(P)'!G24&gt;0,'полн.фурн.(P)'!G24,0)</f>
        <v>0</v>
      </c>
      <c r="I44" s="85">
        <f t="shared" si="0"/>
        <v>0</v>
      </c>
    </row>
    <row r="45" spans="1:9" hidden="1">
      <c r="A45" s="450" t="str">
        <f>IF('полн.фурн.(P)'!A25&gt;0,'полн.фурн.(P)'!A25,"")</f>
        <v/>
      </c>
      <c r="B45" s="450" t="str">
        <f>IF('полн.фурн.(P)'!B25&gt;0,'полн.фурн.(P)'!B25,"")</f>
        <v>держатель релинга (простой/ретро)</v>
      </c>
      <c r="C45" s="451" t="str">
        <f>IF('полн.фурн.(P)'!C25&gt;0,'полн.фурн.(P)'!C25,"")</f>
        <v/>
      </c>
      <c r="D45" s="451" t="str">
        <f>IF('полн.фурн.(P)'!D25&gt;0,'полн.фурн.(P)'!D25,"")</f>
        <v>хром</v>
      </c>
      <c r="E45" s="451" t="str">
        <f>IF('полн.фурн.(P)'!E25&gt;0,'полн.фурн.(P)'!E25,"")</f>
        <v/>
      </c>
      <c r="F45" s="451" t="str">
        <f>IF('полн.фурн.(P)'!F25&gt;0,'полн.фурн.(P)'!F25,"")</f>
        <v>шт.</v>
      </c>
      <c r="G45" s="426">
        <f>IF('полн.фурн.(P)'!G25&gt;0,'полн.фурн.(P)'!G25,0)</f>
        <v>0</v>
      </c>
      <c r="I45" s="85">
        <f t="shared" si="0"/>
        <v>0</v>
      </c>
    </row>
    <row r="46" spans="1:9" hidden="1">
      <c r="A46" s="450" t="str">
        <f>IF('полн.фурн.(P)'!A26&gt;0,'полн.фурн.(P)'!A26,"")</f>
        <v/>
      </c>
      <c r="B46" s="450" t="str">
        <f>IF('полн.фурн.(P)'!B26&gt;0,'полн.фурн.(P)'!B26,"")</f>
        <v xml:space="preserve">заглушка релинга (простая/ретро) </v>
      </c>
      <c r="C46" s="451" t="str">
        <f>IF('полн.фурн.(P)'!C26&gt;0,'полн.фурн.(P)'!C26,"")</f>
        <v/>
      </c>
      <c r="D46" s="451" t="str">
        <f>IF('полн.фурн.(P)'!D26&gt;0,'полн.фурн.(P)'!D26,"")</f>
        <v>хром</v>
      </c>
      <c r="E46" s="451" t="str">
        <f>IF('полн.фурн.(P)'!E26&gt;0,'полн.фурн.(P)'!E26,"")</f>
        <v/>
      </c>
      <c r="F46" s="451" t="str">
        <f>IF('полн.фурн.(P)'!F26&gt;0,'полн.фурн.(P)'!F26,"")</f>
        <v>шт.</v>
      </c>
      <c r="G46" s="426">
        <f>IF('полн.фурн.(P)'!G26&gt;0,'полн.фурн.(P)'!G26,0)</f>
        <v>0</v>
      </c>
      <c r="I46" s="85">
        <f t="shared" si="0"/>
        <v>0</v>
      </c>
    </row>
    <row r="47" spans="1:9" hidden="1">
      <c r="A47" s="450" t="str">
        <f>IF('полн.фурн.(P)'!A27&gt;0,'полн.фурн.(P)'!A27,"")</f>
        <v/>
      </c>
      <c r="B47" s="450" t="str">
        <f>IF('полн.фурн.(P)'!B27&gt;0,'полн.фурн.(P)'!B27,"")</f>
        <v>угол релинга 90°</v>
      </c>
      <c r="C47" s="451" t="str">
        <f>IF('полн.фурн.(P)'!C27&gt;0,'полн.фурн.(P)'!C27,"")</f>
        <v/>
      </c>
      <c r="D47" s="451" t="str">
        <f>IF('полн.фурн.(P)'!D27&gt;0,'полн.фурн.(P)'!D27,"")</f>
        <v>хром</v>
      </c>
      <c r="E47" s="451" t="str">
        <f>IF('полн.фурн.(P)'!E27&gt;0,'полн.фурн.(P)'!E27,"")</f>
        <v/>
      </c>
      <c r="F47" s="451" t="str">
        <f>IF('полн.фурн.(P)'!F27&gt;0,'полн.фурн.(P)'!F27,"")</f>
        <v>шт.</v>
      </c>
      <c r="G47" s="426">
        <f>IF('полн.фурн.(P)'!G27&gt;0,'полн.фурн.(P)'!G27,0)</f>
        <v>0</v>
      </c>
      <c r="I47" s="85">
        <f t="shared" si="0"/>
        <v>0</v>
      </c>
    </row>
    <row r="48" spans="1:9" hidden="1">
      <c r="A48" s="450" t="str">
        <f>IF('полн.фурн.(P)'!A28&gt;0,'полн.фурн.(P)'!A28,"")</f>
        <v/>
      </c>
      <c r="B48" s="450" t="str">
        <f>IF('полн.фурн.(P)'!B28&gt;0,'полн.фурн.(P)'!B28,"")</f>
        <v>крючок релинга (одинарный)</v>
      </c>
      <c r="C48" s="451" t="str">
        <f>IF('полн.фурн.(P)'!C28&gt;0,'полн.фурн.(P)'!C28,"")</f>
        <v/>
      </c>
      <c r="D48" s="451" t="str">
        <f>IF('полн.фурн.(P)'!D28&gt;0,'полн.фурн.(P)'!D28,"")</f>
        <v>хром</v>
      </c>
      <c r="E48" s="451" t="str">
        <f>IF('полн.фурн.(P)'!E28&gt;0,'полн.фурн.(P)'!E28,"")</f>
        <v/>
      </c>
      <c r="F48" s="451" t="str">
        <f>IF('полн.фурн.(P)'!F28&gt;0,'полн.фурн.(P)'!F28,"")</f>
        <v>шт.</v>
      </c>
      <c r="G48" s="426">
        <f>IF('полн.фурн.(P)'!G28&gt;0,'полн.фурн.(P)'!G28,0)</f>
        <v>0</v>
      </c>
      <c r="I48" s="85">
        <f t="shared" si="0"/>
        <v>0</v>
      </c>
    </row>
    <row r="49" spans="1:9" hidden="1">
      <c r="A49" s="450" t="str">
        <f>IF('полн.фурн.(P)'!A29&gt;0,'полн.фурн.(P)'!A29,"")</f>
        <v/>
      </c>
      <c r="B49" s="450" t="str">
        <f>IF('полн.фурн.(P)'!B29&gt;0,'полн.фурн.(P)'!B29,"")</f>
        <v xml:space="preserve">фланец к трубе D16 </v>
      </c>
      <c r="C49" s="451" t="str">
        <f>IF('полн.фурн.(P)'!C29&gt;0,'полн.фурн.(P)'!C29,"")</f>
        <v/>
      </c>
      <c r="D49" s="451" t="str">
        <f>IF('полн.фурн.(P)'!D29&gt;0,'полн.фурн.(P)'!D29,"")</f>
        <v/>
      </c>
      <c r="E49" s="451" t="str">
        <f>IF('полн.фурн.(P)'!E29&gt;0,'полн.фурн.(P)'!E29,"")</f>
        <v/>
      </c>
      <c r="F49" s="451" t="str">
        <f>IF('полн.фурн.(P)'!F29&gt;0,'полн.фурн.(P)'!F29,"")</f>
        <v>шт.</v>
      </c>
      <c r="G49" s="426">
        <f>IF('полн.фурн.(P)'!G29&gt;0,'полн.фурн.(P)'!G29,0)</f>
        <v>0</v>
      </c>
      <c r="I49" s="85">
        <f t="shared" si="0"/>
        <v>0</v>
      </c>
    </row>
    <row r="50" spans="1:9" hidden="1">
      <c r="A50" s="450" t="str">
        <f>IF('полн.фурн.(P)'!A30&gt;0,'полн.фурн.(P)'!A30,"")</f>
        <v/>
      </c>
      <c r="B50" s="450" t="str">
        <f>IF('полн.фурн.(P)'!B30&gt;0,'полн.фурн.(P)'!B30,"")</f>
        <v>труба H-1, D-25</v>
      </c>
      <c r="C50" s="451" t="str">
        <f>IF('полн.фурн.(P)'!C30&gt;0,'полн.фурн.(P)'!C30,"")</f>
        <v/>
      </c>
      <c r="D50" s="451" t="str">
        <f>IF('полн.фурн.(P)'!D30&gt;0,'полн.фурн.(P)'!D30,"")</f>
        <v/>
      </c>
      <c r="E50" s="451" t="str">
        <f>IF('полн.фурн.(P)'!E30&gt;0,'полн.фурн.(P)'!E30,"")</f>
        <v>L=</v>
      </c>
      <c r="F50" s="451" t="str">
        <f>IF('полн.фурн.(P)'!F30&gt;0,'полн.фурн.(P)'!F30,"")</f>
        <v>шт.</v>
      </c>
      <c r="G50" s="426">
        <f>IF('полн.фурн.(P)'!G30&gt;0,'полн.фурн.(P)'!G30,0)</f>
        <v>0</v>
      </c>
      <c r="I50" s="85">
        <f t="shared" si="0"/>
        <v>0</v>
      </c>
    </row>
    <row r="51" spans="1:9" hidden="1">
      <c r="A51" s="450" t="str">
        <f>IF('полн.фурн.(P)'!A31&gt;0,'полн.фурн.(P)'!A31,"")</f>
        <v/>
      </c>
      <c r="B51" s="450" t="str">
        <f>IF('полн.фурн.(P)'!B31&gt;0,'полн.фурн.(P)'!B31,"")</f>
        <v>труба H-1, D-25</v>
      </c>
      <c r="C51" s="451" t="str">
        <f>IF('полн.фурн.(P)'!C31&gt;0,'полн.фурн.(P)'!C31,"")</f>
        <v/>
      </c>
      <c r="D51" s="451" t="str">
        <f>IF('полн.фурн.(P)'!D31&gt;0,'полн.фурн.(P)'!D31,"")</f>
        <v/>
      </c>
      <c r="E51" s="451" t="str">
        <f>IF('полн.фурн.(P)'!E31&gt;0,'полн.фурн.(P)'!E31,"")</f>
        <v>L=</v>
      </c>
      <c r="F51" s="451" t="str">
        <f>IF('полн.фурн.(P)'!F31&gt;0,'полн.фурн.(P)'!F31,"")</f>
        <v>шт.</v>
      </c>
      <c r="G51" s="426">
        <f>IF('полн.фурн.(P)'!G31&gt;0,'полн.фурн.(P)'!G31,0)</f>
        <v>0</v>
      </c>
      <c r="I51" s="85">
        <f t="shared" si="0"/>
        <v>0</v>
      </c>
    </row>
    <row r="52" spans="1:9" hidden="1">
      <c r="A52" s="450" t="str">
        <f>IF('полн.фурн.(P)'!A32&gt;0,'полн.фурн.(P)'!A32,"")</f>
        <v/>
      </c>
      <c r="B52" s="450" t="str">
        <f>IF('полн.фурн.(P)'!B32&gt;0,'полн.фурн.(P)'!B32,"")</f>
        <v>труба H-1, D-25</v>
      </c>
      <c r="C52" s="451" t="str">
        <f>IF('полн.фурн.(P)'!C32&gt;0,'полн.фурн.(P)'!C32,"")</f>
        <v/>
      </c>
      <c r="D52" s="451" t="str">
        <f>IF('полн.фурн.(P)'!D32&gt;0,'полн.фурн.(P)'!D32,"")</f>
        <v/>
      </c>
      <c r="E52" s="451" t="str">
        <f>IF('полн.фурн.(P)'!E32&gt;0,'полн.фурн.(P)'!E32,"")</f>
        <v>L=</v>
      </c>
      <c r="F52" s="451" t="str">
        <f>IF('полн.фурн.(P)'!F32&gt;0,'полн.фурн.(P)'!F32,"")</f>
        <v>шт.</v>
      </c>
      <c r="G52" s="426">
        <f>IF('полн.фурн.(P)'!G32&gt;0,'полн.фурн.(P)'!G32,0)</f>
        <v>0</v>
      </c>
      <c r="I52" s="85">
        <f t="shared" si="0"/>
        <v>0</v>
      </c>
    </row>
    <row r="53" spans="1:9" hidden="1">
      <c r="A53" s="450" t="str">
        <f>IF('полн.фурн.(P)'!A33&gt;0,'полн.фурн.(P)'!A33,"")</f>
        <v/>
      </c>
      <c r="B53" s="450" t="str">
        <f>IF('полн.фурн.(P)'!B33&gt;0,'полн.фурн.(P)'!B33,"")</f>
        <v>фланец D-25 chrom.</v>
      </c>
      <c r="C53" s="451" t="str">
        <f>IF('полн.фурн.(P)'!C33&gt;0,'полн.фурн.(P)'!C33,"")</f>
        <v/>
      </c>
      <c r="D53" s="451" t="str">
        <f>IF('полн.фурн.(P)'!D33&gt;0,'полн.фурн.(P)'!D33,"")</f>
        <v/>
      </c>
      <c r="E53" s="451" t="str">
        <f>IF('полн.фурн.(P)'!E33&gt;0,'полн.фурн.(P)'!E33,"")</f>
        <v/>
      </c>
      <c r="F53" s="451" t="str">
        <f>IF('полн.фурн.(P)'!F33&gt;0,'полн.фурн.(P)'!F33,"")</f>
        <v>шт.</v>
      </c>
      <c r="G53" s="426">
        <f>IF('полн.фурн.(P)'!G33&gt;0,'полн.фурн.(P)'!G33,0)</f>
        <v>0</v>
      </c>
      <c r="I53" s="85">
        <f t="shared" si="0"/>
        <v>0</v>
      </c>
    </row>
    <row r="54" spans="1:9" hidden="1">
      <c r="A54" s="450" t="str">
        <f>IF('полн.фурн.(P)'!A34&gt;0,'полн.фурн.(P)'!A34,"")</f>
        <v/>
      </c>
      <c r="B54" s="450" t="str">
        <f>IF('полн.фурн.(P)'!B34&gt;0,'полн.фурн.(P)'!B34,"")</f>
        <v>560 узел д/2-ух труб усиленый</v>
      </c>
      <c r="C54" s="451" t="str">
        <f>IF('полн.фурн.(P)'!C34&gt;0,'полн.фурн.(P)'!C34,"")</f>
        <v/>
      </c>
      <c r="D54" s="451" t="str">
        <f>IF('полн.фурн.(P)'!D34&gt;0,'полн.фурн.(P)'!D34,"")</f>
        <v/>
      </c>
      <c r="E54" s="451" t="str">
        <f>IF('полн.фурн.(P)'!E34&gt;0,'полн.фурн.(P)'!E34,"")</f>
        <v/>
      </c>
      <c r="F54" s="451" t="str">
        <f>IF('полн.фурн.(P)'!F34&gt;0,'полн.фурн.(P)'!F34,"")</f>
        <v>шт.</v>
      </c>
      <c r="G54" s="426">
        <f>IF('полн.фурн.(P)'!G34&gt;0,'полн.фурн.(P)'!G34,0)</f>
        <v>0</v>
      </c>
      <c r="I54" s="85">
        <f t="shared" si="0"/>
        <v>0</v>
      </c>
    </row>
    <row r="55" spans="1:9" hidden="1">
      <c r="A55" s="450" t="str">
        <f>IF('полн.фурн.(P)'!A35&gt;0,'полн.фурн.(P)'!A35,"")</f>
        <v/>
      </c>
      <c r="B55" s="450" t="str">
        <f>IF('полн.фурн.(P)'!B35&gt;0,'полн.фурн.(P)'!B35,"")</f>
        <v>936 ухват дистанционный с регулировкой</v>
      </c>
      <c r="C55" s="451" t="str">
        <f>IF('полн.фурн.(P)'!C35&gt;0,'полн.фурн.(P)'!C35,"")</f>
        <v/>
      </c>
      <c r="D55" s="451" t="str">
        <f>IF('полн.фурн.(P)'!D35&gt;0,'полн.фурн.(P)'!D35,"")</f>
        <v/>
      </c>
      <c r="E55" s="451" t="str">
        <f>IF('полн.фурн.(P)'!E35&gt;0,'полн.фурн.(P)'!E35,"")</f>
        <v/>
      </c>
      <c r="F55" s="451" t="str">
        <f>IF('полн.фурн.(P)'!F35&gt;0,'полн.фурн.(P)'!F35,"")</f>
        <v>шт.</v>
      </c>
      <c r="G55" s="426">
        <f>IF('полн.фурн.(P)'!G35&gt;0,'полн.фурн.(P)'!G35,0)</f>
        <v>0</v>
      </c>
      <c r="I55" s="85">
        <f t="shared" si="0"/>
        <v>0</v>
      </c>
    </row>
    <row r="56" spans="1:9" hidden="1">
      <c r="A56" s="450" t="str">
        <f>IF('полн.фурн.(P)'!A36&gt;0,'полн.фурн.(P)'!A36,"")</f>
        <v/>
      </c>
      <c r="B56" s="450" t="str">
        <f>IF('полн.фурн.(P)'!B36&gt;0,'полн.фурн.(P)'!B36,"")</f>
        <v>труба D-50</v>
      </c>
      <c r="C56" s="451" t="str">
        <f>IF('полн.фурн.(P)'!C36&gt;0,'полн.фурн.(P)'!C36,"")</f>
        <v/>
      </c>
      <c r="D56" s="451" t="str">
        <f>IF('полн.фурн.(P)'!D36&gt;0,'полн.фурн.(P)'!D36,"")</f>
        <v/>
      </c>
      <c r="E56" s="451" t="str">
        <f>IF('полн.фурн.(P)'!E36&gt;0,'полн.фурн.(P)'!E36,"")</f>
        <v>L=</v>
      </c>
      <c r="F56" s="451" t="str">
        <f>IF('полн.фурн.(P)'!F36&gt;0,'полн.фурн.(P)'!F36,"")</f>
        <v>м.</v>
      </c>
      <c r="G56" s="426">
        <f>IF('полн.фурн.(P)'!G36&gt;0,'полн.фурн.(P)'!G36,0)</f>
        <v>0</v>
      </c>
      <c r="I56" s="85">
        <f t="shared" si="0"/>
        <v>0</v>
      </c>
    </row>
    <row r="57" spans="1:9" hidden="1">
      <c r="A57" s="450" t="str">
        <f>IF('полн.фурн.(P)'!A37&gt;0,'полн.фурн.(P)'!A37,"")</f>
        <v/>
      </c>
      <c r="B57" s="450" t="str">
        <f>IF('полн.фурн.(P)'!B37&gt;0,'полн.фурн.(P)'!B37,"")</f>
        <v>труба D-50</v>
      </c>
      <c r="C57" s="451" t="str">
        <f>IF('полн.фурн.(P)'!C37&gt;0,'полн.фурн.(P)'!C37,"")</f>
        <v/>
      </c>
      <c r="D57" s="451" t="str">
        <f>IF('полн.фурн.(P)'!D37&gt;0,'полн.фурн.(P)'!D37,"")</f>
        <v/>
      </c>
      <c r="E57" s="451" t="str">
        <f>IF('полн.фурн.(P)'!E37&gt;0,'полн.фурн.(P)'!E37,"")</f>
        <v>L=</v>
      </c>
      <c r="F57" s="451" t="str">
        <f>IF('полн.фурн.(P)'!F37&gt;0,'полн.фурн.(P)'!F37,"")</f>
        <v>м.</v>
      </c>
      <c r="G57" s="426">
        <f>IF('полн.фурн.(P)'!G37&gt;0,'полн.фурн.(P)'!G37,0)</f>
        <v>0</v>
      </c>
      <c r="I57" s="85">
        <f t="shared" si="0"/>
        <v>0</v>
      </c>
    </row>
    <row r="58" spans="1:9" hidden="1">
      <c r="A58" s="450" t="str">
        <f>IF('полн.фурн.(P)'!A38&gt;0,'полн.фурн.(P)'!A38,"")</f>
        <v/>
      </c>
      <c r="B58" s="450" t="str">
        <f>IF('полн.фурн.(P)'!B38&gt;0,'полн.фурн.(P)'!B38,"")</f>
        <v>Z-180 узел (фланец проходной)</v>
      </c>
      <c r="C58" s="451" t="str">
        <f>IF('полн.фурн.(P)'!C38&gt;0,'полн.фурн.(P)'!C38,"")</f>
        <v/>
      </c>
      <c r="D58" s="451" t="str">
        <f>IF('полн.фурн.(P)'!D38&gt;0,'полн.фурн.(P)'!D38,"")</f>
        <v/>
      </c>
      <c r="E58" s="451" t="str">
        <f>IF('полн.фурн.(P)'!E38&gt;0,'полн.фурн.(P)'!E38,"")</f>
        <v/>
      </c>
      <c r="F58" s="451" t="str">
        <f>IF('полн.фурн.(P)'!F38&gt;0,'полн.фурн.(P)'!F38,"")</f>
        <v>шт.</v>
      </c>
      <c r="G58" s="426">
        <f>IF('полн.фурн.(P)'!G38&gt;0,'полн.фурн.(P)'!G38,0)</f>
        <v>0</v>
      </c>
      <c r="I58" s="85">
        <f t="shared" si="0"/>
        <v>0</v>
      </c>
    </row>
    <row r="59" spans="1:9" hidden="1">
      <c r="A59" s="450" t="str">
        <f>IF('полн.фурн.(P)'!A39&gt;0,'полн.фурн.(P)'!A39,"")</f>
        <v/>
      </c>
      <c r="B59" s="450" t="str">
        <f>IF('полн.фурн.(P)'!B39&gt;0,'полн.фурн.(P)'!B39,"")</f>
        <v>Z-181 узел (фланец) простой</v>
      </c>
      <c r="C59" s="451" t="str">
        <f>IF('полн.фурн.(P)'!C39&gt;0,'полн.фурн.(P)'!C39,"")</f>
        <v/>
      </c>
      <c r="D59" s="451" t="str">
        <f>IF('полн.фурн.(P)'!D39&gt;0,'полн.фурн.(P)'!D39,"")</f>
        <v/>
      </c>
      <c r="E59" s="451" t="str">
        <f>IF('полн.фурн.(P)'!E39&gt;0,'полн.фурн.(P)'!E39,"")</f>
        <v/>
      </c>
      <c r="F59" s="451" t="str">
        <f>IF('полн.фурн.(P)'!F39&gt;0,'полн.фурн.(P)'!F39,"")</f>
        <v>шт.</v>
      </c>
      <c r="G59" s="426">
        <f>IF('полн.фурн.(P)'!G39&gt;0,'полн.фурн.(P)'!G39,0)</f>
        <v>0</v>
      </c>
      <c r="I59" s="85">
        <f t="shared" si="0"/>
        <v>0</v>
      </c>
    </row>
    <row r="60" spans="1:9" hidden="1">
      <c r="A60" s="450" t="str">
        <f>IF('полн.фурн.(P)'!A40&gt;0,'полн.фурн.(P)'!A40,"")</f>
        <v/>
      </c>
      <c r="B60" s="450" t="str">
        <f>IF('полн.фурн.(P)'!B40&gt;0,'полн.фурн.(P)'!B40,"")</f>
        <v>Z-182 узел (распорка)</v>
      </c>
      <c r="C60" s="451" t="str">
        <f>IF('полн.фурн.(P)'!C40&gt;0,'полн.фурн.(P)'!C40,"")</f>
        <v/>
      </c>
      <c r="D60" s="451" t="str">
        <f>IF('полн.фурн.(P)'!D40&gt;0,'полн.фурн.(P)'!D40,"")</f>
        <v/>
      </c>
      <c r="E60" s="451" t="str">
        <f>IF('полн.фурн.(P)'!E40&gt;0,'полн.фурн.(P)'!E40,"")</f>
        <v/>
      </c>
      <c r="F60" s="451" t="str">
        <f>IF('полн.фурн.(P)'!F40&gt;0,'полн.фурн.(P)'!F40,"")</f>
        <v>шт.</v>
      </c>
      <c r="G60" s="426">
        <f>IF('полн.фурн.(P)'!G40&gt;0,'полн.фурн.(P)'!G40,0)</f>
        <v>0</v>
      </c>
      <c r="I60" s="85">
        <f t="shared" si="0"/>
        <v>0</v>
      </c>
    </row>
    <row r="61" spans="1:9" hidden="1">
      <c r="A61" s="450" t="str">
        <f>IF('полн.фурн.(P)'!A41&gt;0,'полн.фурн.(P)'!A41,"")</f>
        <v/>
      </c>
      <c r="B61" s="450" t="str">
        <f>IF('полн.фурн.(P)'!B41&gt;0,'полн.фурн.(P)'!B41,"")</f>
        <v xml:space="preserve">Z-187 узел (стакан) </v>
      </c>
      <c r="C61" s="451" t="str">
        <f>IF('полн.фурн.(P)'!C41&gt;0,'полн.фурн.(P)'!C41,"")</f>
        <v/>
      </c>
      <c r="D61" s="451" t="str">
        <f>IF('полн.фурн.(P)'!D41&gt;0,'полн.фурн.(P)'!D41,"")</f>
        <v/>
      </c>
      <c r="E61" s="451" t="str">
        <f>IF('полн.фурн.(P)'!E41&gt;0,'полн.фурн.(P)'!E41,"")</f>
        <v/>
      </c>
      <c r="F61" s="451" t="str">
        <f>IF('полн.фурн.(P)'!F41&gt;0,'полн.фурн.(P)'!F41,"")</f>
        <v>шт.</v>
      </c>
      <c r="G61" s="426">
        <f>IF('полн.фурн.(P)'!G41&gt;0,'полн.фурн.(P)'!G41,0)</f>
        <v>0</v>
      </c>
      <c r="I61" s="85">
        <f t="shared" si="0"/>
        <v>0</v>
      </c>
    </row>
    <row r="62" spans="1:9" hidden="1">
      <c r="A62" s="450" t="str">
        <f>IF('полн.фурн.(P)'!A42&gt;0,'полн.фурн.(P)'!A42,"")</f>
        <v/>
      </c>
      <c r="B62" s="450" t="str">
        <f>IF('полн.фурн.(P)'!B42&gt;0,'полн.фурн.(P)'!B42,"")</f>
        <v xml:space="preserve">Z-185 узел к трубе D-50 (перстень) </v>
      </c>
      <c r="C62" s="451" t="str">
        <f>IF('полн.фурн.(P)'!C42&gt;0,'полн.фурн.(P)'!C42,"")</f>
        <v/>
      </c>
      <c r="D62" s="451" t="str">
        <f>IF('полн.фурн.(P)'!D42&gt;0,'полн.фурн.(P)'!D42,"")</f>
        <v/>
      </c>
      <c r="E62" s="451" t="str">
        <f>IF('полн.фурн.(P)'!E42&gt;0,'полн.фурн.(P)'!E42,"")</f>
        <v/>
      </c>
      <c r="F62" s="451" t="str">
        <f>IF('полн.фурн.(P)'!F42&gt;0,'полн.фурн.(P)'!F42,"")</f>
        <v>шт.</v>
      </c>
      <c r="G62" s="426">
        <f>IF('полн.фурн.(P)'!G42&gt;0,'полн.фурн.(P)'!G42,0)</f>
        <v>0</v>
      </c>
      <c r="I62" s="85">
        <f t="shared" si="0"/>
        <v>0</v>
      </c>
    </row>
    <row r="63" spans="1:9" hidden="1">
      <c r="A63" s="450" t="str">
        <f>IF('полн.фурн.(P)'!A43&gt;0,'полн.фурн.(P)'!A43,"")</f>
        <v/>
      </c>
      <c r="B63" s="450" t="str">
        <f>IF('полн.фурн.(P)'!B43&gt;0,'полн.фурн.(P)'!B43,"")</f>
        <v>D-350 фруктовница на кронштейне Reis</v>
      </c>
      <c r="C63" s="451" t="str">
        <f>IF('полн.фурн.(P)'!C43&gt;0,'полн.фурн.(P)'!C43,"")</f>
        <v/>
      </c>
      <c r="D63" s="451" t="str">
        <f>IF('полн.фурн.(P)'!D43&gt;0,'полн.фурн.(P)'!D43,"")</f>
        <v/>
      </c>
      <c r="E63" s="451" t="str">
        <f>IF('полн.фурн.(P)'!E43&gt;0,'полн.фурн.(P)'!E43,"")</f>
        <v/>
      </c>
      <c r="F63" s="451" t="str">
        <f>IF('полн.фурн.(P)'!F43&gt;0,'полн.фурн.(P)'!F43,"")</f>
        <v>шт.</v>
      </c>
      <c r="G63" s="426">
        <f>IF('полн.фурн.(P)'!G43&gt;0,'полн.фурн.(P)'!G43,0)</f>
        <v>0</v>
      </c>
      <c r="I63" s="85">
        <f t="shared" si="0"/>
        <v>0</v>
      </c>
    </row>
    <row r="64" spans="1:9" hidden="1">
      <c r="A64" s="450" t="str">
        <f>IF('полн.фурн.(P)'!A44&gt;0,'полн.фурн.(P)'!A44,"")</f>
        <v/>
      </c>
      <c r="B64" s="450" t="str">
        <f>IF('полн.фурн.(P)'!B44&gt;0,'полн.фурн.(P)'!B44,"")</f>
        <v>полка D-350  Бокальница (BJ13)</v>
      </c>
      <c r="C64" s="451" t="str">
        <f>IF('полн.фурн.(P)'!C44&gt;0,'полн.фурн.(P)'!C44,"")</f>
        <v/>
      </c>
      <c r="D64" s="451" t="str">
        <f>IF('полн.фурн.(P)'!D44&gt;0,'полн.фурн.(P)'!D44,"")</f>
        <v/>
      </c>
      <c r="E64" s="451" t="str">
        <f>IF('полн.фурн.(P)'!E44&gt;0,'полн.фурн.(P)'!E44,"")</f>
        <v/>
      </c>
      <c r="F64" s="451" t="str">
        <f>IF('полн.фурн.(P)'!F44&gt;0,'полн.фурн.(P)'!F44,"")</f>
        <v>шт.</v>
      </c>
      <c r="G64" s="426">
        <f>IF('полн.фурн.(P)'!G44&gt;0,'полн.фурн.(P)'!G44,0)</f>
        <v>0</v>
      </c>
      <c r="I64" s="85">
        <f t="shared" si="0"/>
        <v>0</v>
      </c>
    </row>
    <row r="65" spans="1:9" hidden="1">
      <c r="A65" s="450" t="str">
        <f>IF('полн.фурн.(P)'!A45&gt;0,'полн.фурн.(P)'!A45,"")</f>
        <v/>
      </c>
      <c r="B65" s="450" t="str">
        <f>IF('полн.фурн.(P)'!B45&gt;0,'полн.фурн.(P)'!B45,"")</f>
        <v>полка д/фруктов (BJ14)</v>
      </c>
      <c r="C65" s="451" t="str">
        <f>IF('полн.фурн.(P)'!C45&gt;0,'полн.фурн.(P)'!C45,"")</f>
        <v/>
      </c>
      <c r="D65" s="451" t="str">
        <f>IF('полн.фурн.(P)'!D45&gt;0,'полн.фурн.(P)'!D45,"")</f>
        <v/>
      </c>
      <c r="E65" s="451" t="str">
        <f>IF('полн.фурн.(P)'!E45&gt;0,'полн.фурн.(P)'!E45,"")</f>
        <v/>
      </c>
      <c r="F65" s="451" t="str">
        <f>IF('полн.фурн.(P)'!F45&gt;0,'полн.фурн.(P)'!F45,"")</f>
        <v>шт.</v>
      </c>
      <c r="G65" s="426">
        <f>IF('полн.фурн.(P)'!G45&gt;0,'полн.фурн.(P)'!G45,0)</f>
        <v>0</v>
      </c>
      <c r="I65" s="85">
        <f t="shared" si="0"/>
        <v>0</v>
      </c>
    </row>
    <row r="66" spans="1:9" hidden="1">
      <c r="A66" s="450" t="str">
        <f>IF('полн.фурн.(P)'!A46&gt;0,'полн.фурн.(P)'!A46,"")</f>
        <v/>
      </c>
      <c r="B66" s="450" t="str">
        <f>IF('полн.фурн.(P)'!B46&gt;0,'полн.фурн.(P)'!B46,"")</f>
        <v>уголок монтажный (пластик)</v>
      </c>
      <c r="C66" s="451" t="str">
        <f>IF('полн.фурн.(P)'!C46&gt;0,'полн.фурн.(P)'!C46,"")</f>
        <v/>
      </c>
      <c r="D66" s="451" t="str">
        <f>IF('полн.фурн.(P)'!D46&gt;0,'полн.фурн.(P)'!D46,"")</f>
        <v/>
      </c>
      <c r="E66" s="451" t="str">
        <f>IF('полн.фурн.(P)'!E46&gt;0,'полн.фурн.(P)'!E46,"")</f>
        <v/>
      </c>
      <c r="F66" s="451" t="str">
        <f>IF('полн.фурн.(P)'!F46&gt;0,'полн.фурн.(P)'!F46,"")</f>
        <v>шт.</v>
      </c>
      <c r="G66" s="426">
        <f>IF('полн.фурн.(P)'!G46&gt;0,'полн.фурн.(P)'!G46,0)</f>
        <v>0</v>
      </c>
      <c r="I66" s="85">
        <f t="shared" si="0"/>
        <v>0</v>
      </c>
    </row>
    <row r="67" spans="1:9" hidden="1">
      <c r="A67" s="450" t="str">
        <f>IF('полн.фурн.(P)'!A47&gt;0,'полн.фурн.(P)'!A47,"")</f>
        <v/>
      </c>
      <c r="B67" s="450" t="str">
        <f>IF('полн.фурн.(P)'!B47&gt;0,'полн.фурн.(P)'!B47,"")</f>
        <v>уголок монтажный (пластик)</v>
      </c>
      <c r="C67" s="451" t="str">
        <f>IF('полн.фурн.(P)'!C47&gt;0,'полн.фурн.(P)'!C47,"")</f>
        <v/>
      </c>
      <c r="D67" s="451" t="str">
        <f>IF('полн.фурн.(P)'!D47&gt;0,'полн.фурн.(P)'!D47,"")</f>
        <v/>
      </c>
      <c r="E67" s="451" t="str">
        <f>IF('полн.фурн.(P)'!E47&gt;0,'полн.фурн.(P)'!E47,"")</f>
        <v/>
      </c>
      <c r="F67" s="451" t="str">
        <f>IF('полн.фурн.(P)'!F47&gt;0,'полн.фурн.(P)'!F47,"")</f>
        <v>шт.</v>
      </c>
      <c r="G67" s="426">
        <f>IF('полн.фурн.(P)'!G47&gt;0,'полн.фурн.(P)'!G47,0)</f>
        <v>0</v>
      </c>
      <c r="I67" s="85">
        <f t="shared" si="0"/>
        <v>0</v>
      </c>
    </row>
    <row r="68" spans="1:9" hidden="1">
      <c r="A68" s="450" t="str">
        <f>IF('полн.фурн.(P)'!A48&gt;0,'полн.фурн.(P)'!A48,"")</f>
        <v/>
      </c>
      <c r="B68" s="450" t="str">
        <f>IF('полн.фурн.(P)'!B48&gt;0,'полн.фурн.(P)'!B48,"")</f>
        <v>угольник широкий 25*25*25</v>
      </c>
      <c r="C68" s="451" t="str">
        <f>IF('полн.фурн.(P)'!C48&gt;0,'полн.фурн.(P)'!C48,"")</f>
        <v/>
      </c>
      <c r="D68" s="451" t="str">
        <f>IF('полн.фурн.(P)'!D48&gt;0,'полн.фурн.(P)'!D48,"")</f>
        <v/>
      </c>
      <c r="E68" s="451" t="str">
        <f>IF('полн.фурн.(P)'!E48&gt;0,'полн.фурн.(P)'!E48,"")</f>
        <v/>
      </c>
      <c r="F68" s="451" t="str">
        <f>IF('полн.фурн.(P)'!F48&gt;0,'полн.фурн.(P)'!F48,"")</f>
        <v>шт.</v>
      </c>
      <c r="G68" s="426">
        <f>IF('полн.фурн.(P)'!G48&gt;0,'полн.фурн.(P)'!G48,0)</f>
        <v>0</v>
      </c>
      <c r="I68" s="85">
        <f t="shared" si="0"/>
        <v>0</v>
      </c>
    </row>
    <row r="69" spans="1:9" hidden="1">
      <c r="A69" s="450" t="str">
        <f>IF('полн.фурн.(P)'!A49&gt;0,'полн.фурн.(P)'!A49,"")</f>
        <v/>
      </c>
      <c r="B69" s="450" t="str">
        <f>IF('полн.фурн.(P)'!B49&gt;0,'полн.фурн.(P)'!B49,"")</f>
        <v>угольник широкий 40*40*25</v>
      </c>
      <c r="C69" s="451" t="str">
        <f>IF('полн.фурн.(P)'!C49&gt;0,'полн.фурн.(P)'!C49,"")</f>
        <v/>
      </c>
      <c r="D69" s="451" t="str">
        <f>IF('полн.фурн.(P)'!D49&gt;0,'полн.фурн.(P)'!D49,"")</f>
        <v/>
      </c>
      <c r="E69" s="451" t="str">
        <f>IF('полн.фурн.(P)'!E49&gt;0,'полн.фурн.(P)'!E49,"")</f>
        <v/>
      </c>
      <c r="F69" s="451" t="str">
        <f>IF('полн.фурн.(P)'!F49&gt;0,'полн.фурн.(P)'!F49,"")</f>
        <v>шт.</v>
      </c>
      <c r="G69" s="426">
        <f>IF('полн.фурн.(P)'!G49&gt;0,'полн.фурн.(P)'!G49,0)</f>
        <v>0</v>
      </c>
      <c r="I69" s="85">
        <f t="shared" ref="I69:I132" si="5">IF(G69&gt;0,1,0)</f>
        <v>0</v>
      </c>
    </row>
    <row r="70" spans="1:9" hidden="1">
      <c r="A70" s="450" t="str">
        <f>IF('полн.фурн.(P)'!A50&gt;0,'полн.фурн.(P)'!A50,"")</f>
        <v/>
      </c>
      <c r="B70" s="450" t="str">
        <f>IF('полн.фурн.(P)'!B50&gt;0,'полн.фурн.(P)'!B50,"")</f>
        <v>ворс для купе Schlegel</v>
      </c>
      <c r="C70" s="451" t="str">
        <f>IF('полн.фурн.(P)'!C50&gt;0,'полн.фурн.(P)'!C50,"")</f>
        <v/>
      </c>
      <c r="D70" s="451" t="str">
        <f>IF('полн.фурн.(P)'!D50&gt;0,'полн.фурн.(P)'!D50,"")</f>
        <v/>
      </c>
      <c r="E70" s="451" t="str">
        <f>IF('полн.фурн.(P)'!E50&gt;0,'полн.фурн.(P)'!E50,"")</f>
        <v/>
      </c>
      <c r="F70" s="451" t="str">
        <f>IF('полн.фурн.(P)'!F50&gt;0,'полн.фурн.(P)'!F50,"")</f>
        <v>м.</v>
      </c>
      <c r="G70" s="426">
        <f>IF('полн.фурн.(P)'!G50&gt;0,'полн.фурн.(P)'!G50,0)</f>
        <v>0</v>
      </c>
      <c r="I70" s="85">
        <f t="shared" si="5"/>
        <v>0</v>
      </c>
    </row>
    <row r="71" spans="1:9" hidden="1">
      <c r="A71" s="450" t="str">
        <f>IF('полн.фурн.(P)'!A51&gt;0,'полн.фурн.(P)'!A51,"")</f>
        <v/>
      </c>
      <c r="B71" s="450" t="str">
        <f>IF('полн.фурн.(P)'!B51&gt;0,'полн.фурн.(P)'!B51,"")</f>
        <v>профиль кромка С-18 (однотонная)</v>
      </c>
      <c r="C71" s="451" t="str">
        <f>IF('полн.фурн.(P)'!C51&gt;0,'полн.фурн.(P)'!C51,"")</f>
        <v>???</v>
      </c>
      <c r="D71" s="451" t="str">
        <f>IF('полн.фурн.(P)'!D51&gt;0,'полн.фурн.(P)'!D51,"")</f>
        <v/>
      </c>
      <c r="E71" s="451" t="str">
        <f>IF('полн.фурн.(P)'!E51&gt;0,'полн.фурн.(P)'!E51,"")</f>
        <v/>
      </c>
      <c r="F71" s="451" t="str">
        <f>IF('полн.фурн.(P)'!F51&gt;0,'полн.фурн.(P)'!F51,"")</f>
        <v>шт.</v>
      </c>
      <c r="G71" s="426">
        <f>IF('полн.фурн.(P)'!G51&gt;0,'полн.фурн.(P)'!G51,0)</f>
        <v>0</v>
      </c>
      <c r="I71" s="85">
        <f t="shared" si="5"/>
        <v>0</v>
      </c>
    </row>
    <row r="72" spans="1:9" hidden="1">
      <c r="A72" s="450" t="str">
        <f>IF('полн.фурн.(P)'!A52&gt;0,'полн.фурн.(P)'!A52,"")</f>
        <v/>
      </c>
      <c r="B72" s="450" t="str">
        <f>IF('полн.фурн.(P)'!B52&gt;0,'полн.фурн.(P)'!B52,"")</f>
        <v>профиль кромка С-18 (однотонная)</v>
      </c>
      <c r="C72" s="451" t="str">
        <f>IF('полн.фурн.(P)'!C52&gt;0,'полн.фурн.(P)'!C52,"")</f>
        <v>???</v>
      </c>
      <c r="D72" s="451" t="str">
        <f>IF('полн.фурн.(P)'!D52&gt;0,'полн.фурн.(P)'!D52,"")</f>
        <v/>
      </c>
      <c r="E72" s="451" t="str">
        <f>IF('полн.фурн.(P)'!E52&gt;0,'полн.фурн.(P)'!E52,"")</f>
        <v/>
      </c>
      <c r="F72" s="451" t="str">
        <f>IF('полн.фурн.(P)'!F52&gt;0,'полн.фурн.(P)'!F52,"")</f>
        <v>шт.</v>
      </c>
      <c r="G72" s="426">
        <f>IF('полн.фурн.(P)'!G52&gt;0,'полн.фурн.(P)'!G52,0)</f>
        <v>0</v>
      </c>
      <c r="I72" s="85">
        <f t="shared" si="5"/>
        <v>0</v>
      </c>
    </row>
    <row r="73" spans="1:9" hidden="1">
      <c r="A73" s="450" t="str">
        <f>IF('полн.фурн.(P)'!A53&gt;0,'полн.фурн.(P)'!A53,"")</f>
        <v/>
      </c>
      <c r="B73" s="450" t="str">
        <f>IF('полн.фурн.(P)'!B53&gt;0,'полн.фурн.(P)'!B53,"")</f>
        <v>профиль кромка С-18 (текстур.)</v>
      </c>
      <c r="C73" s="451" t="str">
        <f>IF('полн.фурн.(P)'!C53&gt;0,'полн.фурн.(P)'!C53,"")</f>
        <v>???</v>
      </c>
      <c r="D73" s="451" t="str">
        <f>IF('полн.фурн.(P)'!D53&gt;0,'полн.фурн.(P)'!D53,"")</f>
        <v/>
      </c>
      <c r="E73" s="451" t="str">
        <f>IF('полн.фурн.(P)'!E53&gt;0,'полн.фурн.(P)'!E53,"")</f>
        <v/>
      </c>
      <c r="F73" s="451" t="str">
        <f>IF('полн.фурн.(P)'!F53&gt;0,'полн.фурн.(P)'!F53,"")</f>
        <v>шт.</v>
      </c>
      <c r="G73" s="426">
        <f>IF('полн.фурн.(P)'!G53&gt;0,'полн.фурн.(P)'!G53,0)</f>
        <v>0</v>
      </c>
      <c r="I73" s="85">
        <f t="shared" si="5"/>
        <v>0</v>
      </c>
    </row>
    <row r="74" spans="1:9" hidden="1">
      <c r="A74" s="450" t="str">
        <f>IF('полн.фурн.(P)'!A54&gt;0,'полн.фурн.(P)'!A54,"")</f>
        <v/>
      </c>
      <c r="B74" s="450" t="str">
        <f>IF('полн.фурн.(P)'!B54&gt;0,'полн.фурн.(P)'!B54,"")</f>
        <v>профиль кромка С-18 (текстур.)</v>
      </c>
      <c r="C74" s="451" t="str">
        <f>IF('полн.фурн.(P)'!C54&gt;0,'полн.фурн.(P)'!C54,"")</f>
        <v>???</v>
      </c>
      <c r="D74" s="451" t="str">
        <f>IF('полн.фурн.(P)'!D54&gt;0,'полн.фурн.(P)'!D54,"")</f>
        <v/>
      </c>
      <c r="E74" s="451" t="str">
        <f>IF('полн.фурн.(P)'!E54&gt;0,'полн.фурн.(P)'!E54,"")</f>
        <v/>
      </c>
      <c r="F74" s="451" t="str">
        <f>IF('полн.фурн.(P)'!F54&gt;0,'полн.фурн.(P)'!F54,"")</f>
        <v>шт.</v>
      </c>
      <c r="G74" s="426">
        <f>IF('полн.фурн.(P)'!G54&gt;0,'полн.фурн.(P)'!G54,0)</f>
        <v>0</v>
      </c>
      <c r="I74" s="85">
        <f t="shared" si="5"/>
        <v>0</v>
      </c>
    </row>
    <row r="75" spans="1:9" hidden="1">
      <c r="A75" s="450" t="str">
        <f>IF('полн.фурн.(P)'!A55&gt;0,'полн.фурн.(P)'!A55,"")</f>
        <v/>
      </c>
      <c r="B75" s="450" t="str">
        <f>IF('полн.фурн.(P)'!B55&gt;0,'полн.фурн.(P)'!B55,"")</f>
        <v>стопор Senator</v>
      </c>
      <c r="C75" s="451" t="str">
        <f>IF('полн.фурн.(P)'!C55&gt;0,'полн.фурн.(P)'!C55,"")</f>
        <v/>
      </c>
      <c r="D75" s="451" t="str">
        <f>IF('полн.фурн.(P)'!D55&gt;0,'полн.фурн.(P)'!D55,"")</f>
        <v/>
      </c>
      <c r="E75" s="451" t="str">
        <f>IF('полн.фурн.(P)'!E55&gt;0,'полн.фурн.(P)'!E55,"")</f>
        <v/>
      </c>
      <c r="F75" s="451" t="str">
        <f>IF('полн.фурн.(P)'!F55&gt;0,'полн.фурн.(P)'!F55,"")</f>
        <v>шт.</v>
      </c>
      <c r="G75" s="426">
        <f>IF('полн.фурн.(P)'!G55&gt;0,'полн.фурн.(P)'!G55,0)</f>
        <v>0</v>
      </c>
      <c r="I75" s="85">
        <f t="shared" si="5"/>
        <v>0</v>
      </c>
    </row>
    <row r="76" spans="1:9" hidden="1">
      <c r="A76" s="450" t="str">
        <f>IF('полн.фурн.(P)'!A56&gt;0,'полн.фурн.(P)'!A56,"")</f>
        <v/>
      </c>
      <c r="B76" s="450" t="str">
        <f>IF('полн.фурн.(P)'!B56&gt;0,'полн.фурн.(P)'!B56,"")</f>
        <v>защелка для буферной ленты</v>
      </c>
      <c r="C76" s="451" t="str">
        <f>IF('полн.фурн.(P)'!C56&gt;0,'полн.фурн.(P)'!C56,"")</f>
        <v/>
      </c>
      <c r="D76" s="451" t="str">
        <f>IF('полн.фурн.(P)'!D56&gt;0,'полн.фурн.(P)'!D56,"")</f>
        <v/>
      </c>
      <c r="E76" s="451" t="str">
        <f>IF('полн.фурн.(P)'!E56&gt;0,'полн.фурн.(P)'!E56,"")</f>
        <v/>
      </c>
      <c r="F76" s="451" t="str">
        <f>IF('полн.фурн.(P)'!F56&gt;0,'полн.фурн.(P)'!F56,"")</f>
        <v>шт.</v>
      </c>
      <c r="G76" s="426">
        <f>IF('полн.фурн.(P)'!G56&gt;0,'полн.фурн.(P)'!G56,0)</f>
        <v>0</v>
      </c>
      <c r="I76" s="85">
        <f t="shared" si="5"/>
        <v>0</v>
      </c>
    </row>
    <row r="77" spans="1:9" hidden="1">
      <c r="A77" s="450" t="str">
        <f>IF('полн.фурн.(P)'!A57&gt;0,'полн.фурн.(P)'!A57,"")</f>
        <v/>
      </c>
      <c r="B77" s="450" t="str">
        <f>IF('полн.фурн.(P)'!B57&gt;0,'полн.фурн.(P)'!B57,"")</f>
        <v>вешалка  выдвижная L-350*</v>
      </c>
      <c r="C77" s="451" t="str">
        <f>IF('полн.фурн.(P)'!C57&gt;0,'полн.фурн.(P)'!C57,"")</f>
        <v/>
      </c>
      <c r="D77" s="451" t="str">
        <f>IF('полн.фурн.(P)'!D57&gt;0,'полн.фурн.(P)'!D57,"")</f>
        <v/>
      </c>
      <c r="E77" s="451" t="str">
        <f>IF('полн.фурн.(P)'!E57&gt;0,'полн.фурн.(P)'!E57,"")</f>
        <v/>
      </c>
      <c r="F77" s="451" t="str">
        <f>IF('полн.фурн.(P)'!F57&gt;0,'полн.фурн.(P)'!F57,"")</f>
        <v>шт.</v>
      </c>
      <c r="G77" s="426">
        <f>IF('полн.фурн.(P)'!G57&gt;0,'полн.фурн.(P)'!G57,0)</f>
        <v>0</v>
      </c>
      <c r="I77" s="85">
        <f t="shared" si="5"/>
        <v>0</v>
      </c>
    </row>
    <row r="78" spans="1:9" hidden="1">
      <c r="A78" s="450" t="str">
        <f>IF('полн.фурн.(P)'!A58&gt;0,'полн.фурн.(P)'!A58,"")</f>
        <v/>
      </c>
      <c r="B78" s="450" t="str">
        <f>IF('полн.фурн.(P)'!B58&gt;0,'полн.фурн.(P)'!B58,"")</f>
        <v>вешалка  выдвижная L-400*</v>
      </c>
      <c r="C78" s="451" t="str">
        <f>IF('полн.фурн.(P)'!C58&gt;0,'полн.фурн.(P)'!C58,"")</f>
        <v/>
      </c>
      <c r="D78" s="451" t="str">
        <f>IF('полн.фурн.(P)'!D58&gt;0,'полн.фурн.(P)'!D58,"")</f>
        <v/>
      </c>
      <c r="E78" s="451" t="str">
        <f>IF('полн.фурн.(P)'!E58&gt;0,'полн.фурн.(P)'!E58,"")</f>
        <v/>
      </c>
      <c r="F78" s="451" t="str">
        <f>IF('полн.фурн.(P)'!F58&gt;0,'полн.фурн.(P)'!F58,"")</f>
        <v>шт.</v>
      </c>
      <c r="G78" s="426">
        <f>IF('полн.фурн.(P)'!G58&gt;0,'полн.фурн.(P)'!G58,0)</f>
        <v>0</v>
      </c>
      <c r="I78" s="85">
        <f t="shared" si="5"/>
        <v>0</v>
      </c>
    </row>
    <row r="79" spans="1:9" hidden="1">
      <c r="A79" s="450" t="str">
        <f>IF('полн.фурн.(P)'!A59&gt;0,'полн.фурн.(P)'!A59,"")</f>
        <v/>
      </c>
      <c r="B79" s="450" t="str">
        <f>IF('полн.фурн.(P)'!B59&gt;0,'полн.фурн.(P)'!B59,"")</f>
        <v>вешалка  выдвижная L-450*</v>
      </c>
      <c r="C79" s="451" t="str">
        <f>IF('полн.фурн.(P)'!C59&gt;0,'полн.фурн.(P)'!C59,"")</f>
        <v/>
      </c>
      <c r="D79" s="451" t="str">
        <f>IF('полн.фурн.(P)'!D59&gt;0,'полн.фурн.(P)'!D59,"")</f>
        <v/>
      </c>
      <c r="E79" s="451" t="str">
        <f>IF('полн.фурн.(P)'!E59&gt;0,'полн.фурн.(P)'!E59,"")</f>
        <v/>
      </c>
      <c r="F79" s="451" t="str">
        <f>IF('полн.фурн.(P)'!F59&gt;0,'полн.фурн.(P)'!F59,"")</f>
        <v>шт.</v>
      </c>
      <c r="G79" s="426">
        <f>IF('полн.фурн.(P)'!G59&gt;0,'полн.фурн.(P)'!G59,0)</f>
        <v>0</v>
      </c>
      <c r="I79" s="85">
        <f t="shared" si="5"/>
        <v>0</v>
      </c>
    </row>
    <row r="80" spans="1:9" hidden="1">
      <c r="A80" s="450" t="str">
        <f>IF('полн.фурн.(P)'!A60&gt;0,'полн.фурн.(P)'!A60,"")</f>
        <v/>
      </c>
      <c r="B80" s="450" t="str">
        <f>IF('полн.фурн.(P)'!B60&gt;0,'полн.фурн.(P)'!B60,"")</f>
        <v>роликовая направляющая</v>
      </c>
      <c r="C80" s="451" t="str">
        <f>IF('полн.фурн.(P)'!C60&gt;0,'полн.фурн.(P)'!C60,"")</f>
        <v/>
      </c>
      <c r="D80" s="451" t="str">
        <f>IF('полн.фурн.(P)'!D60&gt;0,'полн.фурн.(P)'!D60,"")</f>
        <v/>
      </c>
      <c r="E80" s="451" t="str">
        <f>IF('полн.фурн.(P)'!E60&gt;0,'полн.фурн.(P)'!E60,"")</f>
        <v>L=300</v>
      </c>
      <c r="F80" s="451" t="str">
        <f>IF('полн.фурн.(P)'!F60&gt;0,'полн.фурн.(P)'!F60,"")</f>
        <v>компл.</v>
      </c>
      <c r="G80" s="426">
        <f>IF('полн.фурн.(P)'!G60&gt;0,'полн.фурн.(P)'!G60,0)</f>
        <v>0</v>
      </c>
      <c r="I80" s="85">
        <f t="shared" si="5"/>
        <v>0</v>
      </c>
    </row>
    <row r="81" spans="1:9" hidden="1">
      <c r="A81" s="450" t="str">
        <f>IF('полн.фурн.(P)'!A61&gt;0,'полн.фурн.(P)'!A61,"")</f>
        <v/>
      </c>
      <c r="B81" s="450" t="str">
        <f>IF('полн.фурн.(P)'!B61&gt;0,'полн.фурн.(P)'!B61,"")</f>
        <v>роликовая направляющая</v>
      </c>
      <c r="C81" s="451" t="str">
        <f>IF('полн.фурн.(P)'!C61&gt;0,'полн.фурн.(P)'!C61,"")</f>
        <v/>
      </c>
      <c r="D81" s="451" t="str">
        <f>IF('полн.фурн.(P)'!D61&gt;0,'полн.фурн.(P)'!D61,"")</f>
        <v/>
      </c>
      <c r="E81" s="451" t="str">
        <f>IF('полн.фурн.(P)'!E61&gt;0,'полн.фурн.(P)'!E61,"")</f>
        <v>L=350</v>
      </c>
      <c r="F81" s="451" t="str">
        <f>IF('полн.фурн.(P)'!F61&gt;0,'полн.фурн.(P)'!F61,"")</f>
        <v>компл.</v>
      </c>
      <c r="G81" s="426">
        <f>IF('полн.фурн.(P)'!G61&gt;0,'полн.фурн.(P)'!G61,0)</f>
        <v>0</v>
      </c>
      <c r="I81" s="85">
        <f t="shared" si="5"/>
        <v>0</v>
      </c>
    </row>
    <row r="82" spans="1:9" hidden="1">
      <c r="A82" s="450" t="str">
        <f>IF('полн.фурн.(P)'!A62&gt;0,'полн.фурн.(P)'!A62,"")</f>
        <v/>
      </c>
      <c r="B82" s="450" t="str">
        <f>IF('полн.фурн.(P)'!B62&gt;0,'полн.фурн.(P)'!B62,"")</f>
        <v>роликовая направляющая</v>
      </c>
      <c r="C82" s="451" t="str">
        <f>IF('полн.фурн.(P)'!C62&gt;0,'полн.фурн.(P)'!C62,"")</f>
        <v/>
      </c>
      <c r="D82" s="451" t="str">
        <f>IF('полн.фурн.(P)'!D62&gt;0,'полн.фурн.(P)'!D62,"")</f>
        <v/>
      </c>
      <c r="E82" s="451" t="str">
        <f>IF('полн.фурн.(P)'!E62&gt;0,'полн.фурн.(P)'!E62,"")</f>
        <v>L=400</v>
      </c>
      <c r="F82" s="451" t="str">
        <f>IF('полн.фурн.(P)'!F62&gt;0,'полн.фурн.(P)'!F62,"")</f>
        <v>компл.</v>
      </c>
      <c r="G82" s="426">
        <f>IF('полн.фурн.(P)'!G62&gt;0,'полн.фурн.(P)'!G62,0)</f>
        <v>0</v>
      </c>
      <c r="I82" s="85">
        <f t="shared" si="5"/>
        <v>0</v>
      </c>
    </row>
    <row r="83" spans="1:9" hidden="1">
      <c r="A83" s="450" t="str">
        <f>IF('полн.фурн.(P)'!A63&gt;0,'полн.фурн.(P)'!A63,"")</f>
        <v/>
      </c>
      <c r="B83" s="450" t="str">
        <f>IF('полн.фурн.(P)'!B63&gt;0,'полн.фурн.(P)'!B63,"")</f>
        <v>роликовая направляющая</v>
      </c>
      <c r="C83" s="451" t="str">
        <f>IF('полн.фурн.(P)'!C63&gt;0,'полн.фурн.(P)'!C63,"")</f>
        <v/>
      </c>
      <c r="D83" s="451" t="str">
        <f>IF('полн.фурн.(P)'!D63&gt;0,'полн.фурн.(P)'!D63,"")</f>
        <v/>
      </c>
      <c r="E83" s="451" t="str">
        <f>IF('полн.фурн.(P)'!E63&gt;0,'полн.фурн.(P)'!E63,"")</f>
        <v>L=450</v>
      </c>
      <c r="F83" s="451" t="str">
        <f>IF('полн.фурн.(P)'!F63&gt;0,'полн.фурн.(P)'!F63,"")</f>
        <v>компл.</v>
      </c>
      <c r="G83" s="426">
        <f>IF('полн.фурн.(P)'!G63&gt;0,'полн.фурн.(P)'!G63,0)</f>
        <v>0</v>
      </c>
      <c r="I83" s="85">
        <f t="shared" si="5"/>
        <v>0</v>
      </c>
    </row>
    <row r="84" spans="1:9" hidden="1">
      <c r="A84" s="450" t="str">
        <f>IF('полн.фурн.(P)'!A64&gt;0,'полн.фурн.(P)'!A64,"")</f>
        <v/>
      </c>
      <c r="B84" s="450" t="str">
        <f>IF('полн.фурн.(P)'!B64&gt;0,'полн.фурн.(P)'!B64,"")</f>
        <v>роликовая направляющая</v>
      </c>
      <c r="C84" s="451" t="str">
        <f>IF('полн.фурн.(P)'!C64&gt;0,'полн.фурн.(P)'!C64,"")</f>
        <v/>
      </c>
      <c r="D84" s="451" t="str">
        <f>IF('полн.фурн.(P)'!D64&gt;0,'полн.фурн.(P)'!D64,"")</f>
        <v/>
      </c>
      <c r="E84" s="451" t="str">
        <f>IF('полн.фурн.(P)'!E64&gt;0,'полн.фурн.(P)'!E64,"")</f>
        <v>L=500</v>
      </c>
      <c r="F84" s="451" t="str">
        <f>IF('полн.фурн.(P)'!F64&gt;0,'полн.фурн.(P)'!F64,"")</f>
        <v>компл.</v>
      </c>
      <c r="G84" s="426">
        <f>IF('полн.фурн.(P)'!G64&gt;0,'полн.фурн.(P)'!G64,0)</f>
        <v>0</v>
      </c>
      <c r="I84" s="85">
        <f t="shared" si="5"/>
        <v>0</v>
      </c>
    </row>
    <row r="85" spans="1:9" hidden="1">
      <c r="A85" s="450" t="str">
        <f>IF('полн.фурн.(P)'!A65&gt;0,'полн.фурн.(P)'!A65,"")</f>
        <v/>
      </c>
      <c r="B85" s="450" t="str">
        <f>IF('полн.фурн.(P)'!B65&gt;0,'полн.фурн.(P)'!B65,"")</f>
        <v>шариковая направляющая</v>
      </c>
      <c r="C85" s="451" t="str">
        <f>IF('полн.фурн.(P)'!C65&gt;0,'полн.фурн.(P)'!C65,"")</f>
        <v/>
      </c>
      <c r="D85" s="451" t="str">
        <f>IF('полн.фурн.(P)'!D65&gt;0,'полн.фурн.(P)'!D65,"")</f>
        <v/>
      </c>
      <c r="E85" s="451" t="str">
        <f>IF('полн.фурн.(P)'!E65&gt;0,'полн.фурн.(P)'!E65,"")</f>
        <v>L=300</v>
      </c>
      <c r="F85" s="451" t="str">
        <f>IF('полн.фурн.(P)'!F65&gt;0,'полн.фурн.(P)'!F65,"")</f>
        <v>компл.</v>
      </c>
      <c r="G85" s="426">
        <f>IF('полн.фурн.(P)'!G65&gt;0,'полн.фурн.(P)'!G65,0)</f>
        <v>0</v>
      </c>
      <c r="I85" s="85">
        <f t="shared" si="5"/>
        <v>0</v>
      </c>
    </row>
    <row r="86" spans="1:9" hidden="1">
      <c r="A86" s="450" t="str">
        <f>IF('полн.фурн.(P)'!A66&gt;0,'полн.фурн.(P)'!A66,"")</f>
        <v/>
      </c>
      <c r="B86" s="450" t="str">
        <f>IF('полн.фурн.(P)'!B66&gt;0,'полн.фурн.(P)'!B66,"")</f>
        <v>шариковая направляющая</v>
      </c>
      <c r="C86" s="451" t="str">
        <f>IF('полн.фурн.(P)'!C66&gt;0,'полн.фурн.(P)'!C66,"")</f>
        <v/>
      </c>
      <c r="D86" s="451" t="str">
        <f>IF('полн.фурн.(P)'!D66&gt;0,'полн.фурн.(P)'!D66,"")</f>
        <v/>
      </c>
      <c r="E86" s="451" t="str">
        <f>IF('полн.фурн.(P)'!E66&gt;0,'полн.фурн.(P)'!E66,"")</f>
        <v>L=350</v>
      </c>
      <c r="F86" s="451" t="str">
        <f>IF('полн.фурн.(P)'!F66&gt;0,'полн.фурн.(P)'!F66,"")</f>
        <v>компл.</v>
      </c>
      <c r="G86" s="426">
        <f>IF('полн.фурн.(P)'!G66&gt;0,'полн.фурн.(P)'!G66,0)</f>
        <v>0</v>
      </c>
      <c r="I86" s="85">
        <f t="shared" si="5"/>
        <v>0</v>
      </c>
    </row>
    <row r="87" spans="1:9" hidden="1">
      <c r="A87" s="450" t="str">
        <f>IF('полн.фурн.(P)'!A67&gt;0,'полн.фурн.(P)'!A67,"")</f>
        <v/>
      </c>
      <c r="B87" s="450" t="str">
        <f>IF('полн.фурн.(P)'!B67&gt;0,'полн.фурн.(P)'!B67,"")</f>
        <v>шариковая направляющая</v>
      </c>
      <c r="C87" s="451" t="str">
        <f>IF('полн.фурн.(P)'!C67&gt;0,'полн.фурн.(P)'!C67,"")</f>
        <v/>
      </c>
      <c r="D87" s="451" t="str">
        <f>IF('полн.фурн.(P)'!D67&gt;0,'полн.фурн.(P)'!D67,"")</f>
        <v/>
      </c>
      <c r="E87" s="451" t="str">
        <f>IF('полн.фурн.(P)'!E67&gt;0,'полн.фурн.(P)'!E67,"")</f>
        <v>L=400</v>
      </c>
      <c r="F87" s="451" t="str">
        <f>IF('полн.фурн.(P)'!F67&gt;0,'полн.фурн.(P)'!F67,"")</f>
        <v>компл.</v>
      </c>
      <c r="G87" s="426">
        <f>IF('полн.фурн.(P)'!G67&gt;0,'полн.фурн.(P)'!G67,0)</f>
        <v>0</v>
      </c>
      <c r="I87" s="85">
        <f t="shared" si="5"/>
        <v>0</v>
      </c>
    </row>
    <row r="88" spans="1:9" hidden="1">
      <c r="A88" s="450" t="str">
        <f>IF('полн.фурн.(P)'!A68&gt;0,'полн.фурн.(P)'!A68,"")</f>
        <v/>
      </c>
      <c r="B88" s="450" t="str">
        <f>IF('полн.фурн.(P)'!B68&gt;0,'полн.фурн.(P)'!B68,"")</f>
        <v>шариковая направляющая</v>
      </c>
      <c r="C88" s="451" t="str">
        <f>IF('полн.фурн.(P)'!C68&gt;0,'полн.фурн.(P)'!C68,"")</f>
        <v/>
      </c>
      <c r="D88" s="451" t="str">
        <f>IF('полн.фурн.(P)'!D68&gt;0,'полн.фурн.(P)'!D68,"")</f>
        <v/>
      </c>
      <c r="E88" s="451" t="str">
        <f>IF('полн.фурн.(P)'!E68&gt;0,'полн.фурн.(P)'!E68,"")</f>
        <v>L=450</v>
      </c>
      <c r="F88" s="451" t="str">
        <f>IF('полн.фурн.(P)'!F68&gt;0,'полн.фурн.(P)'!F68,"")</f>
        <v>компл.</v>
      </c>
      <c r="G88" s="426">
        <f>IF('полн.фурн.(P)'!G68&gt;0,'полн.фурн.(P)'!G68,0)</f>
        <v>0</v>
      </c>
      <c r="I88" s="85">
        <f t="shared" si="5"/>
        <v>0</v>
      </c>
    </row>
    <row r="89" spans="1:9" hidden="1">
      <c r="A89" s="450" t="str">
        <f>IF('полн.фурн.(P)'!A69&gt;0,'полн.фурн.(P)'!A69,"")</f>
        <v/>
      </c>
      <c r="B89" s="450" t="str">
        <f>IF('полн.фурн.(P)'!B69&gt;0,'полн.фурн.(P)'!B69,"")</f>
        <v>шариковая направляющая</v>
      </c>
      <c r="C89" s="451" t="str">
        <f>IF('полн.фурн.(P)'!C69&gt;0,'полн.фурн.(P)'!C69,"")</f>
        <v/>
      </c>
      <c r="D89" s="451" t="str">
        <f>IF('полн.фурн.(P)'!D69&gt;0,'полн.фурн.(P)'!D69,"")</f>
        <v/>
      </c>
      <c r="E89" s="451" t="str">
        <f>IF('полн.фурн.(P)'!E69&gt;0,'полн.фурн.(P)'!E69,"")</f>
        <v>L=500</v>
      </c>
      <c r="F89" s="451" t="str">
        <f>IF('полн.фурн.(P)'!F69&gt;0,'полн.фурн.(P)'!F69,"")</f>
        <v>компл.</v>
      </c>
      <c r="G89" s="426">
        <f>IF('полн.фурн.(P)'!G69&gt;0,'полн.фурн.(P)'!G69,0)</f>
        <v>0</v>
      </c>
      <c r="I89" s="85">
        <f t="shared" si="5"/>
        <v>0</v>
      </c>
    </row>
    <row r="90" spans="1:9" hidden="1">
      <c r="A90" s="450" t="str">
        <f>IF('полн.фурн.(P)'!A70&gt;0,'полн.фурн.(P)'!A70,"")</f>
        <v/>
      </c>
      <c r="B90" s="450" t="str">
        <f>IF('полн.фурн.(P)'!B70&gt;0,'полн.фурн.(P)'!B70,"")</f>
        <v>шариковая напр. GTV д/дер.ящиков полн.выдв.с доводчиком</v>
      </c>
      <c r="C90" s="451" t="str">
        <f>IF('полн.фурн.(P)'!C70&gt;0,'полн.фурн.(P)'!C70,"")</f>
        <v/>
      </c>
      <c r="D90" s="451" t="str">
        <f>IF('полн.фурн.(P)'!D70&gt;0,'полн.фурн.(P)'!D70,"")</f>
        <v/>
      </c>
      <c r="E90" s="451" t="str">
        <f>IF('полн.фурн.(P)'!E70&gt;0,'полн.фурн.(P)'!E70,"")</f>
        <v>L=350</v>
      </c>
      <c r="F90" s="451" t="str">
        <f>IF('полн.фурн.(P)'!F70&gt;0,'полн.фурн.(P)'!F70,"")</f>
        <v>компл.</v>
      </c>
      <c r="G90" s="426">
        <f>IF('полн.фурн.(P)'!G70&gt;0,'полн.фурн.(P)'!G70,0)</f>
        <v>0</v>
      </c>
      <c r="I90" s="85">
        <f t="shared" si="5"/>
        <v>0</v>
      </c>
    </row>
    <row r="91" spans="1:9" hidden="1">
      <c r="A91" s="450" t="str">
        <f>IF('полн.фурн.(P)'!A71&gt;0,'полн.фурн.(P)'!A71,"")</f>
        <v/>
      </c>
      <c r="B91" s="450" t="str">
        <f>IF('полн.фурн.(P)'!B71&gt;0,'полн.фурн.(P)'!B71,"")</f>
        <v>шариковая напр. GTV д/дер.ящиков полн.выдв.с доводчиком</v>
      </c>
      <c r="C91" s="451" t="str">
        <f>IF('полн.фурн.(P)'!C71&gt;0,'полн.фурн.(P)'!C71,"")</f>
        <v/>
      </c>
      <c r="D91" s="451" t="str">
        <f>IF('полн.фурн.(P)'!D71&gt;0,'полн.фурн.(P)'!D71,"")</f>
        <v/>
      </c>
      <c r="E91" s="451" t="str">
        <f>IF('полн.фурн.(P)'!E71&gt;0,'полн.фурн.(P)'!E71,"")</f>
        <v>L=400</v>
      </c>
      <c r="F91" s="451" t="str">
        <f>IF('полн.фурн.(P)'!F71&gt;0,'полн.фурн.(P)'!F71,"")</f>
        <v>компл.</v>
      </c>
      <c r="G91" s="426">
        <f>IF('полн.фурн.(P)'!G71&gt;0,'полн.фурн.(P)'!G71,0)</f>
        <v>0</v>
      </c>
      <c r="I91" s="85">
        <f t="shared" si="5"/>
        <v>0</v>
      </c>
    </row>
    <row r="92" spans="1:9" hidden="1">
      <c r="A92" s="450" t="str">
        <f>IF('полн.фурн.(P)'!A72&gt;0,'полн.фурн.(P)'!A72,"")</f>
        <v/>
      </c>
      <c r="B92" s="450" t="str">
        <f>IF('полн.фурн.(P)'!B72&gt;0,'полн.фурн.(P)'!B72,"")</f>
        <v>шариковая напр. GTV д/дер.ящиков полн.выдв.с доводчиком</v>
      </c>
      <c r="C92" s="451" t="str">
        <f>IF('полн.фурн.(P)'!C72&gt;0,'полн.фурн.(P)'!C72,"")</f>
        <v/>
      </c>
      <c r="D92" s="451" t="str">
        <f>IF('полн.фурн.(P)'!D72&gt;0,'полн.фурн.(P)'!D72,"")</f>
        <v/>
      </c>
      <c r="E92" s="451" t="str">
        <f>IF('полн.фурн.(P)'!E72&gt;0,'полн.фурн.(P)'!E72,"")</f>
        <v>L=450</v>
      </c>
      <c r="F92" s="451" t="str">
        <f>IF('полн.фурн.(P)'!F72&gt;0,'полн.фурн.(P)'!F72,"")</f>
        <v>компл.</v>
      </c>
      <c r="G92" s="426">
        <f>IF('полн.фурн.(P)'!G72&gt;0,'полн.фурн.(P)'!G72,0)</f>
        <v>0</v>
      </c>
      <c r="I92" s="85">
        <f t="shared" si="5"/>
        <v>0</v>
      </c>
    </row>
    <row r="93" spans="1:9" hidden="1">
      <c r="A93" s="450" t="str">
        <f>IF('полн.фурн.(P)'!A73&gt;0,'полн.фурн.(P)'!A73,"")</f>
        <v/>
      </c>
      <c r="B93" s="450" t="str">
        <f>IF('полн.фурн.(P)'!B73&gt;0,'полн.фурн.(P)'!B73,"")</f>
        <v>шариковая напр. GTV д/дер.ящиков полн.выдв.с доводчиком</v>
      </c>
      <c r="C93" s="451" t="str">
        <f>IF('полн.фурн.(P)'!C73&gt;0,'полн.фурн.(P)'!C73,"")</f>
        <v/>
      </c>
      <c r="D93" s="451" t="str">
        <f>IF('полн.фурн.(P)'!D73&gt;0,'полн.фурн.(P)'!D73,"")</f>
        <v/>
      </c>
      <c r="E93" s="451" t="str">
        <f>IF('полн.фурн.(P)'!E73&gt;0,'полн.фурн.(P)'!E73,"")</f>
        <v>L=500</v>
      </c>
      <c r="F93" s="451" t="str">
        <f>IF('полн.фурн.(P)'!F73&gt;0,'полн.фурн.(P)'!F73,"")</f>
        <v>компл.</v>
      </c>
      <c r="G93" s="426">
        <f>IF('полн.фурн.(P)'!G73&gt;0,'полн.фурн.(P)'!G73,0)</f>
        <v>0</v>
      </c>
      <c r="I93" s="85">
        <f t="shared" si="5"/>
        <v>0</v>
      </c>
    </row>
    <row r="94" spans="1:9" hidden="1">
      <c r="A94" s="450" t="str">
        <f>IF('полн.фурн.(P)'!A74&gt;0,'полн.фурн.(P)'!A74,"")</f>
        <v/>
      </c>
      <c r="B94" s="450" t="str">
        <f>IF('полн.фурн.(P)'!B74&gt;0,'полн.фурн.(P)'!B74,"")</f>
        <v>металбокс GTV престиж</v>
      </c>
      <c r="C94" s="451" t="str">
        <f>IF('полн.фурн.(P)'!C74&gt;0,'полн.фурн.(P)'!C74,"")</f>
        <v/>
      </c>
      <c r="D94" s="451" t="str">
        <f>IF('полн.фурн.(P)'!D74&gt;0,'полн.фурн.(P)'!D74,"")</f>
        <v>белый</v>
      </c>
      <c r="E94" s="451" t="str">
        <f>IF('полн.фурн.(P)'!E74&gt;0,'полн.фурн.(P)'!E74,"")</f>
        <v>L=54/450</v>
      </c>
      <c r="F94" s="451" t="str">
        <f>IF('полн.фурн.(P)'!F74&gt;0,'полн.фурн.(P)'!F74,"")</f>
        <v>компл.</v>
      </c>
      <c r="G94" s="426">
        <f>IF('полн.фурн.(P)'!G74&gt;0,'полн.фурн.(P)'!G74,0)</f>
        <v>0</v>
      </c>
      <c r="I94" s="85">
        <f t="shared" si="5"/>
        <v>0</v>
      </c>
    </row>
    <row r="95" spans="1:9" hidden="1">
      <c r="A95" s="450" t="str">
        <f>IF('полн.фурн.(P)'!A75&gt;0,'полн.фурн.(P)'!A75,"")</f>
        <v/>
      </c>
      <c r="B95" s="450" t="str">
        <f>IF('полн.фурн.(P)'!B75&gt;0,'полн.фурн.(P)'!B75,"")</f>
        <v>металбокс GTV престиж</v>
      </c>
      <c r="C95" s="451" t="str">
        <f>IF('полн.фурн.(P)'!C75&gt;0,'полн.фурн.(P)'!C75,"")</f>
        <v/>
      </c>
      <c r="D95" s="451" t="str">
        <f>IF('полн.фурн.(P)'!D75&gt;0,'полн.фурн.(P)'!D75,"")</f>
        <v>белый</v>
      </c>
      <c r="E95" s="451" t="str">
        <f>IF('полн.фурн.(P)'!E75&gt;0,'полн.фурн.(P)'!E75,"")</f>
        <v>L=54/500</v>
      </c>
      <c r="F95" s="451" t="str">
        <f>IF('полн.фурн.(P)'!F75&gt;0,'полн.фурн.(P)'!F75,"")</f>
        <v>компл.</v>
      </c>
      <c r="G95" s="426">
        <f>IF('полн.фурн.(P)'!G75&gt;0,'полн.фурн.(P)'!G75,0)</f>
        <v>0</v>
      </c>
      <c r="I95" s="85">
        <f t="shared" si="5"/>
        <v>0</v>
      </c>
    </row>
    <row r="96" spans="1:9" hidden="1">
      <c r="A96" s="450" t="str">
        <f>IF('полн.фурн.(P)'!A76&gt;0,'полн.фурн.(P)'!A76,"")</f>
        <v/>
      </c>
      <c r="B96" s="450" t="str">
        <f>IF('полн.фурн.(P)'!B76&gt;0,'полн.фурн.(P)'!B76,"")</f>
        <v>металбокс GTV престиж</v>
      </c>
      <c r="C96" s="451" t="str">
        <f>IF('полн.фурн.(P)'!C76&gt;0,'полн.фурн.(P)'!C76,"")</f>
        <v/>
      </c>
      <c r="D96" s="451" t="str">
        <f>IF('полн.фурн.(P)'!D76&gt;0,'полн.фурн.(P)'!D76,"")</f>
        <v>белый</v>
      </c>
      <c r="E96" s="451" t="str">
        <f>IF('полн.фурн.(P)'!E76&gt;0,'полн.фурн.(P)'!E76,"")</f>
        <v>L=86/400</v>
      </c>
      <c r="F96" s="451" t="str">
        <f>IF('полн.фурн.(P)'!F76&gt;0,'полн.фурн.(P)'!F76,"")</f>
        <v>компл.</v>
      </c>
      <c r="G96" s="426">
        <f>IF('полн.фурн.(P)'!G76&gt;0,'полн.фурн.(P)'!G76,0)</f>
        <v>0</v>
      </c>
      <c r="I96" s="85">
        <f t="shared" si="5"/>
        <v>0</v>
      </c>
    </row>
    <row r="97" spans="1:9" hidden="1">
      <c r="A97" s="450" t="str">
        <f>IF('полн.фурн.(P)'!A77&gt;0,'полн.фурн.(P)'!A77,"")</f>
        <v/>
      </c>
      <c r="B97" s="450" t="str">
        <f>IF('полн.фурн.(P)'!B77&gt;0,'полн.фурн.(P)'!B77,"")</f>
        <v>металбокс GTV престиж</v>
      </c>
      <c r="C97" s="451" t="str">
        <f>IF('полн.фурн.(P)'!C77&gt;0,'полн.фурн.(P)'!C77,"")</f>
        <v/>
      </c>
      <c r="D97" s="451" t="str">
        <f>IF('полн.фурн.(P)'!D77&gt;0,'полн.фурн.(P)'!D77,"")</f>
        <v>белый</v>
      </c>
      <c r="E97" s="451" t="str">
        <f>IF('полн.фурн.(P)'!E77&gt;0,'полн.фурн.(P)'!E77,"")</f>
        <v>L=118/400</v>
      </c>
      <c r="F97" s="451" t="str">
        <f>IF('полн.фурн.(P)'!F77&gt;0,'полн.фурн.(P)'!F77,"")</f>
        <v>компл.</v>
      </c>
      <c r="G97" s="426">
        <f>IF('полн.фурн.(P)'!G77&gt;0,'полн.фурн.(P)'!G77,0)</f>
        <v>0</v>
      </c>
      <c r="I97" s="85">
        <f t="shared" si="5"/>
        <v>0</v>
      </c>
    </row>
    <row r="98" spans="1:9" hidden="1">
      <c r="A98" s="450" t="str">
        <f>IF('полн.фурн.(P)'!A78&gt;0,'полн.фурн.(P)'!A78,"")</f>
        <v/>
      </c>
      <c r="B98" s="450" t="str">
        <f>IF('полн.фурн.(P)'!B78&gt;0,'полн.фурн.(P)'!B78,"")</f>
        <v>металбокс GTV престиж</v>
      </c>
      <c r="C98" s="451" t="str">
        <f>IF('полн.фурн.(P)'!C78&gt;0,'полн.фурн.(P)'!C78,"")</f>
        <v/>
      </c>
      <c r="D98" s="451" t="str">
        <f>IF('полн.фурн.(P)'!D78&gt;0,'полн.фурн.(P)'!D78,"")</f>
        <v>белый</v>
      </c>
      <c r="E98" s="451" t="str">
        <f>IF('полн.фурн.(P)'!E78&gt;0,'полн.фурн.(P)'!E78,"")</f>
        <v>L=150/400</v>
      </c>
      <c r="F98" s="451" t="str">
        <f>IF('полн.фурн.(P)'!F78&gt;0,'полн.фурн.(P)'!F78,"")</f>
        <v>компл.</v>
      </c>
      <c r="G98" s="426">
        <f>IF('полн.фурн.(P)'!G78&gt;0,'полн.фурн.(P)'!G78,0)</f>
        <v>0</v>
      </c>
      <c r="I98" s="85">
        <f t="shared" si="5"/>
        <v>0</v>
      </c>
    </row>
    <row r="99" spans="1:9" hidden="1">
      <c r="A99" s="450" t="str">
        <f>IF('полн.фурн.(P)'!A79&gt;0,'полн.фурн.(P)'!A79,"")</f>
        <v/>
      </c>
      <c r="B99" s="450" t="str">
        <f>IF('полн.фурн.(P)'!B79&gt;0,'полн.фурн.(P)'!B79,"")</f>
        <v>металбокс GTV престиж</v>
      </c>
      <c r="C99" s="451" t="str">
        <f>IF('полн.фурн.(P)'!C79&gt;0,'полн.фурн.(P)'!C79,"")</f>
        <v/>
      </c>
      <c r="D99" s="451" t="str">
        <f>IF('полн.фурн.(P)'!D79&gt;0,'полн.фурн.(P)'!D79,"")</f>
        <v>белый</v>
      </c>
      <c r="E99" s="451" t="str">
        <f>IF('полн.фурн.(P)'!E79&gt;0,'полн.фурн.(P)'!E79,"")</f>
        <v>L=86/450</v>
      </c>
      <c r="F99" s="451" t="str">
        <f>IF('полн.фурн.(P)'!F79&gt;0,'полн.фурн.(P)'!F79,"")</f>
        <v>компл.</v>
      </c>
      <c r="G99" s="426">
        <f>IF('полн.фурн.(P)'!G79&gt;0,'полн.фурн.(P)'!G79,0)</f>
        <v>0</v>
      </c>
      <c r="I99" s="85">
        <f t="shared" si="5"/>
        <v>0</v>
      </c>
    </row>
    <row r="100" spans="1:9" hidden="1">
      <c r="A100" s="450" t="str">
        <f>IF('полн.фурн.(P)'!A80&gt;0,'полн.фурн.(P)'!A80,"")</f>
        <v/>
      </c>
      <c r="B100" s="450" t="str">
        <f>IF('полн.фурн.(P)'!B80&gt;0,'полн.фурн.(P)'!B80,"")</f>
        <v>металбокс GTV престиж</v>
      </c>
      <c r="C100" s="451" t="str">
        <f>IF('полн.фурн.(P)'!C80&gt;0,'полн.фурн.(P)'!C80,"")</f>
        <v/>
      </c>
      <c r="D100" s="451" t="str">
        <f>IF('полн.фурн.(P)'!D80&gt;0,'полн.фурн.(P)'!D80,"")</f>
        <v>белый</v>
      </c>
      <c r="E100" s="451" t="str">
        <f>IF('полн.фурн.(P)'!E80&gt;0,'полн.фурн.(P)'!E80,"")</f>
        <v>L=118/450</v>
      </c>
      <c r="F100" s="451" t="str">
        <f>IF('полн.фурн.(P)'!F80&gt;0,'полн.фурн.(P)'!F80,"")</f>
        <v>компл.</v>
      </c>
      <c r="G100" s="426">
        <f>IF('полн.фурн.(P)'!G80&gt;0,'полн.фурн.(P)'!G80,0)</f>
        <v>0</v>
      </c>
      <c r="I100" s="85">
        <f t="shared" si="5"/>
        <v>0</v>
      </c>
    </row>
    <row r="101" spans="1:9" hidden="1">
      <c r="A101" s="450" t="str">
        <f>IF('полн.фурн.(P)'!A81&gt;0,'полн.фурн.(P)'!A81,"")</f>
        <v/>
      </c>
      <c r="B101" s="450" t="str">
        <f>IF('полн.фурн.(P)'!B81&gt;0,'полн.фурн.(P)'!B81,"")</f>
        <v>металбокс GTV престиж</v>
      </c>
      <c r="C101" s="451" t="str">
        <f>IF('полн.фурн.(P)'!C81&gt;0,'полн.фурн.(P)'!C81,"")</f>
        <v/>
      </c>
      <c r="D101" s="451" t="str">
        <f>IF('полн.фурн.(P)'!D81&gt;0,'полн.фурн.(P)'!D81,"")</f>
        <v>белый</v>
      </c>
      <c r="E101" s="451" t="str">
        <f>IF('полн.фурн.(P)'!E81&gt;0,'полн.фурн.(P)'!E81,"")</f>
        <v>L=150/450</v>
      </c>
      <c r="F101" s="451" t="str">
        <f>IF('полн.фурн.(P)'!F81&gt;0,'полн.фурн.(P)'!F81,"")</f>
        <v>компл.</v>
      </c>
      <c r="G101" s="426">
        <f>IF('полн.фурн.(P)'!G81&gt;0,'полн.фурн.(P)'!G81,0)</f>
        <v>0</v>
      </c>
      <c r="I101" s="85">
        <f t="shared" si="5"/>
        <v>0</v>
      </c>
    </row>
    <row r="102" spans="1:9" hidden="1">
      <c r="A102" s="450" t="str">
        <f>IF('полн.фурн.(P)'!A82&gt;0,'полн.фурн.(P)'!A82,"")</f>
        <v/>
      </c>
      <c r="B102" s="450" t="str">
        <f>IF('полн.фурн.(P)'!B82&gt;0,'полн.фурн.(P)'!B82,"")</f>
        <v>металбокс GTV престиж</v>
      </c>
      <c r="C102" s="451" t="str">
        <f>IF('полн.фурн.(P)'!C82&gt;0,'полн.фурн.(P)'!C82,"")</f>
        <v/>
      </c>
      <c r="D102" s="451" t="str">
        <f>IF('полн.фурн.(P)'!D82&gt;0,'полн.фурн.(P)'!D82,"")</f>
        <v>белый</v>
      </c>
      <c r="E102" s="451" t="str">
        <f>IF('полн.фурн.(P)'!E82&gt;0,'полн.фурн.(P)'!E82,"")</f>
        <v>L=86/500</v>
      </c>
      <c r="F102" s="451" t="str">
        <f>IF('полн.фурн.(P)'!F82&gt;0,'полн.фурн.(P)'!F82,"")</f>
        <v>компл.</v>
      </c>
      <c r="G102" s="426">
        <f>IF('полн.фурн.(P)'!G82&gt;0,'полн.фурн.(P)'!G82,0)</f>
        <v>0</v>
      </c>
      <c r="I102" s="85">
        <f t="shared" si="5"/>
        <v>0</v>
      </c>
    </row>
    <row r="103" spans="1:9" hidden="1">
      <c r="A103" s="450" t="str">
        <f>IF('полн.фурн.(P)'!A83&gt;0,'полн.фурн.(P)'!A83,"")</f>
        <v/>
      </c>
      <c r="B103" s="450" t="str">
        <f>IF('полн.фурн.(P)'!B83&gt;0,'полн.фурн.(P)'!B83,"")</f>
        <v>металбокс GTV престиж</v>
      </c>
      <c r="C103" s="451" t="str">
        <f>IF('полн.фурн.(P)'!C83&gt;0,'полн.фурн.(P)'!C83,"")</f>
        <v/>
      </c>
      <c r="D103" s="451" t="str">
        <f>IF('полн.фурн.(P)'!D83&gt;0,'полн.фурн.(P)'!D83,"")</f>
        <v>белый</v>
      </c>
      <c r="E103" s="451" t="str">
        <f>IF('полн.фурн.(P)'!E83&gt;0,'полн.фурн.(P)'!E83,"")</f>
        <v>L=118/500</v>
      </c>
      <c r="F103" s="451" t="str">
        <f>IF('полн.фурн.(P)'!F83&gt;0,'полн.фурн.(P)'!F83,"")</f>
        <v>компл.</v>
      </c>
      <c r="G103" s="426">
        <f>IF('полн.фурн.(P)'!G83&gt;0,'полн.фурн.(P)'!G83,0)</f>
        <v>0</v>
      </c>
      <c r="I103" s="85">
        <f t="shared" si="5"/>
        <v>0</v>
      </c>
    </row>
    <row r="104" spans="1:9" hidden="1">
      <c r="A104" s="450" t="str">
        <f>IF('полн.фурн.(P)'!A84&gt;0,'полн.фурн.(P)'!A84,"")</f>
        <v/>
      </c>
      <c r="B104" s="450" t="str">
        <f>IF('полн.фурн.(P)'!B84&gt;0,'полн.фурн.(P)'!B84,"")</f>
        <v>металбокс GTV престиж</v>
      </c>
      <c r="C104" s="451" t="str">
        <f>IF('полн.фурн.(P)'!C84&gt;0,'полн.фурн.(P)'!C84,"")</f>
        <v/>
      </c>
      <c r="D104" s="451" t="str">
        <f>IF('полн.фурн.(P)'!D84&gt;0,'полн.фурн.(P)'!D84,"")</f>
        <v>белый</v>
      </c>
      <c r="E104" s="451" t="str">
        <f>IF('полн.фурн.(P)'!E84&gt;0,'полн.фурн.(P)'!E84,"")</f>
        <v>L=150/500</v>
      </c>
      <c r="F104" s="451" t="str">
        <f>IF('полн.фурн.(P)'!F84&gt;0,'полн.фурн.(P)'!F84,"")</f>
        <v>компл.</v>
      </c>
      <c r="G104" s="426">
        <f>IF('полн.фурн.(P)'!G84&gt;0,'полн.фурн.(P)'!G84,0)</f>
        <v>0</v>
      </c>
      <c r="I104" s="85">
        <f t="shared" si="5"/>
        <v>0</v>
      </c>
    </row>
    <row r="105" spans="1:9" hidden="1">
      <c r="A105" s="450" t="str">
        <f>IF('полн.фурн.(P)'!A85&gt;0,'полн.фурн.(P)'!A85,"")</f>
        <v/>
      </c>
      <c r="B105" s="450" t="str">
        <f>IF('полн.фурн.(P)'!B85&gt;0,'полн.фурн.(P)'!B85,"")</f>
        <v>релинг для метабоксов GTV</v>
      </c>
      <c r="C105" s="451" t="str">
        <f>IF('полн.фурн.(P)'!C85&gt;0,'полн.фурн.(P)'!C85,"")</f>
        <v/>
      </c>
      <c r="D105" s="451" t="str">
        <f>IF('полн.фурн.(P)'!D85&gt;0,'полн.фурн.(P)'!D85,"")</f>
        <v/>
      </c>
      <c r="E105" s="451" t="str">
        <f>IF('полн.фурн.(P)'!E85&gt;0,'полн.фурн.(P)'!E85,"")</f>
        <v>L=400</v>
      </c>
      <c r="F105" s="451" t="str">
        <f>IF('полн.фурн.(P)'!F85&gt;0,'полн.фурн.(P)'!F85,"")</f>
        <v>компл.</v>
      </c>
      <c r="G105" s="426">
        <f>IF('полн.фурн.(P)'!G85&gt;0,'полн.фурн.(P)'!G85,0)</f>
        <v>0</v>
      </c>
      <c r="I105" s="85">
        <f t="shared" si="5"/>
        <v>0</v>
      </c>
    </row>
    <row r="106" spans="1:9" hidden="1">
      <c r="A106" s="450" t="str">
        <f>IF('полн.фурн.(P)'!A86&gt;0,'полн.фурн.(P)'!A86,"")</f>
        <v/>
      </c>
      <c r="B106" s="450" t="str">
        <f>IF('полн.фурн.(P)'!B86&gt;0,'полн.фурн.(P)'!B86,"")</f>
        <v>релинг для метабоксов GTV</v>
      </c>
      <c r="C106" s="451" t="str">
        <f>IF('полн.фурн.(P)'!C86&gt;0,'полн.фурн.(P)'!C86,"")</f>
        <v/>
      </c>
      <c r="D106" s="451" t="str">
        <f>IF('полн.фурн.(P)'!D86&gt;0,'полн.фурн.(P)'!D86,"")</f>
        <v/>
      </c>
      <c r="E106" s="451" t="str">
        <f>IF('полн.фурн.(P)'!E86&gt;0,'полн.фурн.(P)'!E86,"")</f>
        <v>L=450</v>
      </c>
      <c r="F106" s="451" t="str">
        <f>IF('полн.фурн.(P)'!F86&gt;0,'полн.фурн.(P)'!F86,"")</f>
        <v>компл.</v>
      </c>
      <c r="G106" s="426">
        <f>IF('полн.фурн.(P)'!G86&gt;0,'полн.фурн.(P)'!G86,0)</f>
        <v>0</v>
      </c>
      <c r="I106" s="85">
        <f t="shared" si="5"/>
        <v>0</v>
      </c>
    </row>
    <row r="107" spans="1:9" hidden="1">
      <c r="A107" s="450" t="str">
        <f>IF('полн.фурн.(P)'!A87&gt;0,'полн.фурн.(P)'!A87,"")</f>
        <v/>
      </c>
      <c r="B107" s="450" t="str">
        <f>IF('полн.фурн.(P)'!B87&gt;0,'полн.фурн.(P)'!B87,"")</f>
        <v>релинг для метабоксов GTV</v>
      </c>
      <c r="C107" s="451" t="str">
        <f>IF('полн.фурн.(P)'!C87&gt;0,'полн.фурн.(P)'!C87,"")</f>
        <v/>
      </c>
      <c r="D107" s="451" t="str">
        <f>IF('полн.фурн.(P)'!D87&gt;0,'полн.фурн.(P)'!D87,"")</f>
        <v/>
      </c>
      <c r="E107" s="451" t="str">
        <f>IF('полн.фурн.(P)'!E87&gt;0,'полн.фурн.(P)'!E87,"")</f>
        <v>L=500</v>
      </c>
      <c r="F107" s="451" t="str">
        <f>IF('полн.фурн.(P)'!F87&gt;0,'полн.фурн.(P)'!F87,"")</f>
        <v>компл.</v>
      </c>
      <c r="G107" s="426">
        <f>IF('полн.фурн.(P)'!G87&gt;0,'полн.фурн.(P)'!G87,0)</f>
        <v>0</v>
      </c>
      <c r="I107" s="85">
        <f t="shared" si="5"/>
        <v>0</v>
      </c>
    </row>
    <row r="108" spans="1:9" hidden="1">
      <c r="A108" s="450" t="str">
        <f>IF('полн.фурн.(P)'!A88&gt;0,'полн.фурн.(P)'!A88,"")</f>
        <v/>
      </c>
      <c r="B108" s="450" t="str">
        <f>IF('полн.фурн.(P)'!B88&gt;0,'полн.фурн.(P)'!B88,"")</f>
        <v>доводчик metabox GTV</v>
      </c>
      <c r="C108" s="451" t="str">
        <f>IF('полн.фурн.(P)'!C88&gt;0,'полн.фурн.(P)'!C88,"")</f>
        <v/>
      </c>
      <c r="D108" s="451" t="str">
        <f>IF('полн.фурн.(P)'!D88&gt;0,'полн.фурн.(P)'!D88,"")</f>
        <v/>
      </c>
      <c r="E108" s="451" t="str">
        <f>IF('полн.фурн.(P)'!E88&gt;0,'полн.фурн.(P)'!E88,"")</f>
        <v/>
      </c>
      <c r="F108" s="451" t="str">
        <f>IF('полн.фурн.(P)'!F88&gt;0,'полн.фурн.(P)'!F88,"")</f>
        <v>шт..</v>
      </c>
      <c r="G108" s="426">
        <f>IF('полн.фурн.(P)'!G88&gt;0,'полн.фурн.(P)'!G88,0)</f>
        <v>0</v>
      </c>
      <c r="I108" s="85">
        <f t="shared" si="5"/>
        <v>0</v>
      </c>
    </row>
    <row r="109" spans="1:9" hidden="1">
      <c r="A109" s="450" t="str">
        <f>IF('полн.фурн.(P)'!A89&gt;0,'полн.фурн.(P)'!A89,"")</f>
        <v/>
      </c>
      <c r="B109" s="450" t="str">
        <f>IF('полн.фурн.(P)'!B89&gt;0,'полн.фурн.(P)'!B89,"")</f>
        <v xml:space="preserve">ручка </v>
      </c>
      <c r="C109" s="451" t="str">
        <f>IF('полн.фурн.(P)'!C89&gt;0,'полн.фурн.(P)'!C89,"")</f>
        <v>US 05-04</v>
      </c>
      <c r="D109" s="451" t="str">
        <f>IF('полн.фурн.(P)'!D89&gt;0,'полн.фурн.(P)'!D89,"")</f>
        <v/>
      </c>
      <c r="E109" s="451" t="str">
        <f>IF('полн.фурн.(P)'!E89&gt;0,'полн.фурн.(P)'!E89,"")</f>
        <v>L=</v>
      </c>
      <c r="F109" s="451" t="str">
        <f>IF('полн.фурн.(P)'!F89&gt;0,'полн.фурн.(P)'!F89,"")</f>
        <v>шт.</v>
      </c>
      <c r="G109" s="426">
        <f>IF('полн.фурн.(P)'!G89&gt;0,'полн.фурн.(P)'!G89,0)</f>
        <v>0</v>
      </c>
      <c r="I109" s="85">
        <f t="shared" si="5"/>
        <v>0</v>
      </c>
    </row>
    <row r="110" spans="1:9" hidden="1">
      <c r="A110" s="450" t="str">
        <f>IF('полн.фурн.(P)'!A90&gt;0,'полн.фурн.(P)'!A90,"")</f>
        <v/>
      </c>
      <c r="B110" s="450" t="str">
        <f>IF('полн.фурн.(P)'!B90&gt;0,'полн.фурн.(P)'!B90,"")</f>
        <v xml:space="preserve">ручка </v>
      </c>
      <c r="C110" s="451" t="str">
        <f>IF('полн.фурн.(P)'!C90&gt;0,'полн.фурн.(P)'!C90,"")</f>
        <v>???</v>
      </c>
      <c r="D110" s="451" t="str">
        <f>IF('полн.фурн.(P)'!D90&gt;0,'полн.фурн.(P)'!D90,"")</f>
        <v/>
      </c>
      <c r="E110" s="451" t="str">
        <f>IF('полн.фурн.(P)'!E90&gt;0,'полн.фурн.(P)'!E90,"")</f>
        <v>L=</v>
      </c>
      <c r="F110" s="451" t="str">
        <f>IF('полн.фурн.(P)'!F90&gt;0,'полн.фурн.(P)'!F90,"")</f>
        <v>шт.</v>
      </c>
      <c r="G110" s="426">
        <f>IF('полн.фурн.(P)'!G90&gt;0,'полн.фурн.(P)'!G90,0)</f>
        <v>0</v>
      </c>
      <c r="I110" s="85">
        <f t="shared" si="5"/>
        <v>0</v>
      </c>
    </row>
    <row r="111" spans="1:9" hidden="1">
      <c r="A111" s="450" t="str">
        <f>IF('полн.фурн.(P)'!A91&gt;0,'полн.фурн.(P)'!A91,"")</f>
        <v/>
      </c>
      <c r="B111" s="450" t="str">
        <f>IF('полн.фурн.(P)'!B91&gt;0,'полн.фурн.(P)'!B91,"")</f>
        <v xml:space="preserve">ручка </v>
      </c>
      <c r="C111" s="451" t="str">
        <f>IF('полн.фурн.(P)'!C91&gt;0,'полн.фурн.(P)'!C91,"")</f>
        <v>???</v>
      </c>
      <c r="D111" s="451" t="str">
        <f>IF('полн.фурн.(P)'!D91&gt;0,'полн.фурн.(P)'!D91,"")</f>
        <v/>
      </c>
      <c r="E111" s="451" t="str">
        <f>IF('полн.фурн.(P)'!E91&gt;0,'полн.фурн.(P)'!E91,"")</f>
        <v>L=</v>
      </c>
      <c r="F111" s="451" t="str">
        <f>IF('полн.фурн.(P)'!F91&gt;0,'полн.фурн.(P)'!F91,"")</f>
        <v>шт.</v>
      </c>
      <c r="G111" s="426">
        <f>IF('полн.фурн.(P)'!G91&gt;0,'полн.фурн.(P)'!G91,0)</f>
        <v>0</v>
      </c>
      <c r="I111" s="85">
        <f t="shared" si="5"/>
        <v>0</v>
      </c>
    </row>
    <row r="112" spans="1:9" hidden="1">
      <c r="A112" s="450" t="str">
        <f>IF('полн.фурн.(P)'!A92&gt;0,'полн.фурн.(P)'!A92,"")</f>
        <v/>
      </c>
      <c r="B112" s="450" t="str">
        <f>IF('полн.фурн.(P)'!B92&gt;0,'полн.фурн.(P)'!B92,"")</f>
        <v>петля накладная GTV</v>
      </c>
      <c r="C112" s="451" t="str">
        <f>IF('полн.фурн.(P)'!C92&gt;0,'полн.фурн.(P)'!C92,"")</f>
        <v/>
      </c>
      <c r="D112" s="451" t="str">
        <f>IF('полн.фурн.(P)'!D92&gt;0,'полн.фурн.(P)'!D92,"")</f>
        <v/>
      </c>
      <c r="E112" s="451" t="str">
        <f>IF('полн.фурн.(P)'!E92&gt;0,'полн.фурн.(P)'!E92,"")</f>
        <v/>
      </c>
      <c r="F112" s="451" t="str">
        <f>IF('полн.фурн.(P)'!F92&gt;0,'полн.фурн.(P)'!F92,"")</f>
        <v>шт.</v>
      </c>
      <c r="G112" s="426">
        <f>IF('полн.фурн.(P)'!G92&gt;0,'полн.фурн.(P)'!G92,0)</f>
        <v>0</v>
      </c>
      <c r="I112" s="85">
        <f t="shared" si="5"/>
        <v>0</v>
      </c>
    </row>
    <row r="113" spans="1:9" hidden="1">
      <c r="A113" s="450" t="str">
        <f>IF('полн.фурн.(P)'!A93&gt;0,'полн.фурн.(P)'!A93,"")</f>
        <v/>
      </c>
      <c r="B113" s="450" t="str">
        <f>IF('полн.фурн.(P)'!B93&gt;0,'полн.фурн.(P)'!B93,"")</f>
        <v>петля полунакладная GTV</v>
      </c>
      <c r="C113" s="451" t="str">
        <f>IF('полн.фурн.(P)'!C93&gt;0,'полн.фурн.(P)'!C93,"")</f>
        <v/>
      </c>
      <c r="D113" s="451" t="str">
        <f>IF('полн.фурн.(P)'!D93&gt;0,'полн.фурн.(P)'!D93,"")</f>
        <v/>
      </c>
      <c r="E113" s="451" t="str">
        <f>IF('полн.фурн.(P)'!E93&gt;0,'полн.фурн.(P)'!E93,"")</f>
        <v/>
      </c>
      <c r="F113" s="451" t="str">
        <f>IF('полн.фурн.(P)'!F93&gt;0,'полн.фурн.(P)'!F93,"")</f>
        <v>шт.</v>
      </c>
      <c r="G113" s="426">
        <f>IF('полн.фурн.(P)'!G93&gt;0,'полн.фурн.(P)'!G93,0)</f>
        <v>0</v>
      </c>
      <c r="I113" s="85">
        <f t="shared" si="5"/>
        <v>0</v>
      </c>
    </row>
    <row r="114" spans="1:9" hidden="1">
      <c r="A114" s="450" t="str">
        <f>IF('полн.фурн.(P)'!A94&gt;0,'полн.фурн.(P)'!A94,"")</f>
        <v/>
      </c>
      <c r="B114" s="450" t="str">
        <f>IF('полн.фурн.(P)'!B94&gt;0,'полн.фурн.(P)'!B94,"")</f>
        <v>петля внутренняя GTV</v>
      </c>
      <c r="C114" s="451" t="str">
        <f>IF('полн.фурн.(P)'!C94&gt;0,'полн.фурн.(P)'!C94,"")</f>
        <v/>
      </c>
      <c r="D114" s="451" t="str">
        <f>IF('полн.фурн.(P)'!D94&gt;0,'полн.фурн.(P)'!D94,"")</f>
        <v/>
      </c>
      <c r="E114" s="451" t="str">
        <f>IF('полн.фурн.(P)'!E94&gt;0,'полн.фурн.(P)'!E94,"")</f>
        <v/>
      </c>
      <c r="F114" s="451" t="str">
        <f>IF('полн.фурн.(P)'!F94&gt;0,'полн.фурн.(P)'!F94,"")</f>
        <v>шт.</v>
      </c>
      <c r="G114" s="426">
        <f>IF('полн.фурн.(P)'!G94&gt;0,'полн.фурн.(P)'!G94,0)</f>
        <v>0</v>
      </c>
      <c r="I114" s="85">
        <f t="shared" si="5"/>
        <v>0</v>
      </c>
    </row>
    <row r="115" spans="1:9" hidden="1">
      <c r="A115" s="450" t="str">
        <f>IF('полн.фурн.(P)'!A95&gt;0,'полн.фурн.(P)'!A95,"")</f>
        <v/>
      </c>
      <c r="B115" s="450" t="str">
        <f>IF('полн.фурн.(P)'!B95&gt;0,'полн.фурн.(P)'!B95,"")</f>
        <v>петля + 45˚ GTV</v>
      </c>
      <c r="C115" s="451" t="str">
        <f>IF('полн.фурн.(P)'!C95&gt;0,'полн.фурн.(P)'!C95,"")</f>
        <v/>
      </c>
      <c r="D115" s="451" t="str">
        <f>IF('полн.фурн.(P)'!D95&gt;0,'полн.фурн.(P)'!D95,"")</f>
        <v/>
      </c>
      <c r="E115" s="451" t="str">
        <f>IF('полн.фурн.(P)'!E95&gt;0,'полн.фурн.(P)'!E95,"")</f>
        <v/>
      </c>
      <c r="F115" s="451" t="str">
        <f>IF('полн.фурн.(P)'!F95&gt;0,'полн.фурн.(P)'!F95,"")</f>
        <v>шт.</v>
      </c>
      <c r="G115" s="426">
        <f>IF('полн.фурн.(P)'!G95&gt;0,'полн.фурн.(P)'!G95,0)</f>
        <v>0</v>
      </c>
      <c r="I115" s="85">
        <f t="shared" si="5"/>
        <v>0</v>
      </c>
    </row>
    <row r="116" spans="1:9" hidden="1">
      <c r="A116" s="450" t="str">
        <f>IF('полн.фурн.(P)'!A96&gt;0,'полн.фурн.(P)'!A96,"")</f>
        <v/>
      </c>
      <c r="B116" s="450" t="str">
        <f>IF('полн.фурн.(P)'!B96&gt;0,'полн.фурн.(P)'!B96,"")</f>
        <v>петля + 90˚ GTV</v>
      </c>
      <c r="C116" s="451" t="str">
        <f>IF('полн.фурн.(P)'!C96&gt;0,'полн.фурн.(P)'!C96,"")</f>
        <v/>
      </c>
      <c r="D116" s="451" t="str">
        <f>IF('полн.фурн.(P)'!D96&gt;0,'полн.фурн.(P)'!D96,"")</f>
        <v/>
      </c>
      <c r="E116" s="451" t="str">
        <f>IF('полн.фурн.(P)'!E96&gt;0,'полн.фурн.(P)'!E96,"")</f>
        <v/>
      </c>
      <c r="F116" s="451" t="str">
        <f>IF('полн.фурн.(P)'!F96&gt;0,'полн.фурн.(P)'!F96,"")</f>
        <v>шт.</v>
      </c>
      <c r="G116" s="426">
        <f>IF('полн.фурн.(P)'!G96&gt;0,'полн.фурн.(P)'!G96,0)</f>
        <v>0</v>
      </c>
      <c r="I116" s="85">
        <f t="shared" si="5"/>
        <v>0</v>
      </c>
    </row>
    <row r="117" spans="1:9" hidden="1">
      <c r="A117" s="450" t="str">
        <f>IF('полн.фурн.(P)'!A97&gt;0,'полн.фурн.(P)'!A97,"")</f>
        <v/>
      </c>
      <c r="B117" s="450" t="str">
        <f>IF('полн.фурн.(P)'!B97&gt;0,'полн.фурн.(P)'!B97,"")</f>
        <v>петля + 160˚ GTV</v>
      </c>
      <c r="C117" s="451" t="str">
        <f>IF('полн.фурн.(P)'!C97&gt;0,'полн.фурн.(P)'!C97,"")</f>
        <v/>
      </c>
      <c r="D117" s="451" t="str">
        <f>IF('полн.фурн.(P)'!D97&gt;0,'полн.фурн.(P)'!D97,"")</f>
        <v/>
      </c>
      <c r="E117" s="451" t="str">
        <f>IF('полн.фурн.(P)'!E97&gt;0,'полн.фурн.(P)'!E97,"")</f>
        <v/>
      </c>
      <c r="F117" s="451" t="str">
        <f>IF('полн.фурн.(P)'!F97&gt;0,'полн.фурн.(P)'!F97,"")</f>
        <v>шт.</v>
      </c>
      <c r="G117" s="426">
        <f>IF('полн.фурн.(P)'!G97&gt;0,'полн.фурн.(P)'!G97,0)</f>
        <v>0</v>
      </c>
      <c r="I117" s="85">
        <f t="shared" si="5"/>
        <v>0</v>
      </c>
    </row>
    <row r="118" spans="1:9" hidden="1">
      <c r="A118" s="450" t="str">
        <f>IF('полн.фурн.(P)'!A98&gt;0,'полн.фурн.(P)'!A98,"")</f>
        <v/>
      </c>
      <c r="B118" s="450" t="str">
        <f>IF('полн.фурн.(P)'!B98&gt;0,'полн.фурн.(P)'!B98,"")</f>
        <v>петля межсекционная GTV 135˚</v>
      </c>
      <c r="C118" s="451" t="str">
        <f>IF('полн.фурн.(P)'!C98&gt;0,'полн.фурн.(P)'!C98,"")</f>
        <v/>
      </c>
      <c r="D118" s="451" t="str">
        <f>IF('полн.фурн.(P)'!D98&gt;0,'полн.фурн.(P)'!D98,"")</f>
        <v/>
      </c>
      <c r="E118" s="451" t="str">
        <f>IF('полн.фурн.(P)'!E98&gt;0,'полн.фурн.(P)'!E98,"")</f>
        <v/>
      </c>
      <c r="F118" s="451" t="str">
        <f>IF('полн.фурн.(P)'!F98&gt;0,'полн.фурн.(P)'!F98,"")</f>
        <v>шт.</v>
      </c>
      <c r="G118" s="426">
        <f>IF('полн.фурн.(P)'!G98&gt;0,'полн.фурн.(P)'!G98,0)</f>
        <v>0</v>
      </c>
      <c r="I118" s="85">
        <f t="shared" si="5"/>
        <v>0</v>
      </c>
    </row>
    <row r="119" spans="1:9" hidden="1">
      <c r="A119" s="450" t="str">
        <f>IF('полн.фурн.(P)'!A99&gt;0,'полн.фурн.(P)'!A99,"")</f>
        <v/>
      </c>
      <c r="B119" s="450" t="str">
        <f>IF('полн.фурн.(P)'!B99&gt;0,'полн.фурн.(P)'!B99,"")</f>
        <v>петля GTV накладная без пружины с эксцентриковой регул CLIP</v>
      </c>
      <c r="C119" s="451" t="str">
        <f>IF('полн.фурн.(P)'!C99&gt;0,'полн.фурн.(P)'!C99,"")</f>
        <v/>
      </c>
      <c r="D119" s="451" t="str">
        <f>IF('полн.фурн.(P)'!D99&gt;0,'полн.фурн.(P)'!D99,"")</f>
        <v/>
      </c>
      <c r="E119" s="451" t="str">
        <f>IF('полн.фурн.(P)'!E99&gt;0,'полн.фурн.(P)'!E99,"")</f>
        <v/>
      </c>
      <c r="F119" s="451" t="str">
        <f>IF('полн.фурн.(P)'!F99&gt;0,'полн.фурн.(P)'!F99,"")</f>
        <v>шт.</v>
      </c>
      <c r="G119" s="426">
        <f>IF('полн.фурн.(P)'!G99&gt;0,'полн.фурн.(P)'!G99,0)</f>
        <v>0</v>
      </c>
      <c r="I119" s="85">
        <f t="shared" si="5"/>
        <v>0</v>
      </c>
    </row>
    <row r="120" spans="1:9" hidden="1">
      <c r="A120" s="450" t="str">
        <f>IF('полн.фурн.(P)'!A100&gt;0,'полн.фурн.(P)'!A100,"")</f>
        <v/>
      </c>
      <c r="B120" s="450" t="str">
        <f>IF('полн.фурн.(P)'!B100&gt;0,'полн.фурн.(P)'!B100,"")</f>
        <v>петля для ал рамок GTV накладная с клипом H-2</v>
      </c>
      <c r="C120" s="451" t="str">
        <f>IF('полн.фурн.(P)'!C100&gt;0,'полн.фурн.(P)'!C100,"")</f>
        <v/>
      </c>
      <c r="D120" s="451" t="str">
        <f>IF('полн.фурн.(P)'!D100&gt;0,'полн.фурн.(P)'!D100,"")</f>
        <v/>
      </c>
      <c r="E120" s="451" t="str">
        <f>IF('полн.фурн.(P)'!E100&gt;0,'полн.фурн.(P)'!E100,"")</f>
        <v/>
      </c>
      <c r="F120" s="451" t="str">
        <f>IF('полн.фурн.(P)'!F100&gt;0,'полн.фурн.(P)'!F100,"")</f>
        <v>шт.</v>
      </c>
      <c r="G120" s="426">
        <f>IF('полн.фурн.(P)'!G100&gt;0,'полн.фурн.(P)'!G100,0)</f>
        <v>0</v>
      </c>
      <c r="I120" s="85">
        <f t="shared" si="5"/>
        <v>0</v>
      </c>
    </row>
    <row r="121" spans="1:9" hidden="1">
      <c r="A121" s="450" t="str">
        <f>IF('полн.фурн.(P)'!A101&gt;0,'полн.фурн.(P)'!A101,"")</f>
        <v/>
      </c>
      <c r="B121" s="450" t="str">
        <f>IF('полн.фурн.(P)'!B101&gt;0,'полн.фурн.(P)'!B101,"")</f>
        <v>петля для ал рамок AGV внутренняя CLIP ON</v>
      </c>
      <c r="C121" s="451" t="str">
        <f>IF('полн.фурн.(P)'!C101&gt;0,'полн.фурн.(P)'!C101,"")</f>
        <v/>
      </c>
      <c r="D121" s="451" t="str">
        <f>IF('полн.фурн.(P)'!D101&gt;0,'полн.фурн.(P)'!D101,"")</f>
        <v/>
      </c>
      <c r="E121" s="451" t="str">
        <f>IF('полн.фурн.(P)'!E101&gt;0,'полн.фурн.(P)'!E101,"")</f>
        <v/>
      </c>
      <c r="F121" s="451" t="str">
        <f>IF('полн.фурн.(P)'!F101&gt;0,'полн.фурн.(P)'!F101,"")</f>
        <v>шт.</v>
      </c>
      <c r="G121" s="426">
        <f>IF('полн.фурн.(P)'!G101&gt;0,'полн.фурн.(P)'!G101,0)</f>
        <v>0</v>
      </c>
      <c r="I121" s="85">
        <f t="shared" si="5"/>
        <v>0</v>
      </c>
    </row>
    <row r="122" spans="1:9" hidden="1">
      <c r="A122" s="450" t="str">
        <f>IF('полн.фурн.(P)'!A102&gt;0,'полн.фурн.(P)'!A102,"")</f>
        <v/>
      </c>
      <c r="B122" s="450" t="str">
        <f>IF('полн.фурн.(P)'!B102&gt;0,'полн.фурн.(P)'!B102,"")</f>
        <v>петля GTV накладная с доводчиком</v>
      </c>
      <c r="C122" s="451" t="str">
        <f>IF('полн.фурн.(P)'!C102&gt;0,'полн.фурн.(P)'!C102,"")</f>
        <v/>
      </c>
      <c r="D122" s="451" t="str">
        <f>IF('полн.фурн.(P)'!D102&gt;0,'полн.фурн.(P)'!D102,"")</f>
        <v/>
      </c>
      <c r="E122" s="451" t="str">
        <f>IF('полн.фурн.(P)'!E102&gt;0,'полн.фурн.(P)'!E102,"")</f>
        <v/>
      </c>
      <c r="F122" s="451" t="str">
        <f>IF('полн.фурн.(P)'!F102&gt;0,'полн.фурн.(P)'!F102,"")</f>
        <v>шт.</v>
      </c>
      <c r="G122" s="426">
        <f>IF('полн.фурн.(P)'!G102&gt;0,'полн.фурн.(P)'!G102,0)</f>
        <v>0</v>
      </c>
      <c r="I122" s="85">
        <f t="shared" si="5"/>
        <v>0</v>
      </c>
    </row>
    <row r="123" spans="1:9" hidden="1">
      <c r="A123" s="450" t="str">
        <f>IF('полн.фурн.(P)'!A103&gt;0,'полн.фурн.(P)'!A103,"")</f>
        <v/>
      </c>
      <c r="B123" s="450" t="str">
        <f>IF('полн.фурн.(P)'!B103&gt;0,'полн.фурн.(P)'!B103,"")</f>
        <v>петля GTV полунакладная с доводчиком</v>
      </c>
      <c r="C123" s="451" t="str">
        <f>IF('полн.фурн.(P)'!C103&gt;0,'полн.фурн.(P)'!C103,"")</f>
        <v/>
      </c>
      <c r="D123" s="451" t="str">
        <f>IF('полн.фурн.(P)'!D103&gt;0,'полн.фурн.(P)'!D103,"")</f>
        <v/>
      </c>
      <c r="E123" s="451" t="str">
        <f>IF('полн.фурн.(P)'!E103&gt;0,'полн.фурн.(P)'!E103,"")</f>
        <v/>
      </c>
      <c r="F123" s="451" t="str">
        <f>IF('полн.фурн.(P)'!F103&gt;0,'полн.фурн.(P)'!F103,"")</f>
        <v>шт.</v>
      </c>
      <c r="G123" s="426">
        <f>IF('полн.фурн.(P)'!G103&gt;0,'полн.фурн.(P)'!G103,0)</f>
        <v>0</v>
      </c>
      <c r="I123" s="85">
        <f t="shared" si="5"/>
        <v>0</v>
      </c>
    </row>
    <row r="124" spans="1:9" hidden="1">
      <c r="A124" s="450" t="str">
        <f>IF('полн.фурн.(P)'!A104&gt;0,'полн.фурн.(P)'!A104,"")</f>
        <v/>
      </c>
      <c r="B124" s="450" t="str">
        <f>IF('полн.фурн.(P)'!B104&gt;0,'полн.фурн.(P)'!B104,"")</f>
        <v>петля GTV внутренняя с доводчиком</v>
      </c>
      <c r="C124" s="451" t="str">
        <f>IF('полн.фурн.(P)'!C104&gt;0,'полн.фурн.(P)'!C104,"")</f>
        <v/>
      </c>
      <c r="D124" s="451" t="str">
        <f>IF('полн.фурн.(P)'!D104&gt;0,'полн.фурн.(P)'!D104,"")</f>
        <v/>
      </c>
      <c r="E124" s="451" t="str">
        <f>IF('полн.фурн.(P)'!E104&gt;0,'полн.фурн.(P)'!E104,"")</f>
        <v/>
      </c>
      <c r="F124" s="451" t="str">
        <f>IF('полн.фурн.(P)'!F104&gt;0,'полн.фурн.(P)'!F104,"")</f>
        <v>шт.</v>
      </c>
      <c r="G124" s="426">
        <f>IF('полн.фурн.(P)'!G104&gt;0,'полн.фурн.(P)'!G104,0)</f>
        <v>0</v>
      </c>
      <c r="I124" s="85">
        <f t="shared" si="5"/>
        <v>0</v>
      </c>
    </row>
    <row r="125" spans="1:9" hidden="1">
      <c r="A125" s="450" t="str">
        <f>IF('полн.фурн.(P)'!A105&gt;0,'полн.фурн.(P)'!A105,"")</f>
        <v/>
      </c>
      <c r="B125" s="450" t="str">
        <f>IF('полн.фурн.(P)'!B105&gt;0,'полн.фурн.(P)'!B105,"")</f>
        <v>петля для ал рамок GTV накладная с клипом с доводч.</v>
      </c>
      <c r="C125" s="451" t="str">
        <f>IF('полн.фурн.(P)'!C105&gt;0,'полн.фурн.(P)'!C105,"")</f>
        <v/>
      </c>
      <c r="D125" s="451" t="str">
        <f>IF('полн.фурн.(P)'!D105&gt;0,'полн.фурн.(P)'!D105,"")</f>
        <v/>
      </c>
      <c r="E125" s="451" t="str">
        <f>IF('полн.фурн.(P)'!E105&gt;0,'полн.фурн.(P)'!E105,"")</f>
        <v/>
      </c>
      <c r="F125" s="451" t="str">
        <f>IF('полн.фурн.(P)'!F105&gt;0,'полн.фурн.(P)'!F105,"")</f>
        <v>шт.</v>
      </c>
      <c r="G125" s="426">
        <f>IF('полн.фурн.(P)'!G105&gt;0,'полн.фурн.(P)'!G105,0)</f>
        <v>0</v>
      </c>
      <c r="I125" s="85">
        <f t="shared" si="5"/>
        <v>0</v>
      </c>
    </row>
    <row r="126" spans="1:9" hidden="1">
      <c r="A126" s="450" t="str">
        <f>IF('полн.фурн.(P)'!A106&gt;0,'полн.фурн.(P)'!A106,"")</f>
        <v/>
      </c>
      <c r="B126" s="450" t="str">
        <f>IF('полн.фурн.(P)'!B106&gt;0,'полн.фурн.(P)'!B106,"")</f>
        <v>петля GTV +45˚ с доводчиком</v>
      </c>
      <c r="C126" s="451" t="str">
        <f>IF('полн.фурн.(P)'!C106&gt;0,'полн.фурн.(P)'!C106,"")</f>
        <v/>
      </c>
      <c r="D126" s="451" t="str">
        <f>IF('полн.фурн.(P)'!D106&gt;0,'полн.фурн.(P)'!D106,"")</f>
        <v/>
      </c>
      <c r="E126" s="451" t="str">
        <f>IF('полн.фурн.(P)'!E106&gt;0,'полн.фурн.(P)'!E106,"")</f>
        <v/>
      </c>
      <c r="F126" s="451" t="str">
        <f>IF('полн.фурн.(P)'!F106&gt;0,'полн.фурн.(P)'!F106,"")</f>
        <v>шт.</v>
      </c>
      <c r="G126" s="426">
        <f>IF('полн.фурн.(P)'!G106&gt;0,'полн.фурн.(P)'!G106,0)</f>
        <v>0</v>
      </c>
      <c r="I126" s="85">
        <f t="shared" si="5"/>
        <v>0</v>
      </c>
    </row>
    <row r="127" spans="1:9" hidden="1">
      <c r="A127" s="450" t="str">
        <f>IF('полн.фурн.(P)'!A107&gt;0,'полн.фурн.(P)'!A107,"")</f>
        <v/>
      </c>
      <c r="B127" s="450" t="str">
        <f>IF('полн.фурн.(P)'!B107&gt;0,'полн.фурн.(P)'!B107,"")</f>
        <v xml:space="preserve">Петля GTV +90˚ с доводчиком </v>
      </c>
      <c r="C127" s="451" t="str">
        <f>IF('полн.фурн.(P)'!C107&gt;0,'полн.фурн.(P)'!C107,"")</f>
        <v/>
      </c>
      <c r="D127" s="451" t="str">
        <f>IF('полн.фурн.(P)'!D107&gt;0,'полн.фурн.(P)'!D107,"")</f>
        <v/>
      </c>
      <c r="E127" s="451" t="str">
        <f>IF('полн.фурн.(P)'!E107&gt;0,'полн.фурн.(P)'!E107,"")</f>
        <v/>
      </c>
      <c r="F127" s="451" t="str">
        <f>IF('полн.фурн.(P)'!F107&gt;0,'полн.фурн.(P)'!F107,"")</f>
        <v>шт.</v>
      </c>
      <c r="G127" s="426">
        <f>IF('полн.фурн.(P)'!G107&gt;0,'полн.фурн.(P)'!G107,0)</f>
        <v>0</v>
      </c>
      <c r="I127" s="85">
        <f t="shared" si="5"/>
        <v>0</v>
      </c>
    </row>
    <row r="128" spans="1:9" hidden="1">
      <c r="A128" s="450" t="str">
        <f>IF('полн.фурн.(P)'!A108&gt;0,'полн.фурн.(P)'!A108,"")</f>
        <v/>
      </c>
      <c r="B128" s="450" t="str">
        <f>IF('полн.фурн.(P)'!B108&gt;0,'полн.фурн.(P)'!B108,"")</f>
        <v>петля GTV + 165˚ с доводчиком</v>
      </c>
      <c r="C128" s="451" t="str">
        <f>IF('полн.фурн.(P)'!C108&gt;0,'полн.фурн.(P)'!C108,"")</f>
        <v/>
      </c>
      <c r="D128" s="451" t="str">
        <f>IF('полн.фурн.(P)'!D108&gt;0,'полн.фурн.(P)'!D108,"")</f>
        <v/>
      </c>
      <c r="E128" s="451" t="str">
        <f>IF('полн.фурн.(P)'!E108&gt;0,'полн.фурн.(P)'!E108,"")</f>
        <v/>
      </c>
      <c r="F128" s="451" t="str">
        <f>IF('полн.фурн.(P)'!F108&gt;0,'полн.фурн.(P)'!F108,"")</f>
        <v>шт.</v>
      </c>
      <c r="G128" s="426">
        <f>IF('полн.фурн.(P)'!G108&gt;0,'полн.фурн.(P)'!G108,0)</f>
        <v>0</v>
      </c>
      <c r="I128" s="85">
        <f t="shared" si="5"/>
        <v>0</v>
      </c>
    </row>
    <row r="129" spans="1:9" hidden="1">
      <c r="A129" s="450" t="str">
        <f>IF('полн.фурн.(P)'!A109&gt;0,'полн.фурн.(P)'!A109,"")</f>
        <v/>
      </c>
      <c r="B129" s="450" t="str">
        <f>IF('полн.фурн.(P)'!B109&gt;0,'полн.фурн.(P)'!B109,"")</f>
        <v>петля BLUM clip top blumoton накладная + отв.пл.</v>
      </c>
      <c r="C129" s="451" t="str">
        <f>IF('полн.фурн.(P)'!C109&gt;0,'полн.фурн.(P)'!C109,"")</f>
        <v>71B3550</v>
      </c>
      <c r="D129" s="451" t="str">
        <f>IF('полн.фурн.(P)'!D109&gt;0,'полн.фурн.(P)'!D109,"")</f>
        <v/>
      </c>
      <c r="E129" s="451" t="str">
        <f>IF('полн.фурн.(P)'!E109&gt;0,'полн.фурн.(P)'!E109,"")</f>
        <v/>
      </c>
      <c r="F129" s="451" t="str">
        <f>IF('полн.фурн.(P)'!F109&gt;0,'полн.фурн.(P)'!F109,"")</f>
        <v>шт.</v>
      </c>
      <c r="G129" s="426">
        <f>IF('полн.фурн.(P)'!G109&gt;0,'полн.фурн.(P)'!G109,0)</f>
        <v>0</v>
      </c>
      <c r="I129" s="85">
        <f t="shared" si="5"/>
        <v>0</v>
      </c>
    </row>
    <row r="130" spans="1:9" hidden="1">
      <c r="A130" s="450" t="str">
        <f>IF('полн.фурн.(P)'!A110&gt;0,'полн.фурн.(P)'!A110,"")</f>
        <v/>
      </c>
      <c r="B130" s="450" t="str">
        <f>IF('полн.фурн.(P)'!B110&gt;0,'полн.фурн.(P)'!B110,"")</f>
        <v>петля BLUM clip top blumoton полунакладная + отв.пл.</v>
      </c>
      <c r="C130" s="451" t="str">
        <f>IF('полн.фурн.(P)'!C110&gt;0,'полн.фурн.(P)'!C110,"")</f>
        <v>71B3650</v>
      </c>
      <c r="D130" s="451" t="str">
        <f>IF('полн.фурн.(P)'!D110&gt;0,'полн.фурн.(P)'!D110,"")</f>
        <v/>
      </c>
      <c r="E130" s="451" t="str">
        <f>IF('полн.фурн.(P)'!E110&gt;0,'полн.фурн.(P)'!E110,"")</f>
        <v/>
      </c>
      <c r="F130" s="451" t="str">
        <f>IF('полн.фурн.(P)'!F110&gt;0,'полн.фурн.(P)'!F110,"")</f>
        <v>шт.</v>
      </c>
      <c r="G130" s="426">
        <f>IF('полн.фурн.(P)'!G110&gt;0,'полн.фурн.(P)'!G110,0)</f>
        <v>0</v>
      </c>
      <c r="I130" s="85">
        <f t="shared" si="5"/>
        <v>0</v>
      </c>
    </row>
    <row r="131" spans="1:9" hidden="1">
      <c r="A131" s="450" t="str">
        <f>IF('полн.фурн.(P)'!A111&gt;0,'полн.фурн.(P)'!A111,"")</f>
        <v/>
      </c>
      <c r="B131" s="450" t="str">
        <f>IF('полн.фурн.(P)'!B111&gt;0,'полн.фурн.(P)'!B111,"")</f>
        <v>петля BLUM clip top blumoton внутренняя + отв.пл.</v>
      </c>
      <c r="C131" s="451" t="str">
        <f>IF('полн.фурн.(P)'!C111&gt;0,'полн.фурн.(P)'!C111,"")</f>
        <v>71B3750</v>
      </c>
      <c r="D131" s="451" t="str">
        <f>IF('полн.фурн.(P)'!D111&gt;0,'полн.фурн.(P)'!D111,"")</f>
        <v/>
      </c>
      <c r="E131" s="451" t="str">
        <f>IF('полн.фурн.(P)'!E111&gt;0,'полн.фурн.(P)'!E111,"")</f>
        <v/>
      </c>
      <c r="F131" s="451" t="str">
        <f>IF('полн.фурн.(P)'!F111&gt;0,'полн.фурн.(P)'!F111,"")</f>
        <v>шт.</v>
      </c>
      <c r="G131" s="426">
        <f>IF('полн.фурн.(P)'!G111&gt;0,'полн.фурн.(P)'!G111,0)</f>
        <v>0</v>
      </c>
      <c r="I131" s="85">
        <f t="shared" si="5"/>
        <v>0</v>
      </c>
    </row>
    <row r="132" spans="1:9" hidden="1">
      <c r="A132" s="450" t="str">
        <f>IF('полн.фурн.(P)'!A112&gt;0,'полн.фурн.(P)'!A112,"")</f>
        <v/>
      </c>
      <c r="B132" s="450" t="str">
        <f>IF('полн.фурн.(P)'!B112&gt;0,'полн.фурн.(P)'!B112,"")</f>
        <v>петля BLUM + blumoton для узких рамок накладная + отв.пл.</v>
      </c>
      <c r="C132" s="451" t="str">
        <f>IF('полн.фурн.(P)'!C112&gt;0,'полн.фурн.(P)'!C112,"")</f>
        <v>71B950A</v>
      </c>
      <c r="D132" s="451" t="str">
        <f>IF('полн.фурн.(P)'!D112&gt;0,'полн.фурн.(P)'!D112,"")</f>
        <v/>
      </c>
      <c r="E132" s="451" t="str">
        <f>IF('полн.фурн.(P)'!E112&gt;0,'полн.фурн.(P)'!E112,"")</f>
        <v/>
      </c>
      <c r="F132" s="451" t="str">
        <f>IF('полн.фурн.(P)'!F112&gt;0,'полн.фурн.(P)'!F112,"")</f>
        <v>шт.</v>
      </c>
      <c r="G132" s="426">
        <f>IF('полн.фурн.(P)'!G112&gt;0,'полн.фурн.(P)'!G112,0)</f>
        <v>0</v>
      </c>
      <c r="I132" s="85">
        <f t="shared" si="5"/>
        <v>0</v>
      </c>
    </row>
    <row r="133" spans="1:9" hidden="1">
      <c r="A133" s="450" t="str">
        <f>IF('полн.фурн.(P)'!A113&gt;0,'полн.фурн.(P)'!A113,"")</f>
        <v/>
      </c>
      <c r="B133" s="450" t="str">
        <f>IF('полн.фурн.(P)'!B113&gt;0,'полн.фурн.(P)'!B113,"")</f>
        <v>петля BLUM + blumoton для узких рамок полунакладная + отв.пл.</v>
      </c>
      <c r="C133" s="451" t="str">
        <f>IF('полн.фурн.(P)'!C113&gt;0,'полн.фурн.(P)'!C113,"")</f>
        <v>71B960A</v>
      </c>
      <c r="D133" s="451" t="str">
        <f>IF('полн.фурн.(P)'!D113&gt;0,'полн.фурн.(P)'!D113,"")</f>
        <v/>
      </c>
      <c r="E133" s="451" t="str">
        <f>IF('полн.фурн.(P)'!E113&gt;0,'полн.фурн.(P)'!E113,"")</f>
        <v/>
      </c>
      <c r="F133" s="451" t="str">
        <f>IF('полн.фурн.(P)'!F113&gt;0,'полн.фурн.(P)'!F113,"")</f>
        <v>шт.</v>
      </c>
      <c r="G133" s="426">
        <f>IF('полн.фурн.(P)'!G113&gt;0,'полн.фурн.(P)'!G113,0)</f>
        <v>0</v>
      </c>
      <c r="I133" s="85">
        <f t="shared" ref="I133:I196" si="6">IF(G133&gt;0,1,0)</f>
        <v>0</v>
      </c>
    </row>
    <row r="134" spans="1:9" hidden="1">
      <c r="A134" s="450" t="str">
        <f>IF('полн.фурн.(P)'!A114&gt;0,'полн.фурн.(P)'!A114,"")</f>
        <v/>
      </c>
      <c r="B134" s="450" t="str">
        <f>IF('полн.фурн.(P)'!B114&gt;0,'полн.фурн.(P)'!B114,"")</f>
        <v>петля BLUM + blumoton для узких рамок внутренняя + отв.пл.</v>
      </c>
      <c r="C134" s="451" t="str">
        <f>IF('полн.фурн.(P)'!C114&gt;0,'полн.фурн.(P)'!C114,"")</f>
        <v>71B970A</v>
      </c>
      <c r="D134" s="451" t="str">
        <f>IF('полн.фурн.(P)'!D114&gt;0,'полн.фурн.(P)'!D114,"")</f>
        <v/>
      </c>
      <c r="E134" s="451" t="str">
        <f>IF('полн.фурн.(P)'!E114&gt;0,'полн.фурн.(P)'!E114,"")</f>
        <v/>
      </c>
      <c r="F134" s="451" t="str">
        <f>IF('полн.фурн.(P)'!F114&gt;0,'полн.фурн.(P)'!F114,"")</f>
        <v>шт.</v>
      </c>
      <c r="G134" s="426">
        <f>IF('полн.фурн.(P)'!G114&gt;0,'полн.фурн.(P)'!G114,0)</f>
        <v>0</v>
      </c>
      <c r="I134" s="85">
        <f t="shared" si="6"/>
        <v>0</v>
      </c>
    </row>
    <row r="135" spans="1:9" hidden="1">
      <c r="A135" s="450" t="str">
        <f>IF('полн.фурн.(P)'!A115&gt;0,'полн.фурн.(P)'!A115,"")</f>
        <v/>
      </c>
      <c r="B135" s="450" t="str">
        <f>IF('полн.фурн.(P)'!B115&gt;0,'полн.фурн.(P)'!B115,"")</f>
        <v>петля BLUM clip top blumoton +45˚+отв.пл.</v>
      </c>
      <c r="C135" s="451" t="str">
        <f>IF('полн.фурн.(P)'!C115&gt;0,'полн.фурн.(P)'!C115,"")</f>
        <v>79B9658</v>
      </c>
      <c r="D135" s="451" t="str">
        <f>IF('полн.фурн.(P)'!D115&gt;0,'полн.фурн.(P)'!D115,"")</f>
        <v/>
      </c>
      <c r="E135" s="451" t="str">
        <f>IF('полн.фурн.(P)'!E115&gt;0,'полн.фурн.(P)'!E115,"")</f>
        <v/>
      </c>
      <c r="F135" s="451" t="str">
        <f>IF('полн.фурн.(P)'!F115&gt;0,'полн.фурн.(P)'!F115,"")</f>
        <v>шт.</v>
      </c>
      <c r="G135" s="426">
        <f>IF('полн.фурн.(P)'!G115&gt;0,'полн.фурн.(P)'!G115,0)</f>
        <v>0</v>
      </c>
      <c r="I135" s="85">
        <f t="shared" si="6"/>
        <v>0</v>
      </c>
    </row>
    <row r="136" spans="1:9" hidden="1">
      <c r="A136" s="450" t="str">
        <f>IF('полн.фурн.(P)'!A116&gt;0,'полн.фурн.(P)'!A116,"")</f>
        <v/>
      </c>
      <c r="B136" s="450" t="str">
        <f>IF('полн.фурн.(P)'!B116&gt;0,'полн.фурн.(P)'!B116,"")</f>
        <v>петля BLUM clip top blumoton -45˚ + отв.пл.</v>
      </c>
      <c r="C136" s="451" t="str">
        <f>IF('полн.фурн.(P)'!C116&gt;0,'полн.фурн.(P)'!C116,"")</f>
        <v>79B3450</v>
      </c>
      <c r="D136" s="451" t="str">
        <f>IF('полн.фурн.(P)'!D116&gt;0,'полн.фурн.(P)'!D116,"")</f>
        <v/>
      </c>
      <c r="E136" s="451" t="str">
        <f>IF('полн.фурн.(P)'!E116&gt;0,'полн.фурн.(P)'!E116,"")</f>
        <v/>
      </c>
      <c r="F136" s="451" t="str">
        <f>IF('полн.фурн.(P)'!F116&gt;0,'полн.фурн.(P)'!F116,"")</f>
        <v>шт.</v>
      </c>
      <c r="G136" s="426">
        <f>IF('полн.фурн.(P)'!G116&gt;0,'полн.фурн.(P)'!G116,0)</f>
        <v>0</v>
      </c>
      <c r="I136" s="85">
        <f t="shared" si="6"/>
        <v>0</v>
      </c>
    </row>
    <row r="137" spans="1:9" hidden="1">
      <c r="A137" s="450" t="str">
        <f>IF('полн.фурн.(P)'!A117&gt;0,'полн.фурн.(P)'!A117,"")</f>
        <v/>
      </c>
      <c r="B137" s="450" t="str">
        <f>IF('полн.фурн.(P)'!B117&gt;0,'полн.фурн.(P)'!B117,"")</f>
        <v>петля BLUM clip top blumoton +30˚ + отв.пл.</v>
      </c>
      <c r="C137" s="451" t="str">
        <f>IF('полн.фурн.(P)'!C117&gt;0,'полн.фурн.(P)'!C117,"")</f>
        <v>79B9556</v>
      </c>
      <c r="D137" s="451" t="str">
        <f>IF('полн.фурн.(P)'!D117&gt;0,'полн.фурн.(P)'!D117,"")</f>
        <v/>
      </c>
      <c r="E137" s="451" t="str">
        <f>IF('полн.фурн.(P)'!E117&gt;0,'полн.фурн.(P)'!E117,"")</f>
        <v/>
      </c>
      <c r="F137" s="451" t="str">
        <f>IF('полн.фурн.(P)'!F117&gt;0,'полн.фурн.(P)'!F117,"")</f>
        <v>шт.</v>
      </c>
      <c r="G137" s="426">
        <f>IF('полн.фурн.(P)'!G117&gt;0,'полн.фурн.(P)'!G117,0)</f>
        <v>0</v>
      </c>
      <c r="I137" s="85">
        <f t="shared" si="6"/>
        <v>0</v>
      </c>
    </row>
    <row r="138" spans="1:9" hidden="1">
      <c r="A138" s="450" t="str">
        <f>IF('полн.фурн.(P)'!A118&gt;0,'полн.фурн.(P)'!A118,"")</f>
        <v/>
      </c>
      <c r="B138" s="450" t="str">
        <f>IF('полн.фурн.(P)'!B118&gt;0,'полн.фурн.(P)'!B118,"")</f>
        <v>петля BLUM clip top blumoton -30˚ + отв.пл.</v>
      </c>
      <c r="C138" s="451" t="str">
        <f>IF('полн.фурн.(P)'!C118&gt;0,'полн.фурн.(P)'!C118,"")</f>
        <v>79B3451</v>
      </c>
      <c r="D138" s="451" t="str">
        <f>IF('полн.фурн.(P)'!D118&gt;0,'полн.фурн.(P)'!D118,"")</f>
        <v/>
      </c>
      <c r="E138" s="451" t="str">
        <f>IF('полн.фурн.(P)'!E118&gt;0,'полн.фурн.(P)'!E118,"")</f>
        <v/>
      </c>
      <c r="F138" s="451" t="str">
        <f>IF('полн.фурн.(P)'!F118&gt;0,'полн.фурн.(P)'!F118,"")</f>
        <v>шт.</v>
      </c>
      <c r="G138" s="426">
        <f>IF('полн.фурн.(P)'!G118&gt;0,'полн.фурн.(P)'!G118,0)</f>
        <v>0</v>
      </c>
      <c r="I138" s="85">
        <f t="shared" si="6"/>
        <v>0</v>
      </c>
    </row>
    <row r="139" spans="1:9" hidden="1">
      <c r="A139" s="450" t="str">
        <f>IF('полн.фурн.(P)'!A119&gt;0,'полн.фурн.(P)'!A119,"")</f>
        <v/>
      </c>
      <c r="B139" s="450" t="str">
        <f>IF('полн.фурн.(P)'!B119&gt;0,'полн.фурн.(P)'!B119,"")</f>
        <v>петля BLUM clip top blumoton +90˚ накладная + отв.пл.</v>
      </c>
      <c r="C139" s="451" t="str">
        <f>IF('полн.фурн.(P)'!C119&gt;0,'полн.фурн.(P)'!C119,"")</f>
        <v>79В9950.37</v>
      </c>
      <c r="D139" s="451" t="str">
        <f>IF('полн.фурн.(P)'!D119&gt;0,'полн.фурн.(P)'!D119,"")</f>
        <v/>
      </c>
      <c r="E139" s="451" t="str">
        <f>IF('полн.фурн.(P)'!E119&gt;0,'полн.фурн.(P)'!E119,"")</f>
        <v/>
      </c>
      <c r="F139" s="451" t="str">
        <f>IF('полн.фурн.(P)'!F119&gt;0,'полн.фурн.(P)'!F119,"")</f>
        <v>шт.</v>
      </c>
      <c r="G139" s="426">
        <f>IF('полн.фурн.(P)'!G119&gt;0,'полн.фурн.(P)'!G119,0)</f>
        <v>0</v>
      </c>
      <c r="I139" s="85">
        <f t="shared" si="6"/>
        <v>0</v>
      </c>
    </row>
    <row r="140" spans="1:9" hidden="1">
      <c r="A140" s="450" t="str">
        <f>IF('полн.фурн.(P)'!A120&gt;0,'полн.фурн.(P)'!A120,"")</f>
        <v/>
      </c>
      <c r="B140" s="450" t="str">
        <f>IF('полн.фурн.(P)'!B120&gt;0,'полн.фурн.(P)'!B120,"")</f>
        <v>петля BLUM clip top blumoton +90˚ вкладная + отв.пл.</v>
      </c>
      <c r="C140" s="451" t="str">
        <f>IF('полн.фурн.(P)'!C120&gt;0,'полн.фурн.(P)'!C120,"")</f>
        <v>79B9550</v>
      </c>
      <c r="D140" s="451" t="str">
        <f>IF('полн.фурн.(P)'!D120&gt;0,'полн.фурн.(P)'!D120,"")</f>
        <v/>
      </c>
      <c r="E140" s="451" t="str">
        <f>IF('полн.фурн.(P)'!E120&gt;0,'полн.фурн.(P)'!E120,"")</f>
        <v/>
      </c>
      <c r="F140" s="451" t="str">
        <f>IF('полн.фурн.(P)'!F120&gt;0,'полн.фурн.(P)'!F120,"")</f>
        <v>шт.</v>
      </c>
      <c r="G140" s="426">
        <f>IF('полн.фурн.(P)'!G120&gt;0,'полн.фурн.(P)'!G120,0)</f>
        <v>0</v>
      </c>
      <c r="I140" s="85">
        <f t="shared" si="6"/>
        <v>0</v>
      </c>
    </row>
    <row r="141" spans="1:9" hidden="1">
      <c r="A141" s="450" t="str">
        <f>IF('полн.фурн.(P)'!A121&gt;0,'полн.фурн.(P)'!A121,"")</f>
        <v/>
      </c>
      <c r="B141" s="450" t="str">
        <f>IF('полн.фурн.(P)'!B121&gt;0,'полн.фурн.(P)'!B121,"")</f>
        <v>петля BLUM clip top blumoton +155˚ накладная + отв.пл.</v>
      </c>
      <c r="C141" s="451" t="str">
        <f>IF('полн.фурн.(P)'!C121&gt;0,'полн.фурн.(P)'!C121,"")</f>
        <v>71T7500N</v>
      </c>
      <c r="D141" s="451" t="str">
        <f>IF('полн.фурн.(P)'!D121&gt;0,'полн.фурн.(P)'!D121,"")</f>
        <v/>
      </c>
      <c r="E141" s="451" t="str">
        <f>IF('полн.фурн.(P)'!E121&gt;0,'полн.фурн.(P)'!E121,"")</f>
        <v/>
      </c>
      <c r="F141" s="451" t="str">
        <f>IF('полн.фурн.(P)'!F121&gt;0,'полн.фурн.(P)'!F121,"")</f>
        <v>шт.</v>
      </c>
      <c r="G141" s="426">
        <f>IF('полн.фурн.(P)'!G121&gt;0,'полн.фурн.(P)'!G121,0)</f>
        <v>0</v>
      </c>
      <c r="I141" s="85">
        <f t="shared" si="6"/>
        <v>0</v>
      </c>
    </row>
    <row r="142" spans="1:9" hidden="1">
      <c r="A142" s="450" t="str">
        <f>IF('полн.фурн.(P)'!A122&gt;0,'полн.фурн.(P)'!A122,"")</f>
        <v/>
      </c>
      <c r="B142" s="450" t="str">
        <f>IF('полн.фурн.(P)'!B122&gt;0,'полн.фурн.(P)'!B122,"")</f>
        <v>петля BLUM clip top blumoton +155˚ полунакладная + отв.пл.</v>
      </c>
      <c r="C142" s="451" t="str">
        <f>IF('полн.фурн.(P)'!C122&gt;0,'полн.фурн.(P)'!C122,"")</f>
        <v>71T7600N</v>
      </c>
      <c r="D142" s="451" t="str">
        <f>IF('полн.фурн.(P)'!D122&gt;0,'полн.фурн.(P)'!D122,"")</f>
        <v/>
      </c>
      <c r="E142" s="451" t="str">
        <f>IF('полн.фурн.(P)'!E122&gt;0,'полн.фурн.(P)'!E122,"")</f>
        <v/>
      </c>
      <c r="F142" s="451" t="str">
        <f>IF('полн.фурн.(P)'!F122&gt;0,'полн.фурн.(P)'!F122,"")</f>
        <v>шт.</v>
      </c>
      <c r="G142" s="426">
        <f>IF('полн.фурн.(P)'!G122&gt;0,'полн.фурн.(P)'!G122,0)</f>
        <v>0</v>
      </c>
      <c r="I142" s="85">
        <f t="shared" si="6"/>
        <v>0</v>
      </c>
    </row>
    <row r="143" spans="1:9" hidden="1">
      <c r="A143" s="450" t="str">
        <f>IF('полн.фурн.(P)'!A123&gt;0,'полн.фурн.(P)'!A123,"")</f>
        <v/>
      </c>
      <c r="B143" s="450" t="str">
        <f>IF('полн.фурн.(P)'!B123&gt;0,'полн.фурн.(P)'!B123,"")</f>
        <v>петля BLUM  +100˚накладная (без пружины) + отв.пл.</v>
      </c>
      <c r="C143" s="451" t="str">
        <f>IF('полн.фурн.(P)'!C123&gt;0,'полн.фурн.(P)'!C123,"")</f>
        <v>70M2550.TL</v>
      </c>
      <c r="D143" s="451" t="str">
        <f>IF('полн.фурн.(P)'!D123&gt;0,'полн.фурн.(P)'!D123,"")</f>
        <v/>
      </c>
      <c r="E143" s="451" t="str">
        <f>IF('полн.фурн.(P)'!E123&gt;0,'полн.фурн.(P)'!E123,"")</f>
        <v/>
      </c>
      <c r="F143" s="451" t="str">
        <f>IF('полн.фурн.(P)'!F123&gt;0,'полн.фурн.(P)'!F123,"")</f>
        <v>шт.</v>
      </c>
      <c r="G143" s="426">
        <f>IF('полн.фурн.(P)'!G123&gt;0,'полн.фурн.(P)'!G123,0)</f>
        <v>0</v>
      </c>
      <c r="I143" s="85">
        <f t="shared" si="6"/>
        <v>0</v>
      </c>
    </row>
    <row r="144" spans="1:9" hidden="1">
      <c r="A144" s="450" t="str">
        <f>IF('полн.фурн.(P)'!A124&gt;0,'полн.фурн.(P)'!A124,"")</f>
        <v/>
      </c>
      <c r="B144" s="450" t="str">
        <f>IF('полн.фурн.(P)'!B124&gt;0,'полн.фурн.(P)'!B124,"")</f>
        <v>петля BLUM  +100˚ полунакладная (без пружины) + отв.пл.</v>
      </c>
      <c r="C144" s="451" t="str">
        <f>IF('полн.фурн.(P)'!C124&gt;0,'полн.фурн.(P)'!C124,"")</f>
        <v>70M2650.TL</v>
      </c>
      <c r="D144" s="451" t="str">
        <f>IF('полн.фурн.(P)'!D124&gt;0,'полн.фурн.(P)'!D124,"")</f>
        <v/>
      </c>
      <c r="E144" s="451" t="str">
        <f>IF('полн.фурн.(P)'!E124&gt;0,'полн.фурн.(P)'!E124,"")</f>
        <v/>
      </c>
      <c r="F144" s="451" t="str">
        <f>IF('полн.фурн.(P)'!F124&gt;0,'полн.фурн.(P)'!F124,"")</f>
        <v>шт.</v>
      </c>
      <c r="G144" s="426">
        <f>IF('полн.фурн.(P)'!G124&gt;0,'полн.фурн.(P)'!G124,0)</f>
        <v>0</v>
      </c>
      <c r="I144" s="85">
        <f t="shared" si="6"/>
        <v>0</v>
      </c>
    </row>
    <row r="145" spans="1:9" hidden="1">
      <c r="A145" s="450" t="str">
        <f>IF('полн.фурн.(P)'!A125&gt;0,'полн.фурн.(P)'!A125,"")</f>
        <v/>
      </c>
      <c r="B145" s="450" t="str">
        <f>IF('полн.фурн.(P)'!B125&gt;0,'полн.фурн.(P)'!B125,"")</f>
        <v>петля BLUM  +100˚внутренняя (без пружины) + отв.пл.</v>
      </c>
      <c r="C145" s="451" t="str">
        <f>IF('полн.фурн.(P)'!C125&gt;0,'полн.фурн.(P)'!C125,"")</f>
        <v>70M2750.TL</v>
      </c>
      <c r="D145" s="451" t="str">
        <f>IF('полн.фурн.(P)'!D125&gt;0,'полн.фурн.(P)'!D125,"")</f>
        <v/>
      </c>
      <c r="E145" s="451" t="str">
        <f>IF('полн.фурн.(P)'!E125&gt;0,'полн.фурн.(P)'!E125,"")</f>
        <v/>
      </c>
      <c r="F145" s="451" t="str">
        <f>IF('полн.фурн.(P)'!F125&gt;0,'полн.фурн.(P)'!F125,"")</f>
        <v>шт.</v>
      </c>
      <c r="G145" s="426">
        <f>IF('полн.фурн.(P)'!G125&gt;0,'полн.фурн.(P)'!G125,0)</f>
        <v>0</v>
      </c>
      <c r="I145" s="85">
        <f t="shared" si="6"/>
        <v>0</v>
      </c>
    </row>
    <row r="146" spans="1:9" hidden="1">
      <c r="A146" s="450" t="str">
        <f>IF('полн.фурн.(P)'!A126&gt;0,'полн.фурн.(P)'!A126,"")</f>
        <v/>
      </c>
      <c r="B146" s="450" t="str">
        <f>IF('полн.фурн.(P)'!B126&gt;0,'полн.фурн.(P)'!B126,"")</f>
        <v>петля BLUM  +45˚ (без пружины) + отв.пл.</v>
      </c>
      <c r="C146" s="451" t="str">
        <f>IF('полн.фурн.(P)'!C126&gt;0,'полн.фурн.(P)'!C126,"")</f>
        <v>78A9658.TL</v>
      </c>
      <c r="D146" s="451" t="str">
        <f>IF('полн.фурн.(P)'!D126&gt;0,'полн.фурн.(P)'!D126,"")</f>
        <v/>
      </c>
      <c r="E146" s="451" t="str">
        <f>IF('полн.фурн.(P)'!E126&gt;0,'полн.фурн.(P)'!E126,"")</f>
        <v/>
      </c>
      <c r="F146" s="451" t="str">
        <f>IF('полн.фурн.(P)'!F126&gt;0,'полн.фурн.(P)'!F126,"")</f>
        <v>шт.</v>
      </c>
      <c r="G146" s="426">
        <f>IF('полн.фурн.(P)'!G126&gt;0,'полн.фурн.(P)'!G126,0)</f>
        <v>0</v>
      </c>
      <c r="I146" s="85">
        <f t="shared" si="6"/>
        <v>0</v>
      </c>
    </row>
    <row r="147" spans="1:9" hidden="1">
      <c r="A147" s="450" t="str">
        <f>IF('полн.фурн.(P)'!A127&gt;0,'полн.фурн.(P)'!A127,"")</f>
        <v/>
      </c>
      <c r="B147" s="450" t="str">
        <f>IF('полн.фурн.(P)'!B127&gt;0,'полн.фурн.(P)'!B127,"")</f>
        <v>петля BLUM  +155˚ накладная (без пружины) + отв.пл.</v>
      </c>
      <c r="C147" s="451" t="str">
        <f>IF('полн.фурн.(P)'!C127&gt;0,'полн.фурн.(P)'!C127,"")</f>
        <v>70Т7550N.TL</v>
      </c>
      <c r="D147" s="451" t="str">
        <f>IF('полн.фурн.(P)'!D127&gt;0,'полн.фурн.(P)'!D127,"")</f>
        <v/>
      </c>
      <c r="E147" s="451" t="str">
        <f>IF('полн.фурн.(P)'!E127&gt;0,'полн.фурн.(P)'!E127,"")</f>
        <v/>
      </c>
      <c r="F147" s="451" t="str">
        <f>IF('полн.фурн.(P)'!F127&gt;0,'полн.фурн.(P)'!F127,"")</f>
        <v>шт.</v>
      </c>
      <c r="G147" s="426">
        <f>IF('полн.фурн.(P)'!G127&gt;0,'полн.фурн.(P)'!G127,0)</f>
        <v>0</v>
      </c>
      <c r="I147" s="85">
        <f t="shared" si="6"/>
        <v>0</v>
      </c>
    </row>
    <row r="148" spans="1:9" hidden="1">
      <c r="A148" s="450" t="str">
        <f>IF('полн.фурн.(P)'!A128&gt;0,'полн.фурн.(P)'!A128,"")</f>
        <v/>
      </c>
      <c r="B148" s="450" t="str">
        <f>IF('полн.фурн.(P)'!B128&gt;0,'полн.фурн.(P)'!B128,"")</f>
        <v>петля BLUM  +90˚под ф.панель (без пружины) + отв.пл.</v>
      </c>
      <c r="C148" s="451" t="str">
        <f>IF('полн.фурн.(P)'!C128&gt;0,'полн.фурн.(P)'!C128,"")</f>
        <v>78T9550.TL</v>
      </c>
      <c r="D148" s="451" t="str">
        <f>IF('полн.фурн.(P)'!D128&gt;0,'полн.фурн.(P)'!D128,"")</f>
        <v/>
      </c>
      <c r="E148" s="451" t="str">
        <f>IF('полн.фурн.(P)'!E128&gt;0,'полн.фурн.(P)'!E128,"")</f>
        <v/>
      </c>
      <c r="F148" s="451" t="str">
        <f>IF('полн.фурн.(P)'!F128&gt;0,'полн.фурн.(P)'!F128,"")</f>
        <v>шт.</v>
      </c>
      <c r="G148" s="426">
        <f>IF('полн.фурн.(P)'!G128&gt;0,'полн.фурн.(P)'!G128,0)</f>
        <v>0</v>
      </c>
      <c r="I148" s="85">
        <f t="shared" si="6"/>
        <v>0</v>
      </c>
    </row>
    <row r="149" spans="1:9" hidden="1">
      <c r="A149" s="450" t="str">
        <f>IF('полн.фурн.(P)'!A129&gt;0,'полн.фурн.(P)'!A129,"")</f>
        <v/>
      </c>
      <c r="B149" s="450" t="str">
        <f>IF('полн.фурн.(P)'!B129&gt;0,'полн.фурн.(P)'!B129,"")</f>
        <v>ответная планка clip 0мм</v>
      </c>
      <c r="C149" s="451" t="str">
        <f>IF('полн.фурн.(P)'!C129&gt;0,'полн.фурн.(P)'!C129,"")</f>
        <v>173L6100</v>
      </c>
      <c r="D149" s="451" t="str">
        <f>IF('полн.фурн.(P)'!D129&gt;0,'полн.фурн.(P)'!D129,"")</f>
        <v/>
      </c>
      <c r="E149" s="451" t="str">
        <f>IF('полн.фурн.(P)'!E129&gt;0,'полн.фурн.(P)'!E129,"")</f>
        <v/>
      </c>
      <c r="F149" s="451" t="str">
        <f>IF('полн.фурн.(P)'!F129&gt;0,'полн.фурн.(P)'!F129,"")</f>
        <v>шт.</v>
      </c>
      <c r="G149" s="426">
        <f>IF('полн.фурн.(P)'!G129&gt;0,'полн.фурн.(P)'!G129,0)</f>
        <v>0</v>
      </c>
      <c r="I149" s="85">
        <f t="shared" si="6"/>
        <v>0</v>
      </c>
    </row>
    <row r="150" spans="1:9" hidden="1">
      <c r="A150" s="450" t="str">
        <f>IF('полн.фурн.(P)'!A130&gt;0,'полн.фурн.(P)'!A130,"")</f>
        <v/>
      </c>
      <c r="B150" s="450" t="str">
        <f>IF('полн.фурн.(P)'!B130&gt;0,'полн.фурн.(P)'!B130,"")</f>
        <v>ответная планка clip +3мм</v>
      </c>
      <c r="C150" s="451" t="str">
        <f>IF('полн.фурн.(P)'!C130&gt;0,'полн.фурн.(P)'!C130,"")</f>
        <v>173Н7130</v>
      </c>
      <c r="D150" s="451" t="str">
        <f>IF('полн.фурн.(P)'!D130&gt;0,'полн.фурн.(P)'!D130,"")</f>
        <v/>
      </c>
      <c r="E150" s="451" t="str">
        <f>IF('полн.фурн.(P)'!E130&gt;0,'полн.фурн.(P)'!E130,"")</f>
        <v/>
      </c>
      <c r="F150" s="451" t="str">
        <f>IF('полн.фурн.(P)'!F130&gt;0,'полн.фурн.(P)'!F130,"")</f>
        <v>шт.</v>
      </c>
      <c r="G150" s="426">
        <f>IF('полн.фурн.(P)'!G130&gt;0,'полн.фурн.(P)'!G130,0)</f>
        <v>0</v>
      </c>
      <c r="I150" s="85">
        <f t="shared" si="6"/>
        <v>0</v>
      </c>
    </row>
    <row r="151" spans="1:9" hidden="1">
      <c r="A151" s="450" t="str">
        <f>IF('полн.фурн.(P)'!A131&gt;0,'полн.фурн.(P)'!A131,"")</f>
        <v/>
      </c>
      <c r="B151" s="450" t="str">
        <f>IF('полн.фурн.(P)'!B131&gt;0,'полн.фурн.(P)'!B131,"")</f>
        <v>ответная планка clip +9мм</v>
      </c>
      <c r="C151" s="451" t="str">
        <f>IF('полн.фурн.(P)'!C131&gt;0,'полн.фурн.(P)'!C131,"")</f>
        <v>175H7190</v>
      </c>
      <c r="D151" s="451" t="str">
        <f>IF('полн.фурн.(P)'!D131&gt;0,'полн.фурн.(P)'!D131,"")</f>
        <v/>
      </c>
      <c r="E151" s="451" t="str">
        <f>IF('полн.фурн.(P)'!E131&gt;0,'полн.фурн.(P)'!E131,"")</f>
        <v/>
      </c>
      <c r="F151" s="451" t="str">
        <f>IF('полн.фурн.(P)'!F131&gt;0,'полн.фурн.(P)'!F131,"")</f>
        <v>шт.</v>
      </c>
      <c r="G151" s="426">
        <f>IF('полн.фурн.(P)'!G131&gt;0,'полн.фурн.(P)'!G131,0)</f>
        <v>0</v>
      </c>
      <c r="I151" s="85">
        <f t="shared" si="6"/>
        <v>0</v>
      </c>
    </row>
    <row r="152" spans="1:9" hidden="1">
      <c r="A152" s="450" t="str">
        <f>IF('полн.фурн.(P)'!A132&gt;0,'полн.фурн.(P)'!A132,"")</f>
        <v/>
      </c>
      <c r="B152" s="450" t="str">
        <f>IF('полн.фурн.(P)'!B132&gt;0,'полн.фурн.(P)'!B132,"")</f>
        <v>ответная планка clip +18мм</v>
      </c>
      <c r="C152" s="451" t="str">
        <f>IF('полн.фурн.(P)'!C132&gt;0,'полн.фурн.(P)'!C132,"")</f>
        <v>175H7190.22</v>
      </c>
      <c r="D152" s="451" t="str">
        <f>IF('полн.фурн.(P)'!D132&gt;0,'полн.фурн.(P)'!D132,"")</f>
        <v/>
      </c>
      <c r="E152" s="451" t="str">
        <f>IF('полн.фурн.(P)'!E132&gt;0,'полн.фурн.(P)'!E132,"")</f>
        <v/>
      </c>
      <c r="F152" s="451" t="str">
        <f>IF('полн.фурн.(P)'!F132&gt;0,'полн.фурн.(P)'!F132,"")</f>
        <v>шт.</v>
      </c>
      <c r="G152" s="426">
        <f>IF('полн.фурн.(P)'!G132&gt;0,'полн.фурн.(P)'!G132,0)</f>
        <v>0</v>
      </c>
      <c r="I152" s="85">
        <f t="shared" si="6"/>
        <v>0</v>
      </c>
    </row>
    <row r="153" spans="1:9" hidden="1">
      <c r="A153" s="450" t="str">
        <f>IF('полн.фурн.(P)'!A133&gt;0,'полн.фурн.(P)'!A133,"")</f>
        <v/>
      </c>
      <c r="B153" s="450" t="str">
        <f>IF('полн.фурн.(P)'!B133&gt;0,'полн.фурн.(P)'!B133,"")</f>
        <v>подкладка -5˚</v>
      </c>
      <c r="C153" s="451" t="str">
        <f>IF('полн.фурн.(P)'!C133&gt;0,'полн.фурн.(P)'!C133,"")</f>
        <v>171А5500</v>
      </c>
      <c r="D153" s="451" t="str">
        <f>IF('полн.фурн.(P)'!D133&gt;0,'полн.фурн.(P)'!D133,"")</f>
        <v/>
      </c>
      <c r="E153" s="451" t="str">
        <f>IF('полн.фурн.(P)'!E133&gt;0,'полн.фурн.(P)'!E133,"")</f>
        <v/>
      </c>
      <c r="F153" s="451" t="str">
        <f>IF('полн.фурн.(P)'!F133&gt;0,'полн.фурн.(P)'!F133,"")</f>
        <v>шт.</v>
      </c>
      <c r="G153" s="426">
        <f>IF('полн.фурн.(P)'!G133&gt;0,'полн.фурн.(P)'!G133,0)</f>
        <v>0</v>
      </c>
      <c r="I153" s="85">
        <f t="shared" si="6"/>
        <v>0</v>
      </c>
    </row>
    <row r="154" spans="1:9" hidden="1">
      <c r="A154" s="450" t="str">
        <f>IF('полн.фурн.(P)'!A134&gt;0,'полн.фурн.(P)'!A134,"")</f>
        <v/>
      </c>
      <c r="B154" s="450" t="str">
        <f>IF('полн.фурн.(P)'!B134&gt;0,'полн.фурн.(P)'!B134,"")</f>
        <v>tip-on (стандартный)</v>
      </c>
      <c r="C154" s="451" t="str">
        <f>IF('полн.фурн.(P)'!C134&gt;0,'полн.фурн.(P)'!C134,"")</f>
        <v>955.1002</v>
      </c>
      <c r="D154" s="451" t="str">
        <f>IF('полн.фурн.(P)'!D134&gt;0,'полн.фурн.(P)'!D134,"")</f>
        <v/>
      </c>
      <c r="E154" s="451" t="str">
        <f>IF('полн.фурн.(P)'!E134&gt;0,'полн.фурн.(P)'!E134,"")</f>
        <v/>
      </c>
      <c r="F154" s="451" t="str">
        <f>IF('полн.фурн.(P)'!F134&gt;0,'полн.фурн.(P)'!F134,"")</f>
        <v>шт.</v>
      </c>
      <c r="G154" s="426">
        <f>IF('полн.фурн.(P)'!G134&gt;0,'полн.фурн.(P)'!G134,0)</f>
        <v>0</v>
      </c>
      <c r="I154" s="85">
        <f t="shared" si="6"/>
        <v>0</v>
      </c>
    </row>
    <row r="155" spans="1:9" hidden="1">
      <c r="A155" s="450" t="str">
        <f>IF('полн.фурн.(P)'!A135&gt;0,'полн.фурн.(P)'!A135,"")</f>
        <v/>
      </c>
      <c r="B155" s="450" t="str">
        <f>IF('полн.фурн.(P)'!B135&gt;0,'полн.фурн.(P)'!B135,"")</f>
        <v>tip-on (усиленный)</v>
      </c>
      <c r="C155" s="451" t="str">
        <f>IF('полн.фурн.(P)'!C135&gt;0,'полн.фурн.(P)'!C135,"")</f>
        <v>955А1002</v>
      </c>
      <c r="D155" s="451" t="str">
        <f>IF('полн.фурн.(P)'!D135&gt;0,'полн.фурн.(P)'!D135,"")</f>
        <v/>
      </c>
      <c r="E155" s="451" t="str">
        <f>IF('полн.фурн.(P)'!E135&gt;0,'полн.фурн.(P)'!E135,"")</f>
        <v/>
      </c>
      <c r="F155" s="451" t="str">
        <f>IF('полн.фурн.(P)'!F135&gt;0,'полн.фурн.(P)'!F135,"")</f>
        <v>шт.</v>
      </c>
      <c r="G155" s="426">
        <f>IF('полн.фурн.(P)'!G135&gt;0,'полн.фурн.(P)'!G135,0)</f>
        <v>0</v>
      </c>
      <c r="I155" s="85">
        <f t="shared" si="6"/>
        <v>0</v>
      </c>
    </row>
    <row r="156" spans="1:9" hidden="1">
      <c r="A156" s="450" t="str">
        <f>IF('полн.фурн.(P)'!A136&gt;0,'полн.фурн.(P)'!A136,"")</f>
        <v/>
      </c>
      <c r="B156" s="450" t="str">
        <f>IF('полн.фурн.(P)'!B136&gt;0,'полн.фурн.(P)'!B136,"")</f>
        <v>планка на клею</v>
      </c>
      <c r="C156" s="451" t="str">
        <f>IF('полн.фурн.(P)'!C136&gt;0,'полн.фурн.(P)'!C136,"")</f>
        <v>955.1008</v>
      </c>
      <c r="D156" s="451" t="str">
        <f>IF('полн.фурн.(P)'!D136&gt;0,'полн.фурн.(P)'!D136,"")</f>
        <v/>
      </c>
      <c r="E156" s="451" t="str">
        <f>IF('полн.фурн.(P)'!E136&gt;0,'полн.фурн.(P)'!E136,"")</f>
        <v/>
      </c>
      <c r="F156" s="451" t="str">
        <f>IF('полн.фурн.(P)'!F136&gt;0,'полн.фурн.(P)'!F136,"")</f>
        <v>шт.</v>
      </c>
      <c r="G156" s="426">
        <f>IF('полн.фурн.(P)'!G136&gt;0,'полн.фурн.(P)'!G136,0)</f>
        <v>0</v>
      </c>
      <c r="I156" s="85">
        <f t="shared" si="6"/>
        <v>0</v>
      </c>
    </row>
    <row r="157" spans="1:9" hidden="1">
      <c r="A157" s="450" t="str">
        <f>IF('полн.фурн.(P)'!A137&gt;0,'полн.фурн.(P)'!A137,"")</f>
        <v/>
      </c>
      <c r="B157" s="450" t="str">
        <f>IF('полн.фурн.(P)'!B137&gt;0,'полн.фурн.(P)'!B137,"")</f>
        <v>демпфер blumotion</v>
      </c>
      <c r="C157" s="451" t="str">
        <f>IF('полн.фурн.(P)'!C137&gt;0,'полн.фурн.(P)'!C137,"")</f>
        <v/>
      </c>
      <c r="D157" s="451" t="str">
        <f>IF('полн.фурн.(P)'!D137&gt;0,'полн.фурн.(P)'!D137,"")</f>
        <v/>
      </c>
      <c r="E157" s="451" t="str">
        <f>IF('полн.фурн.(P)'!E137&gt;0,'полн.фурн.(P)'!E137,"")</f>
        <v/>
      </c>
      <c r="F157" s="451" t="str">
        <f>IF('полн.фурн.(P)'!F137&gt;0,'полн.фурн.(P)'!F137,"")</f>
        <v>шт.</v>
      </c>
      <c r="G157" s="426">
        <f>IF('полн.фурн.(P)'!G137&gt;0,'полн.фурн.(P)'!G137,0)</f>
        <v>0</v>
      </c>
      <c r="I157" s="85">
        <f t="shared" si="6"/>
        <v>0</v>
      </c>
    </row>
    <row r="158" spans="1:9" hidden="1">
      <c r="A158" s="450" t="str">
        <f>IF('полн.фурн.(P)'!A138&gt;0,'полн.фурн.(P)'!A138,"")</f>
        <v/>
      </c>
      <c r="B158" s="450" t="str">
        <f>IF('полн.фурн.(P)'!B138&gt;0,'полн.фурн.(P)'!B138,"")</f>
        <v>амортизатор-магнитная защелка с адаптером AM-PL-DL-MAG</v>
      </c>
      <c r="C158" s="451" t="str">
        <f>IF('полн.фурн.(P)'!C138&gt;0,'полн.фурн.(P)'!C138,"")</f>
        <v/>
      </c>
      <c r="D158" s="451" t="str">
        <f>IF('полн.фурн.(P)'!D138&gt;0,'полн.фурн.(P)'!D138,"")</f>
        <v/>
      </c>
      <c r="E158" s="451" t="str">
        <f>IF('полн.фурн.(P)'!E138&gt;0,'полн.фурн.(P)'!E138,"")</f>
        <v/>
      </c>
      <c r="F158" s="451" t="str">
        <f>IF('полн.фурн.(P)'!F138&gt;0,'полн.фурн.(P)'!F138,"")</f>
        <v>компл.</v>
      </c>
      <c r="G158" s="426">
        <f>IF('полн.фурн.(P)'!G138&gt;0,'полн.фурн.(P)'!G138,0)</f>
        <v>0</v>
      </c>
      <c r="I158" s="85">
        <f t="shared" si="6"/>
        <v>0</v>
      </c>
    </row>
    <row r="159" spans="1:9" hidden="1">
      <c r="A159" s="450" t="str">
        <f>IF('полн.фурн.(P)'!A139&gt;0,'полн.фурн.(P)'!A139,"")</f>
        <v/>
      </c>
      <c r="B159" s="450" t="str">
        <f>IF('полн.фурн.(P)'!B139&gt;0,'полн.фурн.(P)'!B139,"")</f>
        <v>лифт механический</v>
      </c>
      <c r="C159" s="451" t="str">
        <f>IF('полн.фурн.(P)'!C139&gt;0,'полн.фурн.(P)'!C139,"")</f>
        <v>DS-04</v>
      </c>
      <c r="D159" s="451" t="str">
        <f>IF('полн.фурн.(P)'!D139&gt;0,'полн.фурн.(P)'!D139,"")</f>
        <v/>
      </c>
      <c r="E159" s="451" t="str">
        <f>IF('полн.фурн.(P)'!E139&gt;0,'полн.фурн.(P)'!E139,"")</f>
        <v/>
      </c>
      <c r="F159" s="451" t="str">
        <f>IF('полн.фурн.(P)'!F139&gt;0,'полн.фурн.(P)'!F139,"")</f>
        <v>шт.</v>
      </c>
      <c r="G159" s="426">
        <f>IF('полн.фурн.(P)'!G139&gt;0,'полн.фурн.(P)'!G139,0)</f>
        <v>0</v>
      </c>
      <c r="I159" s="85">
        <f t="shared" si="6"/>
        <v>0</v>
      </c>
    </row>
    <row r="160" spans="1:9" hidden="1">
      <c r="A160" s="450" t="str">
        <f>IF('полн.фурн.(P)'!A140&gt;0,'полн.фурн.(P)'!A140,"")</f>
        <v/>
      </c>
      <c r="B160" s="450" t="str">
        <f>IF('полн.фурн.(P)'!B140&gt;0,'полн.фурн.(P)'!B140,"")</f>
        <v>подъемный механизм BLUM HK-Xs  для (массива/узких ал.рамок)</v>
      </c>
      <c r="C160" s="451" t="str">
        <f>IF('полн.фурн.(P)'!C140&gt;0,'полн.фурн.(P)'!C140,"")</f>
        <v/>
      </c>
      <c r="D160" s="451" t="str">
        <f>IF('полн.фурн.(P)'!D140&gt;0,'полн.фурн.(P)'!D140,"")</f>
        <v/>
      </c>
      <c r="E160" s="451" t="str">
        <f>IF('полн.фурн.(P)'!E140&gt;0,'полн.фурн.(P)'!E140,"")</f>
        <v/>
      </c>
      <c r="F160" s="451" t="str">
        <f>IF('полн.фурн.(P)'!F140&gt;0,'полн.фурн.(P)'!F140,"")</f>
        <v>компл.</v>
      </c>
      <c r="G160" s="426">
        <f>IF('полн.фурн.(P)'!G140&gt;0,'полн.фурн.(P)'!G140,0)</f>
        <v>0</v>
      </c>
      <c r="I160" s="85">
        <f t="shared" si="6"/>
        <v>0</v>
      </c>
    </row>
    <row r="161" spans="1:9" hidden="1">
      <c r="A161" s="450" t="str">
        <f>IF('полн.фурн.(P)'!A141&gt;0,'полн.фурн.(P)'!A141,"")</f>
        <v/>
      </c>
      <c r="B161" s="450" t="str">
        <f>IF('полн.фурн.(P)'!B141&gt;0,'полн.фурн.(P)'!B141,"")</f>
        <v>подъемный мех.с рычагом "С" aventos HKs для (массива/узких ал.рамок)</v>
      </c>
      <c r="C161" s="451" t="str">
        <f>IF('полн.фурн.(P)'!C141&gt;0,'полн.фурн.(P)'!C141,"")</f>
        <v>20K2С01</v>
      </c>
      <c r="D161" s="451" t="str">
        <f>IF('полн.фурн.(P)'!D141&gt;0,'полн.фурн.(P)'!D141,"")</f>
        <v/>
      </c>
      <c r="E161" s="451" t="str">
        <f>IF('полн.фурн.(P)'!E141&gt;0,'полн.фурн.(P)'!E141,"")</f>
        <v/>
      </c>
      <c r="F161" s="451" t="str">
        <f>IF('полн.фурн.(P)'!F141&gt;0,'полн.фурн.(P)'!F141,"")</f>
        <v>компл.</v>
      </c>
      <c r="G161" s="426">
        <f>IF('полн.фурн.(P)'!G141&gt;0,'полн.фурн.(P)'!G141,0)</f>
        <v>0</v>
      </c>
      <c r="I161" s="85">
        <f t="shared" si="6"/>
        <v>0</v>
      </c>
    </row>
    <row r="162" spans="1:9" hidden="1">
      <c r="A162" s="450" t="str">
        <f>IF('полн.фурн.(P)'!A142&gt;0,'полн.фурн.(P)'!A142,"")</f>
        <v/>
      </c>
      <c r="B162" s="450" t="str">
        <f>IF('полн.фурн.(P)'!B142&gt;0,'полн.фурн.(P)'!B142,"")</f>
        <v>подъемный мех.с рычагом "Е" aventos HKs для (массива/узких ал.рамок)</v>
      </c>
      <c r="C162" s="451" t="str">
        <f>IF('полн.фурн.(P)'!C142&gt;0,'полн.фурн.(P)'!C142,"")</f>
        <v>20K2Е01</v>
      </c>
      <c r="D162" s="451" t="str">
        <f>IF('полн.фурн.(P)'!D142&gt;0,'полн.фурн.(P)'!D142,"")</f>
        <v/>
      </c>
      <c r="E162" s="451" t="str">
        <f>IF('полн.фурн.(P)'!E142&gt;0,'полн.фурн.(P)'!E142,"")</f>
        <v/>
      </c>
      <c r="F162" s="451" t="str">
        <f>IF('полн.фурн.(P)'!F142&gt;0,'полн.фурн.(P)'!F142,"")</f>
        <v>компл.</v>
      </c>
      <c r="G162" s="426">
        <f>IF('полн.фурн.(P)'!G142&gt;0,'полн.фурн.(P)'!G142,0)</f>
        <v>0</v>
      </c>
      <c r="I162" s="85">
        <f t="shared" si="6"/>
        <v>0</v>
      </c>
    </row>
    <row r="163" spans="1:9" hidden="1">
      <c r="A163" s="450" t="str">
        <f>IF('полн.фурн.(P)'!A143&gt;0,'полн.фурн.(P)'!A143,"")</f>
        <v/>
      </c>
      <c r="B163" s="450" t="str">
        <f>IF('полн.фурн.(P)'!B143&gt;0,'полн.фурн.(P)'!B143,"")</f>
        <v>силовой мех. aventos HFс пазом для (массива/узких ал.рамок)</v>
      </c>
      <c r="C163" s="451" t="str">
        <f>IF('полн.фурн.(P)'!C143&gt;0,'полн.фурн.(P)'!C143,"")</f>
        <v>20F2201.05</v>
      </c>
      <c r="D163" s="451" t="str">
        <f>IF('полн.фурн.(P)'!D143&gt;0,'полн.фурн.(P)'!D143,"")</f>
        <v/>
      </c>
      <c r="E163" s="451" t="str">
        <f>IF('полн.фурн.(P)'!E143&gt;0,'полн.фурн.(P)'!E143,"")</f>
        <v/>
      </c>
      <c r="F163" s="451" t="str">
        <f>IF('полн.фурн.(P)'!F143&gt;0,'полн.фурн.(P)'!F143,"")</f>
        <v>компл.</v>
      </c>
      <c r="G163" s="426">
        <f>IF('полн.фурн.(P)'!G143&gt;0,'полн.фурн.(P)'!G143,0)</f>
        <v>0</v>
      </c>
      <c r="I163" s="85">
        <f t="shared" si="6"/>
        <v>0</v>
      </c>
    </row>
    <row r="164" spans="1:9" hidden="1">
      <c r="A164" s="450" t="str">
        <f>IF('полн.фурн.(P)'!A144&gt;0,'полн.фурн.(P)'!A144,"")</f>
        <v/>
      </c>
      <c r="B164" s="450" t="str">
        <f>IF('полн.фурн.(P)'!B144&gt;0,'полн.фурн.(P)'!B144,"")</f>
        <v>силовой мех. aventos HFс пазом для (массива/узких ал.рамок)</v>
      </c>
      <c r="C164" s="451" t="str">
        <f>IF('полн.фурн.(P)'!C144&gt;0,'полн.фурн.(P)'!C144,"")</f>
        <v>20F2501.05</v>
      </c>
      <c r="D164" s="451" t="str">
        <f>IF('полн.фурн.(P)'!D144&gt;0,'полн.фурн.(P)'!D144,"")</f>
        <v/>
      </c>
      <c r="E164" s="451" t="str">
        <f>IF('полн.фурн.(P)'!E144&gt;0,'полн.фурн.(P)'!E144,"")</f>
        <v/>
      </c>
      <c r="F164" s="451" t="str">
        <f>IF('полн.фурн.(P)'!F144&gt;0,'полн.фурн.(P)'!F144,"")</f>
        <v>компл.</v>
      </c>
      <c r="G164" s="426">
        <f>IF('полн.фурн.(P)'!G144&gt;0,'полн.фурн.(P)'!G144,0)</f>
        <v>0</v>
      </c>
      <c r="I164" s="85">
        <f t="shared" si="6"/>
        <v>0</v>
      </c>
    </row>
    <row r="165" spans="1:9" hidden="1">
      <c r="A165" s="450" t="str">
        <f>IF('полн.фурн.(P)'!A145&gt;0,'полн.фурн.(P)'!A145,"")</f>
        <v/>
      </c>
      <c r="B165" s="450" t="str">
        <f>IF('полн.фурн.(P)'!B145&gt;0,'полн.фурн.(P)'!B145,"")</f>
        <v>силовой мех. aventos HFс пазом для (массива/узких ал.рамок)</v>
      </c>
      <c r="C165" s="451" t="str">
        <f>IF('полн.фурн.(P)'!C145&gt;0,'полн.фурн.(P)'!C145,"")</f>
        <v>20F2801.05</v>
      </c>
      <c r="D165" s="451" t="str">
        <f>IF('полн.фурн.(P)'!D145&gt;0,'полн.фурн.(P)'!D145,"")</f>
        <v/>
      </c>
      <c r="E165" s="451" t="str">
        <f>IF('полн.фурн.(P)'!E145&gt;0,'полн.фурн.(P)'!E145,"")</f>
        <v/>
      </c>
      <c r="F165" s="451" t="str">
        <f>IF('полн.фурн.(P)'!F145&gt;0,'полн.фурн.(P)'!F145,"")</f>
        <v>компл.</v>
      </c>
      <c r="G165" s="426">
        <f>IF('полн.фурн.(P)'!G145&gt;0,'полн.фурн.(P)'!G145,0)</f>
        <v>0</v>
      </c>
      <c r="I165" s="85">
        <f t="shared" si="6"/>
        <v>0</v>
      </c>
    </row>
    <row r="166" spans="1:9" hidden="1">
      <c r="A166" s="450" t="str">
        <f>IF('полн.фурн.(P)'!A146&gt;0,'полн.фурн.(P)'!A146,"")</f>
        <v/>
      </c>
      <c r="B166" s="450" t="str">
        <f>IF('полн.фурн.(P)'!B146&gt;0,'полн.фурн.(P)'!B146,"")</f>
        <v>подъемный мех.с рычагом HK23 aventos для (массива/узких ал.рамок)</v>
      </c>
      <c r="C166" s="451" t="str">
        <f>IF('полн.фурн.(P)'!C146&gt;0,'полн.фурн.(P)'!C146,"")</f>
        <v>20К2301</v>
      </c>
      <c r="D166" s="451" t="str">
        <f>IF('полн.фурн.(P)'!D146&gt;0,'полн.фурн.(P)'!D146,"")</f>
        <v/>
      </c>
      <c r="E166" s="451" t="str">
        <f>IF('полн.фурн.(P)'!E146&gt;0,'полн.фурн.(P)'!E146,"")</f>
        <v/>
      </c>
      <c r="F166" s="451" t="str">
        <f>IF('полн.фурн.(P)'!F146&gt;0,'полн.фурн.(P)'!F146,"")</f>
        <v>компл.</v>
      </c>
      <c r="G166" s="426">
        <f>IF('полн.фурн.(P)'!G146&gt;0,'полн.фурн.(P)'!G146,0)</f>
        <v>0</v>
      </c>
      <c r="I166" s="85">
        <f t="shared" si="6"/>
        <v>0</v>
      </c>
    </row>
    <row r="167" spans="1:9" hidden="1">
      <c r="A167" s="450" t="str">
        <f>IF('полн.фурн.(P)'!A147&gt;0,'полн.фурн.(P)'!A147,"")</f>
        <v/>
      </c>
      <c r="B167" s="450" t="str">
        <f>IF('полн.фурн.(P)'!B147&gt;0,'полн.фурн.(P)'!B147,"")</f>
        <v>подъемный мех.с рычагом HK25 aventos для (массива/узких ал.рамок)</v>
      </c>
      <c r="C167" s="451" t="str">
        <f>IF('полн.фурн.(P)'!C147&gt;0,'полн.фурн.(P)'!C147,"")</f>
        <v>20К2501</v>
      </c>
      <c r="D167" s="451" t="str">
        <f>IF('полн.фурн.(P)'!D147&gt;0,'полн.фурн.(P)'!D147,"")</f>
        <v/>
      </c>
      <c r="E167" s="451" t="str">
        <f>IF('полн.фурн.(P)'!E147&gt;0,'полн.фурн.(P)'!E147,"")</f>
        <v/>
      </c>
      <c r="F167" s="451" t="str">
        <f>IF('полн.фурн.(P)'!F147&gt;0,'полн.фурн.(P)'!F147,"")</f>
        <v>компл.</v>
      </c>
      <c r="G167" s="426">
        <f>IF('полн.фурн.(P)'!G147&gt;0,'полн.фурн.(P)'!G147,0)</f>
        <v>0</v>
      </c>
      <c r="I167" s="85">
        <f t="shared" si="6"/>
        <v>0</v>
      </c>
    </row>
    <row r="168" spans="1:9" hidden="1">
      <c r="A168" s="450" t="str">
        <f>IF('полн.фурн.(P)'!A148&gt;0,'полн.фурн.(P)'!A148,"")</f>
        <v/>
      </c>
      <c r="B168" s="450" t="str">
        <f>IF('полн.фурн.(P)'!B148&gt;0,'полн.фурн.(P)'!B148,"")</f>
        <v>подъемный мех.с рычагом HK27 aventos для (массива/узких ал.рамок)</v>
      </c>
      <c r="C168" s="451" t="str">
        <f>IF('полн.фурн.(P)'!C148&gt;0,'полн.фурн.(P)'!C148,"")</f>
        <v>20К2701</v>
      </c>
      <c r="D168" s="451" t="str">
        <f>IF('полн.фурн.(P)'!D148&gt;0,'полн.фурн.(P)'!D148,"")</f>
        <v/>
      </c>
      <c r="E168" s="451" t="str">
        <f>IF('полн.фурн.(P)'!E148&gt;0,'полн.фурн.(P)'!E148,"")</f>
        <v/>
      </c>
      <c r="F168" s="451" t="str">
        <f>IF('полн.фурн.(P)'!F148&gt;0,'полн.фурн.(P)'!F148,"")</f>
        <v>компл.</v>
      </c>
      <c r="G168" s="426">
        <f>IF('полн.фурн.(P)'!G148&gt;0,'полн.фурн.(P)'!G148,0)</f>
        <v>0</v>
      </c>
      <c r="I168" s="85">
        <f t="shared" si="6"/>
        <v>0</v>
      </c>
    </row>
    <row r="169" spans="1:9" hidden="1">
      <c r="A169" s="450" t="str">
        <f>IF('полн.фурн.(P)'!A149&gt;0,'полн.фурн.(P)'!A149,"")</f>
        <v/>
      </c>
      <c r="B169" s="450" t="str">
        <f>IF('полн.фурн.(P)'!B149&gt;0,'полн.фурн.(P)'!B149,"")</f>
        <v>подъемный мех.с рычагом HK29 aventos для (массива/узких ал.рамок)</v>
      </c>
      <c r="C169" s="451" t="str">
        <f>IF('полн.фурн.(P)'!C149&gt;0,'полн.фурн.(P)'!C149,"")</f>
        <v>20К2901</v>
      </c>
      <c r="D169" s="451" t="str">
        <f>IF('полн.фурн.(P)'!D149&gt;0,'полн.фурн.(P)'!D149,"")</f>
        <v/>
      </c>
      <c r="E169" s="451" t="str">
        <f>IF('полн.фурн.(P)'!E149&gt;0,'полн.фурн.(P)'!E149,"")</f>
        <v/>
      </c>
      <c r="F169" s="451" t="str">
        <f>IF('полн.фурн.(P)'!F149&gt;0,'полн.фурн.(P)'!F149,"")</f>
        <v>компл.</v>
      </c>
      <c r="G169" s="426">
        <f>IF('полн.фурн.(P)'!G149&gt;0,'полн.фурн.(P)'!G149,0)</f>
        <v>0</v>
      </c>
      <c r="I169" s="85">
        <f t="shared" si="6"/>
        <v>0</v>
      </c>
    </row>
    <row r="170" spans="1:9" hidden="1">
      <c r="A170" s="450" t="str">
        <f>IF('полн.фурн.(P)'!A150&gt;0,'полн.фурн.(P)'!A150,"")</f>
        <v/>
      </c>
      <c r="B170" s="450" t="str">
        <f>IF('полн.фурн.(P)'!B150&gt;0,'полн.фурн.(P)'!B150,"")</f>
        <v>подъемн. мех. HL21 с пазом</v>
      </c>
      <c r="C170" s="451" t="str">
        <f>IF('полн.фурн.(P)'!C150&gt;0,'полн.фурн.(P)'!C150,"")</f>
        <v>20L2101</v>
      </c>
      <c r="D170" s="451" t="str">
        <f>IF('полн.фурн.(P)'!D150&gt;0,'полн.фурн.(P)'!D150,"")</f>
        <v/>
      </c>
      <c r="E170" s="451" t="str">
        <f>IF('полн.фурн.(P)'!E150&gt;0,'полн.фурн.(P)'!E150,"")</f>
        <v/>
      </c>
      <c r="F170" s="451" t="str">
        <f>IF('полн.фурн.(P)'!F150&gt;0,'полн.фурн.(P)'!F150,"")</f>
        <v>компл.</v>
      </c>
      <c r="G170" s="426">
        <f>IF('полн.фурн.(P)'!G150&gt;0,'полн.фурн.(P)'!G150,0)</f>
        <v>0</v>
      </c>
      <c r="I170" s="85">
        <f t="shared" si="6"/>
        <v>0</v>
      </c>
    </row>
    <row r="171" spans="1:9" hidden="1">
      <c r="A171" s="450" t="str">
        <f>IF('полн.фурн.(P)'!A151&gt;0,'полн.фурн.(P)'!A151,"")</f>
        <v/>
      </c>
      <c r="B171" s="450" t="str">
        <f>IF('полн.фурн.(P)'!B151&gt;0,'полн.фурн.(P)'!B151,"")</f>
        <v>подъемн. мех. HL23 с пазом</v>
      </c>
      <c r="C171" s="451" t="str">
        <f>IF('полн.фурн.(P)'!C151&gt;0,'полн.фурн.(P)'!C151,"")</f>
        <v>20L2301</v>
      </c>
      <c r="D171" s="451" t="str">
        <f>IF('полн.фурн.(P)'!D151&gt;0,'полн.фурн.(P)'!D151,"")</f>
        <v/>
      </c>
      <c r="E171" s="451" t="str">
        <f>IF('полн.фурн.(P)'!E151&gt;0,'полн.фурн.(P)'!E151,"")</f>
        <v/>
      </c>
      <c r="F171" s="451" t="str">
        <f>IF('полн.фурн.(P)'!F151&gt;0,'полн.фурн.(P)'!F151,"")</f>
        <v>компл.</v>
      </c>
      <c r="G171" s="426">
        <f>IF('полн.фурн.(P)'!G151&gt;0,'полн.фурн.(P)'!G151,0)</f>
        <v>0</v>
      </c>
      <c r="I171" s="85">
        <f t="shared" si="6"/>
        <v>0</v>
      </c>
    </row>
    <row r="172" spans="1:9" hidden="1">
      <c r="A172" s="450" t="str">
        <f>IF('полн.фурн.(P)'!A152&gt;0,'полн.фурн.(P)'!A152,"")</f>
        <v/>
      </c>
      <c r="B172" s="450" t="str">
        <f>IF('полн.фурн.(P)'!B152&gt;0,'полн.фурн.(P)'!B152,"")</f>
        <v>подъемн. мех. HL25 с пазом</v>
      </c>
      <c r="C172" s="451" t="str">
        <f>IF('полн.фурн.(P)'!C152&gt;0,'полн.фурн.(P)'!C152,"")</f>
        <v>20L2501</v>
      </c>
      <c r="D172" s="451" t="str">
        <f>IF('полн.фурн.(P)'!D152&gt;0,'полн.фурн.(P)'!D152,"")</f>
        <v/>
      </c>
      <c r="E172" s="451" t="str">
        <f>IF('полн.фурн.(P)'!E152&gt;0,'полн.фурн.(P)'!E152,"")</f>
        <v/>
      </c>
      <c r="F172" s="451" t="str">
        <f>IF('полн.фурн.(P)'!F152&gt;0,'полн.фурн.(P)'!F152,"")</f>
        <v>компл.</v>
      </c>
      <c r="G172" s="426">
        <f>IF('полн.фурн.(P)'!G152&gt;0,'полн.фурн.(P)'!G152,0)</f>
        <v>0</v>
      </c>
      <c r="I172" s="85">
        <f t="shared" si="6"/>
        <v>0</v>
      </c>
    </row>
    <row r="173" spans="1:9" hidden="1">
      <c r="A173" s="450" t="str">
        <f>IF('полн.фурн.(P)'!A153&gt;0,'полн.фурн.(P)'!A153,"")</f>
        <v/>
      </c>
      <c r="B173" s="450" t="str">
        <f>IF('полн.фурн.(P)'!B153&gt;0,'полн.фурн.(P)'!B153,"")</f>
        <v>подъемн. мех. HL27 с пазом</v>
      </c>
      <c r="C173" s="451" t="str">
        <f>IF('полн.фурн.(P)'!C153&gt;0,'полн.фурн.(P)'!C153,"")</f>
        <v>20L2701</v>
      </c>
      <c r="D173" s="451" t="str">
        <f>IF('полн.фурн.(P)'!D153&gt;0,'полн.фурн.(P)'!D153,"")</f>
        <v/>
      </c>
      <c r="E173" s="451" t="str">
        <f>IF('полн.фурн.(P)'!E153&gt;0,'полн.фурн.(P)'!E153,"")</f>
        <v/>
      </c>
      <c r="F173" s="451" t="str">
        <f>IF('полн.фурн.(P)'!F153&gt;0,'полн.фурн.(P)'!F153,"")</f>
        <v>компл.</v>
      </c>
      <c r="G173" s="426">
        <f>IF('полн.фурн.(P)'!G153&gt;0,'полн.фурн.(P)'!G153,0)</f>
        <v>0</v>
      </c>
      <c r="I173" s="85">
        <f t="shared" si="6"/>
        <v>0</v>
      </c>
    </row>
    <row r="174" spans="1:9" hidden="1">
      <c r="A174" s="450" t="str">
        <f>IF('полн.фурн.(P)'!A154&gt;0,'полн.фурн.(P)'!A154,"")</f>
        <v/>
      </c>
      <c r="B174" s="450" t="str">
        <f>IF('полн.фурн.(P)'!B154&gt;0,'полн.фурн.(P)'!B154,"")</f>
        <v>подъемн. мех. HL29 с пазом</v>
      </c>
      <c r="C174" s="451" t="str">
        <f>IF('полн.фурн.(P)'!C154&gt;0,'полн.фурн.(P)'!C154,"")</f>
        <v>20L29105</v>
      </c>
      <c r="D174" s="451" t="str">
        <f>IF('полн.фурн.(P)'!D154&gt;0,'полн.фурн.(P)'!D154,"")</f>
        <v/>
      </c>
      <c r="E174" s="451" t="str">
        <f>IF('полн.фурн.(P)'!E154&gt;0,'полн.фурн.(P)'!E154,"")</f>
        <v/>
      </c>
      <c r="F174" s="451" t="str">
        <f>IF('полн.фурн.(P)'!F154&gt;0,'полн.фурн.(P)'!F154,"")</f>
        <v>компл.</v>
      </c>
      <c r="G174" s="426">
        <f>IF('полн.фурн.(P)'!G154&gt;0,'полн.фурн.(P)'!G154,0)</f>
        <v>0</v>
      </c>
      <c r="I174" s="85">
        <f t="shared" si="6"/>
        <v>0</v>
      </c>
    </row>
    <row r="175" spans="1:9" hidden="1">
      <c r="A175" s="450" t="str">
        <f>IF('полн.фурн.(P)'!A155&gt;0,'полн.фурн.(P)'!A155,"")</f>
        <v/>
      </c>
      <c r="B175" s="450" t="str">
        <f>IF('полн.фурн.(P)'!B155&gt;0,'полн.фурн.(P)'!B155,"")</f>
        <v>штанга под раскрой</v>
      </c>
      <c r="C175" s="451" t="str">
        <f>IF('полн.фурн.(P)'!C155&gt;0,'полн.фурн.(P)'!C155,"")</f>
        <v>20Q1061UA</v>
      </c>
      <c r="D175" s="451" t="str">
        <f>IF('полн.фурн.(P)'!D155&gt;0,'полн.фурн.(P)'!D155,"")</f>
        <v/>
      </c>
      <c r="E175" s="451" t="str">
        <f>IF('полн.фурн.(P)'!E155&gt;0,'полн.фурн.(P)'!E155,"")</f>
        <v>L=1200</v>
      </c>
      <c r="F175" s="451" t="str">
        <f>IF('полн.фурн.(P)'!F155&gt;0,'полн.фурн.(P)'!F155,"")</f>
        <v>шт.</v>
      </c>
      <c r="G175" s="426">
        <f>IF('полн.фурн.(P)'!G155&gt;0,'полн.фурн.(P)'!G155,0)</f>
        <v>0</v>
      </c>
      <c r="I175" s="85">
        <f t="shared" si="6"/>
        <v>0</v>
      </c>
    </row>
    <row r="176" spans="1:9" hidden="1">
      <c r="A176" s="450" t="str">
        <f>IF('полн.фурн.(P)'!A156&gt;0,'полн.фурн.(P)'!A156,"")</f>
        <v/>
      </c>
      <c r="B176" s="450" t="str">
        <f>IF('полн.фурн.(P)'!B156&gt;0,'полн.фурн.(P)'!B156,"")</f>
        <v>заглушка штанги aventos HL</v>
      </c>
      <c r="C176" s="451" t="str">
        <f>IF('полн.фурн.(P)'!C156&gt;0,'полн.фурн.(P)'!C156,"")</f>
        <v>20Q0003A01</v>
      </c>
      <c r="D176" s="451" t="str">
        <f>IF('полн.фурн.(P)'!D156&gt;0,'полн.фурн.(P)'!D156,"")</f>
        <v/>
      </c>
      <c r="E176" s="451" t="str">
        <f>IF('полн.фурн.(P)'!E156&gt;0,'полн.фурн.(P)'!E156,"")</f>
        <v/>
      </c>
      <c r="F176" s="451" t="str">
        <f>IF('полн.фурн.(P)'!F156&gt;0,'полн.фурн.(P)'!F156,"")</f>
        <v>шт.</v>
      </c>
      <c r="G176" s="426">
        <f>IF('полн.фурн.(P)'!G156&gt;0,'полн.фурн.(P)'!G156,0)</f>
        <v>0</v>
      </c>
      <c r="I176" s="85">
        <f t="shared" si="6"/>
        <v>0</v>
      </c>
    </row>
    <row r="177" spans="1:9" hidden="1">
      <c r="A177" s="450" t="str">
        <f>IF('полн.фурн.(P)'!A157&gt;0,'полн.фурн.(P)'!A157,"")</f>
        <v/>
      </c>
      <c r="B177" s="450" t="str">
        <f>IF('полн.фурн.(P)'!B157&gt;0,'полн.фурн.(P)'!B157,"")</f>
        <v xml:space="preserve">силовой механизм </v>
      </c>
      <c r="C177" s="451" t="str">
        <f>IF('полн.фурн.(P)'!C157&gt;0,'полн.фурн.(P)'!C157,"")</f>
        <v>20S2G01</v>
      </c>
      <c r="D177" s="451" t="str">
        <f>IF('полн.фурн.(P)'!D157&gt;0,'полн.фурн.(P)'!D157,"")</f>
        <v/>
      </c>
      <c r="E177" s="451" t="str">
        <f>IF('полн.фурн.(P)'!E157&gt;0,'полн.фурн.(P)'!E157,"")</f>
        <v/>
      </c>
      <c r="F177" s="451" t="str">
        <f>IF('полн.фурн.(P)'!F157&gt;0,'полн.фурн.(P)'!F157,"")</f>
        <v>компл.</v>
      </c>
      <c r="G177" s="426">
        <f>IF('полн.фурн.(P)'!G157&gt;0,'полн.фурн.(P)'!G157,0)</f>
        <v>0</v>
      </c>
      <c r="I177" s="85">
        <f t="shared" si="6"/>
        <v>0</v>
      </c>
    </row>
    <row r="178" spans="1:9" hidden="1">
      <c r="A178" s="450" t="str">
        <f>IF('полн.фурн.(P)'!A158&gt;0,'полн.фурн.(P)'!A158,"")</f>
        <v/>
      </c>
      <c r="B178" s="450" t="str">
        <f>IF('полн.фурн.(P)'!B158&gt;0,'полн.фурн.(P)'!B158,"")</f>
        <v xml:space="preserve">силовой механизм </v>
      </c>
      <c r="C178" s="451" t="str">
        <f>IF('полн.фурн.(P)'!C158&gt;0,'полн.фурн.(P)'!C158,"")</f>
        <v>20S2H01</v>
      </c>
      <c r="D178" s="451" t="str">
        <f>IF('полн.фурн.(P)'!D158&gt;0,'полн.фурн.(P)'!D158,"")</f>
        <v/>
      </c>
      <c r="E178" s="451" t="str">
        <f>IF('полн.фурн.(P)'!E158&gt;0,'полн.фурн.(P)'!E158,"")</f>
        <v/>
      </c>
      <c r="F178" s="451" t="str">
        <f>IF('полн.фурн.(P)'!F158&gt;0,'полн.фурн.(P)'!F158,"")</f>
        <v>компл.</v>
      </c>
      <c r="G178" s="426">
        <f>IF('полн.фурн.(P)'!G158&gt;0,'полн.фурн.(P)'!G158,0)</f>
        <v>0</v>
      </c>
      <c r="I178" s="85">
        <f t="shared" si="6"/>
        <v>0</v>
      </c>
    </row>
    <row r="179" spans="1:9" hidden="1">
      <c r="A179" s="450" t="str">
        <f>IF('полн.фурн.(P)'!A159&gt;0,'полн.фурн.(P)'!A159,"")</f>
        <v/>
      </c>
      <c r="B179" s="450" t="str">
        <f>IF('полн.фурн.(P)'!B159&gt;0,'полн.фурн.(P)'!B159,"")</f>
        <v xml:space="preserve">силовой механизм </v>
      </c>
      <c r="C179" s="451" t="str">
        <f>IF('полн.фурн.(P)'!C159&gt;0,'полн.фурн.(P)'!C159,"")</f>
        <v>20S2I01</v>
      </c>
      <c r="D179" s="451" t="str">
        <f>IF('полн.фурн.(P)'!D159&gt;0,'полн.фурн.(P)'!D159,"")</f>
        <v/>
      </c>
      <c r="E179" s="451" t="str">
        <f>IF('полн.фурн.(P)'!E159&gt;0,'полн.фурн.(P)'!E159,"")</f>
        <v/>
      </c>
      <c r="F179" s="451" t="str">
        <f>IF('полн.фурн.(P)'!F159&gt;0,'полн.фурн.(P)'!F159,"")</f>
        <v>компл.</v>
      </c>
      <c r="G179" s="426">
        <f>IF('полн.фурн.(P)'!G159&gt;0,'полн.фурн.(P)'!G159,0)</f>
        <v>0</v>
      </c>
      <c r="I179" s="85">
        <f t="shared" si="6"/>
        <v>0</v>
      </c>
    </row>
    <row r="180" spans="1:9" hidden="1">
      <c r="A180" s="450" t="str">
        <f>IF('полн.фурн.(P)'!A160&gt;0,'полн.фурн.(P)'!A160,"")</f>
        <v/>
      </c>
      <c r="B180" s="450" t="str">
        <f>IF('полн.фурн.(P)'!B160&gt;0,'полн.фурн.(P)'!B160,"")</f>
        <v xml:space="preserve">силовой механизм </v>
      </c>
      <c r="C180" s="451" t="str">
        <f>IF('полн.фурн.(P)'!C160&gt;0,'полн.фурн.(P)'!C160,"")</f>
        <v>20S2A01</v>
      </c>
      <c r="D180" s="451" t="str">
        <f>IF('полн.фурн.(P)'!D160&gt;0,'полн.фурн.(P)'!D160,"")</f>
        <v/>
      </c>
      <c r="E180" s="451" t="str">
        <f>IF('полн.фурн.(P)'!E160&gt;0,'полн.фурн.(P)'!E160,"")</f>
        <v/>
      </c>
      <c r="F180" s="451" t="str">
        <f>IF('полн.фурн.(P)'!F160&gt;0,'полн.фурн.(P)'!F160,"")</f>
        <v>компл.</v>
      </c>
      <c r="G180" s="426">
        <f>IF('полн.фурн.(P)'!G160&gt;0,'полн.фурн.(P)'!G160,0)</f>
        <v>0</v>
      </c>
      <c r="I180" s="85">
        <f t="shared" si="6"/>
        <v>0</v>
      </c>
    </row>
    <row r="181" spans="1:9" hidden="1">
      <c r="A181" s="450" t="str">
        <f>IF('полн.фурн.(P)'!A161&gt;0,'полн.фурн.(P)'!A161,"")</f>
        <v/>
      </c>
      <c r="B181" s="450" t="str">
        <f>IF('полн.фурн.(P)'!B161&gt;0,'полн.фурн.(P)'!B161,"")</f>
        <v xml:space="preserve">силовой механизм </v>
      </c>
      <c r="C181" s="451" t="str">
        <f>IF('полн.фурн.(P)'!C161&gt;0,'полн.фурн.(P)'!C161,"")</f>
        <v>20S2B01</v>
      </c>
      <c r="D181" s="451" t="str">
        <f>IF('полн.фурн.(P)'!D161&gt;0,'полн.фурн.(P)'!D161,"")</f>
        <v/>
      </c>
      <c r="E181" s="451" t="str">
        <f>IF('полн.фурн.(P)'!E161&gt;0,'полн.фурн.(P)'!E161,"")</f>
        <v/>
      </c>
      <c r="F181" s="451" t="str">
        <f>IF('полн.фурн.(P)'!F161&gt;0,'полн.фурн.(P)'!F161,"")</f>
        <v>компл.</v>
      </c>
      <c r="G181" s="426">
        <f>IF('полн.фурн.(P)'!G161&gt;0,'полн.фурн.(P)'!G161,0)</f>
        <v>0</v>
      </c>
      <c r="I181" s="85">
        <f t="shared" si="6"/>
        <v>0</v>
      </c>
    </row>
    <row r="182" spans="1:9" hidden="1">
      <c r="A182" s="450" t="str">
        <f>IF('полн.фурн.(P)'!A162&gt;0,'полн.фурн.(P)'!A162,"")</f>
        <v/>
      </c>
      <c r="B182" s="450" t="str">
        <f>IF('полн.фурн.(P)'!B162&gt;0,'полн.фурн.(P)'!B162,"")</f>
        <v xml:space="preserve">силовой механизм </v>
      </c>
      <c r="C182" s="451" t="str">
        <f>IF('полн.фурн.(P)'!C162&gt;0,'полн.фурн.(P)'!C162,"")</f>
        <v>20S2C01</v>
      </c>
      <c r="D182" s="451" t="str">
        <f>IF('полн.фурн.(P)'!D162&gt;0,'полн.фурн.(P)'!D162,"")</f>
        <v/>
      </c>
      <c r="E182" s="451" t="str">
        <f>IF('полн.фурн.(P)'!E162&gt;0,'полн.фурн.(P)'!E162,"")</f>
        <v/>
      </c>
      <c r="F182" s="451" t="str">
        <f>IF('полн.фурн.(P)'!F162&gt;0,'полн.фурн.(P)'!F162,"")</f>
        <v>компл.</v>
      </c>
      <c r="G182" s="426">
        <f>IF('полн.фурн.(P)'!G162&gt;0,'полн.фурн.(P)'!G162,0)</f>
        <v>0</v>
      </c>
      <c r="I182" s="85">
        <f t="shared" si="6"/>
        <v>0</v>
      </c>
    </row>
    <row r="183" spans="1:9" hidden="1">
      <c r="A183" s="450" t="str">
        <f>IF('полн.фурн.(P)'!A163&gt;0,'полн.фурн.(P)'!A163,"")</f>
        <v/>
      </c>
      <c r="B183" s="450" t="str">
        <f>IF('полн.фурн.(P)'!B163&gt;0,'полн.фурн.(P)'!B163,"")</f>
        <v xml:space="preserve">силовой механизм </v>
      </c>
      <c r="C183" s="451" t="str">
        <f>IF('полн.фурн.(P)'!C163&gt;0,'полн.фурн.(P)'!C163,"")</f>
        <v>20S2D01</v>
      </c>
      <c r="D183" s="451" t="str">
        <f>IF('полн.фурн.(P)'!D163&gt;0,'полн.фурн.(P)'!D163,"")</f>
        <v/>
      </c>
      <c r="E183" s="451" t="str">
        <f>IF('полн.фурн.(P)'!E163&gt;0,'полн.фурн.(P)'!E163,"")</f>
        <v/>
      </c>
      <c r="F183" s="451" t="str">
        <f>IF('полн.фурн.(P)'!F163&gt;0,'полн.фурн.(P)'!F163,"")</f>
        <v>компл.</v>
      </c>
      <c r="G183" s="426">
        <f>IF('полн.фурн.(P)'!G163&gt;0,'полн.фурн.(P)'!G163,0)</f>
        <v>0</v>
      </c>
      <c r="I183" s="85">
        <f t="shared" si="6"/>
        <v>0</v>
      </c>
    </row>
    <row r="184" spans="1:9" hidden="1">
      <c r="A184" s="450" t="str">
        <f>IF('полн.фурн.(P)'!A164&gt;0,'полн.фурн.(P)'!A164,"")</f>
        <v/>
      </c>
      <c r="B184" s="450" t="str">
        <f>IF('полн.фурн.(P)'!B164&gt;0,'полн.фурн.(P)'!B164,"")</f>
        <v xml:space="preserve">силовой механизм </v>
      </c>
      <c r="C184" s="451" t="str">
        <f>IF('полн.фурн.(P)'!C164&gt;0,'полн.фурн.(P)'!C164,"")</f>
        <v>20S2E01</v>
      </c>
      <c r="D184" s="451" t="str">
        <f>IF('полн.фурн.(P)'!D164&gt;0,'полн.фурн.(P)'!D164,"")</f>
        <v/>
      </c>
      <c r="E184" s="451" t="str">
        <f>IF('полн.фурн.(P)'!E164&gt;0,'полн.фурн.(P)'!E164,"")</f>
        <v/>
      </c>
      <c r="F184" s="451" t="str">
        <f>IF('полн.фурн.(P)'!F164&gt;0,'полн.фурн.(P)'!F164,"")</f>
        <v>компл.</v>
      </c>
      <c r="G184" s="426">
        <f>IF('полн.фурн.(P)'!G164&gt;0,'полн.фурн.(P)'!G164,0)</f>
        <v>0</v>
      </c>
      <c r="I184" s="85">
        <f t="shared" si="6"/>
        <v>0</v>
      </c>
    </row>
    <row r="185" spans="1:9" hidden="1">
      <c r="A185" s="450" t="str">
        <f>IF('полн.фурн.(P)'!A165&gt;0,'полн.фурн.(P)'!A165,"")</f>
        <v/>
      </c>
      <c r="B185" s="450" t="str">
        <f>IF('полн.фурн.(P)'!B165&gt;0,'полн.фурн.(P)'!B165,"")</f>
        <v xml:space="preserve">силовой механизм </v>
      </c>
      <c r="C185" s="451" t="str">
        <f>IF('полн.фурн.(P)'!C165&gt;0,'полн.фурн.(P)'!C165,"")</f>
        <v>20S2F01</v>
      </c>
      <c r="D185" s="451" t="str">
        <f>IF('полн.фурн.(P)'!D165&gt;0,'полн.фурн.(P)'!D165,"")</f>
        <v/>
      </c>
      <c r="E185" s="451" t="str">
        <f>IF('полн.фурн.(P)'!E165&gt;0,'полн.фурн.(P)'!E165,"")</f>
        <v/>
      </c>
      <c r="F185" s="451" t="str">
        <f>IF('полн.фурн.(P)'!F165&gt;0,'полн.фурн.(P)'!F165,"")</f>
        <v>компл.</v>
      </c>
      <c r="G185" s="426">
        <f>IF('полн.фурн.(P)'!G165&gt;0,'полн.фурн.(P)'!G165,0)</f>
        <v>0</v>
      </c>
      <c r="I185" s="85">
        <f t="shared" si="6"/>
        <v>0</v>
      </c>
    </row>
    <row r="186" spans="1:9" hidden="1">
      <c r="A186" s="450" t="str">
        <f>IF('полн.фурн.(P)'!A166&gt;0,'полн.фурн.(P)'!A166,"")</f>
        <v/>
      </c>
      <c r="B186" s="450" t="str">
        <f>IF('полн.фурн.(P)'!B166&gt;0,'полн.фурн.(P)'!B166,"")</f>
        <v>рычаг aventos HS левый</v>
      </c>
      <c r="C186" s="451" t="str">
        <f>IF('полн.фурн.(P)'!C166&gt;0,'полн.фурн.(P)'!C166,"")</f>
        <v xml:space="preserve">20S3500,06 </v>
      </c>
      <c r="D186" s="451" t="str">
        <f>IF('полн.фурн.(P)'!D166&gt;0,'полн.фурн.(P)'!D166,"")</f>
        <v/>
      </c>
      <c r="E186" s="451" t="str">
        <f>IF('полн.фурн.(P)'!E166&gt;0,'полн.фурн.(P)'!E166,"")</f>
        <v/>
      </c>
      <c r="F186" s="451" t="str">
        <f>IF('полн.фурн.(P)'!F166&gt;0,'полн.фурн.(P)'!F166,"")</f>
        <v>компл.</v>
      </c>
      <c r="G186" s="426">
        <f>IF('полн.фурн.(P)'!G166&gt;0,'полн.фурн.(P)'!G166,0)</f>
        <v>0</v>
      </c>
      <c r="I186" s="85">
        <f t="shared" si="6"/>
        <v>0</v>
      </c>
    </row>
    <row r="187" spans="1:9" hidden="1">
      <c r="A187" s="450" t="str">
        <f>IF('полн.фурн.(P)'!A167&gt;0,'полн.фурн.(P)'!A167,"")</f>
        <v/>
      </c>
      <c r="B187" s="450" t="str">
        <f>IF('полн.фурн.(P)'!B167&gt;0,'полн.фурн.(P)'!B167,"")</f>
        <v>рычаг aventos HS правый</v>
      </c>
      <c r="C187" s="451" t="str">
        <f>IF('полн.фурн.(P)'!C167&gt;0,'полн.фурн.(P)'!C167,"")</f>
        <v>20S3500,06</v>
      </c>
      <c r="D187" s="451" t="str">
        <f>IF('полн.фурн.(P)'!D167&gt;0,'полн.фурн.(P)'!D167,"")</f>
        <v/>
      </c>
      <c r="E187" s="451" t="str">
        <f>IF('полн.фурн.(P)'!E167&gt;0,'полн.фурн.(P)'!E167,"")</f>
        <v/>
      </c>
      <c r="F187" s="451" t="str">
        <f>IF('полн.фурн.(P)'!F167&gt;0,'полн.фурн.(P)'!F167,"")</f>
        <v>компл.</v>
      </c>
      <c r="G187" s="426">
        <f>IF('полн.фурн.(P)'!G167&gt;0,'полн.фурн.(P)'!G167,0)</f>
        <v>0</v>
      </c>
      <c r="I187" s="85">
        <f t="shared" si="6"/>
        <v>0</v>
      </c>
    </row>
    <row r="188" spans="1:9" hidden="1">
      <c r="A188" s="450" t="str">
        <f>IF('полн.фурн.(P)'!A168&gt;0,'полн.фурн.(P)'!A168,"")</f>
        <v/>
      </c>
      <c r="B188" s="450" t="str">
        <f>IF('полн.фурн.(P)'!B168&gt;0,'полн.фурн.(P)'!B168,"")</f>
        <v>штанга под раскрой</v>
      </c>
      <c r="C188" s="451" t="str">
        <f>IF('полн.фурн.(P)'!C168&gt;0,'полн.фурн.(P)'!C168,"")</f>
        <v>20Q1061UN</v>
      </c>
      <c r="D188" s="451" t="str">
        <f>IF('полн.фурн.(P)'!D168&gt;0,'полн.фурн.(P)'!D168,"")</f>
        <v/>
      </c>
      <c r="E188" s="451" t="str">
        <f>IF('полн.фурн.(P)'!E168&gt;0,'полн.фурн.(P)'!E168,"")</f>
        <v>L=1200</v>
      </c>
      <c r="F188" s="451" t="str">
        <f>IF('полн.фурн.(P)'!F168&gt;0,'полн.фурн.(P)'!F168,"")</f>
        <v>шт.</v>
      </c>
      <c r="G188" s="426">
        <f>IF('полн.фурн.(P)'!G168&gt;0,'полн.фурн.(P)'!G168,0)</f>
        <v>0</v>
      </c>
      <c r="I188" s="85">
        <f t="shared" si="6"/>
        <v>0</v>
      </c>
    </row>
    <row r="189" spans="1:9" hidden="1">
      <c r="A189" s="450" t="str">
        <f>IF('полн.фурн.(P)'!A169&gt;0,'полн.фурн.(P)'!A169,"")</f>
        <v/>
      </c>
      <c r="B189" s="450" t="str">
        <f>IF('полн.фурн.(P)'!B169&gt;0,'полн.фурн.(P)'!B169,"")</f>
        <v>эл.вилка (без заземл)</v>
      </c>
      <c r="C189" s="451" t="str">
        <f>IF('полн.фурн.(P)'!C169&gt;0,'полн.фурн.(P)'!C169,"")</f>
        <v/>
      </c>
      <c r="D189" s="451" t="str">
        <f>IF('полн.фурн.(P)'!D169&gt;0,'полн.фурн.(P)'!D169,"")</f>
        <v/>
      </c>
      <c r="E189" s="451" t="str">
        <f>IF('полн.фурн.(P)'!E169&gt;0,'полн.фурн.(P)'!E169,"")</f>
        <v/>
      </c>
      <c r="F189" s="451" t="str">
        <f>IF('полн.фурн.(P)'!F169&gt;0,'полн.фурн.(P)'!F169,"")</f>
        <v>шт.</v>
      </c>
      <c r="G189" s="426">
        <f>IF('полн.фурн.(P)'!G169&gt;0,'полн.фурн.(P)'!G169,0)</f>
        <v>0</v>
      </c>
      <c r="I189" s="85">
        <f t="shared" si="6"/>
        <v>0</v>
      </c>
    </row>
    <row r="190" spans="1:9" hidden="1">
      <c r="A190" s="450" t="str">
        <f>IF('полн.фурн.(P)'!A170&gt;0,'полн.фурн.(P)'!A170,"")</f>
        <v/>
      </c>
      <c r="B190" s="450" t="str">
        <f>IF('полн.фурн.(P)'!B170&gt;0,'полн.фурн.(P)'!B170,"")</f>
        <v>выключатель</v>
      </c>
      <c r="C190" s="451" t="str">
        <f>IF('полн.фурн.(P)'!C170&gt;0,'полн.фурн.(P)'!C170,"")</f>
        <v/>
      </c>
      <c r="D190" s="451" t="str">
        <f>IF('полн.фурн.(P)'!D170&gt;0,'полн.фурн.(P)'!D170,"")</f>
        <v/>
      </c>
      <c r="E190" s="451" t="str">
        <f>IF('полн.фурн.(P)'!E170&gt;0,'полн.фурн.(P)'!E170,"")</f>
        <v/>
      </c>
      <c r="F190" s="451" t="str">
        <f>IF('полн.фурн.(P)'!F170&gt;0,'полн.фурн.(P)'!F170,"")</f>
        <v>шт.</v>
      </c>
      <c r="G190" s="426">
        <f>IF('полн.фурн.(P)'!G170&gt;0,'полн.фурн.(P)'!G170,0)</f>
        <v>0</v>
      </c>
      <c r="I190" s="85">
        <f t="shared" si="6"/>
        <v>0</v>
      </c>
    </row>
    <row r="191" spans="1:9" hidden="1">
      <c r="A191" s="450" t="str">
        <f>IF('полн.фурн.(P)'!A171&gt;0,'полн.фурн.(P)'!A171,"")</f>
        <v/>
      </c>
      <c r="B191" s="450" t="str">
        <f>IF('полн.фурн.(P)'!B171&gt;0,'полн.фурн.(P)'!B171,"")</f>
        <v>провод</v>
      </c>
      <c r="C191" s="451" t="str">
        <f>IF('полн.фурн.(P)'!C171&gt;0,'полн.фурн.(P)'!C171,"")</f>
        <v>ШВВП 2х0,5</v>
      </c>
      <c r="D191" s="451" t="str">
        <f>IF('полн.фурн.(P)'!D171&gt;0,'полн.фурн.(P)'!D171,"")</f>
        <v/>
      </c>
      <c r="E191" s="451" t="str">
        <f>IF('полн.фурн.(P)'!E171&gt;0,'полн.фурн.(P)'!E171,"")</f>
        <v/>
      </c>
      <c r="F191" s="451" t="str">
        <f>IF('полн.фурн.(P)'!F171&gt;0,'полн.фурн.(P)'!F171,"")</f>
        <v>м</v>
      </c>
      <c r="G191" s="426">
        <f>IF('полн.фурн.(P)'!G171&gt;0,'полн.фурн.(P)'!G171,0)</f>
        <v>0</v>
      </c>
      <c r="I191" s="85">
        <f t="shared" si="6"/>
        <v>0</v>
      </c>
    </row>
    <row r="192" spans="1:9" hidden="1">
      <c r="A192" s="450" t="str">
        <f>IF('полн.фурн.(P)'!A172&gt;0,'полн.фурн.(P)'!A172,"")</f>
        <v/>
      </c>
      <c r="B192" s="450" t="str">
        <f>IF('полн.фурн.(P)'!B172&gt;0,'полн.фурн.(P)'!B172,"")</f>
        <v>светильник мебельный : JC G4.0 золото, с лампой, А012</v>
      </c>
      <c r="C192" s="451" t="str">
        <f>IF('полн.фурн.(P)'!C172&gt;0,'полн.фурн.(P)'!C172,"")</f>
        <v/>
      </c>
      <c r="D192" s="451" t="str">
        <f>IF('полн.фурн.(P)'!D172&gt;0,'полн.фурн.(P)'!D172,"")</f>
        <v/>
      </c>
      <c r="E192" s="451" t="str">
        <f>IF('полн.фурн.(P)'!E172&gt;0,'полн.фурн.(P)'!E172,"")</f>
        <v/>
      </c>
      <c r="F192" s="451" t="str">
        <f>IF('полн.фурн.(P)'!F172&gt;0,'полн.фурн.(P)'!F172,"")</f>
        <v>шт.</v>
      </c>
      <c r="G192" s="426">
        <f>IF('полн.фурн.(P)'!G172&gt;0,'полн.фурн.(P)'!G172,0)</f>
        <v>0</v>
      </c>
      <c r="I192" s="85">
        <f t="shared" si="6"/>
        <v>0</v>
      </c>
    </row>
    <row r="193" spans="1:9" hidden="1">
      <c r="A193" s="450" t="str">
        <f>IF('полн.фурн.(P)'!A173&gt;0,'полн.фурн.(P)'!A173,"")</f>
        <v/>
      </c>
      <c r="B193" s="450" t="str">
        <f>IF('полн.фурн.(P)'!B173&gt;0,'полн.фурн.(P)'!B173,"")</f>
        <v>светильник мебельный : JC G4.0 титан, с лампой, А012</v>
      </c>
      <c r="C193" s="451" t="str">
        <f>IF('полн.фурн.(P)'!C173&gt;0,'полн.фурн.(P)'!C173,"")</f>
        <v/>
      </c>
      <c r="D193" s="451" t="str">
        <f>IF('полн.фурн.(P)'!D173&gt;0,'полн.фурн.(P)'!D173,"")</f>
        <v/>
      </c>
      <c r="E193" s="451" t="str">
        <f>IF('полн.фурн.(P)'!E173&gt;0,'полн.фурн.(P)'!E173,"")</f>
        <v/>
      </c>
      <c r="F193" s="451" t="str">
        <f>IF('полн.фурн.(P)'!F173&gt;0,'полн.фурн.(P)'!F173,"")</f>
        <v>шт.</v>
      </c>
      <c r="G193" s="426">
        <f>IF('полн.фурн.(P)'!G173&gt;0,'полн.фурн.(P)'!G173,0)</f>
        <v>0</v>
      </c>
      <c r="I193" s="85">
        <f t="shared" si="6"/>
        <v>0</v>
      </c>
    </row>
    <row r="194" spans="1:9" hidden="1">
      <c r="A194" s="450" t="str">
        <f>IF('полн.фурн.(P)'!A174&gt;0,'полн.фурн.(P)'!A174,"")</f>
        <v/>
      </c>
      <c r="B194" s="450" t="str">
        <f>IF('полн.фурн.(P)'!B174&gt;0,'полн.фурн.(P)'!B174,"")</f>
        <v>светильник мебельный : JC G4.0 хром, с лампой, А012</v>
      </c>
      <c r="C194" s="451" t="str">
        <f>IF('полн.фурн.(P)'!C174&gt;0,'полн.фурн.(P)'!C174,"")</f>
        <v/>
      </c>
      <c r="D194" s="451" t="str">
        <f>IF('полн.фурн.(P)'!D174&gt;0,'полн.фурн.(P)'!D174,"")</f>
        <v/>
      </c>
      <c r="E194" s="451" t="str">
        <f>IF('полн.фурн.(P)'!E174&gt;0,'полн.фурн.(P)'!E174,"")</f>
        <v/>
      </c>
      <c r="F194" s="451" t="str">
        <f>IF('полн.фурн.(P)'!F174&gt;0,'полн.фурн.(P)'!F174,"")</f>
        <v>шт.</v>
      </c>
      <c r="G194" s="426">
        <f>IF('полн.фурн.(P)'!G174&gt;0,'полн.фурн.(P)'!G174,0)</f>
        <v>0</v>
      </c>
      <c r="I194" s="85">
        <f t="shared" si="6"/>
        <v>0</v>
      </c>
    </row>
    <row r="195" spans="1:9" hidden="1">
      <c r="A195" s="450" t="str">
        <f>IF('полн.фурн.(P)'!A175&gt;0,'полн.фурн.(P)'!A175,"")</f>
        <v/>
      </c>
      <c r="B195" s="450" t="str">
        <f>IF('полн.фурн.(P)'!B175&gt;0,'полн.фурн.(P)'!B175,"")</f>
        <v>лента светодиодная : 60SMD(3528)/m 4.8W/m 12V 5m белый, на белом основании , LS603</v>
      </c>
      <c r="C195" s="451" t="str">
        <f>IF('полн.фурн.(P)'!C175&gt;0,'полн.фурн.(P)'!C175,"")</f>
        <v/>
      </c>
      <c r="D195" s="451" t="str">
        <f>IF('полн.фурн.(P)'!D175&gt;0,'полн.фурн.(P)'!D175,"")</f>
        <v/>
      </c>
      <c r="E195" s="451" t="str">
        <f>IF('полн.фурн.(P)'!E175&gt;0,'полн.фурн.(P)'!E175,"")</f>
        <v/>
      </c>
      <c r="F195" s="451" t="str">
        <f>IF('полн.фурн.(P)'!F175&gt;0,'полн.фурн.(P)'!F175,"")</f>
        <v>шт.</v>
      </c>
      <c r="G195" s="426">
        <f>IF('полн.фурн.(P)'!G175&gt;0,'полн.фурн.(P)'!G175,0)</f>
        <v>0</v>
      </c>
      <c r="I195" s="85">
        <f t="shared" si="6"/>
        <v>0</v>
      </c>
    </row>
    <row r="196" spans="1:9" hidden="1">
      <c r="A196" s="450" t="str">
        <f>IF('полн.фурн.(P)'!A176&gt;0,'полн.фурн.(P)'!A176,"")</f>
        <v/>
      </c>
      <c r="B196" s="450" t="str">
        <f>IF('полн.фурн.(P)'!B176&gt;0,'полн.фурн.(P)'!B176,"")</f>
        <v>лента светодиодная : 120SMD(3528)/m 9.6W/m 12V 5m белый на белом, LS612</v>
      </c>
      <c r="C196" s="451" t="str">
        <f>IF('полн.фурн.(P)'!C176&gt;0,'полн.фурн.(P)'!C176,"")</f>
        <v/>
      </c>
      <c r="D196" s="451" t="str">
        <f>IF('полн.фурн.(P)'!D176&gt;0,'полн.фурн.(P)'!D176,"")</f>
        <v/>
      </c>
      <c r="E196" s="451" t="str">
        <f>IF('полн.фурн.(P)'!E176&gt;0,'полн.фурн.(P)'!E176,"")</f>
        <v/>
      </c>
      <c r="F196" s="451" t="str">
        <f>IF('полн.фурн.(P)'!F176&gt;0,'полн.фурн.(P)'!F176,"")</f>
        <v>м</v>
      </c>
      <c r="G196" s="426">
        <f>IF('полн.фурн.(P)'!G176&gt;0,'полн.фурн.(P)'!G176,0)</f>
        <v>0</v>
      </c>
      <c r="I196" s="85">
        <f t="shared" si="6"/>
        <v>0</v>
      </c>
    </row>
    <row r="197" spans="1:9" hidden="1">
      <c r="A197" s="450" t="str">
        <f>IF('полн.фурн.(P)'!A177&gt;0,'полн.фурн.(P)'!A177,"")</f>
        <v/>
      </c>
      <c r="B197" s="450" t="str">
        <f>IF('полн.фурн.(P)'!B177&gt;0,'полн.фурн.(P)'!B177,"")</f>
        <v>лента светодиодная : 60SMD(5050)/m 14.4W/m 12V 5m белый на белом основании, LS606</v>
      </c>
      <c r="C197" s="451" t="str">
        <f>IF('полн.фурн.(P)'!C177&gt;0,'полн.фурн.(P)'!C177,"")</f>
        <v/>
      </c>
      <c r="D197" s="451" t="str">
        <f>IF('полн.фурн.(P)'!D177&gt;0,'полн.фурн.(P)'!D177,"")</f>
        <v/>
      </c>
      <c r="E197" s="451" t="str">
        <f>IF('полн.фурн.(P)'!E177&gt;0,'полн.фурн.(P)'!E177,"")</f>
        <v/>
      </c>
      <c r="F197" s="451" t="str">
        <f>IF('полн.фурн.(P)'!F177&gt;0,'полн.фурн.(P)'!F177,"")</f>
        <v>шт.</v>
      </c>
      <c r="G197" s="426">
        <f>IF('полн.фурн.(P)'!G177&gt;0,'полн.фурн.(P)'!G177,0)</f>
        <v>0</v>
      </c>
      <c r="I197" s="85">
        <f t="shared" ref="I197:I260" si="7">IF(G197&gt;0,1,0)</f>
        <v>0</v>
      </c>
    </row>
    <row r="198" spans="1:9" hidden="1">
      <c r="A198" s="450" t="str">
        <f>IF('полн.фурн.(P)'!A178&gt;0,'полн.фурн.(P)'!A178,"")</f>
        <v/>
      </c>
      <c r="B198" s="450" t="str">
        <f>IF('полн.фурн.(P)'!B178&gt;0,'полн.фурн.(P)'!B178,"")</f>
        <v>лампа светодиодная : 9LED(2W) 12V G4 6400K, LB-16</v>
      </c>
      <c r="C198" s="451" t="str">
        <f>IF('полн.фурн.(P)'!C178&gt;0,'полн.фурн.(P)'!C178,"")</f>
        <v/>
      </c>
      <c r="D198" s="451" t="str">
        <f>IF('полн.фурн.(P)'!D178&gt;0,'полн.фурн.(P)'!D178,"")</f>
        <v/>
      </c>
      <c r="E198" s="451" t="str">
        <f>IF('полн.фурн.(P)'!E178&gt;0,'полн.фурн.(P)'!E178,"")</f>
        <v/>
      </c>
      <c r="F198" s="451" t="str">
        <f>IF('полн.фурн.(P)'!F178&gt;0,'полн.фурн.(P)'!F178,"")</f>
        <v>шт.</v>
      </c>
      <c r="G198" s="426">
        <f>IF('полн.фурн.(P)'!G178&gt;0,'полн.фурн.(P)'!G178,0)</f>
        <v>0</v>
      </c>
      <c r="I198" s="85">
        <f t="shared" si="7"/>
        <v>0</v>
      </c>
    </row>
    <row r="199" spans="1:9" hidden="1">
      <c r="A199" s="450" t="str">
        <f>IF('полн.фурн.(P)'!A179&gt;0,'полн.фурн.(P)'!A179,"")</f>
        <v/>
      </c>
      <c r="B199" s="450" t="str">
        <f>IF('полн.фурн.(P)'!B179&gt;0,'полн.фурн.(P)'!B179,"")</f>
        <v>трансформатор электронный для светодиодной ленты : 30W 12V (драйвер), LB005</v>
      </c>
      <c r="C199" s="451" t="str">
        <f>IF('полн.фурн.(P)'!C179&gt;0,'полн.фурн.(P)'!C179,"")</f>
        <v/>
      </c>
      <c r="D199" s="451" t="str">
        <f>IF('полн.фурн.(P)'!D179&gt;0,'полн.фурн.(P)'!D179,"")</f>
        <v/>
      </c>
      <c r="E199" s="451" t="str">
        <f>IF('полн.фурн.(P)'!E179&gt;0,'полн.фурн.(P)'!E179,"")</f>
        <v/>
      </c>
      <c r="F199" s="451" t="str">
        <f>IF('полн.фурн.(P)'!F179&gt;0,'полн.фурн.(P)'!F179,"")</f>
        <v>шт.</v>
      </c>
      <c r="G199" s="426">
        <f>IF('полн.фурн.(P)'!G179&gt;0,'полн.фурн.(P)'!G179,0)</f>
        <v>0</v>
      </c>
      <c r="I199" s="85">
        <f t="shared" si="7"/>
        <v>0</v>
      </c>
    </row>
    <row r="200" spans="1:9" hidden="1">
      <c r="A200" s="450" t="str">
        <f>IF('полн.фурн.(P)'!A180&gt;0,'полн.фурн.(P)'!A180,"")</f>
        <v/>
      </c>
      <c r="B200" s="450" t="str">
        <f>IF('полн.фурн.(P)'!B180&gt;0,'полн.фурн.(P)'!B180,"")</f>
        <v>трансформатор электронный для светодиодной ленты : 60W 12V (драйвер), LB005</v>
      </c>
      <c r="C200" s="451" t="str">
        <f>IF('полн.фурн.(P)'!C180&gt;0,'полн.фурн.(P)'!C180,"")</f>
        <v/>
      </c>
      <c r="D200" s="451" t="str">
        <f>IF('полн.фурн.(P)'!D180&gt;0,'полн.фурн.(P)'!D180,"")</f>
        <v/>
      </c>
      <c r="E200" s="451" t="str">
        <f>IF('полн.фурн.(P)'!E180&gt;0,'полн.фурн.(P)'!E180,"")</f>
        <v/>
      </c>
      <c r="F200" s="451" t="str">
        <f>IF('полн.фурн.(P)'!F180&gt;0,'полн.фурн.(P)'!F180,"")</f>
        <v>шт.</v>
      </c>
      <c r="G200" s="426">
        <f>IF('полн.фурн.(P)'!G180&gt;0,'полн.фурн.(P)'!G180,0)</f>
        <v>0</v>
      </c>
      <c r="I200" s="85">
        <f t="shared" si="7"/>
        <v>0</v>
      </c>
    </row>
    <row r="201" spans="1:9" hidden="1">
      <c r="A201" s="450" t="str">
        <f>IF('полн.фурн.(P)'!A181&gt;0,'полн.фурн.(P)'!A181,"")</f>
        <v/>
      </c>
      <c r="B201" s="450" t="str">
        <f>IF('полн.фурн.(P)'!B181&gt;0,'полн.фурн.(P)'!B181,"")</f>
        <v>трансформатор электронный для светодиодной ленты : 100W 12V (драйвер), LB009</v>
      </c>
      <c r="C201" s="451" t="str">
        <f>IF('полн.фурн.(P)'!C181&gt;0,'полн.фурн.(P)'!C181,"")</f>
        <v/>
      </c>
      <c r="D201" s="451" t="str">
        <f>IF('полн.фурн.(P)'!D181&gt;0,'полн.фурн.(P)'!D181,"")</f>
        <v/>
      </c>
      <c r="E201" s="451" t="str">
        <f>IF('полн.фурн.(P)'!E181&gt;0,'полн.фурн.(P)'!E181,"")</f>
        <v/>
      </c>
      <c r="F201" s="451" t="str">
        <f>IF('полн.фурн.(P)'!F181&gt;0,'полн.фурн.(P)'!F181,"")</f>
        <v>шт.</v>
      </c>
      <c r="G201" s="426">
        <f>IF('полн.фурн.(P)'!G181&gt;0,'полн.фурн.(P)'!G181,0)</f>
        <v>0</v>
      </c>
      <c r="I201" s="85">
        <f t="shared" si="7"/>
        <v>0</v>
      </c>
    </row>
    <row r="202" spans="1:9" hidden="1">
      <c r="A202" s="450" t="str">
        <f>IF('полн.фурн.(P)'!A182&gt;0,'полн.фурн.(P)'!A182,"")</f>
        <v/>
      </c>
      <c r="B202" s="450" t="str">
        <f>IF('полн.фурн.(P)'!B182&gt;0,'полн.фурн.(P)'!B182,"")</f>
        <v>трансформатор электронный для светодиодной ленты : 150W 12V (драйвер), LB009</v>
      </c>
      <c r="C202" s="451" t="str">
        <f>IF('полн.фурн.(P)'!C182&gt;0,'полн.фурн.(P)'!C182,"")</f>
        <v/>
      </c>
      <c r="D202" s="451" t="str">
        <f>IF('полн.фурн.(P)'!D182&gt;0,'полн.фурн.(P)'!D182,"")</f>
        <v/>
      </c>
      <c r="E202" s="451" t="str">
        <f>IF('полн.фурн.(P)'!E182&gt;0,'полн.фурн.(P)'!E182,"")</f>
        <v/>
      </c>
      <c r="F202" s="451" t="str">
        <f>IF('полн.фурн.(P)'!F182&gt;0,'полн.фурн.(P)'!F182,"")</f>
        <v>шт.</v>
      </c>
      <c r="G202" s="426">
        <f>IF('полн.фурн.(P)'!G182&gt;0,'полн.фурн.(P)'!G182,0)</f>
        <v>0</v>
      </c>
      <c r="I202" s="85">
        <f t="shared" si="7"/>
        <v>0</v>
      </c>
    </row>
    <row r="203" spans="1:9" hidden="1">
      <c r="A203" s="450" t="str">
        <f>IF('полн.фурн.(P)'!A183&gt;0,'полн.фурн.(P)'!A183,"")</f>
        <v/>
      </c>
      <c r="B203" s="450" t="str">
        <f>IF('полн.фурн.(P)'!B183&gt;0,'полн.фурн.(P)'!B183,"")</f>
        <v>трансформатор электронный для светодиодной ленты : 200W 12V (драйвер), LB009</v>
      </c>
      <c r="C203" s="451" t="str">
        <f>IF('полн.фурн.(P)'!C183&gt;0,'полн.фурн.(P)'!C183,"")</f>
        <v/>
      </c>
      <c r="D203" s="451" t="str">
        <f>IF('полн.фурн.(P)'!D183&gt;0,'полн.фурн.(P)'!D183,"")</f>
        <v/>
      </c>
      <c r="E203" s="451" t="str">
        <f>IF('полн.фурн.(P)'!E183&gt;0,'полн.фурн.(P)'!E183,"")</f>
        <v/>
      </c>
      <c r="F203" s="451" t="str">
        <f>IF('полн.фурн.(P)'!F183&gt;0,'полн.фурн.(P)'!F183,"")</f>
        <v>шт.</v>
      </c>
      <c r="G203" s="426">
        <f>IF('полн.фурн.(P)'!G183&gt;0,'полн.фурн.(P)'!G183,0)</f>
        <v>0</v>
      </c>
      <c r="I203" s="85">
        <f t="shared" si="7"/>
        <v>0</v>
      </c>
    </row>
    <row r="204" spans="1:9" hidden="1">
      <c r="A204" s="450" t="str">
        <f>IF('полн.фурн.(P)'!A184&gt;0,'полн.фурн.(P)'!A184,"")</f>
        <v/>
      </c>
      <c r="B204" s="450" t="str">
        <f>IF('полн.фурн.(P)'!B184&gt;0,'полн.фурн.(P)'!B184,"")</f>
        <v>трансформатор электронный понижающий (TASCHIBRA) : 230V/12V 60W, TRA25</v>
      </c>
      <c r="C204" s="451" t="str">
        <f>IF('полн.фурн.(P)'!C184&gt;0,'полн.фурн.(P)'!C184,"")</f>
        <v/>
      </c>
      <c r="D204" s="451" t="str">
        <f>IF('полн.фурн.(P)'!D184&gt;0,'полн.фурн.(P)'!D184,"")</f>
        <v/>
      </c>
      <c r="E204" s="451" t="str">
        <f>IF('полн.фурн.(P)'!E184&gt;0,'полн.фурн.(P)'!E184,"")</f>
        <v/>
      </c>
      <c r="F204" s="451" t="str">
        <f>IF('полн.фурн.(P)'!F184&gt;0,'полн.фурн.(P)'!F184,"")</f>
        <v>шт.</v>
      </c>
      <c r="G204" s="426">
        <f>IF('полн.фурн.(P)'!G184&gt;0,'полн.фурн.(P)'!G184,0)</f>
        <v>0</v>
      </c>
      <c r="I204" s="85">
        <f t="shared" si="7"/>
        <v>0</v>
      </c>
    </row>
    <row r="205" spans="1:9" hidden="1">
      <c r="A205" s="450" t="str">
        <f>IF('полн.фурн.(P)'!A185&gt;0,'полн.фурн.(P)'!A185,"")</f>
        <v/>
      </c>
      <c r="B205" s="450" t="str">
        <f>IF('полн.фурн.(P)'!B185&gt;0,'полн.фурн.(P)'!B185,"")</f>
        <v>трансформатор электронный понижающий (TASCHIBRA) : 230V/12V 105W, TRA25</v>
      </c>
      <c r="C205" s="451" t="str">
        <f>IF('полн.фурн.(P)'!C185&gt;0,'полн.фурн.(P)'!C185,"")</f>
        <v/>
      </c>
      <c r="D205" s="451" t="str">
        <f>IF('полн.фурн.(P)'!D185&gt;0,'полн.фурн.(P)'!D185,"")</f>
        <v/>
      </c>
      <c r="E205" s="451" t="str">
        <f>IF('полн.фурн.(P)'!E185&gt;0,'полн.фурн.(P)'!E185,"")</f>
        <v/>
      </c>
      <c r="F205" s="451" t="str">
        <f>IF('полн.фурн.(P)'!F185&gt;0,'полн.фурн.(P)'!F185,"")</f>
        <v>шт.</v>
      </c>
      <c r="G205" s="426">
        <f>IF('полн.фурн.(P)'!G185&gt;0,'полн.фурн.(P)'!G185,0)</f>
        <v>0</v>
      </c>
      <c r="I205" s="85">
        <f t="shared" si="7"/>
        <v>0</v>
      </c>
    </row>
    <row r="206" spans="1:9" hidden="1">
      <c r="A206" s="450" t="str">
        <f>IF('полн.фурн.(P)'!A186&gt;0,'полн.фурн.(P)'!A186,"")</f>
        <v/>
      </c>
      <c r="B206" s="450" t="str">
        <f>IF('полн.фурн.(P)'!B186&gt;0,'полн.фурн.(P)'!B186,"")</f>
        <v>профиль для LED ленты CAB262 (L-2000)</v>
      </c>
      <c r="C206" s="451" t="str">
        <f>IF('полн.фурн.(P)'!C186&gt;0,'полн.фурн.(P)'!C186,"")</f>
        <v/>
      </c>
      <c r="D206" s="451" t="str">
        <f>IF('полн.фурн.(P)'!D186&gt;0,'полн.фурн.(P)'!D186,"")</f>
        <v/>
      </c>
      <c r="E206" s="451" t="str">
        <f>IF('полн.фурн.(P)'!E186&gt;0,'полн.фурн.(P)'!E186,"")</f>
        <v/>
      </c>
      <c r="F206" s="451" t="str">
        <f>IF('полн.фурн.(P)'!F186&gt;0,'полн.фурн.(P)'!F186,"")</f>
        <v>шт.</v>
      </c>
      <c r="G206" s="426">
        <f>IF('полн.фурн.(P)'!G186&gt;0,'полн.фурн.(P)'!G186,0)</f>
        <v>0</v>
      </c>
      <c r="I206" s="85">
        <f t="shared" si="7"/>
        <v>0</v>
      </c>
    </row>
    <row r="207" spans="1:9" hidden="1">
      <c r="A207" s="450" t="str">
        <f>IF('полн.фурн.(P)'!A187&gt;0,'полн.фурн.(P)'!A187,"")</f>
        <v/>
      </c>
      <c r="B207" s="450" t="str">
        <f>IF('полн.фурн.(P)'!B187&gt;0,'полн.фурн.(P)'!B187,"")</f>
        <v>крючок (д/одежды)</v>
      </c>
      <c r="C207" s="451" t="str">
        <f>IF('полн.фурн.(P)'!C187&gt;0,'полн.фурн.(P)'!C187,"")</f>
        <v>К2342</v>
      </c>
      <c r="D207" s="451" t="str">
        <f>IF('полн.фурн.(P)'!D187&gt;0,'полн.фурн.(P)'!D187,"")</f>
        <v/>
      </c>
      <c r="E207" s="451" t="str">
        <f>IF('полн.фурн.(P)'!E187&gt;0,'полн.фурн.(P)'!E187,"")</f>
        <v/>
      </c>
      <c r="F207" s="451" t="str">
        <f>IF('полн.фурн.(P)'!F187&gt;0,'полн.фурн.(P)'!F187,"")</f>
        <v>шт.</v>
      </c>
      <c r="G207" s="426">
        <f>IF('полн.фурн.(P)'!G187&gt;0,'полн.фурн.(P)'!G187,0)</f>
        <v>0</v>
      </c>
      <c r="I207" s="85">
        <f t="shared" si="7"/>
        <v>0</v>
      </c>
    </row>
    <row r="208" spans="1:9" hidden="1">
      <c r="A208" s="450" t="str">
        <f>IF('полн.фурн.(P)'!A188&gt;0,'полн.фурн.(P)'!A188,"")</f>
        <v/>
      </c>
      <c r="B208" s="450" t="str">
        <f>IF('полн.фурн.(P)'!B188&gt;0,'полн.фурн.(P)'!B188,"")</f>
        <v>крючок (д/одежды)</v>
      </c>
      <c r="C208" s="451" t="str">
        <f>IF('полн.фурн.(P)'!C188&gt;0,'полн.фурн.(P)'!C188,"")</f>
        <v>К2343</v>
      </c>
      <c r="D208" s="451" t="str">
        <f>IF('полн.фурн.(P)'!D188&gt;0,'полн.фурн.(P)'!D188,"")</f>
        <v/>
      </c>
      <c r="E208" s="451" t="str">
        <f>IF('полн.фурн.(P)'!E188&gt;0,'полн.фурн.(P)'!E188,"")</f>
        <v/>
      </c>
      <c r="F208" s="451" t="str">
        <f>IF('полн.фурн.(P)'!F188&gt;0,'полн.фурн.(P)'!F188,"")</f>
        <v>шт.</v>
      </c>
      <c r="G208" s="426">
        <f>IF('полн.фурн.(P)'!G188&gt;0,'полн.фурн.(P)'!G188,0)</f>
        <v>0</v>
      </c>
      <c r="I208" s="85">
        <f t="shared" si="7"/>
        <v>0</v>
      </c>
    </row>
    <row r="209" spans="1:9" hidden="1">
      <c r="A209" s="450" t="str">
        <f>IF('полн.фурн.(P)'!A189&gt;0,'полн.фурн.(P)'!A189,"")</f>
        <v/>
      </c>
      <c r="B209" s="450" t="str">
        <f>IF('полн.фурн.(P)'!B189&gt;0,'полн.фурн.(P)'!B189,"")</f>
        <v>опора INNOVO  ∅ 60х710мм крепление сталь</v>
      </c>
      <c r="C209" s="451" t="str">
        <f>IF('полн.фурн.(P)'!C189&gt;0,'полн.фурн.(P)'!C189,"")</f>
        <v/>
      </c>
      <c r="D209" s="451" t="str">
        <f>IF('полн.фурн.(P)'!D189&gt;0,'полн.фурн.(P)'!D189,"")</f>
        <v>хром</v>
      </c>
      <c r="E209" s="451" t="str">
        <f>IF('полн.фурн.(P)'!E189&gt;0,'полн.фурн.(P)'!E189,"")</f>
        <v>h=710</v>
      </c>
      <c r="F209" s="451" t="str">
        <f>IF('полн.фурн.(P)'!F189&gt;0,'полн.фурн.(P)'!F189,"")</f>
        <v>шт.</v>
      </c>
      <c r="G209" s="426">
        <f>IF('полн.фурн.(P)'!G189&gt;0,'полн.фурн.(P)'!G189,0)</f>
        <v>0</v>
      </c>
      <c r="I209" s="85">
        <f t="shared" si="7"/>
        <v>0</v>
      </c>
    </row>
    <row r="210" spans="1:9" hidden="1">
      <c r="A210" s="450" t="str">
        <f>IF('полн.фурн.(P)'!A190&gt;0,'полн.фурн.(P)'!A190,"")</f>
        <v/>
      </c>
      <c r="B210" s="450" t="str">
        <f>IF('полн.фурн.(P)'!B190&gt;0,'полн.фурн.(P)'!B190,"")</f>
        <v>опора INNOVO  ∅ 60х1100мм крепление сталь</v>
      </c>
      <c r="C210" s="451" t="str">
        <f>IF('полн.фурн.(P)'!C190&gt;0,'полн.фурн.(P)'!C190,"")</f>
        <v/>
      </c>
      <c r="D210" s="451" t="str">
        <f>IF('полн.фурн.(P)'!D190&gt;0,'полн.фурн.(P)'!D190,"")</f>
        <v>хром</v>
      </c>
      <c r="E210" s="451" t="str">
        <f>IF('полн.фурн.(P)'!E190&gt;0,'полн.фурн.(P)'!E190,"")</f>
        <v>h=1100</v>
      </c>
      <c r="F210" s="451" t="str">
        <f>IF('полн.фурн.(P)'!F190&gt;0,'полн.фурн.(P)'!F190,"")</f>
        <v>шт.</v>
      </c>
      <c r="G210" s="426">
        <f>IF('полн.фурн.(P)'!G190&gt;0,'полн.фурн.(P)'!G190,0)</f>
        <v>0</v>
      </c>
      <c r="I210" s="85">
        <f t="shared" si="7"/>
        <v>0</v>
      </c>
    </row>
    <row r="211" spans="1:9" hidden="1">
      <c r="A211" s="450" t="str">
        <f>IF('полн.фурн.(P)'!A191&gt;0,'полн.фурн.(P)'!A191,"")</f>
        <v/>
      </c>
      <c r="B211" s="450" t="str">
        <f>IF('полн.фурн.(P)'!B191&gt;0,'полн.фурн.(P)'!B191,"")</f>
        <v>подпятник регулируемый M6 (подпятник + втулка)</v>
      </c>
      <c r="C211" s="451" t="str">
        <f>IF('полн.фурн.(P)'!C191&gt;0,'полн.фурн.(P)'!C191,"")</f>
        <v/>
      </c>
      <c r="D211" s="451" t="str">
        <f>IF('полн.фурн.(P)'!D191&gt;0,'полн.фурн.(P)'!D191,"")</f>
        <v/>
      </c>
      <c r="E211" s="451" t="str">
        <f>IF('полн.фурн.(P)'!E191&gt;0,'полн.фурн.(P)'!E191,"")</f>
        <v/>
      </c>
      <c r="F211" s="451" t="str">
        <f>IF('полн.фурн.(P)'!F191&gt;0,'полн.фурн.(P)'!F191,"")</f>
        <v>шт.</v>
      </c>
      <c r="G211" s="426">
        <f>IF('полн.фурн.(P)'!G191&gt;0,'полн.фурн.(P)'!G191,0)</f>
        <v>0</v>
      </c>
      <c r="I211" s="85">
        <f t="shared" si="7"/>
        <v>0</v>
      </c>
    </row>
    <row r="212" spans="1:9" hidden="1">
      <c r="A212" s="450" t="str">
        <f>IF('полн.фурн.(P)'!A192&gt;0,'полн.фурн.(P)'!A192,"")</f>
        <v/>
      </c>
      <c r="B212" s="450" t="str">
        <f>IF('полн.фурн.(P)'!B192&gt;0,'полн.фурн.(P)'!B192,"")</f>
        <v>опора пластиковая черная</v>
      </c>
      <c r="C212" s="451" t="str">
        <f>IF('полн.фурн.(P)'!C192&gt;0,'полн.фурн.(P)'!C192,"")</f>
        <v/>
      </c>
      <c r="D212" s="451" t="str">
        <f>IF('полн.фурн.(P)'!D192&gt;0,'полн.фурн.(P)'!D192,"")</f>
        <v/>
      </c>
      <c r="E212" s="451" t="str">
        <f>IF('полн.фурн.(P)'!E192&gt;0,'полн.фурн.(P)'!E192,"")</f>
        <v>H=100/150</v>
      </c>
      <c r="F212" s="451" t="str">
        <f>IF('полн.фурн.(P)'!F192&gt;0,'полн.фурн.(P)'!F192,"")</f>
        <v>шт.</v>
      </c>
      <c r="G212" s="426">
        <f>IF('полн.фурн.(P)'!G192&gt;0,'полн.фурн.(P)'!G192,0)</f>
        <v>0</v>
      </c>
      <c r="I212" s="85">
        <f t="shared" si="7"/>
        <v>0</v>
      </c>
    </row>
    <row r="213" spans="1:9" hidden="1">
      <c r="A213" s="450" t="str">
        <f>IF('полн.фурн.(P)'!A193&gt;0,'полн.фурн.(P)'!A193,"")</f>
        <v/>
      </c>
      <c r="B213" s="450" t="str">
        <f>IF('полн.фурн.(P)'!B193&gt;0,'полн.фурн.(P)'!B193,"")</f>
        <v xml:space="preserve">опора мебельная </v>
      </c>
      <c r="C213" s="451" t="str">
        <f>IF('полн.фурн.(P)'!C193&gt;0,'полн.фурн.(P)'!C193,"")</f>
        <v>????</v>
      </c>
      <c r="D213" s="451" t="str">
        <f>IF('полн.фурн.(P)'!D193&gt;0,'полн.фурн.(P)'!D193,"")</f>
        <v/>
      </c>
      <c r="E213" s="451" t="str">
        <f>IF('полн.фурн.(P)'!E193&gt;0,'полн.фурн.(P)'!E193,"")</f>
        <v>H=100/150</v>
      </c>
      <c r="F213" s="451" t="str">
        <f>IF('полн.фурн.(P)'!F193&gt;0,'полн.фурн.(P)'!F193,"")</f>
        <v>шт.</v>
      </c>
      <c r="G213" s="426">
        <f>IF('полн.фурн.(P)'!G193&gt;0,'полн.фурн.(P)'!G193,0)</f>
        <v>0</v>
      </c>
      <c r="I213" s="85">
        <f t="shared" si="7"/>
        <v>0</v>
      </c>
    </row>
    <row r="214" spans="1:9" hidden="1">
      <c r="A214" s="450" t="str">
        <f>IF('полн.фурн.(P)'!A194&gt;0,'полн.фурн.(P)'!A194,"")</f>
        <v/>
      </c>
      <c r="B214" s="450" t="str">
        <f>IF('полн.фурн.(P)'!B194&gt;0,'полн.фурн.(P)'!B194,"")</f>
        <v xml:space="preserve">клипса к пластиковой опоре H-100 для ДСП </v>
      </c>
      <c r="C214" s="451" t="str">
        <f>IF('полн.фурн.(P)'!C194&gt;0,'полн.фурн.(P)'!C194,"")</f>
        <v/>
      </c>
      <c r="D214" s="451" t="str">
        <f>IF('полн.фурн.(P)'!D194&gt;0,'полн.фурн.(P)'!D194,"")</f>
        <v/>
      </c>
      <c r="E214" s="451" t="str">
        <f>IF('полн.фурн.(P)'!E194&gt;0,'полн.фурн.(P)'!E194,"")</f>
        <v/>
      </c>
      <c r="F214" s="451" t="str">
        <f>IF('полн.фурн.(P)'!F194&gt;0,'полн.фурн.(P)'!F194,"")</f>
        <v>шт.</v>
      </c>
      <c r="G214" s="426">
        <f>IF('полн.фурн.(P)'!G194&gt;0,'полн.фурн.(P)'!G194,0)</f>
        <v>0</v>
      </c>
      <c r="I214" s="85">
        <f t="shared" si="7"/>
        <v>0</v>
      </c>
    </row>
    <row r="215" spans="1:9" hidden="1">
      <c r="A215" s="450" t="str">
        <f>IF('полн.фурн.(P)'!A195&gt;0,'полн.фурн.(P)'!A195,"")</f>
        <v/>
      </c>
      <c r="B215" s="450" t="str">
        <f>IF('полн.фурн.(P)'!B195&gt;0,'полн.фурн.(P)'!B195,"")</f>
        <v xml:space="preserve">клипса к пластиковой опоре H-100 для пласт. цоколя </v>
      </c>
      <c r="C215" s="451" t="str">
        <f>IF('полн.фурн.(P)'!C195&gt;0,'полн.фурн.(P)'!C195,"")</f>
        <v/>
      </c>
      <c r="D215" s="451" t="str">
        <f>IF('полн.фурн.(P)'!D195&gt;0,'полн.фурн.(P)'!D195,"")</f>
        <v/>
      </c>
      <c r="E215" s="451" t="str">
        <f>IF('полн.фурн.(P)'!E195&gt;0,'полн.фурн.(P)'!E195,"")</f>
        <v/>
      </c>
      <c r="F215" s="451" t="str">
        <f>IF('полн.фурн.(P)'!F195&gt;0,'полн.фурн.(P)'!F195,"")</f>
        <v>шт.</v>
      </c>
      <c r="G215" s="426">
        <f>IF('полн.фурн.(P)'!G195&gt;0,'полн.фурн.(P)'!G195,0)</f>
        <v>0</v>
      </c>
      <c r="I215" s="85">
        <f t="shared" si="7"/>
        <v>0</v>
      </c>
    </row>
    <row r="216" spans="1:9" hidden="1">
      <c r="A216" s="450" t="str">
        <f>IF('полн.фурн.(P)'!A196&gt;0,'полн.фурн.(P)'!A196,"")</f>
        <v/>
      </c>
      <c r="B216" s="450" t="str">
        <f>IF('полн.фурн.(P)'!B196&gt;0,'полн.фурн.(P)'!B196,"")</f>
        <v>плинтус пристенный</v>
      </c>
      <c r="C216" s="451" t="str">
        <f>IF('полн.фурн.(P)'!C196&gt;0,'полн.фурн.(P)'!C196,"")</f>
        <v/>
      </c>
      <c r="D216" s="451" t="str">
        <f>IF('полн.фурн.(P)'!D196&gt;0,'полн.фурн.(P)'!D196,"")</f>
        <v/>
      </c>
      <c r="E216" s="451" t="str">
        <f>IF('полн.фурн.(P)'!E196&gt;0,'полн.фурн.(P)'!E196,"")</f>
        <v/>
      </c>
      <c r="F216" s="451" t="str">
        <f>IF('полн.фурн.(P)'!F196&gt;0,'полн.фурн.(P)'!F196,"")</f>
        <v>шт.</v>
      </c>
      <c r="G216" s="426">
        <f>IF('полн.фурн.(P)'!G196&gt;0,'полн.фурн.(P)'!G196,0)</f>
        <v>0</v>
      </c>
      <c r="I216" s="85">
        <f t="shared" si="7"/>
        <v>0</v>
      </c>
    </row>
    <row r="217" spans="1:9" hidden="1">
      <c r="A217" s="450" t="str">
        <f>IF('полн.фурн.(P)'!A197&gt;0,'полн.фурн.(P)'!A197,"")</f>
        <v/>
      </c>
      <c r="B217" s="450" t="str">
        <f>IF('полн.фурн.(P)'!B197&gt;0,'полн.фурн.(P)'!B197,"")</f>
        <v>угол к плинтусу 90гр. (внутренний)</v>
      </c>
      <c r="C217" s="451" t="str">
        <f>IF('полн.фурн.(P)'!C197&gt;0,'полн.фурн.(P)'!C197,"")</f>
        <v/>
      </c>
      <c r="D217" s="451" t="str">
        <f>IF('полн.фурн.(P)'!D197&gt;0,'полн.фурн.(P)'!D197,"")</f>
        <v/>
      </c>
      <c r="E217" s="451" t="str">
        <f>IF('полн.фурн.(P)'!E197&gt;0,'полн.фурн.(P)'!E197,"")</f>
        <v/>
      </c>
      <c r="F217" s="451" t="str">
        <f>IF('полн.фурн.(P)'!F197&gt;0,'полн.фурн.(P)'!F197,"")</f>
        <v>шт.</v>
      </c>
      <c r="G217" s="426">
        <f>IF('полн.фурн.(P)'!G197&gt;0,'полн.фурн.(P)'!G197,0)</f>
        <v>0</v>
      </c>
      <c r="I217" s="85">
        <f t="shared" si="7"/>
        <v>0</v>
      </c>
    </row>
    <row r="218" spans="1:9" hidden="1">
      <c r="A218" s="450" t="str">
        <f>IF('полн.фурн.(P)'!A198&gt;0,'полн.фурн.(P)'!A198,"")</f>
        <v/>
      </c>
      <c r="B218" s="450" t="str">
        <f>IF('полн.фурн.(P)'!B198&gt;0,'полн.фурн.(P)'!B198,"")</f>
        <v>угол к плинтусу 270гр. (наружный)</v>
      </c>
      <c r="C218" s="451" t="str">
        <f>IF('полн.фурн.(P)'!C198&gt;0,'полн.фурн.(P)'!C198,"")</f>
        <v/>
      </c>
      <c r="D218" s="451" t="str">
        <f>IF('полн.фурн.(P)'!D198&gt;0,'полн.фурн.(P)'!D198,"")</f>
        <v/>
      </c>
      <c r="E218" s="451" t="str">
        <f>IF('полн.фурн.(P)'!E198&gt;0,'полн.фурн.(P)'!E198,"")</f>
        <v/>
      </c>
      <c r="F218" s="451" t="str">
        <f>IF('полн.фурн.(P)'!F198&gt;0,'полн.фурн.(P)'!F198,"")</f>
        <v>шт.</v>
      </c>
      <c r="G218" s="426">
        <f>IF('полн.фурн.(P)'!G198&gt;0,'полн.фурн.(P)'!G198,0)</f>
        <v>0</v>
      </c>
      <c r="I218" s="85">
        <f t="shared" si="7"/>
        <v>0</v>
      </c>
    </row>
    <row r="219" spans="1:9" hidden="1">
      <c r="A219" s="450" t="str">
        <f>IF('полн.фурн.(P)'!A199&gt;0,'полн.фурн.(P)'!A199,"")</f>
        <v/>
      </c>
      <c r="B219" s="450" t="str">
        <f>IF('полн.фурн.(P)'!B199&gt;0,'полн.фурн.(P)'!B199,"")</f>
        <v>заглушка плинтуса</v>
      </c>
      <c r="C219" s="451" t="str">
        <f>IF('полн.фурн.(P)'!C199&gt;0,'полн.фурн.(P)'!C199,"")</f>
        <v/>
      </c>
      <c r="D219" s="451" t="str">
        <f>IF('полн.фурн.(P)'!D199&gt;0,'полн.фурн.(P)'!D199,"")</f>
        <v/>
      </c>
      <c r="E219" s="451" t="str">
        <f>IF('полн.фурн.(P)'!E199&gt;0,'полн.фурн.(P)'!E199,"")</f>
        <v/>
      </c>
      <c r="F219" s="451" t="str">
        <f>IF('полн.фурн.(P)'!F199&gt;0,'полн.фурн.(P)'!F199,"")</f>
        <v>шт.</v>
      </c>
      <c r="G219" s="426">
        <f>IF('полн.фурн.(P)'!G199&gt;0,'полн.фурн.(P)'!G199,0)</f>
        <v>0</v>
      </c>
      <c r="I219" s="85">
        <f t="shared" si="7"/>
        <v>0</v>
      </c>
    </row>
    <row r="220" spans="1:9" hidden="1">
      <c r="A220" s="450" t="str">
        <f>IF('полн.фурн.(P)'!A200&gt;0,'полн.фурн.(P)'!A200,"")</f>
        <v/>
      </c>
      <c r="B220" s="450" t="str">
        <f>IF('полн.фурн.(P)'!B200&gt;0,'полн.фурн.(P)'!B200,"")</f>
        <v>пропуск D60</v>
      </c>
      <c r="C220" s="451" t="str">
        <f>IF('полн.фурн.(P)'!C200&gt;0,'полн.фурн.(P)'!C200,"")</f>
        <v/>
      </c>
      <c r="D220" s="451" t="str">
        <f>IF('полн.фурн.(P)'!D200&gt;0,'полн.фурн.(P)'!D200,"")</f>
        <v/>
      </c>
      <c r="E220" s="451" t="str">
        <f>IF('полн.фурн.(P)'!E200&gt;0,'полн.фурн.(P)'!E200,"")</f>
        <v/>
      </c>
      <c r="F220" s="451" t="str">
        <f>IF('полн.фурн.(P)'!F200&gt;0,'полн.фурн.(P)'!F200,"")</f>
        <v>шт.</v>
      </c>
      <c r="G220" s="426">
        <f>IF('полн.фурн.(P)'!G200&gt;0,'полн.фурн.(P)'!G200,0)</f>
        <v>0</v>
      </c>
      <c r="I220" s="85">
        <f t="shared" si="7"/>
        <v>0</v>
      </c>
    </row>
    <row r="221" spans="1:9" hidden="1">
      <c r="A221" s="450" t="str">
        <f>IF('полн.фурн.(P)'!A201&gt;0,'полн.фурн.(P)'!A201,"")</f>
        <v/>
      </c>
      <c r="B221" s="450" t="str">
        <f>IF('полн.фурн.(P)'!B201&gt;0,'полн.фурн.(P)'!B201,"")</f>
        <v>полкодержатель металл</v>
      </c>
      <c r="C221" s="451" t="str">
        <f>IF('полн.фурн.(P)'!C201&gt;0,'полн.фурн.(P)'!C201,"")</f>
        <v/>
      </c>
      <c r="D221" s="451" t="str">
        <f>IF('полн.фурн.(P)'!D201&gt;0,'полн.фурн.(P)'!D201,"")</f>
        <v/>
      </c>
      <c r="E221" s="451" t="str">
        <f>IF('полн.фурн.(P)'!E201&gt;0,'полн.фурн.(P)'!E201,"")</f>
        <v>5х16</v>
      </c>
      <c r="F221" s="451" t="str">
        <f>IF('полн.фурн.(P)'!F201&gt;0,'полн.фурн.(P)'!F201,"")</f>
        <v>шт.</v>
      </c>
      <c r="G221" s="426">
        <f>IF('полн.фурн.(P)'!G201&gt;0,'полн.фурн.(P)'!G201,0)</f>
        <v>0</v>
      </c>
      <c r="I221" s="85">
        <f t="shared" si="7"/>
        <v>0</v>
      </c>
    </row>
    <row r="222" spans="1:9" hidden="1">
      <c r="A222" s="450" t="str">
        <f>IF('полн.фурн.(P)'!A202&gt;0,'полн.фурн.(P)'!A202,"")</f>
        <v/>
      </c>
      <c r="B222" s="450" t="str">
        <f>IF('полн.фурн.(P)'!B202&gt;0,'полн.фурн.(P)'!B202,"")</f>
        <v>полкодержатель SEKURA прямой мебельный</v>
      </c>
      <c r="C222" s="451" t="str">
        <f>IF('полн.фурн.(P)'!C202&gt;0,'полн.фурн.(P)'!C202,"")</f>
        <v/>
      </c>
      <c r="D222" s="451" t="str">
        <f>IF('полн.фурн.(P)'!D202&gt;0,'полн.фурн.(P)'!D202,"")</f>
        <v/>
      </c>
      <c r="E222" s="451" t="str">
        <f>IF('полн.фурн.(P)'!E202&gt;0,'полн.фурн.(P)'!E202,"")</f>
        <v/>
      </c>
      <c r="F222" s="451" t="str">
        <f>IF('полн.фурн.(P)'!F202&gt;0,'полн.фурн.(P)'!F202,"")</f>
        <v>шт.</v>
      </c>
      <c r="G222" s="426">
        <f>IF('полн.фурн.(P)'!G202&gt;0,'полн.фурн.(P)'!G202,0)</f>
        <v>0</v>
      </c>
      <c r="I222" s="85">
        <f t="shared" si="7"/>
        <v>0</v>
      </c>
    </row>
    <row r="223" spans="1:9" hidden="1">
      <c r="A223" s="450" t="str">
        <f>IF('полн.фурн.(P)'!A203&gt;0,'полн.фурн.(P)'!A203,"")</f>
        <v/>
      </c>
      <c r="B223" s="450" t="str">
        <f>IF('полн.фурн.(P)'!B203&gt;0,'полн.фурн.(P)'!B203,"")</f>
        <v>держатель полки "пеликан"</v>
      </c>
      <c r="C223" s="451" t="str">
        <f>IF('полн.фурн.(P)'!C203&gt;0,'полн.фурн.(P)'!C203,"")</f>
        <v/>
      </c>
      <c r="D223" s="451" t="str">
        <f>IF('полн.фурн.(P)'!D203&gt;0,'полн.фурн.(P)'!D203,"")</f>
        <v/>
      </c>
      <c r="E223" s="451" t="str">
        <f>IF('полн.фурн.(P)'!E203&gt;0,'полн.фурн.(P)'!E203,"")</f>
        <v>L=72мм</v>
      </c>
      <c r="F223" s="451" t="str">
        <f>IF('полн.фурн.(P)'!F203&gt;0,'полн.фурн.(P)'!F203,"")</f>
        <v>шт.</v>
      </c>
      <c r="G223" s="426">
        <f>IF('полн.фурн.(P)'!G203&gt;0,'полн.фурн.(P)'!G203,0)</f>
        <v>0</v>
      </c>
      <c r="I223" s="85">
        <f t="shared" si="7"/>
        <v>0</v>
      </c>
    </row>
    <row r="224" spans="1:9" hidden="1">
      <c r="A224" s="450" t="str">
        <f>IF('полн.фурн.(P)'!A204&gt;0,'полн.фурн.(P)'!A204,"")</f>
        <v/>
      </c>
      <c r="B224" s="450" t="str">
        <f>IF('полн.фурн.(P)'!B204&gt;0,'полн.фурн.(P)'!B204,"")</f>
        <v>полкодержатель Titan D-10 L-100</v>
      </c>
      <c r="C224" s="451" t="str">
        <f>IF('полн.фурн.(P)'!C204&gt;0,'полн.фурн.(P)'!C204,"")</f>
        <v/>
      </c>
      <c r="D224" s="451" t="str">
        <f>IF('полн.фурн.(P)'!D204&gt;0,'полн.фурн.(P)'!D204,"")</f>
        <v/>
      </c>
      <c r="E224" s="451" t="str">
        <f>IF('полн.фурн.(P)'!E204&gt;0,'полн.фурн.(P)'!E204,"")</f>
        <v/>
      </c>
      <c r="F224" s="451" t="str">
        <f>IF('полн.фурн.(P)'!F204&gt;0,'полн.фурн.(P)'!F204,"")</f>
        <v>шт.</v>
      </c>
      <c r="G224" s="426">
        <f>IF('полн.фурн.(P)'!G204&gt;0,'полн.фурн.(P)'!G204,0)</f>
        <v>0</v>
      </c>
      <c r="I224" s="85">
        <f t="shared" si="7"/>
        <v>0</v>
      </c>
    </row>
    <row r="225" spans="1:9" hidden="1">
      <c r="A225" s="450" t="str">
        <f>IF('полн.фурн.(P)'!A205&gt;0,'полн.фурн.(P)'!A205,"")</f>
        <v/>
      </c>
      <c r="B225" s="450" t="str">
        <f>IF('полн.фурн.(P)'!B205&gt;0,'полн.фурн.(P)'!B205,"")</f>
        <v>AHS 084 (шайба) конус хром/Крепеж зеркала (SH840OC)</v>
      </c>
      <c r="C225" s="451" t="str">
        <f>IF('полн.фурн.(P)'!C205&gt;0,'полн.фурн.(P)'!C205,"")</f>
        <v/>
      </c>
      <c r="D225" s="451" t="str">
        <f>IF('полн.фурн.(P)'!D205&gt;0,'полн.фурн.(P)'!D205,"")</f>
        <v/>
      </c>
      <c r="E225" s="451" t="str">
        <f>IF('полн.фурн.(P)'!E205&gt;0,'полн.фурн.(P)'!E205,"")</f>
        <v/>
      </c>
      <c r="F225" s="451" t="str">
        <f>IF('полн.фурн.(P)'!F205&gt;0,'полн.фурн.(P)'!F205,"")</f>
        <v>шт.</v>
      </c>
      <c r="G225" s="426">
        <f>IF('полн.фурн.(P)'!G205&gt;0,'полн.фурн.(P)'!G205,0)</f>
        <v>0</v>
      </c>
      <c r="I225" s="85">
        <f t="shared" si="7"/>
        <v>0</v>
      </c>
    </row>
    <row r="226" spans="1:9" hidden="1">
      <c r="A226" s="450" t="str">
        <f>IF('полн.фурн.(P)'!A206&gt;0,'полн.фурн.(P)'!A206,"")</f>
        <v/>
      </c>
      <c r="B226" s="450" t="str">
        <f>IF('полн.фурн.(P)'!B206&gt;0,'полн.фурн.(P)'!B206,"")</f>
        <v>стеклодержатель пластиковый фасадный белый</v>
      </c>
      <c r="C226" s="451" t="str">
        <f>IF('полн.фурн.(P)'!C206&gt;0,'полн.фурн.(P)'!C206,"")</f>
        <v/>
      </c>
      <c r="D226" s="451" t="str">
        <f>IF('полн.фурн.(P)'!D206&gt;0,'полн.фурн.(P)'!D206,"")</f>
        <v/>
      </c>
      <c r="E226" s="451" t="str">
        <f>IF('полн.фурн.(P)'!E206&gt;0,'полн.фурн.(P)'!E206,"")</f>
        <v/>
      </c>
      <c r="F226" s="451" t="str">
        <f>IF('полн.фурн.(P)'!F206&gt;0,'полн.фурн.(P)'!F206,"")</f>
        <v>шт.</v>
      </c>
      <c r="G226" s="426">
        <f>IF('полн.фурн.(P)'!G206&gt;0,'полн.фурн.(P)'!G206,0)</f>
        <v>0</v>
      </c>
      <c r="I226" s="85">
        <f t="shared" si="7"/>
        <v>0</v>
      </c>
    </row>
    <row r="227" spans="1:9" hidden="1">
      <c r="A227" s="450" t="str">
        <f>IF('полн.фурн.(P)'!A207&gt;0,'полн.фурн.(P)'!A207,"")</f>
        <v/>
      </c>
      <c r="B227" s="450" t="str">
        <f>IF('полн.фурн.(P)'!B207&gt;0,'полн.фурн.(P)'!B207,"")</f>
        <v>сушка белая простая L-600</v>
      </c>
      <c r="C227" s="451" t="str">
        <f>IF('полн.фурн.(P)'!C207&gt;0,'полн.фурн.(P)'!C207,"")</f>
        <v/>
      </c>
      <c r="D227" s="451" t="str">
        <f>IF('полн.фурн.(P)'!D207&gt;0,'полн.фурн.(P)'!D207,"")</f>
        <v/>
      </c>
      <c r="E227" s="451" t="str">
        <f>IF('полн.фурн.(P)'!E207&gt;0,'полн.фурн.(P)'!E207,"")</f>
        <v/>
      </c>
      <c r="F227" s="451" t="str">
        <f>IF('полн.фурн.(P)'!F207&gt;0,'полн.фурн.(P)'!F207,"")</f>
        <v>шт.</v>
      </c>
      <c r="G227" s="426">
        <f>IF('полн.фурн.(P)'!G207&gt;0,'полн.фурн.(P)'!G207,0)</f>
        <v>0</v>
      </c>
      <c r="I227" s="85">
        <f t="shared" si="7"/>
        <v>0</v>
      </c>
    </row>
    <row r="228" spans="1:9" hidden="1">
      <c r="A228" s="450" t="str">
        <f>IF('полн.фурн.(P)'!A208&gt;0,'полн.фурн.(P)'!A208,"")</f>
        <v/>
      </c>
      <c r="B228" s="450" t="str">
        <f>IF('полн.фурн.(P)'!B208&gt;0,'полн.фурн.(P)'!B208,"")</f>
        <v>сушка белая простая L-800</v>
      </c>
      <c r="C228" s="451" t="str">
        <f>IF('полн.фурн.(P)'!C208&gt;0,'полн.фурн.(P)'!C208,"")</f>
        <v/>
      </c>
      <c r="D228" s="451" t="str">
        <f>IF('полн.фурн.(P)'!D208&gt;0,'полн.фурн.(P)'!D208,"")</f>
        <v/>
      </c>
      <c r="E228" s="451" t="str">
        <f>IF('полн.фурн.(P)'!E208&gt;0,'полн.фурн.(P)'!E208,"")</f>
        <v/>
      </c>
      <c r="F228" s="451" t="str">
        <f>IF('полн.фурн.(P)'!F208&gt;0,'полн.фурн.(P)'!F208,"")</f>
        <v>шт.</v>
      </c>
      <c r="G228" s="426">
        <f>IF('полн.фурн.(P)'!G208&gt;0,'полн.фурн.(P)'!G208,0)</f>
        <v>0</v>
      </c>
      <c r="I228" s="85">
        <f t="shared" si="7"/>
        <v>0</v>
      </c>
    </row>
    <row r="229" spans="1:9" hidden="1">
      <c r="A229" s="450" t="str">
        <f>IF('полн.фурн.(P)'!A209&gt;0,'полн.фурн.(P)'!A209,"")</f>
        <v/>
      </c>
      <c r="B229" s="450" t="str">
        <f>IF('полн.фурн.(P)'!B209&gt;0,'полн.фурн.(P)'!B209,"")</f>
        <v>сушка белая простая L-900</v>
      </c>
      <c r="C229" s="451" t="str">
        <f>IF('полн.фурн.(P)'!C209&gt;0,'полн.фурн.(P)'!C209,"")</f>
        <v/>
      </c>
      <c r="D229" s="451" t="str">
        <f>IF('полн.фурн.(P)'!D209&gt;0,'полн.фурн.(P)'!D209,"")</f>
        <v/>
      </c>
      <c r="E229" s="451" t="str">
        <f>IF('полн.фурн.(P)'!E209&gt;0,'полн.фурн.(P)'!E209,"")</f>
        <v/>
      </c>
      <c r="F229" s="451" t="str">
        <f>IF('полн.фурн.(P)'!F209&gt;0,'полн.фурн.(P)'!F209,"")</f>
        <v>шт.</v>
      </c>
      <c r="G229" s="426">
        <f>IF('полн.фурн.(P)'!G209&gt;0,'полн.фурн.(P)'!G209,0)</f>
        <v>0</v>
      </c>
      <c r="I229" s="85">
        <f t="shared" si="7"/>
        <v>0</v>
      </c>
    </row>
    <row r="230" spans="1:9" hidden="1">
      <c r="A230" s="450" t="str">
        <f>IF('полн.фурн.(P)'!A210&gt;0,'полн.фурн.(P)'!A210,"")</f>
        <v/>
      </c>
      <c r="B230" s="450" t="str">
        <f>IF('полн.фурн.(P)'!B210&gt;0,'полн.фурн.(P)'!B210,"")</f>
        <v>сушка chrom Rejs L-600</v>
      </c>
      <c r="C230" s="451" t="str">
        <f>IF('полн.фурн.(P)'!C210&gt;0,'полн.фурн.(P)'!C210,"")</f>
        <v/>
      </c>
      <c r="D230" s="451" t="str">
        <f>IF('полн.фурн.(P)'!D210&gt;0,'полн.фурн.(P)'!D210,"")</f>
        <v/>
      </c>
      <c r="E230" s="451" t="str">
        <f>IF('полн.фурн.(P)'!E210&gt;0,'полн.фурн.(P)'!E210,"")</f>
        <v/>
      </c>
      <c r="F230" s="451" t="str">
        <f>IF('полн.фурн.(P)'!F210&gt;0,'полн.фурн.(P)'!F210,"")</f>
        <v>шт.</v>
      </c>
      <c r="G230" s="426">
        <f>IF('полн.фурн.(P)'!G210&gt;0,'полн.фурн.(P)'!G210,0)</f>
        <v>0</v>
      </c>
      <c r="I230" s="85">
        <f t="shared" si="7"/>
        <v>0</v>
      </c>
    </row>
    <row r="231" spans="1:9" hidden="1">
      <c r="A231" s="450" t="str">
        <f>IF('полн.фурн.(P)'!A211&gt;0,'полн.фурн.(P)'!A211,"")</f>
        <v/>
      </c>
      <c r="B231" s="450" t="str">
        <f>IF('полн.фурн.(P)'!B211&gt;0,'полн.фурн.(P)'!B211,"")</f>
        <v>сушка chrom Rejs L-800</v>
      </c>
      <c r="C231" s="451" t="str">
        <f>IF('полн.фурн.(P)'!C211&gt;0,'полн.фурн.(P)'!C211,"")</f>
        <v/>
      </c>
      <c r="D231" s="451" t="str">
        <f>IF('полн.фурн.(P)'!D211&gt;0,'полн.фурн.(P)'!D211,"")</f>
        <v/>
      </c>
      <c r="E231" s="451" t="str">
        <f>IF('полн.фурн.(P)'!E211&gt;0,'полн.фурн.(P)'!E211,"")</f>
        <v/>
      </c>
      <c r="F231" s="451" t="str">
        <f>IF('полн.фурн.(P)'!F211&gt;0,'полн.фурн.(P)'!F211,"")</f>
        <v>шт.</v>
      </c>
      <c r="G231" s="426">
        <f>IF('полн.фурн.(P)'!G211&gt;0,'полн.фурн.(P)'!G211,0)</f>
        <v>0</v>
      </c>
      <c r="I231" s="85">
        <f t="shared" si="7"/>
        <v>0</v>
      </c>
    </row>
    <row r="232" spans="1:9" hidden="1">
      <c r="A232" s="450" t="str">
        <f>IF('полн.фурн.(P)'!A212&gt;0,'полн.фурн.(P)'!A212,"")</f>
        <v/>
      </c>
      <c r="B232" s="450" t="str">
        <f>IF('полн.фурн.(P)'!B212&gt;0,'полн.фурн.(P)'!B212,"")</f>
        <v>сушка chrom Rejs L-900</v>
      </c>
      <c r="C232" s="451" t="str">
        <f>IF('полн.фурн.(P)'!C212&gt;0,'полн.фурн.(P)'!C212,"")</f>
        <v/>
      </c>
      <c r="D232" s="451" t="str">
        <f>IF('полн.фурн.(P)'!D212&gt;0,'полн.фурн.(P)'!D212,"")</f>
        <v/>
      </c>
      <c r="E232" s="451" t="str">
        <f>IF('полн.фурн.(P)'!E212&gt;0,'полн.фурн.(P)'!E212,"")</f>
        <v/>
      </c>
      <c r="F232" s="451" t="str">
        <f>IF('полн.фурн.(P)'!F212&gt;0,'полн.фурн.(P)'!F212,"")</f>
        <v>шт.</v>
      </c>
      <c r="G232" s="426">
        <f>IF('полн.фурн.(P)'!G212&gt;0,'полн.фурн.(P)'!G212,0)</f>
        <v>0</v>
      </c>
      <c r="I232" s="85">
        <f t="shared" si="7"/>
        <v>0</v>
      </c>
    </row>
    <row r="233" spans="1:9" hidden="1">
      <c r="A233" s="450" t="str">
        <f>IF('полн.фурн.(P)'!A213&gt;0,'полн.фурн.(P)'!A213,"")</f>
        <v/>
      </c>
      <c r="B233" s="450" t="str">
        <f>IF('полн.фурн.(P)'!B213&gt;0,'полн.фурн.(P)'!B213,"")</f>
        <v>карго 15 полн.выдв</v>
      </c>
      <c r="C233" s="451" t="str">
        <f>IF('полн.фурн.(P)'!C213&gt;0,'полн.фурн.(P)'!C213,"")</f>
        <v/>
      </c>
      <c r="D233" s="451" t="str">
        <f>IF('полн.фурн.(P)'!D213&gt;0,'полн.фурн.(P)'!D213,"")</f>
        <v>белый</v>
      </c>
      <c r="E233" s="451" t="str">
        <f>IF('полн.фурн.(P)'!E213&gt;0,'полн.фурн.(P)'!E213,"")</f>
        <v/>
      </c>
      <c r="F233" s="451" t="str">
        <f>IF('полн.фурн.(P)'!F213&gt;0,'полн.фурн.(P)'!F213,"")</f>
        <v>шт.</v>
      </c>
      <c r="G233" s="426">
        <f>IF('полн.фурн.(P)'!G213&gt;0,'полн.фурн.(P)'!G213,0)</f>
        <v>0</v>
      </c>
      <c r="I233" s="85">
        <f t="shared" si="7"/>
        <v>0</v>
      </c>
    </row>
    <row r="234" spans="1:9" hidden="1">
      <c r="A234" s="450" t="str">
        <f>IF('полн.фурн.(P)'!A214&gt;0,'полн.фурн.(P)'!A214,"")</f>
        <v/>
      </c>
      <c r="B234" s="450" t="str">
        <f>IF('полн.фурн.(P)'!B214&gt;0,'полн.фурн.(P)'!B214,"")</f>
        <v>карго 20 полн.выдв</v>
      </c>
      <c r="C234" s="451" t="str">
        <f>IF('полн.фурн.(P)'!C214&gt;0,'полн.фурн.(P)'!C214,"")</f>
        <v/>
      </c>
      <c r="D234" s="451" t="str">
        <f>IF('полн.фурн.(P)'!D214&gt;0,'полн.фурн.(P)'!D214,"")</f>
        <v>белый</v>
      </c>
      <c r="E234" s="451" t="str">
        <f>IF('полн.фурн.(P)'!E214&gt;0,'полн.фурн.(P)'!E214,"")</f>
        <v/>
      </c>
      <c r="F234" s="451" t="str">
        <f>IF('полн.фурн.(P)'!F214&gt;0,'полн.фурн.(P)'!F214,"")</f>
        <v>шт.</v>
      </c>
      <c r="G234" s="426">
        <f>IF('полн.фурн.(P)'!G214&gt;0,'полн.фурн.(P)'!G214,0)</f>
        <v>0</v>
      </c>
      <c r="I234" s="85">
        <f t="shared" si="7"/>
        <v>0</v>
      </c>
    </row>
    <row r="235" spans="1:9" hidden="1">
      <c r="A235" s="450" t="str">
        <f>IF('полн.фурн.(P)'!A215&gt;0,'полн.фурн.(P)'!A215,"")</f>
        <v/>
      </c>
      <c r="B235" s="450" t="str">
        <f>IF('полн.фурн.(P)'!B215&gt;0,'полн.фурн.(P)'!B215,"")</f>
        <v>карго 30 полн.выдв</v>
      </c>
      <c r="C235" s="451" t="str">
        <f>IF('полн.фурн.(P)'!C215&gt;0,'полн.фурн.(P)'!C215,"")</f>
        <v/>
      </c>
      <c r="D235" s="451" t="str">
        <f>IF('полн.фурн.(P)'!D215&gt;0,'полн.фурн.(P)'!D215,"")</f>
        <v>белый</v>
      </c>
      <c r="E235" s="451" t="str">
        <f>IF('полн.фурн.(P)'!E215&gt;0,'полн.фурн.(P)'!E215,"")</f>
        <v/>
      </c>
      <c r="F235" s="451" t="str">
        <f>IF('полн.фурн.(P)'!F215&gt;0,'полн.фурн.(P)'!F215,"")</f>
        <v>шт.</v>
      </c>
      <c r="G235" s="426">
        <f>IF('полн.фурн.(P)'!G215&gt;0,'полн.фурн.(P)'!G215,0)</f>
        <v>0</v>
      </c>
      <c r="I235" s="85">
        <f t="shared" si="7"/>
        <v>0</v>
      </c>
    </row>
    <row r="236" spans="1:9" hidden="1">
      <c r="A236" s="450" t="str">
        <f>IF('полн.фурн.(P)'!A216&gt;0,'полн.фурн.(P)'!A216,"")</f>
        <v/>
      </c>
      <c r="B236" s="450" t="str">
        <f>IF('полн.фурн.(P)'!B216&gt;0,'полн.фурн.(P)'!B216,"")</f>
        <v xml:space="preserve">Карго COMFORT 15/2 (нижн кр) хром с довод. GTV </v>
      </c>
      <c r="C236" s="451" t="str">
        <f>IF('полн.фурн.(P)'!C216&gt;0,'полн.фурн.(P)'!C216,"")</f>
        <v/>
      </c>
      <c r="D236" s="451" t="str">
        <f>IF('полн.фурн.(P)'!D216&gt;0,'полн.фурн.(P)'!D216,"")</f>
        <v/>
      </c>
      <c r="E236" s="451" t="str">
        <f>IF('полн.фурн.(P)'!E216&gt;0,'полн.фурн.(P)'!E216,"")</f>
        <v/>
      </c>
      <c r="F236" s="451" t="str">
        <f>IF('полн.фурн.(P)'!F216&gt;0,'полн.фурн.(P)'!F216,"")</f>
        <v>шт.</v>
      </c>
      <c r="G236" s="426">
        <f>IF('полн.фурн.(P)'!G216&gt;0,'полн.фурн.(P)'!G216,0)</f>
        <v>0</v>
      </c>
      <c r="I236" s="85">
        <f t="shared" si="7"/>
        <v>0</v>
      </c>
    </row>
    <row r="237" spans="1:9" hidden="1">
      <c r="A237" s="450" t="str">
        <f>IF('полн.фурн.(P)'!A217&gt;0,'полн.фурн.(P)'!A217,"")</f>
        <v/>
      </c>
      <c r="B237" s="450" t="str">
        <f>IF('полн.фурн.(P)'!B217&gt;0,'полн.фурн.(P)'!B217,"")</f>
        <v xml:space="preserve">Карго COMFORT 20/2 (нижн кр) хром с довод. GTV </v>
      </c>
      <c r="C237" s="451" t="str">
        <f>IF('полн.фурн.(P)'!C217&gt;0,'полн.фурн.(P)'!C217,"")</f>
        <v/>
      </c>
      <c r="D237" s="451" t="str">
        <f>IF('полн.фурн.(P)'!D217&gt;0,'полн.фурн.(P)'!D217,"")</f>
        <v/>
      </c>
      <c r="E237" s="451" t="str">
        <f>IF('полн.фурн.(P)'!E217&gt;0,'полн.фурн.(P)'!E217,"")</f>
        <v/>
      </c>
      <c r="F237" s="451" t="str">
        <f>IF('полн.фурн.(P)'!F217&gt;0,'полн.фурн.(P)'!F217,"")</f>
        <v>шт.</v>
      </c>
      <c r="G237" s="426">
        <f>IF('полн.фурн.(P)'!G217&gt;0,'полн.фурн.(P)'!G217,0)</f>
        <v>0</v>
      </c>
      <c r="I237" s="85">
        <f t="shared" si="7"/>
        <v>0</v>
      </c>
    </row>
    <row r="238" spans="1:9" hidden="1">
      <c r="A238" s="450" t="str">
        <f>IF('полн.фурн.(P)'!A218&gt;0,'полн.фурн.(P)'!A218,"")</f>
        <v/>
      </c>
      <c r="B238" s="450" t="str">
        <f>IF('полн.фурн.(P)'!B218&gt;0,'полн.фурн.(P)'!B218,"")</f>
        <v>Карго COMFORT 30/2 (нижн кр) хром с довод. GTV</v>
      </c>
      <c r="C238" s="451" t="str">
        <f>IF('полн.фурн.(P)'!C218&gt;0,'полн.фурн.(P)'!C218,"")</f>
        <v/>
      </c>
      <c r="D238" s="451" t="str">
        <f>IF('полн.фурн.(P)'!D218&gt;0,'полн.фурн.(P)'!D218,"")</f>
        <v/>
      </c>
      <c r="E238" s="451" t="str">
        <f>IF('полн.фурн.(P)'!E218&gt;0,'полн.фурн.(P)'!E218,"")</f>
        <v/>
      </c>
      <c r="F238" s="451" t="str">
        <f>IF('полн.фурн.(P)'!F218&gt;0,'полн.фурн.(P)'!F218,"")</f>
        <v>шт.</v>
      </c>
      <c r="G238" s="426">
        <f>IF('полн.фурн.(P)'!G218&gt;0,'полн.фурн.(P)'!G218,0)</f>
        <v>0</v>
      </c>
      <c r="I238" s="85">
        <f t="shared" si="7"/>
        <v>0</v>
      </c>
    </row>
    <row r="239" spans="1:9" hidden="1">
      <c r="A239" s="450" t="str">
        <f>IF('полн.фурн.(P)'!A219&gt;0,'полн.фурн.(P)'!A219,"")</f>
        <v/>
      </c>
      <c r="B239" s="450" t="str">
        <f>IF('полн.фурн.(P)'!B219&gt;0,'полн.фурн.(P)'!B219,"")</f>
        <v>планка д/постф. H-38 0* стык. Алюминий</v>
      </c>
      <c r="C239" s="451" t="str">
        <f>IF('полн.фурн.(P)'!C219&gt;0,'полн.фурн.(P)'!C219,"")</f>
        <v/>
      </c>
      <c r="D239" s="451" t="str">
        <f>IF('полн.фурн.(P)'!D219&gt;0,'полн.фурн.(P)'!D219,"")</f>
        <v/>
      </c>
      <c r="E239" s="451" t="str">
        <f>IF('полн.фурн.(P)'!E219&gt;0,'полн.фурн.(P)'!E219,"")</f>
        <v/>
      </c>
      <c r="F239" s="451" t="str">
        <f>IF('полн.фурн.(P)'!F219&gt;0,'полн.фурн.(P)'!F219,"")</f>
        <v>шт.</v>
      </c>
      <c r="G239" s="426">
        <f>IF('полн.фурн.(P)'!G219&gt;0,'полн.фурн.(P)'!G219,0)</f>
        <v>0</v>
      </c>
      <c r="I239" s="85">
        <f t="shared" si="7"/>
        <v>0</v>
      </c>
    </row>
    <row r="240" spans="1:9" hidden="1">
      <c r="A240" s="450" t="str">
        <f>IF('полн.фурн.(P)'!A220&gt;0,'полн.фурн.(P)'!A220,"")</f>
        <v/>
      </c>
      <c r="B240" s="450" t="str">
        <f>IF('полн.фурн.(P)'!B220&gt;0,'полн.фурн.(P)'!B220,"")</f>
        <v>планка д/постф. H-38 90* стык. Алюминий</v>
      </c>
      <c r="C240" s="451" t="str">
        <f>IF('полн.фурн.(P)'!C220&gt;0,'полн.фурн.(P)'!C220,"")</f>
        <v/>
      </c>
      <c r="D240" s="451" t="str">
        <f>IF('полн.фурн.(P)'!D220&gt;0,'полн.фурн.(P)'!D220,"")</f>
        <v/>
      </c>
      <c r="E240" s="451" t="str">
        <f>IF('полн.фурн.(P)'!E220&gt;0,'полн.фурн.(P)'!E220,"")</f>
        <v/>
      </c>
      <c r="F240" s="451" t="str">
        <f>IF('полн.фурн.(P)'!F220&gt;0,'полн.фурн.(P)'!F220,"")</f>
        <v>шт.</v>
      </c>
      <c r="G240" s="426">
        <f>IF('полн.фурн.(P)'!G220&gt;0,'полн.фурн.(P)'!G220,0)</f>
        <v>0</v>
      </c>
      <c r="I240" s="85">
        <f t="shared" si="7"/>
        <v>0</v>
      </c>
    </row>
    <row r="241" spans="1:9" hidden="1">
      <c r="A241" s="450" t="str">
        <f>IF('полн.фурн.(P)'!A221&gt;0,'полн.фурн.(P)'!A221,"")</f>
        <v/>
      </c>
      <c r="B241" s="450" t="str">
        <f>IF('полн.фурн.(P)'!B221&gt;0,'полн.фурн.(P)'!B221,"")</f>
        <v>планка д/постф. H-38 левый алюминий</v>
      </c>
      <c r="C241" s="451" t="str">
        <f>IF('полн.фурн.(P)'!C221&gt;0,'полн.фурн.(P)'!C221,"")</f>
        <v/>
      </c>
      <c r="D241" s="451" t="str">
        <f>IF('полн.фурн.(P)'!D221&gt;0,'полн.фурн.(P)'!D221,"")</f>
        <v/>
      </c>
      <c r="E241" s="451" t="str">
        <f>IF('полн.фурн.(P)'!E221&gt;0,'полн.фурн.(P)'!E221,"")</f>
        <v/>
      </c>
      <c r="F241" s="451" t="str">
        <f>IF('полн.фурн.(P)'!F221&gt;0,'полн.фурн.(P)'!F221,"")</f>
        <v>шт.</v>
      </c>
      <c r="G241" s="426">
        <f>IF('полн.фурн.(P)'!G221&gt;0,'полн.фурн.(P)'!G221,0)</f>
        <v>0</v>
      </c>
      <c r="I241" s="85">
        <f t="shared" si="7"/>
        <v>0</v>
      </c>
    </row>
    <row r="242" spans="1:9" hidden="1">
      <c r="A242" s="450" t="str">
        <f>IF('полн.фурн.(P)'!A222&gt;0,'полн.фурн.(P)'!A222,"")</f>
        <v/>
      </c>
      <c r="B242" s="450" t="str">
        <f>IF('полн.фурн.(P)'!B222&gt;0,'полн.фурн.(P)'!B222,"")</f>
        <v>планка д/постф. H-38 правый алюминий</v>
      </c>
      <c r="C242" s="451" t="str">
        <f>IF('полн.фурн.(P)'!C222&gt;0,'полн.фурн.(P)'!C222,"")</f>
        <v/>
      </c>
      <c r="D242" s="451" t="str">
        <f>IF('полн.фурн.(P)'!D222&gt;0,'полн.фурн.(P)'!D222,"")</f>
        <v/>
      </c>
      <c r="E242" s="451" t="str">
        <f>IF('полн.фурн.(P)'!E222&gt;0,'полн.фурн.(P)'!E222,"")</f>
        <v/>
      </c>
      <c r="F242" s="451" t="str">
        <f>IF('полн.фурн.(P)'!F222&gt;0,'полн.фурн.(P)'!F222,"")</f>
        <v>шт.</v>
      </c>
      <c r="G242" s="426">
        <f>IF('полн.фурн.(P)'!G222&gt;0,'полн.фурн.(P)'!G222,0)</f>
        <v>0</v>
      </c>
      <c r="I242" s="85">
        <f t="shared" si="7"/>
        <v>0</v>
      </c>
    </row>
    <row r="243" spans="1:9" hidden="1">
      <c r="A243" s="450" t="str">
        <f>IF('полн.фурн.(P)'!A223&gt;0,'полн.фурн.(P)'!A223,"")</f>
        <v/>
      </c>
      <c r="B243" s="450" t="str">
        <f>IF('полн.фурн.(P)'!B223&gt;0,'полн.фурн.(P)'!B223,"")</f>
        <v>планка д/постф. H-38 EGGER  90*стык. алюминий</v>
      </c>
      <c r="C243" s="451" t="str">
        <f>IF('полн.фурн.(P)'!C223&gt;0,'полн.фурн.(P)'!C223,"")</f>
        <v/>
      </c>
      <c r="D243" s="451" t="str">
        <f>IF('полн.фурн.(P)'!D223&gt;0,'полн.фурн.(P)'!D223,"")</f>
        <v/>
      </c>
      <c r="E243" s="451" t="str">
        <f>IF('полн.фурн.(P)'!E223&gt;0,'полн.фурн.(P)'!E223,"")</f>
        <v/>
      </c>
      <c r="F243" s="451" t="str">
        <f>IF('полн.фурн.(P)'!F223&gt;0,'полн.фурн.(P)'!F223,"")</f>
        <v>шт.</v>
      </c>
      <c r="G243" s="426">
        <f>IF('полн.фурн.(P)'!G223&gt;0,'полн.фурн.(P)'!G223,0)</f>
        <v>0</v>
      </c>
      <c r="I243" s="85">
        <f t="shared" si="7"/>
        <v>0</v>
      </c>
    </row>
    <row r="244" spans="1:9" hidden="1">
      <c r="A244" s="450" t="str">
        <f>IF('полн.фурн.(P)'!A224&gt;0,'полн.фурн.(P)'!A224,"")</f>
        <v/>
      </c>
      <c r="B244" s="450" t="str">
        <f>IF('полн.фурн.(P)'!B224&gt;0,'полн.фурн.(P)'!B224,"")</f>
        <v xml:space="preserve">планка д/постф.  H-28 левый алюминий </v>
      </c>
      <c r="C244" s="451" t="str">
        <f>IF('полн.фурн.(P)'!C224&gt;0,'полн.фурн.(P)'!C224,"")</f>
        <v/>
      </c>
      <c r="D244" s="451" t="str">
        <f>IF('полн.фурн.(P)'!D224&gt;0,'полн.фурн.(P)'!D224,"")</f>
        <v/>
      </c>
      <c r="E244" s="451" t="str">
        <f>IF('полн.фурн.(P)'!E224&gt;0,'полн.фурн.(P)'!E224,"")</f>
        <v/>
      </c>
      <c r="F244" s="451" t="str">
        <f>IF('полн.фурн.(P)'!F224&gt;0,'полн.фурн.(P)'!F224,"")</f>
        <v>шт.</v>
      </c>
      <c r="G244" s="426">
        <f>IF('полн.фурн.(P)'!G224&gt;0,'полн.фурн.(P)'!G224,0)</f>
        <v>0</v>
      </c>
      <c r="I244" s="85">
        <f t="shared" si="7"/>
        <v>0</v>
      </c>
    </row>
    <row r="245" spans="1:9" hidden="1">
      <c r="A245" s="450" t="str">
        <f>IF('полн.фурн.(P)'!A225&gt;0,'полн.фурн.(P)'!A225,"")</f>
        <v/>
      </c>
      <c r="B245" s="450" t="str">
        <f>IF('полн.фурн.(P)'!B225&gt;0,'полн.фурн.(P)'!B225,"")</f>
        <v xml:space="preserve">планка д/постф. H-28 правый алюминий </v>
      </c>
      <c r="C245" s="451" t="str">
        <f>IF('полн.фурн.(P)'!C225&gt;0,'полн.фурн.(P)'!C225,"")</f>
        <v/>
      </c>
      <c r="D245" s="451" t="str">
        <f>IF('полн.фурн.(P)'!D225&gt;0,'полн.фурн.(P)'!D225,"")</f>
        <v/>
      </c>
      <c r="E245" s="451" t="str">
        <f>IF('полн.фурн.(P)'!E225&gt;0,'полн.фурн.(P)'!E225,"")</f>
        <v/>
      </c>
      <c r="F245" s="451" t="str">
        <f>IF('полн.фурн.(P)'!F225&gt;0,'полн.фурн.(P)'!F225,"")</f>
        <v>шт.</v>
      </c>
      <c r="G245" s="426">
        <f>IF('полн.фурн.(P)'!G225&gt;0,'полн.фурн.(P)'!G225,0)</f>
        <v>0</v>
      </c>
      <c r="I245" s="85">
        <f t="shared" si="7"/>
        <v>0</v>
      </c>
    </row>
    <row r="246" spans="1:9" hidden="1">
      <c r="A246" s="450" t="str">
        <f>IF('полн.фурн.(P)'!A226&gt;0,'полн.фурн.(P)'!A226,"")</f>
        <v/>
      </c>
      <c r="B246" s="450" t="str">
        <f>IF('полн.фурн.(P)'!B226&gt;0,'полн.фурн.(P)'!B226,"")</f>
        <v>планка  д/постф.H-28 90* стык. алюминий</v>
      </c>
      <c r="C246" s="451" t="str">
        <f>IF('полн.фурн.(P)'!C226&gt;0,'полн.фурн.(P)'!C226,"")</f>
        <v/>
      </c>
      <c r="D246" s="451" t="str">
        <f>IF('полн.фурн.(P)'!D226&gt;0,'полн.фурн.(P)'!D226,"")</f>
        <v/>
      </c>
      <c r="E246" s="451" t="str">
        <f>IF('полн.фурн.(P)'!E226&gt;0,'полн.фурн.(P)'!E226,"")</f>
        <v/>
      </c>
      <c r="F246" s="451" t="str">
        <f>IF('полн.фурн.(P)'!F226&gt;0,'полн.фурн.(P)'!F226,"")</f>
        <v>шт.</v>
      </c>
      <c r="G246" s="426">
        <f>IF('полн.фурн.(P)'!G226&gt;0,'полн.фурн.(P)'!G226,0)</f>
        <v>0</v>
      </c>
      <c r="I246" s="85">
        <f t="shared" si="7"/>
        <v>0</v>
      </c>
    </row>
    <row r="247" spans="1:9" hidden="1">
      <c r="A247" s="450" t="str">
        <f>IF('полн.фурн.(P)'!A227&gt;0,'полн.фурн.(P)'!A227,"")</f>
        <v/>
      </c>
      <c r="B247" s="450" t="str">
        <f>IF('полн.фурн.(P)'!B227&gt;0,'полн.фурн.(P)'!B227,"")</f>
        <v>планка  д/постф. H-28 0* алюминий</v>
      </c>
      <c r="C247" s="451" t="str">
        <f>IF('полн.фурн.(P)'!C227&gt;0,'полн.фурн.(P)'!C227,"")</f>
        <v/>
      </c>
      <c r="D247" s="451" t="str">
        <f>IF('полн.фурн.(P)'!D227&gt;0,'полн.фурн.(P)'!D227,"")</f>
        <v/>
      </c>
      <c r="E247" s="451" t="str">
        <f>IF('полн.фурн.(P)'!E227&gt;0,'полн.фурн.(P)'!E227,"")</f>
        <v/>
      </c>
      <c r="F247" s="451" t="str">
        <f>IF('полн.фурн.(P)'!F227&gt;0,'полн.фурн.(P)'!F227,"")</f>
        <v>шт.</v>
      </c>
      <c r="G247" s="426">
        <f>IF('полн.фурн.(P)'!G227&gt;0,'полн.фурн.(P)'!G227,0)</f>
        <v>0</v>
      </c>
      <c r="I247" s="85">
        <f t="shared" si="7"/>
        <v>0</v>
      </c>
    </row>
    <row r="248" spans="1:9" hidden="1">
      <c r="A248" s="450" t="str">
        <f>IF('полн.фурн.(P)'!A228&gt;0,'полн.фурн.(P)'!A228,"")</f>
        <v/>
      </c>
      <c r="B248" s="450" t="str">
        <f>IF('полн.фурн.(P)'!B228&gt;0,'полн.фурн.(P)'!B228,"")</f>
        <v>цоколь пласт. ,,,,,,,,,,,,,,,,,,,,,,,,,,,,,,,,,,,,,,,,,,,,H-100 L-3000</v>
      </c>
      <c r="C248" s="451" t="str">
        <f>IF('полн.фурн.(P)'!C228&gt;0,'полн.фурн.(P)'!C228,"")</f>
        <v/>
      </c>
      <c r="D248" s="451" t="str">
        <f>IF('полн.фурн.(P)'!D228&gt;0,'полн.фурн.(P)'!D228,"")</f>
        <v/>
      </c>
      <c r="E248" s="451" t="str">
        <f>IF('полн.фурн.(P)'!E228&gt;0,'полн.фурн.(P)'!E228,"")</f>
        <v/>
      </c>
      <c r="F248" s="451" t="str">
        <f>IF('полн.фурн.(P)'!F228&gt;0,'полн.фурн.(P)'!F228,"")</f>
        <v>шт.</v>
      </c>
      <c r="G248" s="426">
        <f>IF('полн.фурн.(P)'!G228&gt;0,'полн.фурн.(P)'!G228,0)</f>
        <v>0</v>
      </c>
      <c r="I248" s="85">
        <f t="shared" si="7"/>
        <v>0</v>
      </c>
    </row>
    <row r="249" spans="1:9" hidden="1">
      <c r="A249" s="450" t="str">
        <f>IF('полн.фурн.(P)'!A229&gt;0,'полн.фурн.(P)'!A229,"")</f>
        <v/>
      </c>
      <c r="B249" s="450" t="str">
        <f>IF('полн.фурн.(P)'!B229&gt;0,'полн.фурн.(P)'!B229,"")</f>
        <v>цоколь пласт. ,,,,,,,,,,,,,,,,,,,,,,,,,,,,,,,,,,,,,,,,,,,,H-150 L-3000</v>
      </c>
      <c r="C249" s="451" t="str">
        <f>IF('полн.фурн.(P)'!C229&gt;0,'полн.фурн.(P)'!C229,"")</f>
        <v/>
      </c>
      <c r="D249" s="451" t="str">
        <f>IF('полн.фурн.(P)'!D229&gt;0,'полн.фурн.(P)'!D229,"")</f>
        <v/>
      </c>
      <c r="E249" s="451" t="str">
        <f>IF('полн.фурн.(P)'!E229&gt;0,'полн.фурн.(P)'!E229,"")</f>
        <v/>
      </c>
      <c r="F249" s="451" t="str">
        <f>IF('полн.фурн.(P)'!F229&gt;0,'полн.фурн.(P)'!F229,"")</f>
        <v>шт.</v>
      </c>
      <c r="G249" s="426">
        <f>IF('полн.фурн.(P)'!G229&gt;0,'полн.фурн.(P)'!G229,0)</f>
        <v>0</v>
      </c>
      <c r="I249" s="85">
        <f t="shared" si="7"/>
        <v>0</v>
      </c>
    </row>
    <row r="250" spans="1:9" hidden="1">
      <c r="A250" s="450" t="str">
        <f>IF('полн.фурн.(P)'!A230&gt;0,'полн.фурн.(P)'!A230,"")</f>
        <v/>
      </c>
      <c r="B250" s="450" t="str">
        <f>IF('полн.фурн.(P)'!B230&gt;0,'полн.фурн.(P)'!B230,"")</f>
        <v>цоколь пласт. L-3000 H-18 (ресничка)</v>
      </c>
      <c r="C250" s="451" t="str">
        <f>IF('полн.фурн.(P)'!C230&gt;0,'полн.фурн.(P)'!C230,"")</f>
        <v/>
      </c>
      <c r="D250" s="451" t="str">
        <f>IF('полн.фурн.(P)'!D230&gt;0,'полн.фурн.(P)'!D230,"")</f>
        <v/>
      </c>
      <c r="E250" s="451" t="str">
        <f>IF('полн.фурн.(P)'!E230&gt;0,'полн.фурн.(P)'!E230,"")</f>
        <v/>
      </c>
      <c r="F250" s="451" t="str">
        <f>IF('полн.фурн.(P)'!F230&gt;0,'полн.фурн.(P)'!F230,"")</f>
        <v>шт.</v>
      </c>
      <c r="G250" s="426">
        <f>IF('полн.фурн.(P)'!G230&gt;0,'полн.фурн.(P)'!G230,0)</f>
        <v>0</v>
      </c>
      <c r="I250" s="85">
        <f t="shared" si="7"/>
        <v>0</v>
      </c>
    </row>
    <row r="251" spans="1:9" hidden="1">
      <c r="A251" s="450" t="str">
        <f>IF('полн.фурн.(P)'!A231&gt;0,'полн.фурн.(P)'!A231,"")</f>
        <v/>
      </c>
      <c r="B251" s="450" t="str">
        <f>IF('полн.фурн.(P)'!B231&gt;0,'полн.фурн.(P)'!B231,"")</f>
        <v>заглушка цоколя ,,,,,,,,,,,,,,,,,,,,,,,,,,,,,,,H-100</v>
      </c>
      <c r="C251" s="451" t="str">
        <f>IF('полн.фурн.(P)'!C231&gt;0,'полн.фурн.(P)'!C231,"")</f>
        <v/>
      </c>
      <c r="D251" s="451" t="str">
        <f>IF('полн.фурн.(P)'!D231&gt;0,'полн.фурн.(P)'!D231,"")</f>
        <v/>
      </c>
      <c r="E251" s="451" t="str">
        <f>IF('полн.фурн.(P)'!E231&gt;0,'полн.фурн.(P)'!E231,"")</f>
        <v/>
      </c>
      <c r="F251" s="451" t="str">
        <f>IF('полн.фурн.(P)'!F231&gt;0,'полн.фурн.(P)'!F231,"")</f>
        <v>шт.</v>
      </c>
      <c r="G251" s="426">
        <f>IF('полн.фурн.(P)'!G231&gt;0,'полн.фурн.(P)'!G231,0)</f>
        <v>0</v>
      </c>
      <c r="I251" s="85">
        <f t="shared" si="7"/>
        <v>0</v>
      </c>
    </row>
    <row r="252" spans="1:9" hidden="1">
      <c r="A252" s="450" t="str">
        <f>IF('полн.фурн.(P)'!A232&gt;0,'полн.фурн.(P)'!A232,"")</f>
        <v/>
      </c>
      <c r="B252" s="450" t="str">
        <f>IF('полн.фурн.(P)'!B232&gt;0,'полн.фурн.(P)'!B232,"")</f>
        <v>заглушка цоколя ,,,,,,,,,,,,,,,,,,,,,,,,,,,,,,,H-150</v>
      </c>
      <c r="C252" s="451" t="str">
        <f>IF('полн.фурн.(P)'!C232&gt;0,'полн.фурн.(P)'!C232,"")</f>
        <v/>
      </c>
      <c r="D252" s="451" t="str">
        <f>IF('полн.фурн.(P)'!D232&gt;0,'полн.фурн.(P)'!D232,"")</f>
        <v/>
      </c>
      <c r="E252" s="451" t="str">
        <f>IF('полн.фурн.(P)'!E232&gt;0,'полн.фурн.(P)'!E232,"")</f>
        <v/>
      </c>
      <c r="F252" s="451" t="str">
        <f>IF('полн.фурн.(P)'!F232&gt;0,'полн.фурн.(P)'!F232,"")</f>
        <v>шт.</v>
      </c>
      <c r="G252" s="426">
        <f>IF('полн.фурн.(P)'!G232&gt;0,'полн.фурн.(P)'!G232,0)</f>
        <v>0</v>
      </c>
      <c r="I252" s="85">
        <f t="shared" si="7"/>
        <v>0</v>
      </c>
    </row>
    <row r="253" spans="1:9" hidden="1">
      <c r="A253" s="450" t="str">
        <f>IF('полн.фурн.(P)'!A233&gt;0,'полн.фурн.(P)'!A233,"")</f>
        <v/>
      </c>
      <c r="B253" s="450" t="str">
        <f>IF('полн.фурн.(P)'!B233&gt;0,'полн.фурн.(P)'!B233,"")</f>
        <v>угол 90* цоколя H-100 ,,,,,,,,,,,,,,,,,,,,</v>
      </c>
      <c r="C253" s="451" t="str">
        <f>IF('полн.фурн.(P)'!C233&gt;0,'полн.фурн.(P)'!C233,"")</f>
        <v/>
      </c>
      <c r="D253" s="451" t="str">
        <f>IF('полн.фурн.(P)'!D233&gt;0,'полн.фурн.(P)'!D233,"")</f>
        <v/>
      </c>
      <c r="E253" s="451" t="str">
        <f>IF('полн.фурн.(P)'!E233&gt;0,'полн.фурн.(P)'!E233,"")</f>
        <v/>
      </c>
      <c r="F253" s="451" t="str">
        <f>IF('полн.фурн.(P)'!F233&gt;0,'полн.фурн.(P)'!F233,"")</f>
        <v>шт.</v>
      </c>
      <c r="G253" s="426">
        <f>IF('полн.фурн.(P)'!G233&gt;0,'полн.фурн.(P)'!G233,0)</f>
        <v>0</v>
      </c>
      <c r="I253" s="85">
        <f t="shared" si="7"/>
        <v>0</v>
      </c>
    </row>
    <row r="254" spans="1:9" hidden="1">
      <c r="A254" s="450" t="str">
        <f>IF('полн.фурн.(P)'!A234&gt;0,'полн.фурн.(P)'!A234,"")</f>
        <v/>
      </c>
      <c r="B254" s="450" t="str">
        <f>IF('полн.фурн.(P)'!B234&gt;0,'полн.фурн.(P)'!B234,"")</f>
        <v>угол 90* цоколя H-150 ,,,,,,,,,,,,,,,,,,,,</v>
      </c>
      <c r="C254" s="451" t="str">
        <f>IF('полн.фурн.(P)'!C234&gt;0,'полн.фурн.(P)'!C234,"")</f>
        <v/>
      </c>
      <c r="D254" s="451" t="str">
        <f>IF('полн.фурн.(P)'!D234&gt;0,'полн.фурн.(P)'!D234,"")</f>
        <v/>
      </c>
      <c r="E254" s="451" t="str">
        <f>IF('полн.фурн.(P)'!E234&gt;0,'полн.фурн.(P)'!E234,"")</f>
        <v/>
      </c>
      <c r="F254" s="451" t="str">
        <f>IF('полн.фурн.(P)'!F234&gt;0,'полн.фурн.(P)'!F234,"")</f>
        <v>шт.</v>
      </c>
      <c r="G254" s="426">
        <f>IF('полн.фурн.(P)'!G234&gt;0,'полн.фурн.(P)'!G234,0)</f>
        <v>0</v>
      </c>
      <c r="I254" s="85">
        <f t="shared" si="7"/>
        <v>0</v>
      </c>
    </row>
    <row r="255" spans="1:9" hidden="1">
      <c r="A255" s="450" t="str">
        <f>IF('полн.фурн.(P)'!A235&gt;0,'полн.фурн.(P)'!A235,"")</f>
        <v/>
      </c>
      <c r="B255" s="450" t="str">
        <f>IF('полн.фурн.(P)'!B235&gt;0,'полн.фурн.(P)'!B235,"")</f>
        <v>соединитель цоколя H-100……………………………</v>
      </c>
      <c r="C255" s="451" t="str">
        <f>IF('полн.фурн.(P)'!C235&gt;0,'полн.фурн.(P)'!C235,"")</f>
        <v/>
      </c>
      <c r="D255" s="451" t="str">
        <f>IF('полн.фурн.(P)'!D235&gt;0,'полн.фурн.(P)'!D235,"")</f>
        <v/>
      </c>
      <c r="E255" s="451" t="str">
        <f>IF('полн.фурн.(P)'!E235&gt;0,'полн.фурн.(P)'!E235,"")</f>
        <v/>
      </c>
      <c r="F255" s="451" t="str">
        <f>IF('полн.фурн.(P)'!F235&gt;0,'полн.фурн.(P)'!F235,"")</f>
        <v>шт.</v>
      </c>
      <c r="G255" s="426">
        <f>IF('полн.фурн.(P)'!G235&gt;0,'полн.фурн.(P)'!G235,0)</f>
        <v>0</v>
      </c>
      <c r="I255" s="85">
        <f t="shared" si="7"/>
        <v>0</v>
      </c>
    </row>
    <row r="256" spans="1:9" hidden="1">
      <c r="A256" s="450" t="str">
        <f>IF('полн.фурн.(P)'!A236&gt;0,'полн.фурн.(P)'!A236,"")</f>
        <v/>
      </c>
      <c r="B256" s="450" t="str">
        <f>IF('полн.фурн.(P)'!B236&gt;0,'полн.фурн.(P)'!B236,"")</f>
        <v>соединитель цоколя H-150……………………………</v>
      </c>
      <c r="C256" s="451" t="str">
        <f>IF('полн.фурн.(P)'!C236&gt;0,'полн.фурн.(P)'!C236,"")</f>
        <v/>
      </c>
      <c r="D256" s="451" t="str">
        <f>IF('полн.фурн.(P)'!D236&gt;0,'полн.фурн.(P)'!D236,"")</f>
        <v/>
      </c>
      <c r="E256" s="451" t="str">
        <f>IF('полн.фурн.(P)'!E236&gt;0,'полн.фурн.(P)'!E236,"")</f>
        <v/>
      </c>
      <c r="F256" s="451" t="str">
        <f>IF('полн.фурн.(P)'!F236&gt;0,'полн.фурн.(P)'!F236,"")</f>
        <v>шт.</v>
      </c>
      <c r="G256" s="426">
        <f>IF('полн.фурн.(P)'!G236&gt;0,'полн.фурн.(P)'!G236,0)</f>
        <v>0</v>
      </c>
      <c r="I256" s="85">
        <f t="shared" si="7"/>
        <v>0</v>
      </c>
    </row>
    <row r="257" spans="1:9" hidden="1">
      <c r="A257" s="450" t="str">
        <f>IF('полн.фурн.(P)'!A237&gt;0,'полн.фурн.(P)'!A237,"")</f>
        <v/>
      </c>
      <c r="B257" s="450" t="str">
        <f>IF('полн.фурн.(P)'!B237&gt;0,'полн.фурн.(P)'!B237,"")</f>
        <v>угол цоколя H-100 универсальный …………………………</v>
      </c>
      <c r="C257" s="451" t="str">
        <f>IF('полн.фурн.(P)'!C237&gt;0,'полн.фурн.(P)'!C237,"")</f>
        <v/>
      </c>
      <c r="D257" s="451" t="str">
        <f>IF('полн.фурн.(P)'!D237&gt;0,'полн.фурн.(P)'!D237,"")</f>
        <v/>
      </c>
      <c r="E257" s="451" t="str">
        <f>IF('полн.фурн.(P)'!E237&gt;0,'полн.фурн.(P)'!E237,"")</f>
        <v/>
      </c>
      <c r="F257" s="451" t="str">
        <f>IF('полн.фурн.(P)'!F237&gt;0,'полн.фурн.(P)'!F237,"")</f>
        <v>шт.</v>
      </c>
      <c r="G257" s="426">
        <f>IF('полн.фурн.(P)'!G237&gt;0,'полн.фурн.(P)'!G237,0)</f>
        <v>0</v>
      </c>
      <c r="I257" s="85">
        <f t="shared" si="7"/>
        <v>0</v>
      </c>
    </row>
    <row r="258" spans="1:9" hidden="1">
      <c r="A258" s="450" t="str">
        <f>IF('полн.фурн.(P)'!A238&gt;0,'полн.фурн.(P)'!A238,"")</f>
        <v/>
      </c>
      <c r="B258" s="450" t="str">
        <f>IF('полн.фурн.(P)'!B238&gt;0,'полн.фурн.(P)'!B238,"")</f>
        <v>угол цоколя H-150 универсальный …………………………</v>
      </c>
      <c r="C258" s="451" t="str">
        <f>IF('полн.фурн.(P)'!C238&gt;0,'полн.фурн.(P)'!C238,"")</f>
        <v/>
      </c>
      <c r="D258" s="451" t="str">
        <f>IF('полн.фурн.(P)'!D238&gt;0,'полн.фурн.(P)'!D238,"")</f>
        <v/>
      </c>
      <c r="E258" s="451" t="str">
        <f>IF('полн.фурн.(P)'!E238&gt;0,'полн.фурн.(P)'!E238,"")</f>
        <v/>
      </c>
      <c r="F258" s="451" t="str">
        <f>IF('полн.фурн.(P)'!F238&gt;0,'полн.фурн.(P)'!F238,"")</f>
        <v>шт.</v>
      </c>
      <c r="G258" s="426">
        <f>IF('полн.фурн.(P)'!G238&gt;0,'полн.фурн.(P)'!G238,0)</f>
        <v>0</v>
      </c>
      <c r="I258" s="85">
        <f t="shared" si="7"/>
        <v>0</v>
      </c>
    </row>
    <row r="259" spans="1:9" hidden="1">
      <c r="A259" s="450" t="str">
        <f>IF('полн.фурн.(P)'!A239&gt;0,'полн.фурн.(P)'!A239,"")</f>
        <v/>
      </c>
      <c r="B259" s="450" t="str">
        <f>IF('полн.фурн.(P)'!B239&gt;0,'полн.фурн.(P)'!B239,"")</f>
        <v>лоток STANDART 300/430 металлик UNI</v>
      </c>
      <c r="C259" s="451" t="str">
        <f>IF('полн.фурн.(P)'!C239&gt;0,'полн.фурн.(P)'!C239,"")</f>
        <v/>
      </c>
      <c r="D259" s="451" t="str">
        <f>IF('полн.фурн.(P)'!D239&gt;0,'полн.фурн.(P)'!D239,"")</f>
        <v/>
      </c>
      <c r="E259" s="451" t="str">
        <f>IF('полн.фурн.(P)'!E239&gt;0,'полн.фурн.(P)'!E239,"")</f>
        <v/>
      </c>
      <c r="F259" s="451" t="str">
        <f>IF('полн.фурн.(P)'!F239&gt;0,'полн.фурн.(P)'!F239,"")</f>
        <v>шт.</v>
      </c>
      <c r="G259" s="426">
        <f>IF('полн.фурн.(P)'!G239&gt;0,'полн.фурн.(P)'!G239,0)</f>
        <v>0</v>
      </c>
      <c r="I259" s="85">
        <f t="shared" si="7"/>
        <v>0</v>
      </c>
    </row>
    <row r="260" spans="1:9" hidden="1">
      <c r="A260" s="450" t="str">
        <f>IF('полн.фурн.(P)'!A240&gt;0,'полн.фурн.(P)'!A240,"")</f>
        <v/>
      </c>
      <c r="B260" s="450" t="str">
        <f>IF('полн.фурн.(P)'!B240&gt;0,'полн.фурн.(P)'!B240,"")</f>
        <v>лоток STANDART 400/430 металлик UNI</v>
      </c>
      <c r="C260" s="451" t="str">
        <f>IF('полн.фурн.(P)'!C240&gt;0,'полн.фурн.(P)'!C240,"")</f>
        <v/>
      </c>
      <c r="D260" s="451" t="str">
        <f>IF('полн.фурн.(P)'!D240&gt;0,'полн.фурн.(P)'!D240,"")</f>
        <v/>
      </c>
      <c r="E260" s="451" t="str">
        <f>IF('полн.фурн.(P)'!E240&gt;0,'полн.фурн.(P)'!E240,"")</f>
        <v/>
      </c>
      <c r="F260" s="451" t="str">
        <f>IF('полн.фурн.(P)'!F240&gt;0,'полн.фурн.(P)'!F240,"")</f>
        <v>шт.</v>
      </c>
      <c r="G260" s="426">
        <f>IF('полн.фурн.(P)'!G240&gt;0,'полн.фурн.(P)'!G240,0)</f>
        <v>0</v>
      </c>
      <c r="I260" s="85">
        <f t="shared" si="7"/>
        <v>0</v>
      </c>
    </row>
    <row r="261" spans="1:9" hidden="1">
      <c r="A261" s="450" t="str">
        <f>IF('полн.фурн.(P)'!A241&gt;0,'полн.фурн.(P)'!A241,"")</f>
        <v/>
      </c>
      <c r="B261" s="450" t="str">
        <f>IF('полн.фурн.(P)'!B241&gt;0,'полн.фурн.(P)'!B241,"")</f>
        <v>лоток STANDART 500/430 металлик UNI</v>
      </c>
      <c r="C261" s="451" t="str">
        <f>IF('полн.фурн.(P)'!C241&gt;0,'полн.фурн.(P)'!C241,"")</f>
        <v/>
      </c>
      <c r="D261" s="451" t="str">
        <f>IF('полн.фурн.(P)'!D241&gt;0,'полн.фурн.(P)'!D241,"")</f>
        <v/>
      </c>
      <c r="E261" s="451" t="str">
        <f>IF('полн.фурн.(P)'!E241&gt;0,'полн.фурн.(P)'!E241,"")</f>
        <v/>
      </c>
      <c r="F261" s="451" t="str">
        <f>IF('полн.фурн.(P)'!F241&gt;0,'полн.фурн.(P)'!F241,"")</f>
        <v>шт.</v>
      </c>
      <c r="G261" s="426">
        <f>IF('полн.фурн.(P)'!G241&gt;0,'полн.фурн.(P)'!G241,0)</f>
        <v>0</v>
      </c>
      <c r="I261" s="85">
        <f t="shared" ref="I261:I301" si="8">IF(G261&gt;0,1,0)</f>
        <v>0</v>
      </c>
    </row>
    <row r="262" spans="1:9" hidden="1">
      <c r="A262" s="450" t="str">
        <f>IF('полн.фурн.(P)'!A242&gt;0,'полн.фурн.(P)'!A242,"")</f>
        <v/>
      </c>
      <c r="B262" s="450" t="str">
        <f>IF('полн.фурн.(P)'!B242&gt;0,'полн.фурн.(P)'!B242,"")</f>
        <v>лоток STANDART 600/430 металлик UNI</v>
      </c>
      <c r="C262" s="451" t="str">
        <f>IF('полн.фурн.(P)'!C242&gt;0,'полн.фурн.(P)'!C242,"")</f>
        <v/>
      </c>
      <c r="D262" s="451" t="str">
        <f>IF('полн.фурн.(P)'!D242&gt;0,'полн.фурн.(P)'!D242,"")</f>
        <v/>
      </c>
      <c r="E262" s="451" t="str">
        <f>IF('полн.фурн.(P)'!E242&gt;0,'полн.фурн.(P)'!E242,"")</f>
        <v/>
      </c>
      <c r="F262" s="451" t="str">
        <f>IF('полн.фурн.(P)'!F242&gt;0,'полн.фурн.(P)'!F242,"")</f>
        <v>шт.</v>
      </c>
      <c r="G262" s="426">
        <f>IF('полн.фурн.(P)'!G242&gt;0,'полн.фурн.(P)'!G242,0)</f>
        <v>0</v>
      </c>
      <c r="I262" s="85">
        <f t="shared" si="8"/>
        <v>0</v>
      </c>
    </row>
    <row r="263" spans="1:9" hidden="1">
      <c r="A263" s="450" t="str">
        <f>IF('полн.фурн.(P)'!A243&gt;0,'полн.фурн.(P)'!A243,"")</f>
        <v/>
      </c>
      <c r="B263" s="450" t="str">
        <f>IF('полн.фурн.(P)'!B243&gt;0,'полн.фурн.(P)'!B243,"")</f>
        <v>лоток STANDART 800/430 металлик UNI</v>
      </c>
      <c r="C263" s="451" t="str">
        <f>IF('полн.фурн.(P)'!C243&gt;0,'полн.фурн.(P)'!C243,"")</f>
        <v/>
      </c>
      <c r="D263" s="451" t="str">
        <f>IF('полн.фурн.(P)'!D243&gt;0,'полн.фурн.(P)'!D243,"")</f>
        <v/>
      </c>
      <c r="E263" s="451" t="str">
        <f>IF('полн.фурн.(P)'!E243&gt;0,'полн.фурн.(P)'!E243,"")</f>
        <v/>
      </c>
      <c r="F263" s="451" t="str">
        <f>IF('полн.фурн.(P)'!F243&gt;0,'полн.фурн.(P)'!F243,"")</f>
        <v>шт.</v>
      </c>
      <c r="G263" s="426">
        <f>IF('полн.фурн.(P)'!G243&gt;0,'полн.фурн.(P)'!G243,0)</f>
        <v>0</v>
      </c>
      <c r="I263" s="85">
        <f t="shared" si="8"/>
        <v>0</v>
      </c>
    </row>
    <row r="264" spans="1:9" hidden="1">
      <c r="A264" s="450" t="str">
        <f>IF('полн.фурн.(P)'!A244&gt;0,'полн.фурн.(P)'!A244,"")</f>
        <v/>
      </c>
      <c r="B264" s="450" t="str">
        <f>IF('полн.фурн.(P)'!B244&gt;0,'полн.фурн.(P)'!B244,"")</f>
        <v>отбойник пластиковый 7х1,5</v>
      </c>
      <c r="C264" s="451" t="str">
        <f>IF('полн.фурн.(P)'!C244&gt;0,'полн.фурн.(P)'!C244,"")</f>
        <v/>
      </c>
      <c r="D264" s="451" t="str">
        <f>IF('полн.фурн.(P)'!D244&gt;0,'полн.фурн.(P)'!D244,"")</f>
        <v/>
      </c>
      <c r="E264" s="451" t="str">
        <f>IF('полн.фурн.(P)'!E244&gt;0,'полн.фурн.(P)'!E244,"")</f>
        <v/>
      </c>
      <c r="F264" s="451" t="str">
        <f>IF('полн.фурн.(P)'!F244&gt;0,'полн.фурн.(P)'!F244,"")</f>
        <v>шт.</v>
      </c>
      <c r="G264" s="426">
        <f>IF('полн.фурн.(P)'!G244&gt;0,'полн.фурн.(P)'!G244,0)</f>
        <v>0</v>
      </c>
      <c r="I264" s="85">
        <f t="shared" si="8"/>
        <v>0</v>
      </c>
    </row>
    <row r="265" spans="1:9" hidden="1">
      <c r="A265" s="450" t="str">
        <f>IF('полн.фурн.(P)'!A245&gt;0,'полн.фурн.(P)'!A245,"")</f>
        <v/>
      </c>
      <c r="B265" s="450" t="str">
        <f>IF('полн.фурн.(P)'!B245&gt;0,'полн.фурн.(P)'!B245,"")</f>
        <v>замок д/ДСП</v>
      </c>
      <c r="C265" s="451" t="str">
        <f>IF('полн.фурн.(P)'!C245&gt;0,'полн.фурн.(P)'!C245,"")</f>
        <v/>
      </c>
      <c r="D265" s="451" t="str">
        <f>IF('полн.фурн.(P)'!D245&gt;0,'полн.фурн.(P)'!D245,"")</f>
        <v/>
      </c>
      <c r="E265" s="451" t="str">
        <f>IF('полн.фурн.(P)'!E245&gt;0,'полн.фурн.(P)'!E245,"")</f>
        <v/>
      </c>
      <c r="F265" s="451" t="str">
        <f>IF('полн.фурн.(P)'!F245&gt;0,'полн.фурн.(P)'!F245,"")</f>
        <v>шт.</v>
      </c>
      <c r="G265" s="426">
        <f>IF('полн.фурн.(P)'!G245&gt;0,'полн.фурн.(P)'!G245,0)</f>
        <v>0</v>
      </c>
      <c r="I265" s="85">
        <f t="shared" si="8"/>
        <v>0</v>
      </c>
    </row>
    <row r="266" spans="1:9" hidden="1">
      <c r="A266" s="450" t="str">
        <f>IF('полн.фурн.(P)'!A246&gt;0,'полн.фурн.(P)'!A246,"")</f>
        <v/>
      </c>
      <c r="B266" s="450" t="str">
        <f>IF('полн.фурн.(P)'!B246&gt;0,'полн.фурн.(P)'!B246,"")</f>
        <v>шайба пластиковая прозрачная матовая</v>
      </c>
      <c r="C266" s="451" t="str">
        <f>IF('полн.фурн.(P)'!C246&gt;0,'полн.фурн.(P)'!C246,"")</f>
        <v/>
      </c>
      <c r="D266" s="451" t="str">
        <f>IF('полн.фурн.(P)'!D246&gt;0,'полн.фурн.(P)'!D246,"")</f>
        <v/>
      </c>
      <c r="E266" s="451" t="str">
        <f>IF('полн.фурн.(P)'!E246&gt;0,'полн.фурн.(P)'!E246,"")</f>
        <v/>
      </c>
      <c r="F266" s="451" t="str">
        <f>IF('полн.фурн.(P)'!F246&gt;0,'полн.фурн.(P)'!F246,"")</f>
        <v>шт.</v>
      </c>
      <c r="G266" s="426">
        <f>IF('полн.фурн.(P)'!G246&gt;0,'полн.фурн.(P)'!G246,0)</f>
        <v>0</v>
      </c>
      <c r="I266" s="85">
        <f t="shared" si="8"/>
        <v>0</v>
      </c>
    </row>
    <row r="267" spans="1:9" hidden="1">
      <c r="A267" s="450" t="str">
        <f>IF('полн.фурн.(P)'!A247&gt;0,'полн.фурн.(P)'!A247,"")</f>
        <v/>
      </c>
      <c r="B267" s="450" t="str">
        <f>IF('полн.фурн.(P)'!B247&gt;0,'полн.фурн.(P)'!B247,"")</f>
        <v>решетка вентиляционная большая KK-W80800-D0</v>
      </c>
      <c r="C267" s="451" t="str">
        <f>IF('полн.фурн.(P)'!C247&gt;0,'полн.фурн.(P)'!C247,"")</f>
        <v/>
      </c>
      <c r="D267" s="451" t="str">
        <f>IF('полн.фурн.(P)'!D247&gt;0,'полн.фурн.(P)'!D247,"")</f>
        <v/>
      </c>
      <c r="E267" s="451" t="str">
        <f>IF('полн.фурн.(P)'!E247&gt;0,'полн.фурн.(P)'!E247,"")</f>
        <v/>
      </c>
      <c r="F267" s="451" t="str">
        <f>IF('полн.фурн.(P)'!F247&gt;0,'полн.фурн.(P)'!F247,"")</f>
        <v>шт.</v>
      </c>
      <c r="G267" s="426">
        <f>IF('полн.фурн.(P)'!G247&gt;0,'полн.фурн.(P)'!G247,0)</f>
        <v>0</v>
      </c>
      <c r="I267" s="85">
        <f t="shared" si="8"/>
        <v>0</v>
      </c>
    </row>
    <row r="268" spans="1:9" hidden="1">
      <c r="A268" s="450" t="str">
        <f>IF('полн.фурн.(P)'!A248&gt;0,'полн.фурн.(P)'!A248,"")</f>
        <v/>
      </c>
      <c r="B268" s="450" t="str">
        <f>IF('полн.фурн.(P)'!B248&gt;0,'полн.фурн.(P)'!B248,"")</f>
        <v>магнит белый</v>
      </c>
      <c r="C268" s="451" t="str">
        <f>IF('полн.фурн.(P)'!C248&gt;0,'полн.фурн.(P)'!C248,"")</f>
        <v/>
      </c>
      <c r="D268" s="451" t="str">
        <f>IF('полн.фурн.(P)'!D248&gt;0,'полн.фурн.(P)'!D248,"")</f>
        <v/>
      </c>
      <c r="E268" s="451" t="str">
        <f>IF('полн.фурн.(P)'!E248&gt;0,'полн.фурн.(P)'!E248,"")</f>
        <v/>
      </c>
      <c r="F268" s="451" t="str">
        <f>IF('полн.фурн.(P)'!F248&gt;0,'полн.фурн.(P)'!F248,"")</f>
        <v>шт.</v>
      </c>
      <c r="G268" s="426">
        <f>IF('полн.фурн.(P)'!G248&gt;0,'полн.фурн.(P)'!G248,0)</f>
        <v>0</v>
      </c>
      <c r="I268" s="85">
        <f t="shared" si="8"/>
        <v>0</v>
      </c>
    </row>
    <row r="269" spans="1:9" hidden="1">
      <c r="A269" s="450" t="str">
        <f>IF('полн.фурн.(P)'!A249&gt;0,'полн.фурн.(P)'!A249,"")</f>
        <v/>
      </c>
      <c r="B269" s="450" t="str">
        <f>IF('полн.фурн.(P)'!B249&gt;0,'полн.фурн.(P)'!B249,"")</f>
        <v>магнит коричневый</v>
      </c>
      <c r="C269" s="451" t="str">
        <f>IF('полн.фурн.(P)'!C249&gt;0,'полн.фурн.(P)'!C249,"")</f>
        <v/>
      </c>
      <c r="D269" s="451" t="str">
        <f>IF('полн.фурн.(P)'!D249&gt;0,'полн.фурн.(P)'!D249,"")</f>
        <v/>
      </c>
      <c r="E269" s="451" t="str">
        <f>IF('полн.фурн.(P)'!E249&gt;0,'полн.фурн.(P)'!E249,"")</f>
        <v/>
      </c>
      <c r="F269" s="451" t="str">
        <f>IF('полн.фурн.(P)'!F249&gt;0,'полн.фурн.(P)'!F249,"")</f>
        <v>шт.</v>
      </c>
      <c r="G269" s="426">
        <f>IF('полн.фурн.(P)'!G249&gt;0,'полн.фурн.(P)'!G249,0)</f>
        <v>0</v>
      </c>
      <c r="I269" s="85">
        <f t="shared" si="8"/>
        <v>0</v>
      </c>
    </row>
    <row r="270" spans="1:9" hidden="1">
      <c r="A270" s="450" t="str">
        <f>IF('полн.фурн.(P)'!A250&gt;0,'полн.фурн.(P)'!A250,"")</f>
        <v/>
      </c>
      <c r="B270" s="450" t="str">
        <f>IF('полн.фурн.(P)'!B250&gt;0,'полн.фурн.(P)'!B250,"")</f>
        <v>W7810 Фиксатор роликовый коричневый</v>
      </c>
      <c r="C270" s="451" t="str">
        <f>IF('полн.фурн.(P)'!C250&gt;0,'полн.фурн.(P)'!C250,"")</f>
        <v/>
      </c>
      <c r="D270" s="451" t="str">
        <f>IF('полн.фурн.(P)'!D250&gt;0,'полн.фурн.(P)'!D250,"")</f>
        <v/>
      </c>
      <c r="E270" s="451" t="str">
        <f>IF('полн.фурн.(P)'!E250&gt;0,'полн.фурн.(P)'!E250,"")</f>
        <v/>
      </c>
      <c r="F270" s="451" t="str">
        <f>IF('полн.фурн.(P)'!F250&gt;0,'полн.фурн.(P)'!F250,"")</f>
        <v>шт.</v>
      </c>
      <c r="G270" s="426">
        <f>IF('полн.фурн.(P)'!G250&gt;0,'полн.фурн.(P)'!G250,0)</f>
        <v>0</v>
      </c>
      <c r="I270" s="85">
        <f t="shared" si="8"/>
        <v>0</v>
      </c>
    </row>
    <row r="271" spans="1:9" hidden="1">
      <c r="A271" s="450" t="str">
        <f>IF('полн.фурн.(P)'!A251&gt;0,'полн.фурн.(P)'!A251,"")</f>
        <v/>
      </c>
      <c r="B271" s="450" t="str">
        <f>IF('полн.фурн.(P)'!B251&gt;0,'полн.фурн.(P)'!B251,"")</f>
        <v>W7849 Фиксатор роликовый белый</v>
      </c>
      <c r="C271" s="451" t="str">
        <f>IF('полн.фурн.(P)'!C251&gt;0,'полн.фурн.(P)'!C251,"")</f>
        <v/>
      </c>
      <c r="D271" s="451" t="str">
        <f>IF('полн.фурн.(P)'!D251&gt;0,'полн.фурн.(P)'!D251,"")</f>
        <v/>
      </c>
      <c r="E271" s="451" t="str">
        <f>IF('полн.фурн.(P)'!E251&gt;0,'полн.фурн.(P)'!E251,"")</f>
        <v/>
      </c>
      <c r="F271" s="451" t="str">
        <f>IF('полн.фурн.(P)'!F251&gt;0,'полн.фурн.(P)'!F251,"")</f>
        <v>шт.</v>
      </c>
      <c r="G271" s="426">
        <f>IF('полн.фурн.(P)'!G251&gt;0,'полн.фурн.(P)'!G251,0)</f>
        <v>0</v>
      </c>
      <c r="I271" s="85">
        <f t="shared" si="8"/>
        <v>0</v>
      </c>
    </row>
    <row r="272" spans="1:9" hidden="1">
      <c r="A272" s="450" t="str">
        <f>IF('полн.фурн.(P)'!A252&gt;0,'полн.фурн.(P)'!A252,"")</f>
        <v/>
      </c>
      <c r="B272" s="450" t="str">
        <f>IF('полн.фурн.(P)'!B252&gt;0,'полн.фурн.(P)'!B252,"")</f>
        <v>стабилизатор з.стенки RV8</v>
      </c>
      <c r="C272" s="451" t="str">
        <f>IF('полн.фурн.(P)'!C252&gt;0,'полн.фурн.(P)'!C252,"")</f>
        <v/>
      </c>
      <c r="D272" s="451" t="str">
        <f>IF('полн.фурн.(P)'!D252&gt;0,'полн.фурн.(P)'!D252,"")</f>
        <v/>
      </c>
      <c r="E272" s="451" t="str">
        <f>IF('полн.фурн.(P)'!E252&gt;0,'полн.фурн.(P)'!E252,"")</f>
        <v/>
      </c>
      <c r="F272" s="451" t="str">
        <f>IF('полн.фурн.(P)'!F252&gt;0,'полн.фурн.(P)'!F252,"")</f>
        <v>шт.</v>
      </c>
      <c r="G272" s="426">
        <f>IF('полн.фурн.(P)'!G252&gt;0,'полн.фурн.(P)'!G252,0)</f>
        <v>0</v>
      </c>
      <c r="I272" s="85">
        <f t="shared" si="8"/>
        <v>0</v>
      </c>
    </row>
    <row r="273" spans="1:9" hidden="1">
      <c r="A273" s="450" t="str">
        <f>IF('полн.фурн.(P)'!A253&gt;0,'полн.фурн.(P)'!A253,"")</f>
        <v/>
      </c>
      <c r="B273" s="450" t="str">
        <f>IF('полн.фурн.(P)'!B253&gt;0,'полн.фурн.(P)'!B253,"")</f>
        <v>навес кухонный (УШИ) (универсальные)</v>
      </c>
      <c r="C273" s="451" t="str">
        <f>IF('полн.фурн.(P)'!C253&gt;0,'полн.фурн.(P)'!C253,"")</f>
        <v/>
      </c>
      <c r="D273" s="451" t="str">
        <f>IF('полн.фурн.(P)'!D253&gt;0,'полн.фурн.(P)'!D253,"")</f>
        <v/>
      </c>
      <c r="E273" s="451" t="str">
        <f>IF('полн.фурн.(P)'!E253&gt;0,'полн.фурн.(P)'!E253,"")</f>
        <v/>
      </c>
      <c r="F273" s="451" t="str">
        <f>IF('полн.фурн.(P)'!F253&gt;0,'полн.фурн.(P)'!F253,"")</f>
        <v>шт.</v>
      </c>
      <c r="G273" s="426">
        <f>IF('полн.фурн.(P)'!G253&gt;0,'полн.фурн.(P)'!G253,0)</f>
        <v>0</v>
      </c>
      <c r="I273" s="85">
        <f t="shared" si="8"/>
        <v>0</v>
      </c>
    </row>
    <row r="274" spans="1:9" hidden="1">
      <c r="A274" s="450" t="str">
        <f>IF('полн.фурн.(P)'!A254&gt;0,'полн.фурн.(P)'!A254,"")</f>
        <v/>
      </c>
      <c r="B274" s="450" t="str">
        <f>IF('полн.фурн.(P)'!B254&gt;0,'полн.фурн.(P)'!B254,"")</f>
        <v>навес - пластинка зацепная, РБ</v>
      </c>
      <c r="C274" s="451" t="str">
        <f>IF('полн.фурн.(P)'!C254&gt;0,'полн.фурн.(P)'!C254,"")</f>
        <v/>
      </c>
      <c r="D274" s="451" t="str">
        <f>IF('полн.фурн.(P)'!D254&gt;0,'полн.фурн.(P)'!D254,"")</f>
        <v/>
      </c>
      <c r="E274" s="451" t="str">
        <f>IF('полн.фурн.(P)'!E254&gt;0,'полн.фурн.(P)'!E254,"")</f>
        <v/>
      </c>
      <c r="F274" s="451" t="str">
        <f>IF('полн.фурн.(P)'!F254&gt;0,'полн.фурн.(P)'!F254,"")</f>
        <v>шт.</v>
      </c>
      <c r="G274" s="426">
        <f>IF('полн.фурн.(P)'!G254&gt;0,'полн.фурн.(P)'!G254,0)</f>
        <v>0</v>
      </c>
      <c r="I274" s="85">
        <f t="shared" si="8"/>
        <v>0</v>
      </c>
    </row>
    <row r="275" spans="1:9" hidden="1">
      <c r="A275" s="450" t="str">
        <f>IF('полн.фурн.(P)'!A255&gt;0,'полн.фурн.(P)'!A255,"")</f>
        <v/>
      </c>
      <c r="B275" s="450" t="str">
        <f>IF('полн.фурн.(P)'!B255&gt;0,'полн.фурн.(P)'!B255,"")</f>
        <v>навес регулируемый белый (универсальный)</v>
      </c>
      <c r="C275" s="451" t="str">
        <f>IF('полн.фурн.(P)'!C255&gt;0,'полн.фурн.(P)'!C255,"")</f>
        <v/>
      </c>
      <c r="D275" s="451" t="str">
        <f>IF('полн.фурн.(P)'!D255&gt;0,'полн.фурн.(P)'!D255,"")</f>
        <v/>
      </c>
      <c r="E275" s="451" t="str">
        <f>IF('полн.фурн.(P)'!E255&gt;0,'полн.фурн.(P)'!E255,"")</f>
        <v/>
      </c>
      <c r="F275" s="451" t="str">
        <f>IF('полн.фурн.(P)'!F255&gt;0,'полн.фурн.(P)'!F255,"")</f>
        <v>шт.</v>
      </c>
      <c r="G275" s="426">
        <f>IF('полн.фурн.(P)'!G255&gt;0,'полн.фурн.(P)'!G255,0)</f>
        <v>0</v>
      </c>
      <c r="I275" s="85">
        <f t="shared" si="8"/>
        <v>0</v>
      </c>
    </row>
    <row r="276" spans="1:9" hidden="1">
      <c r="A276" s="450" t="str">
        <f>IF('полн.фурн.(P)'!A256&gt;0,'полн.фурн.(P)'!A256,"")</f>
        <v/>
      </c>
      <c r="B276" s="450" t="str">
        <f>IF('полн.фурн.(P)'!B256&gt;0,'полн.фурн.(P)'!B256,"")</f>
        <v>шина монтажная L-2000 хром (L=100mm)</v>
      </c>
      <c r="C276" s="451" t="str">
        <f>IF('полн.фурн.(P)'!C256&gt;0,'полн.фурн.(P)'!C256,"")</f>
        <v/>
      </c>
      <c r="D276" s="451" t="str">
        <f>IF('полн.фурн.(P)'!D256&gt;0,'полн.фурн.(P)'!D256,"")</f>
        <v/>
      </c>
      <c r="E276" s="451" t="str">
        <f>IF('полн.фурн.(P)'!E256&gt;0,'полн.фурн.(P)'!E256,"")</f>
        <v/>
      </c>
      <c r="F276" s="451" t="str">
        <f>IF('полн.фурн.(P)'!F256&gt;0,'полн.фурн.(P)'!F256,"")</f>
        <v>шт.</v>
      </c>
      <c r="G276" s="426">
        <f>IF('полн.фурн.(P)'!G256&gt;0,'полн.фурн.(P)'!G256,0)</f>
        <v>0</v>
      </c>
      <c r="I276" s="85">
        <f t="shared" si="8"/>
        <v>0</v>
      </c>
    </row>
    <row r="277" spans="1:9" hidden="1">
      <c r="A277" s="450" t="str">
        <f>IF('полн.фурн.(P)'!A257&gt;0,'полн.фурн.(P)'!A257,"")</f>
        <v/>
      </c>
      <c r="B277" s="450" t="str">
        <f>IF('полн.фурн.(P)'!B257&gt;0,'полн.фурн.(P)'!B257,"")</f>
        <v/>
      </c>
      <c r="C277" s="451" t="str">
        <f>IF('полн.фурн.(P)'!C257&gt;0,'полн.фурн.(P)'!C257,"")</f>
        <v/>
      </c>
      <c r="D277" s="451" t="str">
        <f>IF('полн.фурн.(P)'!D257&gt;0,'полн.фурн.(P)'!D257,"")</f>
        <v/>
      </c>
      <c r="E277" s="451" t="str">
        <f>IF('полн.фурн.(P)'!E257&gt;0,'полн.фурн.(P)'!E257,"")</f>
        <v/>
      </c>
      <c r="F277" s="451" t="str">
        <f>IF('полн.фурн.(P)'!F257&gt;0,'полн.фурн.(P)'!F257,"")</f>
        <v>шт.</v>
      </c>
      <c r="G277" s="426">
        <f>IF('полн.фурн.(P)'!G257&gt;0,'полн.фурн.(P)'!G257,0)</f>
        <v>0</v>
      </c>
      <c r="I277" s="85">
        <f t="shared" si="8"/>
        <v>0</v>
      </c>
    </row>
    <row r="278" spans="1:9" hidden="1">
      <c r="A278" s="450" t="str">
        <f>IF('полн.фурн.(P)'!A258&gt;0,'полн.фурн.(P)'!A258,"")</f>
        <v/>
      </c>
      <c r="B278" s="450" t="str">
        <f>IF('полн.фурн.(P)'!B258&gt;0,'полн.фурн.(P)'!B258,"")</f>
        <v/>
      </c>
      <c r="C278" s="451" t="str">
        <f>IF('полн.фурн.(P)'!C258&gt;0,'полн.фурн.(P)'!C258,"")</f>
        <v/>
      </c>
      <c r="D278" s="451" t="str">
        <f>IF('полн.фурн.(P)'!D258&gt;0,'полн.фурн.(P)'!D258,"")</f>
        <v/>
      </c>
      <c r="E278" s="451" t="str">
        <f>IF('полн.фурн.(P)'!E258&gt;0,'полн.фурн.(P)'!E258,"")</f>
        <v/>
      </c>
      <c r="F278" s="451" t="str">
        <f>IF('полн.фурн.(P)'!F258&gt;0,'полн.фурн.(P)'!F258,"")</f>
        <v>шт.</v>
      </c>
      <c r="G278" s="426">
        <f>IF('полн.фурн.(P)'!G258&gt;0,'полн.фурн.(P)'!G258,0)</f>
        <v>0</v>
      </c>
      <c r="I278" s="85">
        <f t="shared" si="8"/>
        <v>0</v>
      </c>
    </row>
    <row r="279" spans="1:9" hidden="1">
      <c r="A279" s="450" t="str">
        <f>IF('полн.фурн.(P)'!A259&gt;0,'полн.фурн.(P)'!A259,"")</f>
        <v/>
      </c>
      <c r="B279" s="450" t="str">
        <f>IF('полн.фурн.(P)'!B259&gt;0,'полн.фурн.(P)'!B259,"")</f>
        <v/>
      </c>
      <c r="C279" s="451" t="str">
        <f>IF('полн.фурн.(P)'!C259&gt;0,'полн.фурн.(P)'!C259,"")</f>
        <v/>
      </c>
      <c r="D279" s="451" t="str">
        <f>IF('полн.фурн.(P)'!D259&gt;0,'полн.фурн.(P)'!D259,"")</f>
        <v/>
      </c>
      <c r="E279" s="451" t="str">
        <f>IF('полн.фурн.(P)'!E259&gt;0,'полн.фурн.(P)'!E259,"")</f>
        <v/>
      </c>
      <c r="F279" s="451" t="str">
        <f>IF('полн.фурн.(P)'!F259&gt;0,'полн.фурн.(P)'!F259,"")</f>
        <v>шт.</v>
      </c>
      <c r="G279" s="426">
        <f>IF('полн.фурн.(P)'!G259&gt;0,'полн.фурн.(P)'!G259,0)</f>
        <v>0</v>
      </c>
      <c r="I279" s="85">
        <f t="shared" si="8"/>
        <v>0</v>
      </c>
    </row>
    <row r="280" spans="1:9" hidden="1">
      <c r="A280" s="450" t="str">
        <f>IF('полн.фурн.(P)'!A260&gt;0,'полн.фурн.(P)'!A260,"")</f>
        <v/>
      </c>
      <c r="B280" s="450" t="str">
        <f>IF('полн.фурн.(P)'!B260&gt;0,'полн.фурн.(P)'!B260,"")</f>
        <v/>
      </c>
      <c r="C280" s="451" t="str">
        <f>IF('полн.фурн.(P)'!C260&gt;0,'полн.фурн.(P)'!C260,"")</f>
        <v/>
      </c>
      <c r="D280" s="451" t="str">
        <f>IF('полн.фурн.(P)'!D260&gt;0,'полн.фурн.(P)'!D260,"")</f>
        <v/>
      </c>
      <c r="E280" s="451" t="str">
        <f>IF('полн.фурн.(P)'!E260&gt;0,'полн.фурн.(P)'!E260,"")</f>
        <v/>
      </c>
      <c r="F280" s="451" t="str">
        <f>IF('полн.фурн.(P)'!F260&gt;0,'полн.фурн.(P)'!F260,"")</f>
        <v>шт.</v>
      </c>
      <c r="G280" s="426">
        <f>IF('полн.фурн.(P)'!G260&gt;0,'полн.фурн.(P)'!G260,0)</f>
        <v>0</v>
      </c>
      <c r="I280" s="85">
        <f t="shared" si="8"/>
        <v>0</v>
      </c>
    </row>
    <row r="281" spans="1:9" hidden="1">
      <c r="A281" s="450" t="str">
        <f>IF('полн.фурн.(P)'!A261&gt;0,'полн.фурн.(P)'!A261,"")</f>
        <v/>
      </c>
      <c r="B281" s="450" t="str">
        <f>IF('полн.фурн.(P)'!B261&gt;0,'полн.фурн.(P)'!B261,"")</f>
        <v/>
      </c>
      <c r="C281" s="451" t="str">
        <f>IF('полн.фурн.(P)'!C261&gt;0,'полн.фурн.(P)'!C261,"")</f>
        <v/>
      </c>
      <c r="D281" s="451" t="str">
        <f>IF('полн.фурн.(P)'!D261&gt;0,'полн.фурн.(P)'!D261,"")</f>
        <v/>
      </c>
      <c r="E281" s="451" t="str">
        <f>IF('полн.фурн.(P)'!E261&gt;0,'полн.фурн.(P)'!E261,"")</f>
        <v/>
      </c>
      <c r="F281" s="451" t="str">
        <f>IF('полн.фурн.(P)'!F261&gt;0,'полн.фурн.(P)'!F261,"")</f>
        <v>шт.</v>
      </c>
      <c r="G281" s="426">
        <f>IF('полн.фурн.(P)'!G261&gt;0,'полн.фурн.(P)'!G261,0)</f>
        <v>0</v>
      </c>
      <c r="I281" s="85">
        <f t="shared" si="8"/>
        <v>0</v>
      </c>
    </row>
    <row r="282" spans="1:9" hidden="1">
      <c r="A282" s="450" t="str">
        <f>IF('полн.фурн.(P)'!A262&gt;0,'полн.фурн.(P)'!A262,"")</f>
        <v/>
      </c>
      <c r="B282" s="450" t="str">
        <f>IF('полн.фурн.(P)'!B262&gt;0,'полн.фурн.(P)'!B262,"")</f>
        <v/>
      </c>
      <c r="C282" s="451" t="str">
        <f>IF('полн.фурн.(P)'!C262&gt;0,'полн.фурн.(P)'!C262,"")</f>
        <v/>
      </c>
      <c r="D282" s="451" t="str">
        <f>IF('полн.фурн.(P)'!D262&gt;0,'полн.фурн.(P)'!D262,"")</f>
        <v/>
      </c>
      <c r="E282" s="451" t="str">
        <f>IF('полн.фурн.(P)'!E262&gt;0,'полн.фурн.(P)'!E262,"")</f>
        <v/>
      </c>
      <c r="F282" s="451" t="str">
        <f>IF('полн.фурн.(P)'!F262&gt;0,'полн.фурн.(P)'!F262,"")</f>
        <v>шт.</v>
      </c>
      <c r="G282" s="426">
        <f>IF('полн.фурн.(P)'!G262&gt;0,'полн.фурн.(P)'!G262,0)</f>
        <v>0</v>
      </c>
      <c r="I282" s="85">
        <f t="shared" si="8"/>
        <v>0</v>
      </c>
    </row>
    <row r="283" spans="1:9" hidden="1">
      <c r="A283" s="450" t="str">
        <f>IF('полн.фурн.(P)'!A263&gt;0,'полн.фурн.(P)'!A263,"")</f>
        <v/>
      </c>
      <c r="B283" s="450" t="str">
        <f>IF('полн.фурн.(P)'!B263&gt;0,'полн.фурн.(P)'!B263,"")</f>
        <v/>
      </c>
      <c r="C283" s="451" t="str">
        <f>IF('полн.фурн.(P)'!C263&gt;0,'полн.фурн.(P)'!C263,"")</f>
        <v/>
      </c>
      <c r="D283" s="451" t="str">
        <f>IF('полн.фурн.(P)'!D263&gt;0,'полн.фурн.(P)'!D263,"")</f>
        <v/>
      </c>
      <c r="E283" s="451" t="str">
        <f>IF('полн.фурн.(P)'!E263&gt;0,'полн.фурн.(P)'!E263,"")</f>
        <v/>
      </c>
      <c r="F283" s="451" t="str">
        <f>IF('полн.фурн.(P)'!F263&gt;0,'полн.фурн.(P)'!F263,"")</f>
        <v>шт.</v>
      </c>
      <c r="G283" s="426">
        <f>IF('полн.фурн.(P)'!G263&gt;0,'полн.фурн.(P)'!G263,0)</f>
        <v>0</v>
      </c>
      <c r="I283" s="85">
        <f t="shared" si="8"/>
        <v>0</v>
      </c>
    </row>
    <row r="284" spans="1:9" hidden="1">
      <c r="A284" s="450" t="str">
        <f>IF('полн.фурн.(P)'!A264&gt;0,'полн.фурн.(P)'!A264,"")</f>
        <v/>
      </c>
      <c r="B284" s="450" t="str">
        <f>IF('полн.фурн.(P)'!B264&gt;0,'полн.фурн.(P)'!B264,"")</f>
        <v/>
      </c>
      <c r="C284" s="451" t="str">
        <f>IF('полн.фурн.(P)'!C264&gt;0,'полн.фурн.(P)'!C264,"")</f>
        <v/>
      </c>
      <c r="D284" s="451" t="str">
        <f>IF('полн.фурн.(P)'!D264&gt;0,'полн.фурн.(P)'!D264,"")</f>
        <v/>
      </c>
      <c r="E284" s="451" t="str">
        <f>IF('полн.фурн.(P)'!E264&gt;0,'полн.фурн.(P)'!E264,"")</f>
        <v/>
      </c>
      <c r="F284" s="451" t="str">
        <f>IF('полн.фурн.(P)'!F264&gt;0,'полн.фурн.(P)'!F264,"")</f>
        <v>шт.</v>
      </c>
      <c r="G284" s="426">
        <f>IF('полн.фурн.(P)'!G264&gt;0,'полн.фурн.(P)'!G264,0)</f>
        <v>0</v>
      </c>
      <c r="I284" s="85">
        <f t="shared" si="8"/>
        <v>0</v>
      </c>
    </row>
    <row r="285" spans="1:9" hidden="1">
      <c r="A285" s="450" t="str">
        <f>IF('полн.фурн.(P)'!A265&gt;0,'полн.фурн.(P)'!A265,"")</f>
        <v/>
      </c>
      <c r="B285" s="450" t="str">
        <f>IF('полн.фурн.(P)'!B265&gt;0,'полн.фурн.(P)'!B265,"")</f>
        <v/>
      </c>
      <c r="C285" s="451" t="str">
        <f>IF('полн.фурн.(P)'!C265&gt;0,'полн.фурн.(P)'!C265,"")</f>
        <v/>
      </c>
      <c r="D285" s="451" t="str">
        <f>IF('полн.фурн.(P)'!D265&gt;0,'полн.фурн.(P)'!D265,"")</f>
        <v/>
      </c>
      <c r="E285" s="451" t="str">
        <f>IF('полн.фурн.(P)'!E265&gt;0,'полн.фурн.(P)'!E265,"")</f>
        <v/>
      </c>
      <c r="F285" s="451" t="str">
        <f>IF('полн.фурн.(P)'!F265&gt;0,'полн.фурн.(P)'!F265,"")</f>
        <v>шт.</v>
      </c>
      <c r="G285" s="426">
        <f>IF('полн.фурн.(P)'!G265&gt;0,'полн.фурн.(P)'!G265,0)</f>
        <v>0</v>
      </c>
      <c r="I285" s="85">
        <f t="shared" si="8"/>
        <v>0</v>
      </c>
    </row>
    <row r="286" spans="1:9" hidden="1">
      <c r="A286" s="450" t="str">
        <f>IF('полн.фурн.(P)'!A266&gt;0,'полн.фурн.(P)'!A266,"")</f>
        <v/>
      </c>
      <c r="B286" s="450" t="str">
        <f>IF('полн.фурн.(P)'!B266&gt;0,'полн.фурн.(P)'!B266,"")</f>
        <v/>
      </c>
      <c r="C286" s="451" t="str">
        <f>IF('полн.фурн.(P)'!C266&gt;0,'полн.фурн.(P)'!C266,"")</f>
        <v/>
      </c>
      <c r="D286" s="451" t="str">
        <f>IF('полн.фурн.(P)'!D266&gt;0,'полн.фурн.(P)'!D266,"")</f>
        <v/>
      </c>
      <c r="E286" s="451" t="str">
        <f>IF('полн.фурн.(P)'!E266&gt;0,'полн.фурн.(P)'!E266,"")</f>
        <v/>
      </c>
      <c r="F286" s="451" t="str">
        <f>IF('полн.фурн.(P)'!F266&gt;0,'полн.фурн.(P)'!F266,"")</f>
        <v>шт.</v>
      </c>
      <c r="G286" s="426">
        <f>IF('полн.фурн.(P)'!G266&gt;0,'полн.фурн.(P)'!G266,0)</f>
        <v>0</v>
      </c>
      <c r="I286" s="85">
        <f t="shared" si="8"/>
        <v>0</v>
      </c>
    </row>
    <row r="287" spans="1:9" hidden="1">
      <c r="A287" s="450" t="str">
        <f>IF('полн.фурн.(P)'!A267&gt;0,'полн.фурн.(P)'!A267,"")</f>
        <v/>
      </c>
      <c r="B287" s="450" t="str">
        <f>IF('полн.фурн.(P)'!B267&gt;0,'полн.фурн.(P)'!B267,"")</f>
        <v/>
      </c>
      <c r="C287" s="451" t="str">
        <f>IF('полн.фурн.(P)'!C267&gt;0,'полн.фурн.(P)'!C267,"")</f>
        <v/>
      </c>
      <c r="D287" s="451" t="str">
        <f>IF('полн.фурн.(P)'!D267&gt;0,'полн.фурн.(P)'!D267,"")</f>
        <v/>
      </c>
      <c r="E287" s="451" t="str">
        <f>IF('полн.фурн.(P)'!E267&gt;0,'полн.фурн.(P)'!E267,"")</f>
        <v/>
      </c>
      <c r="F287" s="451" t="str">
        <f>IF('полн.фурн.(P)'!F267&gt;0,'полн.фурн.(P)'!F267,"")</f>
        <v>шт.</v>
      </c>
      <c r="G287" s="426">
        <f>IF('полн.фурн.(P)'!G267&gt;0,'полн.фурн.(P)'!G267,0)</f>
        <v>0</v>
      </c>
      <c r="I287" s="85">
        <f t="shared" si="8"/>
        <v>0</v>
      </c>
    </row>
    <row r="288" spans="1:9" hidden="1">
      <c r="A288" s="450" t="str">
        <f>IF('полн.фурн.(P)'!A268&gt;0,'полн.фурн.(P)'!A268,"")</f>
        <v/>
      </c>
      <c r="B288" s="450" t="str">
        <f>IF('полн.фурн.(P)'!B268&gt;0,'полн.фурн.(P)'!B268,"")</f>
        <v/>
      </c>
      <c r="C288" s="451" t="str">
        <f>IF('полн.фурн.(P)'!C268&gt;0,'полн.фурн.(P)'!C268,"")</f>
        <v/>
      </c>
      <c r="D288" s="451" t="str">
        <f>IF('полн.фурн.(P)'!D268&gt;0,'полн.фурн.(P)'!D268,"")</f>
        <v/>
      </c>
      <c r="E288" s="451" t="str">
        <f>IF('полн.фурн.(P)'!E268&gt;0,'полн.фурн.(P)'!E268,"")</f>
        <v/>
      </c>
      <c r="F288" s="451" t="str">
        <f>IF('полн.фурн.(P)'!F268&gt;0,'полн.фурн.(P)'!F268,"")</f>
        <v>шт.</v>
      </c>
      <c r="G288" s="426">
        <f>IF('полн.фурн.(P)'!G268&gt;0,'полн.фурн.(P)'!G268,0)</f>
        <v>0</v>
      </c>
      <c r="I288" s="85">
        <f t="shared" si="8"/>
        <v>0</v>
      </c>
    </row>
    <row r="289" spans="1:9" hidden="1">
      <c r="A289" s="450" t="str">
        <f>IF('полн.фурн.(P)'!A269&gt;0,'полн.фурн.(P)'!A269,"")</f>
        <v/>
      </c>
      <c r="B289" s="450" t="str">
        <f>IF('полн.фурн.(P)'!B269&gt;0,'полн.фурн.(P)'!B269,"")</f>
        <v/>
      </c>
      <c r="C289" s="451" t="str">
        <f>IF('полн.фурн.(P)'!C269&gt;0,'полн.фурн.(P)'!C269,"")</f>
        <v/>
      </c>
      <c r="D289" s="451" t="str">
        <f>IF('полн.фурн.(P)'!D269&gt;0,'полн.фурн.(P)'!D269,"")</f>
        <v/>
      </c>
      <c r="E289" s="451" t="str">
        <f>IF('полн.фурн.(P)'!E269&gt;0,'полн.фурн.(P)'!E269,"")</f>
        <v/>
      </c>
      <c r="F289" s="451" t="str">
        <f>IF('полн.фурн.(P)'!F269&gt;0,'полн.фурн.(P)'!F269,"")</f>
        <v>шт.</v>
      </c>
      <c r="G289" s="426">
        <f>IF('полн.фурн.(P)'!G269&gt;0,'полн.фурн.(P)'!G269,0)</f>
        <v>0</v>
      </c>
      <c r="I289" s="85">
        <f t="shared" si="8"/>
        <v>0</v>
      </c>
    </row>
    <row r="290" spans="1:9" hidden="1">
      <c r="A290" s="450" t="str">
        <f>IF('полн.фурн.(P)'!A270&gt;0,'полн.фурн.(P)'!A270,"")</f>
        <v/>
      </c>
      <c r="B290" s="450" t="str">
        <f>IF('полн.фурн.(P)'!B270&gt;0,'полн.фурн.(P)'!B270,"")</f>
        <v/>
      </c>
      <c r="C290" s="451" t="str">
        <f>IF('полн.фурн.(P)'!C270&gt;0,'полн.фурн.(P)'!C270,"")</f>
        <v/>
      </c>
      <c r="D290" s="451" t="str">
        <f>IF('полн.фурн.(P)'!D270&gt;0,'полн.фурн.(P)'!D270,"")</f>
        <v/>
      </c>
      <c r="E290" s="451" t="str">
        <f>IF('полн.фурн.(P)'!E270&gt;0,'полн.фурн.(P)'!E270,"")</f>
        <v/>
      </c>
      <c r="F290" s="451" t="str">
        <f>IF('полн.фурн.(P)'!F270&gt;0,'полн.фурн.(P)'!F270,"")</f>
        <v>шт.</v>
      </c>
      <c r="G290" s="426">
        <f>IF('полн.фурн.(P)'!G270&gt;0,'полн.фурн.(P)'!G270,0)</f>
        <v>0</v>
      </c>
      <c r="I290" s="85">
        <f t="shared" si="8"/>
        <v>0</v>
      </c>
    </row>
    <row r="291" spans="1:9" hidden="1">
      <c r="A291" s="450" t="str">
        <f>IF('полн.фурн.(P)'!A271&gt;0,'полн.фурн.(P)'!A271,"")</f>
        <v/>
      </c>
      <c r="B291" s="450" t="str">
        <f>IF('полн.фурн.(P)'!B271&gt;0,'полн.фурн.(P)'!B271,"")</f>
        <v/>
      </c>
      <c r="C291" s="451" t="str">
        <f>IF('полн.фурн.(P)'!C271&gt;0,'полн.фурн.(P)'!C271,"")</f>
        <v/>
      </c>
      <c r="D291" s="451" t="str">
        <f>IF('полн.фурн.(P)'!D271&gt;0,'полн.фурн.(P)'!D271,"")</f>
        <v/>
      </c>
      <c r="E291" s="451" t="str">
        <f>IF('полн.фурн.(P)'!E271&gt;0,'полн.фурн.(P)'!E271,"")</f>
        <v/>
      </c>
      <c r="F291" s="451" t="str">
        <f>IF('полн.фурн.(P)'!F271&gt;0,'полн.фурн.(P)'!F271,"")</f>
        <v>шт.</v>
      </c>
      <c r="G291" s="426">
        <f>IF('полн.фурн.(P)'!G271&gt;0,'полн.фурн.(P)'!G271,0)</f>
        <v>0</v>
      </c>
      <c r="I291" s="85">
        <f t="shared" si="8"/>
        <v>0</v>
      </c>
    </row>
    <row r="292" spans="1:9" hidden="1">
      <c r="A292" s="450" t="str">
        <f>IF('полн.фурн.(P)'!A272&gt;0,'полн.фурн.(P)'!A272,"")</f>
        <v/>
      </c>
      <c r="B292" s="450" t="str">
        <f>IF('полн.фурн.(P)'!B272&gt;0,'полн.фурн.(P)'!B272,"")</f>
        <v/>
      </c>
      <c r="C292" s="451" t="str">
        <f>IF('полн.фурн.(P)'!C272&gt;0,'полн.фурн.(P)'!C272,"")</f>
        <v/>
      </c>
      <c r="D292" s="451" t="str">
        <f>IF('полн.фурн.(P)'!D272&gt;0,'полн.фурн.(P)'!D272,"")</f>
        <v/>
      </c>
      <c r="E292" s="451" t="str">
        <f>IF('полн.фурн.(P)'!E272&gt;0,'полн.фурн.(P)'!E272,"")</f>
        <v/>
      </c>
      <c r="F292" s="451" t="str">
        <f>IF('полн.фурн.(P)'!F272&gt;0,'полн.фурн.(P)'!F272,"")</f>
        <v>шт.</v>
      </c>
      <c r="G292" s="426">
        <f>IF('полн.фурн.(P)'!G272&gt;0,'полн.фурн.(P)'!G272,0)</f>
        <v>0</v>
      </c>
      <c r="I292" s="85">
        <f t="shared" si="8"/>
        <v>0</v>
      </c>
    </row>
    <row r="293" spans="1:9" hidden="1">
      <c r="A293" s="450" t="str">
        <f>IF('полн.фурн.(P)'!A273&gt;0,'полн.фурн.(P)'!A273,"")</f>
        <v/>
      </c>
      <c r="B293" s="450" t="str">
        <f>IF('полн.фурн.(P)'!B273&gt;0,'полн.фурн.(P)'!B273,"")</f>
        <v/>
      </c>
      <c r="C293" s="451" t="str">
        <f>IF('полн.фурн.(P)'!C273&gt;0,'полн.фурн.(P)'!C273,"")</f>
        <v/>
      </c>
      <c r="D293" s="451" t="str">
        <f>IF('полн.фурн.(P)'!D273&gt;0,'полн.фурн.(P)'!D273,"")</f>
        <v/>
      </c>
      <c r="E293" s="451" t="str">
        <f>IF('полн.фурн.(P)'!E273&gt;0,'полн.фурн.(P)'!E273,"")</f>
        <v/>
      </c>
      <c r="F293" s="451" t="str">
        <f>IF('полн.фурн.(P)'!F273&gt;0,'полн.фурн.(P)'!F273,"")</f>
        <v>шт.</v>
      </c>
      <c r="G293" s="426">
        <f>IF('полн.фурн.(P)'!G273&gt;0,'полн.фурн.(P)'!G273,0)</f>
        <v>0</v>
      </c>
      <c r="I293" s="85">
        <f t="shared" si="8"/>
        <v>0</v>
      </c>
    </row>
    <row r="294" spans="1:9" hidden="1">
      <c r="A294" s="450" t="str">
        <f>IF('полн.фурн.(P)'!A274&gt;0,'полн.фурн.(P)'!A274,"")</f>
        <v/>
      </c>
      <c r="B294" s="450" t="str">
        <f>IF('полн.фурн.(P)'!B274&gt;0,'полн.фурн.(P)'!B274,"")</f>
        <v/>
      </c>
      <c r="C294" s="451" t="str">
        <f>IF('полн.фурн.(P)'!C274&gt;0,'полн.фурн.(P)'!C274,"")</f>
        <v/>
      </c>
      <c r="D294" s="451" t="str">
        <f>IF('полн.фурн.(P)'!D274&gt;0,'полн.фурн.(P)'!D274,"")</f>
        <v/>
      </c>
      <c r="E294" s="451" t="str">
        <f>IF('полн.фурн.(P)'!E274&gt;0,'полн.фурн.(P)'!E274,"")</f>
        <v/>
      </c>
      <c r="F294" s="451" t="str">
        <f>IF('полн.фурн.(P)'!F274&gt;0,'полн.фурн.(P)'!F274,"")</f>
        <v>шт.</v>
      </c>
      <c r="G294" s="426">
        <f>IF('полн.фурн.(P)'!G274&gt;0,'полн.фурн.(P)'!G274,0)</f>
        <v>0</v>
      </c>
      <c r="I294" s="85">
        <f t="shared" si="8"/>
        <v>0</v>
      </c>
    </row>
    <row r="295" spans="1:9" hidden="1">
      <c r="A295" s="450" t="str">
        <f>IF('полн.фурн.(P)'!A275&gt;0,'полн.фурн.(P)'!A275,"")</f>
        <v/>
      </c>
      <c r="B295" s="450" t="str">
        <f>IF('полн.фурн.(P)'!B275&gt;0,'полн.фурн.(P)'!B275,"")</f>
        <v/>
      </c>
      <c r="C295" s="451" t="str">
        <f>IF('полн.фурн.(P)'!C275&gt;0,'полн.фурн.(P)'!C275,"")</f>
        <v/>
      </c>
      <c r="D295" s="451" t="str">
        <f>IF('полн.фурн.(P)'!D275&gt;0,'полн.фурн.(P)'!D275,"")</f>
        <v/>
      </c>
      <c r="E295" s="451" t="str">
        <f>IF('полн.фурн.(P)'!E275&gt;0,'полн.фурн.(P)'!E275,"")</f>
        <v/>
      </c>
      <c r="F295" s="451" t="str">
        <f>IF('полн.фурн.(P)'!F275&gt;0,'полн.фурн.(P)'!F275,"")</f>
        <v>шт.</v>
      </c>
      <c r="G295" s="426">
        <f>IF('полн.фурн.(P)'!G275&gt;0,'полн.фурн.(P)'!G275,0)</f>
        <v>0</v>
      </c>
      <c r="I295" s="85">
        <f t="shared" si="8"/>
        <v>0</v>
      </c>
    </row>
    <row r="296" spans="1:9" hidden="1">
      <c r="A296" s="450" t="str">
        <f>IF('полн.фурн.(P)'!A276&gt;0,'полн.фурн.(P)'!A276,"")</f>
        <v/>
      </c>
      <c r="B296" s="450" t="str">
        <f>IF('полн.фурн.(P)'!B276&gt;0,'полн.фурн.(P)'!B276,"")</f>
        <v/>
      </c>
      <c r="C296" s="451" t="str">
        <f>IF('полн.фурн.(P)'!C276&gt;0,'полн.фурн.(P)'!C276,"")</f>
        <v/>
      </c>
      <c r="D296" s="451" t="str">
        <f>IF('полн.фурн.(P)'!D276&gt;0,'полн.фурн.(P)'!D276,"")</f>
        <v/>
      </c>
      <c r="E296" s="451" t="str">
        <f>IF('полн.фурн.(P)'!E276&gt;0,'полн.фурн.(P)'!E276,"")</f>
        <v/>
      </c>
      <c r="F296" s="451" t="str">
        <f>IF('полн.фурн.(P)'!F276&gt;0,'полн.фурн.(P)'!F276,"")</f>
        <v>шт.</v>
      </c>
      <c r="G296" s="426">
        <f>IF('полн.фурн.(P)'!G276&gt;0,'полн.фурн.(P)'!G276,0)</f>
        <v>0</v>
      </c>
      <c r="I296" s="85">
        <f t="shared" si="8"/>
        <v>0</v>
      </c>
    </row>
    <row r="297" spans="1:9" hidden="1">
      <c r="A297" s="450" t="str">
        <f>IF('полн.фурн.(P)'!A277&gt;0,'полн.фурн.(P)'!A277,"")</f>
        <v/>
      </c>
      <c r="B297" s="450" t="str">
        <f>IF('полн.фурн.(P)'!B277&gt;0,'полн.фурн.(P)'!B277,"")</f>
        <v/>
      </c>
      <c r="C297" s="451" t="str">
        <f>IF('полн.фурн.(P)'!C277&gt;0,'полн.фурн.(P)'!C277,"")</f>
        <v/>
      </c>
      <c r="D297" s="451" t="str">
        <f>IF('полн.фурн.(P)'!D277&gt;0,'полн.фурн.(P)'!D277,"")</f>
        <v/>
      </c>
      <c r="E297" s="451" t="str">
        <f>IF('полн.фурн.(P)'!E277&gt;0,'полн.фурн.(P)'!E277,"")</f>
        <v/>
      </c>
      <c r="F297" s="451" t="str">
        <f>IF('полн.фурн.(P)'!F277&gt;0,'полн.фурн.(P)'!F277,"")</f>
        <v>шт.</v>
      </c>
      <c r="G297" s="426">
        <f>IF('полн.фурн.(P)'!G277&gt;0,'полн.фурн.(P)'!G277,0)</f>
        <v>0</v>
      </c>
      <c r="I297" s="85">
        <f t="shared" si="8"/>
        <v>0</v>
      </c>
    </row>
    <row r="298" spans="1:9" hidden="1">
      <c r="A298" s="450" t="str">
        <f>IF('полн.фурн.(P)'!A278&gt;0,'полн.фурн.(P)'!A278,"")</f>
        <v/>
      </c>
      <c r="B298" s="450" t="str">
        <f>IF('полн.фурн.(P)'!B278&gt;0,'полн.фурн.(P)'!B278,"")</f>
        <v/>
      </c>
      <c r="C298" s="451" t="str">
        <f>IF('полн.фурн.(P)'!C278&gt;0,'полн.фурн.(P)'!C278,"")</f>
        <v/>
      </c>
      <c r="D298" s="451" t="str">
        <f>IF('полн.фурн.(P)'!D278&gt;0,'полн.фурн.(P)'!D278,"")</f>
        <v/>
      </c>
      <c r="E298" s="451" t="str">
        <f>IF('полн.фурн.(P)'!E278&gt;0,'полн.фурн.(P)'!E278,"")</f>
        <v/>
      </c>
      <c r="F298" s="451" t="str">
        <f>IF('полн.фурн.(P)'!F278&gt;0,'полн.фурн.(P)'!F278,"")</f>
        <v>шт.</v>
      </c>
      <c r="G298" s="426">
        <f>IF('полн.фурн.(P)'!G278&gt;0,'полн.фурн.(P)'!G278,0)</f>
        <v>0</v>
      </c>
      <c r="I298" s="85">
        <f t="shared" si="8"/>
        <v>0</v>
      </c>
    </row>
    <row r="299" spans="1:9" hidden="1">
      <c r="A299" s="450" t="str">
        <f>IF('полн.фурн.(P)'!A279&gt;0,'полн.фурн.(P)'!A279,"")</f>
        <v/>
      </c>
      <c r="B299" s="450" t="str">
        <f>IF('полн.фурн.(P)'!B279&gt;0,'полн.фурн.(P)'!B279,"")</f>
        <v/>
      </c>
      <c r="C299" s="451" t="str">
        <f>IF('полн.фурн.(P)'!C279&gt;0,'полн.фурн.(P)'!C279,"")</f>
        <v/>
      </c>
      <c r="D299" s="451" t="str">
        <f>IF('полн.фурн.(P)'!D279&gt;0,'полн.фурн.(P)'!D279,"")</f>
        <v/>
      </c>
      <c r="E299" s="451" t="str">
        <f>IF('полн.фурн.(P)'!E279&gt;0,'полн.фурн.(P)'!E279,"")</f>
        <v/>
      </c>
      <c r="F299" s="451" t="str">
        <f>IF('полн.фурн.(P)'!F279&gt;0,'полн.фурн.(P)'!F279,"")</f>
        <v>шт.</v>
      </c>
      <c r="G299" s="426">
        <f>IF('полн.фурн.(P)'!G279&gt;0,'полн.фурн.(P)'!G279,0)</f>
        <v>0</v>
      </c>
      <c r="I299" s="85">
        <f t="shared" si="8"/>
        <v>0</v>
      </c>
    </row>
    <row r="300" spans="1:9" hidden="1">
      <c r="A300" s="450" t="str">
        <f>IF('полн.фурн.(P)'!A280&gt;0,'полн.фурн.(P)'!A280,"")</f>
        <v/>
      </c>
      <c r="B300" s="450" t="str">
        <f>IF('полн.фурн.(P)'!B280&gt;0,'полн.фурн.(P)'!B280,"")</f>
        <v/>
      </c>
      <c r="C300" s="451" t="str">
        <f>IF('полн.фурн.(P)'!C280&gt;0,'полн.фурн.(P)'!C280,"")</f>
        <v/>
      </c>
      <c r="D300" s="451" t="str">
        <f>IF('полн.фурн.(P)'!D280&gt;0,'полн.фурн.(P)'!D280,"")</f>
        <v/>
      </c>
      <c r="E300" s="451" t="str">
        <f>IF('полн.фурн.(P)'!E280&gt;0,'полн.фурн.(P)'!E280,"")</f>
        <v/>
      </c>
      <c r="F300" s="451" t="str">
        <f>IF('полн.фурн.(P)'!F280&gt;0,'полн.фурн.(P)'!F280,"")</f>
        <v>шт.</v>
      </c>
      <c r="G300" s="426">
        <f>IF('полн.фурн.(P)'!G280&gt;0,'полн.фурн.(P)'!G280,0)</f>
        <v>0</v>
      </c>
      <c r="I300" s="85">
        <f t="shared" si="8"/>
        <v>0</v>
      </c>
    </row>
    <row r="301" spans="1:9" hidden="1">
      <c r="A301" s="450" t="str">
        <f>IF('полн.фурн.(P)'!A281&gt;0,'полн.фурн.(P)'!A281,"")</f>
        <v/>
      </c>
      <c r="B301" s="450" t="str">
        <f>IF('полн.фурн.(P)'!B281&gt;0,'полн.фурн.(P)'!B281,"")</f>
        <v/>
      </c>
      <c r="C301" s="451" t="str">
        <f>IF('полн.фурн.(P)'!C281&gt;0,'полн.фурн.(P)'!C281,"")</f>
        <v/>
      </c>
      <c r="D301" s="451" t="str">
        <f>IF('полн.фурн.(P)'!D281&gt;0,'полн.фурн.(P)'!D281,"")</f>
        <v/>
      </c>
      <c r="E301" s="451" t="str">
        <f>IF('полн.фурн.(P)'!E281&gt;0,'полн.фурн.(P)'!E281,"")</f>
        <v/>
      </c>
      <c r="F301" s="451" t="str">
        <f>IF('полн.фурн.(P)'!F281&gt;0,'полн.фурн.(P)'!F281,"")</f>
        <v>шт.</v>
      </c>
      <c r="G301" s="426">
        <f>IF('полн.фурн.(P)'!G281&gt;0,'полн.фурн.(P)'!G281,0)</f>
        <v>0</v>
      </c>
      <c r="I301" s="85">
        <f t="shared" si="8"/>
        <v>0</v>
      </c>
    </row>
    <row r="302" spans="1:9">
      <c r="A302" s="455"/>
      <c r="B302" s="455"/>
      <c r="C302" s="455"/>
      <c r="D302" s="455"/>
      <c r="E302" s="455"/>
      <c r="F302" s="455"/>
      <c r="G302" s="455"/>
      <c r="H302" s="455"/>
      <c r="I302" s="456"/>
    </row>
    <row r="303" spans="1:9" ht="15">
      <c r="B303" s="230" t="s">
        <v>392</v>
      </c>
    </row>
    <row r="304" spans="1:9" ht="7.5" customHeight="1" thickBot="1">
      <c r="B304" s="230"/>
    </row>
    <row r="305" spans="1:8" ht="15" thickBot="1">
      <c r="A305" s="683" t="s">
        <v>393</v>
      </c>
      <c r="B305" s="684" t="s">
        <v>394</v>
      </c>
      <c r="C305" s="685" t="s">
        <v>395</v>
      </c>
      <c r="E305" s="1914" t="s">
        <v>20405</v>
      </c>
    </row>
    <row r="306" spans="1:8" ht="15">
      <c r="A306" s="686">
        <v>1</v>
      </c>
      <c r="B306" s="687" t="s">
        <v>396</v>
      </c>
      <c r="C306" s="688">
        <f>предв.расчет!F49</f>
        <v>0</v>
      </c>
      <c r="E306" s="1914" t="s">
        <v>417</v>
      </c>
    </row>
    <row r="307" spans="1:8" ht="15">
      <c r="A307" s="359">
        <v>2</v>
      </c>
      <c r="B307" s="360" t="s">
        <v>397</v>
      </c>
      <c r="C307" s="361">
        <f>'столешница(P)'!N26</f>
        <v>0</v>
      </c>
      <c r="E307" s="1914" t="s">
        <v>20418</v>
      </c>
    </row>
    <row r="308" spans="1:8" ht="15">
      <c r="A308" s="359">
        <v>3</v>
      </c>
      <c r="B308" s="360" t="s">
        <v>398</v>
      </c>
      <c r="C308" s="361">
        <f>'полн.фурн.(P)'!K282</f>
        <v>0</v>
      </c>
      <c r="E308" s="1914" t="s">
        <v>403</v>
      </c>
    </row>
    <row r="309" spans="1:8" ht="15">
      <c r="A309" s="359">
        <v>4</v>
      </c>
      <c r="B309" s="360" t="s">
        <v>399</v>
      </c>
      <c r="C309" s="361">
        <f>'фасад(P)'!O58</f>
        <v>0</v>
      </c>
      <c r="E309" s="1914" t="s">
        <v>20419</v>
      </c>
    </row>
    <row r="310" spans="1:8" ht="15">
      <c r="A310" s="359">
        <v>5</v>
      </c>
      <c r="B310" s="360" t="s">
        <v>400</v>
      </c>
      <c r="C310" s="361">
        <f>'фасад alu(P)'!S58</f>
        <v>0</v>
      </c>
      <c r="E310" s="1914" t="s">
        <v>1023</v>
      </c>
      <c r="G310" s="65"/>
      <c r="H310" s="8"/>
    </row>
    <row r="311" spans="1:8" ht="15">
      <c r="A311" s="359">
        <v>6</v>
      </c>
      <c r="B311" s="360" t="s">
        <v>401</v>
      </c>
      <c r="C311" s="361">
        <f>'стекло(Р)'!P28</f>
        <v>0</v>
      </c>
      <c r="E311" s="1914" t="s">
        <v>20420</v>
      </c>
    </row>
    <row r="312" spans="1:8" ht="15">
      <c r="A312" s="359">
        <v>7</v>
      </c>
      <c r="B312" s="360" t="s">
        <v>402</v>
      </c>
      <c r="C312" s="361">
        <f>'фотодекор(P)'!M26</f>
        <v>0</v>
      </c>
      <c r="E312" s="1914" t="s">
        <v>1291</v>
      </c>
    </row>
    <row r="313" spans="1:8" ht="15">
      <c r="A313" s="359">
        <v>8</v>
      </c>
      <c r="B313" s="360" t="s">
        <v>403</v>
      </c>
      <c r="C313" s="361">
        <f>'двери-купе(P)'!L27</f>
        <v>0</v>
      </c>
      <c r="E313" s="1914" t="s">
        <v>402</v>
      </c>
    </row>
    <row r="314" spans="1:8" ht="15">
      <c r="A314" s="359">
        <v>9</v>
      </c>
      <c r="B314" s="360" t="s">
        <v>404</v>
      </c>
      <c r="C314" s="361">
        <f>'тех.(P)'!J12</f>
        <v>0</v>
      </c>
      <c r="E314" s="1914" t="s">
        <v>20421</v>
      </c>
    </row>
    <row r="315" spans="1:8" ht="15">
      <c r="A315" s="359">
        <v>10</v>
      </c>
      <c r="B315" s="360"/>
      <c r="C315" s="692">
        <v>0</v>
      </c>
    </row>
    <row r="316" spans="1:8" ht="15">
      <c r="A316" s="359">
        <v>11</v>
      </c>
      <c r="B316" s="360"/>
      <c r="C316" s="692">
        <v>0</v>
      </c>
    </row>
    <row r="317" spans="1:8" ht="15.75" thickBot="1">
      <c r="A317" s="362">
        <v>12</v>
      </c>
      <c r="B317" s="363"/>
      <c r="C317" s="693">
        <v>0</v>
      </c>
    </row>
    <row r="318" spans="1:8" ht="15.75" thickBot="1">
      <c r="B318" s="364" t="s">
        <v>405</v>
      </c>
      <c r="C318" s="365">
        <f>SUM(C306:C317)</f>
        <v>0</v>
      </c>
    </row>
    <row r="319" spans="1:8" ht="15" thickBot="1"/>
    <row r="320" spans="1:8" ht="15.75" thickBot="1">
      <c r="B320" s="689" t="s">
        <v>406</v>
      </c>
      <c r="C320" s="690">
        <f>CEILING(C318*(исх.данные!I9+исх.данные!I11),0.5)</f>
        <v>0</v>
      </c>
    </row>
  </sheetData>
  <autoFilter ref="G1:G301"/>
  <mergeCells count="2">
    <mergeCell ref="K12:M12"/>
    <mergeCell ref="O13:P13"/>
  </mergeCells>
  <hyperlinks>
    <hyperlink ref="E305" location="исх.данные!A1" display="Исх.данные"/>
    <hyperlink ref="E306" location="цены!A1" display="Цена"/>
    <hyperlink ref="E307" location="'полн.фурн.(P)'!A1" display="Полн.фурнитура"/>
    <hyperlink ref="E308" location="'двери-купе(P)'!A1" display="Двери-купе"/>
    <hyperlink ref="E309" location="'тех.(P)'!A1" display="Техника"/>
    <hyperlink ref="E310" location="'фасад(P)'!A1" display="Фасад"/>
    <hyperlink ref="E311" location="'фасад alu(P)'!A1" display="Фасад ALU"/>
    <hyperlink ref="E312" location="'стекло(Р)'!A1" display="Стекло"/>
    <hyperlink ref="E313" location="'фотодекор(P)'!A1" display="Фотодекор"/>
    <hyperlink ref="E314" location="'столешница(P)'!A1" display="Столешница"/>
  </hyperlinks>
  <pageMargins left="0.42" right="0.12" top="0.47" bottom="0.28000000000000003" header="0.3" footer="0.3"/>
  <pageSetup paperSize="9"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tabColor theme="5" tint="-0.249977111117893"/>
  </sheetPr>
  <dimension ref="A1:W72"/>
  <sheetViews>
    <sheetView workbookViewId="0"/>
  </sheetViews>
  <sheetFormatPr defaultColWidth="9.140625" defaultRowHeight="18" customHeight="1"/>
  <cols>
    <col min="1" max="1" width="5.28515625" style="1" customWidth="1"/>
    <col min="2" max="3" width="9.140625" style="1"/>
    <col min="4" max="4" width="12.5703125" style="1" customWidth="1"/>
    <col min="5" max="5" width="9.140625" style="1"/>
    <col min="6" max="6" width="17.5703125" style="1" customWidth="1"/>
    <col min="7" max="7" width="22.42578125" style="1" customWidth="1"/>
    <col min="8" max="9" width="9.140625" style="1"/>
    <col min="10" max="10" width="16" style="1" customWidth="1"/>
    <col min="11" max="11" width="34.28515625" style="1" customWidth="1"/>
    <col min="12" max="12" width="9.140625" style="1"/>
    <col min="13" max="13" width="12.140625" style="1" customWidth="1"/>
    <col min="14" max="21" width="9.140625" style="1"/>
    <col min="22" max="22" width="30.28515625" style="1" hidden="1" customWidth="1"/>
    <col min="23" max="23" width="0" style="1" hidden="1" customWidth="1"/>
    <col min="24" max="16384" width="9.140625" style="1"/>
  </cols>
  <sheetData>
    <row r="1" spans="1:23" ht="18" customHeight="1">
      <c r="A1" s="130"/>
      <c r="B1" s="121" t="s">
        <v>528</v>
      </c>
      <c r="C1" s="230">
        <f>исх.данные!B1</f>
        <v>0</v>
      </c>
    </row>
    <row r="2" spans="1:23" ht="18" hidden="1" customHeight="1" thickBot="1">
      <c r="B2" s="10" t="s">
        <v>208</v>
      </c>
      <c r="J2" s="8"/>
      <c r="K2" s="231"/>
      <c r="L2" s="8"/>
      <c r="V2" s="232" t="s">
        <v>407</v>
      </c>
      <c r="W2" s="232" t="s">
        <v>408</v>
      </c>
    </row>
    <row r="3" spans="1:23" ht="18" hidden="1" customHeight="1" thickBot="1">
      <c r="A3" s="2061" t="s">
        <v>209</v>
      </c>
      <c r="B3" s="2062"/>
      <c r="C3" s="2062"/>
      <c r="D3" s="2062"/>
      <c r="E3" s="2062"/>
      <c r="F3" s="2063"/>
      <c r="J3" s="8"/>
      <c r="K3" s="8"/>
      <c r="L3" s="235"/>
      <c r="V3" s="233" t="s">
        <v>409</v>
      </c>
      <c r="W3" s="234">
        <v>13</v>
      </c>
    </row>
    <row r="4" spans="1:23" ht="18" hidden="1" customHeight="1">
      <c r="A4" s="179">
        <v>1</v>
      </c>
      <c r="B4" s="2066" t="s">
        <v>212</v>
      </c>
      <c r="C4" s="2066"/>
      <c r="D4" s="2066"/>
      <c r="E4" s="2066"/>
      <c r="F4" s="186"/>
      <c r="J4" s="8"/>
      <c r="K4" s="8"/>
      <c r="L4" s="235"/>
      <c r="V4" s="233" t="s">
        <v>410</v>
      </c>
      <c r="W4" s="234">
        <v>12</v>
      </c>
    </row>
    <row r="5" spans="1:23" ht="18" hidden="1" customHeight="1">
      <c r="A5" s="177">
        <v>2</v>
      </c>
      <c r="B5" s="2065" t="s">
        <v>213</v>
      </c>
      <c r="C5" s="2065"/>
      <c r="D5" s="2065"/>
      <c r="E5" s="2065"/>
      <c r="F5" s="185"/>
      <c r="J5" s="8"/>
      <c r="K5" s="8"/>
      <c r="L5" s="235"/>
      <c r="V5" s="233" t="s">
        <v>411</v>
      </c>
      <c r="W5" s="234">
        <v>8</v>
      </c>
    </row>
    <row r="6" spans="1:23" ht="18" hidden="1" customHeight="1">
      <c r="A6" s="177">
        <v>1</v>
      </c>
      <c r="B6" s="2065" t="s">
        <v>231</v>
      </c>
      <c r="C6" s="2065"/>
      <c r="D6" s="2065"/>
      <c r="E6" s="2065"/>
      <c r="F6" s="185">
        <f>детализация!H261</f>
        <v>0</v>
      </c>
      <c r="J6" s="8"/>
      <c r="K6" s="8"/>
      <c r="L6" s="235"/>
      <c r="V6" s="233" t="s">
        <v>412</v>
      </c>
      <c r="W6" s="234">
        <v>13</v>
      </c>
    </row>
    <row r="7" spans="1:23" ht="18" hidden="1" customHeight="1">
      <c r="A7" s="177">
        <v>2</v>
      </c>
      <c r="B7" s="2065" t="s">
        <v>230</v>
      </c>
      <c r="C7" s="2065"/>
      <c r="D7" s="2065"/>
      <c r="E7" s="2065"/>
      <c r="F7" s="185">
        <f>детализация!H262</f>
        <v>0</v>
      </c>
      <c r="J7" s="8"/>
      <c r="K7" s="8"/>
      <c r="L7" s="235"/>
      <c r="V7" s="233" t="s">
        <v>413</v>
      </c>
      <c r="W7" s="234">
        <v>15</v>
      </c>
    </row>
    <row r="8" spans="1:23" ht="18" hidden="1" customHeight="1">
      <c r="A8" s="177"/>
      <c r="B8" s="2065"/>
      <c r="C8" s="2065"/>
      <c r="D8" s="2065"/>
      <c r="E8" s="2065"/>
      <c r="F8" s="185"/>
      <c r="J8" s="8"/>
      <c r="K8" s="8"/>
      <c r="L8" s="235"/>
      <c r="V8" s="233" t="s">
        <v>414</v>
      </c>
      <c r="W8" s="234">
        <v>10</v>
      </c>
    </row>
    <row r="9" spans="1:23" ht="18" hidden="1" customHeight="1" thickBot="1">
      <c r="A9" s="180"/>
      <c r="B9" s="2064"/>
      <c r="C9" s="2064"/>
      <c r="D9" s="2064"/>
      <c r="E9" s="2064"/>
      <c r="F9" s="187"/>
      <c r="J9" s="8"/>
      <c r="K9" s="8"/>
      <c r="L9" s="235"/>
      <c r="V9" s="233" t="s">
        <v>415</v>
      </c>
      <c r="W9" s="234">
        <v>12</v>
      </c>
    </row>
    <row r="10" spans="1:23" ht="18" hidden="1" customHeight="1" thickBot="1">
      <c r="A10" s="2061" t="s">
        <v>210</v>
      </c>
      <c r="B10" s="2062"/>
      <c r="C10" s="2062"/>
      <c r="D10" s="2062"/>
      <c r="E10" s="2062"/>
      <c r="F10" s="2063"/>
      <c r="J10" s="8"/>
      <c r="K10" s="8"/>
      <c r="L10" s="235"/>
    </row>
    <row r="11" spans="1:23" ht="18" hidden="1" customHeight="1">
      <c r="A11" s="179">
        <v>1</v>
      </c>
      <c r="B11" s="2066" t="s">
        <v>211</v>
      </c>
      <c r="C11" s="2066"/>
      <c r="D11" s="2066"/>
      <c r="E11" s="2066"/>
      <c r="F11" s="186">
        <v>0</v>
      </c>
      <c r="J11" s="8"/>
      <c r="K11" s="8"/>
      <c r="L11" s="235"/>
    </row>
    <row r="12" spans="1:23" ht="18" hidden="1" customHeight="1">
      <c r="A12" s="177">
        <v>2</v>
      </c>
      <c r="B12" s="2065" t="s">
        <v>214</v>
      </c>
      <c r="C12" s="2065"/>
      <c r="D12" s="2065"/>
      <c r="E12" s="2065"/>
      <c r="F12" s="185">
        <f>SUM(детализация!H264:H269)</f>
        <v>0</v>
      </c>
      <c r="J12" s="8"/>
      <c r="K12" s="8"/>
      <c r="L12" s="235"/>
    </row>
    <row r="13" spans="1:23" ht="18" hidden="1" customHeight="1">
      <c r="A13" s="177">
        <v>3</v>
      </c>
      <c r="B13" s="2065" t="s">
        <v>215</v>
      </c>
      <c r="C13" s="2065"/>
      <c r="D13" s="2065"/>
      <c r="E13" s="2065"/>
      <c r="F13" s="185"/>
      <c r="J13" s="8"/>
      <c r="K13" s="8"/>
      <c r="L13" s="235"/>
    </row>
    <row r="14" spans="1:23" ht="18" hidden="1" customHeight="1">
      <c r="A14" s="177"/>
      <c r="B14" s="2065"/>
      <c r="C14" s="2065"/>
      <c r="D14" s="2065"/>
      <c r="E14" s="2065"/>
      <c r="F14" s="185"/>
      <c r="J14" s="8"/>
      <c r="K14" s="8"/>
      <c r="L14" s="235"/>
    </row>
    <row r="15" spans="1:23" ht="18" hidden="1" customHeight="1">
      <c r="A15" s="177"/>
      <c r="B15" s="2065"/>
      <c r="C15" s="2065"/>
      <c r="D15" s="2065"/>
      <c r="E15" s="2065"/>
      <c r="F15" s="185"/>
      <c r="J15" s="8"/>
      <c r="K15" s="8"/>
      <c r="L15" s="235"/>
    </row>
    <row r="16" spans="1:23" ht="18" hidden="1" customHeight="1" thickBot="1">
      <c r="A16" s="180"/>
      <c r="B16" s="2064"/>
      <c r="C16" s="2064"/>
      <c r="D16" s="2064"/>
      <c r="E16" s="2064"/>
      <c r="F16" s="187"/>
      <c r="J16" s="8"/>
      <c r="K16" s="8"/>
      <c r="L16" s="235"/>
    </row>
    <row r="17" spans="1:12" ht="18" hidden="1" customHeight="1" thickBot="1">
      <c r="A17" s="2061" t="s">
        <v>216</v>
      </c>
      <c r="B17" s="2062"/>
      <c r="C17" s="2062"/>
      <c r="D17" s="2062"/>
      <c r="E17" s="2062"/>
      <c r="F17" s="2063"/>
      <c r="J17" s="8"/>
      <c r="K17" s="8"/>
      <c r="L17" s="235"/>
    </row>
    <row r="18" spans="1:12" ht="18" hidden="1" customHeight="1">
      <c r="A18" s="179">
        <v>1</v>
      </c>
      <c r="B18" s="2066" t="s">
        <v>218</v>
      </c>
      <c r="C18" s="2066"/>
      <c r="D18" s="2066"/>
      <c r="E18" s="2066"/>
      <c r="F18" s="186">
        <f>SUM(детализация!H287:H292)</f>
        <v>0</v>
      </c>
      <c r="J18" s="8"/>
      <c r="K18" s="236"/>
      <c r="L18" s="235"/>
    </row>
    <row r="19" spans="1:12" ht="18" hidden="1" customHeight="1">
      <c r="A19" s="177">
        <v>2</v>
      </c>
      <c r="B19" s="2065" t="s">
        <v>219</v>
      </c>
      <c r="C19" s="2065"/>
      <c r="D19" s="2065"/>
      <c r="E19" s="2065"/>
      <c r="F19" s="185"/>
      <c r="J19" s="8"/>
      <c r="K19" s="8"/>
      <c r="L19" s="8"/>
    </row>
    <row r="20" spans="1:12" ht="18" hidden="1" customHeight="1">
      <c r="A20" s="177"/>
      <c r="B20" s="2007"/>
      <c r="C20" s="2007"/>
      <c r="D20" s="2007"/>
      <c r="E20" s="2007"/>
      <c r="F20" s="185"/>
      <c r="J20" s="8"/>
      <c r="K20" s="8"/>
      <c r="L20" s="8"/>
    </row>
    <row r="21" spans="1:12" ht="18" hidden="1" customHeight="1" thickBot="1">
      <c r="A21" s="180"/>
      <c r="B21" s="2069"/>
      <c r="C21" s="2069"/>
      <c r="D21" s="2069"/>
      <c r="E21" s="2069"/>
      <c r="F21" s="187"/>
      <c r="J21" s="8"/>
      <c r="K21" s="8"/>
      <c r="L21" s="8"/>
    </row>
    <row r="22" spans="1:12" ht="18" hidden="1" customHeight="1" thickBot="1">
      <c r="A22" s="2061" t="s">
        <v>217</v>
      </c>
      <c r="B22" s="2062"/>
      <c r="C22" s="2062"/>
      <c r="D22" s="2062"/>
      <c r="E22" s="2062"/>
      <c r="F22" s="2063"/>
      <c r="J22" s="8"/>
      <c r="K22" s="8"/>
      <c r="L22" s="8"/>
    </row>
    <row r="23" spans="1:12" ht="18" hidden="1" customHeight="1">
      <c r="A23" s="179">
        <v>1</v>
      </c>
      <c r="B23" s="2066" t="s">
        <v>220</v>
      </c>
      <c r="C23" s="2066"/>
      <c r="D23" s="2066"/>
      <c r="E23" s="2066"/>
      <c r="F23" s="186"/>
      <c r="J23" s="8"/>
      <c r="K23" s="8"/>
      <c r="L23" s="8"/>
    </row>
    <row r="24" spans="1:12" ht="18" hidden="1" customHeight="1">
      <c r="A24" s="177">
        <v>2</v>
      </c>
      <c r="B24" s="2065" t="s">
        <v>221</v>
      </c>
      <c r="C24" s="2065"/>
      <c r="D24" s="2065"/>
      <c r="E24" s="2065"/>
      <c r="F24" s="185"/>
      <c r="J24" s="8"/>
      <c r="K24" s="8"/>
      <c r="L24" s="8"/>
    </row>
    <row r="25" spans="1:12" ht="18" hidden="1" customHeight="1">
      <c r="A25" s="177">
        <v>3</v>
      </c>
      <c r="B25" s="2065" t="s">
        <v>222</v>
      </c>
      <c r="C25" s="2065"/>
      <c r="D25" s="2065"/>
      <c r="E25" s="2065"/>
      <c r="F25" s="185"/>
      <c r="J25" s="8"/>
      <c r="K25" s="8"/>
      <c r="L25" s="8"/>
    </row>
    <row r="26" spans="1:12" ht="18" hidden="1" customHeight="1">
      <c r="A26" s="177"/>
      <c r="B26" s="2007"/>
      <c r="C26" s="2007"/>
      <c r="D26" s="2007"/>
      <c r="E26" s="2007"/>
      <c r="F26" s="185"/>
      <c r="J26" s="8"/>
      <c r="K26" s="8"/>
      <c r="L26" s="8"/>
    </row>
    <row r="27" spans="1:12" ht="18" hidden="1" customHeight="1">
      <c r="A27" s="177"/>
      <c r="B27" s="2007"/>
      <c r="C27" s="2007"/>
      <c r="D27" s="2007"/>
      <c r="E27" s="2007"/>
      <c r="F27" s="185"/>
      <c r="J27" s="8"/>
      <c r="K27" s="8"/>
      <c r="L27" s="8"/>
    </row>
    <row r="28" spans="1:12" ht="18" hidden="1" customHeight="1" thickBot="1">
      <c r="A28" s="180"/>
      <c r="B28" s="2069"/>
      <c r="C28" s="2069"/>
      <c r="D28" s="2069"/>
      <c r="E28" s="2069"/>
      <c r="F28" s="187"/>
      <c r="J28" s="8"/>
      <c r="K28" s="8"/>
      <c r="L28" s="8"/>
    </row>
    <row r="29" spans="1:12" ht="18" hidden="1" customHeight="1" thickBot="1">
      <c r="A29" s="2061" t="s">
        <v>223</v>
      </c>
      <c r="B29" s="2062"/>
      <c r="C29" s="2062"/>
      <c r="D29" s="2062"/>
      <c r="E29" s="2062"/>
      <c r="F29" s="2063"/>
      <c r="J29" s="8"/>
      <c r="K29" s="8"/>
      <c r="L29" s="8"/>
    </row>
    <row r="30" spans="1:12" ht="18" hidden="1" customHeight="1">
      <c r="A30" s="179">
        <v>1</v>
      </c>
      <c r="B30" s="2066" t="s">
        <v>224</v>
      </c>
      <c r="C30" s="2066"/>
      <c r="D30" s="2066"/>
      <c r="E30" s="2066"/>
      <c r="F30" s="186"/>
      <c r="J30" s="8"/>
      <c r="K30" s="8"/>
      <c r="L30" s="8"/>
    </row>
    <row r="31" spans="1:12" ht="18" hidden="1" customHeight="1">
      <c r="A31" s="177">
        <v>2</v>
      </c>
      <c r="B31" s="2065" t="s">
        <v>225</v>
      </c>
      <c r="C31" s="2065"/>
      <c r="D31" s="2065"/>
      <c r="E31" s="2065"/>
      <c r="F31" s="185">
        <f>детализация!H2854</f>
        <v>0</v>
      </c>
      <c r="J31" s="8"/>
      <c r="K31" s="8"/>
      <c r="L31" s="8"/>
    </row>
    <row r="32" spans="1:12" ht="18" hidden="1" customHeight="1">
      <c r="A32" s="177">
        <v>3</v>
      </c>
      <c r="B32" s="2065" t="s">
        <v>227</v>
      </c>
      <c r="C32" s="2065"/>
      <c r="D32" s="2065"/>
      <c r="E32" s="2065"/>
      <c r="F32" s="185"/>
      <c r="J32" s="8"/>
      <c r="K32" s="8"/>
      <c r="L32" s="8"/>
    </row>
    <row r="33" spans="1:13" ht="18" hidden="1" customHeight="1" thickBot="1">
      <c r="A33" s="178"/>
      <c r="B33" s="2070"/>
      <c r="C33" s="2070"/>
      <c r="D33" s="2070"/>
      <c r="E33" s="2070"/>
      <c r="F33" s="188"/>
      <c r="J33" s="8"/>
      <c r="K33" s="8"/>
      <c r="L33" s="8"/>
    </row>
    <row r="34" spans="1:13" ht="18" hidden="1" customHeight="1" thickBot="1">
      <c r="A34" s="2061" t="s">
        <v>226</v>
      </c>
      <c r="B34" s="2062"/>
      <c r="C34" s="2062"/>
      <c r="D34" s="2062"/>
      <c r="E34" s="2062"/>
      <c r="F34" s="2063"/>
      <c r="J34" s="8"/>
    </row>
    <row r="35" spans="1:13" ht="18" hidden="1" customHeight="1">
      <c r="A35" s="179">
        <v>1</v>
      </c>
      <c r="B35" s="2066" t="s">
        <v>228</v>
      </c>
      <c r="C35" s="2066"/>
      <c r="D35" s="2066"/>
      <c r="E35" s="2066"/>
      <c r="F35" s="186"/>
      <c r="J35" s="8"/>
    </row>
    <row r="36" spans="1:13" ht="18" hidden="1" customHeight="1">
      <c r="A36" s="177">
        <v>2</v>
      </c>
      <c r="B36" s="2065" t="s">
        <v>225</v>
      </c>
      <c r="C36" s="2065"/>
      <c r="D36" s="2065"/>
      <c r="E36" s="2065"/>
      <c r="F36" s="185"/>
      <c r="J36" s="8"/>
    </row>
    <row r="37" spans="1:13" ht="18" hidden="1" customHeight="1">
      <c r="A37" s="177">
        <v>3</v>
      </c>
      <c r="B37" s="2065"/>
      <c r="C37" s="2065"/>
      <c r="D37" s="2065"/>
      <c r="E37" s="2065"/>
      <c r="F37" s="185"/>
      <c r="J37" s="8"/>
    </row>
    <row r="38" spans="1:13" ht="18" hidden="1" customHeight="1" thickBot="1">
      <c r="A38" s="178">
        <v>4</v>
      </c>
      <c r="B38" s="2070"/>
      <c r="C38" s="2070"/>
      <c r="D38" s="2070"/>
      <c r="E38" s="2070"/>
      <c r="F38" s="188"/>
      <c r="J38" s="8"/>
    </row>
    <row r="39" spans="1:13" ht="18" hidden="1" customHeight="1"/>
    <row r="40" spans="1:13" ht="18" hidden="1" customHeight="1"/>
    <row r="41" spans="1:13" ht="18" customHeight="1">
      <c r="B41" s="2049" t="s">
        <v>416</v>
      </c>
      <c r="C41" s="2049"/>
      <c r="D41" s="2049"/>
      <c r="E41" s="2049"/>
      <c r="F41" s="2049"/>
      <c r="G41" s="2049"/>
    </row>
    <row r="42" spans="1:13" ht="18" customHeight="1" thickBot="1">
      <c r="B42" s="230"/>
    </row>
    <row r="43" spans="1:13" ht="18" customHeight="1">
      <c r="A43" s="237"/>
      <c r="B43" s="2067" t="s">
        <v>394</v>
      </c>
      <c r="C43" s="2068"/>
      <c r="D43" s="2068"/>
      <c r="E43" s="2068"/>
      <c r="F43" s="238" t="s">
        <v>417</v>
      </c>
      <c r="G43" s="239" t="s">
        <v>418</v>
      </c>
      <c r="K43" s="1919" t="s">
        <v>20405</v>
      </c>
    </row>
    <row r="44" spans="1:13" ht="18" customHeight="1">
      <c r="A44" s="8"/>
      <c r="B44" s="2055" t="str">
        <f>'сводные нормы'!B306</f>
        <v>Плитные материалы (распил+оклейка)</v>
      </c>
      <c r="C44" s="2056"/>
      <c r="D44" s="2056"/>
      <c r="E44" s="2057"/>
      <c r="F44" s="691">
        <f>CEILING('сводные нормы'!C306*(исх.данные!I9+исх.данные!I11)*(исх.данные!I8+исх.данные!I10),0.5)</f>
        <v>0</v>
      </c>
      <c r="G44" s="240"/>
      <c r="K44" s="1919" t="s">
        <v>20404</v>
      </c>
    </row>
    <row r="45" spans="1:13" ht="18" customHeight="1">
      <c r="A45" s="8"/>
      <c r="B45" s="2055" t="str">
        <f>'сводные нормы'!B307</f>
        <v>Столешница + Скиналь* (постформинг)</v>
      </c>
      <c r="C45" s="2056"/>
      <c r="D45" s="2056"/>
      <c r="E45" s="2057"/>
      <c r="F45" s="691">
        <f>CEILING('сводные нормы'!C307*(исх.данные!I9+исх.данные!I11)*(исх.данные!I8+исх.данные!I10),0.5)</f>
        <v>0</v>
      </c>
      <c r="G45" s="241"/>
      <c r="H45" s="242"/>
      <c r="I45" s="242"/>
      <c r="J45" s="242"/>
      <c r="K45" s="1925" t="s">
        <v>20418</v>
      </c>
      <c r="L45" s="242"/>
      <c r="M45" s="242"/>
    </row>
    <row r="46" spans="1:13" ht="18" customHeight="1">
      <c r="A46" s="8"/>
      <c r="B46" s="2055" t="str">
        <f>'сводные нормы'!B308</f>
        <v>Фурнитура</v>
      </c>
      <c r="C46" s="2056"/>
      <c r="D46" s="2056"/>
      <c r="E46" s="2057"/>
      <c r="F46" s="691">
        <f>CEILING('сводные нормы'!C308*(исх.данные!I9+исх.данные!I11)*(исх.данные!I8+исх.данные!I10),0.5)</f>
        <v>0</v>
      </c>
      <c r="G46" s="243"/>
      <c r="H46" s="244"/>
      <c r="I46" s="244"/>
      <c r="J46" s="244"/>
      <c r="K46" s="1925" t="s">
        <v>403</v>
      </c>
      <c r="L46" s="244"/>
      <c r="M46" s="244"/>
    </row>
    <row r="47" spans="1:13" ht="18" customHeight="1">
      <c r="A47" s="8"/>
      <c r="B47" s="2055" t="str">
        <f>'сводные нормы'!B309</f>
        <v>Фасад (основной)</v>
      </c>
      <c r="C47" s="2056"/>
      <c r="D47" s="2056"/>
      <c r="E47" s="2057"/>
      <c r="F47" s="691">
        <f>CEILING('сводные нормы'!C309*(исх.данные!I9+исх.данные!I11)*(исх.данные!I8+исх.данные!I10),0.5)</f>
        <v>0</v>
      </c>
      <c r="G47" s="204"/>
      <c r="H47" s="83"/>
      <c r="I47" s="83"/>
      <c r="J47" s="245"/>
      <c r="K47" s="1926" t="s">
        <v>20419</v>
      </c>
      <c r="L47" s="245"/>
      <c r="M47" s="242"/>
    </row>
    <row r="48" spans="1:13" ht="18" customHeight="1">
      <c r="A48" s="8"/>
      <c r="B48" s="2055" t="str">
        <f>'сводные нормы'!B310</f>
        <v>Фасад (Алюмин)</v>
      </c>
      <c r="C48" s="2056"/>
      <c r="D48" s="2056"/>
      <c r="E48" s="2057"/>
      <c r="F48" s="691">
        <f>CEILING('сводные нормы'!C310*(исх.данные!I9+исх.данные!I11)*(исх.данные!I8+исх.данные!I10),0.5)</f>
        <v>0</v>
      </c>
      <c r="G48" s="204"/>
      <c r="H48" s="83"/>
      <c r="I48" s="83"/>
      <c r="J48" s="242"/>
      <c r="K48" s="1925" t="s">
        <v>1023</v>
      </c>
      <c r="L48" s="242"/>
      <c r="M48" s="246"/>
    </row>
    <row r="49" spans="1:13" ht="18" customHeight="1">
      <c r="A49" s="8"/>
      <c r="B49" s="2055" t="str">
        <f>'сводные нормы'!B311</f>
        <v>Стеклоизделия</v>
      </c>
      <c r="C49" s="2056"/>
      <c r="D49" s="2056"/>
      <c r="E49" s="2057"/>
      <c r="F49" s="691">
        <f>CEILING('сводные нормы'!C311*(исх.данные!I9+исх.данные!I11)*(исх.данные!I8+исх.данные!I10),0.5)</f>
        <v>0</v>
      </c>
      <c r="G49" s="204"/>
      <c r="H49" s="83"/>
      <c r="I49" s="83"/>
      <c r="J49" s="242"/>
      <c r="K49" s="1925" t="s">
        <v>20420</v>
      </c>
      <c r="L49" s="242"/>
      <c r="M49" s="246"/>
    </row>
    <row r="50" spans="1:13" ht="18" customHeight="1">
      <c r="A50" s="8"/>
      <c r="B50" s="2055" t="str">
        <f>'сводные нормы'!B312</f>
        <v>Фотодекор</v>
      </c>
      <c r="C50" s="2056"/>
      <c r="D50" s="2056"/>
      <c r="E50" s="2057"/>
      <c r="F50" s="691">
        <f>CEILING('сводные нормы'!C312*(исх.данные!I9+исх.данные!I11)*(исх.данные!I8+исх.данные!I10),0.5)</f>
        <v>0</v>
      </c>
      <c r="G50" s="204"/>
      <c r="H50" s="83"/>
      <c r="I50" s="83"/>
      <c r="J50" s="242"/>
      <c r="K50" s="1925" t="s">
        <v>1291</v>
      </c>
      <c r="L50" s="242"/>
      <c r="M50" s="246"/>
    </row>
    <row r="51" spans="1:13" ht="18" customHeight="1">
      <c r="A51" s="8"/>
      <c r="B51" s="2055" t="str">
        <f>'сводные нормы'!B313</f>
        <v>Двери-купе</v>
      </c>
      <c r="C51" s="2056"/>
      <c r="D51" s="2056"/>
      <c r="E51" s="2057"/>
      <c r="F51" s="691">
        <f>CEILING('сводные нормы'!C313*(исх.данные!I9+исх.данные!I11)*(исх.данные!I8+исх.данные!I10),0.5)</f>
        <v>0</v>
      </c>
      <c r="G51" s="204"/>
      <c r="H51" s="83"/>
      <c r="I51" s="83"/>
      <c r="J51" s="242"/>
      <c r="K51" s="1925" t="s">
        <v>402</v>
      </c>
      <c r="L51" s="242"/>
      <c r="M51" s="246"/>
    </row>
    <row r="52" spans="1:13" ht="18" customHeight="1">
      <c r="A52" s="8"/>
      <c r="B52" s="2055" t="str">
        <f>'сводные нормы'!B314</f>
        <v>Техника и аксессуары</v>
      </c>
      <c r="C52" s="2056"/>
      <c r="D52" s="2056"/>
      <c r="E52" s="2057"/>
      <c r="F52" s="691">
        <f>CEILING('сводные нормы'!C314*(исх.данные!I9+исх.данные!I11)*(исх.данные!I8+исх.данные!I10),0.5)</f>
        <v>0</v>
      </c>
      <c r="G52" s="204"/>
      <c r="H52" s="83"/>
      <c r="I52" s="83"/>
      <c r="J52" s="242"/>
      <c r="K52" s="1925" t="s">
        <v>20421</v>
      </c>
      <c r="L52" s="242"/>
      <c r="M52" s="246"/>
    </row>
    <row r="53" spans="1:13" ht="18" customHeight="1">
      <c r="A53" s="8"/>
      <c r="B53" s="2058">
        <f>'сводные нормы'!B315</f>
        <v>0</v>
      </c>
      <c r="C53" s="2059"/>
      <c r="D53" s="2059"/>
      <c r="E53" s="2060"/>
      <c r="F53" s="694">
        <f>CEILING('сводные нормы'!C315*(исх.данные!I9+исх.данные!I11)*(исх.данные!I8+исх.данные!I10),0.5)</f>
        <v>0</v>
      </c>
      <c r="G53" s="247"/>
      <c r="H53" s="83"/>
      <c r="I53" s="83"/>
      <c r="J53" s="242"/>
      <c r="K53" s="242"/>
      <c r="L53" s="242"/>
      <c r="M53" s="246"/>
    </row>
    <row r="54" spans="1:13" ht="18" customHeight="1" thickBot="1">
      <c r="A54" s="8"/>
      <c r="B54" s="2058">
        <f>'сводные нормы'!B316</f>
        <v>0</v>
      </c>
      <c r="C54" s="2059"/>
      <c r="D54" s="2059"/>
      <c r="E54" s="2060"/>
      <c r="F54" s="694">
        <f>CEILING('сводные нормы'!C316*(исх.данные!I9+исх.данные!I11)*(исх.данные!I8+исх.данные!I10),0.5)</f>
        <v>0</v>
      </c>
      <c r="G54" s="247"/>
      <c r="H54" s="242"/>
      <c r="I54" s="242"/>
      <c r="J54" s="242"/>
      <c r="K54" s="242"/>
      <c r="L54" s="242"/>
      <c r="M54" s="242"/>
    </row>
    <row r="55" spans="1:13" ht="18" customHeight="1" thickBot="1">
      <c r="A55" s="8"/>
      <c r="B55" s="2058">
        <f>'сводные нормы'!B325</f>
        <v>0</v>
      </c>
      <c r="C55" s="2059"/>
      <c r="D55" s="2059"/>
      <c r="E55" s="2060"/>
      <c r="F55" s="694">
        <f>CEILING('сводные нормы'!C317*(исх.данные!I9+исх.данные!I11)*(исх.данные!I8+исх.данные!I10),0.5)</f>
        <v>0</v>
      </c>
      <c r="G55" s="248"/>
      <c r="J55" s="695" t="s">
        <v>419</v>
      </c>
      <c r="K55" s="696" t="s">
        <v>16</v>
      </c>
      <c r="L55" s="242"/>
    </row>
    <row r="56" spans="1:13" ht="18" customHeight="1" thickBot="1">
      <c r="A56" s="249"/>
      <c r="B56" s="2046" t="s">
        <v>372</v>
      </c>
      <c r="C56" s="2047"/>
      <c r="D56" s="2047"/>
      <c r="E56" s="2048"/>
      <c r="F56" s="700">
        <f>CEILING(SUM(F44:F55),0.5)</f>
        <v>0</v>
      </c>
      <c r="G56" s="13"/>
      <c r="J56" s="697">
        <v>0</v>
      </c>
      <c r="K56" s="250"/>
      <c r="L56" s="242"/>
    </row>
    <row r="57" spans="1:13" ht="18" customHeight="1">
      <c r="K57" s="251"/>
      <c r="L57" s="242"/>
    </row>
    <row r="58" spans="1:13" ht="18" customHeight="1">
      <c r="B58" s="2049" t="s">
        <v>420</v>
      </c>
      <c r="C58" s="2049"/>
      <c r="D58" s="2049"/>
      <c r="E58" s="2049"/>
      <c r="F58" s="2049"/>
      <c r="G58" s="2049"/>
      <c r="K58" s="242"/>
      <c r="L58" s="242"/>
    </row>
    <row r="59" spans="1:13" ht="18" customHeight="1" thickBot="1">
      <c r="B59" s="252"/>
      <c r="C59" s="252"/>
      <c r="D59" s="252"/>
      <c r="E59" s="252"/>
      <c r="F59" s="252"/>
      <c r="G59" s="252"/>
      <c r="K59" s="242"/>
      <c r="L59" s="242"/>
    </row>
    <row r="60" spans="1:13" ht="18" customHeight="1">
      <c r="B60" s="2050" t="s">
        <v>7</v>
      </c>
      <c r="C60" s="2051"/>
      <c r="D60" s="2051"/>
      <c r="E60" s="2051"/>
      <c r="F60" s="253" t="s">
        <v>421</v>
      </c>
      <c r="G60" s="254" t="s">
        <v>16</v>
      </c>
      <c r="K60" s="242"/>
      <c r="L60" s="242"/>
    </row>
    <row r="61" spans="1:13" ht="18" customHeight="1" thickBot="1">
      <c r="B61" s="2052" t="s">
        <v>409</v>
      </c>
      <c r="C61" s="2053"/>
      <c r="D61" s="2053"/>
      <c r="E61" s="2053"/>
      <c r="F61" s="255">
        <f>IF(B61&gt;0,VLOOKUP(B61,V3:W9,2),0)</f>
        <v>13</v>
      </c>
      <c r="G61" s="256"/>
    </row>
    <row r="62" spans="1:13" ht="18" customHeight="1" thickBot="1">
      <c r="B62" s="2054"/>
      <c r="C62" s="2054"/>
      <c r="D62" s="2054"/>
      <c r="E62" s="2054"/>
      <c r="F62" s="2054"/>
      <c r="G62" s="2054"/>
    </row>
    <row r="63" spans="1:13" ht="18" customHeight="1">
      <c r="B63" s="2031" t="s">
        <v>394</v>
      </c>
      <c r="C63" s="2032"/>
      <c r="D63" s="2032"/>
      <c r="E63" s="2032"/>
      <c r="F63" s="257" t="s">
        <v>422</v>
      </c>
      <c r="G63" s="254" t="s">
        <v>16</v>
      </c>
    </row>
    <row r="64" spans="1:13" ht="18" customHeight="1">
      <c r="B64" s="2039" t="s">
        <v>423</v>
      </c>
      <c r="C64" s="2040"/>
      <c r="D64" s="2040"/>
      <c r="E64" s="2040"/>
      <c r="F64" s="682">
        <f>CEILING((F56/100*F61),0.5)</f>
        <v>0</v>
      </c>
      <c r="G64" s="258"/>
    </row>
    <row r="65" spans="2:11" ht="18" customHeight="1">
      <c r="B65" s="2039" t="s">
        <v>424</v>
      </c>
      <c r="C65" s="2040"/>
      <c r="D65" s="2040"/>
      <c r="E65" s="706">
        <v>0</v>
      </c>
      <c r="F65" s="682">
        <f>E65*списки!AW11</f>
        <v>0</v>
      </c>
      <c r="G65" s="259" t="s">
        <v>425</v>
      </c>
    </row>
    <row r="66" spans="2:11" ht="18" customHeight="1">
      <c r="B66" s="2041" t="s">
        <v>426</v>
      </c>
      <c r="C66" s="2042"/>
      <c r="D66" s="2042"/>
      <c r="E66" s="2043"/>
      <c r="F66" s="707">
        <v>0</v>
      </c>
      <c r="G66" s="259"/>
    </row>
    <row r="67" spans="2:11" ht="18" customHeight="1" thickBot="1">
      <c r="B67" s="2039" t="s">
        <v>427</v>
      </c>
      <c r="C67" s="2040"/>
      <c r="D67" s="2040"/>
      <c r="E67" s="2040"/>
      <c r="F67" s="702">
        <f>F64/F61*3</f>
        <v>0</v>
      </c>
      <c r="G67" s="258"/>
    </row>
    <row r="68" spans="2:11" ht="18" customHeight="1" thickBot="1">
      <c r="B68" s="2044" t="s">
        <v>428</v>
      </c>
      <c r="C68" s="2045"/>
      <c r="D68" s="2045"/>
      <c r="E68" s="2045"/>
      <c r="F68" s="703">
        <f>F64-F67</f>
        <v>0</v>
      </c>
      <c r="G68" s="260" t="s">
        <v>429</v>
      </c>
      <c r="J68" s="695" t="s">
        <v>419</v>
      </c>
      <c r="K68" s="696" t="s">
        <v>16</v>
      </c>
    </row>
    <row r="69" spans="2:11" ht="18" customHeight="1" thickBot="1">
      <c r="B69" s="2033" t="s">
        <v>372</v>
      </c>
      <c r="C69" s="2034"/>
      <c r="D69" s="2034"/>
      <c r="E69" s="2035"/>
      <c r="F69" s="700">
        <f>F64+F65+F66</f>
        <v>0</v>
      </c>
      <c r="J69" s="698">
        <v>0</v>
      </c>
      <c r="K69" s="261"/>
    </row>
    <row r="70" spans="2:11" ht="18" customHeight="1" thickBot="1"/>
    <row r="71" spans="2:11" ht="18" customHeight="1" thickBot="1">
      <c r="J71" s="695" t="s">
        <v>419</v>
      </c>
      <c r="K71" s="696" t="s">
        <v>16</v>
      </c>
    </row>
    <row r="72" spans="2:11" ht="18" customHeight="1" thickBot="1">
      <c r="B72" s="2036" t="s">
        <v>430</v>
      </c>
      <c r="C72" s="2037"/>
      <c r="D72" s="2037"/>
      <c r="E72" s="2038"/>
      <c r="F72" s="701">
        <f>F56+F69</f>
        <v>0</v>
      </c>
      <c r="J72" s="698">
        <v>0</v>
      </c>
      <c r="K72" s="261"/>
    </row>
  </sheetData>
  <mergeCells count="63">
    <mergeCell ref="B21:E21"/>
    <mergeCell ref="A22:F22"/>
    <mergeCell ref="B38:E38"/>
    <mergeCell ref="B37:E37"/>
    <mergeCell ref="B36:E36"/>
    <mergeCell ref="B35:E35"/>
    <mergeCell ref="B24:E24"/>
    <mergeCell ref="B25:E25"/>
    <mergeCell ref="B26:E26"/>
    <mergeCell ref="B27:E27"/>
    <mergeCell ref="B28:E28"/>
    <mergeCell ref="A29:F29"/>
    <mergeCell ref="B33:E33"/>
    <mergeCell ref="B32:E32"/>
    <mergeCell ref="B12:E12"/>
    <mergeCell ref="B13:E13"/>
    <mergeCell ref="A17:F17"/>
    <mergeCell ref="B19:E19"/>
    <mergeCell ref="B20:E20"/>
    <mergeCell ref="B43:E43"/>
    <mergeCell ref="B44:E44"/>
    <mergeCell ref="B31:E31"/>
    <mergeCell ref="B30:E30"/>
    <mergeCell ref="A34:F34"/>
    <mergeCell ref="B45:E45"/>
    <mergeCell ref="A3:F3"/>
    <mergeCell ref="B16:E16"/>
    <mergeCell ref="B15:E15"/>
    <mergeCell ref="B14:E14"/>
    <mergeCell ref="B9:E9"/>
    <mergeCell ref="B8:E8"/>
    <mergeCell ref="B4:E4"/>
    <mergeCell ref="B5:E5"/>
    <mergeCell ref="B6:E6"/>
    <mergeCell ref="B7:E7"/>
    <mergeCell ref="B11:E11"/>
    <mergeCell ref="B23:E23"/>
    <mergeCell ref="A10:F10"/>
    <mergeCell ref="B18:E18"/>
    <mergeCell ref="B41:G41"/>
    <mergeCell ref="B46:E46"/>
    <mergeCell ref="B47:E47"/>
    <mergeCell ref="B48:E48"/>
    <mergeCell ref="B49:E49"/>
    <mergeCell ref="B50:E50"/>
    <mergeCell ref="B51:E51"/>
    <mergeCell ref="B52:E52"/>
    <mergeCell ref="B53:E53"/>
    <mergeCell ref="B54:E54"/>
    <mergeCell ref="B55:E55"/>
    <mergeCell ref="B56:E56"/>
    <mergeCell ref="B58:G58"/>
    <mergeCell ref="B60:E60"/>
    <mergeCell ref="B61:E61"/>
    <mergeCell ref="B62:G62"/>
    <mergeCell ref="B63:E63"/>
    <mergeCell ref="B69:E69"/>
    <mergeCell ref="B72:E72"/>
    <mergeCell ref="B64:E64"/>
    <mergeCell ref="B65:D65"/>
    <mergeCell ref="B66:E66"/>
    <mergeCell ref="B67:E67"/>
    <mergeCell ref="B68:E68"/>
  </mergeCells>
  <hyperlinks>
    <hyperlink ref="K43" location="исх.данные!A1" display="Исх.данные"/>
    <hyperlink ref="K44" location="'сводные нормы'!A1" display="Сводные нормы"/>
    <hyperlink ref="K45" location="'полн.фурн.(P)'!A1" display="Полн.фурнитура"/>
    <hyperlink ref="K46" location="'двери-купе(P)'!A1" display="Двери-купе"/>
    <hyperlink ref="K47" location="'тех.(P)'!A1" display="Техника"/>
    <hyperlink ref="K48" location="'фасад(P)'!A1" display="Фасад"/>
    <hyperlink ref="K49" location="'фасад alu(P)'!A1" display="Фасад ALU"/>
    <hyperlink ref="K50" location="'стекло(Р)'!A1" display="Стекло"/>
    <hyperlink ref="K51" location="'фотодекор(P)'!A1" display="Фотодекор"/>
    <hyperlink ref="K52" location="'столешница(P)'!A1" display="Столешница"/>
  </hyperlinks>
  <pageMargins left="0.7" right="0.7" top="0.75" bottom="0.75" header="0.3" footer="0.3"/>
  <pageSetup paperSize="9" orientation="portrait" horizontalDpi="0"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списки!$AV$3:$AV$10</xm:f>
          </x14:formula1>
          <xm:sqref>B61:E61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tabColor theme="5" tint="-0.249977111117893"/>
  </sheetPr>
  <dimension ref="A1:AN68"/>
  <sheetViews>
    <sheetView workbookViewId="0">
      <selection activeCell="H3" sqref="H3"/>
    </sheetView>
  </sheetViews>
  <sheetFormatPr defaultRowHeight="14.25"/>
  <cols>
    <col min="1" max="1" width="24.140625" style="368" customWidth="1"/>
    <col min="2" max="2" width="9.140625" style="368"/>
    <col min="3" max="3" width="10.85546875" style="368" customWidth="1"/>
    <col min="4" max="4" width="9.140625" style="368"/>
    <col min="5" max="5" width="13.140625" style="368" customWidth="1"/>
    <col min="6" max="6" width="11.42578125" style="368" customWidth="1"/>
    <col min="7" max="38" width="9.140625" style="368" customWidth="1"/>
    <col min="39" max="39" width="26.28515625" style="368" customWidth="1"/>
    <col min="40" max="40" width="12" style="368" customWidth="1"/>
    <col min="41" max="16384" width="9.140625" style="368"/>
  </cols>
  <sheetData>
    <row r="1" spans="1:40" ht="15.75" thickBot="1">
      <c r="A1" s="367" t="s">
        <v>798</v>
      </c>
      <c r="B1" s="408">
        <f>исх.данные!B1</f>
        <v>0</v>
      </c>
    </row>
    <row r="2" spans="1:40" ht="15" thickBot="1">
      <c r="C2" s="379"/>
      <c r="AM2" s="369" t="s">
        <v>496</v>
      </c>
      <c r="AN2" s="370" t="s">
        <v>497</v>
      </c>
    </row>
    <row r="3" spans="1:40" ht="15.75" thickBot="1">
      <c r="A3" s="407" t="s">
        <v>792</v>
      </c>
      <c r="B3" s="2077">
        <f>'сводные нормы'!C4</f>
        <v>0</v>
      </c>
      <c r="C3" s="2077"/>
      <c r="D3" s="2077"/>
      <c r="E3" s="2077"/>
      <c r="F3" s="2078"/>
      <c r="H3" s="1924" t="s">
        <v>20414</v>
      </c>
      <c r="AM3" s="339" t="s">
        <v>498</v>
      </c>
      <c r="AN3" s="340">
        <v>2.9</v>
      </c>
    </row>
    <row r="4" spans="1:40" ht="15.75" thickBot="1">
      <c r="A4" s="371" t="s">
        <v>260</v>
      </c>
      <c r="B4" s="372" t="s">
        <v>19</v>
      </c>
      <c r="C4" s="372" t="s">
        <v>499</v>
      </c>
      <c r="D4" s="372" t="s">
        <v>500</v>
      </c>
      <c r="E4" s="373" t="s">
        <v>422</v>
      </c>
      <c r="F4" s="374" t="s">
        <v>501</v>
      </c>
      <c r="AM4" s="339" t="s">
        <v>502</v>
      </c>
      <c r="AN4" s="340">
        <v>2.9</v>
      </c>
    </row>
    <row r="5" spans="1:40" ht="15">
      <c r="A5" s="375" t="s">
        <v>503</v>
      </c>
      <c r="B5" s="376" t="s">
        <v>784</v>
      </c>
      <c r="C5" s="377">
        <f>IF(D5&gt;0,VLOOKUP(B3,AM3:AN68,2),0)</f>
        <v>0</v>
      </c>
      <c r="D5" s="708">
        <f>'сводные нормы'!G4</f>
        <v>0</v>
      </c>
      <c r="E5" s="378">
        <f>C5*D5</f>
        <v>0</v>
      </c>
      <c r="F5" s="2079">
        <f>SUM(E5:E6)</f>
        <v>0</v>
      </c>
      <c r="H5" s="1914" t="s">
        <v>20415</v>
      </c>
      <c r="I5" s="379"/>
      <c r="AM5" s="339" t="s">
        <v>504</v>
      </c>
      <c r="AN5" s="340">
        <v>3.16</v>
      </c>
    </row>
    <row r="6" spans="1:40" ht="15.75" thickBot="1">
      <c r="A6" s="380" t="s">
        <v>505</v>
      </c>
      <c r="B6" s="381" t="s">
        <v>52</v>
      </c>
      <c r="C6" s="382">
        <v>0.1</v>
      </c>
      <c r="D6" s="709">
        <f>D5*исх.данные!I7</f>
        <v>0</v>
      </c>
      <c r="E6" s="384">
        <f t="shared" ref="E6" si="0">C6*D6</f>
        <v>0</v>
      </c>
      <c r="F6" s="2080"/>
      <c r="AM6" s="339" t="s">
        <v>506</v>
      </c>
      <c r="AN6" s="340">
        <v>3.16</v>
      </c>
    </row>
    <row r="7" spans="1:40" ht="15.75" thickBot="1">
      <c r="A7" s="407" t="s">
        <v>793</v>
      </c>
      <c r="B7" s="2077">
        <f>'сводные нормы'!C5</f>
        <v>0</v>
      </c>
      <c r="C7" s="2077"/>
      <c r="D7" s="2077"/>
      <c r="E7" s="2077"/>
      <c r="F7" s="2078"/>
      <c r="H7" s="1914" t="s">
        <v>20404</v>
      </c>
      <c r="AM7" s="339" t="s">
        <v>507</v>
      </c>
      <c r="AN7" s="340">
        <v>3.16</v>
      </c>
    </row>
    <row r="8" spans="1:40" ht="15.75" thickBot="1">
      <c r="A8" s="385" t="s">
        <v>260</v>
      </c>
      <c r="B8" s="386" t="s">
        <v>19</v>
      </c>
      <c r="C8" s="386" t="s">
        <v>499</v>
      </c>
      <c r="D8" s="386" t="s">
        <v>500</v>
      </c>
      <c r="E8" s="387" t="s">
        <v>422</v>
      </c>
      <c r="F8" s="388" t="s">
        <v>501</v>
      </c>
      <c r="AM8" s="339" t="s">
        <v>508</v>
      </c>
      <c r="AN8" s="340">
        <v>2.63</v>
      </c>
    </row>
    <row r="9" spans="1:40" ht="15">
      <c r="A9" s="380" t="s">
        <v>503</v>
      </c>
      <c r="B9" s="381" t="s">
        <v>784</v>
      </c>
      <c r="C9" s="389">
        <f>IF(D9&gt;0,VLOOKUP(B7,AM3:AN68,2),0)</f>
        <v>0</v>
      </c>
      <c r="D9" s="709">
        <f>'сводные нормы'!G5</f>
        <v>0</v>
      </c>
      <c r="E9" s="384">
        <f>C9*D9</f>
        <v>0</v>
      </c>
      <c r="F9" s="2079">
        <f>SUM(E9:E10)</f>
        <v>0</v>
      </c>
      <c r="H9" s="1914" t="s">
        <v>417</v>
      </c>
      <c r="AM9" s="339" t="s">
        <v>509</v>
      </c>
      <c r="AN9" s="340">
        <v>3</v>
      </c>
    </row>
    <row r="10" spans="1:40" ht="15.75" thickBot="1">
      <c r="A10" s="380" t="s">
        <v>505</v>
      </c>
      <c r="B10" s="381" t="s">
        <v>52</v>
      </c>
      <c r="C10" s="382">
        <v>0.1</v>
      </c>
      <c r="D10" s="709">
        <f>D9*исх.данные!I7</f>
        <v>0</v>
      </c>
      <c r="E10" s="384">
        <f t="shared" ref="E10" si="1">C10*D10</f>
        <v>0</v>
      </c>
      <c r="F10" s="2080"/>
      <c r="AM10" s="339" t="s">
        <v>510</v>
      </c>
      <c r="AN10" s="340">
        <v>2.9</v>
      </c>
    </row>
    <row r="11" spans="1:40" ht="15.75" thickBot="1">
      <c r="A11" s="407" t="s">
        <v>794</v>
      </c>
      <c r="B11" s="2077">
        <f>'сводные нормы'!C6</f>
        <v>0</v>
      </c>
      <c r="C11" s="2077"/>
      <c r="D11" s="2077"/>
      <c r="E11" s="2077"/>
      <c r="F11" s="2078"/>
      <c r="AM11" s="339" t="s">
        <v>511</v>
      </c>
      <c r="AN11" s="340">
        <v>2.9</v>
      </c>
    </row>
    <row r="12" spans="1:40" ht="15.75" thickBot="1">
      <c r="A12" s="385" t="s">
        <v>260</v>
      </c>
      <c r="B12" s="386" t="s">
        <v>19</v>
      </c>
      <c r="C12" s="386" t="s">
        <v>499</v>
      </c>
      <c r="D12" s="386" t="s">
        <v>500</v>
      </c>
      <c r="E12" s="387" t="s">
        <v>422</v>
      </c>
      <c r="F12" s="390" t="s">
        <v>501</v>
      </c>
      <c r="AM12" s="337" t="s">
        <v>731</v>
      </c>
      <c r="AN12" s="338">
        <v>5.35</v>
      </c>
    </row>
    <row r="13" spans="1:40" ht="15">
      <c r="A13" s="380" t="s">
        <v>503</v>
      </c>
      <c r="B13" s="381" t="s">
        <v>784</v>
      </c>
      <c r="C13" s="389">
        <f>IF(D13&gt;0,VLOOKUP(B11,AM3:AN68,2),0)</f>
        <v>0</v>
      </c>
      <c r="D13" s="709">
        <f>'сводные нормы'!G6</f>
        <v>0</v>
      </c>
      <c r="E13" s="384">
        <f>C13*D13</f>
        <v>0</v>
      </c>
      <c r="F13" s="2079">
        <f>SUM(E13:E14)</f>
        <v>0</v>
      </c>
      <c r="AM13" s="339" t="s">
        <v>708</v>
      </c>
      <c r="AN13" s="340">
        <v>5.81</v>
      </c>
    </row>
    <row r="14" spans="1:40" ht="15.75" thickBot="1">
      <c r="A14" s="380" t="s">
        <v>505</v>
      </c>
      <c r="B14" s="381" t="s">
        <v>52</v>
      </c>
      <c r="C14" s="382">
        <v>0.1</v>
      </c>
      <c r="D14" s="709">
        <f>D13*исх.данные!I7</f>
        <v>0</v>
      </c>
      <c r="E14" s="384">
        <f t="shared" ref="E14" si="2">C14*D14</f>
        <v>0</v>
      </c>
      <c r="F14" s="2080"/>
      <c r="AM14" s="339" t="s">
        <v>703</v>
      </c>
      <c r="AN14" s="340">
        <v>5.26</v>
      </c>
    </row>
    <row r="15" spans="1:40" ht="15.75" thickBot="1">
      <c r="A15" s="407" t="s">
        <v>795</v>
      </c>
      <c r="B15" s="2077">
        <f>'сводные нормы'!C7</f>
        <v>0</v>
      </c>
      <c r="C15" s="2077"/>
      <c r="D15" s="2077"/>
      <c r="E15" s="2077"/>
      <c r="F15" s="2078"/>
      <c r="AM15" s="339" t="s">
        <v>702</v>
      </c>
      <c r="AN15" s="340">
        <v>5.26</v>
      </c>
    </row>
    <row r="16" spans="1:40" ht="15.75" thickBot="1">
      <c r="A16" s="385" t="s">
        <v>260</v>
      </c>
      <c r="B16" s="386" t="s">
        <v>19</v>
      </c>
      <c r="C16" s="386" t="s">
        <v>499</v>
      </c>
      <c r="D16" s="386" t="s">
        <v>500</v>
      </c>
      <c r="E16" s="387" t="s">
        <v>422</v>
      </c>
      <c r="F16" s="390" t="s">
        <v>501</v>
      </c>
      <c r="AM16" s="339" t="s">
        <v>705</v>
      </c>
      <c r="AN16" s="340">
        <v>4.87</v>
      </c>
    </row>
    <row r="17" spans="1:40" ht="15">
      <c r="A17" s="380" t="s">
        <v>503</v>
      </c>
      <c r="B17" s="381" t="s">
        <v>784</v>
      </c>
      <c r="C17" s="389">
        <f>IF(D17&gt;0,VLOOKUP(B15,AM3:AN68,2),0)</f>
        <v>0</v>
      </c>
      <c r="D17" s="709">
        <f>'сводные нормы'!G7</f>
        <v>0</v>
      </c>
      <c r="E17" s="384">
        <f>C17*D17</f>
        <v>0</v>
      </c>
      <c r="F17" s="2079">
        <f>SUM(E17:E18)</f>
        <v>0</v>
      </c>
      <c r="AM17" s="339" t="s">
        <v>706</v>
      </c>
      <c r="AN17" s="340">
        <v>3.72</v>
      </c>
    </row>
    <row r="18" spans="1:40" ht="15.75" thickBot="1">
      <c r="A18" s="380" t="s">
        <v>505</v>
      </c>
      <c r="B18" s="381" t="s">
        <v>52</v>
      </c>
      <c r="C18" s="382">
        <v>0.1</v>
      </c>
      <c r="D18" s="709">
        <f>D13*исх.данные!I7</f>
        <v>0</v>
      </c>
      <c r="E18" s="384">
        <f t="shared" ref="E18" si="3">C18*D18</f>
        <v>0</v>
      </c>
      <c r="F18" s="2080"/>
      <c r="AM18" s="339" t="s">
        <v>704</v>
      </c>
      <c r="AN18" s="340">
        <v>4.87</v>
      </c>
    </row>
    <row r="19" spans="1:40" ht="15.75" thickBot="1">
      <c r="A19" s="407" t="s">
        <v>796</v>
      </c>
      <c r="B19" s="2077">
        <f>'сводные нормы'!C8</f>
        <v>0</v>
      </c>
      <c r="C19" s="2077"/>
      <c r="D19" s="2077"/>
      <c r="E19" s="2077"/>
      <c r="F19" s="2078"/>
      <c r="AM19" s="339" t="s">
        <v>707</v>
      </c>
      <c r="AN19" s="340">
        <v>4.87</v>
      </c>
    </row>
    <row r="20" spans="1:40" ht="15.75" thickBot="1">
      <c r="A20" s="385" t="s">
        <v>260</v>
      </c>
      <c r="B20" s="386" t="s">
        <v>19</v>
      </c>
      <c r="C20" s="386" t="s">
        <v>499</v>
      </c>
      <c r="D20" s="386" t="s">
        <v>500</v>
      </c>
      <c r="E20" s="387" t="s">
        <v>422</v>
      </c>
      <c r="F20" s="390" t="s">
        <v>501</v>
      </c>
      <c r="AM20" s="339" t="s">
        <v>717</v>
      </c>
      <c r="AN20" s="340">
        <v>4.5999999999999996</v>
      </c>
    </row>
    <row r="21" spans="1:40" ht="15">
      <c r="A21" s="380" t="s">
        <v>503</v>
      </c>
      <c r="B21" s="381" t="s">
        <v>784</v>
      </c>
      <c r="C21" s="389">
        <f>IF(D21&gt;0,VLOOKUP(B19,AM3:AN68,2),0)</f>
        <v>0</v>
      </c>
      <c r="D21" s="709">
        <f>'сводные нормы'!G8</f>
        <v>0</v>
      </c>
      <c r="E21" s="384">
        <f>C21*D21</f>
        <v>0</v>
      </c>
      <c r="F21" s="2079">
        <f>SUM(E21:E22)</f>
        <v>0</v>
      </c>
      <c r="AM21" s="339" t="s">
        <v>701</v>
      </c>
      <c r="AN21" s="340">
        <v>4.5999999999999996</v>
      </c>
    </row>
    <row r="22" spans="1:40" ht="15.75" thickBot="1">
      <c r="A22" s="380" t="s">
        <v>505</v>
      </c>
      <c r="B22" s="381" t="s">
        <v>52</v>
      </c>
      <c r="C22" s="382">
        <v>0.1</v>
      </c>
      <c r="D22" s="709">
        <f>D21*исх.данные!I7</f>
        <v>0</v>
      </c>
      <c r="E22" s="384">
        <f t="shared" ref="E22" si="4">C22*D22</f>
        <v>0</v>
      </c>
      <c r="F22" s="2080"/>
      <c r="AM22" s="339" t="s">
        <v>700</v>
      </c>
      <c r="AN22" s="340">
        <v>4.5999999999999996</v>
      </c>
    </row>
    <row r="23" spans="1:40" ht="15.75" thickBot="1">
      <c r="A23" s="407" t="s">
        <v>797</v>
      </c>
      <c r="B23" s="2077">
        <f>'сводные нормы'!C9</f>
        <v>0</v>
      </c>
      <c r="C23" s="2077"/>
      <c r="D23" s="2077"/>
      <c r="E23" s="2077"/>
      <c r="F23" s="2078"/>
      <c r="AM23" s="339" t="s">
        <v>699</v>
      </c>
      <c r="AN23" s="340">
        <v>5.26</v>
      </c>
    </row>
    <row r="24" spans="1:40" ht="15.75" thickBot="1">
      <c r="A24" s="391" t="s">
        <v>260</v>
      </c>
      <c r="B24" s="392" t="s">
        <v>19</v>
      </c>
      <c r="C24" s="392" t="s">
        <v>499</v>
      </c>
      <c r="D24" s="392" t="s">
        <v>500</v>
      </c>
      <c r="E24" s="393" t="s">
        <v>422</v>
      </c>
      <c r="F24" s="390" t="s">
        <v>501</v>
      </c>
      <c r="AM24" s="339" t="s">
        <v>682</v>
      </c>
      <c r="AN24" s="340">
        <v>4.5999999999999996</v>
      </c>
    </row>
    <row r="25" spans="1:40" ht="15">
      <c r="A25" s="380" t="s">
        <v>503</v>
      </c>
      <c r="B25" s="381" t="s">
        <v>784</v>
      </c>
      <c r="C25" s="389">
        <f>IF(D25&gt;0,VLOOKUP(B23,AM3:AN68,2),0)</f>
        <v>0</v>
      </c>
      <c r="D25" s="709">
        <f>'сводные нормы'!G9</f>
        <v>0</v>
      </c>
      <c r="E25" s="384">
        <f>C25*D25</f>
        <v>0</v>
      </c>
      <c r="F25" s="2079">
        <f>SUM(E25:E26)</f>
        <v>0</v>
      </c>
      <c r="AM25" s="339" t="s">
        <v>680</v>
      </c>
      <c r="AN25" s="340">
        <v>4.5999999999999996</v>
      </c>
    </row>
    <row r="26" spans="1:40" ht="15.75" thickBot="1">
      <c r="A26" s="380" t="s">
        <v>505</v>
      </c>
      <c r="B26" s="381" t="s">
        <v>52</v>
      </c>
      <c r="C26" s="382">
        <v>0.1</v>
      </c>
      <c r="D26" s="709">
        <f>D25*исх.данные!I7</f>
        <v>0</v>
      </c>
      <c r="E26" s="384">
        <f t="shared" ref="E26" si="5">C26*D26</f>
        <v>0</v>
      </c>
      <c r="F26" s="2080"/>
      <c r="AM26" s="339" t="s">
        <v>730</v>
      </c>
      <c r="AN26" s="340">
        <v>5.35</v>
      </c>
    </row>
    <row r="27" spans="1:40" ht="15.75" thickBot="1">
      <c r="A27" s="2071"/>
      <c r="B27" s="2072"/>
      <c r="C27" s="2072"/>
      <c r="D27" s="2072"/>
      <c r="E27" s="2072"/>
      <c r="F27" s="2073"/>
      <c r="AM27" s="339" t="s">
        <v>698</v>
      </c>
      <c r="AN27" s="340">
        <v>4.5999999999999996</v>
      </c>
    </row>
    <row r="28" spans="1:40" ht="15">
      <c r="A28" s="394" t="s">
        <v>512</v>
      </c>
      <c r="B28" s="395" t="s">
        <v>52</v>
      </c>
      <c r="C28" s="396">
        <v>0.35</v>
      </c>
      <c r="D28" s="714">
        <f>SUM(цены!F6:F7)</f>
        <v>0</v>
      </c>
      <c r="E28" s="397">
        <f>C28*D28</f>
        <v>0</v>
      </c>
      <c r="F28" s="2074">
        <f>SUM(E28:E44)</f>
        <v>0</v>
      </c>
      <c r="AM28" s="339" t="s">
        <v>683</v>
      </c>
      <c r="AN28" s="340">
        <v>4.5999999999999996</v>
      </c>
    </row>
    <row r="29" spans="1:40" ht="15">
      <c r="A29" s="380" t="s">
        <v>785</v>
      </c>
      <c r="B29" s="381" t="s">
        <v>52</v>
      </c>
      <c r="C29" s="382">
        <v>0.3</v>
      </c>
      <c r="D29" s="715">
        <v>0</v>
      </c>
      <c r="E29" s="383">
        <f t="shared" ref="E29:E44" si="6">C29*D29</f>
        <v>0</v>
      </c>
      <c r="F29" s="2075"/>
      <c r="AM29" s="339" t="s">
        <v>697</v>
      </c>
      <c r="AN29" s="340">
        <v>4.5999999999999996</v>
      </c>
    </row>
    <row r="30" spans="1:40" ht="15">
      <c r="A30" s="380" t="s">
        <v>786</v>
      </c>
      <c r="B30" s="381" t="s">
        <v>52</v>
      </c>
      <c r="C30" s="382">
        <v>0.7</v>
      </c>
      <c r="D30" s="715">
        <v>0</v>
      </c>
      <c r="E30" s="383">
        <f t="shared" si="6"/>
        <v>0</v>
      </c>
      <c r="F30" s="2075"/>
      <c r="AM30" s="339" t="s">
        <v>696</v>
      </c>
      <c r="AN30" s="340">
        <v>4.5999999999999996</v>
      </c>
    </row>
    <row r="31" spans="1:40" ht="15">
      <c r="A31" s="380" t="s">
        <v>513</v>
      </c>
      <c r="B31" s="381" t="s">
        <v>52</v>
      </c>
      <c r="C31" s="382">
        <v>2</v>
      </c>
      <c r="D31" s="715">
        <v>0</v>
      </c>
      <c r="E31" s="383">
        <f t="shared" si="6"/>
        <v>0</v>
      </c>
      <c r="F31" s="2075"/>
      <c r="AM31" s="339" t="s">
        <v>723</v>
      </c>
      <c r="AN31" s="340">
        <v>5.35</v>
      </c>
    </row>
    <row r="32" spans="1:40" ht="15">
      <c r="A32" s="380" t="s">
        <v>514</v>
      </c>
      <c r="B32" s="381" t="s">
        <v>52</v>
      </c>
      <c r="C32" s="382">
        <v>6</v>
      </c>
      <c r="D32" s="715">
        <v>0</v>
      </c>
      <c r="E32" s="383">
        <f t="shared" si="6"/>
        <v>0</v>
      </c>
      <c r="F32" s="2075"/>
      <c r="AM32" s="339" t="s">
        <v>729</v>
      </c>
      <c r="AN32" s="340">
        <v>5.35</v>
      </c>
    </row>
    <row r="33" spans="1:40" ht="15">
      <c r="A33" s="380" t="s">
        <v>515</v>
      </c>
      <c r="B33" s="381" t="s">
        <v>52</v>
      </c>
      <c r="C33" s="382">
        <v>7</v>
      </c>
      <c r="D33" s="715">
        <v>0</v>
      </c>
      <c r="E33" s="383">
        <f t="shared" si="6"/>
        <v>0</v>
      </c>
      <c r="F33" s="2075"/>
      <c r="AM33" s="339" t="s">
        <v>709</v>
      </c>
      <c r="AN33" s="340">
        <v>4.5999999999999996</v>
      </c>
    </row>
    <row r="34" spans="1:40" ht="15">
      <c r="A34" s="380" t="s">
        <v>516</v>
      </c>
      <c r="B34" s="381" t="s">
        <v>50</v>
      </c>
      <c r="C34" s="382">
        <v>0.3</v>
      </c>
      <c r="D34" s="715">
        <v>0</v>
      </c>
      <c r="E34" s="383">
        <f t="shared" si="6"/>
        <v>0</v>
      </c>
      <c r="F34" s="2075"/>
      <c r="AM34" s="339" t="s">
        <v>720</v>
      </c>
      <c r="AN34" s="340">
        <v>4.5999999999999996</v>
      </c>
    </row>
    <row r="35" spans="1:40" ht="15">
      <c r="A35" s="380" t="s">
        <v>1428</v>
      </c>
      <c r="B35" s="381" t="s">
        <v>50</v>
      </c>
      <c r="C35" s="382">
        <v>3</v>
      </c>
      <c r="D35" s="715">
        <v>0</v>
      </c>
      <c r="E35" s="383">
        <f t="shared" si="6"/>
        <v>0</v>
      </c>
      <c r="F35" s="2075"/>
      <c r="AM35" s="339" t="s">
        <v>695</v>
      </c>
      <c r="AN35" s="340">
        <v>4.5999999999999996</v>
      </c>
    </row>
    <row r="36" spans="1:40" ht="15">
      <c r="A36" s="380" t="s">
        <v>518</v>
      </c>
      <c r="B36" s="381" t="s">
        <v>52</v>
      </c>
      <c r="C36" s="382">
        <v>0.17</v>
      </c>
      <c r="D36" s="709">
        <f>(D37+D38)*1.05</f>
        <v>0</v>
      </c>
      <c r="E36" s="383">
        <f t="shared" si="6"/>
        <v>0</v>
      </c>
      <c r="F36" s="2075"/>
      <c r="AM36" s="339" t="s">
        <v>715</v>
      </c>
      <c r="AN36" s="340">
        <v>4.5999999999999996</v>
      </c>
    </row>
    <row r="37" spans="1:40" ht="15">
      <c r="A37" s="380" t="s">
        <v>519</v>
      </c>
      <c r="B37" s="381" t="s">
        <v>52</v>
      </c>
      <c r="C37" s="382">
        <v>0.4</v>
      </c>
      <c r="D37" s="713">
        <f>'сводные нормы'!K21</f>
        <v>0</v>
      </c>
      <c r="E37" s="383">
        <f t="shared" si="6"/>
        <v>0</v>
      </c>
      <c r="F37" s="2075"/>
      <c r="AM37" s="339" t="s">
        <v>713</v>
      </c>
      <c r="AN37" s="340">
        <v>4.5999999999999996</v>
      </c>
    </row>
    <row r="38" spans="1:40" ht="15">
      <c r="A38" s="380" t="s">
        <v>520</v>
      </c>
      <c r="B38" s="381" t="s">
        <v>52</v>
      </c>
      <c r="C38" s="382">
        <v>1.2</v>
      </c>
      <c r="D38" s="715">
        <v>0</v>
      </c>
      <c r="E38" s="383">
        <f t="shared" si="6"/>
        <v>0</v>
      </c>
      <c r="F38" s="2075"/>
      <c r="AM38" s="339" t="s">
        <v>694</v>
      </c>
      <c r="AN38" s="340">
        <v>4.5999999999999996</v>
      </c>
    </row>
    <row r="39" spans="1:40" ht="15">
      <c r="A39" s="380" t="s">
        <v>521</v>
      </c>
      <c r="B39" s="381" t="s">
        <v>52</v>
      </c>
      <c r="C39" s="382">
        <v>0.5</v>
      </c>
      <c r="D39" s="709">
        <f>(D40+D41)*1.05</f>
        <v>0</v>
      </c>
      <c r="E39" s="383">
        <f t="shared" si="6"/>
        <v>0</v>
      </c>
      <c r="F39" s="2075"/>
      <c r="AM39" s="339" t="s">
        <v>721</v>
      </c>
      <c r="AN39" s="340">
        <v>4.5999999999999996</v>
      </c>
    </row>
    <row r="40" spans="1:40" ht="15">
      <c r="A40" s="380" t="s">
        <v>522</v>
      </c>
      <c r="B40" s="381" t="s">
        <v>52</v>
      </c>
      <c r="C40" s="382">
        <v>1.2</v>
      </c>
      <c r="D40" s="713">
        <f>'сводные нормы'!L21</f>
        <v>0</v>
      </c>
      <c r="E40" s="383">
        <f t="shared" si="6"/>
        <v>0</v>
      </c>
      <c r="F40" s="2075"/>
      <c r="AM40" s="339" t="s">
        <v>681</v>
      </c>
      <c r="AN40" s="340">
        <v>4.5999999999999996</v>
      </c>
    </row>
    <row r="41" spans="1:40" ht="15">
      <c r="A41" s="380" t="s">
        <v>523</v>
      </c>
      <c r="B41" s="381" t="s">
        <v>52</v>
      </c>
      <c r="C41" s="382">
        <v>1.7</v>
      </c>
      <c r="D41" s="715">
        <v>0</v>
      </c>
      <c r="E41" s="383">
        <f t="shared" si="6"/>
        <v>0</v>
      </c>
      <c r="F41" s="2075"/>
      <c r="AM41" s="339" t="s">
        <v>693</v>
      </c>
      <c r="AN41" s="340">
        <v>4.5999999999999996</v>
      </c>
    </row>
    <row r="42" spans="1:40" ht="15">
      <c r="A42" s="380" t="s">
        <v>524</v>
      </c>
      <c r="B42" s="381" t="s">
        <v>52</v>
      </c>
      <c r="C42" s="382">
        <v>1.32</v>
      </c>
      <c r="D42" s="709">
        <f>(D43+D44)*1.05</f>
        <v>0</v>
      </c>
      <c r="E42" s="383">
        <f t="shared" si="6"/>
        <v>0</v>
      </c>
      <c r="F42" s="2075"/>
      <c r="AM42" s="339" t="s">
        <v>714</v>
      </c>
      <c r="AN42" s="340">
        <v>4.5999999999999996</v>
      </c>
    </row>
    <row r="43" spans="1:40" ht="15">
      <c r="A43" s="380" t="s">
        <v>525</v>
      </c>
      <c r="B43" s="381" t="s">
        <v>52</v>
      </c>
      <c r="C43" s="382">
        <v>1.6</v>
      </c>
      <c r="D43" s="713">
        <f>'сводные нормы'!M21</f>
        <v>0</v>
      </c>
      <c r="E43" s="383">
        <f t="shared" si="6"/>
        <v>0</v>
      </c>
      <c r="F43" s="2075"/>
      <c r="AM43" s="339" t="s">
        <v>722</v>
      </c>
      <c r="AN43" s="340">
        <v>5.35</v>
      </c>
    </row>
    <row r="44" spans="1:40" ht="15.75" thickBot="1">
      <c r="A44" s="398" t="s">
        <v>526</v>
      </c>
      <c r="B44" s="399" t="s">
        <v>52</v>
      </c>
      <c r="C44" s="400">
        <v>2.4</v>
      </c>
      <c r="D44" s="716">
        <v>0</v>
      </c>
      <c r="E44" s="401">
        <f t="shared" si="6"/>
        <v>0</v>
      </c>
      <c r="F44" s="2076"/>
      <c r="AM44" s="339" t="s">
        <v>692</v>
      </c>
      <c r="AN44" s="340">
        <v>5.16</v>
      </c>
    </row>
    <row r="45" spans="1:40" ht="15.75" thickBot="1">
      <c r="AM45" s="339" t="s">
        <v>735</v>
      </c>
      <c r="AN45" s="340">
        <v>7.56</v>
      </c>
    </row>
    <row r="46" spans="1:40" ht="15.75" customHeight="1" thickBot="1">
      <c r="E46" s="402" t="s">
        <v>787</v>
      </c>
      <c r="F46" s="710">
        <f>F5+F9+F13+F17+F21+F25</f>
        <v>0</v>
      </c>
      <c r="AM46" s="339" t="s">
        <v>734</v>
      </c>
      <c r="AN46" s="340">
        <v>7.56</v>
      </c>
    </row>
    <row r="47" spans="1:40" ht="15.75" thickBot="1">
      <c r="E47" s="402" t="s">
        <v>788</v>
      </c>
      <c r="F47" s="711">
        <f>F28</f>
        <v>0</v>
      </c>
      <c r="AM47" s="339" t="s">
        <v>726</v>
      </c>
      <c r="AN47" s="340">
        <v>5.35</v>
      </c>
    </row>
    <row r="48" spans="1:40" ht="15.75" thickBot="1">
      <c r="F48" s="406"/>
      <c r="AM48" s="339" t="s">
        <v>724</v>
      </c>
      <c r="AN48" s="340">
        <v>5.35</v>
      </c>
    </row>
    <row r="49" spans="5:40" ht="15.75" thickBot="1">
      <c r="E49" s="402" t="s">
        <v>372</v>
      </c>
      <c r="F49" s="712">
        <f>F46+F47</f>
        <v>0</v>
      </c>
      <c r="AM49" s="339" t="s">
        <v>725</v>
      </c>
      <c r="AN49" s="340">
        <v>5.35</v>
      </c>
    </row>
    <row r="50" spans="5:40" ht="15">
      <c r="AM50" s="339" t="s">
        <v>691</v>
      </c>
      <c r="AN50" s="340">
        <v>4.5999999999999996</v>
      </c>
    </row>
    <row r="51" spans="5:40" ht="15">
      <c r="AM51" s="339" t="s">
        <v>716</v>
      </c>
      <c r="AN51" s="340">
        <v>4.5999999999999996</v>
      </c>
    </row>
    <row r="52" spans="5:40" ht="15">
      <c r="AM52" s="339" t="s">
        <v>690</v>
      </c>
      <c r="AN52" s="340">
        <v>4.5999999999999996</v>
      </c>
    </row>
    <row r="53" spans="5:40" ht="15">
      <c r="AM53" s="339" t="s">
        <v>727</v>
      </c>
      <c r="AN53" s="340">
        <v>5.35</v>
      </c>
    </row>
    <row r="54" spans="5:40" ht="15">
      <c r="AM54" s="339" t="s">
        <v>728</v>
      </c>
      <c r="AN54" s="340">
        <v>5.35</v>
      </c>
    </row>
    <row r="55" spans="5:40" ht="15">
      <c r="AM55" s="339" t="s">
        <v>719</v>
      </c>
      <c r="AN55" s="340">
        <v>4.5999999999999996</v>
      </c>
    </row>
    <row r="56" spans="5:40" ht="15">
      <c r="AM56" s="339" t="s">
        <v>689</v>
      </c>
      <c r="AN56" s="340">
        <v>4.5999999999999996</v>
      </c>
    </row>
    <row r="57" spans="5:40" ht="15">
      <c r="AM57" s="339" t="s">
        <v>718</v>
      </c>
      <c r="AN57" s="340">
        <v>4.5999999999999996</v>
      </c>
    </row>
    <row r="58" spans="5:40" ht="15">
      <c r="AM58" s="339" t="s">
        <v>688</v>
      </c>
      <c r="AN58" s="340">
        <v>5.16</v>
      </c>
    </row>
    <row r="59" spans="5:40" ht="15">
      <c r="AM59" s="339" t="s">
        <v>527</v>
      </c>
      <c r="AN59" s="340">
        <v>5.16</v>
      </c>
    </row>
    <row r="60" spans="5:40" ht="15">
      <c r="AM60" s="339" t="s">
        <v>732</v>
      </c>
      <c r="AN60" s="340">
        <v>6.55</v>
      </c>
    </row>
    <row r="61" spans="5:40" ht="15">
      <c r="AM61" s="339" t="s">
        <v>733</v>
      </c>
      <c r="AN61" s="340">
        <v>6.55</v>
      </c>
    </row>
    <row r="62" spans="5:40" ht="15">
      <c r="AM62" s="339" t="s">
        <v>711</v>
      </c>
      <c r="AN62" s="340">
        <v>4.5999999999999996</v>
      </c>
    </row>
    <row r="63" spans="5:40" ht="15">
      <c r="AM63" s="339" t="s">
        <v>710</v>
      </c>
      <c r="AN63" s="340">
        <v>4.5999999999999996</v>
      </c>
    </row>
    <row r="64" spans="5:40" ht="15">
      <c r="AM64" s="339" t="s">
        <v>712</v>
      </c>
      <c r="AN64" s="340">
        <v>4.5999999999999996</v>
      </c>
    </row>
    <row r="65" spans="39:40" ht="15">
      <c r="AM65" s="339" t="s">
        <v>687</v>
      </c>
      <c r="AN65" s="340">
        <v>5.16</v>
      </c>
    </row>
    <row r="66" spans="39:40" ht="15">
      <c r="AM66" s="339" t="s">
        <v>685</v>
      </c>
      <c r="AN66" s="340">
        <v>5.96</v>
      </c>
    </row>
    <row r="67" spans="39:40" ht="15">
      <c r="AM67" s="339" t="s">
        <v>684</v>
      </c>
      <c r="AN67" s="340">
        <v>4.5999999999999996</v>
      </c>
    </row>
    <row r="68" spans="39:40" ht="15">
      <c r="AM68" s="339" t="s">
        <v>686</v>
      </c>
      <c r="AN68" s="340">
        <v>4.5999999999999996</v>
      </c>
    </row>
  </sheetData>
  <sortState ref="AM3:AN68">
    <sortCondition ref="AM3"/>
  </sortState>
  <mergeCells count="14">
    <mergeCell ref="F13:F14"/>
    <mergeCell ref="B3:F3"/>
    <mergeCell ref="F5:F6"/>
    <mergeCell ref="B7:F7"/>
    <mergeCell ref="F9:F10"/>
    <mergeCell ref="B11:F11"/>
    <mergeCell ref="A27:F27"/>
    <mergeCell ref="F28:F44"/>
    <mergeCell ref="B15:F15"/>
    <mergeCell ref="F17:F18"/>
    <mergeCell ref="B19:F19"/>
    <mergeCell ref="F21:F22"/>
    <mergeCell ref="B23:F23"/>
    <mergeCell ref="F25:F26"/>
  </mergeCells>
  <hyperlinks>
    <hyperlink ref="H3" location="исх.данные!A1" display="Исх.Данные"/>
    <hyperlink ref="H5" location="'прайс ДСП'!A1" display="Прайс ДСП"/>
    <hyperlink ref="H7" location="'сводные нормы'!A1" display="Сводные нормы"/>
    <hyperlink ref="H9" location="цены!A1" display="Цена"/>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tabColor rgb="FFFFC000"/>
  </sheetPr>
  <dimension ref="A2:O455"/>
  <sheetViews>
    <sheetView workbookViewId="0"/>
  </sheetViews>
  <sheetFormatPr defaultRowHeight="15"/>
  <cols>
    <col min="5" max="5" width="36.85546875" customWidth="1"/>
    <col min="7" max="7" width="13.42578125" customWidth="1"/>
  </cols>
  <sheetData>
    <row r="2" spans="1:15" ht="20.25">
      <c r="A2" s="483"/>
      <c r="B2" s="717"/>
      <c r="C2" s="483"/>
      <c r="D2" s="718" t="s">
        <v>1429</v>
      </c>
      <c r="E2" s="719"/>
      <c r="F2" s="719"/>
      <c r="G2" s="719"/>
      <c r="H2" s="719"/>
      <c r="I2" s="720"/>
      <c r="J2" s="719"/>
      <c r="K2" s="720"/>
      <c r="L2" s="720"/>
      <c r="M2" s="721"/>
    </row>
    <row r="3" spans="1:15" ht="19.5" thickBot="1">
      <c r="A3" s="483"/>
      <c r="B3" s="717"/>
      <c r="C3" s="722"/>
      <c r="D3" s="721"/>
      <c r="E3" s="723"/>
      <c r="F3" s="723"/>
      <c r="G3" s="723"/>
      <c r="H3" s="722"/>
      <c r="I3" s="722"/>
      <c r="J3" s="722"/>
      <c r="K3" s="722"/>
      <c r="L3" s="724" t="s">
        <v>1430</v>
      </c>
      <c r="M3" s="725"/>
    </row>
    <row r="4" spans="1:15" ht="17.25" thickBot="1">
      <c r="A4" s="726"/>
      <c r="B4" s="727" t="s">
        <v>1431</v>
      </c>
      <c r="C4" s="728" t="s">
        <v>1432</v>
      </c>
      <c r="D4" s="729"/>
      <c r="E4" s="729"/>
      <c r="F4" s="730"/>
      <c r="G4" s="731"/>
      <c r="H4" s="732"/>
      <c r="I4" s="733"/>
      <c r="J4" s="732"/>
      <c r="K4" s="733"/>
      <c r="L4" s="483"/>
      <c r="M4" s="262"/>
    </row>
    <row r="5" spans="1:15" ht="16.5">
      <c r="A5" s="726"/>
      <c r="B5" s="734"/>
      <c r="C5" s="728"/>
      <c r="D5" s="729"/>
      <c r="E5" s="729"/>
      <c r="F5" s="730"/>
      <c r="G5" s="731"/>
      <c r="H5" s="732"/>
      <c r="I5" s="733"/>
      <c r="J5" s="732"/>
      <c r="K5" s="733"/>
      <c r="L5" s="483"/>
      <c r="M5" s="262"/>
    </row>
    <row r="6" spans="1:15" ht="19.5" thickBot="1">
      <c r="A6" s="483"/>
      <c r="B6" s="719" t="s">
        <v>1433</v>
      </c>
      <c r="C6" s="722"/>
      <c r="D6" s="721"/>
      <c r="E6" s="735"/>
      <c r="F6" s="723"/>
      <c r="G6" s="723"/>
      <c r="H6" s="721"/>
      <c r="I6" s="735"/>
      <c r="J6" s="721"/>
      <c r="K6" s="735"/>
      <c r="L6" s="735"/>
      <c r="M6" s="736"/>
    </row>
    <row r="7" spans="1:15" ht="18.75" thickBot="1">
      <c r="A7" s="2286" t="s">
        <v>1434</v>
      </c>
      <c r="B7" s="2288" t="s">
        <v>1435</v>
      </c>
      <c r="C7" s="2288" t="s">
        <v>1436</v>
      </c>
      <c r="D7" s="2288" t="s">
        <v>1437</v>
      </c>
      <c r="E7" s="2290" t="s">
        <v>1438</v>
      </c>
      <c r="F7" s="2207" t="s">
        <v>1439</v>
      </c>
      <c r="G7" s="2209" t="s">
        <v>1440</v>
      </c>
      <c r="H7" s="2284" t="s">
        <v>1441</v>
      </c>
      <c r="I7" s="2285"/>
      <c r="J7" s="2284" t="s">
        <v>1442</v>
      </c>
      <c r="K7" s="2285"/>
      <c r="L7" s="737"/>
      <c r="M7" s="738"/>
    </row>
    <row r="8" spans="1:15" ht="31.5" thickBot="1">
      <c r="A8" s="2287"/>
      <c r="B8" s="2289"/>
      <c r="C8" s="2289"/>
      <c r="D8" s="2289"/>
      <c r="E8" s="2291"/>
      <c r="F8" s="2292"/>
      <c r="G8" s="2283"/>
      <c r="H8" s="739" t="s">
        <v>1443</v>
      </c>
      <c r="I8" s="739" t="s">
        <v>1444</v>
      </c>
      <c r="J8" s="739" t="s">
        <v>1445</v>
      </c>
      <c r="K8" s="739" t="s">
        <v>1444</v>
      </c>
      <c r="L8" s="740"/>
      <c r="M8" s="741"/>
    </row>
    <row r="9" spans="1:15" ht="18" customHeight="1">
      <c r="A9" s="2280">
        <v>1</v>
      </c>
      <c r="B9" s="2263" t="s">
        <v>1446</v>
      </c>
      <c r="C9" s="742">
        <v>110</v>
      </c>
      <c r="D9" s="743" t="s">
        <v>1447</v>
      </c>
      <c r="E9" s="744" t="s">
        <v>1448</v>
      </c>
      <c r="F9" s="745" t="s">
        <v>1431</v>
      </c>
      <c r="G9" s="746" t="s">
        <v>1449</v>
      </c>
      <c r="H9" s="2266">
        <v>3.72</v>
      </c>
      <c r="I9" s="2266">
        <v>4.2</v>
      </c>
      <c r="J9" s="2266">
        <f>H9*5.8</f>
        <v>21.576000000000001</v>
      </c>
      <c r="K9" s="2266">
        <v>24.38</v>
      </c>
      <c r="L9" s="747"/>
      <c r="M9" s="741"/>
      <c r="O9" s="1919" t="s">
        <v>20405</v>
      </c>
    </row>
    <row r="10" spans="1:15" ht="18" customHeight="1" thickBot="1">
      <c r="A10" s="2282"/>
      <c r="B10" s="2265"/>
      <c r="C10" s="748">
        <v>110</v>
      </c>
      <c r="D10" s="749" t="s">
        <v>1450</v>
      </c>
      <c r="E10" s="750" t="s">
        <v>1448</v>
      </c>
      <c r="F10" s="751" t="s">
        <v>1431</v>
      </c>
      <c r="G10" s="752" t="s">
        <v>1451</v>
      </c>
      <c r="H10" s="2268"/>
      <c r="I10" s="2268"/>
      <c r="J10" s="2268"/>
      <c r="K10" s="2268"/>
      <c r="L10" s="747"/>
      <c r="M10" s="741"/>
      <c r="O10" s="1919" t="s">
        <v>20412</v>
      </c>
    </row>
    <row r="11" spans="1:15" ht="18" customHeight="1">
      <c r="A11" s="2280">
        <v>2</v>
      </c>
      <c r="B11" s="2263" t="s">
        <v>1452</v>
      </c>
      <c r="C11" s="742">
        <v>101</v>
      </c>
      <c r="D11" s="743" t="s">
        <v>1450</v>
      </c>
      <c r="E11" s="744" t="s">
        <v>1448</v>
      </c>
      <c r="F11" s="745" t="s">
        <v>1431</v>
      </c>
      <c r="G11" s="746" t="s">
        <v>1453</v>
      </c>
      <c r="H11" s="2266">
        <v>4.87</v>
      </c>
      <c r="I11" s="2266">
        <v>5.0999999999999996</v>
      </c>
      <c r="J11" s="2266">
        <v>28.2</v>
      </c>
      <c r="K11" s="2266">
        <v>29.6</v>
      </c>
      <c r="L11" s="753"/>
      <c r="M11" s="741"/>
      <c r="O11" s="1919" t="s">
        <v>417</v>
      </c>
    </row>
    <row r="12" spans="1:15" ht="18" customHeight="1">
      <c r="A12" s="2281"/>
      <c r="B12" s="2264"/>
      <c r="C12" s="754">
        <v>101</v>
      </c>
      <c r="D12" s="755" t="s">
        <v>1454</v>
      </c>
      <c r="E12" s="756" t="s">
        <v>1448</v>
      </c>
      <c r="F12" s="757" t="s">
        <v>1431</v>
      </c>
      <c r="G12" s="758" t="s">
        <v>1451</v>
      </c>
      <c r="H12" s="2267"/>
      <c r="I12" s="2267"/>
      <c r="J12" s="2267"/>
      <c r="K12" s="2267"/>
      <c r="L12" s="753"/>
      <c r="M12" s="741"/>
      <c r="O12" s="1919" t="s">
        <v>20404</v>
      </c>
    </row>
    <row r="13" spans="1:15" ht="18" customHeight="1" thickBot="1">
      <c r="A13" s="2282"/>
      <c r="B13" s="2265"/>
      <c r="C13" s="748">
        <v>101</v>
      </c>
      <c r="D13" s="749" t="s">
        <v>1455</v>
      </c>
      <c r="E13" s="750" t="s">
        <v>1448</v>
      </c>
      <c r="F13" s="751" t="s">
        <v>1431</v>
      </c>
      <c r="G13" s="752" t="s">
        <v>1456</v>
      </c>
      <c r="H13" s="2268"/>
      <c r="I13" s="2268"/>
      <c r="J13" s="2268"/>
      <c r="K13" s="2268"/>
      <c r="L13" s="753"/>
      <c r="M13" s="741"/>
    </row>
    <row r="14" spans="1:15" ht="18" customHeight="1">
      <c r="A14" s="2280">
        <v>3</v>
      </c>
      <c r="B14" s="2263" t="s">
        <v>1457</v>
      </c>
      <c r="C14" s="742">
        <v>162</v>
      </c>
      <c r="D14" s="743" t="s">
        <v>1454</v>
      </c>
      <c r="E14" s="744" t="s">
        <v>1458</v>
      </c>
      <c r="F14" s="745"/>
      <c r="G14" s="759"/>
      <c r="H14" s="2266">
        <v>5.16</v>
      </c>
      <c r="I14" s="2266">
        <v>5.67</v>
      </c>
      <c r="J14" s="2266">
        <v>29.96</v>
      </c>
      <c r="K14" s="2266">
        <f>I14*5.8</f>
        <v>32.885999999999996</v>
      </c>
      <c r="L14" s="753"/>
      <c r="M14" s="741"/>
    </row>
    <row r="15" spans="1:15" ht="18" customHeight="1">
      <c r="A15" s="2281"/>
      <c r="B15" s="2264"/>
      <c r="C15" s="754">
        <v>515</v>
      </c>
      <c r="D15" s="755" t="s">
        <v>1454</v>
      </c>
      <c r="E15" s="756" t="s">
        <v>1459</v>
      </c>
      <c r="F15" s="757" t="s">
        <v>1431</v>
      </c>
      <c r="G15" s="758" t="s">
        <v>1453</v>
      </c>
      <c r="H15" s="2267"/>
      <c r="I15" s="2267"/>
      <c r="J15" s="2267"/>
      <c r="K15" s="2267"/>
      <c r="L15" s="753"/>
      <c r="M15" s="741"/>
    </row>
    <row r="16" spans="1:15" ht="18" customHeight="1">
      <c r="A16" s="2281"/>
      <c r="B16" s="2264"/>
      <c r="C16" s="754">
        <v>112</v>
      </c>
      <c r="D16" s="755" t="s">
        <v>1454</v>
      </c>
      <c r="E16" s="756" t="s">
        <v>1460</v>
      </c>
      <c r="F16" s="760"/>
      <c r="G16" s="758" t="s">
        <v>1451</v>
      </c>
      <c r="H16" s="2267"/>
      <c r="I16" s="2267"/>
      <c r="J16" s="2267"/>
      <c r="K16" s="2267"/>
      <c r="L16" s="753"/>
      <c r="M16" s="741"/>
    </row>
    <row r="17" spans="1:13" ht="18" customHeight="1">
      <c r="A17" s="2281"/>
      <c r="B17" s="2264"/>
      <c r="C17" s="754">
        <v>164</v>
      </c>
      <c r="D17" s="755" t="s">
        <v>1454</v>
      </c>
      <c r="E17" s="756" t="s">
        <v>1461</v>
      </c>
      <c r="F17" s="760"/>
      <c r="G17" s="758" t="s">
        <v>1453</v>
      </c>
      <c r="H17" s="2267"/>
      <c r="I17" s="2267"/>
      <c r="J17" s="2267"/>
      <c r="K17" s="2267"/>
      <c r="L17" s="753"/>
      <c r="M17" s="741"/>
    </row>
    <row r="18" spans="1:13" ht="18" customHeight="1">
      <c r="A18" s="2281"/>
      <c r="B18" s="2264"/>
      <c r="C18" s="754">
        <v>1700</v>
      </c>
      <c r="D18" s="755" t="s">
        <v>1454</v>
      </c>
      <c r="E18" s="756" t="s">
        <v>1462</v>
      </c>
      <c r="F18" s="760"/>
      <c r="G18" s="761"/>
      <c r="H18" s="2267"/>
      <c r="I18" s="2267"/>
      <c r="J18" s="2267"/>
      <c r="K18" s="2267"/>
      <c r="L18" s="753"/>
      <c r="M18" s="741"/>
    </row>
    <row r="19" spans="1:13" ht="18" customHeight="1">
      <c r="A19" s="2281"/>
      <c r="B19" s="2264"/>
      <c r="C19" s="754">
        <v>522</v>
      </c>
      <c r="D19" s="755" t="s">
        <v>1454</v>
      </c>
      <c r="E19" s="756" t="s">
        <v>1463</v>
      </c>
      <c r="F19" s="757" t="s">
        <v>1431</v>
      </c>
      <c r="G19" s="758" t="s">
        <v>1464</v>
      </c>
      <c r="H19" s="2267"/>
      <c r="I19" s="2267"/>
      <c r="J19" s="2267"/>
      <c r="K19" s="2267"/>
      <c r="L19" s="753"/>
      <c r="M19" s="741"/>
    </row>
    <row r="20" spans="1:13" ht="18" customHeight="1" thickBot="1">
      <c r="A20" s="2282"/>
      <c r="B20" s="2265"/>
      <c r="C20" s="748">
        <v>190</v>
      </c>
      <c r="D20" s="749" t="s">
        <v>1465</v>
      </c>
      <c r="E20" s="750" t="s">
        <v>1466</v>
      </c>
      <c r="F20" s="751" t="s">
        <v>1431</v>
      </c>
      <c r="G20" s="752" t="s">
        <v>1453</v>
      </c>
      <c r="H20" s="2268"/>
      <c r="I20" s="2268"/>
      <c r="J20" s="2268"/>
      <c r="K20" s="2268"/>
      <c r="L20" s="753"/>
      <c r="M20" s="741"/>
    </row>
    <row r="21" spans="1:13" ht="18" customHeight="1">
      <c r="A21" s="2260">
        <v>4</v>
      </c>
      <c r="B21" s="2263" t="s">
        <v>1467</v>
      </c>
      <c r="C21" s="742">
        <v>8685</v>
      </c>
      <c r="D21" s="743" t="s">
        <v>1468</v>
      </c>
      <c r="E21" s="744" t="s">
        <v>1469</v>
      </c>
      <c r="F21" s="745" t="s">
        <v>1431</v>
      </c>
      <c r="G21" s="746" t="s">
        <v>1453</v>
      </c>
      <c r="H21" s="2266">
        <v>5.26</v>
      </c>
      <c r="I21" s="2269" t="s">
        <v>1470</v>
      </c>
      <c r="J21" s="2266">
        <v>30.49</v>
      </c>
      <c r="K21" s="2269" t="s">
        <v>1470</v>
      </c>
      <c r="L21" s="753"/>
      <c r="M21" s="741"/>
    </row>
    <row r="22" spans="1:13" ht="18" customHeight="1">
      <c r="A22" s="2261"/>
      <c r="B22" s="2264"/>
      <c r="C22" s="754">
        <v>171</v>
      </c>
      <c r="D22" s="755" t="s">
        <v>1454</v>
      </c>
      <c r="E22" s="756" t="s">
        <v>1471</v>
      </c>
      <c r="F22" s="760"/>
      <c r="G22" s="761"/>
      <c r="H22" s="2267"/>
      <c r="I22" s="2270"/>
      <c r="J22" s="2267"/>
      <c r="K22" s="2270"/>
      <c r="L22" s="753"/>
      <c r="M22" s="741"/>
    </row>
    <row r="23" spans="1:13" ht="18" customHeight="1">
      <c r="A23" s="2261"/>
      <c r="B23" s="2264"/>
      <c r="C23" s="754">
        <v>191</v>
      </c>
      <c r="D23" s="755" t="s">
        <v>1454</v>
      </c>
      <c r="E23" s="756" t="s">
        <v>1472</v>
      </c>
      <c r="F23" s="760"/>
      <c r="G23" s="761"/>
      <c r="H23" s="2267"/>
      <c r="I23" s="2270"/>
      <c r="J23" s="2267"/>
      <c r="K23" s="2270"/>
      <c r="L23" s="753"/>
      <c r="M23" s="741"/>
    </row>
    <row r="24" spans="1:13" ht="18" customHeight="1">
      <c r="A24" s="2261"/>
      <c r="B24" s="2264"/>
      <c r="C24" s="754">
        <v>197</v>
      </c>
      <c r="D24" s="755" t="s">
        <v>1454</v>
      </c>
      <c r="E24" s="756" t="s">
        <v>1473</v>
      </c>
      <c r="F24" s="760"/>
      <c r="G24" s="761"/>
      <c r="H24" s="2267"/>
      <c r="I24" s="2270"/>
      <c r="J24" s="2267"/>
      <c r="K24" s="2270"/>
      <c r="L24" s="753"/>
      <c r="M24" s="741"/>
    </row>
    <row r="25" spans="1:13" ht="18" customHeight="1">
      <c r="A25" s="2261"/>
      <c r="B25" s="2264"/>
      <c r="C25" s="754">
        <v>540</v>
      </c>
      <c r="D25" s="755" t="s">
        <v>1454</v>
      </c>
      <c r="E25" s="756" t="s">
        <v>1474</v>
      </c>
      <c r="F25" s="760"/>
      <c r="G25" s="761"/>
      <c r="H25" s="2267"/>
      <c r="I25" s="2270"/>
      <c r="J25" s="2267"/>
      <c r="K25" s="2270"/>
      <c r="L25" s="753"/>
      <c r="M25" s="741"/>
    </row>
    <row r="26" spans="1:13" ht="18" customHeight="1">
      <c r="A26" s="2261"/>
      <c r="B26" s="2264"/>
      <c r="C26" s="754">
        <v>564</v>
      </c>
      <c r="D26" s="755" t="s">
        <v>1454</v>
      </c>
      <c r="E26" s="756" t="s">
        <v>1475</v>
      </c>
      <c r="F26" s="760"/>
      <c r="G26" s="761"/>
      <c r="H26" s="2267"/>
      <c r="I26" s="2270"/>
      <c r="J26" s="2267"/>
      <c r="K26" s="2270"/>
      <c r="L26" s="753"/>
      <c r="M26" s="741"/>
    </row>
    <row r="27" spans="1:13" ht="18" customHeight="1">
      <c r="A27" s="2261"/>
      <c r="B27" s="2264"/>
      <c r="C27" s="754">
        <v>7031</v>
      </c>
      <c r="D27" s="755" t="s">
        <v>1454</v>
      </c>
      <c r="E27" s="756" t="s">
        <v>1476</v>
      </c>
      <c r="F27" s="760"/>
      <c r="G27" s="758" t="s">
        <v>1453</v>
      </c>
      <c r="H27" s="2267"/>
      <c r="I27" s="2270"/>
      <c r="J27" s="2267"/>
      <c r="K27" s="2270"/>
      <c r="L27" s="753"/>
      <c r="M27" s="741"/>
    </row>
    <row r="28" spans="1:13" ht="18" customHeight="1">
      <c r="A28" s="2261"/>
      <c r="B28" s="2264"/>
      <c r="C28" s="754">
        <v>8100</v>
      </c>
      <c r="D28" s="755" t="s">
        <v>1450</v>
      </c>
      <c r="E28" s="756" t="s">
        <v>1477</v>
      </c>
      <c r="F28" s="760"/>
      <c r="G28" s="761"/>
      <c r="H28" s="2267"/>
      <c r="I28" s="2270"/>
      <c r="J28" s="2267"/>
      <c r="K28" s="2270"/>
      <c r="L28" s="753"/>
      <c r="M28" s="741"/>
    </row>
    <row r="29" spans="1:13" ht="18" customHeight="1" thickBot="1">
      <c r="A29" s="2262"/>
      <c r="B29" s="2265"/>
      <c r="C29" s="748">
        <v>9569</v>
      </c>
      <c r="D29" s="749" t="s">
        <v>1454</v>
      </c>
      <c r="E29" s="750" t="s">
        <v>1478</v>
      </c>
      <c r="F29" s="751" t="s">
        <v>1431</v>
      </c>
      <c r="G29" s="752" t="s">
        <v>1453</v>
      </c>
      <c r="H29" s="2268"/>
      <c r="I29" s="2271"/>
      <c r="J29" s="2268"/>
      <c r="K29" s="2271"/>
      <c r="L29" s="753"/>
      <c r="M29" s="741"/>
    </row>
    <row r="30" spans="1:13" ht="18" customHeight="1">
      <c r="A30" s="2260">
        <v>5</v>
      </c>
      <c r="B30" s="2263" t="s">
        <v>1479</v>
      </c>
      <c r="C30" s="742">
        <v>149</v>
      </c>
      <c r="D30" s="743" t="s">
        <v>1447</v>
      </c>
      <c r="E30" s="744" t="s">
        <v>1480</v>
      </c>
      <c r="F30" s="762"/>
      <c r="G30" s="746" t="s">
        <v>1453</v>
      </c>
      <c r="H30" s="2266">
        <v>5.81</v>
      </c>
      <c r="I30" s="2269" t="s">
        <v>1470</v>
      </c>
      <c r="J30" s="2266">
        <v>33.729999999999997</v>
      </c>
      <c r="K30" s="2269" t="s">
        <v>1470</v>
      </c>
      <c r="L30" s="753"/>
      <c r="M30" s="741"/>
    </row>
    <row r="31" spans="1:13" ht="18" customHeight="1">
      <c r="A31" s="2261"/>
      <c r="B31" s="2264"/>
      <c r="C31" s="754">
        <v>881</v>
      </c>
      <c r="D31" s="755" t="s">
        <v>1454</v>
      </c>
      <c r="E31" s="756" t="s">
        <v>1481</v>
      </c>
      <c r="F31" s="757" t="s">
        <v>1431</v>
      </c>
      <c r="G31" s="758" t="s">
        <v>1453</v>
      </c>
      <c r="H31" s="2267"/>
      <c r="I31" s="2270"/>
      <c r="J31" s="2267"/>
      <c r="K31" s="2270"/>
      <c r="L31" s="753"/>
      <c r="M31" s="741"/>
    </row>
    <row r="32" spans="1:13" ht="18" customHeight="1">
      <c r="A32" s="2261"/>
      <c r="B32" s="2264"/>
      <c r="C32" s="754">
        <v>132</v>
      </c>
      <c r="D32" s="755" t="s">
        <v>1454</v>
      </c>
      <c r="E32" s="756" t="s">
        <v>1482</v>
      </c>
      <c r="F32" s="760"/>
      <c r="G32" s="758" t="s">
        <v>1453</v>
      </c>
      <c r="H32" s="2267"/>
      <c r="I32" s="2270"/>
      <c r="J32" s="2267"/>
      <c r="K32" s="2270"/>
      <c r="L32" s="753"/>
      <c r="M32" s="741"/>
    </row>
    <row r="33" spans="1:13" ht="18" customHeight="1">
      <c r="A33" s="2261"/>
      <c r="B33" s="2264"/>
      <c r="C33" s="754">
        <v>121</v>
      </c>
      <c r="D33" s="755" t="s">
        <v>1454</v>
      </c>
      <c r="E33" s="756" t="s">
        <v>1483</v>
      </c>
      <c r="F33" s="760"/>
      <c r="G33" s="758" t="s">
        <v>1453</v>
      </c>
      <c r="H33" s="2267"/>
      <c r="I33" s="2270"/>
      <c r="J33" s="2267"/>
      <c r="K33" s="2270"/>
      <c r="L33" s="753"/>
      <c r="M33" s="741"/>
    </row>
    <row r="34" spans="1:13" ht="18" customHeight="1">
      <c r="A34" s="2261"/>
      <c r="B34" s="2264"/>
      <c r="C34" s="754">
        <v>125</v>
      </c>
      <c r="D34" s="755" t="s">
        <v>1454</v>
      </c>
      <c r="E34" s="756" t="s">
        <v>1484</v>
      </c>
      <c r="F34" s="760"/>
      <c r="G34" s="758" t="s">
        <v>1453</v>
      </c>
      <c r="H34" s="2267"/>
      <c r="I34" s="2270"/>
      <c r="J34" s="2267"/>
      <c r="K34" s="2270"/>
      <c r="L34" s="753"/>
      <c r="M34" s="741"/>
    </row>
    <row r="35" spans="1:13" ht="18" customHeight="1">
      <c r="A35" s="2261"/>
      <c r="B35" s="2264"/>
      <c r="C35" s="754">
        <v>134</v>
      </c>
      <c r="D35" s="755" t="s">
        <v>1454</v>
      </c>
      <c r="E35" s="756" t="s">
        <v>1485</v>
      </c>
      <c r="F35" s="760"/>
      <c r="G35" s="758" t="s">
        <v>1453</v>
      </c>
      <c r="H35" s="2267"/>
      <c r="I35" s="2270"/>
      <c r="J35" s="2267"/>
      <c r="K35" s="2270"/>
      <c r="L35" s="753"/>
      <c r="M35" s="741"/>
    </row>
    <row r="36" spans="1:13" ht="18" customHeight="1">
      <c r="A36" s="2261"/>
      <c r="B36" s="2264"/>
      <c r="C36" s="754">
        <v>162</v>
      </c>
      <c r="D36" s="755" t="s">
        <v>1486</v>
      </c>
      <c r="E36" s="756" t="s">
        <v>1487</v>
      </c>
      <c r="F36" s="760"/>
      <c r="G36" s="761"/>
      <c r="H36" s="2267"/>
      <c r="I36" s="2270"/>
      <c r="J36" s="2267"/>
      <c r="K36" s="2270"/>
      <c r="L36" s="753"/>
      <c r="M36" s="741"/>
    </row>
    <row r="37" spans="1:13" ht="18" customHeight="1">
      <c r="A37" s="2261"/>
      <c r="B37" s="2264"/>
      <c r="C37" s="754">
        <v>190</v>
      </c>
      <c r="D37" s="755" t="s">
        <v>1488</v>
      </c>
      <c r="E37" s="756" t="s">
        <v>1489</v>
      </c>
      <c r="F37" s="760"/>
      <c r="G37" s="758" t="s">
        <v>1453</v>
      </c>
      <c r="H37" s="2267"/>
      <c r="I37" s="2270"/>
      <c r="J37" s="2267"/>
      <c r="K37" s="2270"/>
      <c r="L37" s="753"/>
      <c r="M37" s="741"/>
    </row>
    <row r="38" spans="1:13" ht="18" customHeight="1">
      <c r="A38" s="2261"/>
      <c r="B38" s="2264"/>
      <c r="C38" s="754">
        <v>551</v>
      </c>
      <c r="D38" s="755" t="s">
        <v>1454</v>
      </c>
      <c r="E38" s="756" t="s">
        <v>1490</v>
      </c>
      <c r="F38" s="760"/>
      <c r="G38" s="761"/>
      <c r="H38" s="2267"/>
      <c r="I38" s="2270"/>
      <c r="J38" s="2267"/>
      <c r="K38" s="2270"/>
      <c r="L38" s="753"/>
      <c r="M38" s="741"/>
    </row>
    <row r="39" spans="1:13" ht="18" customHeight="1">
      <c r="A39" s="2261"/>
      <c r="B39" s="2264"/>
      <c r="C39" s="754">
        <v>851</v>
      </c>
      <c r="D39" s="755" t="s">
        <v>1454</v>
      </c>
      <c r="E39" s="756" t="s">
        <v>1491</v>
      </c>
      <c r="F39" s="760"/>
      <c r="G39" s="761"/>
      <c r="H39" s="2267"/>
      <c r="I39" s="2270"/>
      <c r="J39" s="2267"/>
      <c r="K39" s="2270"/>
      <c r="L39" s="753"/>
      <c r="M39" s="741"/>
    </row>
    <row r="40" spans="1:13" ht="18" customHeight="1">
      <c r="A40" s="2261"/>
      <c r="B40" s="2264"/>
      <c r="C40" s="754">
        <v>859</v>
      </c>
      <c r="D40" s="755" t="s">
        <v>1450</v>
      </c>
      <c r="E40" s="756" t="s">
        <v>1492</v>
      </c>
      <c r="F40" s="760"/>
      <c r="G40" s="758" t="s">
        <v>1453</v>
      </c>
      <c r="H40" s="2267"/>
      <c r="I40" s="2270"/>
      <c r="J40" s="2267"/>
      <c r="K40" s="2270"/>
      <c r="L40" s="753"/>
      <c r="M40" s="741"/>
    </row>
    <row r="41" spans="1:13" ht="18" customHeight="1">
      <c r="A41" s="2261"/>
      <c r="B41" s="2264"/>
      <c r="C41" s="754">
        <v>7123</v>
      </c>
      <c r="D41" s="755" t="s">
        <v>1447</v>
      </c>
      <c r="E41" s="756" t="s">
        <v>1493</v>
      </c>
      <c r="F41" s="760"/>
      <c r="G41" s="758" t="s">
        <v>1453</v>
      </c>
      <c r="H41" s="2267"/>
      <c r="I41" s="2270"/>
      <c r="J41" s="2267"/>
      <c r="K41" s="2270"/>
      <c r="L41" s="753"/>
      <c r="M41" s="741"/>
    </row>
    <row r="42" spans="1:13" ht="18" customHeight="1">
      <c r="A42" s="2261"/>
      <c r="B42" s="2264"/>
      <c r="C42" s="754">
        <v>8533</v>
      </c>
      <c r="D42" s="755" t="s">
        <v>1447</v>
      </c>
      <c r="E42" s="756" t="s">
        <v>1494</v>
      </c>
      <c r="F42" s="760"/>
      <c r="G42" s="758" t="s">
        <v>1453</v>
      </c>
      <c r="H42" s="2267"/>
      <c r="I42" s="2270"/>
      <c r="J42" s="2267"/>
      <c r="K42" s="2270"/>
      <c r="L42" s="753"/>
      <c r="M42" s="741"/>
    </row>
    <row r="43" spans="1:13" ht="18" customHeight="1">
      <c r="A43" s="2261"/>
      <c r="B43" s="2264"/>
      <c r="C43" s="754">
        <v>8681</v>
      </c>
      <c r="D43" s="755" t="s">
        <v>1486</v>
      </c>
      <c r="E43" s="756" t="s">
        <v>1495</v>
      </c>
      <c r="F43" s="760"/>
      <c r="G43" s="761"/>
      <c r="H43" s="2267"/>
      <c r="I43" s="2270"/>
      <c r="J43" s="2267"/>
      <c r="K43" s="2270"/>
      <c r="L43" s="753"/>
      <c r="M43" s="741"/>
    </row>
    <row r="44" spans="1:13" ht="18" customHeight="1">
      <c r="A44" s="2261"/>
      <c r="B44" s="2264"/>
      <c r="C44" s="754">
        <v>8685</v>
      </c>
      <c r="D44" s="755" t="s">
        <v>1488</v>
      </c>
      <c r="E44" s="756" t="s">
        <v>1496</v>
      </c>
      <c r="F44" s="760"/>
      <c r="G44" s="758" t="s">
        <v>1453</v>
      </c>
      <c r="H44" s="2267"/>
      <c r="I44" s="2270"/>
      <c r="J44" s="2267"/>
      <c r="K44" s="2270"/>
      <c r="L44" s="753"/>
      <c r="M44" s="741"/>
    </row>
    <row r="45" spans="1:13" ht="18" customHeight="1" thickBot="1">
      <c r="A45" s="2262"/>
      <c r="B45" s="2265"/>
      <c r="C45" s="748">
        <v>8996</v>
      </c>
      <c r="D45" s="749" t="s">
        <v>1454</v>
      </c>
      <c r="E45" s="750" t="s">
        <v>1497</v>
      </c>
      <c r="F45" s="763"/>
      <c r="G45" s="752" t="s">
        <v>1453</v>
      </c>
      <c r="H45" s="2268"/>
      <c r="I45" s="2271"/>
      <c r="J45" s="2268"/>
      <c r="K45" s="2271"/>
      <c r="L45" s="753"/>
      <c r="M45" s="741"/>
    </row>
    <row r="46" spans="1:13" ht="18" customHeight="1">
      <c r="A46" s="2260">
        <v>6</v>
      </c>
      <c r="B46" s="2277" t="s">
        <v>1498</v>
      </c>
      <c r="C46" s="742">
        <v>5515</v>
      </c>
      <c r="D46" s="743" t="s">
        <v>1447</v>
      </c>
      <c r="E46" s="744" t="s">
        <v>1499</v>
      </c>
      <c r="F46" s="757"/>
      <c r="G46" s="759"/>
      <c r="H46" s="2266">
        <v>7.08</v>
      </c>
      <c r="I46" s="2269" t="s">
        <v>1470</v>
      </c>
      <c r="J46" s="2266">
        <v>41</v>
      </c>
      <c r="K46" s="2269" t="s">
        <v>1470</v>
      </c>
      <c r="L46" s="753"/>
      <c r="M46" s="741"/>
    </row>
    <row r="47" spans="1:13" ht="18" customHeight="1">
      <c r="A47" s="2261"/>
      <c r="B47" s="2278"/>
      <c r="C47" s="754">
        <v>5516</v>
      </c>
      <c r="D47" s="755" t="s">
        <v>1447</v>
      </c>
      <c r="E47" s="756" t="s">
        <v>1500</v>
      </c>
      <c r="F47" s="757"/>
      <c r="G47" s="761"/>
      <c r="H47" s="2267"/>
      <c r="I47" s="2270"/>
      <c r="J47" s="2267"/>
      <c r="K47" s="2270"/>
      <c r="L47" s="753"/>
      <c r="M47" s="741"/>
    </row>
    <row r="48" spans="1:13" ht="18" customHeight="1">
      <c r="A48" s="2261"/>
      <c r="B48" s="2278"/>
      <c r="C48" s="754">
        <v>5517</v>
      </c>
      <c r="D48" s="755" t="s">
        <v>1447</v>
      </c>
      <c r="E48" s="756" t="s">
        <v>1501</v>
      </c>
      <c r="F48" s="760"/>
      <c r="G48" s="758" t="s">
        <v>1453</v>
      </c>
      <c r="H48" s="2267"/>
      <c r="I48" s="2270"/>
      <c r="J48" s="2267"/>
      <c r="K48" s="2270"/>
      <c r="L48" s="753"/>
      <c r="M48" s="741"/>
    </row>
    <row r="49" spans="1:13" ht="18" customHeight="1">
      <c r="A49" s="2261"/>
      <c r="B49" s="2278"/>
      <c r="C49" s="754">
        <v>5519</v>
      </c>
      <c r="D49" s="755" t="s">
        <v>1447</v>
      </c>
      <c r="E49" s="756" t="s">
        <v>1502</v>
      </c>
      <c r="F49" s="760"/>
      <c r="G49" s="758" t="s">
        <v>1453</v>
      </c>
      <c r="H49" s="2267"/>
      <c r="I49" s="2270"/>
      <c r="J49" s="2267"/>
      <c r="K49" s="2270"/>
      <c r="L49" s="753"/>
      <c r="M49" s="741"/>
    </row>
    <row r="50" spans="1:13" ht="18" customHeight="1">
      <c r="A50" s="2261"/>
      <c r="B50" s="2278"/>
      <c r="C50" s="754">
        <v>7045</v>
      </c>
      <c r="D50" s="755" t="s">
        <v>1486</v>
      </c>
      <c r="E50" s="756" t="s">
        <v>482</v>
      </c>
      <c r="F50" s="760"/>
      <c r="G50" s="761"/>
      <c r="H50" s="2267"/>
      <c r="I50" s="2270"/>
      <c r="J50" s="2267"/>
      <c r="K50" s="2270"/>
      <c r="L50" s="753"/>
      <c r="M50" s="741"/>
    </row>
    <row r="51" spans="1:13" ht="18" customHeight="1">
      <c r="A51" s="2261"/>
      <c r="B51" s="2278"/>
      <c r="C51" s="754">
        <v>7063</v>
      </c>
      <c r="D51" s="755" t="s">
        <v>1486</v>
      </c>
      <c r="E51" s="756" t="s">
        <v>1503</v>
      </c>
      <c r="F51" s="760"/>
      <c r="G51" s="761"/>
      <c r="H51" s="2267"/>
      <c r="I51" s="2270"/>
      <c r="J51" s="2267"/>
      <c r="K51" s="2270"/>
      <c r="L51" s="753"/>
      <c r="M51" s="741"/>
    </row>
    <row r="52" spans="1:13" ht="18" customHeight="1">
      <c r="A52" s="2261"/>
      <c r="B52" s="2278"/>
      <c r="C52" s="754">
        <v>7113</v>
      </c>
      <c r="D52" s="755" t="s">
        <v>1447</v>
      </c>
      <c r="E52" s="756" t="s">
        <v>1504</v>
      </c>
      <c r="F52" s="760"/>
      <c r="G52" s="758" t="s">
        <v>1453</v>
      </c>
      <c r="H52" s="2267"/>
      <c r="I52" s="2270"/>
      <c r="J52" s="2267"/>
      <c r="K52" s="2270"/>
      <c r="L52" s="753"/>
      <c r="M52" s="741"/>
    </row>
    <row r="53" spans="1:13" ht="18" customHeight="1">
      <c r="A53" s="2261"/>
      <c r="B53" s="2278"/>
      <c r="C53" s="754">
        <v>7166</v>
      </c>
      <c r="D53" s="755" t="s">
        <v>1447</v>
      </c>
      <c r="E53" s="756" t="s">
        <v>1505</v>
      </c>
      <c r="F53" s="760"/>
      <c r="G53" s="758" t="s">
        <v>1453</v>
      </c>
      <c r="H53" s="2267"/>
      <c r="I53" s="2270"/>
      <c r="J53" s="2267"/>
      <c r="K53" s="2270"/>
      <c r="L53" s="753"/>
      <c r="M53" s="741"/>
    </row>
    <row r="54" spans="1:13" ht="18" customHeight="1">
      <c r="A54" s="2261"/>
      <c r="B54" s="2278"/>
      <c r="C54" s="754">
        <v>7167</v>
      </c>
      <c r="D54" s="755" t="s">
        <v>1486</v>
      </c>
      <c r="E54" s="756" t="s">
        <v>1506</v>
      </c>
      <c r="F54" s="760"/>
      <c r="G54" s="758" t="s">
        <v>1453</v>
      </c>
      <c r="H54" s="2267"/>
      <c r="I54" s="2270"/>
      <c r="J54" s="2267"/>
      <c r="K54" s="2270"/>
      <c r="L54" s="753"/>
      <c r="M54" s="741"/>
    </row>
    <row r="55" spans="1:13" ht="18" customHeight="1">
      <c r="A55" s="2261"/>
      <c r="B55" s="2278"/>
      <c r="C55" s="754">
        <v>7174</v>
      </c>
      <c r="D55" s="755" t="s">
        <v>1447</v>
      </c>
      <c r="E55" s="756" t="s">
        <v>1507</v>
      </c>
      <c r="F55" s="760"/>
      <c r="G55" s="761"/>
      <c r="H55" s="2267"/>
      <c r="I55" s="2270"/>
      <c r="J55" s="2267"/>
      <c r="K55" s="2270"/>
      <c r="L55" s="753"/>
      <c r="M55" s="741"/>
    </row>
    <row r="56" spans="1:13" ht="18" customHeight="1">
      <c r="A56" s="2261"/>
      <c r="B56" s="2278"/>
      <c r="C56" s="754">
        <v>7176</v>
      </c>
      <c r="D56" s="755" t="s">
        <v>1447</v>
      </c>
      <c r="E56" s="756" t="s">
        <v>1508</v>
      </c>
      <c r="F56" s="760"/>
      <c r="G56" s="761"/>
      <c r="H56" s="2267"/>
      <c r="I56" s="2270"/>
      <c r="J56" s="2267"/>
      <c r="K56" s="2270"/>
      <c r="L56" s="753"/>
      <c r="M56" s="741"/>
    </row>
    <row r="57" spans="1:13" ht="18" customHeight="1">
      <c r="A57" s="2261"/>
      <c r="B57" s="2278"/>
      <c r="C57" s="754">
        <v>7179</v>
      </c>
      <c r="D57" s="755" t="s">
        <v>1447</v>
      </c>
      <c r="E57" s="756" t="s">
        <v>1509</v>
      </c>
      <c r="F57" s="760"/>
      <c r="G57" s="761"/>
      <c r="H57" s="2267"/>
      <c r="I57" s="2270"/>
      <c r="J57" s="2267"/>
      <c r="K57" s="2270"/>
      <c r="L57" s="753"/>
      <c r="M57" s="741"/>
    </row>
    <row r="58" spans="1:13" ht="18" customHeight="1">
      <c r="A58" s="2261"/>
      <c r="B58" s="2278"/>
      <c r="C58" s="754">
        <v>7180</v>
      </c>
      <c r="D58" s="755" t="s">
        <v>1447</v>
      </c>
      <c r="E58" s="756" t="s">
        <v>1510</v>
      </c>
      <c r="F58" s="760"/>
      <c r="G58" s="761"/>
      <c r="H58" s="2267"/>
      <c r="I58" s="2270"/>
      <c r="J58" s="2267"/>
      <c r="K58" s="2270"/>
      <c r="L58" s="753"/>
      <c r="M58" s="741"/>
    </row>
    <row r="59" spans="1:13" ht="18" customHeight="1">
      <c r="A59" s="2261"/>
      <c r="B59" s="2278"/>
      <c r="C59" s="754">
        <v>7184</v>
      </c>
      <c r="D59" s="755" t="s">
        <v>1447</v>
      </c>
      <c r="E59" s="756" t="s">
        <v>1511</v>
      </c>
      <c r="F59" s="760"/>
      <c r="G59" s="761"/>
      <c r="H59" s="2267"/>
      <c r="I59" s="2270"/>
      <c r="J59" s="2267"/>
      <c r="K59" s="2270"/>
      <c r="L59" s="753"/>
      <c r="M59" s="741"/>
    </row>
    <row r="60" spans="1:13" ht="18" customHeight="1">
      <c r="A60" s="2261"/>
      <c r="B60" s="2278"/>
      <c r="C60" s="754">
        <v>7186</v>
      </c>
      <c r="D60" s="755" t="s">
        <v>1447</v>
      </c>
      <c r="E60" s="756" t="s">
        <v>1512</v>
      </c>
      <c r="F60" s="760"/>
      <c r="G60" s="758" t="s">
        <v>1453</v>
      </c>
      <c r="H60" s="2267"/>
      <c r="I60" s="2270"/>
      <c r="J60" s="2267"/>
      <c r="K60" s="2270"/>
      <c r="L60" s="753"/>
      <c r="M60" s="741"/>
    </row>
    <row r="61" spans="1:13" ht="18" customHeight="1">
      <c r="A61" s="2261"/>
      <c r="B61" s="2278"/>
      <c r="C61" s="754">
        <v>7190</v>
      </c>
      <c r="D61" s="755" t="s">
        <v>1447</v>
      </c>
      <c r="E61" s="756" t="s">
        <v>1513</v>
      </c>
      <c r="F61" s="760"/>
      <c r="G61" s="758" t="s">
        <v>1453</v>
      </c>
      <c r="H61" s="2267"/>
      <c r="I61" s="2270"/>
      <c r="J61" s="2267"/>
      <c r="K61" s="2270"/>
      <c r="L61" s="753"/>
      <c r="M61" s="741"/>
    </row>
    <row r="62" spans="1:13" ht="18" customHeight="1">
      <c r="A62" s="2261"/>
      <c r="B62" s="2278"/>
      <c r="C62" s="754">
        <v>7191</v>
      </c>
      <c r="D62" s="755" t="s">
        <v>1447</v>
      </c>
      <c r="E62" s="756" t="s">
        <v>1514</v>
      </c>
      <c r="F62" s="760"/>
      <c r="G62" s="761"/>
      <c r="H62" s="2267"/>
      <c r="I62" s="2270"/>
      <c r="J62" s="2267"/>
      <c r="K62" s="2270"/>
      <c r="L62" s="753"/>
      <c r="M62" s="741"/>
    </row>
    <row r="63" spans="1:13" ht="18" customHeight="1">
      <c r="A63" s="2261"/>
      <c r="B63" s="2278"/>
      <c r="C63" s="754">
        <v>8348</v>
      </c>
      <c r="D63" s="755" t="s">
        <v>1454</v>
      </c>
      <c r="E63" s="756" t="s">
        <v>1515</v>
      </c>
      <c r="F63" s="760"/>
      <c r="G63" s="761"/>
      <c r="H63" s="2267"/>
      <c r="I63" s="2270"/>
      <c r="J63" s="2267"/>
      <c r="K63" s="2270"/>
      <c r="L63" s="753"/>
      <c r="M63" s="741"/>
    </row>
    <row r="64" spans="1:13" ht="18" customHeight="1">
      <c r="A64" s="2261"/>
      <c r="B64" s="2278"/>
      <c r="C64" s="754">
        <v>8349</v>
      </c>
      <c r="D64" s="755" t="s">
        <v>1454</v>
      </c>
      <c r="E64" s="756" t="s">
        <v>1516</v>
      </c>
      <c r="F64" s="760"/>
      <c r="G64" s="761"/>
      <c r="H64" s="2267"/>
      <c r="I64" s="2270"/>
      <c r="J64" s="2267"/>
      <c r="K64" s="2270"/>
      <c r="L64" s="753"/>
      <c r="M64" s="741"/>
    </row>
    <row r="65" spans="1:13" ht="18" customHeight="1">
      <c r="A65" s="2261"/>
      <c r="B65" s="2278"/>
      <c r="C65" s="754">
        <v>8534</v>
      </c>
      <c r="D65" s="755" t="s">
        <v>1447</v>
      </c>
      <c r="E65" s="756" t="s">
        <v>1517</v>
      </c>
      <c r="F65" s="760"/>
      <c r="G65" s="758" t="s">
        <v>1453</v>
      </c>
      <c r="H65" s="2267"/>
      <c r="I65" s="2270"/>
      <c r="J65" s="2267"/>
      <c r="K65" s="2270"/>
      <c r="L65" s="764"/>
      <c r="M65" s="741"/>
    </row>
    <row r="66" spans="1:13" ht="18" customHeight="1">
      <c r="A66" s="2261"/>
      <c r="B66" s="2278"/>
      <c r="C66" s="754">
        <v>8536</v>
      </c>
      <c r="D66" s="755" t="s">
        <v>1447</v>
      </c>
      <c r="E66" s="756" t="s">
        <v>1518</v>
      </c>
      <c r="F66" s="760"/>
      <c r="G66" s="758" t="s">
        <v>1453</v>
      </c>
      <c r="H66" s="2267"/>
      <c r="I66" s="2270"/>
      <c r="J66" s="2267"/>
      <c r="K66" s="2270"/>
      <c r="L66" s="764"/>
      <c r="M66" s="741"/>
    </row>
    <row r="67" spans="1:13" ht="18" customHeight="1">
      <c r="A67" s="2261"/>
      <c r="B67" s="2278"/>
      <c r="C67" s="754">
        <v>8686</v>
      </c>
      <c r="D67" s="755" t="s">
        <v>1447</v>
      </c>
      <c r="E67" s="756" t="s">
        <v>1519</v>
      </c>
      <c r="F67" s="760"/>
      <c r="G67" s="761"/>
      <c r="H67" s="2267"/>
      <c r="I67" s="2270"/>
      <c r="J67" s="2267"/>
      <c r="K67" s="2270"/>
      <c r="L67" s="764"/>
      <c r="M67" s="741"/>
    </row>
    <row r="68" spans="1:13" ht="18" customHeight="1" thickBot="1">
      <c r="A68" s="2262"/>
      <c r="B68" s="2279"/>
      <c r="C68" s="748">
        <v>8984</v>
      </c>
      <c r="D68" s="749" t="s">
        <v>1447</v>
      </c>
      <c r="E68" s="750" t="s">
        <v>1520</v>
      </c>
      <c r="F68" s="763"/>
      <c r="G68" s="765"/>
      <c r="H68" s="2268"/>
      <c r="I68" s="2271"/>
      <c r="J68" s="2268"/>
      <c r="K68" s="2271"/>
      <c r="L68" s="764"/>
      <c r="M68" s="741"/>
    </row>
    <row r="69" spans="1:13" ht="18" customHeight="1">
      <c r="A69" s="2260">
        <v>7</v>
      </c>
      <c r="B69" s="2263" t="s">
        <v>1521</v>
      </c>
      <c r="C69" s="742">
        <v>88</v>
      </c>
      <c r="D69" s="743" t="s">
        <v>1455</v>
      </c>
      <c r="E69" s="744" t="s">
        <v>1522</v>
      </c>
      <c r="F69" s="745" t="s">
        <v>1431</v>
      </c>
      <c r="G69" s="766" t="s">
        <v>1456</v>
      </c>
      <c r="H69" s="2266">
        <v>4.5999999999999996</v>
      </c>
      <c r="I69" s="2266">
        <v>5.29</v>
      </c>
      <c r="J69" s="2266">
        <v>26.71</v>
      </c>
      <c r="K69" s="2266">
        <v>30.5</v>
      </c>
      <c r="L69" s="753"/>
      <c r="M69" s="741"/>
    </row>
    <row r="70" spans="1:13" ht="18" customHeight="1">
      <c r="A70" s="2261"/>
      <c r="B70" s="2264"/>
      <c r="C70" s="754">
        <v>344</v>
      </c>
      <c r="D70" s="755" t="s">
        <v>1455</v>
      </c>
      <c r="E70" s="756" t="s">
        <v>1523</v>
      </c>
      <c r="F70" s="757" t="s">
        <v>1431</v>
      </c>
      <c r="G70" s="761"/>
      <c r="H70" s="2267"/>
      <c r="I70" s="2267"/>
      <c r="J70" s="2267"/>
      <c r="K70" s="2267"/>
      <c r="L70" s="753"/>
      <c r="M70" s="741"/>
    </row>
    <row r="71" spans="1:13" ht="18" customHeight="1">
      <c r="A71" s="2261"/>
      <c r="B71" s="2264"/>
      <c r="C71" s="754">
        <v>375</v>
      </c>
      <c r="D71" s="755" t="s">
        <v>1455</v>
      </c>
      <c r="E71" s="756" t="s">
        <v>1524</v>
      </c>
      <c r="F71" s="757" t="s">
        <v>1431</v>
      </c>
      <c r="G71" s="758" t="s">
        <v>1456</v>
      </c>
      <c r="H71" s="2267"/>
      <c r="I71" s="2267"/>
      <c r="J71" s="2267"/>
      <c r="K71" s="2267"/>
      <c r="L71" s="753"/>
      <c r="M71" s="741"/>
    </row>
    <row r="72" spans="1:13" ht="18" customHeight="1">
      <c r="A72" s="2261"/>
      <c r="B72" s="2264"/>
      <c r="C72" s="754">
        <v>381</v>
      </c>
      <c r="D72" s="755" t="s">
        <v>1455</v>
      </c>
      <c r="E72" s="756" t="s">
        <v>1525</v>
      </c>
      <c r="F72" s="757" t="s">
        <v>1431</v>
      </c>
      <c r="G72" s="758" t="s">
        <v>1456</v>
      </c>
      <c r="H72" s="2267"/>
      <c r="I72" s="2267"/>
      <c r="J72" s="2267"/>
      <c r="K72" s="2267"/>
      <c r="L72" s="753"/>
      <c r="M72" s="741"/>
    </row>
    <row r="73" spans="1:13" ht="18" customHeight="1">
      <c r="A73" s="2261"/>
      <c r="B73" s="2264"/>
      <c r="C73" s="754">
        <v>402</v>
      </c>
      <c r="D73" s="755" t="s">
        <v>1455</v>
      </c>
      <c r="E73" s="756" t="s">
        <v>1526</v>
      </c>
      <c r="F73" s="757" t="s">
        <v>1431</v>
      </c>
      <c r="G73" s="758" t="s">
        <v>1456</v>
      </c>
      <c r="H73" s="2267"/>
      <c r="I73" s="2267"/>
      <c r="J73" s="2267"/>
      <c r="K73" s="2267"/>
      <c r="L73" s="753"/>
      <c r="M73" s="741"/>
    </row>
    <row r="74" spans="1:13" ht="18" customHeight="1">
      <c r="A74" s="2261"/>
      <c r="B74" s="2264"/>
      <c r="C74" s="754">
        <v>685</v>
      </c>
      <c r="D74" s="755" t="s">
        <v>1455</v>
      </c>
      <c r="E74" s="756" t="s">
        <v>1527</v>
      </c>
      <c r="F74" s="757" t="s">
        <v>1431</v>
      </c>
      <c r="G74" s="758"/>
      <c r="H74" s="2267"/>
      <c r="I74" s="2267"/>
      <c r="J74" s="2267"/>
      <c r="K74" s="2267"/>
      <c r="L74" s="753"/>
      <c r="M74" s="741"/>
    </row>
    <row r="75" spans="1:13" ht="18" customHeight="1">
      <c r="A75" s="2261"/>
      <c r="B75" s="2264"/>
      <c r="C75" s="754">
        <v>729</v>
      </c>
      <c r="D75" s="755" t="s">
        <v>1455</v>
      </c>
      <c r="E75" s="756" t="s">
        <v>1528</v>
      </c>
      <c r="F75" s="757" t="s">
        <v>1431</v>
      </c>
      <c r="G75" s="758"/>
      <c r="H75" s="2267"/>
      <c r="I75" s="2267"/>
      <c r="J75" s="2267"/>
      <c r="K75" s="2267"/>
      <c r="L75" s="753"/>
      <c r="M75" s="741"/>
    </row>
    <row r="76" spans="1:13" ht="18" customHeight="1">
      <c r="A76" s="2261"/>
      <c r="B76" s="2264"/>
      <c r="C76" s="754">
        <v>740</v>
      </c>
      <c r="D76" s="755" t="s">
        <v>1455</v>
      </c>
      <c r="E76" s="756" t="s">
        <v>1529</v>
      </c>
      <c r="F76" s="757" t="s">
        <v>1431</v>
      </c>
      <c r="G76" s="758" t="s">
        <v>1456</v>
      </c>
      <c r="H76" s="2267"/>
      <c r="I76" s="2267"/>
      <c r="J76" s="2267"/>
      <c r="K76" s="2267"/>
      <c r="L76" s="753"/>
      <c r="M76" s="741"/>
    </row>
    <row r="77" spans="1:13" ht="18" customHeight="1">
      <c r="A77" s="2261"/>
      <c r="B77" s="2264"/>
      <c r="C77" s="754">
        <v>854</v>
      </c>
      <c r="D77" s="755" t="s">
        <v>1455</v>
      </c>
      <c r="E77" s="756" t="s">
        <v>1530</v>
      </c>
      <c r="F77" s="757" t="s">
        <v>1431</v>
      </c>
      <c r="G77" s="758" t="s">
        <v>1456</v>
      </c>
      <c r="H77" s="2267"/>
      <c r="I77" s="2267"/>
      <c r="J77" s="2267"/>
      <c r="K77" s="2267"/>
      <c r="L77" s="753"/>
      <c r="M77" s="741"/>
    </row>
    <row r="78" spans="1:13" ht="18" customHeight="1">
      <c r="A78" s="2261"/>
      <c r="B78" s="2264"/>
      <c r="C78" s="754">
        <v>854</v>
      </c>
      <c r="D78" s="755" t="s">
        <v>1447</v>
      </c>
      <c r="E78" s="756" t="s">
        <v>1530</v>
      </c>
      <c r="F78" s="757" t="s">
        <v>1431</v>
      </c>
      <c r="G78" s="758"/>
      <c r="H78" s="2267"/>
      <c r="I78" s="2267"/>
      <c r="J78" s="2267"/>
      <c r="K78" s="2267"/>
      <c r="L78" s="753"/>
      <c r="M78" s="741"/>
    </row>
    <row r="79" spans="1:13" ht="18" customHeight="1">
      <c r="A79" s="2261"/>
      <c r="B79" s="2264"/>
      <c r="C79" s="754">
        <v>876</v>
      </c>
      <c r="D79" s="755" t="s">
        <v>1455</v>
      </c>
      <c r="E79" s="756" t="s">
        <v>1531</v>
      </c>
      <c r="F79" s="757" t="s">
        <v>1431</v>
      </c>
      <c r="G79" s="758"/>
      <c r="H79" s="2267"/>
      <c r="I79" s="2267"/>
      <c r="J79" s="2267"/>
      <c r="K79" s="2267"/>
      <c r="L79" s="753"/>
      <c r="M79" s="741"/>
    </row>
    <row r="80" spans="1:13" ht="18" customHeight="1">
      <c r="A80" s="2261"/>
      <c r="B80" s="2264"/>
      <c r="C80" s="754">
        <v>1715</v>
      </c>
      <c r="D80" s="755" t="s">
        <v>1455</v>
      </c>
      <c r="E80" s="756" t="s">
        <v>1532</v>
      </c>
      <c r="F80" s="757" t="s">
        <v>1431</v>
      </c>
      <c r="G80" s="758" t="s">
        <v>1453</v>
      </c>
      <c r="H80" s="2267"/>
      <c r="I80" s="2267"/>
      <c r="J80" s="2267"/>
      <c r="K80" s="2267"/>
      <c r="L80" s="753"/>
      <c r="M80" s="741"/>
    </row>
    <row r="81" spans="1:13" ht="18" customHeight="1">
      <c r="A81" s="2261"/>
      <c r="B81" s="2264"/>
      <c r="C81" s="754">
        <v>1792</v>
      </c>
      <c r="D81" s="755" t="s">
        <v>1455</v>
      </c>
      <c r="E81" s="756" t="s">
        <v>1533</v>
      </c>
      <c r="F81" s="757" t="s">
        <v>1431</v>
      </c>
      <c r="G81" s="758" t="s">
        <v>1453</v>
      </c>
      <c r="H81" s="2267"/>
      <c r="I81" s="2267"/>
      <c r="J81" s="2267"/>
      <c r="K81" s="2267"/>
      <c r="L81" s="753"/>
      <c r="M81" s="741"/>
    </row>
    <row r="82" spans="1:13" ht="18" customHeight="1">
      <c r="A82" s="2261"/>
      <c r="B82" s="2264"/>
      <c r="C82" s="754">
        <v>1912</v>
      </c>
      <c r="D82" s="755" t="s">
        <v>1455</v>
      </c>
      <c r="E82" s="756" t="s">
        <v>1534</v>
      </c>
      <c r="F82" s="757" t="s">
        <v>1431</v>
      </c>
      <c r="G82" s="758" t="s">
        <v>1456</v>
      </c>
      <c r="H82" s="2267"/>
      <c r="I82" s="2267"/>
      <c r="J82" s="2267"/>
      <c r="K82" s="2267"/>
      <c r="L82" s="753"/>
      <c r="M82" s="741"/>
    </row>
    <row r="83" spans="1:13" ht="18" customHeight="1">
      <c r="A83" s="2261"/>
      <c r="B83" s="2264"/>
      <c r="C83" s="754">
        <v>1925</v>
      </c>
      <c r="D83" s="755" t="s">
        <v>1455</v>
      </c>
      <c r="E83" s="756" t="s">
        <v>1535</v>
      </c>
      <c r="F83" s="757" t="s">
        <v>1431</v>
      </c>
      <c r="G83" s="758" t="s">
        <v>1456</v>
      </c>
      <c r="H83" s="2267"/>
      <c r="I83" s="2267"/>
      <c r="J83" s="2267"/>
      <c r="K83" s="2267"/>
      <c r="L83" s="753"/>
      <c r="M83" s="741"/>
    </row>
    <row r="84" spans="1:13" ht="18" customHeight="1">
      <c r="A84" s="2261"/>
      <c r="B84" s="2264"/>
      <c r="C84" s="754">
        <v>1937</v>
      </c>
      <c r="D84" s="755" t="s">
        <v>1455</v>
      </c>
      <c r="E84" s="756" t="s">
        <v>1536</v>
      </c>
      <c r="F84" s="757" t="s">
        <v>1431</v>
      </c>
      <c r="G84" s="758" t="s">
        <v>1456</v>
      </c>
      <c r="H84" s="2267"/>
      <c r="I84" s="2267"/>
      <c r="J84" s="2267"/>
      <c r="K84" s="2267"/>
      <c r="L84" s="753"/>
      <c r="M84" s="741"/>
    </row>
    <row r="85" spans="1:13" ht="18" customHeight="1">
      <c r="A85" s="2261"/>
      <c r="B85" s="2264"/>
      <c r="C85" s="754">
        <v>1972</v>
      </c>
      <c r="D85" s="755" t="s">
        <v>1455</v>
      </c>
      <c r="E85" s="756" t="s">
        <v>1537</v>
      </c>
      <c r="F85" s="757" t="s">
        <v>1431</v>
      </c>
      <c r="G85" s="758" t="s">
        <v>1456</v>
      </c>
      <c r="H85" s="2267"/>
      <c r="I85" s="2267"/>
      <c r="J85" s="2267"/>
      <c r="K85" s="2267"/>
      <c r="L85" s="753"/>
      <c r="M85" s="741"/>
    </row>
    <row r="86" spans="1:13" ht="18" customHeight="1">
      <c r="A86" s="2261"/>
      <c r="B86" s="2264"/>
      <c r="C86" s="754">
        <v>2226</v>
      </c>
      <c r="D86" s="755" t="s">
        <v>1455</v>
      </c>
      <c r="E86" s="756" t="s">
        <v>1538</v>
      </c>
      <c r="F86" s="757" t="s">
        <v>1431</v>
      </c>
      <c r="G86" s="758" t="s">
        <v>1456</v>
      </c>
      <c r="H86" s="2267"/>
      <c r="I86" s="2267"/>
      <c r="J86" s="2267"/>
      <c r="K86" s="2267"/>
      <c r="L86" s="753"/>
      <c r="M86" s="741"/>
    </row>
    <row r="87" spans="1:13" ht="18" customHeight="1">
      <c r="A87" s="2261"/>
      <c r="B87" s="2264"/>
      <c r="C87" s="754">
        <v>2227</v>
      </c>
      <c r="D87" s="755" t="s">
        <v>1455</v>
      </c>
      <c r="E87" s="756" t="s">
        <v>1539</v>
      </c>
      <c r="F87" s="757" t="s">
        <v>1431</v>
      </c>
      <c r="G87" s="758" t="s">
        <v>1456</v>
      </c>
      <c r="H87" s="2267"/>
      <c r="I87" s="2267"/>
      <c r="J87" s="2267"/>
      <c r="K87" s="2267"/>
      <c r="L87" s="753"/>
      <c r="M87" s="741"/>
    </row>
    <row r="88" spans="1:13" ht="18" customHeight="1">
      <c r="A88" s="2261"/>
      <c r="B88" s="2264"/>
      <c r="C88" s="754">
        <v>2427</v>
      </c>
      <c r="D88" s="755" t="s">
        <v>1455</v>
      </c>
      <c r="E88" s="756" t="s">
        <v>1540</v>
      </c>
      <c r="F88" s="757" t="s">
        <v>1431</v>
      </c>
      <c r="G88" s="758" t="s">
        <v>1456</v>
      </c>
      <c r="H88" s="2267"/>
      <c r="I88" s="2267"/>
      <c r="J88" s="2267"/>
      <c r="K88" s="2267"/>
      <c r="L88" s="753"/>
      <c r="M88" s="741"/>
    </row>
    <row r="89" spans="1:13" ht="18" customHeight="1">
      <c r="A89" s="2261"/>
      <c r="B89" s="2264"/>
      <c r="C89" s="754">
        <v>3025</v>
      </c>
      <c r="D89" s="755" t="s">
        <v>1455</v>
      </c>
      <c r="E89" s="756" t="s">
        <v>1541</v>
      </c>
      <c r="F89" s="757" t="s">
        <v>1431</v>
      </c>
      <c r="G89" s="758" t="s">
        <v>1456</v>
      </c>
      <c r="H89" s="2267"/>
      <c r="I89" s="2267"/>
      <c r="J89" s="2267"/>
      <c r="K89" s="2267"/>
      <c r="L89" s="753"/>
      <c r="M89" s="741"/>
    </row>
    <row r="90" spans="1:13" ht="18" customHeight="1">
      <c r="A90" s="2261"/>
      <c r="B90" s="2264"/>
      <c r="C90" s="754">
        <v>3356</v>
      </c>
      <c r="D90" s="755" t="s">
        <v>1455</v>
      </c>
      <c r="E90" s="756" t="s">
        <v>1542</v>
      </c>
      <c r="F90" s="757" t="s">
        <v>1431</v>
      </c>
      <c r="G90" s="758" t="s">
        <v>1453</v>
      </c>
      <c r="H90" s="2267"/>
      <c r="I90" s="2267"/>
      <c r="J90" s="2267"/>
      <c r="K90" s="2267"/>
      <c r="L90" s="753"/>
      <c r="M90" s="741"/>
    </row>
    <row r="91" spans="1:13" ht="18" customHeight="1">
      <c r="A91" s="2261"/>
      <c r="B91" s="2264"/>
      <c r="C91" s="754">
        <v>3357</v>
      </c>
      <c r="D91" s="755" t="s">
        <v>1455</v>
      </c>
      <c r="E91" s="756" t="s">
        <v>1543</v>
      </c>
      <c r="F91" s="757" t="s">
        <v>1431</v>
      </c>
      <c r="G91" s="758" t="s">
        <v>1453</v>
      </c>
      <c r="H91" s="2267"/>
      <c r="I91" s="2267"/>
      <c r="J91" s="2267"/>
      <c r="K91" s="2267"/>
      <c r="L91" s="753"/>
      <c r="M91" s="741"/>
    </row>
    <row r="92" spans="1:13" ht="18" customHeight="1">
      <c r="A92" s="2261"/>
      <c r="B92" s="2264"/>
      <c r="C92" s="754">
        <v>6495</v>
      </c>
      <c r="D92" s="755" t="s">
        <v>1447</v>
      </c>
      <c r="E92" s="756" t="s">
        <v>1544</v>
      </c>
      <c r="F92" s="757"/>
      <c r="G92" s="758" t="s">
        <v>1453</v>
      </c>
      <c r="H92" s="2267"/>
      <c r="I92" s="2267"/>
      <c r="J92" s="2267"/>
      <c r="K92" s="2267"/>
      <c r="L92" s="753"/>
      <c r="M92" s="741"/>
    </row>
    <row r="93" spans="1:13" ht="18" customHeight="1">
      <c r="A93" s="2261"/>
      <c r="B93" s="2264"/>
      <c r="C93" s="754">
        <v>7935</v>
      </c>
      <c r="D93" s="755" t="s">
        <v>1486</v>
      </c>
      <c r="E93" s="756" t="s">
        <v>1545</v>
      </c>
      <c r="F93" s="757"/>
      <c r="G93" s="758"/>
      <c r="H93" s="2267"/>
      <c r="I93" s="2267"/>
      <c r="J93" s="2267"/>
      <c r="K93" s="2267"/>
      <c r="L93" s="753"/>
      <c r="M93" s="741"/>
    </row>
    <row r="94" spans="1:13" ht="18" customHeight="1">
      <c r="A94" s="2261"/>
      <c r="B94" s="2264"/>
      <c r="C94" s="754">
        <v>8601</v>
      </c>
      <c r="D94" s="755" t="s">
        <v>1447</v>
      </c>
      <c r="E94" s="756" t="s">
        <v>1546</v>
      </c>
      <c r="F94" s="757"/>
      <c r="G94" s="758" t="s">
        <v>1453</v>
      </c>
      <c r="H94" s="2267"/>
      <c r="I94" s="2267"/>
      <c r="J94" s="2267"/>
      <c r="K94" s="2267"/>
      <c r="L94" s="753"/>
      <c r="M94" s="741"/>
    </row>
    <row r="95" spans="1:13" ht="18" customHeight="1">
      <c r="A95" s="2261"/>
      <c r="B95" s="2264"/>
      <c r="C95" s="754">
        <v>8622</v>
      </c>
      <c r="D95" s="755" t="s">
        <v>1455</v>
      </c>
      <c r="E95" s="756" t="s">
        <v>1547</v>
      </c>
      <c r="F95" s="757" t="s">
        <v>1431</v>
      </c>
      <c r="G95" s="758" t="s">
        <v>1456</v>
      </c>
      <c r="H95" s="2267"/>
      <c r="I95" s="2267"/>
      <c r="J95" s="2267"/>
      <c r="K95" s="2267"/>
      <c r="L95" s="753"/>
      <c r="M95" s="741"/>
    </row>
    <row r="96" spans="1:13" ht="18" customHeight="1">
      <c r="A96" s="2261"/>
      <c r="B96" s="2264"/>
      <c r="C96" s="754">
        <v>8914</v>
      </c>
      <c r="D96" s="755" t="s">
        <v>1455</v>
      </c>
      <c r="E96" s="756" t="s">
        <v>1548</v>
      </c>
      <c r="F96" s="757" t="s">
        <v>1431</v>
      </c>
      <c r="G96" s="758" t="s">
        <v>1453</v>
      </c>
      <c r="H96" s="2267"/>
      <c r="I96" s="2267"/>
      <c r="J96" s="2267"/>
      <c r="K96" s="2267"/>
      <c r="L96" s="753"/>
      <c r="M96" s="741"/>
    </row>
    <row r="97" spans="1:13" ht="18" customHeight="1">
      <c r="A97" s="2261"/>
      <c r="B97" s="2264"/>
      <c r="C97" s="754">
        <v>8915</v>
      </c>
      <c r="D97" s="755" t="s">
        <v>1455</v>
      </c>
      <c r="E97" s="756" t="s">
        <v>1549</v>
      </c>
      <c r="F97" s="757" t="s">
        <v>1431</v>
      </c>
      <c r="G97" s="758" t="s">
        <v>1453</v>
      </c>
      <c r="H97" s="2267"/>
      <c r="I97" s="2267"/>
      <c r="J97" s="2267"/>
      <c r="K97" s="2267"/>
      <c r="L97" s="753"/>
      <c r="M97" s="741"/>
    </row>
    <row r="98" spans="1:13" ht="18" customHeight="1">
      <c r="A98" s="2261"/>
      <c r="B98" s="2264"/>
      <c r="C98" s="754">
        <v>8956</v>
      </c>
      <c r="D98" s="755" t="s">
        <v>1447</v>
      </c>
      <c r="E98" s="756" t="s">
        <v>1550</v>
      </c>
      <c r="F98" s="757" t="s">
        <v>1431</v>
      </c>
      <c r="G98" s="758" t="s">
        <v>1453</v>
      </c>
      <c r="H98" s="2267"/>
      <c r="I98" s="2267"/>
      <c r="J98" s="2267"/>
      <c r="K98" s="2267"/>
      <c r="L98" s="753"/>
      <c r="M98" s="741"/>
    </row>
    <row r="99" spans="1:13" ht="18" customHeight="1">
      <c r="A99" s="2261"/>
      <c r="B99" s="2264"/>
      <c r="C99" s="754">
        <v>8921</v>
      </c>
      <c r="D99" s="755" t="s">
        <v>1455</v>
      </c>
      <c r="E99" s="756" t="s">
        <v>1551</v>
      </c>
      <c r="F99" s="757" t="s">
        <v>1431</v>
      </c>
      <c r="G99" s="758" t="s">
        <v>1453</v>
      </c>
      <c r="H99" s="2267"/>
      <c r="I99" s="2267"/>
      <c r="J99" s="2267"/>
      <c r="K99" s="2267"/>
      <c r="L99" s="753"/>
      <c r="M99" s="741"/>
    </row>
    <row r="100" spans="1:13" ht="18" customHeight="1">
      <c r="A100" s="2261"/>
      <c r="B100" s="2264"/>
      <c r="C100" s="754">
        <v>8995</v>
      </c>
      <c r="D100" s="755" t="s">
        <v>1455</v>
      </c>
      <c r="E100" s="756" t="s">
        <v>1552</v>
      </c>
      <c r="F100" s="757" t="s">
        <v>1431</v>
      </c>
      <c r="G100" s="758" t="s">
        <v>1453</v>
      </c>
      <c r="H100" s="2267"/>
      <c r="I100" s="2267"/>
      <c r="J100" s="2267"/>
      <c r="K100" s="2267"/>
      <c r="L100" s="753"/>
      <c r="M100" s="741"/>
    </row>
    <row r="101" spans="1:13" ht="18" customHeight="1">
      <c r="A101" s="2261"/>
      <c r="B101" s="2264"/>
      <c r="C101" s="754">
        <v>8995</v>
      </c>
      <c r="D101" s="755" t="s">
        <v>1447</v>
      </c>
      <c r="E101" s="756" t="s">
        <v>1552</v>
      </c>
      <c r="F101" s="757" t="s">
        <v>1431</v>
      </c>
      <c r="G101" s="758"/>
      <c r="H101" s="2267"/>
      <c r="I101" s="2267"/>
      <c r="J101" s="2267"/>
      <c r="K101" s="2267"/>
      <c r="L101" s="753"/>
      <c r="M101" s="741"/>
    </row>
    <row r="102" spans="1:13" ht="18" customHeight="1">
      <c r="A102" s="2261"/>
      <c r="B102" s="2264"/>
      <c r="C102" s="754">
        <v>9103</v>
      </c>
      <c r="D102" s="755" t="s">
        <v>1455</v>
      </c>
      <c r="E102" s="756" t="s">
        <v>1553</v>
      </c>
      <c r="F102" s="757" t="s">
        <v>1431</v>
      </c>
      <c r="G102" s="758" t="s">
        <v>1453</v>
      </c>
      <c r="H102" s="2267"/>
      <c r="I102" s="2267"/>
      <c r="J102" s="2267"/>
      <c r="K102" s="2267"/>
      <c r="L102" s="753"/>
      <c r="M102" s="741"/>
    </row>
    <row r="103" spans="1:13" ht="18" customHeight="1">
      <c r="A103" s="2261"/>
      <c r="B103" s="2264"/>
      <c r="C103" s="754">
        <v>9419</v>
      </c>
      <c r="D103" s="755" t="s">
        <v>1455</v>
      </c>
      <c r="E103" s="756" t="s">
        <v>1554</v>
      </c>
      <c r="F103" s="757" t="s">
        <v>1431</v>
      </c>
      <c r="G103" s="758" t="s">
        <v>1456</v>
      </c>
      <c r="H103" s="2267"/>
      <c r="I103" s="2267"/>
      <c r="J103" s="2267"/>
      <c r="K103" s="2267"/>
      <c r="L103" s="753"/>
      <c r="M103" s="741"/>
    </row>
    <row r="104" spans="1:13" ht="18" customHeight="1">
      <c r="A104" s="2261"/>
      <c r="B104" s="2264"/>
      <c r="C104" s="754">
        <v>9420</v>
      </c>
      <c r="D104" s="755" t="s">
        <v>1455</v>
      </c>
      <c r="E104" s="756" t="s">
        <v>1555</v>
      </c>
      <c r="F104" s="757" t="s">
        <v>1431</v>
      </c>
      <c r="G104" s="758" t="s">
        <v>1453</v>
      </c>
      <c r="H104" s="2267"/>
      <c r="I104" s="2267"/>
      <c r="J104" s="2267"/>
      <c r="K104" s="2267"/>
      <c r="L104" s="753"/>
      <c r="M104" s="741"/>
    </row>
    <row r="105" spans="1:13" ht="18" customHeight="1">
      <c r="A105" s="2261"/>
      <c r="B105" s="2264"/>
      <c r="C105" s="754">
        <v>9459</v>
      </c>
      <c r="D105" s="755" t="s">
        <v>1455</v>
      </c>
      <c r="E105" s="756" t="s">
        <v>1556</v>
      </c>
      <c r="F105" s="757" t="s">
        <v>1431</v>
      </c>
      <c r="G105" s="758" t="s">
        <v>1456</v>
      </c>
      <c r="H105" s="2267"/>
      <c r="I105" s="2267"/>
      <c r="J105" s="2267"/>
      <c r="K105" s="2267"/>
      <c r="L105" s="753"/>
      <c r="M105" s="741"/>
    </row>
    <row r="106" spans="1:13" ht="18" customHeight="1">
      <c r="A106" s="2261"/>
      <c r="B106" s="2264"/>
      <c r="C106" s="754">
        <v>9462</v>
      </c>
      <c r="D106" s="755" t="s">
        <v>1455</v>
      </c>
      <c r="E106" s="756" t="s">
        <v>1557</v>
      </c>
      <c r="F106" s="757" t="s">
        <v>1431</v>
      </c>
      <c r="G106" s="758"/>
      <c r="H106" s="2267"/>
      <c r="I106" s="2267"/>
      <c r="J106" s="2267"/>
      <c r="K106" s="2267"/>
      <c r="L106" s="753"/>
      <c r="M106" s="741"/>
    </row>
    <row r="107" spans="1:13" ht="18" customHeight="1">
      <c r="A107" s="2261"/>
      <c r="B107" s="2264"/>
      <c r="C107" s="754">
        <v>9490</v>
      </c>
      <c r="D107" s="755" t="s">
        <v>1455</v>
      </c>
      <c r="E107" s="756" t="s">
        <v>1558</v>
      </c>
      <c r="F107" s="757" t="s">
        <v>1431</v>
      </c>
      <c r="G107" s="758" t="s">
        <v>1453</v>
      </c>
      <c r="H107" s="2267"/>
      <c r="I107" s="2267"/>
      <c r="J107" s="2267"/>
      <c r="K107" s="2267"/>
      <c r="L107" s="753"/>
      <c r="M107" s="741"/>
    </row>
    <row r="108" spans="1:13" ht="18" customHeight="1">
      <c r="A108" s="2261"/>
      <c r="B108" s="2264"/>
      <c r="C108" s="754">
        <v>9727</v>
      </c>
      <c r="D108" s="755" t="s">
        <v>1447</v>
      </c>
      <c r="E108" s="756" t="s">
        <v>1559</v>
      </c>
      <c r="F108" s="757" t="s">
        <v>1431</v>
      </c>
      <c r="G108" s="758" t="s">
        <v>1453</v>
      </c>
      <c r="H108" s="2267"/>
      <c r="I108" s="2267"/>
      <c r="J108" s="2267"/>
      <c r="K108" s="2267"/>
      <c r="L108" s="753"/>
      <c r="M108" s="741"/>
    </row>
    <row r="109" spans="1:13" ht="18" customHeight="1">
      <c r="A109" s="2261"/>
      <c r="B109" s="2264"/>
      <c r="C109" s="754">
        <v>9775</v>
      </c>
      <c r="D109" s="755" t="s">
        <v>1455</v>
      </c>
      <c r="E109" s="756" t="s">
        <v>1560</v>
      </c>
      <c r="F109" s="757" t="s">
        <v>1431</v>
      </c>
      <c r="G109" s="758" t="s">
        <v>1453</v>
      </c>
      <c r="H109" s="2267"/>
      <c r="I109" s="2267"/>
      <c r="J109" s="2267"/>
      <c r="K109" s="2267"/>
      <c r="L109" s="753"/>
      <c r="M109" s="741"/>
    </row>
    <row r="110" spans="1:13" ht="18" customHeight="1" thickBot="1">
      <c r="A110" s="2262"/>
      <c r="B110" s="2265"/>
      <c r="C110" s="748">
        <v>9775</v>
      </c>
      <c r="D110" s="749" t="s">
        <v>1447</v>
      </c>
      <c r="E110" s="750" t="s">
        <v>1561</v>
      </c>
      <c r="F110" s="751" t="s">
        <v>1431</v>
      </c>
      <c r="G110" s="752"/>
      <c r="H110" s="2268"/>
      <c r="I110" s="2268"/>
      <c r="J110" s="2268"/>
      <c r="K110" s="2268"/>
      <c r="L110" s="753"/>
      <c r="M110" s="767"/>
    </row>
    <row r="111" spans="1:13" ht="18" customHeight="1">
      <c r="A111" s="2261">
        <v>8</v>
      </c>
      <c r="B111" s="2275" t="s">
        <v>1562</v>
      </c>
      <c r="C111" s="768">
        <v>775</v>
      </c>
      <c r="D111" s="769" t="s">
        <v>1455</v>
      </c>
      <c r="E111" s="770" t="s">
        <v>1563</v>
      </c>
      <c r="F111" s="771" t="s">
        <v>1431</v>
      </c>
      <c r="G111" s="772" t="s">
        <v>1456</v>
      </c>
      <c r="H111" s="2266">
        <v>5.35</v>
      </c>
      <c r="I111" s="2266">
        <v>5.62</v>
      </c>
      <c r="J111" s="2266">
        <v>31.05</v>
      </c>
      <c r="K111" s="2266">
        <v>32.6</v>
      </c>
      <c r="L111" s="773"/>
      <c r="M111" s="767"/>
    </row>
    <row r="112" spans="1:13" ht="18" customHeight="1">
      <c r="A112" s="2261"/>
      <c r="B112" s="2264"/>
      <c r="C112" s="754">
        <v>776</v>
      </c>
      <c r="D112" s="755" t="s">
        <v>1455</v>
      </c>
      <c r="E112" s="756" t="s">
        <v>1564</v>
      </c>
      <c r="F112" s="757"/>
      <c r="G112" s="758"/>
      <c r="H112" s="2267"/>
      <c r="I112" s="2267"/>
      <c r="J112" s="2267"/>
      <c r="K112" s="2267"/>
      <c r="L112" s="773"/>
      <c r="M112" s="767"/>
    </row>
    <row r="113" spans="1:13" ht="18" customHeight="1">
      <c r="A113" s="2261"/>
      <c r="B113" s="2264"/>
      <c r="C113" s="754">
        <v>1758</v>
      </c>
      <c r="D113" s="755" t="s">
        <v>1455</v>
      </c>
      <c r="E113" s="756" t="s">
        <v>1565</v>
      </c>
      <c r="F113" s="757"/>
      <c r="G113" s="758"/>
      <c r="H113" s="2267"/>
      <c r="I113" s="2267"/>
      <c r="J113" s="2267"/>
      <c r="K113" s="2267"/>
      <c r="L113" s="773"/>
      <c r="M113" s="767"/>
    </row>
    <row r="114" spans="1:13" ht="18" customHeight="1">
      <c r="A114" s="2261"/>
      <c r="B114" s="2264"/>
      <c r="C114" s="754">
        <v>1764</v>
      </c>
      <c r="D114" s="755" t="s">
        <v>1447</v>
      </c>
      <c r="E114" s="756" t="s">
        <v>1566</v>
      </c>
      <c r="F114" s="757" t="s">
        <v>1431</v>
      </c>
      <c r="G114" s="758" t="s">
        <v>1453</v>
      </c>
      <c r="H114" s="2267"/>
      <c r="I114" s="2267"/>
      <c r="J114" s="2267"/>
      <c r="K114" s="2267"/>
      <c r="L114" s="773"/>
      <c r="M114" s="767"/>
    </row>
    <row r="115" spans="1:13" ht="18" customHeight="1">
      <c r="A115" s="2261"/>
      <c r="B115" s="2264"/>
      <c r="C115" s="754">
        <v>1783</v>
      </c>
      <c r="D115" s="755" t="s">
        <v>1447</v>
      </c>
      <c r="E115" s="756" t="s">
        <v>1567</v>
      </c>
      <c r="F115" s="757"/>
      <c r="G115" s="758"/>
      <c r="H115" s="2267"/>
      <c r="I115" s="2267"/>
      <c r="J115" s="2267"/>
      <c r="K115" s="2267"/>
      <c r="L115" s="773"/>
      <c r="M115" s="767"/>
    </row>
    <row r="116" spans="1:13" ht="18" customHeight="1">
      <c r="A116" s="2261"/>
      <c r="B116" s="2264"/>
      <c r="C116" s="754">
        <v>2216</v>
      </c>
      <c r="D116" s="755" t="s">
        <v>1447</v>
      </c>
      <c r="E116" s="756" t="s">
        <v>1568</v>
      </c>
      <c r="F116" s="757"/>
      <c r="G116" s="758" t="s">
        <v>1453</v>
      </c>
      <c r="H116" s="2267"/>
      <c r="I116" s="2267"/>
      <c r="J116" s="2267"/>
      <c r="K116" s="2267"/>
      <c r="L116" s="773"/>
      <c r="M116" s="767"/>
    </row>
    <row r="117" spans="1:13" ht="18" customHeight="1">
      <c r="A117" s="2261"/>
      <c r="B117" s="2264"/>
      <c r="C117" s="754">
        <v>5101</v>
      </c>
      <c r="D117" s="755" t="s">
        <v>1455</v>
      </c>
      <c r="E117" s="756" t="s">
        <v>1569</v>
      </c>
      <c r="F117" s="757" t="s">
        <v>1431</v>
      </c>
      <c r="G117" s="758" t="s">
        <v>1453</v>
      </c>
      <c r="H117" s="2267"/>
      <c r="I117" s="2267"/>
      <c r="J117" s="2267"/>
      <c r="K117" s="2267"/>
      <c r="L117" s="773"/>
      <c r="M117" s="767"/>
    </row>
    <row r="118" spans="1:13" ht="18" customHeight="1">
      <c r="A118" s="2261"/>
      <c r="B118" s="2264"/>
      <c r="C118" s="754">
        <v>5102</v>
      </c>
      <c r="D118" s="755" t="s">
        <v>1455</v>
      </c>
      <c r="E118" s="756" t="s">
        <v>1570</v>
      </c>
      <c r="F118" s="757" t="s">
        <v>1431</v>
      </c>
      <c r="G118" s="758" t="s">
        <v>1453</v>
      </c>
      <c r="H118" s="2267"/>
      <c r="I118" s="2267"/>
      <c r="J118" s="2267"/>
      <c r="K118" s="2267"/>
      <c r="L118" s="773"/>
      <c r="M118" s="767"/>
    </row>
    <row r="119" spans="1:13" ht="18" customHeight="1">
      <c r="A119" s="2261"/>
      <c r="B119" s="2264"/>
      <c r="C119" s="754">
        <v>5103</v>
      </c>
      <c r="D119" s="755" t="s">
        <v>1455</v>
      </c>
      <c r="E119" s="756" t="s">
        <v>1571</v>
      </c>
      <c r="F119" s="757" t="s">
        <v>1431</v>
      </c>
      <c r="G119" s="758" t="s">
        <v>1453</v>
      </c>
      <c r="H119" s="2267"/>
      <c r="I119" s="2267"/>
      <c r="J119" s="2267"/>
      <c r="K119" s="2267"/>
      <c r="L119" s="773"/>
      <c r="M119" s="767"/>
    </row>
    <row r="120" spans="1:13" ht="18" customHeight="1">
      <c r="A120" s="2261"/>
      <c r="B120" s="2264"/>
      <c r="C120" s="754">
        <v>5500</v>
      </c>
      <c r="D120" s="755" t="s">
        <v>1486</v>
      </c>
      <c r="E120" s="756" t="s">
        <v>1572</v>
      </c>
      <c r="F120" s="760"/>
      <c r="G120" s="758" t="s">
        <v>1453</v>
      </c>
      <c r="H120" s="2267"/>
      <c r="I120" s="2267"/>
      <c r="J120" s="2267"/>
      <c r="K120" s="2267"/>
      <c r="L120" s="773"/>
      <c r="M120" s="767"/>
    </row>
    <row r="121" spans="1:13" ht="18" customHeight="1">
      <c r="A121" s="2261"/>
      <c r="B121" s="2264"/>
      <c r="C121" s="754">
        <v>6597</v>
      </c>
      <c r="D121" s="755" t="s">
        <v>1486</v>
      </c>
      <c r="E121" s="756" t="s">
        <v>1573</v>
      </c>
      <c r="F121" s="760"/>
      <c r="G121" s="758" t="s">
        <v>1453</v>
      </c>
      <c r="H121" s="2267"/>
      <c r="I121" s="2267"/>
      <c r="J121" s="2267"/>
      <c r="K121" s="2267"/>
      <c r="L121" s="773"/>
      <c r="M121" s="767"/>
    </row>
    <row r="122" spans="1:13" ht="18" customHeight="1">
      <c r="A122" s="2261"/>
      <c r="B122" s="2264"/>
      <c r="C122" s="754">
        <v>8431</v>
      </c>
      <c r="D122" s="755" t="s">
        <v>1486</v>
      </c>
      <c r="E122" s="756" t="s">
        <v>1574</v>
      </c>
      <c r="F122" s="760"/>
      <c r="G122" s="758"/>
      <c r="H122" s="2267"/>
      <c r="I122" s="2267"/>
      <c r="J122" s="2267"/>
      <c r="K122" s="2267"/>
      <c r="L122" s="773"/>
      <c r="M122" s="767"/>
    </row>
    <row r="123" spans="1:13" ht="18" customHeight="1">
      <c r="A123" s="2261"/>
      <c r="B123" s="2264"/>
      <c r="C123" s="754">
        <v>8448</v>
      </c>
      <c r="D123" s="755" t="s">
        <v>1447</v>
      </c>
      <c r="E123" s="756" t="s">
        <v>1575</v>
      </c>
      <c r="F123" s="760"/>
      <c r="G123" s="758"/>
      <c r="H123" s="2267"/>
      <c r="I123" s="2267"/>
      <c r="J123" s="2267"/>
      <c r="K123" s="2267"/>
      <c r="L123" s="773"/>
      <c r="M123" s="767"/>
    </row>
    <row r="124" spans="1:13" ht="18" customHeight="1">
      <c r="A124" s="2261"/>
      <c r="B124" s="2264"/>
      <c r="C124" s="754">
        <v>8503</v>
      </c>
      <c r="D124" s="755" t="s">
        <v>1447</v>
      </c>
      <c r="E124" s="756" t="s">
        <v>1576</v>
      </c>
      <c r="F124" s="760"/>
      <c r="G124" s="758" t="s">
        <v>1453</v>
      </c>
      <c r="H124" s="2267"/>
      <c r="I124" s="2267"/>
      <c r="J124" s="2267"/>
      <c r="K124" s="2267"/>
      <c r="L124" s="773"/>
      <c r="M124" s="767"/>
    </row>
    <row r="125" spans="1:13" ht="18" customHeight="1">
      <c r="A125" s="2261"/>
      <c r="B125" s="2264"/>
      <c r="C125" s="754">
        <v>8912</v>
      </c>
      <c r="D125" s="755" t="s">
        <v>1447</v>
      </c>
      <c r="E125" s="756" t="s">
        <v>1577</v>
      </c>
      <c r="F125" s="760"/>
      <c r="G125" s="758" t="s">
        <v>1453</v>
      </c>
      <c r="H125" s="2267"/>
      <c r="I125" s="2267"/>
      <c r="J125" s="2267"/>
      <c r="K125" s="2267"/>
      <c r="L125" s="773"/>
      <c r="M125" s="767"/>
    </row>
    <row r="126" spans="1:13" ht="18" customHeight="1">
      <c r="A126" s="2261"/>
      <c r="B126" s="2264"/>
      <c r="C126" s="754">
        <v>8953</v>
      </c>
      <c r="D126" s="755" t="s">
        <v>1486</v>
      </c>
      <c r="E126" s="756" t="s">
        <v>1578</v>
      </c>
      <c r="F126" s="760"/>
      <c r="G126" s="758" t="s">
        <v>1453</v>
      </c>
      <c r="H126" s="2267"/>
      <c r="I126" s="2267"/>
      <c r="J126" s="2267"/>
      <c r="K126" s="2267"/>
      <c r="L126" s="773"/>
      <c r="M126" s="767"/>
    </row>
    <row r="127" spans="1:13" ht="18" customHeight="1">
      <c r="A127" s="2261"/>
      <c r="B127" s="2264"/>
      <c r="C127" s="754">
        <v>9016</v>
      </c>
      <c r="D127" s="755" t="s">
        <v>1447</v>
      </c>
      <c r="E127" s="756" t="s">
        <v>1579</v>
      </c>
      <c r="F127" s="760"/>
      <c r="G127" s="758"/>
      <c r="H127" s="2267"/>
      <c r="I127" s="2267"/>
      <c r="J127" s="2267"/>
      <c r="K127" s="2267"/>
      <c r="L127" s="773"/>
      <c r="M127" s="767"/>
    </row>
    <row r="128" spans="1:13" ht="18" customHeight="1">
      <c r="A128" s="2261"/>
      <c r="B128" s="2264"/>
      <c r="C128" s="754">
        <v>9345</v>
      </c>
      <c r="D128" s="755" t="s">
        <v>1447</v>
      </c>
      <c r="E128" s="756" t="s">
        <v>1580</v>
      </c>
      <c r="F128" s="760"/>
      <c r="G128" s="758"/>
      <c r="H128" s="2267"/>
      <c r="I128" s="2267"/>
      <c r="J128" s="2267"/>
      <c r="K128" s="2267"/>
      <c r="L128" s="773"/>
      <c r="M128" s="767"/>
    </row>
    <row r="129" spans="1:13" ht="18" customHeight="1">
      <c r="A129" s="2261"/>
      <c r="B129" s="2264"/>
      <c r="C129" s="754">
        <v>9455</v>
      </c>
      <c r="D129" s="755" t="s">
        <v>1455</v>
      </c>
      <c r="E129" s="756" t="s">
        <v>1581</v>
      </c>
      <c r="F129" s="757" t="s">
        <v>1431</v>
      </c>
      <c r="G129" s="758" t="s">
        <v>1456</v>
      </c>
      <c r="H129" s="2267"/>
      <c r="I129" s="2267"/>
      <c r="J129" s="2267"/>
      <c r="K129" s="2267"/>
      <c r="L129" s="773"/>
      <c r="M129" s="767"/>
    </row>
    <row r="130" spans="1:13" ht="18" customHeight="1">
      <c r="A130" s="2261"/>
      <c r="B130" s="2264"/>
      <c r="C130" s="754">
        <v>9461</v>
      </c>
      <c r="D130" s="755" t="s">
        <v>1447</v>
      </c>
      <c r="E130" s="756" t="s">
        <v>1582</v>
      </c>
      <c r="F130" s="757" t="s">
        <v>1431</v>
      </c>
      <c r="G130" s="758"/>
      <c r="H130" s="2267"/>
      <c r="I130" s="2267"/>
      <c r="J130" s="2267"/>
      <c r="K130" s="2267"/>
      <c r="L130" s="773"/>
      <c r="M130" s="767"/>
    </row>
    <row r="131" spans="1:13" ht="18" customHeight="1">
      <c r="A131" s="2261"/>
      <c r="B131" s="2264"/>
      <c r="C131" s="754">
        <v>9614</v>
      </c>
      <c r="D131" s="755" t="s">
        <v>1447</v>
      </c>
      <c r="E131" s="756" t="s">
        <v>1583</v>
      </c>
      <c r="F131" s="757" t="s">
        <v>1431</v>
      </c>
      <c r="G131" s="758" t="s">
        <v>1453</v>
      </c>
      <c r="H131" s="2267"/>
      <c r="I131" s="2267"/>
      <c r="J131" s="2267"/>
      <c r="K131" s="2267"/>
      <c r="L131" s="773"/>
      <c r="M131" s="767"/>
    </row>
    <row r="132" spans="1:13" ht="18" customHeight="1">
      <c r="A132" s="2261"/>
      <c r="B132" s="2264"/>
      <c r="C132" s="754">
        <v>9678</v>
      </c>
      <c r="D132" s="755" t="s">
        <v>1447</v>
      </c>
      <c r="E132" s="756" t="s">
        <v>1584</v>
      </c>
      <c r="F132" s="760"/>
      <c r="G132" s="758"/>
      <c r="H132" s="2267"/>
      <c r="I132" s="2267"/>
      <c r="J132" s="2267"/>
      <c r="K132" s="2267"/>
      <c r="L132" s="773"/>
      <c r="M132" s="767"/>
    </row>
    <row r="133" spans="1:13" ht="18" customHeight="1">
      <c r="A133" s="2261"/>
      <c r="B133" s="2264"/>
      <c r="C133" s="754">
        <v>9728</v>
      </c>
      <c r="D133" s="755" t="s">
        <v>1447</v>
      </c>
      <c r="E133" s="756" t="s">
        <v>1585</v>
      </c>
      <c r="F133" s="757" t="s">
        <v>1431</v>
      </c>
      <c r="G133" s="758" t="s">
        <v>1453</v>
      </c>
      <c r="H133" s="2267"/>
      <c r="I133" s="2267"/>
      <c r="J133" s="2267"/>
      <c r="K133" s="2267"/>
      <c r="L133" s="773"/>
      <c r="M133" s="767"/>
    </row>
    <row r="134" spans="1:13" ht="18" customHeight="1">
      <c r="A134" s="2261"/>
      <c r="B134" s="2264"/>
      <c r="C134" s="754">
        <v>9763</v>
      </c>
      <c r="D134" s="755" t="s">
        <v>1455</v>
      </c>
      <c r="E134" s="756" t="s">
        <v>1586</v>
      </c>
      <c r="F134" s="757" t="s">
        <v>1431</v>
      </c>
      <c r="G134" s="758" t="s">
        <v>1453</v>
      </c>
      <c r="H134" s="2267"/>
      <c r="I134" s="2267"/>
      <c r="J134" s="2267"/>
      <c r="K134" s="2267"/>
      <c r="L134" s="773"/>
      <c r="M134" s="767"/>
    </row>
    <row r="135" spans="1:13" ht="18" customHeight="1">
      <c r="A135" s="2261"/>
      <c r="B135" s="2264"/>
      <c r="C135" s="754">
        <v>9944</v>
      </c>
      <c r="D135" s="755" t="s">
        <v>1486</v>
      </c>
      <c r="E135" s="756" t="s">
        <v>1587</v>
      </c>
      <c r="F135" s="757" t="s">
        <v>1431</v>
      </c>
      <c r="G135" s="758" t="s">
        <v>1453</v>
      </c>
      <c r="H135" s="2267"/>
      <c r="I135" s="2267"/>
      <c r="J135" s="2267"/>
      <c r="K135" s="2267"/>
      <c r="L135" s="773"/>
      <c r="M135" s="767"/>
    </row>
    <row r="136" spans="1:13" ht="18" customHeight="1">
      <c r="A136" s="2261"/>
      <c r="B136" s="2264"/>
      <c r="C136" s="774" t="s">
        <v>1588</v>
      </c>
      <c r="D136" s="755" t="s">
        <v>1589</v>
      </c>
      <c r="E136" s="756" t="s">
        <v>1590</v>
      </c>
      <c r="F136" s="760"/>
      <c r="G136" s="758" t="s">
        <v>1453</v>
      </c>
      <c r="H136" s="2267"/>
      <c r="I136" s="2267"/>
      <c r="J136" s="2267"/>
      <c r="K136" s="2267"/>
      <c r="L136" s="773"/>
      <c r="M136" s="767"/>
    </row>
    <row r="137" spans="1:13" ht="18" customHeight="1">
      <c r="A137" s="2261"/>
      <c r="B137" s="2264"/>
      <c r="C137" s="774" t="s">
        <v>1591</v>
      </c>
      <c r="D137" s="755" t="s">
        <v>1589</v>
      </c>
      <c r="E137" s="756" t="s">
        <v>1592</v>
      </c>
      <c r="F137" s="760"/>
      <c r="G137" s="758" t="s">
        <v>1453</v>
      </c>
      <c r="H137" s="2267"/>
      <c r="I137" s="2267"/>
      <c r="J137" s="2267"/>
      <c r="K137" s="2267"/>
      <c r="L137" s="773"/>
      <c r="M137" s="767"/>
    </row>
    <row r="138" spans="1:13" ht="18" customHeight="1">
      <c r="A138" s="2261"/>
      <c r="B138" s="2264"/>
      <c r="C138" s="774" t="s">
        <v>1593</v>
      </c>
      <c r="D138" s="755" t="s">
        <v>1589</v>
      </c>
      <c r="E138" s="756" t="s">
        <v>1594</v>
      </c>
      <c r="F138" s="760"/>
      <c r="G138" s="758" t="s">
        <v>1453</v>
      </c>
      <c r="H138" s="2267"/>
      <c r="I138" s="2267"/>
      <c r="J138" s="2267"/>
      <c r="K138" s="2267"/>
      <c r="L138" s="773"/>
      <c r="M138" s="767"/>
    </row>
    <row r="139" spans="1:13" ht="18" customHeight="1">
      <c r="A139" s="2261"/>
      <c r="B139" s="2264"/>
      <c r="C139" s="774" t="s">
        <v>1595</v>
      </c>
      <c r="D139" s="755" t="s">
        <v>1589</v>
      </c>
      <c r="E139" s="756" t="s">
        <v>1596</v>
      </c>
      <c r="F139" s="760"/>
      <c r="G139" s="758" t="s">
        <v>1453</v>
      </c>
      <c r="H139" s="2267"/>
      <c r="I139" s="2267"/>
      <c r="J139" s="2267"/>
      <c r="K139" s="2267"/>
      <c r="L139" s="773"/>
      <c r="M139" s="767"/>
    </row>
    <row r="140" spans="1:13" ht="18" customHeight="1">
      <c r="A140" s="2261"/>
      <c r="B140" s="2264"/>
      <c r="C140" s="774" t="s">
        <v>1597</v>
      </c>
      <c r="D140" s="755" t="s">
        <v>1488</v>
      </c>
      <c r="E140" s="756" t="s">
        <v>1598</v>
      </c>
      <c r="F140" s="760"/>
      <c r="G140" s="758" t="s">
        <v>1453</v>
      </c>
      <c r="H140" s="2267"/>
      <c r="I140" s="2267"/>
      <c r="J140" s="2267"/>
      <c r="K140" s="2267"/>
      <c r="L140" s="773"/>
      <c r="M140" s="767"/>
    </row>
    <row r="141" spans="1:13" ht="18" customHeight="1" thickBot="1">
      <c r="A141" s="2261"/>
      <c r="B141" s="2276"/>
      <c r="C141" s="775" t="s">
        <v>1599</v>
      </c>
      <c r="D141" s="776" t="s">
        <v>1488</v>
      </c>
      <c r="E141" s="777" t="s">
        <v>1600</v>
      </c>
      <c r="F141" s="778"/>
      <c r="G141" s="779" t="s">
        <v>1453</v>
      </c>
      <c r="H141" s="2268"/>
      <c r="I141" s="2268"/>
      <c r="J141" s="2268"/>
      <c r="K141" s="2268"/>
      <c r="L141" s="773"/>
      <c r="M141" s="767"/>
    </row>
    <row r="142" spans="1:13" ht="18" customHeight="1">
      <c r="A142" s="2260">
        <v>9</v>
      </c>
      <c r="B142" s="2263" t="s">
        <v>1601</v>
      </c>
      <c r="C142" s="742">
        <v>7648</v>
      </c>
      <c r="D142" s="743" t="s">
        <v>1488</v>
      </c>
      <c r="E142" s="744" t="s">
        <v>1602</v>
      </c>
      <c r="F142" s="762"/>
      <c r="G142" s="746" t="s">
        <v>1453</v>
      </c>
      <c r="H142" s="2266">
        <v>6.55</v>
      </c>
      <c r="I142" s="2269" t="s">
        <v>1470</v>
      </c>
      <c r="J142" s="2266">
        <v>38</v>
      </c>
      <c r="K142" s="2269" t="s">
        <v>1470</v>
      </c>
      <c r="L142" s="773"/>
      <c r="M142" s="767"/>
    </row>
    <row r="143" spans="1:13" ht="18" customHeight="1">
      <c r="A143" s="2261"/>
      <c r="B143" s="2264"/>
      <c r="C143" s="754">
        <v>8409</v>
      </c>
      <c r="D143" s="755" t="s">
        <v>1488</v>
      </c>
      <c r="E143" s="756" t="s">
        <v>1603</v>
      </c>
      <c r="F143" s="760"/>
      <c r="G143" s="758" t="s">
        <v>1453</v>
      </c>
      <c r="H143" s="2267"/>
      <c r="I143" s="2270"/>
      <c r="J143" s="2267"/>
      <c r="K143" s="2270"/>
      <c r="L143" s="773"/>
      <c r="M143" s="767"/>
    </row>
    <row r="144" spans="1:13" ht="18" customHeight="1">
      <c r="A144" s="2261"/>
      <c r="B144" s="2264"/>
      <c r="C144" s="754">
        <v>8410</v>
      </c>
      <c r="D144" s="755" t="s">
        <v>1488</v>
      </c>
      <c r="E144" s="756" t="s">
        <v>1604</v>
      </c>
      <c r="F144" s="760"/>
      <c r="G144" s="758" t="s">
        <v>1453</v>
      </c>
      <c r="H144" s="2267"/>
      <c r="I144" s="2270"/>
      <c r="J144" s="2267"/>
      <c r="K144" s="2270"/>
      <c r="L144" s="773"/>
      <c r="M144" s="767"/>
    </row>
    <row r="145" spans="1:13" ht="18" customHeight="1">
      <c r="A145" s="2261"/>
      <c r="B145" s="2264"/>
      <c r="C145" s="754">
        <v>8413</v>
      </c>
      <c r="D145" s="755" t="s">
        <v>1450</v>
      </c>
      <c r="E145" s="756" t="s">
        <v>1605</v>
      </c>
      <c r="F145" s="760"/>
      <c r="G145" s="758" t="s">
        <v>1453</v>
      </c>
      <c r="H145" s="2267"/>
      <c r="I145" s="2270"/>
      <c r="J145" s="2267"/>
      <c r="K145" s="2270"/>
      <c r="L145" s="773"/>
      <c r="M145" s="767"/>
    </row>
    <row r="146" spans="1:13" ht="18" customHeight="1">
      <c r="A146" s="2261"/>
      <c r="B146" s="2264"/>
      <c r="C146" s="754">
        <v>8435</v>
      </c>
      <c r="D146" s="755" t="s">
        <v>1447</v>
      </c>
      <c r="E146" s="756" t="s">
        <v>1606</v>
      </c>
      <c r="F146" s="760"/>
      <c r="G146" s="758" t="s">
        <v>1453</v>
      </c>
      <c r="H146" s="2267"/>
      <c r="I146" s="2270"/>
      <c r="J146" s="2267"/>
      <c r="K146" s="2270"/>
      <c r="L146" s="773"/>
      <c r="M146" s="767"/>
    </row>
    <row r="147" spans="1:13" ht="18" customHeight="1">
      <c r="A147" s="2261"/>
      <c r="B147" s="2264"/>
      <c r="C147" s="754">
        <v>8436</v>
      </c>
      <c r="D147" s="755" t="s">
        <v>1447</v>
      </c>
      <c r="E147" s="756" t="s">
        <v>1607</v>
      </c>
      <c r="F147" s="760"/>
      <c r="G147" s="758" t="s">
        <v>1453</v>
      </c>
      <c r="H147" s="2267"/>
      <c r="I147" s="2270"/>
      <c r="J147" s="2267"/>
      <c r="K147" s="2270"/>
      <c r="L147" s="773"/>
      <c r="M147" s="767"/>
    </row>
    <row r="148" spans="1:13" ht="18" customHeight="1">
      <c r="A148" s="2261"/>
      <c r="B148" s="2264"/>
      <c r="C148" s="754">
        <v>8508</v>
      </c>
      <c r="D148" s="755" t="s">
        <v>1488</v>
      </c>
      <c r="E148" s="756" t="s">
        <v>1608</v>
      </c>
      <c r="F148" s="757" t="s">
        <v>1431</v>
      </c>
      <c r="G148" s="758" t="s">
        <v>1453</v>
      </c>
      <c r="H148" s="2267"/>
      <c r="I148" s="2270"/>
      <c r="J148" s="2267"/>
      <c r="K148" s="2270"/>
      <c r="L148" s="773"/>
      <c r="M148" s="767"/>
    </row>
    <row r="149" spans="1:13" ht="18" customHeight="1">
      <c r="A149" s="2261"/>
      <c r="B149" s="2264"/>
      <c r="C149" s="754">
        <v>8509</v>
      </c>
      <c r="D149" s="755" t="s">
        <v>1488</v>
      </c>
      <c r="E149" s="756" t="s">
        <v>1609</v>
      </c>
      <c r="F149" s="757" t="s">
        <v>1431</v>
      </c>
      <c r="G149" s="758" t="s">
        <v>1453</v>
      </c>
      <c r="H149" s="2267"/>
      <c r="I149" s="2270"/>
      <c r="J149" s="2267"/>
      <c r="K149" s="2270"/>
      <c r="L149" s="773"/>
      <c r="M149" s="767"/>
    </row>
    <row r="150" spans="1:13" ht="18" customHeight="1">
      <c r="A150" s="2261"/>
      <c r="B150" s="2264"/>
      <c r="C150" s="754">
        <v>8510</v>
      </c>
      <c r="D150" s="755" t="s">
        <v>1447</v>
      </c>
      <c r="E150" s="756" t="s">
        <v>1610</v>
      </c>
      <c r="F150" s="760"/>
      <c r="G150" s="758"/>
      <c r="H150" s="2267"/>
      <c r="I150" s="2270"/>
      <c r="J150" s="2267"/>
      <c r="K150" s="2270"/>
      <c r="L150" s="773"/>
      <c r="M150" s="767"/>
    </row>
    <row r="151" spans="1:13" ht="18" customHeight="1">
      <c r="A151" s="2261"/>
      <c r="B151" s="2264"/>
      <c r="C151" s="754">
        <v>8511</v>
      </c>
      <c r="D151" s="755" t="s">
        <v>1447</v>
      </c>
      <c r="E151" s="756" t="s">
        <v>1611</v>
      </c>
      <c r="F151" s="760"/>
      <c r="G151" s="758"/>
      <c r="H151" s="2267"/>
      <c r="I151" s="2270"/>
      <c r="J151" s="2267"/>
      <c r="K151" s="2270"/>
      <c r="L151" s="773"/>
      <c r="M151" s="767"/>
    </row>
    <row r="152" spans="1:13" ht="18" customHeight="1">
      <c r="A152" s="2261"/>
      <c r="B152" s="2264"/>
      <c r="C152" s="754">
        <v>8545</v>
      </c>
      <c r="D152" s="755" t="s">
        <v>1488</v>
      </c>
      <c r="E152" s="756" t="s">
        <v>1612</v>
      </c>
      <c r="F152" s="760"/>
      <c r="G152" s="758"/>
      <c r="H152" s="2267"/>
      <c r="I152" s="2270"/>
      <c r="J152" s="2267"/>
      <c r="K152" s="2270"/>
      <c r="L152" s="773"/>
      <c r="M152" s="767"/>
    </row>
    <row r="153" spans="1:13" ht="18" customHeight="1">
      <c r="A153" s="2261"/>
      <c r="B153" s="2264"/>
      <c r="C153" s="754">
        <v>8547</v>
      </c>
      <c r="D153" s="755" t="s">
        <v>1488</v>
      </c>
      <c r="E153" s="756" t="s">
        <v>1613</v>
      </c>
      <c r="F153" s="760"/>
      <c r="G153" s="758" t="s">
        <v>1453</v>
      </c>
      <c r="H153" s="2267"/>
      <c r="I153" s="2270"/>
      <c r="J153" s="2267"/>
      <c r="K153" s="2270"/>
      <c r="L153" s="773"/>
      <c r="M153" s="767"/>
    </row>
    <row r="154" spans="1:13" ht="18" customHeight="1">
      <c r="A154" s="2261"/>
      <c r="B154" s="2264"/>
      <c r="C154" s="754">
        <v>8548</v>
      </c>
      <c r="D154" s="755" t="s">
        <v>1488</v>
      </c>
      <c r="E154" s="756" t="s">
        <v>1614</v>
      </c>
      <c r="F154" s="760"/>
      <c r="G154" s="758" t="s">
        <v>1453</v>
      </c>
      <c r="H154" s="2267"/>
      <c r="I154" s="2270"/>
      <c r="J154" s="2267"/>
      <c r="K154" s="2270"/>
      <c r="L154" s="773"/>
      <c r="M154" s="767"/>
    </row>
    <row r="155" spans="1:13" ht="18" customHeight="1">
      <c r="A155" s="2261"/>
      <c r="B155" s="2264"/>
      <c r="C155" s="754">
        <v>8656</v>
      </c>
      <c r="D155" s="755" t="s">
        <v>1488</v>
      </c>
      <c r="E155" s="756" t="s">
        <v>1615</v>
      </c>
      <c r="F155" s="760"/>
      <c r="G155" s="758" t="s">
        <v>1453</v>
      </c>
      <c r="H155" s="2267"/>
      <c r="I155" s="2270"/>
      <c r="J155" s="2267"/>
      <c r="K155" s="2270"/>
      <c r="L155" s="773"/>
      <c r="M155" s="767"/>
    </row>
    <row r="156" spans="1:13" ht="18" customHeight="1" thickBot="1">
      <c r="A156" s="2262"/>
      <c r="B156" s="2265"/>
      <c r="C156" s="748">
        <v>8657</v>
      </c>
      <c r="D156" s="749" t="s">
        <v>1488</v>
      </c>
      <c r="E156" s="750" t="s">
        <v>1616</v>
      </c>
      <c r="F156" s="763"/>
      <c r="G156" s="752" t="s">
        <v>1453</v>
      </c>
      <c r="H156" s="2268"/>
      <c r="I156" s="2271"/>
      <c r="J156" s="2268"/>
      <c r="K156" s="2271"/>
      <c r="L156" s="773"/>
      <c r="M156" s="767"/>
    </row>
    <row r="157" spans="1:13" ht="18" customHeight="1">
      <c r="A157" s="2272">
        <v>10</v>
      </c>
      <c r="B157" s="2263" t="s">
        <v>1617</v>
      </c>
      <c r="C157" s="742">
        <v>3167</v>
      </c>
      <c r="D157" s="743" t="s">
        <v>1488</v>
      </c>
      <c r="E157" s="744" t="s">
        <v>1618</v>
      </c>
      <c r="F157" s="762"/>
      <c r="G157" s="746"/>
      <c r="H157" s="2266">
        <v>7.0990000000000002</v>
      </c>
      <c r="I157" s="2269" t="s">
        <v>1470</v>
      </c>
      <c r="J157" s="2266">
        <v>41.15</v>
      </c>
      <c r="K157" s="2269" t="s">
        <v>1470</v>
      </c>
      <c r="L157" s="773"/>
      <c r="M157" s="767"/>
    </row>
    <row r="158" spans="1:13" ht="18" customHeight="1">
      <c r="A158" s="2273"/>
      <c r="B158" s="2264"/>
      <c r="C158" s="754">
        <v>5501</v>
      </c>
      <c r="D158" s="755" t="s">
        <v>1488</v>
      </c>
      <c r="E158" s="756" t="s">
        <v>1619</v>
      </c>
      <c r="F158" s="760"/>
      <c r="G158" s="758"/>
      <c r="H158" s="2267"/>
      <c r="I158" s="2270"/>
      <c r="J158" s="2267"/>
      <c r="K158" s="2270"/>
      <c r="L158" s="773"/>
      <c r="M158" s="767"/>
    </row>
    <row r="159" spans="1:13" ht="18" customHeight="1">
      <c r="A159" s="2273"/>
      <c r="B159" s="2264"/>
      <c r="C159" s="754">
        <v>5502</v>
      </c>
      <c r="D159" s="755" t="s">
        <v>1488</v>
      </c>
      <c r="E159" s="756" t="s">
        <v>1620</v>
      </c>
      <c r="F159" s="760"/>
      <c r="G159" s="758"/>
      <c r="H159" s="2267"/>
      <c r="I159" s="2270"/>
      <c r="J159" s="2267"/>
      <c r="K159" s="2270"/>
      <c r="L159" s="773"/>
      <c r="M159" s="767"/>
    </row>
    <row r="160" spans="1:13" ht="18" customHeight="1">
      <c r="A160" s="2273"/>
      <c r="B160" s="2264"/>
      <c r="C160" s="754">
        <v>5503</v>
      </c>
      <c r="D160" s="755" t="s">
        <v>1488</v>
      </c>
      <c r="E160" s="756" t="s">
        <v>1621</v>
      </c>
      <c r="F160" s="760"/>
      <c r="G160" s="758"/>
      <c r="H160" s="2267"/>
      <c r="I160" s="2270"/>
      <c r="J160" s="2267"/>
      <c r="K160" s="2270"/>
      <c r="L160" s="773"/>
      <c r="M160" s="767"/>
    </row>
    <row r="161" spans="1:13" ht="18" customHeight="1">
      <c r="A161" s="2273"/>
      <c r="B161" s="2264"/>
      <c r="C161" s="754">
        <v>5527</v>
      </c>
      <c r="D161" s="755" t="s">
        <v>1488</v>
      </c>
      <c r="E161" s="756" t="s">
        <v>1622</v>
      </c>
      <c r="F161" s="760"/>
      <c r="G161" s="758"/>
      <c r="H161" s="2267"/>
      <c r="I161" s="2270"/>
      <c r="J161" s="2267"/>
      <c r="K161" s="2270"/>
      <c r="L161" s="773"/>
      <c r="M161" s="767"/>
    </row>
    <row r="162" spans="1:13" ht="18" customHeight="1">
      <c r="A162" s="2273"/>
      <c r="B162" s="2264"/>
      <c r="C162" s="754">
        <v>5528</v>
      </c>
      <c r="D162" s="755" t="s">
        <v>1486</v>
      </c>
      <c r="E162" s="756" t="s">
        <v>1623</v>
      </c>
      <c r="F162" s="760"/>
      <c r="G162" s="758"/>
      <c r="H162" s="2267"/>
      <c r="I162" s="2270"/>
      <c r="J162" s="2267"/>
      <c r="K162" s="2270"/>
      <c r="L162" s="773"/>
      <c r="M162" s="767"/>
    </row>
    <row r="163" spans="1:13" ht="18" customHeight="1" thickBot="1">
      <c r="A163" s="2274"/>
      <c r="B163" s="2265"/>
      <c r="C163" s="748">
        <v>5530</v>
      </c>
      <c r="D163" s="749" t="s">
        <v>1488</v>
      </c>
      <c r="E163" s="750" t="s">
        <v>1624</v>
      </c>
      <c r="F163" s="763"/>
      <c r="G163" s="752" t="s">
        <v>1453</v>
      </c>
      <c r="H163" s="2268"/>
      <c r="I163" s="2271"/>
      <c r="J163" s="2268"/>
      <c r="K163" s="2271"/>
      <c r="L163" s="773"/>
      <c r="M163" s="767"/>
    </row>
    <row r="164" spans="1:13" ht="18" customHeight="1">
      <c r="A164" s="2260">
        <v>11</v>
      </c>
      <c r="B164" s="2263" t="s">
        <v>1625</v>
      </c>
      <c r="C164" s="742">
        <v>5507</v>
      </c>
      <c r="D164" s="743" t="s">
        <v>1626</v>
      </c>
      <c r="E164" s="744" t="s">
        <v>1627</v>
      </c>
      <c r="F164" s="780"/>
      <c r="G164" s="746"/>
      <c r="H164" s="2266">
        <v>7.56</v>
      </c>
      <c r="I164" s="2269" t="s">
        <v>1470</v>
      </c>
      <c r="J164" s="2266">
        <v>43.85</v>
      </c>
      <c r="K164" s="2269" t="s">
        <v>1470</v>
      </c>
      <c r="L164" s="773"/>
      <c r="M164" s="767"/>
    </row>
    <row r="165" spans="1:13" ht="18" customHeight="1">
      <c r="A165" s="2261"/>
      <c r="B165" s="2264"/>
      <c r="C165" s="754">
        <v>5529</v>
      </c>
      <c r="D165" s="755" t="s">
        <v>1626</v>
      </c>
      <c r="E165" s="756" t="s">
        <v>1628</v>
      </c>
      <c r="F165" s="781"/>
      <c r="G165" s="758"/>
      <c r="H165" s="2267"/>
      <c r="I165" s="2270"/>
      <c r="J165" s="2267"/>
      <c r="K165" s="2270"/>
      <c r="L165" s="773"/>
      <c r="M165" s="767"/>
    </row>
    <row r="166" spans="1:13" ht="18" customHeight="1">
      <c r="A166" s="2261"/>
      <c r="B166" s="2264"/>
      <c r="C166" s="754">
        <v>8312</v>
      </c>
      <c r="D166" s="755" t="s">
        <v>1629</v>
      </c>
      <c r="E166" s="756" t="s">
        <v>1630</v>
      </c>
      <c r="F166" s="781"/>
      <c r="G166" s="758"/>
      <c r="H166" s="2267"/>
      <c r="I166" s="2270"/>
      <c r="J166" s="2267"/>
      <c r="K166" s="2270"/>
      <c r="L166" s="773"/>
      <c r="M166" s="767"/>
    </row>
    <row r="167" spans="1:13" ht="18" customHeight="1">
      <c r="A167" s="2261"/>
      <c r="B167" s="2264"/>
      <c r="C167" s="754">
        <v>8313</v>
      </c>
      <c r="D167" s="755" t="s">
        <v>1629</v>
      </c>
      <c r="E167" s="756" t="s">
        <v>1631</v>
      </c>
      <c r="F167" s="781"/>
      <c r="G167" s="758"/>
      <c r="H167" s="2267"/>
      <c r="I167" s="2270"/>
      <c r="J167" s="2267"/>
      <c r="K167" s="2270"/>
      <c r="L167" s="773"/>
      <c r="M167" s="767"/>
    </row>
    <row r="168" spans="1:13" ht="18" customHeight="1">
      <c r="A168" s="2261"/>
      <c r="B168" s="2264"/>
      <c r="C168" s="754">
        <v>8361</v>
      </c>
      <c r="D168" s="755" t="s">
        <v>1626</v>
      </c>
      <c r="E168" s="756" t="s">
        <v>1632</v>
      </c>
      <c r="F168" s="757" t="s">
        <v>1431</v>
      </c>
      <c r="G168" s="758" t="s">
        <v>1453</v>
      </c>
      <c r="H168" s="2267"/>
      <c r="I168" s="2270"/>
      <c r="J168" s="2267"/>
      <c r="K168" s="2270"/>
      <c r="L168" s="773"/>
      <c r="M168" s="767"/>
    </row>
    <row r="169" spans="1:13" ht="18" customHeight="1">
      <c r="A169" s="2261"/>
      <c r="B169" s="2264"/>
      <c r="C169" s="754">
        <v>8362</v>
      </c>
      <c r="D169" s="755" t="s">
        <v>1626</v>
      </c>
      <c r="E169" s="756" t="s">
        <v>1633</v>
      </c>
      <c r="F169" s="757" t="s">
        <v>1431</v>
      </c>
      <c r="G169" s="758" t="s">
        <v>1453</v>
      </c>
      <c r="H169" s="2267"/>
      <c r="I169" s="2270"/>
      <c r="J169" s="2267"/>
      <c r="K169" s="2270"/>
      <c r="L169" s="773"/>
      <c r="M169" s="767"/>
    </row>
    <row r="170" spans="1:13" ht="18" customHeight="1" thickBot="1">
      <c r="A170" s="2262"/>
      <c r="B170" s="2265"/>
      <c r="C170" s="748">
        <v>8417</v>
      </c>
      <c r="D170" s="749" t="s">
        <v>1629</v>
      </c>
      <c r="E170" s="750" t="s">
        <v>1634</v>
      </c>
      <c r="F170" s="782"/>
      <c r="G170" s="752"/>
      <c r="H170" s="2268"/>
      <c r="I170" s="2271"/>
      <c r="J170" s="2268"/>
      <c r="K170" s="2271"/>
      <c r="L170" s="773"/>
      <c r="M170" s="767"/>
    </row>
    <row r="171" spans="1:13">
      <c r="A171" s="726"/>
      <c r="B171" s="783"/>
      <c r="C171" s="2253" t="s">
        <v>1635</v>
      </c>
      <c r="D171" s="2253"/>
      <c r="E171" s="2253"/>
      <c r="F171" s="2253"/>
      <c r="G171" s="2253"/>
      <c r="H171" s="2253"/>
      <c r="I171" s="2253"/>
      <c r="J171" s="2253"/>
      <c r="K171" s="2253"/>
      <c r="L171" s="2253"/>
      <c r="M171" s="262"/>
    </row>
    <row r="172" spans="1:13">
      <c r="A172" s="726"/>
      <c r="B172" s="783"/>
      <c r="C172" s="784"/>
      <c r="D172" s="730"/>
      <c r="E172" s="731"/>
      <c r="F172" s="730"/>
      <c r="G172" s="731"/>
      <c r="H172" s="732"/>
      <c r="I172" s="733"/>
      <c r="J172" s="732"/>
      <c r="K172" s="733"/>
      <c r="L172" s="483"/>
      <c r="M172" s="262"/>
    </row>
    <row r="173" spans="1:13" ht="17.25" thickBot="1">
      <c r="A173" s="483"/>
      <c r="B173" s="717"/>
      <c r="C173" s="483"/>
      <c r="D173" s="785"/>
      <c r="E173" s="786"/>
      <c r="F173" s="786"/>
      <c r="G173" s="786"/>
      <c r="H173" s="721"/>
      <c r="I173" s="720"/>
      <c r="J173" s="721"/>
      <c r="K173" s="720"/>
      <c r="L173" s="720"/>
      <c r="M173" s="721"/>
    </row>
    <row r="174" spans="1:13" ht="17.25" thickBot="1">
      <c r="A174" s="726"/>
      <c r="B174" s="727" t="s">
        <v>1431</v>
      </c>
      <c r="C174" s="728" t="s">
        <v>1432</v>
      </c>
      <c r="D174" s="729"/>
      <c r="E174" s="729"/>
      <c r="F174" s="730"/>
      <c r="G174" s="731"/>
      <c r="H174" s="732"/>
      <c r="I174" s="733"/>
      <c r="J174" s="732"/>
      <c r="K174" s="733"/>
      <c r="L174" s="483"/>
      <c r="M174" s="262"/>
    </row>
    <row r="175" spans="1:13" ht="16.5">
      <c r="A175" s="726"/>
      <c r="B175" s="734"/>
      <c r="C175" s="728"/>
      <c r="D175" s="729"/>
      <c r="E175" s="729"/>
      <c r="F175" s="730"/>
      <c r="G175" s="731"/>
      <c r="H175" s="732"/>
      <c r="I175" s="733"/>
      <c r="J175" s="732"/>
      <c r="K175" s="733"/>
      <c r="L175" s="483"/>
      <c r="M175" s="262"/>
    </row>
    <row r="176" spans="1:13" ht="19.5" thickBot="1">
      <c r="A176" s="483"/>
      <c r="B176" s="787" t="s">
        <v>1636</v>
      </c>
      <c r="C176" s="722"/>
      <c r="D176" s="721"/>
      <c r="E176" s="723"/>
      <c r="F176" s="723"/>
      <c r="G176" s="723"/>
      <c r="H176" s="735"/>
      <c r="I176" s="735"/>
      <c r="J176" s="735"/>
      <c r="K176" s="724" t="s">
        <v>1637</v>
      </c>
      <c r="L176" s="788"/>
      <c r="M176" s="725"/>
    </row>
    <row r="177" spans="1:13" ht="18.75" thickBot="1">
      <c r="A177" s="483"/>
      <c r="B177" s="2243" t="s">
        <v>1434</v>
      </c>
      <c r="C177" s="2243" t="s">
        <v>1436</v>
      </c>
      <c r="D177" s="2255" t="s">
        <v>1437</v>
      </c>
      <c r="E177" s="2243" t="s">
        <v>1438</v>
      </c>
      <c r="F177" s="2255" t="s">
        <v>1439</v>
      </c>
      <c r="G177" s="2243" t="s">
        <v>1440</v>
      </c>
      <c r="H177" s="2258" t="s">
        <v>1441</v>
      </c>
      <c r="I177" s="2259"/>
      <c r="J177" s="2258" t="s">
        <v>1442</v>
      </c>
      <c r="K177" s="2259"/>
      <c r="L177" s="262"/>
      <c r="M177" s="725"/>
    </row>
    <row r="178" spans="1:13" ht="15.75">
      <c r="A178" s="262"/>
      <c r="B178" s="2254"/>
      <c r="C178" s="2254"/>
      <c r="D178" s="2256"/>
      <c r="E178" s="2254"/>
      <c r="F178" s="2256"/>
      <c r="G178" s="2254"/>
      <c r="H178" s="2245" t="s">
        <v>1638</v>
      </c>
      <c r="I178" s="2243" t="s">
        <v>1639</v>
      </c>
      <c r="J178" s="2245" t="s">
        <v>1638</v>
      </c>
      <c r="K178" s="2243" t="s">
        <v>1639</v>
      </c>
      <c r="L178" s="789"/>
      <c r="M178" s="481"/>
    </row>
    <row r="179" spans="1:13" ht="16.5" thickBot="1">
      <c r="A179" s="262"/>
      <c r="B179" s="2244"/>
      <c r="C179" s="2244"/>
      <c r="D179" s="2257"/>
      <c r="E179" s="2244"/>
      <c r="F179" s="2257"/>
      <c r="G179" s="2244"/>
      <c r="H179" s="2246"/>
      <c r="I179" s="2244"/>
      <c r="J179" s="2246"/>
      <c r="K179" s="2244"/>
      <c r="L179" s="789"/>
      <c r="M179" s="481"/>
    </row>
    <row r="180" spans="1:13" ht="18">
      <c r="A180" s="262"/>
      <c r="B180" s="790"/>
      <c r="C180" s="791" t="s">
        <v>1640</v>
      </c>
      <c r="D180" s="791" t="s">
        <v>1454</v>
      </c>
      <c r="E180" s="792" t="s">
        <v>1641</v>
      </c>
      <c r="F180" s="757" t="s">
        <v>1431</v>
      </c>
      <c r="G180" s="793" t="s">
        <v>1642</v>
      </c>
      <c r="H180" s="2247">
        <v>8.15</v>
      </c>
      <c r="I180" s="2250">
        <v>8.15</v>
      </c>
      <c r="J180" s="2247">
        <f>H180*5.8</f>
        <v>47.27</v>
      </c>
      <c r="K180" s="2250">
        <f>I180*5.8</f>
        <v>47.27</v>
      </c>
      <c r="L180" s="794"/>
      <c r="M180" s="262"/>
    </row>
    <row r="181" spans="1:13" ht="18">
      <c r="A181" s="262"/>
      <c r="B181" s="795" t="s">
        <v>1643</v>
      </c>
      <c r="C181" s="796" t="s">
        <v>1644</v>
      </c>
      <c r="D181" s="796" t="s">
        <v>1447</v>
      </c>
      <c r="E181" s="797" t="s">
        <v>1645</v>
      </c>
      <c r="F181" s="757" t="s">
        <v>1431</v>
      </c>
      <c r="G181" s="798" t="s">
        <v>1642</v>
      </c>
      <c r="H181" s="2248"/>
      <c r="I181" s="2251"/>
      <c r="J181" s="2248"/>
      <c r="K181" s="2251"/>
      <c r="L181" s="794"/>
      <c r="M181" s="262"/>
    </row>
    <row r="182" spans="1:13" ht="18.75" thickBot="1">
      <c r="A182" s="262"/>
      <c r="B182" s="799"/>
      <c r="C182" s="800" t="s">
        <v>1646</v>
      </c>
      <c r="D182" s="800" t="s">
        <v>1455</v>
      </c>
      <c r="E182" s="801" t="s">
        <v>1647</v>
      </c>
      <c r="F182" s="802" t="s">
        <v>1431</v>
      </c>
      <c r="G182" s="803" t="s">
        <v>1453</v>
      </c>
      <c r="H182" s="2249"/>
      <c r="I182" s="2252"/>
      <c r="J182" s="2249"/>
      <c r="K182" s="2252"/>
      <c r="L182" s="794"/>
      <c r="M182" s="262"/>
    </row>
    <row r="183" spans="1:13" ht="18.75" thickBot="1">
      <c r="A183" s="262"/>
      <c r="B183" s="804" t="s">
        <v>1648</v>
      </c>
      <c r="C183" s="805" t="s">
        <v>1649</v>
      </c>
      <c r="D183" s="806" t="s">
        <v>1455</v>
      </c>
      <c r="E183" s="807" t="s">
        <v>1650</v>
      </c>
      <c r="F183" s="808" t="s">
        <v>1431</v>
      </c>
      <c r="G183" s="809" t="s">
        <v>1642</v>
      </c>
      <c r="H183" s="810">
        <v>8.3699999999999992</v>
      </c>
      <c r="I183" s="811">
        <v>8.3699999999999992</v>
      </c>
      <c r="J183" s="810">
        <f>H183*5.8</f>
        <v>48.545999999999992</v>
      </c>
      <c r="K183" s="811">
        <f>I183*5.8</f>
        <v>48.545999999999992</v>
      </c>
      <c r="L183" s="794"/>
      <c r="M183" s="262"/>
    </row>
    <row r="184" spans="1:13" ht="18">
      <c r="A184" s="262"/>
      <c r="B184" s="2226" t="s">
        <v>1651</v>
      </c>
      <c r="C184" s="791" t="s">
        <v>1652</v>
      </c>
      <c r="D184" s="812" t="s">
        <v>1447</v>
      </c>
      <c r="E184" s="792" t="s">
        <v>1653</v>
      </c>
      <c r="F184" s="745"/>
      <c r="G184" s="793" t="s">
        <v>1453</v>
      </c>
      <c r="H184" s="2229">
        <v>7.94</v>
      </c>
      <c r="I184" s="2233">
        <v>8.73</v>
      </c>
      <c r="J184" s="2229">
        <f>H184*5.8</f>
        <v>46.052</v>
      </c>
      <c r="K184" s="2233">
        <f>I184*5.8</f>
        <v>50.634</v>
      </c>
      <c r="L184" s="794"/>
      <c r="M184" s="262"/>
    </row>
    <row r="185" spans="1:13" ht="16.5">
      <c r="A185" s="262"/>
      <c r="B185" s="2227"/>
      <c r="C185" s="796" t="s">
        <v>1654</v>
      </c>
      <c r="D185" s="813" t="s">
        <v>1447</v>
      </c>
      <c r="E185" s="797" t="s">
        <v>1655</v>
      </c>
      <c r="F185" s="814"/>
      <c r="G185" s="798" t="s">
        <v>1453</v>
      </c>
      <c r="H185" s="2230"/>
      <c r="I185" s="2234"/>
      <c r="J185" s="2230"/>
      <c r="K185" s="2234"/>
      <c r="L185" s="794"/>
      <c r="M185" s="262"/>
    </row>
    <row r="186" spans="1:13" ht="18">
      <c r="A186" s="262"/>
      <c r="B186" s="2227"/>
      <c r="C186" s="796" t="s">
        <v>1656</v>
      </c>
      <c r="D186" s="813" t="s">
        <v>1447</v>
      </c>
      <c r="E186" s="797" t="s">
        <v>1657</v>
      </c>
      <c r="F186" s="757" t="s">
        <v>1431</v>
      </c>
      <c r="G186" s="798" t="s">
        <v>1453</v>
      </c>
      <c r="H186" s="2231"/>
      <c r="I186" s="2235"/>
      <c r="J186" s="2231"/>
      <c r="K186" s="2235"/>
      <c r="L186" s="794"/>
      <c r="M186" s="262"/>
    </row>
    <row r="187" spans="1:13" ht="16.5">
      <c r="A187" s="262"/>
      <c r="B187" s="2227"/>
      <c r="C187" s="796" t="s">
        <v>1658</v>
      </c>
      <c r="D187" s="813" t="s">
        <v>1659</v>
      </c>
      <c r="E187" s="797" t="s">
        <v>1660</v>
      </c>
      <c r="F187" s="814"/>
      <c r="G187" s="798" t="s">
        <v>1453</v>
      </c>
      <c r="H187" s="2231"/>
      <c r="I187" s="2235"/>
      <c r="J187" s="2231"/>
      <c r="K187" s="2235"/>
      <c r="L187" s="794"/>
      <c r="M187" s="262"/>
    </row>
    <row r="188" spans="1:13" ht="16.5">
      <c r="A188" s="262"/>
      <c r="B188" s="2227"/>
      <c r="C188" s="796" t="s">
        <v>1661</v>
      </c>
      <c r="D188" s="813" t="s">
        <v>1447</v>
      </c>
      <c r="E188" s="797" t="s">
        <v>1662</v>
      </c>
      <c r="F188" s="814"/>
      <c r="G188" s="798" t="s">
        <v>1453</v>
      </c>
      <c r="H188" s="2231"/>
      <c r="I188" s="2235"/>
      <c r="J188" s="2231"/>
      <c r="K188" s="2235"/>
      <c r="L188" s="794"/>
      <c r="M188" s="262"/>
    </row>
    <row r="189" spans="1:13" ht="16.5">
      <c r="A189" s="262"/>
      <c r="B189" s="2227"/>
      <c r="C189" s="796" t="s">
        <v>1663</v>
      </c>
      <c r="D189" s="813" t="s">
        <v>1664</v>
      </c>
      <c r="E189" s="797" t="s">
        <v>1665</v>
      </c>
      <c r="F189" s="814"/>
      <c r="G189" s="798" t="s">
        <v>1642</v>
      </c>
      <c r="H189" s="2231"/>
      <c r="I189" s="2235"/>
      <c r="J189" s="2231"/>
      <c r="K189" s="2235"/>
      <c r="L189" s="794"/>
      <c r="M189" s="262"/>
    </row>
    <row r="190" spans="1:13" ht="16.5">
      <c r="A190" s="262"/>
      <c r="B190" s="2227"/>
      <c r="C190" s="796" t="s">
        <v>1666</v>
      </c>
      <c r="D190" s="813" t="s">
        <v>1659</v>
      </c>
      <c r="E190" s="797" t="s">
        <v>1667</v>
      </c>
      <c r="F190" s="814"/>
      <c r="G190" s="798" t="s">
        <v>1453</v>
      </c>
      <c r="H190" s="2231"/>
      <c r="I190" s="2235"/>
      <c r="J190" s="2231"/>
      <c r="K190" s="2235"/>
      <c r="L190" s="794"/>
      <c r="M190" s="262"/>
    </row>
    <row r="191" spans="1:13" ht="16.5">
      <c r="A191" s="262"/>
      <c r="B191" s="2227"/>
      <c r="C191" s="796" t="s">
        <v>1668</v>
      </c>
      <c r="D191" s="813" t="s">
        <v>1659</v>
      </c>
      <c r="E191" s="797" t="s">
        <v>1669</v>
      </c>
      <c r="F191" s="814"/>
      <c r="G191" s="798" t="s">
        <v>1453</v>
      </c>
      <c r="H191" s="2231"/>
      <c r="I191" s="2235"/>
      <c r="J191" s="2231"/>
      <c r="K191" s="2235"/>
      <c r="L191" s="794"/>
      <c r="M191" s="262"/>
    </row>
    <row r="192" spans="1:13" ht="16.5">
      <c r="A192" s="262"/>
      <c r="B192" s="2227"/>
      <c r="C192" s="796" t="s">
        <v>1670</v>
      </c>
      <c r="D192" s="813" t="s">
        <v>1659</v>
      </c>
      <c r="E192" s="797" t="s">
        <v>1671</v>
      </c>
      <c r="F192" s="814"/>
      <c r="G192" s="798" t="s">
        <v>1453</v>
      </c>
      <c r="H192" s="2231"/>
      <c r="I192" s="2235"/>
      <c r="J192" s="2231"/>
      <c r="K192" s="2235"/>
      <c r="L192" s="794"/>
      <c r="M192" s="262"/>
    </row>
    <row r="193" spans="1:13" ht="18">
      <c r="A193" s="262"/>
      <c r="B193" s="2227"/>
      <c r="C193" s="796" t="s">
        <v>1672</v>
      </c>
      <c r="D193" s="813" t="s">
        <v>1455</v>
      </c>
      <c r="E193" s="797" t="s">
        <v>1673</v>
      </c>
      <c r="F193" s="757" t="s">
        <v>1431</v>
      </c>
      <c r="G193" s="798" t="s">
        <v>1642</v>
      </c>
      <c r="H193" s="2231"/>
      <c r="I193" s="2235"/>
      <c r="J193" s="2231"/>
      <c r="K193" s="2235"/>
      <c r="L193" s="794"/>
      <c r="M193" s="262"/>
    </row>
    <row r="194" spans="1:13" ht="16.5">
      <c r="A194" s="262"/>
      <c r="B194" s="2227"/>
      <c r="C194" s="796" t="s">
        <v>1674</v>
      </c>
      <c r="D194" s="813" t="s">
        <v>1659</v>
      </c>
      <c r="E194" s="797" t="s">
        <v>1675</v>
      </c>
      <c r="F194" s="814"/>
      <c r="G194" s="798" t="s">
        <v>1453</v>
      </c>
      <c r="H194" s="2231"/>
      <c r="I194" s="2235"/>
      <c r="J194" s="2231"/>
      <c r="K194" s="2235"/>
      <c r="L194" s="794"/>
      <c r="M194" s="262"/>
    </row>
    <row r="195" spans="1:13" ht="18">
      <c r="A195" s="262"/>
      <c r="B195" s="2227"/>
      <c r="C195" s="796" t="s">
        <v>1676</v>
      </c>
      <c r="D195" s="813" t="s">
        <v>1659</v>
      </c>
      <c r="E195" s="797" t="s">
        <v>1677</v>
      </c>
      <c r="F195" s="757" t="s">
        <v>1431</v>
      </c>
      <c r="G195" s="798" t="s">
        <v>1642</v>
      </c>
      <c r="H195" s="2231"/>
      <c r="I195" s="2235"/>
      <c r="J195" s="2231"/>
      <c r="K195" s="2235"/>
      <c r="L195" s="794"/>
      <c r="M195" s="262"/>
    </row>
    <row r="196" spans="1:13" ht="18">
      <c r="A196" s="262"/>
      <c r="B196" s="2227"/>
      <c r="C196" s="796" t="s">
        <v>1678</v>
      </c>
      <c r="D196" s="813" t="s">
        <v>1659</v>
      </c>
      <c r="E196" s="797" t="s">
        <v>1679</v>
      </c>
      <c r="F196" s="757" t="s">
        <v>1431</v>
      </c>
      <c r="G196" s="798" t="s">
        <v>1642</v>
      </c>
      <c r="H196" s="2231"/>
      <c r="I196" s="2235"/>
      <c r="J196" s="2231"/>
      <c r="K196" s="2235"/>
      <c r="L196" s="794"/>
      <c r="M196" s="262"/>
    </row>
    <row r="197" spans="1:13" ht="18">
      <c r="A197" s="262"/>
      <c r="B197" s="2227"/>
      <c r="C197" s="796" t="s">
        <v>1680</v>
      </c>
      <c r="D197" s="813" t="s">
        <v>1659</v>
      </c>
      <c r="E197" s="797" t="s">
        <v>1681</v>
      </c>
      <c r="F197" s="757" t="s">
        <v>1431</v>
      </c>
      <c r="G197" s="798" t="s">
        <v>1642</v>
      </c>
      <c r="H197" s="2231"/>
      <c r="I197" s="2235"/>
      <c r="J197" s="2231"/>
      <c r="K197" s="2235"/>
      <c r="L197" s="794"/>
      <c r="M197" s="262"/>
    </row>
    <row r="198" spans="1:13" ht="16.5">
      <c r="A198" s="262"/>
      <c r="B198" s="2227"/>
      <c r="C198" s="796" t="s">
        <v>1682</v>
      </c>
      <c r="D198" s="813" t="s">
        <v>1659</v>
      </c>
      <c r="E198" s="797" t="s">
        <v>1683</v>
      </c>
      <c r="F198" s="814"/>
      <c r="G198" s="798" t="s">
        <v>1453</v>
      </c>
      <c r="H198" s="2231"/>
      <c r="I198" s="2235"/>
      <c r="J198" s="2231"/>
      <c r="K198" s="2235"/>
      <c r="L198" s="794"/>
      <c r="M198" s="262"/>
    </row>
    <row r="199" spans="1:13" ht="16.5">
      <c r="A199" s="262"/>
      <c r="B199" s="2227"/>
      <c r="C199" s="796" t="s">
        <v>1684</v>
      </c>
      <c r="D199" s="813" t="s">
        <v>1685</v>
      </c>
      <c r="E199" s="797" t="s">
        <v>1686</v>
      </c>
      <c r="F199" s="814"/>
      <c r="G199" s="798" t="s">
        <v>1453</v>
      </c>
      <c r="H199" s="2231"/>
      <c r="I199" s="2235"/>
      <c r="J199" s="2231"/>
      <c r="K199" s="2235"/>
      <c r="L199" s="794"/>
      <c r="M199" s="262"/>
    </row>
    <row r="200" spans="1:13" ht="16.5">
      <c r="A200" s="262"/>
      <c r="B200" s="2227"/>
      <c r="C200" s="796" t="s">
        <v>1687</v>
      </c>
      <c r="D200" s="813" t="s">
        <v>1455</v>
      </c>
      <c r="E200" s="797" t="s">
        <v>1688</v>
      </c>
      <c r="F200" s="814"/>
      <c r="G200" s="798"/>
      <c r="H200" s="2231"/>
      <c r="I200" s="2235"/>
      <c r="J200" s="2231"/>
      <c r="K200" s="2235"/>
      <c r="L200" s="794"/>
      <c r="M200" s="262"/>
    </row>
    <row r="201" spans="1:13" ht="18">
      <c r="A201" s="262"/>
      <c r="B201" s="2227"/>
      <c r="C201" s="796" t="s">
        <v>1689</v>
      </c>
      <c r="D201" s="813" t="s">
        <v>1659</v>
      </c>
      <c r="E201" s="797" t="s">
        <v>1690</v>
      </c>
      <c r="F201" s="757" t="s">
        <v>1431</v>
      </c>
      <c r="G201" s="798" t="s">
        <v>1642</v>
      </c>
      <c r="H201" s="2231"/>
      <c r="I201" s="2235"/>
      <c r="J201" s="2231"/>
      <c r="K201" s="2235"/>
      <c r="L201" s="794"/>
      <c r="M201" s="262"/>
    </row>
    <row r="202" spans="1:13" ht="16.5">
      <c r="A202" s="262"/>
      <c r="B202" s="2227"/>
      <c r="C202" s="796" t="s">
        <v>1691</v>
      </c>
      <c r="D202" s="813" t="s">
        <v>1685</v>
      </c>
      <c r="E202" s="797" t="s">
        <v>1692</v>
      </c>
      <c r="F202" s="814"/>
      <c r="G202" s="798" t="s">
        <v>1453</v>
      </c>
      <c r="H202" s="2231"/>
      <c r="I202" s="2235"/>
      <c r="J202" s="2231"/>
      <c r="K202" s="2235"/>
      <c r="L202" s="794"/>
      <c r="M202" s="262"/>
    </row>
    <row r="203" spans="1:13" ht="16.5">
      <c r="A203" s="262"/>
      <c r="B203" s="2227"/>
      <c r="C203" s="796" t="s">
        <v>1693</v>
      </c>
      <c r="D203" s="813" t="s">
        <v>1659</v>
      </c>
      <c r="E203" s="797" t="s">
        <v>1694</v>
      </c>
      <c r="F203" s="814"/>
      <c r="G203" s="798" t="s">
        <v>1453</v>
      </c>
      <c r="H203" s="2231"/>
      <c r="I203" s="2235"/>
      <c r="J203" s="2231"/>
      <c r="K203" s="2235"/>
      <c r="L203" s="794"/>
      <c r="M203" s="262"/>
    </row>
    <row r="204" spans="1:13" ht="18">
      <c r="A204" s="262"/>
      <c r="B204" s="2227"/>
      <c r="C204" s="796" t="s">
        <v>1695</v>
      </c>
      <c r="D204" s="813" t="s">
        <v>1685</v>
      </c>
      <c r="E204" s="797" t="s">
        <v>1696</v>
      </c>
      <c r="F204" s="757" t="s">
        <v>1431</v>
      </c>
      <c r="G204" s="798" t="s">
        <v>1642</v>
      </c>
      <c r="H204" s="2231"/>
      <c r="I204" s="2235"/>
      <c r="J204" s="2231"/>
      <c r="K204" s="2235"/>
      <c r="L204" s="794"/>
      <c r="M204" s="262"/>
    </row>
    <row r="205" spans="1:13" ht="16.5">
      <c r="A205" s="262"/>
      <c r="B205" s="2227"/>
      <c r="C205" s="796" t="s">
        <v>1697</v>
      </c>
      <c r="D205" s="813" t="s">
        <v>1447</v>
      </c>
      <c r="E205" s="797" t="s">
        <v>1698</v>
      </c>
      <c r="F205" s="814"/>
      <c r="G205" s="798" t="s">
        <v>1642</v>
      </c>
      <c r="H205" s="2231"/>
      <c r="I205" s="2235"/>
      <c r="J205" s="2231"/>
      <c r="K205" s="2235"/>
      <c r="L205" s="794"/>
      <c r="M205" s="262"/>
    </row>
    <row r="206" spans="1:13" ht="18">
      <c r="A206" s="262"/>
      <c r="B206" s="2227"/>
      <c r="C206" s="796" t="s">
        <v>1699</v>
      </c>
      <c r="D206" s="813" t="s">
        <v>1447</v>
      </c>
      <c r="E206" s="797" t="s">
        <v>1700</v>
      </c>
      <c r="F206" s="757" t="s">
        <v>1431</v>
      </c>
      <c r="G206" s="798" t="s">
        <v>1642</v>
      </c>
      <c r="H206" s="2231"/>
      <c r="I206" s="2235"/>
      <c r="J206" s="2231"/>
      <c r="K206" s="2235"/>
      <c r="L206" s="794"/>
      <c r="M206" s="262"/>
    </row>
    <row r="207" spans="1:13" ht="16.5">
      <c r="A207" s="262"/>
      <c r="B207" s="2227"/>
      <c r="C207" s="796" t="s">
        <v>1701</v>
      </c>
      <c r="D207" s="813" t="s">
        <v>1659</v>
      </c>
      <c r="E207" s="797" t="s">
        <v>1702</v>
      </c>
      <c r="F207" s="814"/>
      <c r="G207" s="798" t="s">
        <v>1453</v>
      </c>
      <c r="H207" s="2231"/>
      <c r="I207" s="2235"/>
      <c r="J207" s="2231"/>
      <c r="K207" s="2235"/>
      <c r="L207" s="794"/>
      <c r="M207" s="262"/>
    </row>
    <row r="208" spans="1:13" ht="18">
      <c r="A208" s="262"/>
      <c r="B208" s="2227"/>
      <c r="C208" s="796" t="s">
        <v>1703</v>
      </c>
      <c r="D208" s="813" t="s">
        <v>1447</v>
      </c>
      <c r="E208" s="797" t="s">
        <v>1704</v>
      </c>
      <c r="F208" s="757" t="s">
        <v>1431</v>
      </c>
      <c r="G208" s="798" t="s">
        <v>1642</v>
      </c>
      <c r="H208" s="2231"/>
      <c r="I208" s="2235"/>
      <c r="J208" s="2231"/>
      <c r="K208" s="2235"/>
      <c r="L208" s="794"/>
      <c r="M208" s="262"/>
    </row>
    <row r="209" spans="1:13" ht="16.5">
      <c r="A209" s="262"/>
      <c r="B209" s="2227"/>
      <c r="C209" s="796" t="s">
        <v>1705</v>
      </c>
      <c r="D209" s="813" t="s">
        <v>1685</v>
      </c>
      <c r="E209" s="797" t="s">
        <v>358</v>
      </c>
      <c r="F209" s="814"/>
      <c r="G209" s="798" t="s">
        <v>1642</v>
      </c>
      <c r="H209" s="2231"/>
      <c r="I209" s="2235"/>
      <c r="J209" s="2231"/>
      <c r="K209" s="2235"/>
      <c r="L209" s="794"/>
      <c r="M209" s="262"/>
    </row>
    <row r="210" spans="1:13" ht="18">
      <c r="A210" s="262"/>
      <c r="B210" s="2227"/>
      <c r="C210" s="796" t="s">
        <v>1706</v>
      </c>
      <c r="D210" s="813" t="s">
        <v>1659</v>
      </c>
      <c r="E210" s="797" t="s">
        <v>1707</v>
      </c>
      <c r="F210" s="757" t="s">
        <v>1431</v>
      </c>
      <c r="G210" s="798" t="s">
        <v>1642</v>
      </c>
      <c r="H210" s="2231"/>
      <c r="I210" s="2235"/>
      <c r="J210" s="2231"/>
      <c r="K210" s="2235"/>
      <c r="L210" s="794"/>
      <c r="M210" s="262"/>
    </row>
    <row r="211" spans="1:13" ht="18">
      <c r="A211" s="262"/>
      <c r="B211" s="2227"/>
      <c r="C211" s="796" t="s">
        <v>1708</v>
      </c>
      <c r="D211" s="813" t="s">
        <v>1455</v>
      </c>
      <c r="E211" s="797" t="s">
        <v>1709</v>
      </c>
      <c r="F211" s="757" t="s">
        <v>1431</v>
      </c>
      <c r="G211" s="798" t="s">
        <v>1642</v>
      </c>
      <c r="H211" s="2231"/>
      <c r="I211" s="2235"/>
      <c r="J211" s="2231"/>
      <c r="K211" s="2235"/>
      <c r="L211" s="794"/>
      <c r="M211" s="262"/>
    </row>
    <row r="212" spans="1:13" ht="16.5">
      <c r="A212" s="262"/>
      <c r="B212" s="2227"/>
      <c r="C212" s="796" t="s">
        <v>1710</v>
      </c>
      <c r="D212" s="813" t="s">
        <v>1450</v>
      </c>
      <c r="E212" s="797" t="s">
        <v>1711</v>
      </c>
      <c r="F212" s="814"/>
      <c r="G212" s="798" t="s">
        <v>1453</v>
      </c>
      <c r="H212" s="2231"/>
      <c r="I212" s="2235"/>
      <c r="J212" s="2231"/>
      <c r="K212" s="2235"/>
      <c r="L212" s="794"/>
      <c r="M212" s="262"/>
    </row>
    <row r="213" spans="1:13" ht="18">
      <c r="A213" s="262"/>
      <c r="B213" s="2227"/>
      <c r="C213" s="796" t="s">
        <v>1712</v>
      </c>
      <c r="D213" s="813" t="s">
        <v>1664</v>
      </c>
      <c r="E213" s="797" t="s">
        <v>1713</v>
      </c>
      <c r="F213" s="757" t="s">
        <v>1431</v>
      </c>
      <c r="G213" s="798" t="s">
        <v>1453</v>
      </c>
      <c r="H213" s="2231"/>
      <c r="I213" s="2235"/>
      <c r="J213" s="2231"/>
      <c r="K213" s="2235"/>
      <c r="L213" s="794"/>
      <c r="M213" s="262"/>
    </row>
    <row r="214" spans="1:13" ht="18">
      <c r="A214" s="262"/>
      <c r="B214" s="2227"/>
      <c r="C214" s="796" t="s">
        <v>1714</v>
      </c>
      <c r="D214" s="813" t="s">
        <v>1685</v>
      </c>
      <c r="E214" s="797" t="s">
        <v>1715</v>
      </c>
      <c r="F214" s="757" t="s">
        <v>1431</v>
      </c>
      <c r="G214" s="798" t="s">
        <v>1642</v>
      </c>
      <c r="H214" s="2231"/>
      <c r="I214" s="2235"/>
      <c r="J214" s="2231"/>
      <c r="K214" s="2235"/>
      <c r="L214" s="794"/>
      <c r="M214" s="262"/>
    </row>
    <row r="215" spans="1:13" ht="18">
      <c r="A215" s="262"/>
      <c r="B215" s="2227"/>
      <c r="C215" s="796" t="s">
        <v>1716</v>
      </c>
      <c r="D215" s="813" t="s">
        <v>1685</v>
      </c>
      <c r="E215" s="797" t="s">
        <v>1717</v>
      </c>
      <c r="F215" s="757" t="s">
        <v>1431</v>
      </c>
      <c r="G215" s="798" t="s">
        <v>1642</v>
      </c>
      <c r="H215" s="2231"/>
      <c r="I215" s="2235"/>
      <c r="J215" s="2231"/>
      <c r="K215" s="2235"/>
      <c r="L215" s="794"/>
      <c r="M215" s="262"/>
    </row>
    <row r="216" spans="1:13" ht="18">
      <c r="A216" s="262"/>
      <c r="B216" s="2227"/>
      <c r="C216" s="796" t="s">
        <v>1718</v>
      </c>
      <c r="D216" s="813" t="s">
        <v>1685</v>
      </c>
      <c r="E216" s="797" t="s">
        <v>1719</v>
      </c>
      <c r="F216" s="757" t="s">
        <v>1431</v>
      </c>
      <c r="G216" s="798" t="s">
        <v>1642</v>
      </c>
      <c r="H216" s="2231"/>
      <c r="I216" s="2235"/>
      <c r="J216" s="2231"/>
      <c r="K216" s="2235"/>
      <c r="L216" s="815"/>
      <c r="M216" s="262"/>
    </row>
    <row r="217" spans="1:13" ht="18">
      <c r="A217" s="262"/>
      <c r="B217" s="2227"/>
      <c r="C217" s="796" t="s">
        <v>1720</v>
      </c>
      <c r="D217" s="813" t="s">
        <v>1659</v>
      </c>
      <c r="E217" s="797" t="s">
        <v>1721</v>
      </c>
      <c r="F217" s="757"/>
      <c r="G217" s="798" t="s">
        <v>1453</v>
      </c>
      <c r="H217" s="2231"/>
      <c r="I217" s="2235"/>
      <c r="J217" s="2231"/>
      <c r="K217" s="2235"/>
      <c r="L217" s="815"/>
      <c r="M217" s="262"/>
    </row>
    <row r="218" spans="1:13" ht="18">
      <c r="A218" s="262"/>
      <c r="B218" s="2227"/>
      <c r="C218" s="796" t="s">
        <v>1722</v>
      </c>
      <c r="D218" s="813" t="s">
        <v>1685</v>
      </c>
      <c r="E218" s="797" t="s">
        <v>1723</v>
      </c>
      <c r="F218" s="757"/>
      <c r="G218" s="798" t="s">
        <v>1642</v>
      </c>
      <c r="H218" s="2231"/>
      <c r="I218" s="2235"/>
      <c r="J218" s="2231"/>
      <c r="K218" s="2235"/>
      <c r="L218" s="815"/>
      <c r="M218" s="262"/>
    </row>
    <row r="219" spans="1:13" ht="18.75" thickBot="1">
      <c r="A219" s="262"/>
      <c r="B219" s="2228"/>
      <c r="C219" s="816" t="s">
        <v>1724</v>
      </c>
      <c r="D219" s="817" t="s">
        <v>1685</v>
      </c>
      <c r="E219" s="818" t="s">
        <v>1725</v>
      </c>
      <c r="F219" s="751"/>
      <c r="G219" s="819" t="s">
        <v>1642</v>
      </c>
      <c r="H219" s="2232"/>
      <c r="I219" s="2236"/>
      <c r="J219" s="2232"/>
      <c r="K219" s="2236"/>
      <c r="L219" s="815"/>
      <c r="M219" s="262"/>
    </row>
    <row r="220" spans="1:13" ht="18">
      <c r="A220" s="262"/>
      <c r="B220" s="2211" t="s">
        <v>1726</v>
      </c>
      <c r="C220" s="820" t="s">
        <v>1727</v>
      </c>
      <c r="D220" s="820" t="s">
        <v>1447</v>
      </c>
      <c r="E220" s="792" t="s">
        <v>1728</v>
      </c>
      <c r="F220" s="745" t="s">
        <v>1431</v>
      </c>
      <c r="G220" s="793" t="s">
        <v>1642</v>
      </c>
      <c r="H220" s="2237">
        <v>8.7799999999999994</v>
      </c>
      <c r="I220" s="2240">
        <v>9.6300000000000008</v>
      </c>
      <c r="J220" s="2237">
        <f>H220*5.8</f>
        <v>50.923999999999992</v>
      </c>
      <c r="K220" s="2240">
        <f>I220*5.8</f>
        <v>55.854000000000006</v>
      </c>
      <c r="L220" s="815"/>
      <c r="M220" s="262"/>
    </row>
    <row r="221" spans="1:13" ht="16.5">
      <c r="A221" s="262"/>
      <c r="B221" s="2212"/>
      <c r="C221" s="821" t="s">
        <v>1729</v>
      </c>
      <c r="D221" s="821" t="s">
        <v>1454</v>
      </c>
      <c r="E221" s="797" t="s">
        <v>1730</v>
      </c>
      <c r="F221" s="814"/>
      <c r="G221" s="798" t="s">
        <v>1642</v>
      </c>
      <c r="H221" s="2238"/>
      <c r="I221" s="2241"/>
      <c r="J221" s="2238"/>
      <c r="K221" s="2241"/>
      <c r="L221" s="815"/>
      <c r="M221" s="262"/>
    </row>
    <row r="222" spans="1:13" ht="18">
      <c r="A222" s="262"/>
      <c r="B222" s="2212"/>
      <c r="C222" s="821" t="s">
        <v>1731</v>
      </c>
      <c r="D222" s="821" t="s">
        <v>1455</v>
      </c>
      <c r="E222" s="797" t="s">
        <v>1732</v>
      </c>
      <c r="F222" s="757" t="s">
        <v>1431</v>
      </c>
      <c r="G222" s="798" t="s">
        <v>1642</v>
      </c>
      <c r="H222" s="2238"/>
      <c r="I222" s="2241"/>
      <c r="J222" s="2238"/>
      <c r="K222" s="2241"/>
      <c r="L222" s="815"/>
      <c r="M222" s="262"/>
    </row>
    <row r="223" spans="1:13" ht="18">
      <c r="A223" s="262"/>
      <c r="B223" s="2212"/>
      <c r="C223" s="821" t="s">
        <v>1733</v>
      </c>
      <c r="D223" s="821" t="s">
        <v>1455</v>
      </c>
      <c r="E223" s="797" t="s">
        <v>1734</v>
      </c>
      <c r="F223" s="757" t="s">
        <v>1431</v>
      </c>
      <c r="G223" s="798" t="s">
        <v>1642</v>
      </c>
      <c r="H223" s="2238"/>
      <c r="I223" s="2241"/>
      <c r="J223" s="2238"/>
      <c r="K223" s="2241"/>
      <c r="L223" s="815"/>
      <c r="M223" s="262"/>
    </row>
    <row r="224" spans="1:13" ht="18">
      <c r="A224" s="262"/>
      <c r="B224" s="2212"/>
      <c r="C224" s="821" t="s">
        <v>1735</v>
      </c>
      <c r="D224" s="821" t="s">
        <v>1736</v>
      </c>
      <c r="E224" s="797" t="s">
        <v>1737</v>
      </c>
      <c r="F224" s="757" t="s">
        <v>1431</v>
      </c>
      <c r="G224" s="798" t="s">
        <v>1642</v>
      </c>
      <c r="H224" s="2238"/>
      <c r="I224" s="2241"/>
      <c r="J224" s="2238"/>
      <c r="K224" s="2241"/>
      <c r="L224" s="815"/>
      <c r="M224" s="262"/>
    </row>
    <row r="225" spans="1:13" ht="18.75" thickBot="1">
      <c r="A225" s="262"/>
      <c r="B225" s="2213"/>
      <c r="C225" s="822" t="s">
        <v>1738</v>
      </c>
      <c r="D225" s="822" t="s">
        <v>1736</v>
      </c>
      <c r="E225" s="818" t="s">
        <v>1739</v>
      </c>
      <c r="F225" s="757" t="s">
        <v>1431</v>
      </c>
      <c r="G225" s="819" t="s">
        <v>1642</v>
      </c>
      <c r="H225" s="2239"/>
      <c r="I225" s="2242"/>
      <c r="J225" s="2239"/>
      <c r="K225" s="2242"/>
      <c r="L225" s="815"/>
      <c r="M225" s="262"/>
    </row>
    <row r="226" spans="1:13" ht="16.5">
      <c r="A226" s="262"/>
      <c r="B226" s="2211" t="s">
        <v>1740</v>
      </c>
      <c r="C226" s="791" t="s">
        <v>1741</v>
      </c>
      <c r="D226" s="791" t="s">
        <v>1455</v>
      </c>
      <c r="E226" s="792" t="s">
        <v>1742</v>
      </c>
      <c r="F226" s="823"/>
      <c r="G226" s="824" t="s">
        <v>1642</v>
      </c>
      <c r="H226" s="2214">
        <v>9.4499999999999993</v>
      </c>
      <c r="I226" s="2217">
        <v>9.9499999999999993</v>
      </c>
      <c r="J226" s="2214">
        <f>H226*5.8</f>
        <v>54.809999999999995</v>
      </c>
      <c r="K226" s="2217">
        <f>I226*5.8</f>
        <v>57.709999999999994</v>
      </c>
      <c r="L226" s="815"/>
      <c r="M226" s="262"/>
    </row>
    <row r="227" spans="1:13" ht="16.5">
      <c r="A227" s="262"/>
      <c r="B227" s="2212"/>
      <c r="C227" s="796" t="s">
        <v>1743</v>
      </c>
      <c r="D227" s="796" t="s">
        <v>1454</v>
      </c>
      <c r="E227" s="797" t="s">
        <v>1744</v>
      </c>
      <c r="F227" s="814"/>
      <c r="G227" s="825" t="s">
        <v>1453</v>
      </c>
      <c r="H227" s="2215"/>
      <c r="I227" s="2218"/>
      <c r="J227" s="2215"/>
      <c r="K227" s="2218"/>
      <c r="L227" s="794"/>
      <c r="M227" s="262"/>
    </row>
    <row r="228" spans="1:13" ht="16.5">
      <c r="A228" s="262"/>
      <c r="B228" s="2212"/>
      <c r="C228" s="796" t="s">
        <v>1745</v>
      </c>
      <c r="D228" s="796" t="s">
        <v>1664</v>
      </c>
      <c r="E228" s="797" t="s">
        <v>1746</v>
      </c>
      <c r="F228" s="814"/>
      <c r="G228" s="825" t="s">
        <v>1642</v>
      </c>
      <c r="H228" s="2215"/>
      <c r="I228" s="2218"/>
      <c r="J228" s="2215"/>
      <c r="K228" s="2218"/>
      <c r="L228" s="789"/>
      <c r="M228" s="262"/>
    </row>
    <row r="229" spans="1:13" ht="16.5">
      <c r="A229" s="262"/>
      <c r="B229" s="2212"/>
      <c r="C229" s="796" t="s">
        <v>1747</v>
      </c>
      <c r="D229" s="796" t="s">
        <v>1447</v>
      </c>
      <c r="E229" s="797" t="s">
        <v>1748</v>
      </c>
      <c r="F229" s="814"/>
      <c r="G229" s="825" t="s">
        <v>1642</v>
      </c>
      <c r="H229" s="2215"/>
      <c r="I229" s="2218"/>
      <c r="J229" s="2215"/>
      <c r="K229" s="2218"/>
      <c r="L229" s="789"/>
      <c r="M229" s="262"/>
    </row>
    <row r="230" spans="1:13" ht="18">
      <c r="A230" s="262"/>
      <c r="B230" s="2212"/>
      <c r="C230" s="796" t="s">
        <v>1749</v>
      </c>
      <c r="D230" s="796" t="s">
        <v>1664</v>
      </c>
      <c r="E230" s="797" t="s">
        <v>1750</v>
      </c>
      <c r="F230" s="757" t="s">
        <v>1431</v>
      </c>
      <c r="G230" s="825"/>
      <c r="H230" s="2215"/>
      <c r="I230" s="2218"/>
      <c r="J230" s="2215"/>
      <c r="K230" s="2218"/>
      <c r="L230" s="789"/>
      <c r="M230" s="262"/>
    </row>
    <row r="231" spans="1:13" ht="18">
      <c r="A231" s="262"/>
      <c r="B231" s="2212"/>
      <c r="C231" s="796" t="s">
        <v>1751</v>
      </c>
      <c r="D231" s="796" t="s">
        <v>1447</v>
      </c>
      <c r="E231" s="797" t="s">
        <v>1752</v>
      </c>
      <c r="F231" s="757"/>
      <c r="G231" s="825" t="s">
        <v>1642</v>
      </c>
      <c r="H231" s="2215"/>
      <c r="I231" s="2218"/>
      <c r="J231" s="2215"/>
      <c r="K231" s="2218"/>
      <c r="L231" s="789"/>
      <c r="M231" s="262"/>
    </row>
    <row r="232" spans="1:13" ht="18">
      <c r="A232" s="262"/>
      <c r="B232" s="2212"/>
      <c r="C232" s="796" t="s">
        <v>1753</v>
      </c>
      <c r="D232" s="796" t="s">
        <v>1447</v>
      </c>
      <c r="E232" s="797" t="s">
        <v>1754</v>
      </c>
      <c r="F232" s="757" t="s">
        <v>1431</v>
      </c>
      <c r="G232" s="825" t="s">
        <v>1642</v>
      </c>
      <c r="H232" s="2215"/>
      <c r="I232" s="2218"/>
      <c r="J232" s="2215"/>
      <c r="K232" s="2218"/>
      <c r="L232" s="789"/>
      <c r="M232" s="721"/>
    </row>
    <row r="233" spans="1:13" ht="16.5">
      <c r="A233" s="262"/>
      <c r="B233" s="2212"/>
      <c r="C233" s="796" t="s">
        <v>1755</v>
      </c>
      <c r="D233" s="796" t="s">
        <v>1450</v>
      </c>
      <c r="E233" s="797" t="s">
        <v>1756</v>
      </c>
      <c r="F233" s="814"/>
      <c r="G233" s="825" t="s">
        <v>1757</v>
      </c>
      <c r="H233" s="2215"/>
      <c r="I233" s="2218"/>
      <c r="J233" s="2215"/>
      <c r="K233" s="2218"/>
      <c r="L233" s="789"/>
      <c r="M233" s="262"/>
    </row>
    <row r="234" spans="1:13" ht="17.25" thickBot="1">
      <c r="A234" s="721"/>
      <c r="B234" s="2213"/>
      <c r="C234" s="816" t="s">
        <v>1758</v>
      </c>
      <c r="D234" s="816" t="s">
        <v>1454</v>
      </c>
      <c r="E234" s="818" t="s">
        <v>1759</v>
      </c>
      <c r="F234" s="826"/>
      <c r="G234" s="827" t="s">
        <v>1453</v>
      </c>
      <c r="H234" s="2216"/>
      <c r="I234" s="2219"/>
      <c r="J234" s="2216"/>
      <c r="K234" s="2219"/>
      <c r="L234" s="789"/>
      <c r="M234" s="262"/>
    </row>
    <row r="235" spans="1:13" ht="16.5">
      <c r="A235" s="262"/>
      <c r="B235" s="2211" t="s">
        <v>1760</v>
      </c>
      <c r="C235" s="828" t="s">
        <v>1761</v>
      </c>
      <c r="D235" s="820" t="s">
        <v>1454</v>
      </c>
      <c r="E235" s="792" t="s">
        <v>1762</v>
      </c>
      <c r="F235" s="823"/>
      <c r="G235" s="824" t="s">
        <v>1453</v>
      </c>
      <c r="H235" s="2220">
        <v>11.08</v>
      </c>
      <c r="I235" s="2223" t="s">
        <v>456</v>
      </c>
      <c r="J235" s="2220">
        <f>H235*5.8</f>
        <v>64.263999999999996</v>
      </c>
      <c r="K235" s="2223" t="s">
        <v>456</v>
      </c>
      <c r="L235" s="789"/>
      <c r="M235" s="721"/>
    </row>
    <row r="236" spans="1:13" ht="16.5">
      <c r="A236" s="829"/>
      <c r="B236" s="2212"/>
      <c r="C236" s="830" t="s">
        <v>1763</v>
      </c>
      <c r="D236" s="821" t="s">
        <v>1454</v>
      </c>
      <c r="E236" s="797" t="s">
        <v>1764</v>
      </c>
      <c r="F236" s="814"/>
      <c r="G236" s="825" t="s">
        <v>1453</v>
      </c>
      <c r="H236" s="2221"/>
      <c r="I236" s="2224"/>
      <c r="J236" s="2221"/>
      <c r="K236" s="2224"/>
      <c r="L236" s="794"/>
      <c r="M236" s="481"/>
    </row>
    <row r="237" spans="1:13" ht="16.5">
      <c r="A237" s="483"/>
      <c r="B237" s="2212"/>
      <c r="C237" s="830" t="s">
        <v>1765</v>
      </c>
      <c r="D237" s="821" t="s">
        <v>1454</v>
      </c>
      <c r="E237" s="797" t="s">
        <v>1766</v>
      </c>
      <c r="F237" s="814"/>
      <c r="G237" s="825"/>
      <c r="H237" s="2221"/>
      <c r="I237" s="2224"/>
      <c r="J237" s="2221"/>
      <c r="K237" s="2224"/>
      <c r="L237" s="831"/>
      <c r="M237" s="721"/>
    </row>
    <row r="238" spans="1:13" ht="16.5">
      <c r="A238" s="483"/>
      <c r="B238" s="2212"/>
      <c r="C238" s="830" t="s">
        <v>1767</v>
      </c>
      <c r="D238" s="821" t="s">
        <v>1454</v>
      </c>
      <c r="E238" s="797" t="s">
        <v>351</v>
      </c>
      <c r="F238" s="814"/>
      <c r="G238" s="825"/>
      <c r="H238" s="2221"/>
      <c r="I238" s="2224"/>
      <c r="J238" s="2221"/>
      <c r="K238" s="2224"/>
      <c r="L238" s="831"/>
      <c r="M238" s="721"/>
    </row>
    <row r="239" spans="1:13" ht="16.5">
      <c r="A239" s="483"/>
      <c r="B239" s="2212"/>
      <c r="C239" s="830" t="s">
        <v>1768</v>
      </c>
      <c r="D239" s="821" t="s">
        <v>1454</v>
      </c>
      <c r="E239" s="797" t="s">
        <v>1769</v>
      </c>
      <c r="F239" s="832"/>
      <c r="G239" s="825" t="s">
        <v>1453</v>
      </c>
      <c r="H239" s="2221"/>
      <c r="I239" s="2224"/>
      <c r="J239" s="2221"/>
      <c r="K239" s="2224"/>
      <c r="L239" s="831"/>
      <c r="M239" s="721"/>
    </row>
    <row r="240" spans="1:13" ht="16.5">
      <c r="A240" s="829"/>
      <c r="B240" s="2212"/>
      <c r="C240" s="830" t="s">
        <v>1770</v>
      </c>
      <c r="D240" s="821" t="s">
        <v>1454</v>
      </c>
      <c r="E240" s="797" t="s">
        <v>1771</v>
      </c>
      <c r="F240" s="832"/>
      <c r="G240" s="825"/>
      <c r="H240" s="2221"/>
      <c r="I240" s="2224"/>
      <c r="J240" s="2221"/>
      <c r="K240" s="2224"/>
      <c r="L240" s="794"/>
      <c r="M240" s="481"/>
    </row>
    <row r="241" spans="1:13" ht="16.5">
      <c r="A241" s="483"/>
      <c r="B241" s="2212"/>
      <c r="C241" s="830" t="s">
        <v>1772</v>
      </c>
      <c r="D241" s="821" t="s">
        <v>1454</v>
      </c>
      <c r="E241" s="797" t="s">
        <v>1773</v>
      </c>
      <c r="F241" s="832"/>
      <c r="G241" s="825" t="s">
        <v>1453</v>
      </c>
      <c r="H241" s="2221"/>
      <c r="I241" s="2224"/>
      <c r="J241" s="2221"/>
      <c r="K241" s="2224"/>
      <c r="L241" s="720"/>
      <c r="M241" s="721"/>
    </row>
    <row r="242" spans="1:13" ht="16.5">
      <c r="A242" s="483"/>
      <c r="B242" s="2212"/>
      <c r="C242" s="830" t="s">
        <v>1774</v>
      </c>
      <c r="D242" s="821" t="s">
        <v>1454</v>
      </c>
      <c r="E242" s="797" t="s">
        <v>1775</v>
      </c>
      <c r="F242" s="832"/>
      <c r="G242" s="825" t="s">
        <v>1453</v>
      </c>
      <c r="H242" s="2221"/>
      <c r="I242" s="2224"/>
      <c r="J242" s="2221"/>
      <c r="K242" s="2224"/>
      <c r="L242" s="720"/>
      <c r="M242" s="721"/>
    </row>
    <row r="243" spans="1:13" ht="16.5">
      <c r="A243" s="483"/>
      <c r="B243" s="2212"/>
      <c r="C243" s="830" t="s">
        <v>1776</v>
      </c>
      <c r="D243" s="821" t="s">
        <v>1454</v>
      </c>
      <c r="E243" s="797" t="s">
        <v>1777</v>
      </c>
      <c r="F243" s="832"/>
      <c r="G243" s="825" t="s">
        <v>1453</v>
      </c>
      <c r="H243" s="2221"/>
      <c r="I243" s="2224"/>
      <c r="J243" s="2221"/>
      <c r="K243" s="2224"/>
      <c r="L243" s="720"/>
      <c r="M243" s="721"/>
    </row>
    <row r="244" spans="1:13" ht="17.25" thickBot="1">
      <c r="A244" s="483"/>
      <c r="B244" s="2213"/>
      <c r="C244" s="833" t="s">
        <v>1778</v>
      </c>
      <c r="D244" s="822" t="s">
        <v>1454</v>
      </c>
      <c r="E244" s="818" t="s">
        <v>1779</v>
      </c>
      <c r="F244" s="826"/>
      <c r="G244" s="827" t="s">
        <v>1453</v>
      </c>
      <c r="H244" s="2222"/>
      <c r="I244" s="2225"/>
      <c r="J244" s="2222"/>
      <c r="K244" s="2225"/>
      <c r="L244" s="720"/>
      <c r="M244" s="721"/>
    </row>
    <row r="245" spans="1:13" ht="16.5">
      <c r="A245" s="483"/>
      <c r="B245" s="834"/>
      <c r="C245" s="835"/>
      <c r="D245" s="835"/>
      <c r="E245" s="836"/>
      <c r="F245" s="837"/>
      <c r="G245" s="835"/>
      <c r="H245" s="838"/>
      <c r="I245" s="839"/>
      <c r="J245" s="838"/>
      <c r="K245" s="839"/>
      <c r="L245" s="720"/>
      <c r="M245" s="721"/>
    </row>
    <row r="246" spans="1:13" ht="17.25" thickBot="1">
      <c r="A246" s="483"/>
      <c r="B246" s="834"/>
      <c r="C246" s="835"/>
      <c r="D246" s="835"/>
      <c r="E246" s="836"/>
      <c r="F246" s="837"/>
      <c r="G246" s="835"/>
      <c r="H246" s="838"/>
      <c r="I246" s="839"/>
      <c r="J246" s="838"/>
      <c r="K246" s="839"/>
      <c r="L246" s="720"/>
      <c r="M246" s="721"/>
    </row>
    <row r="247" spans="1:13" ht="17.25" thickBot="1">
      <c r="A247" s="726"/>
      <c r="B247" s="727" t="s">
        <v>1431</v>
      </c>
      <c r="C247" s="728" t="s">
        <v>1432</v>
      </c>
      <c r="D247" s="729"/>
      <c r="E247" s="729"/>
      <c r="F247" s="730"/>
      <c r="G247" s="731"/>
      <c r="H247" s="732"/>
      <c r="I247" s="733"/>
      <c r="J247" s="732"/>
      <c r="K247" s="733"/>
      <c r="L247" s="483"/>
      <c r="M247" s="262"/>
    </row>
    <row r="248" spans="1:13" ht="16.5">
      <c r="A248" s="726"/>
      <c r="B248" s="734"/>
      <c r="C248" s="728"/>
      <c r="D248" s="729"/>
      <c r="E248" s="729"/>
      <c r="F248" s="730"/>
      <c r="G248" s="731"/>
      <c r="H248" s="732"/>
      <c r="I248" s="733"/>
      <c r="J248" s="732"/>
      <c r="K248" s="733"/>
      <c r="L248" s="483"/>
      <c r="M248" s="262"/>
    </row>
    <row r="249" spans="1:13" ht="19.5" thickBot="1">
      <c r="A249" s="483"/>
      <c r="B249" s="787" t="s">
        <v>1780</v>
      </c>
      <c r="C249" s="483"/>
      <c r="D249" s="721"/>
      <c r="E249" s="786"/>
      <c r="F249" s="786"/>
      <c r="G249" s="786"/>
      <c r="H249" s="721"/>
      <c r="I249" s="724" t="s">
        <v>1637</v>
      </c>
      <c r="J249" s="721"/>
      <c r="K249" s="724" t="s">
        <v>1637</v>
      </c>
      <c r="L249" s="720"/>
      <c r="M249" s="721"/>
    </row>
    <row r="250" spans="1:13" ht="17.25" thickBot="1">
      <c r="A250" s="2204" t="s">
        <v>393</v>
      </c>
      <c r="B250" s="2083" t="s">
        <v>1781</v>
      </c>
      <c r="C250" s="2083" t="s">
        <v>1434</v>
      </c>
      <c r="D250" s="2084"/>
      <c r="E250" s="2088" t="s">
        <v>394</v>
      </c>
      <c r="F250" s="2207" t="s">
        <v>1439</v>
      </c>
      <c r="G250" s="2209" t="s">
        <v>1440</v>
      </c>
      <c r="H250" s="2165" t="s">
        <v>1782</v>
      </c>
      <c r="I250" s="2166"/>
      <c r="J250" s="2165" t="s">
        <v>1783</v>
      </c>
      <c r="K250" s="2166"/>
      <c r="L250" s="720"/>
      <c r="M250" s="721"/>
    </row>
    <row r="251" spans="1:13" ht="36.75" thickBot="1">
      <c r="A251" s="2205"/>
      <c r="B251" s="2173"/>
      <c r="C251" s="2085"/>
      <c r="D251" s="2086"/>
      <c r="E251" s="2206"/>
      <c r="F251" s="2208"/>
      <c r="G251" s="2210"/>
      <c r="H251" s="840" t="s">
        <v>1443</v>
      </c>
      <c r="I251" s="841" t="s">
        <v>1784</v>
      </c>
      <c r="J251" s="840" t="s">
        <v>1785</v>
      </c>
      <c r="K251" s="841" t="s">
        <v>1784</v>
      </c>
      <c r="L251" s="720"/>
      <c r="M251" s="721"/>
    </row>
    <row r="252" spans="1:13" ht="18" customHeight="1">
      <c r="A252" s="842">
        <v>1</v>
      </c>
      <c r="B252" s="843" t="s">
        <v>1786</v>
      </c>
      <c r="C252" s="2195" t="s">
        <v>1787</v>
      </c>
      <c r="D252" s="844"/>
      <c r="E252" s="845" t="s">
        <v>1788</v>
      </c>
      <c r="F252" s="846"/>
      <c r="G252" s="847" t="s">
        <v>1789</v>
      </c>
      <c r="H252" s="2198">
        <v>28.8</v>
      </c>
      <c r="I252" s="2201" t="s">
        <v>1470</v>
      </c>
      <c r="J252" s="2198">
        <f>H252*5.8</f>
        <v>167.04</v>
      </c>
      <c r="K252" s="2201" t="s">
        <v>1470</v>
      </c>
      <c r="L252" s="720"/>
      <c r="M252" s="721"/>
    </row>
    <row r="253" spans="1:13" ht="18" customHeight="1">
      <c r="A253" s="848">
        <f>A252+1</f>
        <v>2</v>
      </c>
      <c r="B253" s="849" t="s">
        <v>1790</v>
      </c>
      <c r="C253" s="2196"/>
      <c r="D253" s="844"/>
      <c r="E253" s="850" t="s">
        <v>1791</v>
      </c>
      <c r="F253" s="851"/>
      <c r="G253" s="852" t="s">
        <v>1789</v>
      </c>
      <c r="H253" s="2199"/>
      <c r="I253" s="2202"/>
      <c r="J253" s="2199"/>
      <c r="K253" s="2202"/>
      <c r="L253" s="720"/>
      <c r="M253" s="721"/>
    </row>
    <row r="254" spans="1:13" ht="18" customHeight="1" thickBot="1">
      <c r="A254" s="853">
        <f>A253+1</f>
        <v>3</v>
      </c>
      <c r="B254" s="854" t="s">
        <v>1792</v>
      </c>
      <c r="C254" s="2197"/>
      <c r="D254" s="855"/>
      <c r="E254" s="856" t="s">
        <v>1793</v>
      </c>
      <c r="F254" s="857"/>
      <c r="G254" s="858" t="s">
        <v>1789</v>
      </c>
      <c r="H254" s="2200"/>
      <c r="I254" s="2203"/>
      <c r="J254" s="2200"/>
      <c r="K254" s="2203"/>
      <c r="L254" s="720"/>
      <c r="M254" s="721"/>
    </row>
    <row r="255" spans="1:13" ht="18" customHeight="1" thickBot="1">
      <c r="A255" s="859">
        <f t="shared" ref="A255:A318" si="0">A254+1</f>
        <v>4</v>
      </c>
      <c r="B255" s="860" t="s">
        <v>1794</v>
      </c>
      <c r="C255" s="861" t="s">
        <v>1795</v>
      </c>
      <c r="D255" s="862"/>
      <c r="E255" s="863" t="s">
        <v>1796</v>
      </c>
      <c r="F255" s="864"/>
      <c r="G255" s="865" t="s">
        <v>1789</v>
      </c>
      <c r="H255" s="866">
        <v>10.14</v>
      </c>
      <c r="I255" s="867" t="s">
        <v>1470</v>
      </c>
      <c r="J255" s="868">
        <f>H255*5.8</f>
        <v>58.812000000000005</v>
      </c>
      <c r="K255" s="867" t="s">
        <v>1470</v>
      </c>
      <c r="L255" s="720"/>
      <c r="M255" s="721"/>
    </row>
    <row r="256" spans="1:13" ht="18" customHeight="1">
      <c r="A256" s="842">
        <f t="shared" si="0"/>
        <v>5</v>
      </c>
      <c r="B256" s="869" t="s">
        <v>1797</v>
      </c>
      <c r="C256" s="2190" t="s">
        <v>1798</v>
      </c>
      <c r="D256" s="870"/>
      <c r="E256" s="845" t="s">
        <v>1799</v>
      </c>
      <c r="F256" s="846"/>
      <c r="G256" s="847" t="s">
        <v>1789</v>
      </c>
      <c r="H256" s="2192">
        <v>10.5</v>
      </c>
      <c r="I256" s="2187" t="s">
        <v>1470</v>
      </c>
      <c r="J256" s="2184">
        <f>H256*5.8</f>
        <v>60.9</v>
      </c>
      <c r="K256" s="2187" t="s">
        <v>1470</v>
      </c>
      <c r="L256" s="720"/>
      <c r="M256" s="721"/>
    </row>
    <row r="257" spans="1:13" ht="18" customHeight="1" thickBot="1">
      <c r="A257" s="853">
        <f t="shared" si="0"/>
        <v>6</v>
      </c>
      <c r="B257" s="871" t="s">
        <v>1800</v>
      </c>
      <c r="C257" s="2191"/>
      <c r="D257" s="855"/>
      <c r="E257" s="856" t="s">
        <v>1801</v>
      </c>
      <c r="F257" s="857"/>
      <c r="G257" s="858" t="s">
        <v>1789</v>
      </c>
      <c r="H257" s="2193"/>
      <c r="I257" s="2189"/>
      <c r="J257" s="2186"/>
      <c r="K257" s="2189"/>
      <c r="L257" s="720"/>
      <c r="M257" s="721"/>
    </row>
    <row r="258" spans="1:13" ht="18" customHeight="1">
      <c r="A258" s="842">
        <f t="shared" si="0"/>
        <v>7</v>
      </c>
      <c r="B258" s="872" t="s">
        <v>1802</v>
      </c>
      <c r="C258" s="2140" t="s">
        <v>1803</v>
      </c>
      <c r="D258" s="873"/>
      <c r="E258" s="874" t="s">
        <v>1804</v>
      </c>
      <c r="F258" s="846"/>
      <c r="G258" s="875" t="s">
        <v>1789</v>
      </c>
      <c r="H258" s="2192">
        <v>10.76</v>
      </c>
      <c r="I258" s="2187" t="s">
        <v>1470</v>
      </c>
      <c r="J258" s="2192">
        <f>H258*5.8</f>
        <v>62.407999999999994</v>
      </c>
      <c r="K258" s="2187" t="s">
        <v>1470</v>
      </c>
      <c r="L258" s="720"/>
      <c r="M258" s="721"/>
    </row>
    <row r="259" spans="1:13" ht="18" customHeight="1">
      <c r="A259" s="848">
        <f t="shared" si="0"/>
        <v>8</v>
      </c>
      <c r="B259" s="876" t="s">
        <v>1805</v>
      </c>
      <c r="C259" s="2141"/>
      <c r="D259" s="481"/>
      <c r="E259" s="877" t="s">
        <v>1806</v>
      </c>
      <c r="F259" s="851"/>
      <c r="G259" s="878" t="s">
        <v>1789</v>
      </c>
      <c r="H259" s="2194"/>
      <c r="I259" s="2188"/>
      <c r="J259" s="2194"/>
      <c r="K259" s="2188"/>
      <c r="L259" s="720"/>
      <c r="M259" s="721"/>
    </row>
    <row r="260" spans="1:13" ht="18" customHeight="1" thickBot="1">
      <c r="A260" s="853">
        <f t="shared" si="0"/>
        <v>9</v>
      </c>
      <c r="B260" s="879" t="s">
        <v>1807</v>
      </c>
      <c r="C260" s="2142"/>
      <c r="D260" s="880"/>
      <c r="E260" s="881" t="s">
        <v>1808</v>
      </c>
      <c r="F260" s="857"/>
      <c r="G260" s="882" t="s">
        <v>1789</v>
      </c>
      <c r="H260" s="2193"/>
      <c r="I260" s="2189"/>
      <c r="J260" s="2193"/>
      <c r="K260" s="2189"/>
      <c r="L260" s="720"/>
      <c r="M260" s="721"/>
    </row>
    <row r="261" spans="1:13" ht="18" customHeight="1">
      <c r="A261" s="842">
        <f t="shared" si="0"/>
        <v>10</v>
      </c>
      <c r="B261" s="883" t="s">
        <v>1809</v>
      </c>
      <c r="C261" s="2140" t="s">
        <v>1810</v>
      </c>
      <c r="D261" s="873"/>
      <c r="E261" s="884" t="s">
        <v>1811</v>
      </c>
      <c r="F261" s="885"/>
      <c r="G261" s="846" t="s">
        <v>1789</v>
      </c>
      <c r="H261" s="2184">
        <v>11.53</v>
      </c>
      <c r="I261" s="2187" t="s">
        <v>1470</v>
      </c>
      <c r="J261" s="2184">
        <f>H261*5.8</f>
        <v>66.873999999999995</v>
      </c>
      <c r="K261" s="2187" t="s">
        <v>1470</v>
      </c>
      <c r="L261" s="720"/>
      <c r="M261" s="721"/>
    </row>
    <row r="262" spans="1:13" ht="18" customHeight="1">
      <c r="A262" s="848">
        <f t="shared" si="0"/>
        <v>11</v>
      </c>
      <c r="B262" s="886" t="s">
        <v>1812</v>
      </c>
      <c r="C262" s="2141"/>
      <c r="D262" s="481"/>
      <c r="E262" s="887" t="s">
        <v>1813</v>
      </c>
      <c r="F262" s="888"/>
      <c r="G262" s="851" t="s">
        <v>1789</v>
      </c>
      <c r="H262" s="2185"/>
      <c r="I262" s="2188"/>
      <c r="J262" s="2185"/>
      <c r="K262" s="2188"/>
      <c r="L262" s="720"/>
      <c r="M262" s="721"/>
    </row>
    <row r="263" spans="1:13" ht="18" customHeight="1">
      <c r="A263" s="848">
        <f t="shared" si="0"/>
        <v>12</v>
      </c>
      <c r="B263" s="886" t="s">
        <v>1814</v>
      </c>
      <c r="C263" s="2141"/>
      <c r="D263" s="481"/>
      <c r="E263" s="887" t="s">
        <v>1815</v>
      </c>
      <c r="F263" s="888"/>
      <c r="G263" s="851" t="s">
        <v>1789</v>
      </c>
      <c r="H263" s="2185"/>
      <c r="I263" s="2188"/>
      <c r="J263" s="2185"/>
      <c r="K263" s="2188"/>
      <c r="L263" s="720"/>
      <c r="M263" s="721"/>
    </row>
    <row r="264" spans="1:13" ht="18" customHeight="1">
      <c r="A264" s="848">
        <f t="shared" si="0"/>
        <v>13</v>
      </c>
      <c r="B264" s="886" t="s">
        <v>1816</v>
      </c>
      <c r="C264" s="2141"/>
      <c r="D264" s="481"/>
      <c r="E264" s="887" t="s">
        <v>1817</v>
      </c>
      <c r="F264" s="888"/>
      <c r="G264" s="851" t="s">
        <v>1789</v>
      </c>
      <c r="H264" s="2185"/>
      <c r="I264" s="2188"/>
      <c r="J264" s="2185"/>
      <c r="K264" s="2188"/>
      <c r="L264" s="720"/>
      <c r="M264" s="721"/>
    </row>
    <row r="265" spans="1:13" ht="18" customHeight="1">
      <c r="A265" s="848">
        <f t="shared" si="0"/>
        <v>14</v>
      </c>
      <c r="B265" s="886" t="s">
        <v>1818</v>
      </c>
      <c r="C265" s="2141"/>
      <c r="D265" s="481"/>
      <c r="E265" s="887" t="s">
        <v>1819</v>
      </c>
      <c r="F265" s="888"/>
      <c r="G265" s="851" t="s">
        <v>1789</v>
      </c>
      <c r="H265" s="2185"/>
      <c r="I265" s="2188"/>
      <c r="J265" s="2185"/>
      <c r="K265" s="2188"/>
      <c r="L265" s="720"/>
      <c r="M265" s="721"/>
    </row>
    <row r="266" spans="1:13" ht="18" customHeight="1">
      <c r="A266" s="848">
        <f t="shared" si="0"/>
        <v>15</v>
      </c>
      <c r="B266" s="886" t="s">
        <v>1820</v>
      </c>
      <c r="C266" s="2141"/>
      <c r="D266" s="481"/>
      <c r="E266" s="887" t="s">
        <v>1821</v>
      </c>
      <c r="F266" s="888"/>
      <c r="G266" s="851" t="s">
        <v>1789</v>
      </c>
      <c r="H266" s="2185"/>
      <c r="I266" s="2188"/>
      <c r="J266" s="2185"/>
      <c r="K266" s="2188"/>
      <c r="L266" s="720"/>
      <c r="M266" s="721"/>
    </row>
    <row r="267" spans="1:13" ht="18" customHeight="1">
      <c r="A267" s="848">
        <f t="shared" si="0"/>
        <v>16</v>
      </c>
      <c r="B267" s="886" t="s">
        <v>1822</v>
      </c>
      <c r="C267" s="2141"/>
      <c r="D267" s="481"/>
      <c r="E267" s="887" t="s">
        <v>1823</v>
      </c>
      <c r="F267" s="888"/>
      <c r="G267" s="851" t="s">
        <v>1789</v>
      </c>
      <c r="H267" s="2185"/>
      <c r="I267" s="2188"/>
      <c r="J267" s="2185"/>
      <c r="K267" s="2188"/>
      <c r="L267" s="720"/>
      <c r="M267" s="721"/>
    </row>
    <row r="268" spans="1:13" ht="18" customHeight="1">
      <c r="A268" s="848">
        <f t="shared" si="0"/>
        <v>17</v>
      </c>
      <c r="B268" s="886" t="s">
        <v>1824</v>
      </c>
      <c r="C268" s="2141"/>
      <c r="D268" s="481"/>
      <c r="E268" s="887" t="s">
        <v>1825</v>
      </c>
      <c r="F268" s="888"/>
      <c r="G268" s="851" t="s">
        <v>1789</v>
      </c>
      <c r="H268" s="2185"/>
      <c r="I268" s="2188"/>
      <c r="J268" s="2185"/>
      <c r="K268" s="2188"/>
      <c r="L268" s="720"/>
      <c r="M268" s="721"/>
    </row>
    <row r="269" spans="1:13" ht="18" customHeight="1">
      <c r="A269" s="848">
        <f t="shared" si="0"/>
        <v>18</v>
      </c>
      <c r="B269" s="886" t="s">
        <v>1826</v>
      </c>
      <c r="C269" s="2141"/>
      <c r="D269" s="481"/>
      <c r="E269" s="887" t="s">
        <v>1827</v>
      </c>
      <c r="F269" s="888"/>
      <c r="G269" s="851" t="s">
        <v>1789</v>
      </c>
      <c r="H269" s="2185"/>
      <c r="I269" s="2188"/>
      <c r="J269" s="2185"/>
      <c r="K269" s="2188"/>
      <c r="L269" s="720"/>
      <c r="M269" s="721"/>
    </row>
    <row r="270" spans="1:13" ht="18" customHeight="1">
      <c r="A270" s="848">
        <f t="shared" si="0"/>
        <v>19</v>
      </c>
      <c r="B270" s="886" t="s">
        <v>1828</v>
      </c>
      <c r="C270" s="2141"/>
      <c r="D270" s="481"/>
      <c r="E270" s="887" t="s">
        <v>1829</v>
      </c>
      <c r="F270" s="888"/>
      <c r="G270" s="851" t="s">
        <v>1789</v>
      </c>
      <c r="H270" s="2185"/>
      <c r="I270" s="2188"/>
      <c r="J270" s="2185"/>
      <c r="K270" s="2188"/>
      <c r="L270" s="720"/>
      <c r="M270" s="721"/>
    </row>
    <row r="271" spans="1:13" ht="18" customHeight="1">
      <c r="A271" s="848">
        <f t="shared" si="0"/>
        <v>20</v>
      </c>
      <c r="B271" s="886" t="s">
        <v>1830</v>
      </c>
      <c r="C271" s="2141"/>
      <c r="D271" s="481"/>
      <c r="E271" s="887" t="s">
        <v>1831</v>
      </c>
      <c r="F271" s="888"/>
      <c r="G271" s="851" t="s">
        <v>1789</v>
      </c>
      <c r="H271" s="2185"/>
      <c r="I271" s="2188"/>
      <c r="J271" s="2185"/>
      <c r="K271" s="2188"/>
      <c r="L271" s="720"/>
      <c r="M271" s="721"/>
    </row>
    <row r="272" spans="1:13" ht="18" customHeight="1" thickBot="1">
      <c r="A272" s="853">
        <f t="shared" si="0"/>
        <v>21</v>
      </c>
      <c r="B272" s="889" t="s">
        <v>1832</v>
      </c>
      <c r="C272" s="2142"/>
      <c r="D272" s="880"/>
      <c r="E272" s="890" t="s">
        <v>1833</v>
      </c>
      <c r="F272" s="891"/>
      <c r="G272" s="857" t="s">
        <v>1789</v>
      </c>
      <c r="H272" s="2186"/>
      <c r="I272" s="2189"/>
      <c r="J272" s="2186"/>
      <c r="K272" s="2189"/>
      <c r="L272" s="720"/>
      <c r="M272" s="721"/>
    </row>
    <row r="273" spans="1:13" ht="18" customHeight="1">
      <c r="A273" s="842">
        <f t="shared" si="0"/>
        <v>22</v>
      </c>
      <c r="B273" s="872" t="s">
        <v>1834</v>
      </c>
      <c r="C273" s="2140" t="s">
        <v>1835</v>
      </c>
      <c r="D273" s="873"/>
      <c r="E273" s="872" t="s">
        <v>1836</v>
      </c>
      <c r="F273" s="872"/>
      <c r="G273" s="846" t="s">
        <v>1789</v>
      </c>
      <c r="H273" s="2184">
        <v>12.06</v>
      </c>
      <c r="I273" s="2187" t="s">
        <v>1470</v>
      </c>
      <c r="J273" s="2184">
        <f>H273*5.8</f>
        <v>69.948000000000008</v>
      </c>
      <c r="K273" s="2187" t="s">
        <v>1470</v>
      </c>
      <c r="L273" s="720"/>
      <c r="M273" s="721"/>
    </row>
    <row r="274" spans="1:13" ht="18" customHeight="1">
      <c r="A274" s="848">
        <f t="shared" si="0"/>
        <v>23</v>
      </c>
      <c r="B274" s="892" t="s">
        <v>1837</v>
      </c>
      <c r="C274" s="2141"/>
      <c r="D274" s="481"/>
      <c r="E274" s="892" t="s">
        <v>1838</v>
      </c>
      <c r="F274" s="892"/>
      <c r="G274" s="851" t="s">
        <v>1789</v>
      </c>
      <c r="H274" s="2185"/>
      <c r="I274" s="2188"/>
      <c r="J274" s="2185"/>
      <c r="K274" s="2188"/>
      <c r="L274" s="720"/>
      <c r="M274" s="721"/>
    </row>
    <row r="275" spans="1:13" ht="18" customHeight="1">
      <c r="A275" s="848">
        <f t="shared" si="0"/>
        <v>24</v>
      </c>
      <c r="B275" s="892" t="s">
        <v>1839</v>
      </c>
      <c r="C275" s="2141"/>
      <c r="D275" s="481"/>
      <c r="E275" s="892" t="s">
        <v>1840</v>
      </c>
      <c r="F275" s="892"/>
      <c r="G275" s="851" t="s">
        <v>1789</v>
      </c>
      <c r="H275" s="2185"/>
      <c r="I275" s="2188"/>
      <c r="J275" s="2185"/>
      <c r="K275" s="2188"/>
      <c r="L275" s="720"/>
      <c r="M275" s="721"/>
    </row>
    <row r="276" spans="1:13" ht="18" customHeight="1">
      <c r="A276" s="848">
        <f t="shared" si="0"/>
        <v>25</v>
      </c>
      <c r="B276" s="892" t="s">
        <v>1841</v>
      </c>
      <c r="C276" s="2141"/>
      <c r="D276" s="481"/>
      <c r="E276" s="892" t="s">
        <v>1842</v>
      </c>
      <c r="F276" s="892"/>
      <c r="G276" s="851" t="s">
        <v>1789</v>
      </c>
      <c r="H276" s="2185"/>
      <c r="I276" s="2188"/>
      <c r="J276" s="2185"/>
      <c r="K276" s="2188"/>
      <c r="L276" s="720"/>
      <c r="M276" s="721"/>
    </row>
    <row r="277" spans="1:13" ht="18" customHeight="1">
      <c r="A277" s="848">
        <f t="shared" si="0"/>
        <v>26</v>
      </c>
      <c r="B277" s="892" t="s">
        <v>1843</v>
      </c>
      <c r="C277" s="2141"/>
      <c r="D277" s="481"/>
      <c r="E277" s="892" t="s">
        <v>1844</v>
      </c>
      <c r="F277" s="892"/>
      <c r="G277" s="851" t="s">
        <v>1789</v>
      </c>
      <c r="H277" s="2185"/>
      <c r="I277" s="2188"/>
      <c r="J277" s="2185"/>
      <c r="K277" s="2188"/>
      <c r="L277" s="720"/>
      <c r="M277" s="721"/>
    </row>
    <row r="278" spans="1:13" ht="18" customHeight="1">
      <c r="A278" s="848">
        <f t="shared" si="0"/>
        <v>27</v>
      </c>
      <c r="B278" s="892" t="s">
        <v>1845</v>
      </c>
      <c r="C278" s="2141"/>
      <c r="D278" s="481"/>
      <c r="E278" s="892" t="s">
        <v>1846</v>
      </c>
      <c r="F278" s="892"/>
      <c r="G278" s="851" t="s">
        <v>1789</v>
      </c>
      <c r="H278" s="2185"/>
      <c r="I278" s="2188"/>
      <c r="J278" s="2185"/>
      <c r="K278" s="2188"/>
      <c r="L278" s="720"/>
      <c r="M278" s="721"/>
    </row>
    <row r="279" spans="1:13" ht="18" customHeight="1">
      <c r="A279" s="848">
        <f t="shared" si="0"/>
        <v>28</v>
      </c>
      <c r="B279" s="892" t="s">
        <v>1847</v>
      </c>
      <c r="C279" s="2141"/>
      <c r="D279" s="481"/>
      <c r="E279" s="892" t="s">
        <v>1848</v>
      </c>
      <c r="F279" s="892"/>
      <c r="G279" s="851" t="s">
        <v>1789</v>
      </c>
      <c r="H279" s="2185"/>
      <c r="I279" s="2188"/>
      <c r="J279" s="2185"/>
      <c r="K279" s="2188"/>
      <c r="L279" s="720"/>
      <c r="M279" s="721"/>
    </row>
    <row r="280" spans="1:13" ht="18" customHeight="1">
      <c r="A280" s="848">
        <f t="shared" si="0"/>
        <v>29</v>
      </c>
      <c r="B280" s="892" t="s">
        <v>1849</v>
      </c>
      <c r="C280" s="2141"/>
      <c r="D280" s="481"/>
      <c r="E280" s="892" t="s">
        <v>1850</v>
      </c>
      <c r="F280" s="892"/>
      <c r="G280" s="851" t="s">
        <v>1789</v>
      </c>
      <c r="H280" s="2185"/>
      <c r="I280" s="2188"/>
      <c r="J280" s="2185"/>
      <c r="K280" s="2188"/>
      <c r="L280" s="720"/>
      <c r="M280" s="721"/>
    </row>
    <row r="281" spans="1:13" ht="18" customHeight="1">
      <c r="A281" s="848">
        <f t="shared" si="0"/>
        <v>30</v>
      </c>
      <c r="B281" s="892" t="s">
        <v>1851</v>
      </c>
      <c r="C281" s="2141"/>
      <c r="D281" s="481"/>
      <c r="E281" s="892" t="s">
        <v>1852</v>
      </c>
      <c r="F281" s="892"/>
      <c r="G281" s="851" t="s">
        <v>1789</v>
      </c>
      <c r="H281" s="2185"/>
      <c r="I281" s="2188"/>
      <c r="J281" s="2185"/>
      <c r="K281" s="2188"/>
      <c r="L281" s="720"/>
      <c r="M281" s="721"/>
    </row>
    <row r="282" spans="1:13" ht="18" customHeight="1">
      <c r="A282" s="848">
        <f t="shared" si="0"/>
        <v>31</v>
      </c>
      <c r="B282" s="892" t="s">
        <v>1853</v>
      </c>
      <c r="C282" s="2141"/>
      <c r="D282" s="481"/>
      <c r="E282" s="892" t="s">
        <v>1854</v>
      </c>
      <c r="F282" s="892"/>
      <c r="G282" s="851" t="s">
        <v>1789</v>
      </c>
      <c r="H282" s="2185"/>
      <c r="I282" s="2188"/>
      <c r="J282" s="2185"/>
      <c r="K282" s="2188"/>
      <c r="L282" s="720"/>
      <c r="M282" s="721"/>
    </row>
    <row r="283" spans="1:13" ht="18" customHeight="1">
      <c r="A283" s="848">
        <f t="shared" si="0"/>
        <v>32</v>
      </c>
      <c r="B283" s="892" t="s">
        <v>1855</v>
      </c>
      <c r="C283" s="2141"/>
      <c r="D283" s="481"/>
      <c r="E283" s="892" t="s">
        <v>1856</v>
      </c>
      <c r="F283" s="892"/>
      <c r="G283" s="851" t="s">
        <v>1789</v>
      </c>
      <c r="H283" s="2185"/>
      <c r="I283" s="2188"/>
      <c r="J283" s="2185"/>
      <c r="K283" s="2188"/>
      <c r="L283" s="720"/>
      <c r="M283" s="721"/>
    </row>
    <row r="284" spans="1:13" ht="18" customHeight="1">
      <c r="A284" s="848">
        <f t="shared" si="0"/>
        <v>33</v>
      </c>
      <c r="B284" s="892" t="s">
        <v>1857</v>
      </c>
      <c r="C284" s="2141"/>
      <c r="D284" s="481"/>
      <c r="E284" s="892" t="s">
        <v>1858</v>
      </c>
      <c r="F284" s="892"/>
      <c r="G284" s="851" t="s">
        <v>1789</v>
      </c>
      <c r="H284" s="2185"/>
      <c r="I284" s="2188"/>
      <c r="J284" s="2185"/>
      <c r="K284" s="2188"/>
      <c r="L284" s="720"/>
      <c r="M284" s="721"/>
    </row>
    <row r="285" spans="1:13" ht="18" customHeight="1">
      <c r="A285" s="848">
        <f t="shared" si="0"/>
        <v>34</v>
      </c>
      <c r="B285" s="892" t="s">
        <v>1859</v>
      </c>
      <c r="C285" s="2141"/>
      <c r="D285" s="481"/>
      <c r="E285" s="892" t="s">
        <v>1860</v>
      </c>
      <c r="F285" s="892"/>
      <c r="G285" s="851" t="s">
        <v>1789</v>
      </c>
      <c r="H285" s="2185"/>
      <c r="I285" s="2188"/>
      <c r="J285" s="2185"/>
      <c r="K285" s="2188"/>
      <c r="L285" s="720"/>
      <c r="M285" s="721"/>
    </row>
    <row r="286" spans="1:13" ht="18" customHeight="1" thickBot="1">
      <c r="A286" s="853">
        <f t="shared" si="0"/>
        <v>35</v>
      </c>
      <c r="B286" s="879" t="s">
        <v>1861</v>
      </c>
      <c r="C286" s="2142"/>
      <c r="D286" s="880"/>
      <c r="E286" s="879" t="s">
        <v>1862</v>
      </c>
      <c r="F286" s="879"/>
      <c r="G286" s="857" t="s">
        <v>1789</v>
      </c>
      <c r="H286" s="2186"/>
      <c r="I286" s="2189"/>
      <c r="J286" s="2186"/>
      <c r="K286" s="2189"/>
      <c r="L286" s="720"/>
      <c r="M286" s="721"/>
    </row>
    <row r="287" spans="1:13" ht="18" customHeight="1">
      <c r="A287" s="842">
        <f t="shared" si="0"/>
        <v>36</v>
      </c>
      <c r="B287" s="893" t="s">
        <v>1863</v>
      </c>
      <c r="C287" s="2179" t="s">
        <v>1864</v>
      </c>
      <c r="D287" s="870"/>
      <c r="E287" s="894" t="s">
        <v>1865</v>
      </c>
      <c r="F287" s="895"/>
      <c r="G287" s="875" t="s">
        <v>1789</v>
      </c>
      <c r="H287" s="2167">
        <v>13.14</v>
      </c>
      <c r="I287" s="2176" t="s">
        <v>1470</v>
      </c>
      <c r="J287" s="2167">
        <f>H287*5.8</f>
        <v>76.212000000000003</v>
      </c>
      <c r="K287" s="2176" t="s">
        <v>1470</v>
      </c>
      <c r="L287" s="720"/>
      <c r="M287" s="721"/>
    </row>
    <row r="288" spans="1:13" ht="18" customHeight="1" thickBot="1">
      <c r="A288" s="853">
        <f t="shared" si="0"/>
        <v>37</v>
      </c>
      <c r="B288" s="896" t="s">
        <v>1866</v>
      </c>
      <c r="C288" s="2180"/>
      <c r="D288" s="880"/>
      <c r="E288" s="897" t="s">
        <v>1867</v>
      </c>
      <c r="F288" s="898"/>
      <c r="G288" s="882" t="s">
        <v>1789</v>
      </c>
      <c r="H288" s="2169"/>
      <c r="I288" s="2178"/>
      <c r="J288" s="2169"/>
      <c r="K288" s="2178"/>
      <c r="L288" s="720"/>
      <c r="M288" s="721"/>
    </row>
    <row r="289" spans="1:13" ht="18" customHeight="1">
      <c r="A289" s="842">
        <f t="shared" si="0"/>
        <v>38</v>
      </c>
      <c r="B289" s="899" t="s">
        <v>1868</v>
      </c>
      <c r="C289" s="2181" t="s">
        <v>1869</v>
      </c>
      <c r="D289" s="873"/>
      <c r="E289" s="900" t="s">
        <v>1870</v>
      </c>
      <c r="F289" s="901"/>
      <c r="G289" s="875" t="s">
        <v>1789</v>
      </c>
      <c r="H289" s="2167">
        <v>13.28</v>
      </c>
      <c r="I289" s="2167">
        <v>13.28</v>
      </c>
      <c r="J289" s="2167">
        <f>H289*5.8</f>
        <v>77.024000000000001</v>
      </c>
      <c r="K289" s="2167">
        <f>I289*5.8</f>
        <v>77.024000000000001</v>
      </c>
      <c r="L289" s="720"/>
      <c r="M289" s="721"/>
    </row>
    <row r="290" spans="1:13" ht="18" customHeight="1">
      <c r="A290" s="848">
        <f t="shared" si="0"/>
        <v>39</v>
      </c>
      <c r="B290" s="902" t="s">
        <v>1871</v>
      </c>
      <c r="C290" s="2182"/>
      <c r="D290" s="481"/>
      <c r="E290" s="903" t="s">
        <v>1872</v>
      </c>
      <c r="F290" s="904"/>
      <c r="G290" s="878" t="s">
        <v>1789</v>
      </c>
      <c r="H290" s="2168"/>
      <c r="I290" s="2168"/>
      <c r="J290" s="2168"/>
      <c r="K290" s="2168"/>
      <c r="L290" s="720"/>
      <c r="M290" s="721"/>
    </row>
    <row r="291" spans="1:13" ht="18" customHeight="1">
      <c r="A291" s="848">
        <f t="shared" si="0"/>
        <v>40</v>
      </c>
      <c r="B291" s="892" t="s">
        <v>1873</v>
      </c>
      <c r="C291" s="2182"/>
      <c r="D291" s="481"/>
      <c r="E291" s="905" t="s">
        <v>1874</v>
      </c>
      <c r="F291" s="906"/>
      <c r="G291" s="878" t="s">
        <v>1789</v>
      </c>
      <c r="H291" s="2168"/>
      <c r="I291" s="2168"/>
      <c r="J291" s="2168"/>
      <c r="K291" s="2168"/>
      <c r="L291" s="720"/>
      <c r="M291" s="721"/>
    </row>
    <row r="292" spans="1:13" ht="18" customHeight="1">
      <c r="A292" s="848">
        <f t="shared" si="0"/>
        <v>41</v>
      </c>
      <c r="B292" s="892" t="s">
        <v>1875</v>
      </c>
      <c r="C292" s="2182"/>
      <c r="D292" s="481"/>
      <c r="E292" s="905" t="s">
        <v>1876</v>
      </c>
      <c r="F292" s="906"/>
      <c r="G292" s="878" t="s">
        <v>1789</v>
      </c>
      <c r="H292" s="2168"/>
      <c r="I292" s="2168"/>
      <c r="J292" s="2168"/>
      <c r="K292" s="2168"/>
      <c r="L292" s="720"/>
      <c r="M292" s="721"/>
    </row>
    <row r="293" spans="1:13" ht="18" customHeight="1">
      <c r="A293" s="848">
        <f t="shared" si="0"/>
        <v>42</v>
      </c>
      <c r="B293" s="892" t="s">
        <v>1877</v>
      </c>
      <c r="C293" s="2182"/>
      <c r="D293" s="481"/>
      <c r="E293" s="905" t="s">
        <v>1878</v>
      </c>
      <c r="F293" s="906"/>
      <c r="G293" s="907" t="s">
        <v>1456</v>
      </c>
      <c r="H293" s="2168"/>
      <c r="I293" s="2168"/>
      <c r="J293" s="2168"/>
      <c r="K293" s="2168"/>
      <c r="L293" s="720"/>
      <c r="M293" s="721"/>
    </row>
    <row r="294" spans="1:13" ht="18" customHeight="1">
      <c r="A294" s="848">
        <f t="shared" si="0"/>
        <v>43</v>
      </c>
      <c r="B294" s="892" t="s">
        <v>1879</v>
      </c>
      <c r="C294" s="2182"/>
      <c r="D294" s="481"/>
      <c r="E294" s="905" t="s">
        <v>1880</v>
      </c>
      <c r="F294" s="906"/>
      <c r="G294" s="907" t="s">
        <v>1456</v>
      </c>
      <c r="H294" s="2168"/>
      <c r="I294" s="2168"/>
      <c r="J294" s="2168"/>
      <c r="K294" s="2168"/>
      <c r="L294" s="720"/>
      <c r="M294" s="721"/>
    </row>
    <row r="295" spans="1:13" ht="18" customHeight="1">
      <c r="A295" s="848">
        <f t="shared" si="0"/>
        <v>44</v>
      </c>
      <c r="B295" s="892" t="s">
        <v>1881</v>
      </c>
      <c r="C295" s="2182"/>
      <c r="D295" s="481"/>
      <c r="E295" s="905" t="s">
        <v>1882</v>
      </c>
      <c r="F295" s="906"/>
      <c r="G295" s="878" t="s">
        <v>1789</v>
      </c>
      <c r="H295" s="2168"/>
      <c r="I295" s="2168"/>
      <c r="J295" s="2168"/>
      <c r="K295" s="2168"/>
      <c r="L295" s="720"/>
      <c r="M295" s="721"/>
    </row>
    <row r="296" spans="1:13" ht="18" customHeight="1">
      <c r="A296" s="848">
        <f t="shared" si="0"/>
        <v>45</v>
      </c>
      <c r="B296" s="892" t="s">
        <v>1883</v>
      </c>
      <c r="C296" s="2182"/>
      <c r="D296" s="481"/>
      <c r="E296" s="905" t="s">
        <v>1884</v>
      </c>
      <c r="F296" s="906"/>
      <c r="G296" s="878" t="s">
        <v>1789</v>
      </c>
      <c r="H296" s="2168"/>
      <c r="I296" s="2168"/>
      <c r="J296" s="2168"/>
      <c r="K296" s="2168"/>
      <c r="L296" s="720"/>
      <c r="M296" s="721"/>
    </row>
    <row r="297" spans="1:13" ht="18" customHeight="1" thickBot="1">
      <c r="A297" s="853">
        <f t="shared" si="0"/>
        <v>46</v>
      </c>
      <c r="B297" s="908" t="s">
        <v>1885</v>
      </c>
      <c r="C297" s="2183"/>
      <c r="D297" s="880"/>
      <c r="E297" s="897" t="s">
        <v>1886</v>
      </c>
      <c r="F297" s="898"/>
      <c r="G297" s="882" t="s">
        <v>1789</v>
      </c>
      <c r="H297" s="2169"/>
      <c r="I297" s="2169"/>
      <c r="J297" s="2169"/>
      <c r="K297" s="2169"/>
      <c r="L297" s="720"/>
      <c r="M297" s="721"/>
    </row>
    <row r="298" spans="1:13" ht="18" customHeight="1">
      <c r="A298" s="843">
        <f t="shared" si="0"/>
        <v>47</v>
      </c>
      <c r="B298" s="909" t="s">
        <v>1887</v>
      </c>
      <c r="C298" s="2140" t="s">
        <v>1888</v>
      </c>
      <c r="D298" s="873"/>
      <c r="E298" s="894" t="s">
        <v>1889</v>
      </c>
      <c r="F298" s="895"/>
      <c r="G298" s="875" t="s">
        <v>1789</v>
      </c>
      <c r="H298" s="2167">
        <v>11.07</v>
      </c>
      <c r="I298" s="2176" t="s">
        <v>1470</v>
      </c>
      <c r="J298" s="2167">
        <f>H298*5.8</f>
        <v>64.206000000000003</v>
      </c>
      <c r="K298" s="2176" t="s">
        <v>1470</v>
      </c>
      <c r="L298" s="720"/>
      <c r="M298" s="721"/>
    </row>
    <row r="299" spans="1:13" ht="18" customHeight="1">
      <c r="A299" s="849">
        <f t="shared" si="0"/>
        <v>48</v>
      </c>
      <c r="B299" s="910" t="s">
        <v>1890</v>
      </c>
      <c r="C299" s="2141"/>
      <c r="D299" s="481"/>
      <c r="E299" s="905" t="s">
        <v>1891</v>
      </c>
      <c r="F299" s="757" t="s">
        <v>1431</v>
      </c>
      <c r="G299" s="878" t="s">
        <v>1789</v>
      </c>
      <c r="H299" s="2168"/>
      <c r="I299" s="2177"/>
      <c r="J299" s="2168"/>
      <c r="K299" s="2177"/>
      <c r="L299" s="720"/>
      <c r="M299" s="721"/>
    </row>
    <row r="300" spans="1:13" ht="18" customHeight="1">
      <c r="A300" s="849">
        <f t="shared" si="0"/>
        <v>49</v>
      </c>
      <c r="B300" s="910" t="s">
        <v>1892</v>
      </c>
      <c r="C300" s="2141"/>
      <c r="D300" s="481"/>
      <c r="E300" s="905" t="s">
        <v>1893</v>
      </c>
      <c r="F300" s="757" t="s">
        <v>1431</v>
      </c>
      <c r="G300" s="878" t="s">
        <v>1789</v>
      </c>
      <c r="H300" s="2168"/>
      <c r="I300" s="2177"/>
      <c r="J300" s="2168"/>
      <c r="K300" s="2177"/>
      <c r="L300" s="720"/>
      <c r="M300" s="721"/>
    </row>
    <row r="301" spans="1:13" ht="18" customHeight="1">
      <c r="A301" s="849">
        <f t="shared" si="0"/>
        <v>50</v>
      </c>
      <c r="B301" s="911" t="s">
        <v>1894</v>
      </c>
      <c r="C301" s="2141"/>
      <c r="D301" s="481"/>
      <c r="E301" s="905" t="s">
        <v>1895</v>
      </c>
      <c r="F301" s="757" t="s">
        <v>1431</v>
      </c>
      <c r="G301" s="878" t="s">
        <v>1789</v>
      </c>
      <c r="H301" s="2168"/>
      <c r="I301" s="2177"/>
      <c r="J301" s="2168"/>
      <c r="K301" s="2177"/>
      <c r="L301" s="720"/>
      <c r="M301" s="721"/>
    </row>
    <row r="302" spans="1:13" ht="18" customHeight="1">
      <c r="A302" s="849">
        <f t="shared" si="0"/>
        <v>51</v>
      </c>
      <c r="B302" s="911" t="s">
        <v>1896</v>
      </c>
      <c r="C302" s="2141"/>
      <c r="D302" s="481"/>
      <c r="E302" s="912" t="s">
        <v>1897</v>
      </c>
      <c r="F302" s="906"/>
      <c r="G302" s="878" t="s">
        <v>1789</v>
      </c>
      <c r="H302" s="2168"/>
      <c r="I302" s="2177"/>
      <c r="J302" s="2168"/>
      <c r="K302" s="2177"/>
      <c r="L302" s="720"/>
      <c r="M302" s="721"/>
    </row>
    <row r="303" spans="1:13" ht="18" customHeight="1">
      <c r="A303" s="849">
        <f t="shared" si="0"/>
        <v>52</v>
      </c>
      <c r="B303" s="910" t="s">
        <v>1898</v>
      </c>
      <c r="C303" s="2141"/>
      <c r="D303" s="481"/>
      <c r="E303" s="905" t="s">
        <v>1899</v>
      </c>
      <c r="F303" s="906"/>
      <c r="G303" s="878" t="s">
        <v>1789</v>
      </c>
      <c r="H303" s="2168"/>
      <c r="I303" s="2177"/>
      <c r="J303" s="2168"/>
      <c r="K303" s="2177"/>
      <c r="L303" s="720"/>
      <c r="M303" s="721"/>
    </row>
    <row r="304" spans="1:13" ht="18" customHeight="1">
      <c r="A304" s="849">
        <f t="shared" si="0"/>
        <v>53</v>
      </c>
      <c r="B304" s="910" t="s">
        <v>1900</v>
      </c>
      <c r="C304" s="2141"/>
      <c r="D304" s="481"/>
      <c r="E304" s="905" t="s">
        <v>1901</v>
      </c>
      <c r="F304" s="906"/>
      <c r="G304" s="878" t="s">
        <v>1789</v>
      </c>
      <c r="H304" s="2168"/>
      <c r="I304" s="2177"/>
      <c r="J304" s="2168"/>
      <c r="K304" s="2177"/>
      <c r="L304" s="720"/>
      <c r="M304" s="721"/>
    </row>
    <row r="305" spans="1:13" ht="18" customHeight="1" thickBot="1">
      <c r="A305" s="854">
        <f t="shared" si="0"/>
        <v>54</v>
      </c>
      <c r="B305" s="913" t="s">
        <v>1902</v>
      </c>
      <c r="C305" s="2142"/>
      <c r="D305" s="880"/>
      <c r="E305" s="897" t="s">
        <v>1903</v>
      </c>
      <c r="F305" s="898"/>
      <c r="G305" s="882" t="s">
        <v>1789</v>
      </c>
      <c r="H305" s="2169"/>
      <c r="I305" s="2178"/>
      <c r="J305" s="2169"/>
      <c r="K305" s="2178"/>
      <c r="L305" s="720"/>
      <c r="M305" s="721"/>
    </row>
    <row r="306" spans="1:13" ht="18" customHeight="1">
      <c r="A306" s="843">
        <f t="shared" si="0"/>
        <v>55</v>
      </c>
      <c r="B306" s="914" t="s">
        <v>1904</v>
      </c>
      <c r="C306" s="2140" t="s">
        <v>1905</v>
      </c>
      <c r="D306" s="870"/>
      <c r="E306" s="915" t="s">
        <v>1906</v>
      </c>
      <c r="F306" s="916"/>
      <c r="G306" s="917" t="s">
        <v>1456</v>
      </c>
      <c r="H306" s="2167">
        <v>11.78</v>
      </c>
      <c r="I306" s="2167">
        <v>11.78</v>
      </c>
      <c r="J306" s="2167">
        <f>H306*5.8</f>
        <v>68.323999999999998</v>
      </c>
      <c r="K306" s="2167">
        <f>I306*5.8</f>
        <v>68.323999999999998</v>
      </c>
      <c r="L306" s="720"/>
      <c r="M306" s="721"/>
    </row>
    <row r="307" spans="1:13" ht="18" customHeight="1">
      <c r="A307" s="849">
        <f t="shared" si="0"/>
        <v>56</v>
      </c>
      <c r="B307" s="911" t="s">
        <v>1907</v>
      </c>
      <c r="C307" s="2141"/>
      <c r="D307" s="844"/>
      <c r="E307" s="912" t="s">
        <v>1908</v>
      </c>
      <c r="F307" s="918"/>
      <c r="G307" s="878" t="s">
        <v>1789</v>
      </c>
      <c r="H307" s="2168"/>
      <c r="I307" s="2168"/>
      <c r="J307" s="2168"/>
      <c r="K307" s="2168"/>
      <c r="L307" s="720"/>
      <c r="M307" s="721"/>
    </row>
    <row r="308" spans="1:13" ht="18" customHeight="1">
      <c r="A308" s="849">
        <f t="shared" si="0"/>
        <v>57</v>
      </c>
      <c r="B308" s="911" t="s">
        <v>1909</v>
      </c>
      <c r="C308" s="2141"/>
      <c r="D308" s="844"/>
      <c r="E308" s="912" t="s">
        <v>1910</v>
      </c>
      <c r="F308" s="918"/>
      <c r="G308" s="907" t="s">
        <v>1456</v>
      </c>
      <c r="H308" s="2168"/>
      <c r="I308" s="2168"/>
      <c r="J308" s="2168"/>
      <c r="K308" s="2168"/>
      <c r="L308" s="720"/>
      <c r="M308" s="721"/>
    </row>
    <row r="309" spans="1:13" ht="18" customHeight="1">
      <c r="A309" s="849">
        <f t="shared" si="0"/>
        <v>58</v>
      </c>
      <c r="B309" s="911" t="s">
        <v>1911</v>
      </c>
      <c r="C309" s="2141"/>
      <c r="D309" s="844"/>
      <c r="E309" s="912" t="s">
        <v>1912</v>
      </c>
      <c r="F309" s="918"/>
      <c r="G309" s="878" t="s">
        <v>1789</v>
      </c>
      <c r="H309" s="2168"/>
      <c r="I309" s="2168"/>
      <c r="J309" s="2168"/>
      <c r="K309" s="2168"/>
      <c r="L309" s="720"/>
      <c r="M309" s="721"/>
    </row>
    <row r="310" spans="1:13" ht="18" customHeight="1">
      <c r="A310" s="849">
        <f t="shared" si="0"/>
        <v>59</v>
      </c>
      <c r="B310" s="911" t="s">
        <v>1913</v>
      </c>
      <c r="C310" s="2141"/>
      <c r="D310" s="844"/>
      <c r="E310" s="905" t="s">
        <v>1914</v>
      </c>
      <c r="F310" s="757" t="s">
        <v>1431</v>
      </c>
      <c r="G310" s="878" t="s">
        <v>1789</v>
      </c>
      <c r="H310" s="2168"/>
      <c r="I310" s="2168"/>
      <c r="J310" s="2168"/>
      <c r="K310" s="2168"/>
      <c r="L310" s="720"/>
      <c r="M310" s="721"/>
    </row>
    <row r="311" spans="1:13" ht="18" customHeight="1">
      <c r="A311" s="849">
        <f t="shared" si="0"/>
        <v>60</v>
      </c>
      <c r="B311" s="911" t="s">
        <v>1915</v>
      </c>
      <c r="C311" s="2141"/>
      <c r="D311" s="844"/>
      <c r="E311" s="912" t="s">
        <v>1916</v>
      </c>
      <c r="F311" s="918"/>
      <c r="G311" s="878" t="s">
        <v>1789</v>
      </c>
      <c r="H311" s="2168"/>
      <c r="I311" s="2168"/>
      <c r="J311" s="2168"/>
      <c r="K311" s="2168"/>
      <c r="L311" s="720"/>
      <c r="M311" s="721"/>
    </row>
    <row r="312" spans="1:13" ht="18" customHeight="1">
      <c r="A312" s="849">
        <f t="shared" si="0"/>
        <v>61</v>
      </c>
      <c r="B312" s="911" t="s">
        <v>1917</v>
      </c>
      <c r="C312" s="2141"/>
      <c r="D312" s="844"/>
      <c r="E312" s="912" t="s">
        <v>1918</v>
      </c>
      <c r="F312" s="918"/>
      <c r="G312" s="907" t="s">
        <v>1456</v>
      </c>
      <c r="H312" s="2168"/>
      <c r="I312" s="2168"/>
      <c r="J312" s="2168"/>
      <c r="K312" s="2168"/>
      <c r="L312" s="720"/>
      <c r="M312" s="721"/>
    </row>
    <row r="313" spans="1:13" ht="18" customHeight="1">
      <c r="A313" s="849">
        <f t="shared" si="0"/>
        <v>62</v>
      </c>
      <c r="B313" s="911" t="s">
        <v>1919</v>
      </c>
      <c r="C313" s="2141"/>
      <c r="D313" s="844"/>
      <c r="E313" s="912" t="s">
        <v>1920</v>
      </c>
      <c r="F313" s="918"/>
      <c r="G313" s="878" t="s">
        <v>1789</v>
      </c>
      <c r="H313" s="2168"/>
      <c r="I313" s="2168"/>
      <c r="J313" s="2168"/>
      <c r="K313" s="2168"/>
      <c r="L313" s="720"/>
      <c r="M313" s="721"/>
    </row>
    <row r="314" spans="1:13" ht="18" customHeight="1">
      <c r="A314" s="849">
        <f t="shared" si="0"/>
        <v>63</v>
      </c>
      <c r="B314" s="911" t="s">
        <v>1921</v>
      </c>
      <c r="C314" s="2141"/>
      <c r="D314" s="844"/>
      <c r="E314" s="912" t="s">
        <v>1922</v>
      </c>
      <c r="F314" s="918"/>
      <c r="G314" s="878" t="s">
        <v>1789</v>
      </c>
      <c r="H314" s="2168"/>
      <c r="I314" s="2168"/>
      <c r="J314" s="2168"/>
      <c r="K314" s="2168"/>
      <c r="L314" s="720"/>
      <c r="M314" s="721"/>
    </row>
    <row r="315" spans="1:13" ht="18" customHeight="1">
      <c r="A315" s="849">
        <f t="shared" si="0"/>
        <v>64</v>
      </c>
      <c r="B315" s="911" t="s">
        <v>1923</v>
      </c>
      <c r="C315" s="2141"/>
      <c r="D315" s="844"/>
      <c r="E315" s="912" t="s">
        <v>1924</v>
      </c>
      <c r="F315" s="757" t="s">
        <v>1431</v>
      </c>
      <c r="G315" s="907" t="s">
        <v>1456</v>
      </c>
      <c r="H315" s="2168"/>
      <c r="I315" s="2168"/>
      <c r="J315" s="2168"/>
      <c r="K315" s="2168"/>
      <c r="L315" s="720"/>
      <c r="M315" s="721"/>
    </row>
    <row r="316" spans="1:13" ht="18" customHeight="1" thickBot="1">
      <c r="A316" s="854">
        <f t="shared" si="0"/>
        <v>65</v>
      </c>
      <c r="B316" s="919" t="s">
        <v>1925</v>
      </c>
      <c r="C316" s="2142"/>
      <c r="D316" s="855"/>
      <c r="E316" s="920" t="s">
        <v>1926</v>
      </c>
      <c r="F316" s="757" t="s">
        <v>1431</v>
      </c>
      <c r="G316" s="921" t="s">
        <v>1456</v>
      </c>
      <c r="H316" s="2169"/>
      <c r="I316" s="2169"/>
      <c r="J316" s="2169"/>
      <c r="K316" s="2169"/>
      <c r="L316" s="720"/>
      <c r="M316" s="721"/>
    </row>
    <row r="317" spans="1:13" ht="18" customHeight="1">
      <c r="A317" s="842">
        <f t="shared" si="0"/>
        <v>66</v>
      </c>
      <c r="B317" s="914" t="s">
        <v>1927</v>
      </c>
      <c r="C317" s="2140" t="s">
        <v>1928</v>
      </c>
      <c r="D317" s="870"/>
      <c r="E317" s="894" t="s">
        <v>1929</v>
      </c>
      <c r="F317" s="895"/>
      <c r="G317" s="875" t="s">
        <v>1789</v>
      </c>
      <c r="H317" s="2167">
        <v>12.04</v>
      </c>
      <c r="I317" s="2167">
        <v>12.04</v>
      </c>
      <c r="J317" s="2167">
        <f>H317*5.8</f>
        <v>69.831999999999994</v>
      </c>
      <c r="K317" s="2167">
        <f>I317*5.8</f>
        <v>69.831999999999994</v>
      </c>
      <c r="L317" s="720"/>
      <c r="M317" s="721"/>
    </row>
    <row r="318" spans="1:13" ht="18" customHeight="1">
      <c r="A318" s="848">
        <f t="shared" si="0"/>
        <v>67</v>
      </c>
      <c r="B318" s="911" t="s">
        <v>1930</v>
      </c>
      <c r="C318" s="2141"/>
      <c r="D318" s="844"/>
      <c r="E318" s="905" t="s">
        <v>1931</v>
      </c>
      <c r="F318" s="906"/>
      <c r="G318" s="878" t="s">
        <v>1789</v>
      </c>
      <c r="H318" s="2168"/>
      <c r="I318" s="2168"/>
      <c r="J318" s="2168"/>
      <c r="K318" s="2168"/>
      <c r="L318" s="720"/>
      <c r="M318" s="721"/>
    </row>
    <row r="319" spans="1:13" ht="18" customHeight="1">
      <c r="A319" s="848">
        <f>A318+1</f>
        <v>68</v>
      </c>
      <c r="B319" s="911" t="s">
        <v>1932</v>
      </c>
      <c r="C319" s="2141"/>
      <c r="D319" s="844"/>
      <c r="E319" s="905" t="s">
        <v>1933</v>
      </c>
      <c r="F319" s="906"/>
      <c r="G319" s="878" t="s">
        <v>1789</v>
      </c>
      <c r="H319" s="2168"/>
      <c r="I319" s="2168"/>
      <c r="J319" s="2168"/>
      <c r="K319" s="2168"/>
      <c r="L319" s="720"/>
      <c r="M319" s="721"/>
    </row>
    <row r="320" spans="1:13" ht="18" customHeight="1">
      <c r="A320" s="848">
        <f>A319+1</f>
        <v>69</v>
      </c>
      <c r="B320" s="911" t="s">
        <v>1934</v>
      </c>
      <c r="C320" s="2141"/>
      <c r="D320" s="844"/>
      <c r="E320" s="905" t="s">
        <v>1935</v>
      </c>
      <c r="F320" s="906"/>
      <c r="G320" s="878" t="s">
        <v>1789</v>
      </c>
      <c r="H320" s="2168"/>
      <c r="I320" s="2168"/>
      <c r="J320" s="2168"/>
      <c r="K320" s="2168"/>
      <c r="L320" s="720"/>
      <c r="M320" s="721"/>
    </row>
    <row r="321" spans="1:13" ht="18" customHeight="1" thickBot="1">
      <c r="A321" s="853">
        <f>A320+1</f>
        <v>70</v>
      </c>
      <c r="B321" s="919" t="s">
        <v>1936</v>
      </c>
      <c r="C321" s="2142"/>
      <c r="D321" s="855"/>
      <c r="E321" s="897" t="s">
        <v>1937</v>
      </c>
      <c r="F321" s="751" t="s">
        <v>1431</v>
      </c>
      <c r="G321" s="921" t="s">
        <v>1456</v>
      </c>
      <c r="H321" s="2169"/>
      <c r="I321" s="2169"/>
      <c r="J321" s="2169"/>
      <c r="K321" s="2169"/>
      <c r="L321" s="720"/>
      <c r="M321" s="721"/>
    </row>
    <row r="322" spans="1:13">
      <c r="A322" s="922"/>
      <c r="B322" s="923"/>
      <c r="C322" s="924"/>
      <c r="D322" s="925"/>
      <c r="E322" s="926"/>
      <c r="F322" s="926"/>
      <c r="G322" s="926"/>
      <c r="H322" s="926"/>
      <c r="I322" s="926"/>
      <c r="J322" s="926"/>
      <c r="K322" s="926"/>
      <c r="L322" s="925"/>
      <c r="M322" s="927"/>
    </row>
    <row r="323" spans="1:13" ht="15.75" thickBot="1">
      <c r="A323" s="922"/>
      <c r="B323" s="923"/>
      <c r="C323" s="924"/>
      <c r="D323" s="925"/>
      <c r="E323" s="926"/>
      <c r="F323" s="926"/>
      <c r="G323" s="926"/>
      <c r="H323" s="926"/>
      <c r="I323" s="926"/>
      <c r="J323" s="926"/>
      <c r="K323" s="926"/>
      <c r="L323" s="925"/>
      <c r="M323" s="927"/>
    </row>
    <row r="324" spans="1:13" ht="17.25" thickBot="1">
      <c r="A324" s="726"/>
      <c r="B324" s="727" t="s">
        <v>1431</v>
      </c>
      <c r="C324" s="728" t="s">
        <v>1432</v>
      </c>
      <c r="D324" s="729"/>
      <c r="E324" s="729"/>
      <c r="F324" s="730"/>
      <c r="G324" s="731"/>
      <c r="H324" s="732"/>
      <c r="I324" s="733"/>
      <c r="J324" s="732"/>
      <c r="K324" s="733"/>
      <c r="L324" s="483"/>
      <c r="M324" s="262"/>
    </row>
    <row r="325" spans="1:13">
      <c r="A325" s="922"/>
      <c r="B325" s="923"/>
      <c r="C325" s="924"/>
      <c r="D325" s="925"/>
      <c r="E325" s="926"/>
      <c r="F325" s="926"/>
      <c r="G325" s="926"/>
      <c r="H325" s="926"/>
      <c r="I325" s="926"/>
      <c r="J325" s="926"/>
      <c r="K325" s="926"/>
      <c r="L325" s="925"/>
      <c r="M325" s="923"/>
    </row>
    <row r="326" spans="1:13" ht="19.5" thickBot="1">
      <c r="A326" s="483"/>
      <c r="B326" s="787" t="s">
        <v>1938</v>
      </c>
      <c r="C326" s="483"/>
      <c r="D326" s="721"/>
      <c r="E326" s="786"/>
      <c r="F326" s="786"/>
      <c r="G326" s="786"/>
      <c r="H326" s="721"/>
      <c r="I326" s="720"/>
      <c r="J326" s="721"/>
      <c r="K326" s="720"/>
      <c r="L326" s="720"/>
      <c r="M326" s="721"/>
    </row>
    <row r="327" spans="1:13" ht="15.75" thickBot="1">
      <c r="A327" s="483"/>
      <c r="B327" s="2089" t="s">
        <v>1939</v>
      </c>
      <c r="C327" s="2171" t="s">
        <v>1434</v>
      </c>
      <c r="D327" s="928"/>
      <c r="E327" s="2083" t="s">
        <v>394</v>
      </c>
      <c r="F327" s="2174" t="s">
        <v>1439</v>
      </c>
      <c r="G327" s="2083" t="s">
        <v>1940</v>
      </c>
      <c r="H327" s="2165" t="s">
        <v>1782</v>
      </c>
      <c r="I327" s="2166"/>
      <c r="J327" s="2165" t="s">
        <v>1782</v>
      </c>
      <c r="K327" s="2166"/>
      <c r="L327" s="929"/>
      <c r="M327" s="929"/>
    </row>
    <row r="328" spans="1:13" ht="31.5" thickBot="1">
      <c r="A328" s="483"/>
      <c r="B328" s="2170"/>
      <c r="C328" s="2172"/>
      <c r="D328" s="930"/>
      <c r="E328" s="2173"/>
      <c r="F328" s="2175"/>
      <c r="G328" s="2085"/>
      <c r="H328" s="931" t="s">
        <v>1443</v>
      </c>
      <c r="I328" s="932" t="s">
        <v>1784</v>
      </c>
      <c r="J328" s="931" t="s">
        <v>1443</v>
      </c>
      <c r="K328" s="932" t="s">
        <v>1784</v>
      </c>
      <c r="L328" s="929"/>
      <c r="M328" s="929"/>
    </row>
    <row r="329" spans="1:13" ht="18" customHeight="1" thickBot="1">
      <c r="A329" s="483"/>
      <c r="B329" s="933" t="s">
        <v>1941</v>
      </c>
      <c r="C329" s="934" t="s">
        <v>1942</v>
      </c>
      <c r="D329" s="499"/>
      <c r="E329" s="935" t="s">
        <v>1943</v>
      </c>
      <c r="F329" s="936" t="s">
        <v>1431</v>
      </c>
      <c r="G329" s="937" t="s">
        <v>1789</v>
      </c>
      <c r="H329" s="938">
        <v>5.57</v>
      </c>
      <c r="I329" s="939" t="s">
        <v>1470</v>
      </c>
      <c r="J329" s="938">
        <f>H329*5.8</f>
        <v>32.305999999999997</v>
      </c>
      <c r="K329" s="939" t="s">
        <v>1470</v>
      </c>
      <c r="L329" s="282"/>
      <c r="M329" s="282"/>
    </row>
    <row r="330" spans="1:13" ht="18" customHeight="1">
      <c r="A330" s="483"/>
      <c r="B330" s="940" t="s">
        <v>1944</v>
      </c>
      <c r="C330" s="2140" t="s">
        <v>1795</v>
      </c>
      <c r="D330" s="873"/>
      <c r="E330" s="941" t="s">
        <v>1945</v>
      </c>
      <c r="F330" s="942" t="s">
        <v>1431</v>
      </c>
      <c r="G330" s="943" t="s">
        <v>1789</v>
      </c>
      <c r="H330" s="2159">
        <v>7.33</v>
      </c>
      <c r="I330" s="2162">
        <v>7.33</v>
      </c>
      <c r="J330" s="2159">
        <f>H330*5.8</f>
        <v>42.513999999999996</v>
      </c>
      <c r="K330" s="2162">
        <f>I330*5.8</f>
        <v>42.513999999999996</v>
      </c>
      <c r="L330" s="944"/>
      <c r="M330" s="944"/>
    </row>
    <row r="331" spans="1:13" ht="18" customHeight="1">
      <c r="A331" s="483"/>
      <c r="B331" s="945" t="s">
        <v>1946</v>
      </c>
      <c r="C331" s="2141"/>
      <c r="D331" s="481"/>
      <c r="E331" s="946" t="s">
        <v>1945</v>
      </c>
      <c r="F331" s="947" t="s">
        <v>1431</v>
      </c>
      <c r="G331" s="948" t="s">
        <v>1456</v>
      </c>
      <c r="H331" s="2160"/>
      <c r="I331" s="2164"/>
      <c r="J331" s="2160"/>
      <c r="K331" s="2164"/>
      <c r="L331" s="944"/>
      <c r="M331" s="944"/>
    </row>
    <row r="332" spans="1:13" ht="18" customHeight="1" thickBot="1">
      <c r="A332" s="483"/>
      <c r="B332" s="949" t="s">
        <v>1947</v>
      </c>
      <c r="C332" s="2142"/>
      <c r="D332" s="880"/>
      <c r="E332" s="950" t="s">
        <v>1945</v>
      </c>
      <c r="F332" s="951" t="s">
        <v>1431</v>
      </c>
      <c r="G332" s="952" t="s">
        <v>1456</v>
      </c>
      <c r="H332" s="2161"/>
      <c r="I332" s="2163"/>
      <c r="J332" s="2161"/>
      <c r="K332" s="2163"/>
      <c r="L332" s="944"/>
      <c r="M332" s="944"/>
    </row>
    <row r="333" spans="1:13" ht="18" customHeight="1">
      <c r="A333" s="483"/>
      <c r="B333" s="940" t="s">
        <v>1948</v>
      </c>
      <c r="C333" s="2140" t="s">
        <v>1798</v>
      </c>
      <c r="D333" s="870"/>
      <c r="E333" s="941" t="s">
        <v>1949</v>
      </c>
      <c r="F333" s="942" t="s">
        <v>1431</v>
      </c>
      <c r="G333" s="943" t="s">
        <v>1950</v>
      </c>
      <c r="H333" s="2159">
        <v>6.33</v>
      </c>
      <c r="I333" s="2162">
        <v>7.65</v>
      </c>
      <c r="J333" s="2159">
        <f>H333*5.8</f>
        <v>36.713999999999999</v>
      </c>
      <c r="K333" s="2162">
        <f>I333*5.8</f>
        <v>44.37</v>
      </c>
      <c r="L333" s="944"/>
      <c r="M333" s="944"/>
    </row>
    <row r="334" spans="1:13" ht="18" customHeight="1" thickBot="1">
      <c r="A334" s="483"/>
      <c r="B334" s="945" t="s">
        <v>1951</v>
      </c>
      <c r="C334" s="2141"/>
      <c r="D334" s="844"/>
      <c r="E334" s="946" t="s">
        <v>1952</v>
      </c>
      <c r="F334" s="947" t="s">
        <v>1431</v>
      </c>
      <c r="G334" s="948" t="s">
        <v>1950</v>
      </c>
      <c r="H334" s="2160"/>
      <c r="I334" s="2163"/>
      <c r="J334" s="2160"/>
      <c r="K334" s="2163"/>
      <c r="L334" s="944"/>
      <c r="M334" s="944"/>
    </row>
    <row r="335" spans="1:13" ht="18" customHeight="1">
      <c r="A335" s="483"/>
      <c r="B335" s="945" t="s">
        <v>1953</v>
      </c>
      <c r="C335" s="2141"/>
      <c r="D335" s="844"/>
      <c r="E335" s="946" t="s">
        <v>1954</v>
      </c>
      <c r="F335" s="947"/>
      <c r="G335" s="948" t="s">
        <v>1453</v>
      </c>
      <c r="H335" s="2160"/>
      <c r="I335" s="2162">
        <v>6.89</v>
      </c>
      <c r="J335" s="2160"/>
      <c r="K335" s="2162">
        <f>I335*5.8</f>
        <v>39.961999999999996</v>
      </c>
      <c r="L335" s="944"/>
      <c r="M335" s="944"/>
    </row>
    <row r="336" spans="1:13" ht="18" customHeight="1">
      <c r="A336" s="483"/>
      <c r="B336" s="945" t="s">
        <v>1955</v>
      </c>
      <c r="C336" s="2141"/>
      <c r="D336" s="844"/>
      <c r="E336" s="946" t="s">
        <v>1956</v>
      </c>
      <c r="F336" s="947"/>
      <c r="G336" s="948" t="s">
        <v>1453</v>
      </c>
      <c r="H336" s="2160"/>
      <c r="I336" s="2164"/>
      <c r="J336" s="2160"/>
      <c r="K336" s="2164"/>
      <c r="L336" s="944"/>
      <c r="M336" s="944"/>
    </row>
    <row r="337" spans="1:13" ht="18" customHeight="1">
      <c r="A337" s="483"/>
      <c r="B337" s="945" t="s">
        <v>1957</v>
      </c>
      <c r="C337" s="2141"/>
      <c r="D337" s="844"/>
      <c r="E337" s="946" t="s">
        <v>1958</v>
      </c>
      <c r="F337" s="947" t="s">
        <v>1431</v>
      </c>
      <c r="G337" s="948" t="s">
        <v>1453</v>
      </c>
      <c r="H337" s="2160"/>
      <c r="I337" s="2164"/>
      <c r="J337" s="2160"/>
      <c r="K337" s="2164"/>
      <c r="L337" s="944"/>
      <c r="M337" s="944"/>
    </row>
    <row r="338" spans="1:13" ht="18" customHeight="1" thickBot="1">
      <c r="A338" s="483"/>
      <c r="B338" s="949" t="s">
        <v>1959</v>
      </c>
      <c r="C338" s="2142"/>
      <c r="D338" s="855"/>
      <c r="E338" s="950" t="s">
        <v>1960</v>
      </c>
      <c r="F338" s="951" t="s">
        <v>1431</v>
      </c>
      <c r="G338" s="952" t="s">
        <v>1456</v>
      </c>
      <c r="H338" s="2161"/>
      <c r="I338" s="2163"/>
      <c r="J338" s="2161"/>
      <c r="K338" s="2163"/>
      <c r="L338" s="944"/>
      <c r="M338" s="944"/>
    </row>
    <row r="339" spans="1:13" ht="18" customHeight="1">
      <c r="A339" s="483"/>
      <c r="B339" s="872" t="s">
        <v>1961</v>
      </c>
      <c r="C339" s="2140" t="s">
        <v>1803</v>
      </c>
      <c r="D339" s="873"/>
      <c r="E339" s="953" t="s">
        <v>1962</v>
      </c>
      <c r="F339" s="954" t="s">
        <v>1431</v>
      </c>
      <c r="G339" s="955" t="s">
        <v>1453</v>
      </c>
      <c r="H339" s="2153">
        <v>7.23</v>
      </c>
      <c r="I339" s="2156" t="s">
        <v>1470</v>
      </c>
      <c r="J339" s="2153">
        <f>H339*5.8</f>
        <v>41.934000000000005</v>
      </c>
      <c r="K339" s="2156" t="s">
        <v>1470</v>
      </c>
      <c r="L339" s="956"/>
      <c r="M339" s="956"/>
    </row>
    <row r="340" spans="1:13" ht="18" customHeight="1">
      <c r="A340" s="483"/>
      <c r="B340" s="876" t="s">
        <v>1807</v>
      </c>
      <c r="C340" s="2141"/>
      <c r="D340" s="481"/>
      <c r="E340" s="957" t="s">
        <v>1963</v>
      </c>
      <c r="F340" s="958"/>
      <c r="G340" s="959" t="s">
        <v>1453</v>
      </c>
      <c r="H340" s="2154"/>
      <c r="I340" s="2157"/>
      <c r="J340" s="2154"/>
      <c r="K340" s="2157"/>
      <c r="L340" s="956"/>
      <c r="M340" s="956"/>
    </row>
    <row r="341" spans="1:13" ht="18" customHeight="1" thickBot="1">
      <c r="A341" s="483"/>
      <c r="B341" s="879" t="s">
        <v>1964</v>
      </c>
      <c r="C341" s="2142"/>
      <c r="D341" s="880"/>
      <c r="E341" s="960" t="s">
        <v>1965</v>
      </c>
      <c r="F341" s="961" t="s">
        <v>1431</v>
      </c>
      <c r="G341" s="962" t="s">
        <v>1453</v>
      </c>
      <c r="H341" s="2155"/>
      <c r="I341" s="2158"/>
      <c r="J341" s="2155"/>
      <c r="K341" s="2158"/>
      <c r="L341" s="956"/>
      <c r="M341" s="956"/>
    </row>
    <row r="342" spans="1:13" ht="18" customHeight="1">
      <c r="A342" s="483"/>
      <c r="B342" s="909" t="s">
        <v>1966</v>
      </c>
      <c r="C342" s="2140" t="s">
        <v>1810</v>
      </c>
      <c r="D342" s="870"/>
      <c r="E342" s="963" t="s">
        <v>1967</v>
      </c>
      <c r="F342" s="954" t="s">
        <v>1431</v>
      </c>
      <c r="G342" s="964" t="s">
        <v>1453</v>
      </c>
      <c r="H342" s="2146">
        <v>7.46</v>
      </c>
      <c r="I342" s="2150" t="s">
        <v>1470</v>
      </c>
      <c r="J342" s="2146">
        <f>H342*5.8</f>
        <v>43.268000000000001</v>
      </c>
      <c r="K342" s="2150" t="s">
        <v>1470</v>
      </c>
      <c r="L342" s="965"/>
      <c r="M342" s="2149"/>
    </row>
    <row r="343" spans="1:13" ht="18" customHeight="1">
      <c r="A343" s="483"/>
      <c r="B343" s="910" t="s">
        <v>1968</v>
      </c>
      <c r="C343" s="2141"/>
      <c r="D343" s="844"/>
      <c r="E343" s="966" t="s">
        <v>1969</v>
      </c>
      <c r="F343" s="967"/>
      <c r="G343" s="968" t="s">
        <v>1453</v>
      </c>
      <c r="H343" s="2147"/>
      <c r="I343" s="2151"/>
      <c r="J343" s="2147"/>
      <c r="K343" s="2151"/>
      <c r="L343" s="965"/>
      <c r="M343" s="2149"/>
    </row>
    <row r="344" spans="1:13" ht="18" customHeight="1">
      <c r="A344" s="483"/>
      <c r="B344" s="910" t="s">
        <v>1970</v>
      </c>
      <c r="C344" s="2141"/>
      <c r="D344" s="844"/>
      <c r="E344" s="969" t="s">
        <v>1971</v>
      </c>
      <c r="F344" s="967"/>
      <c r="G344" s="970" t="s">
        <v>1453</v>
      </c>
      <c r="H344" s="2147"/>
      <c r="I344" s="2151"/>
      <c r="J344" s="2147"/>
      <c r="K344" s="2151"/>
      <c r="L344" s="965"/>
      <c r="M344" s="2149"/>
    </row>
    <row r="345" spans="1:13" ht="18" customHeight="1" thickBot="1">
      <c r="A345" s="483"/>
      <c r="B345" s="879" t="s">
        <v>1972</v>
      </c>
      <c r="C345" s="2142"/>
      <c r="D345" s="855"/>
      <c r="E345" s="960" t="s">
        <v>1973</v>
      </c>
      <c r="F345" s="961" t="s">
        <v>1431</v>
      </c>
      <c r="G345" s="962" t="s">
        <v>1453</v>
      </c>
      <c r="H345" s="2148"/>
      <c r="I345" s="2152"/>
      <c r="J345" s="2148"/>
      <c r="K345" s="2152"/>
      <c r="L345" s="965"/>
      <c r="M345" s="2149"/>
    </row>
    <row r="346" spans="1:13" ht="18" customHeight="1">
      <c r="A346" s="483"/>
      <c r="B346" s="872" t="s">
        <v>1974</v>
      </c>
      <c r="C346" s="2140" t="s">
        <v>1835</v>
      </c>
      <c r="D346" s="873"/>
      <c r="E346" s="963" t="s">
        <v>1975</v>
      </c>
      <c r="F346" s="971"/>
      <c r="G346" s="964" t="s">
        <v>1453</v>
      </c>
      <c r="H346" s="2146">
        <v>7.75</v>
      </c>
      <c r="I346" s="2150" t="s">
        <v>1470</v>
      </c>
      <c r="J346" s="2146">
        <f>H346*5.8</f>
        <v>44.949999999999996</v>
      </c>
      <c r="K346" s="2150" t="s">
        <v>1470</v>
      </c>
      <c r="L346" s="965"/>
      <c r="M346" s="2149"/>
    </row>
    <row r="347" spans="1:13" ht="18" customHeight="1">
      <c r="A347" s="483"/>
      <c r="B347" s="876" t="s">
        <v>1843</v>
      </c>
      <c r="C347" s="2141"/>
      <c r="D347" s="481"/>
      <c r="E347" s="966" t="s">
        <v>1976</v>
      </c>
      <c r="F347" s="972"/>
      <c r="G347" s="968" t="s">
        <v>1453</v>
      </c>
      <c r="H347" s="2147"/>
      <c r="I347" s="2151"/>
      <c r="J347" s="2147"/>
      <c r="K347" s="2151"/>
      <c r="L347" s="965"/>
      <c r="M347" s="2149"/>
    </row>
    <row r="348" spans="1:13" ht="18" customHeight="1" thickBot="1">
      <c r="A348" s="483"/>
      <c r="B348" s="879" t="s">
        <v>1977</v>
      </c>
      <c r="C348" s="2142"/>
      <c r="D348" s="880"/>
      <c r="E348" s="973" t="s">
        <v>1978</v>
      </c>
      <c r="F348" s="974"/>
      <c r="G348" s="975" t="s">
        <v>1453</v>
      </c>
      <c r="H348" s="2148"/>
      <c r="I348" s="2152"/>
      <c r="J348" s="2148"/>
      <c r="K348" s="2152"/>
      <c r="L348" s="965"/>
      <c r="M348" s="2149"/>
    </row>
    <row r="349" spans="1:13" ht="18" customHeight="1">
      <c r="A349" s="483"/>
      <c r="B349" s="872" t="s">
        <v>1979</v>
      </c>
      <c r="C349" s="2140" t="s">
        <v>1980</v>
      </c>
      <c r="D349" s="870"/>
      <c r="E349" s="963" t="s">
        <v>347</v>
      </c>
      <c r="F349" s="976" t="s">
        <v>1431</v>
      </c>
      <c r="G349" s="964" t="s">
        <v>1456</v>
      </c>
      <c r="H349" s="2146">
        <v>6.33</v>
      </c>
      <c r="I349" s="2150" t="s">
        <v>1470</v>
      </c>
      <c r="J349" s="2146">
        <f>H349*5.8</f>
        <v>36.713999999999999</v>
      </c>
      <c r="K349" s="2150" t="s">
        <v>1470</v>
      </c>
      <c r="L349" s="965"/>
      <c r="M349" s="2149"/>
    </row>
    <row r="350" spans="1:13" ht="18" customHeight="1">
      <c r="A350" s="483"/>
      <c r="B350" s="876" t="s">
        <v>1981</v>
      </c>
      <c r="C350" s="2141"/>
      <c r="D350" s="844"/>
      <c r="E350" s="969" t="s">
        <v>1982</v>
      </c>
      <c r="F350" s="977" t="s">
        <v>1431</v>
      </c>
      <c r="G350" s="970" t="s">
        <v>1453</v>
      </c>
      <c r="H350" s="2147"/>
      <c r="I350" s="2151"/>
      <c r="J350" s="2147"/>
      <c r="K350" s="2151"/>
      <c r="L350" s="965"/>
      <c r="M350" s="2149"/>
    </row>
    <row r="351" spans="1:13" ht="18" customHeight="1" thickBot="1">
      <c r="A351" s="483"/>
      <c r="B351" s="913" t="s">
        <v>1983</v>
      </c>
      <c r="C351" s="2142"/>
      <c r="D351" s="855"/>
      <c r="E351" s="978" t="s">
        <v>1984</v>
      </c>
      <c r="F351" s="979" t="s">
        <v>1431</v>
      </c>
      <c r="G351" s="980" t="s">
        <v>1453</v>
      </c>
      <c r="H351" s="2148"/>
      <c r="I351" s="2152"/>
      <c r="J351" s="2148"/>
      <c r="K351" s="2152"/>
      <c r="L351" s="965"/>
      <c r="M351" s="2149"/>
    </row>
    <row r="352" spans="1:13" ht="18" customHeight="1">
      <c r="A352" s="483"/>
      <c r="B352" s="909" t="s">
        <v>1985</v>
      </c>
      <c r="C352" s="2140" t="s">
        <v>1888</v>
      </c>
      <c r="D352" s="873"/>
      <c r="E352" s="981" t="s">
        <v>1986</v>
      </c>
      <c r="F352" s="982"/>
      <c r="G352" s="983" t="s">
        <v>1456</v>
      </c>
      <c r="H352" s="2146">
        <v>6.85</v>
      </c>
      <c r="I352" s="2146">
        <v>7.17</v>
      </c>
      <c r="J352" s="2146">
        <f>H352*5.8</f>
        <v>39.729999999999997</v>
      </c>
      <c r="K352" s="2146">
        <f>I352*5.8</f>
        <v>41.585999999999999</v>
      </c>
      <c r="L352" s="965"/>
      <c r="M352" s="2149"/>
    </row>
    <row r="353" spans="1:13" ht="18" customHeight="1">
      <c r="A353" s="483"/>
      <c r="B353" s="911" t="s">
        <v>1987</v>
      </c>
      <c r="C353" s="2141"/>
      <c r="D353" s="481"/>
      <c r="E353" s="984" t="s">
        <v>1988</v>
      </c>
      <c r="F353" s="985" t="s">
        <v>1431</v>
      </c>
      <c r="G353" s="986" t="s">
        <v>1456</v>
      </c>
      <c r="H353" s="2147"/>
      <c r="I353" s="2147"/>
      <c r="J353" s="2147"/>
      <c r="K353" s="2147"/>
      <c r="L353" s="965"/>
      <c r="M353" s="2149"/>
    </row>
    <row r="354" spans="1:13" ht="18" customHeight="1">
      <c r="A354" s="483"/>
      <c r="B354" s="910" t="s">
        <v>1989</v>
      </c>
      <c r="C354" s="2141"/>
      <c r="D354" s="481"/>
      <c r="E354" s="987" t="s">
        <v>1990</v>
      </c>
      <c r="F354" s="988" t="s">
        <v>1431</v>
      </c>
      <c r="G354" s="989" t="s">
        <v>1456</v>
      </c>
      <c r="H354" s="2147"/>
      <c r="I354" s="2147"/>
      <c r="J354" s="2147"/>
      <c r="K354" s="2147"/>
      <c r="L354" s="965"/>
      <c r="M354" s="2149"/>
    </row>
    <row r="355" spans="1:13" ht="18" customHeight="1">
      <c r="A355" s="483"/>
      <c r="B355" s="910" t="s">
        <v>1991</v>
      </c>
      <c r="C355" s="2141"/>
      <c r="D355" s="481"/>
      <c r="E355" s="987" t="s">
        <v>1992</v>
      </c>
      <c r="F355" s="988" t="s">
        <v>1431</v>
      </c>
      <c r="G355" s="989" t="s">
        <v>1456</v>
      </c>
      <c r="H355" s="2147"/>
      <c r="I355" s="2147"/>
      <c r="J355" s="2147"/>
      <c r="K355" s="2147"/>
      <c r="L355" s="965"/>
      <c r="M355" s="2149"/>
    </row>
    <row r="356" spans="1:13" ht="18" customHeight="1">
      <c r="A356" s="483"/>
      <c r="B356" s="910" t="s">
        <v>1993</v>
      </c>
      <c r="C356" s="2141"/>
      <c r="D356" s="481"/>
      <c r="E356" s="987" t="s">
        <v>1994</v>
      </c>
      <c r="F356" s="988" t="s">
        <v>1431</v>
      </c>
      <c r="G356" s="989" t="s">
        <v>1456</v>
      </c>
      <c r="H356" s="2147"/>
      <c r="I356" s="2147"/>
      <c r="J356" s="2147"/>
      <c r="K356" s="2147"/>
      <c r="L356" s="965"/>
      <c r="M356" s="2149"/>
    </row>
    <row r="357" spans="1:13" ht="18" customHeight="1">
      <c r="A357" s="483"/>
      <c r="B357" s="910" t="s">
        <v>1995</v>
      </c>
      <c r="C357" s="2141"/>
      <c r="D357" s="481"/>
      <c r="E357" s="987" t="s">
        <v>1996</v>
      </c>
      <c r="F357" s="988" t="s">
        <v>1431</v>
      </c>
      <c r="G357" s="989" t="s">
        <v>1456</v>
      </c>
      <c r="H357" s="2147"/>
      <c r="I357" s="2147"/>
      <c r="J357" s="2147"/>
      <c r="K357" s="2147"/>
      <c r="L357" s="965"/>
      <c r="M357" s="2149"/>
    </row>
    <row r="358" spans="1:13" ht="18" customHeight="1">
      <c r="A358" s="483"/>
      <c r="B358" s="910" t="s">
        <v>1997</v>
      </c>
      <c r="C358" s="2141"/>
      <c r="D358" s="481"/>
      <c r="E358" s="903" t="s">
        <v>1996</v>
      </c>
      <c r="F358" s="990" t="s">
        <v>1431</v>
      </c>
      <c r="G358" s="991" t="s">
        <v>1453</v>
      </c>
      <c r="H358" s="2147"/>
      <c r="I358" s="2147"/>
      <c r="J358" s="2147"/>
      <c r="K358" s="2147"/>
      <c r="L358" s="965"/>
      <c r="M358" s="2149"/>
    </row>
    <row r="359" spans="1:13" ht="18" customHeight="1">
      <c r="A359" s="483"/>
      <c r="B359" s="910" t="s">
        <v>1898</v>
      </c>
      <c r="C359" s="2141"/>
      <c r="D359" s="481"/>
      <c r="E359" s="992" t="s">
        <v>1998</v>
      </c>
      <c r="F359" s="993" t="s">
        <v>1431</v>
      </c>
      <c r="G359" s="994" t="s">
        <v>1456</v>
      </c>
      <c r="H359" s="2147"/>
      <c r="I359" s="2147"/>
      <c r="J359" s="2147"/>
      <c r="K359" s="2147"/>
      <c r="L359" s="965"/>
      <c r="M359" s="2149"/>
    </row>
    <row r="360" spans="1:13" ht="18" customHeight="1">
      <c r="A360" s="483"/>
      <c r="B360" s="910" t="s">
        <v>1999</v>
      </c>
      <c r="C360" s="2141"/>
      <c r="D360" s="481"/>
      <c r="E360" s="992" t="s">
        <v>2000</v>
      </c>
      <c r="F360" s="993" t="s">
        <v>1431</v>
      </c>
      <c r="G360" s="994" t="s">
        <v>1950</v>
      </c>
      <c r="H360" s="2147"/>
      <c r="I360" s="2147"/>
      <c r="J360" s="2147"/>
      <c r="K360" s="2147"/>
      <c r="L360" s="965"/>
      <c r="M360" s="2149"/>
    </row>
    <row r="361" spans="1:13" ht="18" customHeight="1">
      <c r="A361" s="483"/>
      <c r="B361" s="910" t="s">
        <v>1894</v>
      </c>
      <c r="C361" s="2141"/>
      <c r="D361" s="481"/>
      <c r="E361" s="912" t="s">
        <v>2001</v>
      </c>
      <c r="F361" s="995" t="s">
        <v>1431</v>
      </c>
      <c r="G361" s="996" t="s">
        <v>1456</v>
      </c>
      <c r="H361" s="2147"/>
      <c r="I361" s="2147"/>
      <c r="J361" s="2147"/>
      <c r="K361" s="2147"/>
      <c r="L361" s="965"/>
      <c r="M361" s="2149"/>
    </row>
    <row r="362" spans="1:13" ht="18" customHeight="1">
      <c r="A362" s="483"/>
      <c r="B362" s="910" t="s">
        <v>2002</v>
      </c>
      <c r="C362" s="2141"/>
      <c r="D362" s="481"/>
      <c r="E362" s="987" t="s">
        <v>2003</v>
      </c>
      <c r="F362" s="988" t="s">
        <v>1431</v>
      </c>
      <c r="G362" s="989" t="s">
        <v>1456</v>
      </c>
      <c r="H362" s="2147"/>
      <c r="I362" s="2147"/>
      <c r="J362" s="2147"/>
      <c r="K362" s="2147"/>
      <c r="L362" s="965"/>
      <c r="M362" s="2149"/>
    </row>
    <row r="363" spans="1:13" ht="18" customHeight="1">
      <c r="A363" s="483"/>
      <c r="B363" s="910" t="s">
        <v>2004</v>
      </c>
      <c r="C363" s="2141"/>
      <c r="D363" s="481"/>
      <c r="E363" s="987" t="s">
        <v>2005</v>
      </c>
      <c r="F363" s="988" t="s">
        <v>1431</v>
      </c>
      <c r="G363" s="989" t="s">
        <v>1456</v>
      </c>
      <c r="H363" s="2147"/>
      <c r="I363" s="2147"/>
      <c r="J363" s="2147"/>
      <c r="K363" s="2147"/>
      <c r="L363" s="965"/>
      <c r="M363" s="2149"/>
    </row>
    <row r="364" spans="1:13" ht="18" customHeight="1">
      <c r="A364" s="483"/>
      <c r="B364" s="910" t="s">
        <v>2006</v>
      </c>
      <c r="C364" s="2141"/>
      <c r="D364" s="481"/>
      <c r="E364" s="987" t="s">
        <v>2007</v>
      </c>
      <c r="F364" s="988" t="s">
        <v>1431</v>
      </c>
      <c r="G364" s="989" t="s">
        <v>1453</v>
      </c>
      <c r="H364" s="2147"/>
      <c r="I364" s="2147"/>
      <c r="J364" s="2147"/>
      <c r="K364" s="2147"/>
      <c r="L364" s="965"/>
      <c r="M364" s="2149"/>
    </row>
    <row r="365" spans="1:13" ht="18" customHeight="1">
      <c r="A365" s="483"/>
      <c r="B365" s="911" t="s">
        <v>1892</v>
      </c>
      <c r="C365" s="2141"/>
      <c r="D365" s="481"/>
      <c r="E365" s="905" t="s">
        <v>2008</v>
      </c>
      <c r="F365" s="997" t="s">
        <v>1431</v>
      </c>
      <c r="G365" s="907" t="s">
        <v>1950</v>
      </c>
      <c r="H365" s="2147"/>
      <c r="I365" s="2147"/>
      <c r="J365" s="2147"/>
      <c r="K365" s="2147"/>
      <c r="L365" s="965"/>
      <c r="M365" s="2149"/>
    </row>
    <row r="366" spans="1:13" ht="18" customHeight="1">
      <c r="A366" s="483"/>
      <c r="B366" s="910" t="s">
        <v>2009</v>
      </c>
      <c r="C366" s="2141"/>
      <c r="D366" s="481"/>
      <c r="E366" s="992" t="s">
        <v>2010</v>
      </c>
      <c r="F366" s="993" t="s">
        <v>1431</v>
      </c>
      <c r="G366" s="994" t="s">
        <v>1453</v>
      </c>
      <c r="H366" s="2147"/>
      <c r="I366" s="2147"/>
      <c r="J366" s="2147"/>
      <c r="K366" s="2147"/>
      <c r="L366" s="965"/>
      <c r="M366" s="2149"/>
    </row>
    <row r="367" spans="1:13" ht="18" customHeight="1">
      <c r="A367" s="483"/>
      <c r="B367" s="910" t="s">
        <v>2011</v>
      </c>
      <c r="C367" s="2141"/>
      <c r="D367" s="481"/>
      <c r="E367" s="987" t="s">
        <v>2012</v>
      </c>
      <c r="F367" s="988" t="s">
        <v>1431</v>
      </c>
      <c r="G367" s="989" t="s">
        <v>1456</v>
      </c>
      <c r="H367" s="2147"/>
      <c r="I367" s="2147"/>
      <c r="J367" s="2147"/>
      <c r="K367" s="2147"/>
      <c r="L367" s="965"/>
      <c r="M367" s="2149"/>
    </row>
    <row r="368" spans="1:13" ht="18" customHeight="1" thickBot="1">
      <c r="A368" s="483"/>
      <c r="B368" s="913" t="s">
        <v>2013</v>
      </c>
      <c r="C368" s="2142"/>
      <c r="D368" s="880"/>
      <c r="E368" s="978" t="s">
        <v>2014</v>
      </c>
      <c r="F368" s="998" t="s">
        <v>1431</v>
      </c>
      <c r="G368" s="980" t="s">
        <v>1456</v>
      </c>
      <c r="H368" s="2148"/>
      <c r="I368" s="2148"/>
      <c r="J368" s="2148"/>
      <c r="K368" s="2148"/>
      <c r="L368" s="965"/>
      <c r="M368" s="2149"/>
    </row>
    <row r="369" spans="1:13" ht="18" customHeight="1">
      <c r="A369" s="483"/>
      <c r="B369" s="999" t="s">
        <v>2015</v>
      </c>
      <c r="C369" s="2141" t="s">
        <v>1905</v>
      </c>
      <c r="D369" s="844"/>
      <c r="E369" s="1000" t="s">
        <v>2016</v>
      </c>
      <c r="F369" s="1001" t="s">
        <v>1431</v>
      </c>
      <c r="G369" s="1002" t="s">
        <v>1950</v>
      </c>
      <c r="H369" s="2146">
        <v>7.23</v>
      </c>
      <c r="I369" s="2146">
        <v>7.56</v>
      </c>
      <c r="J369" s="2146">
        <f>H369*5.8</f>
        <v>41.934000000000005</v>
      </c>
      <c r="K369" s="2146">
        <f>I369*5.8</f>
        <v>43.847999999999999</v>
      </c>
      <c r="L369" s="965"/>
      <c r="M369" s="1003"/>
    </row>
    <row r="370" spans="1:13" ht="18" customHeight="1">
      <c r="A370" s="483"/>
      <c r="B370" s="910" t="s">
        <v>2017</v>
      </c>
      <c r="C370" s="2141"/>
      <c r="D370" s="844"/>
      <c r="E370" s="987" t="s">
        <v>2018</v>
      </c>
      <c r="F370" s="988" t="s">
        <v>1431</v>
      </c>
      <c r="G370" s="989" t="s">
        <v>1456</v>
      </c>
      <c r="H370" s="2147"/>
      <c r="I370" s="2147"/>
      <c r="J370" s="2147"/>
      <c r="K370" s="2147"/>
      <c r="L370" s="965"/>
      <c r="M370" s="2149"/>
    </row>
    <row r="371" spans="1:13" ht="18" customHeight="1">
      <c r="A371" s="483"/>
      <c r="B371" s="910" t="s">
        <v>2019</v>
      </c>
      <c r="C371" s="2141"/>
      <c r="D371" s="844"/>
      <c r="E371" s="912" t="s">
        <v>2020</v>
      </c>
      <c r="F371" s="995" t="s">
        <v>1431</v>
      </c>
      <c r="G371" s="996" t="s">
        <v>1950</v>
      </c>
      <c r="H371" s="2147"/>
      <c r="I371" s="2147"/>
      <c r="J371" s="2147"/>
      <c r="K371" s="2147"/>
      <c r="L371" s="965"/>
      <c r="M371" s="2149"/>
    </row>
    <row r="372" spans="1:13" ht="18" customHeight="1">
      <c r="A372" s="483"/>
      <c r="B372" s="876" t="s">
        <v>1907</v>
      </c>
      <c r="C372" s="2141"/>
      <c r="D372" s="844"/>
      <c r="E372" s="912" t="s">
        <v>2021</v>
      </c>
      <c r="F372" s="995" t="s">
        <v>1431</v>
      </c>
      <c r="G372" s="996" t="s">
        <v>1453</v>
      </c>
      <c r="H372" s="2147"/>
      <c r="I372" s="2147"/>
      <c r="J372" s="2147"/>
      <c r="K372" s="2147"/>
      <c r="L372" s="965"/>
      <c r="M372" s="2149"/>
    </row>
    <row r="373" spans="1:13" ht="18" customHeight="1">
      <c r="A373" s="483"/>
      <c r="B373" s="910" t="s">
        <v>2022</v>
      </c>
      <c r="C373" s="2141"/>
      <c r="D373" s="844"/>
      <c r="E373" s="987" t="s">
        <v>2023</v>
      </c>
      <c r="F373" s="988" t="s">
        <v>1431</v>
      </c>
      <c r="G373" s="989" t="s">
        <v>1456</v>
      </c>
      <c r="H373" s="2147"/>
      <c r="I373" s="2147"/>
      <c r="J373" s="2147"/>
      <c r="K373" s="2147"/>
      <c r="L373" s="965"/>
      <c r="M373" s="2149"/>
    </row>
    <row r="374" spans="1:13" ht="18" customHeight="1">
      <c r="A374" s="483"/>
      <c r="B374" s="910" t="s">
        <v>2024</v>
      </c>
      <c r="C374" s="2141"/>
      <c r="D374" s="844"/>
      <c r="E374" s="992" t="s">
        <v>2025</v>
      </c>
      <c r="F374" s="993"/>
      <c r="G374" s="994" t="s">
        <v>1456</v>
      </c>
      <c r="H374" s="2147"/>
      <c r="I374" s="2147"/>
      <c r="J374" s="2147"/>
      <c r="K374" s="2147"/>
      <c r="L374" s="965"/>
      <c r="M374" s="2149"/>
    </row>
    <row r="375" spans="1:13" ht="18" customHeight="1">
      <c r="A375" s="483"/>
      <c r="B375" s="945" t="s">
        <v>2026</v>
      </c>
      <c r="C375" s="2141"/>
      <c r="D375" s="844"/>
      <c r="E375" s="946" t="s">
        <v>2027</v>
      </c>
      <c r="F375" s="947" t="s">
        <v>1431</v>
      </c>
      <c r="G375" s="948" t="s">
        <v>1456</v>
      </c>
      <c r="H375" s="2147"/>
      <c r="I375" s="2147"/>
      <c r="J375" s="2147"/>
      <c r="K375" s="2147"/>
      <c r="L375" s="965"/>
      <c r="M375" s="2149"/>
    </row>
    <row r="376" spans="1:13" ht="18" customHeight="1">
      <c r="A376" s="483"/>
      <c r="B376" s="945" t="s">
        <v>2028</v>
      </c>
      <c r="C376" s="2141"/>
      <c r="D376" s="844"/>
      <c r="E376" s="946" t="s">
        <v>2029</v>
      </c>
      <c r="F376" s="947" t="s">
        <v>1431</v>
      </c>
      <c r="G376" s="948" t="s">
        <v>1456</v>
      </c>
      <c r="H376" s="2147"/>
      <c r="I376" s="2147"/>
      <c r="J376" s="2147"/>
      <c r="K376" s="2147"/>
      <c r="L376" s="965"/>
      <c r="M376" s="2149"/>
    </row>
    <row r="377" spans="1:13" ht="18" customHeight="1" thickBot="1">
      <c r="A377" s="483"/>
      <c r="B377" s="1004" t="s">
        <v>2030</v>
      </c>
      <c r="C377" s="2141"/>
      <c r="D377" s="844"/>
      <c r="E377" s="1005" t="s">
        <v>2031</v>
      </c>
      <c r="F377" s="1006" t="s">
        <v>1431</v>
      </c>
      <c r="G377" s="1007" t="s">
        <v>1456</v>
      </c>
      <c r="H377" s="2148"/>
      <c r="I377" s="2148"/>
      <c r="J377" s="2148"/>
      <c r="K377" s="2148"/>
      <c r="L377" s="965"/>
      <c r="M377" s="2149"/>
    </row>
    <row r="378" spans="1:13" ht="18" customHeight="1">
      <c r="A378" s="483"/>
      <c r="B378" s="909" t="s">
        <v>2032</v>
      </c>
      <c r="C378" s="2140" t="s">
        <v>1928</v>
      </c>
      <c r="D378" s="873"/>
      <c r="E378" s="981" t="s">
        <v>2033</v>
      </c>
      <c r="F378" s="745" t="s">
        <v>1431</v>
      </c>
      <c r="G378" s="983" t="s">
        <v>1456</v>
      </c>
      <c r="H378" s="2143">
        <v>7.46</v>
      </c>
      <c r="I378" s="2143">
        <v>7.82</v>
      </c>
      <c r="J378" s="2143">
        <f>H378*5.8</f>
        <v>43.268000000000001</v>
      </c>
      <c r="K378" s="2143">
        <f>I378*5.8</f>
        <v>45.356000000000002</v>
      </c>
      <c r="L378" s="281"/>
      <c r="M378" s="281"/>
    </row>
    <row r="379" spans="1:13" ht="18" customHeight="1">
      <c r="A379" s="483"/>
      <c r="B379" s="910" t="s">
        <v>1934</v>
      </c>
      <c r="C379" s="2141"/>
      <c r="D379" s="481"/>
      <c r="E379" s="987" t="s">
        <v>2034</v>
      </c>
      <c r="F379" s="972"/>
      <c r="G379" s="989" t="s">
        <v>1453</v>
      </c>
      <c r="H379" s="2144"/>
      <c r="I379" s="2144"/>
      <c r="J379" s="2144"/>
      <c r="K379" s="2144"/>
      <c r="L379" s="281"/>
      <c r="M379" s="281"/>
    </row>
    <row r="380" spans="1:13" ht="18" customHeight="1">
      <c r="A380" s="483"/>
      <c r="B380" s="910" t="s">
        <v>2035</v>
      </c>
      <c r="C380" s="2141"/>
      <c r="D380" s="481"/>
      <c r="E380" s="987" t="s">
        <v>2036</v>
      </c>
      <c r="F380" s="757" t="s">
        <v>1431</v>
      </c>
      <c r="G380" s="989" t="s">
        <v>1456</v>
      </c>
      <c r="H380" s="2144"/>
      <c r="I380" s="2144"/>
      <c r="J380" s="2144"/>
      <c r="K380" s="2144"/>
      <c r="L380" s="281"/>
      <c r="M380" s="281"/>
    </row>
    <row r="381" spans="1:13" ht="18" customHeight="1" thickBot="1">
      <c r="A381" s="483"/>
      <c r="B381" s="913" t="s">
        <v>2037</v>
      </c>
      <c r="C381" s="2142"/>
      <c r="D381" s="880"/>
      <c r="E381" s="978" t="s">
        <v>2038</v>
      </c>
      <c r="F381" s="751" t="s">
        <v>1431</v>
      </c>
      <c r="G381" s="980" t="s">
        <v>1453</v>
      </c>
      <c r="H381" s="2145"/>
      <c r="I381" s="2145"/>
      <c r="J381" s="2145"/>
      <c r="K381" s="2145"/>
      <c r="L381" s="281"/>
      <c r="M381" s="281"/>
    </row>
    <row r="382" spans="1:13" ht="18" customHeight="1">
      <c r="A382" s="483"/>
      <c r="B382" s="1008" t="s">
        <v>2039</v>
      </c>
      <c r="C382" s="2140" t="s">
        <v>1864</v>
      </c>
      <c r="D382" s="873"/>
      <c r="E382" s="1009" t="s">
        <v>354</v>
      </c>
      <c r="F382" s="1010"/>
      <c r="G382" s="1011" t="s">
        <v>1453</v>
      </c>
      <c r="H382" s="2146">
        <v>7.84</v>
      </c>
      <c r="I382" s="2146">
        <v>8.1</v>
      </c>
      <c r="J382" s="2146">
        <f>H382*5.8</f>
        <v>45.472000000000001</v>
      </c>
      <c r="K382" s="2146">
        <f>I382*5.8</f>
        <v>46.98</v>
      </c>
      <c r="L382" s="281"/>
      <c r="M382" s="281"/>
    </row>
    <row r="383" spans="1:13" ht="18" customHeight="1">
      <c r="A383" s="483"/>
      <c r="B383" s="1012" t="s">
        <v>2040</v>
      </c>
      <c r="C383" s="2141"/>
      <c r="D383" s="481"/>
      <c r="E383" s="992" t="s">
        <v>2041</v>
      </c>
      <c r="F383" s="1013"/>
      <c r="G383" s="994" t="s">
        <v>1453</v>
      </c>
      <c r="H383" s="2147"/>
      <c r="I383" s="2147"/>
      <c r="J383" s="2147"/>
      <c r="K383" s="2147"/>
      <c r="L383" s="281"/>
      <c r="M383" s="281"/>
    </row>
    <row r="384" spans="1:13" ht="18" customHeight="1">
      <c r="A384" s="483"/>
      <c r="B384" s="1012" t="s">
        <v>2042</v>
      </c>
      <c r="C384" s="2141"/>
      <c r="D384" s="481"/>
      <c r="E384" s="992" t="s">
        <v>2043</v>
      </c>
      <c r="F384" s="757" t="s">
        <v>1431</v>
      </c>
      <c r="G384" s="994" t="s">
        <v>1456</v>
      </c>
      <c r="H384" s="2147"/>
      <c r="I384" s="2147"/>
      <c r="J384" s="2147"/>
      <c r="K384" s="2147"/>
      <c r="L384" s="281"/>
      <c r="M384" s="281"/>
    </row>
    <row r="385" spans="1:13" ht="18" customHeight="1" thickBot="1">
      <c r="A385" s="483"/>
      <c r="B385" s="1014" t="s">
        <v>2044</v>
      </c>
      <c r="C385" s="2142"/>
      <c r="D385" s="880"/>
      <c r="E385" s="1015" t="s">
        <v>2045</v>
      </c>
      <c r="F385" s="751" t="s">
        <v>1431</v>
      </c>
      <c r="G385" s="1016" t="s">
        <v>1456</v>
      </c>
      <c r="H385" s="2148"/>
      <c r="I385" s="2148"/>
      <c r="J385" s="2148"/>
      <c r="K385" s="2148"/>
      <c r="L385" s="281"/>
      <c r="M385" s="281"/>
    </row>
    <row r="386" spans="1:13" ht="16.5">
      <c r="A386" s="483"/>
      <c r="B386" s="717" t="s">
        <v>2046</v>
      </c>
      <c r="C386" s="483"/>
      <c r="D386" s="721"/>
      <c r="E386" s="786"/>
      <c r="F386" s="786"/>
      <c r="G386" s="786"/>
      <c r="H386" s="721"/>
      <c r="I386" s="720"/>
      <c r="J386" s="721"/>
      <c r="K386" s="720"/>
      <c r="L386" s="720"/>
      <c r="M386" s="721"/>
    </row>
    <row r="387" spans="1:13" ht="17.25" thickBot="1">
      <c r="A387" s="483"/>
      <c r="B387" s="717"/>
      <c r="C387" s="483"/>
      <c r="D387" s="721"/>
      <c r="E387" s="786"/>
      <c r="F387" s="786"/>
      <c r="G387" s="786"/>
      <c r="H387" s="721"/>
      <c r="I387" s="720"/>
      <c r="J387" s="721"/>
      <c r="K387" s="720"/>
      <c r="L387" s="720"/>
      <c r="M387" s="721"/>
    </row>
    <row r="388" spans="1:13" ht="15.75" thickBot="1">
      <c r="A388" s="2124" t="s">
        <v>2047</v>
      </c>
      <c r="B388" s="2125"/>
      <c r="C388" s="2125"/>
      <c r="D388" s="2125"/>
      <c r="E388" s="2125"/>
      <c r="F388" s="2125"/>
      <c r="G388" s="2126" t="s">
        <v>2048</v>
      </c>
      <c r="H388" s="2127"/>
      <c r="I388" s="2128"/>
      <c r="J388" s="1017"/>
      <c r="K388" s="1017"/>
      <c r="L388" s="2129"/>
      <c r="M388" s="2129"/>
    </row>
    <row r="389" spans="1:13">
      <c r="A389" s="2130" t="s">
        <v>2049</v>
      </c>
      <c r="B389" s="2131"/>
      <c r="C389" s="2131"/>
      <c r="D389" s="2131"/>
      <c r="E389" s="2131"/>
      <c r="F389" s="2131"/>
      <c r="G389" s="2132">
        <v>0.5</v>
      </c>
      <c r="H389" s="2133"/>
      <c r="I389" s="2134"/>
      <c r="J389" s="1018"/>
      <c r="K389" s="1018"/>
      <c r="L389" s="1019"/>
      <c r="M389" s="1019"/>
    </row>
    <row r="390" spans="1:13">
      <c r="A390" s="2135" t="s">
        <v>2050</v>
      </c>
      <c r="B390" s="2136"/>
      <c r="C390" s="2136"/>
      <c r="D390" s="2136"/>
      <c r="E390" s="2136"/>
      <c r="F390" s="2136"/>
      <c r="G390" s="2137">
        <v>0.81</v>
      </c>
      <c r="H390" s="2138"/>
      <c r="I390" s="2139"/>
      <c r="J390" s="1018"/>
      <c r="K390" s="1018"/>
      <c r="L390" s="1019"/>
      <c r="M390" s="1019"/>
    </row>
    <row r="391" spans="1:13" ht="15.75" thickBot="1">
      <c r="A391" s="2119" t="s">
        <v>2051</v>
      </c>
      <c r="B391" s="2120"/>
      <c r="C391" s="2120"/>
      <c r="D391" s="2120"/>
      <c r="E391" s="2120"/>
      <c r="F391" s="2120"/>
      <c r="G391" s="2121">
        <v>1.1000000000000001</v>
      </c>
      <c r="H391" s="2122"/>
      <c r="I391" s="2123"/>
      <c r="J391" s="1018"/>
      <c r="K391" s="1018"/>
      <c r="L391" s="1019"/>
      <c r="M391" s="1019"/>
    </row>
    <row r="392" spans="1:13">
      <c r="A392" s="1020"/>
      <c r="B392" s="481"/>
      <c r="C392" s="1021"/>
      <c r="D392" s="1022"/>
      <c r="E392" s="1022"/>
      <c r="F392" s="1023"/>
      <c r="G392" s="1023"/>
      <c r="H392" s="1023"/>
      <c r="I392" s="1023"/>
      <c r="J392" s="1023"/>
      <c r="K392" s="1023"/>
      <c r="L392" s="1024"/>
      <c r="M392" s="1024"/>
    </row>
    <row r="393" spans="1:13">
      <c r="A393" s="1020"/>
      <c r="B393" s="481"/>
      <c r="C393" s="1021"/>
      <c r="D393" s="1022"/>
      <c r="E393" s="1022"/>
      <c r="F393" s="1023"/>
      <c r="G393" s="1023"/>
      <c r="H393" s="1023"/>
      <c r="I393" s="1023"/>
      <c r="J393" s="1023"/>
      <c r="K393" s="1023"/>
      <c r="L393" s="1024"/>
      <c r="M393" s="1024"/>
    </row>
    <row r="394" spans="1:13" ht="21" thickBot="1">
      <c r="A394" s="483"/>
      <c r="B394" s="717"/>
      <c r="C394" s="1025" t="s">
        <v>2052</v>
      </c>
      <c r="D394" s="721"/>
      <c r="E394" s="786"/>
      <c r="F394" s="786"/>
      <c r="G394" s="786"/>
      <c r="H394" s="721"/>
      <c r="I394" s="720"/>
      <c r="J394" s="721"/>
      <c r="K394" s="720"/>
      <c r="L394" s="720"/>
      <c r="M394" s="721"/>
    </row>
    <row r="395" spans="1:13" ht="39" thickBot="1">
      <c r="A395" s="1026"/>
      <c r="B395" s="721"/>
      <c r="C395" s="1027" t="s">
        <v>2053</v>
      </c>
      <c r="D395" s="1028"/>
      <c r="E395" s="1029" t="s">
        <v>394</v>
      </c>
      <c r="F395" s="1030" t="s">
        <v>1439</v>
      </c>
      <c r="G395" s="1031" t="s">
        <v>2054</v>
      </c>
      <c r="H395" s="1032" t="s">
        <v>1782</v>
      </c>
      <c r="I395" s="1032" t="s">
        <v>2055</v>
      </c>
      <c r="J395" s="1033"/>
      <c r="K395" s="1033"/>
      <c r="L395" s="929"/>
      <c r="M395" s="721"/>
    </row>
    <row r="396" spans="1:13" ht="18" customHeight="1">
      <c r="A396" s="1034"/>
      <c r="B396" s="721"/>
      <c r="C396" s="1035" t="s">
        <v>2056</v>
      </c>
      <c r="D396" s="1036"/>
      <c r="E396" s="874" t="s">
        <v>2057</v>
      </c>
      <c r="F396" s="1037"/>
      <c r="G396" s="875"/>
      <c r="H396" s="2111">
        <v>11.76</v>
      </c>
      <c r="I396" s="2114">
        <f>H396*5.8</f>
        <v>68.207999999999998</v>
      </c>
      <c r="J396" s="2117"/>
      <c r="K396" s="2118"/>
      <c r="L396" s="1038"/>
      <c r="M396" s="721"/>
    </row>
    <row r="397" spans="1:13" ht="18" customHeight="1">
      <c r="A397" s="1034"/>
      <c r="B397" s="721"/>
      <c r="C397" s="1039" t="s">
        <v>2058</v>
      </c>
      <c r="D397" s="1040"/>
      <c r="E397" s="877" t="s">
        <v>2059</v>
      </c>
      <c r="F397" s="1041"/>
      <c r="G397" s="878"/>
      <c r="H397" s="2112"/>
      <c r="I397" s="2115"/>
      <c r="J397" s="2117"/>
      <c r="K397" s="2118"/>
      <c r="L397" s="1038"/>
      <c r="M397" s="721"/>
    </row>
    <row r="398" spans="1:13" ht="18" customHeight="1" thickBot="1">
      <c r="A398" s="1034"/>
      <c r="B398" s="721"/>
      <c r="C398" s="1042" t="s">
        <v>2060</v>
      </c>
      <c r="D398" s="1043"/>
      <c r="E398" s="881" t="s">
        <v>2061</v>
      </c>
      <c r="F398" s="1044"/>
      <c r="G398" s="882"/>
      <c r="H398" s="2113"/>
      <c r="I398" s="2116"/>
      <c r="J398" s="2117"/>
      <c r="K398" s="2118"/>
      <c r="L398" s="1038"/>
      <c r="M398" s="721"/>
    </row>
    <row r="399" spans="1:13" ht="18" customHeight="1">
      <c r="A399" s="1034"/>
      <c r="B399" s="721"/>
      <c r="C399" s="2094" t="s">
        <v>2062</v>
      </c>
      <c r="D399" s="2095"/>
      <c r="E399" s="874" t="s">
        <v>1945</v>
      </c>
      <c r="F399" s="1037"/>
      <c r="G399" s="875"/>
      <c r="H399" s="2111">
        <v>24.15</v>
      </c>
      <c r="I399" s="2114">
        <f>H399*5.8</f>
        <v>140.07</v>
      </c>
      <c r="J399" s="2117"/>
      <c r="K399" s="2118"/>
      <c r="L399" s="1038"/>
      <c r="M399" s="721"/>
    </row>
    <row r="400" spans="1:13" ht="18" customHeight="1" thickBot="1">
      <c r="A400" s="1034"/>
      <c r="B400" s="721"/>
      <c r="C400" s="1042" t="s">
        <v>2063</v>
      </c>
      <c r="D400" s="1043"/>
      <c r="E400" s="881" t="s">
        <v>1963</v>
      </c>
      <c r="F400" s="1044"/>
      <c r="G400" s="882" t="s">
        <v>2064</v>
      </c>
      <c r="H400" s="2113"/>
      <c r="I400" s="2116"/>
      <c r="J400" s="2117"/>
      <c r="K400" s="2118"/>
      <c r="L400" s="1038"/>
      <c r="M400" s="721"/>
    </row>
    <row r="401" spans="1:13" ht="18" customHeight="1">
      <c r="A401" s="1034"/>
      <c r="B401" s="721"/>
      <c r="C401" s="2094" t="s">
        <v>2065</v>
      </c>
      <c r="D401" s="2095"/>
      <c r="E401" s="874" t="s">
        <v>2066</v>
      </c>
      <c r="F401" s="1037"/>
      <c r="G401" s="875" t="s">
        <v>2064</v>
      </c>
      <c r="H401" s="2111">
        <v>10.6</v>
      </c>
      <c r="I401" s="2114">
        <f>H401*5.8</f>
        <v>61.48</v>
      </c>
      <c r="J401" s="2117"/>
      <c r="K401" s="2118"/>
      <c r="L401" s="1038"/>
      <c r="M401" s="721"/>
    </row>
    <row r="402" spans="1:13" ht="18" customHeight="1">
      <c r="A402" s="1034"/>
      <c r="B402" s="721"/>
      <c r="C402" s="2092" t="s">
        <v>2067</v>
      </c>
      <c r="D402" s="2093"/>
      <c r="E402" s="877" t="s">
        <v>2068</v>
      </c>
      <c r="F402" s="1041"/>
      <c r="G402" s="878" t="s">
        <v>2064</v>
      </c>
      <c r="H402" s="2112"/>
      <c r="I402" s="2115"/>
      <c r="J402" s="2117"/>
      <c r="K402" s="2118"/>
      <c r="L402" s="1038"/>
      <c r="M402" s="721"/>
    </row>
    <row r="403" spans="1:13" ht="18" customHeight="1">
      <c r="A403" s="1034"/>
      <c r="B403" s="721"/>
      <c r="C403" s="2092" t="s">
        <v>2069</v>
      </c>
      <c r="D403" s="2093"/>
      <c r="E403" s="877" t="s">
        <v>2070</v>
      </c>
      <c r="F403" s="1041"/>
      <c r="G403" s="878" t="s">
        <v>2064</v>
      </c>
      <c r="H403" s="2112"/>
      <c r="I403" s="2115"/>
      <c r="J403" s="2117"/>
      <c r="K403" s="2118"/>
      <c r="L403" s="1038"/>
      <c r="M403" s="721"/>
    </row>
    <row r="404" spans="1:13" ht="18" customHeight="1">
      <c r="A404" s="1034"/>
      <c r="B404" s="721"/>
      <c r="C404" s="2092" t="s">
        <v>2071</v>
      </c>
      <c r="D404" s="2093"/>
      <c r="E404" s="877" t="s">
        <v>2072</v>
      </c>
      <c r="F404" s="1041"/>
      <c r="G404" s="878" t="s">
        <v>2064</v>
      </c>
      <c r="H404" s="2112"/>
      <c r="I404" s="2115"/>
      <c r="J404" s="2117"/>
      <c r="K404" s="2118"/>
      <c r="L404" s="1038"/>
      <c r="M404" s="721"/>
    </row>
    <row r="405" spans="1:13" ht="18" customHeight="1">
      <c r="A405" s="1034"/>
      <c r="B405" s="721"/>
      <c r="C405" s="2092" t="s">
        <v>2073</v>
      </c>
      <c r="D405" s="2093"/>
      <c r="E405" s="877" t="s">
        <v>2074</v>
      </c>
      <c r="F405" s="1041"/>
      <c r="G405" s="878" t="s">
        <v>2064</v>
      </c>
      <c r="H405" s="2112"/>
      <c r="I405" s="2115"/>
      <c r="J405" s="2117"/>
      <c r="K405" s="2118"/>
      <c r="L405" s="1038"/>
      <c r="M405" s="721"/>
    </row>
    <row r="406" spans="1:13" ht="18" customHeight="1">
      <c r="A406" s="1034"/>
      <c r="B406" s="721"/>
      <c r="C406" s="2092" t="s">
        <v>2075</v>
      </c>
      <c r="D406" s="2093"/>
      <c r="E406" s="877" t="s">
        <v>2076</v>
      </c>
      <c r="F406" s="1041"/>
      <c r="G406" s="878" t="s">
        <v>2064</v>
      </c>
      <c r="H406" s="2112"/>
      <c r="I406" s="2115"/>
      <c r="J406" s="2117"/>
      <c r="K406" s="2118"/>
      <c r="L406" s="1038"/>
      <c r="M406" s="721"/>
    </row>
    <row r="407" spans="1:13" ht="18" customHeight="1" thickBot="1">
      <c r="A407" s="1034"/>
      <c r="B407" s="721"/>
      <c r="C407" s="2090" t="s">
        <v>2077</v>
      </c>
      <c r="D407" s="2091"/>
      <c r="E407" s="881" t="s">
        <v>2078</v>
      </c>
      <c r="F407" s="1044"/>
      <c r="G407" s="882" t="s">
        <v>2064</v>
      </c>
      <c r="H407" s="2113"/>
      <c r="I407" s="2116"/>
      <c r="J407" s="2117"/>
      <c r="K407" s="2118"/>
      <c r="L407" s="1038"/>
      <c r="M407" s="721"/>
    </row>
    <row r="408" spans="1:13" ht="18" customHeight="1">
      <c r="A408" s="1034"/>
      <c r="B408" s="721"/>
      <c r="C408" s="2094" t="s">
        <v>2079</v>
      </c>
      <c r="D408" s="2095"/>
      <c r="E408" s="874" t="s">
        <v>2080</v>
      </c>
      <c r="F408" s="1037"/>
      <c r="G408" s="875" t="s">
        <v>2064</v>
      </c>
      <c r="H408" s="2111">
        <v>18.690000000000001</v>
      </c>
      <c r="I408" s="2114">
        <f>H408*5.8</f>
        <v>108.402</v>
      </c>
      <c r="J408" s="2117"/>
      <c r="K408" s="2118"/>
      <c r="L408" s="1038"/>
      <c r="M408" s="721"/>
    </row>
    <row r="409" spans="1:13" ht="18" customHeight="1">
      <c r="A409" s="1034"/>
      <c r="B409" s="721"/>
      <c r="C409" s="2092" t="s">
        <v>2081</v>
      </c>
      <c r="D409" s="2093"/>
      <c r="E409" s="877" t="s">
        <v>2082</v>
      </c>
      <c r="F409" s="1041"/>
      <c r="G409" s="878" t="s">
        <v>2064</v>
      </c>
      <c r="H409" s="2112"/>
      <c r="I409" s="2115"/>
      <c r="J409" s="2117"/>
      <c r="K409" s="2118"/>
      <c r="L409" s="1038"/>
      <c r="M409" s="721"/>
    </row>
    <row r="410" spans="1:13" ht="18" customHeight="1">
      <c r="A410" s="1034"/>
      <c r="B410" s="721"/>
      <c r="C410" s="2092" t="s">
        <v>2083</v>
      </c>
      <c r="D410" s="2093"/>
      <c r="E410" s="877" t="s">
        <v>2084</v>
      </c>
      <c r="F410" s="1041"/>
      <c r="G410" s="878"/>
      <c r="H410" s="2112"/>
      <c r="I410" s="2115"/>
      <c r="J410" s="2117"/>
      <c r="K410" s="2118"/>
      <c r="L410" s="1038"/>
      <c r="M410" s="721"/>
    </row>
    <row r="411" spans="1:13" ht="18" customHeight="1">
      <c r="A411" s="1034"/>
      <c r="B411" s="721"/>
      <c r="C411" s="2092" t="s">
        <v>2085</v>
      </c>
      <c r="D411" s="2093"/>
      <c r="E411" s="877" t="s">
        <v>2086</v>
      </c>
      <c r="F411" s="1041"/>
      <c r="G411" s="878" t="s">
        <v>2064</v>
      </c>
      <c r="H411" s="2112"/>
      <c r="I411" s="2115"/>
      <c r="J411" s="2117"/>
      <c r="K411" s="2118"/>
      <c r="L411" s="1038"/>
      <c r="M411" s="721"/>
    </row>
    <row r="412" spans="1:13" ht="18" customHeight="1">
      <c r="A412" s="1034"/>
      <c r="B412" s="721"/>
      <c r="C412" s="2092" t="s">
        <v>2087</v>
      </c>
      <c r="D412" s="2093"/>
      <c r="E412" s="877" t="s">
        <v>2088</v>
      </c>
      <c r="F412" s="1041"/>
      <c r="G412" s="878" t="s">
        <v>2064</v>
      </c>
      <c r="H412" s="2112"/>
      <c r="I412" s="2115"/>
      <c r="J412" s="2117"/>
      <c r="K412" s="2118"/>
      <c r="L412" s="1038"/>
      <c r="M412" s="721"/>
    </row>
    <row r="413" spans="1:13" ht="18" customHeight="1" thickBot="1">
      <c r="A413" s="1034"/>
      <c r="B413" s="721"/>
      <c r="C413" s="2090" t="s">
        <v>2089</v>
      </c>
      <c r="D413" s="2091"/>
      <c r="E413" s="881" t="s">
        <v>2090</v>
      </c>
      <c r="F413" s="1044"/>
      <c r="G413" s="882" t="s">
        <v>2064</v>
      </c>
      <c r="H413" s="2113"/>
      <c r="I413" s="2116"/>
      <c r="J413" s="2117"/>
      <c r="K413" s="2118"/>
      <c r="L413" s="1038"/>
      <c r="M413" s="721"/>
    </row>
    <row r="414" spans="1:13" ht="18" customHeight="1">
      <c r="A414" s="1034"/>
      <c r="B414" s="721"/>
      <c r="C414" s="1035" t="s">
        <v>2091</v>
      </c>
      <c r="D414" s="1036"/>
      <c r="E414" s="874" t="s">
        <v>2092</v>
      </c>
      <c r="F414" s="1037"/>
      <c r="G414" s="875"/>
      <c r="H414" s="2111">
        <v>17.82</v>
      </c>
      <c r="I414" s="2114">
        <f>H414*5.8</f>
        <v>103.35599999999999</v>
      </c>
      <c r="J414" s="2117"/>
      <c r="K414" s="2118"/>
      <c r="L414" s="1038"/>
      <c r="M414" s="721"/>
    </row>
    <row r="415" spans="1:13" ht="18" customHeight="1" thickBot="1">
      <c r="A415" s="1034"/>
      <c r="B415" s="721"/>
      <c r="C415" s="1042" t="s">
        <v>2093</v>
      </c>
      <c r="D415" s="1043"/>
      <c r="E415" s="881" t="s">
        <v>2094</v>
      </c>
      <c r="F415" s="1044"/>
      <c r="G415" s="882"/>
      <c r="H415" s="2113"/>
      <c r="I415" s="2116"/>
      <c r="J415" s="2117"/>
      <c r="K415" s="2118"/>
      <c r="L415" s="1038"/>
      <c r="M415" s="721"/>
    </row>
    <row r="416" spans="1:13" ht="17.25" thickBot="1">
      <c r="A416" s="1045"/>
      <c r="B416" s="1046"/>
      <c r="C416" s="1046"/>
      <c r="D416" s="1047"/>
      <c r="E416" s="786"/>
      <c r="F416" s="1047"/>
      <c r="G416" s="1047"/>
      <c r="H416" s="720"/>
      <c r="I416" s="721"/>
      <c r="J416" s="720"/>
      <c r="K416" s="721"/>
      <c r="L416" s="720"/>
      <c r="M416" s="721"/>
    </row>
    <row r="417" spans="1:13" ht="17.25" thickBot="1">
      <c r="A417" s="726"/>
      <c r="B417" s="727" t="s">
        <v>1431</v>
      </c>
      <c r="C417" s="728" t="s">
        <v>1432</v>
      </c>
      <c r="D417" s="729"/>
      <c r="E417" s="729"/>
      <c r="F417" s="730"/>
      <c r="G417" s="731"/>
      <c r="H417" s="732"/>
      <c r="I417" s="733"/>
      <c r="J417" s="732"/>
      <c r="K417" s="733"/>
      <c r="L417" s="483"/>
      <c r="M417" s="262"/>
    </row>
    <row r="418" spans="1:13" ht="16.5">
      <c r="A418" s="726"/>
      <c r="B418" s="262"/>
      <c r="C418" s="734"/>
      <c r="D418" s="728"/>
      <c r="E418" s="729"/>
      <c r="F418" s="729"/>
      <c r="G418" s="730"/>
      <c r="H418" s="731"/>
      <c r="I418" s="732"/>
      <c r="J418" s="731"/>
      <c r="K418" s="732"/>
      <c r="L418" s="733"/>
      <c r="M418" s="262"/>
    </row>
    <row r="419" spans="1:13" ht="17.25" thickBot="1">
      <c r="A419" s="721"/>
      <c r="B419" s="721"/>
      <c r="C419" s="1048" t="s">
        <v>2095</v>
      </c>
      <c r="D419" s="721"/>
      <c r="E419" s="721"/>
      <c r="F419" s="1049"/>
      <c r="G419" s="1049"/>
      <c r="H419" s="720"/>
      <c r="I419" s="721"/>
      <c r="J419" s="720"/>
      <c r="K419" s="721"/>
      <c r="L419" s="720"/>
      <c r="M419" s="721"/>
    </row>
    <row r="420" spans="1:13" ht="17.25" thickBot="1">
      <c r="A420" s="721"/>
      <c r="B420" s="721"/>
      <c r="C420" s="1050"/>
      <c r="D420" s="1051"/>
      <c r="E420" s="1052" t="s">
        <v>1436</v>
      </c>
      <c r="F420" s="1053" t="s">
        <v>2096</v>
      </c>
      <c r="G420" s="1049"/>
      <c r="H420" s="720"/>
      <c r="I420" s="721"/>
      <c r="J420" s="720"/>
      <c r="K420" s="721"/>
      <c r="L420" s="720"/>
      <c r="M420" s="721"/>
    </row>
    <row r="421" spans="1:13" ht="16.5">
      <c r="A421" s="721"/>
      <c r="B421" s="721"/>
      <c r="C421" s="1054"/>
      <c r="D421" s="1055" t="s">
        <v>2097</v>
      </c>
      <c r="E421" s="1056" t="s">
        <v>2098</v>
      </c>
      <c r="F421" s="2107">
        <v>0.45</v>
      </c>
      <c r="G421" s="721"/>
      <c r="H421" s="720"/>
      <c r="I421" s="721"/>
      <c r="J421" s="720"/>
      <c r="K421" s="721"/>
      <c r="L421" s="720"/>
      <c r="M421" s="721"/>
    </row>
    <row r="422" spans="1:13" ht="17.25" thickBot="1">
      <c r="A422" s="721"/>
      <c r="B422" s="721"/>
      <c r="C422" s="1057"/>
      <c r="D422" s="1058"/>
      <c r="E422" s="1059" t="s">
        <v>2099</v>
      </c>
      <c r="F422" s="2108"/>
      <c r="G422" s="721"/>
      <c r="H422" s="720"/>
      <c r="I422" s="721"/>
      <c r="J422" s="720"/>
      <c r="K422" s="721"/>
      <c r="L422" s="720"/>
      <c r="M422" s="721"/>
    </row>
    <row r="423" spans="1:13" ht="16.5">
      <c r="A423" s="721"/>
      <c r="B423" s="721"/>
      <c r="C423" s="1054"/>
      <c r="D423" s="1060" t="s">
        <v>2100</v>
      </c>
      <c r="E423" s="1056" t="s">
        <v>2098</v>
      </c>
      <c r="F423" s="2107">
        <v>0.72</v>
      </c>
      <c r="G423" s="721"/>
      <c r="H423" s="720"/>
      <c r="I423" s="721"/>
      <c r="J423" s="720"/>
      <c r="K423" s="721"/>
      <c r="L423" s="720"/>
      <c r="M423" s="721"/>
    </row>
    <row r="424" spans="1:13" ht="17.25" thickBot="1">
      <c r="A424" s="721"/>
      <c r="B424" s="721"/>
      <c r="C424" s="1057"/>
      <c r="D424" s="1058"/>
      <c r="E424" s="1059" t="s">
        <v>2099</v>
      </c>
      <c r="F424" s="2108"/>
      <c r="G424" s="721"/>
      <c r="H424" s="720"/>
      <c r="I424" s="721"/>
      <c r="J424" s="720"/>
      <c r="K424" s="721"/>
      <c r="L424" s="720"/>
      <c r="M424" s="721"/>
    </row>
    <row r="425" spans="1:13" ht="16.5">
      <c r="A425" s="721"/>
      <c r="B425" s="721"/>
      <c r="C425" s="1054"/>
      <c r="D425" s="1060" t="s">
        <v>2101</v>
      </c>
      <c r="E425" s="1056" t="s">
        <v>2098</v>
      </c>
      <c r="F425" s="2107">
        <v>1.62</v>
      </c>
      <c r="G425" s="721"/>
      <c r="H425" s="720"/>
      <c r="I425" s="721"/>
      <c r="J425" s="720"/>
      <c r="K425" s="721"/>
      <c r="L425" s="720"/>
      <c r="M425" s="721"/>
    </row>
    <row r="426" spans="1:13" ht="17.25" thickBot="1">
      <c r="A426" s="721"/>
      <c r="B426" s="721"/>
      <c r="C426" s="1057"/>
      <c r="D426" s="1058"/>
      <c r="E426" s="1059" t="s">
        <v>2099</v>
      </c>
      <c r="F426" s="2108"/>
      <c r="G426" s="721"/>
      <c r="H426" s="720"/>
      <c r="I426" s="721"/>
      <c r="J426" s="720"/>
      <c r="K426" s="721"/>
      <c r="L426" s="720"/>
      <c r="M426" s="721"/>
    </row>
    <row r="427" spans="1:13" ht="17.25" thickBot="1">
      <c r="A427" s="721"/>
      <c r="B427" s="721"/>
      <c r="C427" s="2109" t="s">
        <v>2102</v>
      </c>
      <c r="D427" s="2110"/>
      <c r="E427" s="1061" t="s">
        <v>2103</v>
      </c>
      <c r="F427" s="1062">
        <v>0.45</v>
      </c>
      <c r="G427" s="721"/>
      <c r="H427" s="720"/>
      <c r="I427" s="721"/>
      <c r="J427" s="720"/>
      <c r="K427" s="721"/>
      <c r="L427" s="720"/>
      <c r="M427" s="721"/>
    </row>
    <row r="428" spans="1:13" ht="16.5">
      <c r="A428" s="721"/>
      <c r="B428" s="721"/>
      <c r="C428" s="721"/>
      <c r="D428" s="721"/>
      <c r="E428" s="721"/>
      <c r="F428" s="721"/>
      <c r="G428" s="721"/>
      <c r="H428" s="720"/>
      <c r="I428" s="721"/>
      <c r="J428" s="720"/>
      <c r="K428" s="721"/>
      <c r="L428" s="720"/>
      <c r="M428" s="721"/>
    </row>
    <row r="429" spans="1:13" ht="18.75" thickBot="1">
      <c r="A429" s="483"/>
      <c r="B429" s="721"/>
      <c r="C429" s="1063" t="s">
        <v>2104</v>
      </c>
      <c r="D429" s="1063"/>
      <c r="E429" s="1063"/>
      <c r="F429" s="1063"/>
      <c r="G429" s="1063"/>
      <c r="H429" s="1063"/>
      <c r="I429" s="1063"/>
      <c r="J429" s="1063"/>
      <c r="K429" s="1063"/>
      <c r="L429" s="1063"/>
      <c r="M429" s="720"/>
    </row>
    <row r="430" spans="1:13" ht="17.25" thickBot="1">
      <c r="A430" s="483"/>
      <c r="B430" s="2081"/>
      <c r="C430" s="2083" t="s">
        <v>2053</v>
      </c>
      <c r="D430" s="2084"/>
      <c r="E430" s="2084" t="s">
        <v>394</v>
      </c>
      <c r="F430" s="1029" t="s">
        <v>2105</v>
      </c>
      <c r="G430" s="2083" t="s">
        <v>2106</v>
      </c>
      <c r="H430" s="2088"/>
      <c r="I430" s="2088"/>
      <c r="J430" s="2089" t="s">
        <v>2107</v>
      </c>
      <c r="K430" s="2089" t="s">
        <v>2107</v>
      </c>
      <c r="L430" s="720"/>
      <c r="M430" s="720"/>
    </row>
    <row r="431" spans="1:13" ht="26.25" thickBot="1">
      <c r="A431" s="483"/>
      <c r="B431" s="2082"/>
      <c r="C431" s="2085"/>
      <c r="D431" s="2086"/>
      <c r="E431" s="2087"/>
      <c r="F431" s="1064" t="s">
        <v>2108</v>
      </c>
      <c r="G431" s="1065" t="s">
        <v>2109</v>
      </c>
      <c r="H431" s="1066" t="s">
        <v>2110</v>
      </c>
      <c r="I431" s="1065" t="s">
        <v>2111</v>
      </c>
      <c r="J431" s="2087"/>
      <c r="K431" s="2087"/>
      <c r="L431" s="720"/>
      <c r="M431" s="720"/>
    </row>
    <row r="432" spans="1:13" ht="27">
      <c r="A432" s="483"/>
      <c r="B432" s="1067"/>
      <c r="C432" s="874" t="s">
        <v>2112</v>
      </c>
      <c r="D432" s="1068"/>
      <c r="E432" s="1069" t="s">
        <v>551</v>
      </c>
      <c r="F432" s="875"/>
      <c r="G432" s="846" t="s">
        <v>2064</v>
      </c>
      <c r="H432" s="846" t="s">
        <v>2064</v>
      </c>
      <c r="I432" s="846" t="s">
        <v>2064</v>
      </c>
      <c r="J432" s="2101">
        <v>15.53</v>
      </c>
      <c r="K432" s="2103">
        <f>J432*5.8</f>
        <v>90.073999999999998</v>
      </c>
      <c r="L432" s="720"/>
      <c r="M432" s="720"/>
    </row>
    <row r="433" spans="1:13" ht="27.75" thickBot="1">
      <c r="A433" s="483"/>
      <c r="B433" s="1067"/>
      <c r="C433" s="881" t="s">
        <v>2113</v>
      </c>
      <c r="D433" s="1070"/>
      <c r="E433" s="1071" t="s">
        <v>601</v>
      </c>
      <c r="F433" s="882"/>
      <c r="G433" s="857" t="s">
        <v>2064</v>
      </c>
      <c r="H433" s="857" t="s">
        <v>2064</v>
      </c>
      <c r="I433" s="857" t="s">
        <v>2064</v>
      </c>
      <c r="J433" s="2102"/>
      <c r="K433" s="2104"/>
      <c r="L433" s="720"/>
      <c r="M433" s="720"/>
    </row>
    <row r="434" spans="1:13" ht="28.5">
      <c r="A434" s="483"/>
      <c r="B434" s="1067"/>
      <c r="C434" s="1072" t="s">
        <v>2114</v>
      </c>
      <c r="D434" s="1073"/>
      <c r="E434" s="1074" t="s">
        <v>2115</v>
      </c>
      <c r="F434" s="1075"/>
      <c r="G434" s="1076" t="s">
        <v>2064</v>
      </c>
      <c r="H434" s="1076" t="s">
        <v>2064</v>
      </c>
      <c r="I434" s="1076" t="s">
        <v>2064</v>
      </c>
      <c r="J434" s="2101">
        <v>16.29</v>
      </c>
      <c r="K434" s="2103">
        <f>J434*5.8</f>
        <v>94.481999999999985</v>
      </c>
      <c r="L434" s="720"/>
      <c r="M434" s="720"/>
    </row>
    <row r="435" spans="1:13" ht="27">
      <c r="A435" s="483"/>
      <c r="B435" s="1067"/>
      <c r="C435" s="877" t="s">
        <v>2116</v>
      </c>
      <c r="D435" s="1077"/>
      <c r="E435" s="1078" t="s">
        <v>2117</v>
      </c>
      <c r="F435" s="878"/>
      <c r="G435" s="851" t="s">
        <v>2064</v>
      </c>
      <c r="H435" s="851" t="s">
        <v>2064</v>
      </c>
      <c r="I435" s="851"/>
      <c r="J435" s="2105"/>
      <c r="K435" s="2106"/>
      <c r="L435" s="720"/>
      <c r="M435" s="720"/>
    </row>
    <row r="436" spans="1:13" ht="27">
      <c r="A436" s="483"/>
      <c r="B436" s="1067"/>
      <c r="C436" s="877" t="s">
        <v>2118</v>
      </c>
      <c r="D436" s="1077"/>
      <c r="E436" s="1078" t="s">
        <v>2010</v>
      </c>
      <c r="F436" s="878"/>
      <c r="G436" s="851" t="s">
        <v>2064</v>
      </c>
      <c r="H436" s="851" t="s">
        <v>2064</v>
      </c>
      <c r="I436" s="851"/>
      <c r="J436" s="2105"/>
      <c r="K436" s="2106"/>
      <c r="L436" s="720"/>
      <c r="M436" s="720"/>
    </row>
    <row r="437" spans="1:13" ht="27">
      <c r="A437" s="483"/>
      <c r="B437" s="1067"/>
      <c r="C437" s="877" t="s">
        <v>2119</v>
      </c>
      <c r="D437" s="1077"/>
      <c r="E437" s="1078" t="s">
        <v>2120</v>
      </c>
      <c r="F437" s="878"/>
      <c r="G437" s="851"/>
      <c r="H437" s="851" t="s">
        <v>2064</v>
      </c>
      <c r="I437" s="851"/>
      <c r="J437" s="2105"/>
      <c r="K437" s="2106"/>
      <c r="L437" s="720"/>
      <c r="M437" s="720"/>
    </row>
    <row r="438" spans="1:13" ht="27">
      <c r="A438" s="483"/>
      <c r="B438" s="1067"/>
      <c r="C438" s="877" t="s">
        <v>2121</v>
      </c>
      <c r="D438" s="1077"/>
      <c r="E438" s="1078" t="s">
        <v>2122</v>
      </c>
      <c r="F438" s="878"/>
      <c r="G438" s="851"/>
      <c r="H438" s="851" t="s">
        <v>2064</v>
      </c>
      <c r="I438" s="851"/>
      <c r="J438" s="2105"/>
      <c r="K438" s="2106"/>
      <c r="L438" s="720"/>
      <c r="M438" s="720"/>
    </row>
    <row r="439" spans="1:13" ht="27">
      <c r="A439" s="483"/>
      <c r="B439" s="1067"/>
      <c r="C439" s="877" t="s">
        <v>2123</v>
      </c>
      <c r="D439" s="1077"/>
      <c r="E439" s="1078" t="s">
        <v>2034</v>
      </c>
      <c r="F439" s="878"/>
      <c r="G439" s="851"/>
      <c r="H439" s="851" t="s">
        <v>2064</v>
      </c>
      <c r="I439" s="851" t="s">
        <v>2064</v>
      </c>
      <c r="J439" s="2105"/>
      <c r="K439" s="2106"/>
      <c r="L439" s="720"/>
      <c r="M439" s="720"/>
    </row>
    <row r="440" spans="1:13" ht="27.75" thickBot="1">
      <c r="A440" s="483"/>
      <c r="B440" s="1067"/>
      <c r="C440" s="881" t="s">
        <v>2124</v>
      </c>
      <c r="D440" s="1070"/>
      <c r="E440" s="1071" t="s">
        <v>1958</v>
      </c>
      <c r="F440" s="882"/>
      <c r="G440" s="857" t="s">
        <v>2064</v>
      </c>
      <c r="H440" s="857" t="s">
        <v>2064</v>
      </c>
      <c r="I440" s="857"/>
      <c r="J440" s="2102"/>
      <c r="K440" s="2104"/>
      <c r="L440" s="720"/>
      <c r="M440" s="720"/>
    </row>
    <row r="441" spans="1:13" ht="17.25" thickBot="1">
      <c r="A441" s="483"/>
      <c r="B441" s="1067"/>
      <c r="C441" s="929"/>
      <c r="D441" s="481"/>
      <c r="E441" s="1079"/>
      <c r="F441" s="1080"/>
      <c r="G441" s="1080"/>
      <c r="H441" s="1080"/>
      <c r="I441" s="1080"/>
      <c r="J441" s="1019"/>
      <c r="K441" s="1019"/>
      <c r="L441" s="1081"/>
      <c r="M441" s="720"/>
    </row>
    <row r="442" spans="1:13" ht="17.25" thickBot="1">
      <c r="A442" s="726"/>
      <c r="B442" s="262"/>
      <c r="C442" s="727" t="s">
        <v>1431</v>
      </c>
      <c r="D442" s="728" t="s">
        <v>2125</v>
      </c>
      <c r="E442" s="729"/>
      <c r="F442" s="729"/>
      <c r="G442" s="730"/>
      <c r="H442" s="731"/>
      <c r="I442" s="732"/>
      <c r="J442" s="1082"/>
      <c r="K442" s="1082"/>
      <c r="L442" s="733"/>
      <c r="M442" s="262"/>
    </row>
    <row r="443" spans="1:13" ht="16.5">
      <c r="A443" s="483"/>
      <c r="B443" s="721"/>
      <c r="C443" s="2096" t="s">
        <v>2126</v>
      </c>
      <c r="D443" s="2096"/>
      <c r="E443" s="2096"/>
      <c r="F443" s="2096"/>
      <c r="G443" s="2096"/>
      <c r="H443" s="2096"/>
      <c r="I443" s="2096"/>
      <c r="J443" s="2096"/>
      <c r="K443" s="2096"/>
      <c r="L443" s="1083"/>
      <c r="M443" s="720"/>
    </row>
    <row r="444" spans="1:13" ht="17.25" thickBot="1">
      <c r="A444" s="483"/>
      <c r="B444" s="1084"/>
      <c r="C444" s="2096"/>
      <c r="D444" s="2096"/>
      <c r="E444" s="2096"/>
      <c r="F444" s="2096"/>
      <c r="G444" s="2096"/>
      <c r="H444" s="2096"/>
      <c r="I444" s="2096"/>
      <c r="J444" s="2096"/>
      <c r="K444" s="2096"/>
      <c r="L444" s="1083"/>
      <c r="M444" s="720"/>
    </row>
    <row r="445" spans="1:13" ht="17.25" thickBot="1">
      <c r="A445" s="483"/>
      <c r="B445" s="721"/>
      <c r="C445" s="2097" t="s">
        <v>2127</v>
      </c>
      <c r="D445" s="2098"/>
      <c r="E445" s="2098"/>
      <c r="F445" s="2099" t="s">
        <v>2048</v>
      </c>
      <c r="G445" s="2100"/>
      <c r="H445" s="1017"/>
      <c r="I445" s="1017"/>
      <c r="J445" s="721"/>
      <c r="K445" s="720"/>
      <c r="L445" s="1017"/>
      <c r="M445" s="720"/>
    </row>
    <row r="446" spans="1:13" ht="16.5">
      <c r="A446" s="483"/>
      <c r="B446" s="721"/>
      <c r="C446" s="1085" t="s">
        <v>2128</v>
      </c>
      <c r="D446" s="1086"/>
      <c r="E446" s="1086"/>
      <c r="F446" s="1087"/>
      <c r="G446" s="1088"/>
      <c r="H446" s="1019"/>
      <c r="I446" s="1019"/>
      <c r="J446" s="721"/>
      <c r="K446" s="720"/>
      <c r="L446" s="1019"/>
      <c r="M446" s="720"/>
    </row>
    <row r="447" spans="1:13" ht="16.5">
      <c r="A447" s="483"/>
      <c r="B447" s="721"/>
      <c r="C447" s="1089" t="s">
        <v>2129</v>
      </c>
      <c r="D447" s="1090"/>
      <c r="E447" s="1090"/>
      <c r="F447" s="1091">
        <v>0.76500000000000001</v>
      </c>
      <c r="G447" s="1092"/>
      <c r="H447" s="1082"/>
      <c r="I447" s="1082"/>
      <c r="J447" s="721"/>
      <c r="K447" s="720"/>
      <c r="L447" s="1082"/>
      <c r="M447" s="720"/>
    </row>
    <row r="448" spans="1:13" ht="17.25" thickBot="1">
      <c r="A448" s="483"/>
      <c r="B448" s="721"/>
      <c r="C448" s="1089" t="s">
        <v>2130</v>
      </c>
      <c r="D448" s="1090"/>
      <c r="E448" s="1090"/>
      <c r="F448" s="1091">
        <v>0.9</v>
      </c>
      <c r="G448" s="1092"/>
      <c r="H448" s="1082"/>
      <c r="I448" s="1082"/>
      <c r="J448" s="721"/>
      <c r="K448" s="720"/>
      <c r="L448" s="1082"/>
      <c r="M448" s="720"/>
    </row>
    <row r="449" spans="1:13" ht="16.5">
      <c r="A449" s="483"/>
      <c r="B449" s="721"/>
      <c r="C449" s="1093" t="s">
        <v>2131</v>
      </c>
      <c r="D449" s="1094"/>
      <c r="E449" s="1094"/>
      <c r="F449" s="1095"/>
      <c r="G449" s="1096"/>
      <c r="H449" s="1019"/>
      <c r="I449" s="1082"/>
      <c r="J449" s="721"/>
      <c r="K449" s="720"/>
      <c r="L449" s="1019"/>
      <c r="M449" s="720"/>
    </row>
    <row r="450" spans="1:13" ht="16.5">
      <c r="A450" s="483"/>
      <c r="B450" s="721"/>
      <c r="C450" s="1089" t="s">
        <v>2129</v>
      </c>
      <c r="D450" s="1090"/>
      <c r="E450" s="1090"/>
      <c r="F450" s="1091">
        <v>1.08</v>
      </c>
      <c r="G450" s="1092"/>
      <c r="H450" s="1082"/>
      <c r="I450" s="1082"/>
      <c r="J450" s="721"/>
      <c r="K450" s="720"/>
      <c r="L450" s="1082"/>
      <c r="M450" s="720"/>
    </row>
    <row r="451" spans="1:13" ht="17.25" thickBot="1">
      <c r="A451" s="483"/>
      <c r="B451" s="721"/>
      <c r="C451" s="1097" t="s">
        <v>2130</v>
      </c>
      <c r="D451" s="1098"/>
      <c r="E451" s="1098"/>
      <c r="F451" s="1099">
        <v>1.35</v>
      </c>
      <c r="G451" s="1100"/>
      <c r="H451" s="1082"/>
      <c r="I451" s="1082"/>
      <c r="J451" s="721"/>
      <c r="K451" s="720"/>
      <c r="L451" s="1082"/>
      <c r="M451" s="720"/>
    </row>
    <row r="452" spans="1:13" ht="16.5">
      <c r="A452" s="483"/>
      <c r="B452" s="721"/>
      <c r="C452" s="1085" t="s">
        <v>2132</v>
      </c>
      <c r="D452" s="1086"/>
      <c r="E452" s="1086"/>
      <c r="F452" s="1101"/>
      <c r="G452" s="1088"/>
      <c r="H452" s="1019"/>
      <c r="I452" s="1082"/>
      <c r="J452" s="721"/>
      <c r="K452" s="720"/>
      <c r="L452" s="1019"/>
      <c r="M452" s="720"/>
    </row>
    <row r="453" spans="1:13" ht="16.5">
      <c r="A453" s="483"/>
      <c r="B453" s="721"/>
      <c r="C453" s="1089" t="s">
        <v>2129</v>
      </c>
      <c r="D453" s="1090"/>
      <c r="E453" s="1090"/>
      <c r="F453" s="1091">
        <v>3.15</v>
      </c>
      <c r="G453" s="1092"/>
      <c r="H453" s="1082"/>
      <c r="I453" s="1082"/>
      <c r="J453" s="721"/>
      <c r="K453" s="720"/>
      <c r="L453" s="1082"/>
      <c r="M453" s="720"/>
    </row>
    <row r="454" spans="1:13" ht="17.25" thickBot="1">
      <c r="A454" s="483"/>
      <c r="B454" s="721"/>
      <c r="C454" s="1097" t="s">
        <v>2130</v>
      </c>
      <c r="D454" s="1098"/>
      <c r="E454" s="1098"/>
      <c r="F454" s="1099">
        <v>3.15</v>
      </c>
      <c r="G454" s="1100"/>
      <c r="H454" s="1082"/>
      <c r="I454" s="1082"/>
      <c r="J454" s="721"/>
      <c r="K454" s="720"/>
      <c r="L454" s="1082"/>
      <c r="M454" s="720"/>
    </row>
    <row r="455" spans="1:13" ht="16.5">
      <c r="A455" s="483"/>
      <c r="B455" s="717"/>
      <c r="C455" s="483"/>
      <c r="D455" s="721"/>
      <c r="E455" s="786"/>
      <c r="F455" s="786"/>
      <c r="G455" s="786"/>
      <c r="H455" s="1102"/>
      <c r="I455" s="1103"/>
      <c r="J455" s="721"/>
      <c r="K455" s="720"/>
      <c r="L455" s="1103"/>
      <c r="M455" s="721"/>
    </row>
  </sheetData>
  <mergeCells count="294">
    <mergeCell ref="G7:G8"/>
    <mergeCell ref="H7:I7"/>
    <mergeCell ref="J7:K7"/>
    <mergeCell ref="A9:A10"/>
    <mergeCell ref="B9:B10"/>
    <mergeCell ref="H9:H10"/>
    <mergeCell ref="I9:I10"/>
    <mergeCell ref="J9:J10"/>
    <mergeCell ref="K9:K10"/>
    <mergeCell ref="A7:A8"/>
    <mergeCell ref="B7:B8"/>
    <mergeCell ref="C7:C8"/>
    <mergeCell ref="D7:D8"/>
    <mergeCell ref="E7:E8"/>
    <mergeCell ref="F7:F8"/>
    <mergeCell ref="A14:A20"/>
    <mergeCell ref="B14:B20"/>
    <mergeCell ref="H14:H20"/>
    <mergeCell ref="I14:I20"/>
    <mergeCell ref="J14:J20"/>
    <mergeCell ref="K14:K20"/>
    <mergeCell ref="A11:A13"/>
    <mergeCell ref="B11:B13"/>
    <mergeCell ref="H11:H13"/>
    <mergeCell ref="I11:I13"/>
    <mergeCell ref="J11:J13"/>
    <mergeCell ref="K11:K13"/>
    <mergeCell ref="A30:A45"/>
    <mergeCell ref="B30:B45"/>
    <mergeCell ref="H30:H45"/>
    <mergeCell ref="I30:I45"/>
    <mergeCell ref="J30:J45"/>
    <mergeCell ref="K30:K45"/>
    <mergeCell ref="A21:A29"/>
    <mergeCell ref="B21:B29"/>
    <mergeCell ref="H21:H29"/>
    <mergeCell ref="I21:I29"/>
    <mergeCell ref="J21:J29"/>
    <mergeCell ref="K21:K29"/>
    <mergeCell ref="A69:A110"/>
    <mergeCell ref="B69:B110"/>
    <mergeCell ref="H69:H110"/>
    <mergeCell ref="I69:I110"/>
    <mergeCell ref="J69:J110"/>
    <mergeCell ref="K69:K110"/>
    <mergeCell ref="A46:A68"/>
    <mergeCell ref="B46:B68"/>
    <mergeCell ref="H46:H68"/>
    <mergeCell ref="I46:I68"/>
    <mergeCell ref="J46:J68"/>
    <mergeCell ref="K46:K68"/>
    <mergeCell ref="A142:A156"/>
    <mergeCell ref="B142:B156"/>
    <mergeCell ref="H142:H156"/>
    <mergeCell ref="I142:I156"/>
    <mergeCell ref="J142:J156"/>
    <mergeCell ref="K142:K156"/>
    <mergeCell ref="A111:A141"/>
    <mergeCell ref="B111:B141"/>
    <mergeCell ref="H111:H141"/>
    <mergeCell ref="I111:I141"/>
    <mergeCell ref="J111:J141"/>
    <mergeCell ref="K111:K141"/>
    <mergeCell ref="A164:A170"/>
    <mergeCell ref="B164:B170"/>
    <mergeCell ref="H164:H170"/>
    <mergeCell ref="I164:I170"/>
    <mergeCell ref="J164:J170"/>
    <mergeCell ref="K164:K170"/>
    <mergeCell ref="A157:A163"/>
    <mergeCell ref="B157:B163"/>
    <mergeCell ref="H157:H163"/>
    <mergeCell ref="I157:I163"/>
    <mergeCell ref="J157:J163"/>
    <mergeCell ref="K157:K163"/>
    <mergeCell ref="I178:I179"/>
    <mergeCell ref="J178:J179"/>
    <mergeCell ref="K178:K179"/>
    <mergeCell ref="H180:H182"/>
    <mergeCell ref="I180:I182"/>
    <mergeCell ref="J180:J182"/>
    <mergeCell ref="K180:K182"/>
    <mergeCell ref="C171:L171"/>
    <mergeCell ref="B177:B179"/>
    <mergeCell ref="C177:C179"/>
    <mergeCell ref="D177:D179"/>
    <mergeCell ref="E177:E179"/>
    <mergeCell ref="F177:F179"/>
    <mergeCell ref="G177:G179"/>
    <mergeCell ref="H177:I177"/>
    <mergeCell ref="J177:K177"/>
    <mergeCell ref="H178:H179"/>
    <mergeCell ref="B184:B219"/>
    <mergeCell ref="H184:H219"/>
    <mergeCell ref="I184:I219"/>
    <mergeCell ref="J184:J219"/>
    <mergeCell ref="K184:K219"/>
    <mergeCell ref="B220:B225"/>
    <mergeCell ref="H220:H225"/>
    <mergeCell ref="I220:I225"/>
    <mergeCell ref="J220:J225"/>
    <mergeCell ref="K220:K225"/>
    <mergeCell ref="B226:B234"/>
    <mergeCell ref="H226:H234"/>
    <mergeCell ref="I226:I234"/>
    <mergeCell ref="J226:J234"/>
    <mergeCell ref="K226:K234"/>
    <mergeCell ref="B235:B244"/>
    <mergeCell ref="H235:H244"/>
    <mergeCell ref="I235:I244"/>
    <mergeCell ref="J235:J244"/>
    <mergeCell ref="K235:K244"/>
    <mergeCell ref="H250:I250"/>
    <mergeCell ref="J250:K250"/>
    <mergeCell ref="C252:C254"/>
    <mergeCell ref="H252:H254"/>
    <mergeCell ref="I252:I254"/>
    <mergeCell ref="J252:J254"/>
    <mergeCell ref="K252:K254"/>
    <mergeCell ref="A250:A251"/>
    <mergeCell ref="B250:B251"/>
    <mergeCell ref="C250:D251"/>
    <mergeCell ref="E250:E251"/>
    <mergeCell ref="F250:F251"/>
    <mergeCell ref="G250:G251"/>
    <mergeCell ref="C256:C257"/>
    <mergeCell ref="H256:H257"/>
    <mergeCell ref="I256:I257"/>
    <mergeCell ref="J256:J257"/>
    <mergeCell ref="K256:K257"/>
    <mergeCell ref="C258:C260"/>
    <mergeCell ref="H258:H260"/>
    <mergeCell ref="I258:I260"/>
    <mergeCell ref="J258:J260"/>
    <mergeCell ref="K258:K260"/>
    <mergeCell ref="C261:C272"/>
    <mergeCell ref="H261:H272"/>
    <mergeCell ref="I261:I272"/>
    <mergeCell ref="J261:J272"/>
    <mergeCell ref="K261:K272"/>
    <mergeCell ref="C273:C286"/>
    <mergeCell ref="H273:H286"/>
    <mergeCell ref="I273:I286"/>
    <mergeCell ref="J273:J286"/>
    <mergeCell ref="K273:K286"/>
    <mergeCell ref="C287:C288"/>
    <mergeCell ref="H287:H288"/>
    <mergeCell ref="I287:I288"/>
    <mergeCell ref="J287:J288"/>
    <mergeCell ref="K287:K288"/>
    <mergeCell ref="C289:C297"/>
    <mergeCell ref="H289:H297"/>
    <mergeCell ref="I289:I297"/>
    <mergeCell ref="J289:J297"/>
    <mergeCell ref="K289:K297"/>
    <mergeCell ref="C298:C305"/>
    <mergeCell ref="H298:H305"/>
    <mergeCell ref="I298:I305"/>
    <mergeCell ref="J298:J305"/>
    <mergeCell ref="K298:K305"/>
    <mergeCell ref="C306:C316"/>
    <mergeCell ref="H306:H316"/>
    <mergeCell ref="I306:I316"/>
    <mergeCell ref="J306:J316"/>
    <mergeCell ref="K306:K316"/>
    <mergeCell ref="C317:C321"/>
    <mergeCell ref="H317:H321"/>
    <mergeCell ref="I317:I321"/>
    <mergeCell ref="J317:J321"/>
    <mergeCell ref="K317:K321"/>
    <mergeCell ref="B327:B328"/>
    <mergeCell ref="C327:C328"/>
    <mergeCell ref="E327:E328"/>
    <mergeCell ref="F327:F328"/>
    <mergeCell ref="G327:G328"/>
    <mergeCell ref="C333:C338"/>
    <mergeCell ref="H333:H338"/>
    <mergeCell ref="I333:I334"/>
    <mergeCell ref="J333:J338"/>
    <mergeCell ref="K333:K334"/>
    <mergeCell ref="I335:I338"/>
    <mergeCell ref="K335:K338"/>
    <mergeCell ref="H327:I327"/>
    <mergeCell ref="J327:K327"/>
    <mergeCell ref="C330:C332"/>
    <mergeCell ref="H330:H332"/>
    <mergeCell ref="I330:I332"/>
    <mergeCell ref="J330:J332"/>
    <mergeCell ref="K330:K332"/>
    <mergeCell ref="C339:C341"/>
    <mergeCell ref="H339:H341"/>
    <mergeCell ref="I339:I341"/>
    <mergeCell ref="J339:J341"/>
    <mergeCell ref="K339:K341"/>
    <mergeCell ref="C342:C345"/>
    <mergeCell ref="H342:H345"/>
    <mergeCell ref="I342:I345"/>
    <mergeCell ref="J342:J345"/>
    <mergeCell ref="K342:K345"/>
    <mergeCell ref="C349:C351"/>
    <mergeCell ref="H349:H351"/>
    <mergeCell ref="I349:I351"/>
    <mergeCell ref="J349:J351"/>
    <mergeCell ref="K349:K351"/>
    <mergeCell ref="M349:M351"/>
    <mergeCell ref="M342:M345"/>
    <mergeCell ref="C346:C348"/>
    <mergeCell ref="H346:H348"/>
    <mergeCell ref="I346:I348"/>
    <mergeCell ref="J346:J348"/>
    <mergeCell ref="K346:K348"/>
    <mergeCell ref="M346:M348"/>
    <mergeCell ref="C369:C377"/>
    <mergeCell ref="H369:H377"/>
    <mergeCell ref="I369:I377"/>
    <mergeCell ref="J369:J377"/>
    <mergeCell ref="K369:K377"/>
    <mergeCell ref="M370:M377"/>
    <mergeCell ref="C352:C368"/>
    <mergeCell ref="H352:H368"/>
    <mergeCell ref="I352:I368"/>
    <mergeCell ref="J352:J368"/>
    <mergeCell ref="K352:K368"/>
    <mergeCell ref="M352:M368"/>
    <mergeCell ref="A388:F388"/>
    <mergeCell ref="G388:I388"/>
    <mergeCell ref="L388:M388"/>
    <mergeCell ref="A389:F389"/>
    <mergeCell ref="G389:I389"/>
    <mergeCell ref="A390:F390"/>
    <mergeCell ref="G390:I390"/>
    <mergeCell ref="C378:C381"/>
    <mergeCell ref="H378:H381"/>
    <mergeCell ref="I378:I381"/>
    <mergeCell ref="J378:J381"/>
    <mergeCell ref="K378:K381"/>
    <mergeCell ref="C382:C385"/>
    <mergeCell ref="H382:H385"/>
    <mergeCell ref="I382:I385"/>
    <mergeCell ref="J382:J385"/>
    <mergeCell ref="K382:K385"/>
    <mergeCell ref="A391:F391"/>
    <mergeCell ref="G391:I391"/>
    <mergeCell ref="H396:H398"/>
    <mergeCell ref="I396:I398"/>
    <mergeCell ref="J396:J398"/>
    <mergeCell ref="K396:K398"/>
    <mergeCell ref="C399:D399"/>
    <mergeCell ref="H399:H400"/>
    <mergeCell ref="I399:I400"/>
    <mergeCell ref="J399:J400"/>
    <mergeCell ref="K399:K400"/>
    <mergeCell ref="H401:H407"/>
    <mergeCell ref="I401:I407"/>
    <mergeCell ref="J401:J407"/>
    <mergeCell ref="K401:K407"/>
    <mergeCell ref="C401:D401"/>
    <mergeCell ref="C407:D407"/>
    <mergeCell ref="C406:D406"/>
    <mergeCell ref="C405:D405"/>
    <mergeCell ref="C404:D404"/>
    <mergeCell ref="C403:D403"/>
    <mergeCell ref="C402:D402"/>
    <mergeCell ref="C409:D409"/>
    <mergeCell ref="C408:D408"/>
    <mergeCell ref="C443:K444"/>
    <mergeCell ref="C445:E445"/>
    <mergeCell ref="F445:G445"/>
    <mergeCell ref="K430:K431"/>
    <mergeCell ref="J432:J433"/>
    <mergeCell ref="K432:K433"/>
    <mergeCell ref="J434:J440"/>
    <mergeCell ref="K434:K440"/>
    <mergeCell ref="F421:F422"/>
    <mergeCell ref="F423:F424"/>
    <mergeCell ref="F425:F426"/>
    <mergeCell ref="C427:D427"/>
    <mergeCell ref="H408:H413"/>
    <mergeCell ref="I408:I413"/>
    <mergeCell ref="J408:J413"/>
    <mergeCell ref="K408:K413"/>
    <mergeCell ref="H414:H415"/>
    <mergeCell ref="I414:I415"/>
    <mergeCell ref="J414:J415"/>
    <mergeCell ref="K414:K415"/>
    <mergeCell ref="B430:B431"/>
    <mergeCell ref="C430:D431"/>
    <mergeCell ref="E430:E431"/>
    <mergeCell ref="G430:I430"/>
    <mergeCell ref="J430:J431"/>
    <mergeCell ref="C413:D413"/>
    <mergeCell ref="C412:D412"/>
    <mergeCell ref="C411:D411"/>
    <mergeCell ref="C410:D410"/>
  </mergeCells>
  <hyperlinks>
    <hyperlink ref="O9" location="исх.данные!A1" display="Исх.данные"/>
    <hyperlink ref="O10" location="предв.расчет!A1" display="Предв.расчет"/>
    <hyperlink ref="O11" location="цены!A1" display="Цена"/>
    <hyperlink ref="O12" location="'сводные нормы'!A1" display="Сводные нормы"/>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tabColor rgb="FFFFC000"/>
  </sheetPr>
  <dimension ref="A1:F41"/>
  <sheetViews>
    <sheetView workbookViewId="0">
      <selection sqref="A1:D1"/>
    </sheetView>
  </sheetViews>
  <sheetFormatPr defaultRowHeight="15"/>
  <cols>
    <col min="1" max="1" width="59.140625" customWidth="1"/>
    <col min="3" max="3" width="13.85546875" customWidth="1"/>
  </cols>
  <sheetData>
    <row r="1" spans="1:6" ht="15.75">
      <c r="A1" s="2304" t="s">
        <v>2133</v>
      </c>
      <c r="B1" s="2304"/>
      <c r="C1" s="2304"/>
      <c r="D1" s="2304"/>
    </row>
    <row r="2" spans="1:6" ht="15.75" thickBot="1">
      <c r="A2" s="2305"/>
      <c r="B2" s="2305"/>
      <c r="C2" s="2305"/>
      <c r="D2" s="2306"/>
    </row>
    <row r="3" spans="1:6" ht="38.25">
      <c r="A3" s="2307" t="s">
        <v>981</v>
      </c>
      <c r="B3" s="2309" t="s">
        <v>2134</v>
      </c>
      <c r="C3" s="1104" t="s">
        <v>2135</v>
      </c>
      <c r="D3" s="1105"/>
    </row>
    <row r="4" spans="1:6" ht="15.75" thickBot="1">
      <c r="A4" s="2308"/>
      <c r="B4" s="2310"/>
      <c r="C4" s="1106" t="s">
        <v>982</v>
      </c>
      <c r="D4" s="1107"/>
    </row>
    <row r="5" spans="1:6" ht="15.75" thickBot="1">
      <c r="A5" s="2294" t="s">
        <v>747</v>
      </c>
      <c r="B5" s="2295"/>
      <c r="C5" s="2296"/>
      <c r="D5" s="1108"/>
    </row>
    <row r="6" spans="1:6" ht="15.75">
      <c r="A6" s="1109" t="s">
        <v>737</v>
      </c>
      <c r="B6" s="1110" t="s">
        <v>759</v>
      </c>
      <c r="C6" s="1111">
        <v>0.1</v>
      </c>
      <c r="D6" s="1112"/>
      <c r="F6" s="1919" t="s">
        <v>20416</v>
      </c>
    </row>
    <row r="7" spans="1:6" ht="15.75">
      <c r="A7" s="1113" t="s">
        <v>738</v>
      </c>
      <c r="B7" s="1114" t="s">
        <v>759</v>
      </c>
      <c r="C7" s="1115">
        <v>0.3</v>
      </c>
      <c r="D7" s="1112"/>
      <c r="F7" s="1919" t="s">
        <v>20414</v>
      </c>
    </row>
    <row r="8" spans="1:6" ht="15.75">
      <c r="A8" s="1113" t="s">
        <v>739</v>
      </c>
      <c r="B8" s="1114" t="s">
        <v>759</v>
      </c>
      <c r="C8" s="1116">
        <v>0.1</v>
      </c>
      <c r="D8" s="1112"/>
      <c r="F8" s="1919" t="s">
        <v>20404</v>
      </c>
    </row>
    <row r="9" spans="1:6" ht="15.75">
      <c r="A9" s="1113" t="s">
        <v>740</v>
      </c>
      <c r="B9" s="1114" t="s">
        <v>763</v>
      </c>
      <c r="C9" s="1116">
        <v>0.2</v>
      </c>
      <c r="D9" s="1112"/>
      <c r="F9" s="1919" t="s">
        <v>417</v>
      </c>
    </row>
    <row r="10" spans="1:6" ht="15.75">
      <c r="A10" s="1113" t="s">
        <v>741</v>
      </c>
      <c r="B10" s="1114" t="s">
        <v>763</v>
      </c>
      <c r="C10" s="1116">
        <v>0.2</v>
      </c>
      <c r="D10" s="1112"/>
    </row>
    <row r="11" spans="1:6" ht="15.75">
      <c r="A11" s="1113" t="s">
        <v>742</v>
      </c>
      <c r="B11" s="1114" t="s">
        <v>759</v>
      </c>
      <c r="C11" s="1116">
        <v>0.35</v>
      </c>
      <c r="D11" s="1112"/>
    </row>
    <row r="12" spans="1:6" ht="15.75">
      <c r="A12" s="1113" t="s">
        <v>743</v>
      </c>
      <c r="B12" s="1114" t="s">
        <v>759</v>
      </c>
      <c r="C12" s="1116">
        <v>0.65</v>
      </c>
      <c r="D12" s="1112"/>
    </row>
    <row r="13" spans="1:6" ht="15.75">
      <c r="A13" s="1113" t="s">
        <v>744</v>
      </c>
      <c r="B13" s="1114" t="s">
        <v>759</v>
      </c>
      <c r="C13" s="1116">
        <v>0.7</v>
      </c>
      <c r="D13" s="1112"/>
    </row>
    <row r="14" spans="1:6" ht="15.75">
      <c r="A14" s="1113" t="s">
        <v>745</v>
      </c>
      <c r="B14" s="1114" t="s">
        <v>759</v>
      </c>
      <c r="C14" s="1116">
        <v>0.6</v>
      </c>
      <c r="D14" s="1112"/>
    </row>
    <row r="15" spans="1:6" ht="16.5" thickBot="1">
      <c r="A15" s="1113" t="s">
        <v>746</v>
      </c>
      <c r="B15" s="1114" t="s">
        <v>759</v>
      </c>
      <c r="C15" s="1116">
        <v>0.3</v>
      </c>
      <c r="D15" s="1112"/>
    </row>
    <row r="16" spans="1:6" ht="15.75" thickBot="1">
      <c r="A16" s="2294" t="s">
        <v>748</v>
      </c>
      <c r="B16" s="2295"/>
      <c r="C16" s="2296"/>
      <c r="D16" s="481"/>
    </row>
    <row r="17" spans="1:4" ht="15.75">
      <c r="A17" s="1113" t="s">
        <v>749</v>
      </c>
      <c r="B17" s="1114" t="s">
        <v>759</v>
      </c>
      <c r="C17" s="1115">
        <v>2</v>
      </c>
      <c r="D17" s="1112"/>
    </row>
    <row r="18" spans="1:4" ht="15.75">
      <c r="A18" s="1113" t="s">
        <v>750</v>
      </c>
      <c r="B18" s="1114" t="s">
        <v>759</v>
      </c>
      <c r="C18" s="1116">
        <v>6</v>
      </c>
      <c r="D18" s="482"/>
    </row>
    <row r="19" spans="1:4" ht="16.5" thickBot="1">
      <c r="A19" s="1113" t="s">
        <v>751</v>
      </c>
      <c r="B19" s="1114" t="s">
        <v>759</v>
      </c>
      <c r="C19" s="1116">
        <v>7</v>
      </c>
      <c r="D19" s="482"/>
    </row>
    <row r="20" spans="1:4" ht="15.75" thickBot="1">
      <c r="A20" s="2294" t="s">
        <v>2136</v>
      </c>
      <c r="B20" s="2295"/>
      <c r="C20" s="2296"/>
      <c r="D20" s="481"/>
    </row>
    <row r="21" spans="1:4" ht="15.75">
      <c r="A21" s="1113" t="s">
        <v>752</v>
      </c>
      <c r="B21" s="1114" t="s">
        <v>759</v>
      </c>
      <c r="C21" s="1115">
        <v>0.4</v>
      </c>
      <c r="D21" s="1112"/>
    </row>
    <row r="22" spans="1:4" ht="15.75">
      <c r="A22" s="1113" t="s">
        <v>753</v>
      </c>
      <c r="B22" s="1114" t="s">
        <v>759</v>
      </c>
      <c r="C22" s="1116">
        <v>1.2</v>
      </c>
      <c r="D22" s="482"/>
    </row>
    <row r="23" spans="1:4" ht="16.5" thickBot="1">
      <c r="A23" s="1117" t="s">
        <v>754</v>
      </c>
      <c r="B23" s="1118" t="s">
        <v>759</v>
      </c>
      <c r="C23" s="1119">
        <v>1.6</v>
      </c>
      <c r="D23" s="482"/>
    </row>
    <row r="24" spans="1:4" ht="15.75" thickBot="1">
      <c r="A24" s="2297" t="s">
        <v>2137</v>
      </c>
      <c r="B24" s="2298"/>
      <c r="C24" s="2299"/>
      <c r="D24" s="481"/>
    </row>
    <row r="25" spans="1:4" ht="15.75" thickBot="1">
      <c r="A25" s="2294" t="s">
        <v>2138</v>
      </c>
      <c r="B25" s="2295"/>
      <c r="C25" s="2296"/>
      <c r="D25" s="481"/>
    </row>
    <row r="26" spans="1:4" ht="15.75">
      <c r="A26" s="1113" t="s">
        <v>758</v>
      </c>
      <c r="B26" s="1114" t="s">
        <v>759</v>
      </c>
      <c r="C26" s="1116">
        <v>1.2</v>
      </c>
      <c r="D26" s="482"/>
    </row>
    <row r="27" spans="1:4" ht="15.75">
      <c r="A27" s="1113" t="s">
        <v>760</v>
      </c>
      <c r="B27" s="1114" t="s">
        <v>759</v>
      </c>
      <c r="C27" s="1116">
        <v>1.7</v>
      </c>
      <c r="D27" s="482"/>
    </row>
    <row r="28" spans="1:4" ht="16.5" thickBot="1">
      <c r="A28" s="1113" t="s">
        <v>761</v>
      </c>
      <c r="B28" s="1114" t="s">
        <v>759</v>
      </c>
      <c r="C28" s="1116">
        <v>2.4</v>
      </c>
      <c r="D28" s="482"/>
    </row>
    <row r="29" spans="1:4" ht="15.75" thickBot="1">
      <c r="A29" s="2294" t="s">
        <v>2139</v>
      </c>
      <c r="B29" s="2295"/>
      <c r="C29" s="2296"/>
      <c r="D29" s="481"/>
    </row>
    <row r="30" spans="1:4" ht="15.75">
      <c r="A30" s="1120" t="s">
        <v>762</v>
      </c>
      <c r="B30" s="1121" t="s">
        <v>763</v>
      </c>
      <c r="C30" s="1122">
        <v>2</v>
      </c>
      <c r="D30" s="1112"/>
    </row>
    <row r="31" spans="1:4" ht="15.75">
      <c r="A31" s="1113" t="s">
        <v>764</v>
      </c>
      <c r="B31" s="1114" t="s">
        <v>763</v>
      </c>
      <c r="C31" s="1116">
        <v>3</v>
      </c>
      <c r="D31" s="1112"/>
    </row>
    <row r="32" spans="1:4" ht="16.5" thickBot="1">
      <c r="A32" s="1117" t="s">
        <v>765</v>
      </c>
      <c r="B32" s="1118" t="s">
        <v>763</v>
      </c>
      <c r="C32" s="1119">
        <v>1.22</v>
      </c>
      <c r="D32" s="482"/>
    </row>
    <row r="33" spans="1:4">
      <c r="A33" s="1123"/>
      <c r="B33" s="1021"/>
      <c r="C33" s="1124"/>
      <c r="D33" s="482"/>
    </row>
    <row r="34" spans="1:4" ht="16.5" thickBot="1">
      <c r="A34" s="2300" t="s">
        <v>2140</v>
      </c>
      <c r="B34" s="2301"/>
      <c r="C34" s="2302"/>
      <c r="D34" s="481"/>
    </row>
    <row r="35" spans="1:4" ht="15.75">
      <c r="A35" s="1120" t="s">
        <v>767</v>
      </c>
      <c r="B35" s="1121" t="s">
        <v>759</v>
      </c>
      <c r="C35" s="1125">
        <v>0.3</v>
      </c>
      <c r="D35" s="1126"/>
    </row>
    <row r="36" spans="1:4" ht="15.75">
      <c r="A36" s="1113" t="s">
        <v>768</v>
      </c>
      <c r="B36" s="1114" t="s">
        <v>759</v>
      </c>
      <c r="C36" s="1116">
        <v>1.6</v>
      </c>
      <c r="D36" s="482"/>
    </row>
    <row r="37" spans="1:4" ht="15.75">
      <c r="A37" s="1109" t="s">
        <v>769</v>
      </c>
      <c r="B37" s="1110" t="s">
        <v>759</v>
      </c>
      <c r="C37" s="1111">
        <v>2.2000000000000002</v>
      </c>
      <c r="D37" s="482"/>
    </row>
    <row r="38" spans="1:4" ht="16.5" thickBot="1">
      <c r="A38" s="1117" t="s">
        <v>770</v>
      </c>
      <c r="B38" s="1118" t="s">
        <v>50</v>
      </c>
      <c r="C38" s="1127">
        <v>5</v>
      </c>
      <c r="D38" s="482"/>
    </row>
    <row r="39" spans="1:4" ht="16.5">
      <c r="A39" s="1128"/>
      <c r="B39" s="831"/>
      <c r="C39" s="1129"/>
      <c r="D39" s="1129"/>
    </row>
    <row r="40" spans="1:4">
      <c r="A40" s="2303" t="s">
        <v>2141</v>
      </c>
      <c r="B40" s="2303"/>
      <c r="C40" s="2303"/>
      <c r="D40" s="2303"/>
    </row>
    <row r="41" spans="1:4">
      <c r="A41" s="2293" t="s">
        <v>2142</v>
      </c>
      <c r="B41" s="2293"/>
      <c r="C41" s="2293"/>
      <c r="D41" s="2293"/>
    </row>
  </sheetData>
  <mergeCells count="13">
    <mergeCell ref="A16:C16"/>
    <mergeCell ref="A1:D1"/>
    <mergeCell ref="A2:D2"/>
    <mergeCell ref="A3:A4"/>
    <mergeCell ref="B3:B4"/>
    <mergeCell ref="A5:C5"/>
    <mergeCell ref="A41:D41"/>
    <mergeCell ref="A20:C20"/>
    <mergeCell ref="A24:C24"/>
    <mergeCell ref="A25:C25"/>
    <mergeCell ref="A29:C29"/>
    <mergeCell ref="A34:C34"/>
    <mergeCell ref="A40:D40"/>
  </mergeCells>
  <hyperlinks>
    <hyperlink ref="F6" location="предв.расчет!A1" display="Предв.просчет"/>
    <hyperlink ref="F7" location="исх.данные!A1" display="Исх.Данные"/>
    <hyperlink ref="F8" location="'сводные нормы'!A1" display="Сводные нормы"/>
    <hyperlink ref="F9" location="цены!A1" display="Цена"/>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F12506"/>
  <sheetViews>
    <sheetView workbookViewId="0">
      <selection sqref="A1:A4"/>
    </sheetView>
  </sheetViews>
  <sheetFormatPr defaultColWidth="9.140625" defaultRowHeight="11.25" outlineLevelRow="5"/>
  <cols>
    <col min="1" max="1" width="18.5703125" style="1174" customWidth="1"/>
    <col min="2" max="2" width="68.42578125" style="1174" customWidth="1"/>
    <col min="3" max="3" width="10.140625" style="1174" customWidth="1"/>
    <col min="4" max="4" width="16.5703125" style="1174" customWidth="1"/>
    <col min="5" max="5" width="9.140625" style="1153"/>
    <col min="6" max="6" width="18.85546875" style="1153" customWidth="1"/>
    <col min="7" max="256" width="9.140625" style="1153"/>
    <col min="257" max="257" width="18.5703125" style="1153" customWidth="1"/>
    <col min="258" max="258" width="68.42578125" style="1153" customWidth="1"/>
    <col min="259" max="259" width="10.140625" style="1153" customWidth="1"/>
    <col min="260" max="260" width="16.5703125" style="1153" customWidth="1"/>
    <col min="261" max="512" width="9.140625" style="1153"/>
    <col min="513" max="513" width="18.5703125" style="1153" customWidth="1"/>
    <col min="514" max="514" width="68.42578125" style="1153" customWidth="1"/>
    <col min="515" max="515" width="10.140625" style="1153" customWidth="1"/>
    <col min="516" max="516" width="16.5703125" style="1153" customWidth="1"/>
    <col min="517" max="768" width="9.140625" style="1153"/>
    <col min="769" max="769" width="18.5703125" style="1153" customWidth="1"/>
    <col min="770" max="770" width="68.42578125" style="1153" customWidth="1"/>
    <col min="771" max="771" width="10.140625" style="1153" customWidth="1"/>
    <col min="772" max="772" width="16.5703125" style="1153" customWidth="1"/>
    <col min="773" max="1024" width="9.140625" style="1153"/>
    <col min="1025" max="1025" width="18.5703125" style="1153" customWidth="1"/>
    <col min="1026" max="1026" width="68.42578125" style="1153" customWidth="1"/>
    <col min="1027" max="1027" width="10.140625" style="1153" customWidth="1"/>
    <col min="1028" max="1028" width="16.5703125" style="1153" customWidth="1"/>
    <col min="1029" max="1280" width="9.140625" style="1153"/>
    <col min="1281" max="1281" width="18.5703125" style="1153" customWidth="1"/>
    <col min="1282" max="1282" width="68.42578125" style="1153" customWidth="1"/>
    <col min="1283" max="1283" width="10.140625" style="1153" customWidth="1"/>
    <col min="1284" max="1284" width="16.5703125" style="1153" customWidth="1"/>
    <col min="1285" max="1536" width="9.140625" style="1153"/>
    <col min="1537" max="1537" width="18.5703125" style="1153" customWidth="1"/>
    <col min="1538" max="1538" width="68.42578125" style="1153" customWidth="1"/>
    <col min="1539" max="1539" width="10.140625" style="1153" customWidth="1"/>
    <col min="1540" max="1540" width="16.5703125" style="1153" customWidth="1"/>
    <col min="1541" max="1792" width="9.140625" style="1153"/>
    <col min="1793" max="1793" width="18.5703125" style="1153" customWidth="1"/>
    <col min="1794" max="1794" width="68.42578125" style="1153" customWidth="1"/>
    <col min="1795" max="1795" width="10.140625" style="1153" customWidth="1"/>
    <col min="1796" max="1796" width="16.5703125" style="1153" customWidth="1"/>
    <col min="1797" max="2048" width="9.140625" style="1153"/>
    <col min="2049" max="2049" width="18.5703125" style="1153" customWidth="1"/>
    <col min="2050" max="2050" width="68.42578125" style="1153" customWidth="1"/>
    <col min="2051" max="2051" width="10.140625" style="1153" customWidth="1"/>
    <col min="2052" max="2052" width="16.5703125" style="1153" customWidth="1"/>
    <col min="2053" max="2304" width="9.140625" style="1153"/>
    <col min="2305" max="2305" width="18.5703125" style="1153" customWidth="1"/>
    <col min="2306" max="2306" width="68.42578125" style="1153" customWidth="1"/>
    <col min="2307" max="2307" width="10.140625" style="1153" customWidth="1"/>
    <col min="2308" max="2308" width="16.5703125" style="1153" customWidth="1"/>
    <col min="2309" max="2560" width="9.140625" style="1153"/>
    <col min="2561" max="2561" width="18.5703125" style="1153" customWidth="1"/>
    <col min="2562" max="2562" width="68.42578125" style="1153" customWidth="1"/>
    <col min="2563" max="2563" width="10.140625" style="1153" customWidth="1"/>
    <col min="2564" max="2564" width="16.5703125" style="1153" customWidth="1"/>
    <col min="2565" max="2816" width="9.140625" style="1153"/>
    <col min="2817" max="2817" width="18.5703125" style="1153" customWidth="1"/>
    <col min="2818" max="2818" width="68.42578125" style="1153" customWidth="1"/>
    <col min="2819" max="2819" width="10.140625" style="1153" customWidth="1"/>
    <col min="2820" max="2820" width="16.5703125" style="1153" customWidth="1"/>
    <col min="2821" max="3072" width="9.140625" style="1153"/>
    <col min="3073" max="3073" width="18.5703125" style="1153" customWidth="1"/>
    <col min="3074" max="3074" width="68.42578125" style="1153" customWidth="1"/>
    <col min="3075" max="3075" width="10.140625" style="1153" customWidth="1"/>
    <col min="3076" max="3076" width="16.5703125" style="1153" customWidth="1"/>
    <col min="3077" max="3328" width="9.140625" style="1153"/>
    <col min="3329" max="3329" width="18.5703125" style="1153" customWidth="1"/>
    <col min="3330" max="3330" width="68.42578125" style="1153" customWidth="1"/>
    <col min="3331" max="3331" width="10.140625" style="1153" customWidth="1"/>
    <col min="3332" max="3332" width="16.5703125" style="1153" customWidth="1"/>
    <col min="3333" max="3584" width="9.140625" style="1153"/>
    <col min="3585" max="3585" width="18.5703125" style="1153" customWidth="1"/>
    <col min="3586" max="3586" width="68.42578125" style="1153" customWidth="1"/>
    <col min="3587" max="3587" width="10.140625" style="1153" customWidth="1"/>
    <col min="3588" max="3588" width="16.5703125" style="1153" customWidth="1"/>
    <col min="3589" max="3840" width="9.140625" style="1153"/>
    <col min="3841" max="3841" width="18.5703125" style="1153" customWidth="1"/>
    <col min="3842" max="3842" width="68.42578125" style="1153" customWidth="1"/>
    <col min="3843" max="3843" width="10.140625" style="1153" customWidth="1"/>
    <col min="3844" max="3844" width="16.5703125" style="1153" customWidth="1"/>
    <col min="3845" max="4096" width="9.140625" style="1153"/>
    <col min="4097" max="4097" width="18.5703125" style="1153" customWidth="1"/>
    <col min="4098" max="4098" width="68.42578125" style="1153" customWidth="1"/>
    <col min="4099" max="4099" width="10.140625" style="1153" customWidth="1"/>
    <col min="4100" max="4100" width="16.5703125" style="1153" customWidth="1"/>
    <col min="4101" max="4352" width="9.140625" style="1153"/>
    <col min="4353" max="4353" width="18.5703125" style="1153" customWidth="1"/>
    <col min="4354" max="4354" width="68.42578125" style="1153" customWidth="1"/>
    <col min="4355" max="4355" width="10.140625" style="1153" customWidth="1"/>
    <col min="4356" max="4356" width="16.5703125" style="1153" customWidth="1"/>
    <col min="4357" max="4608" width="9.140625" style="1153"/>
    <col min="4609" max="4609" width="18.5703125" style="1153" customWidth="1"/>
    <col min="4610" max="4610" width="68.42578125" style="1153" customWidth="1"/>
    <col min="4611" max="4611" width="10.140625" style="1153" customWidth="1"/>
    <col min="4612" max="4612" width="16.5703125" style="1153" customWidth="1"/>
    <col min="4613" max="4864" width="9.140625" style="1153"/>
    <col min="4865" max="4865" width="18.5703125" style="1153" customWidth="1"/>
    <col min="4866" max="4866" width="68.42578125" style="1153" customWidth="1"/>
    <col min="4867" max="4867" width="10.140625" style="1153" customWidth="1"/>
    <col min="4868" max="4868" width="16.5703125" style="1153" customWidth="1"/>
    <col min="4869" max="5120" width="9.140625" style="1153"/>
    <col min="5121" max="5121" width="18.5703125" style="1153" customWidth="1"/>
    <col min="5122" max="5122" width="68.42578125" style="1153" customWidth="1"/>
    <col min="5123" max="5123" width="10.140625" style="1153" customWidth="1"/>
    <col min="5124" max="5124" width="16.5703125" style="1153" customWidth="1"/>
    <col min="5125" max="5376" width="9.140625" style="1153"/>
    <col min="5377" max="5377" width="18.5703125" style="1153" customWidth="1"/>
    <col min="5378" max="5378" width="68.42578125" style="1153" customWidth="1"/>
    <col min="5379" max="5379" width="10.140625" style="1153" customWidth="1"/>
    <col min="5380" max="5380" width="16.5703125" style="1153" customWidth="1"/>
    <col min="5381" max="5632" width="9.140625" style="1153"/>
    <col min="5633" max="5633" width="18.5703125" style="1153" customWidth="1"/>
    <col min="5634" max="5634" width="68.42578125" style="1153" customWidth="1"/>
    <col min="5635" max="5635" width="10.140625" style="1153" customWidth="1"/>
    <col min="5636" max="5636" width="16.5703125" style="1153" customWidth="1"/>
    <col min="5637" max="5888" width="9.140625" style="1153"/>
    <col min="5889" max="5889" width="18.5703125" style="1153" customWidth="1"/>
    <col min="5890" max="5890" width="68.42578125" style="1153" customWidth="1"/>
    <col min="5891" max="5891" width="10.140625" style="1153" customWidth="1"/>
    <col min="5892" max="5892" width="16.5703125" style="1153" customWidth="1"/>
    <col min="5893" max="6144" width="9.140625" style="1153"/>
    <col min="6145" max="6145" width="18.5703125" style="1153" customWidth="1"/>
    <col min="6146" max="6146" width="68.42578125" style="1153" customWidth="1"/>
    <col min="6147" max="6147" width="10.140625" style="1153" customWidth="1"/>
    <col min="6148" max="6148" width="16.5703125" style="1153" customWidth="1"/>
    <col min="6149" max="6400" width="9.140625" style="1153"/>
    <col min="6401" max="6401" width="18.5703125" style="1153" customWidth="1"/>
    <col min="6402" max="6402" width="68.42578125" style="1153" customWidth="1"/>
    <col min="6403" max="6403" width="10.140625" style="1153" customWidth="1"/>
    <col min="6404" max="6404" width="16.5703125" style="1153" customWidth="1"/>
    <col min="6405" max="6656" width="9.140625" style="1153"/>
    <col min="6657" max="6657" width="18.5703125" style="1153" customWidth="1"/>
    <col min="6658" max="6658" width="68.42578125" style="1153" customWidth="1"/>
    <col min="6659" max="6659" width="10.140625" style="1153" customWidth="1"/>
    <col min="6660" max="6660" width="16.5703125" style="1153" customWidth="1"/>
    <col min="6661" max="6912" width="9.140625" style="1153"/>
    <col min="6913" max="6913" width="18.5703125" style="1153" customWidth="1"/>
    <col min="6914" max="6914" width="68.42578125" style="1153" customWidth="1"/>
    <col min="6915" max="6915" width="10.140625" style="1153" customWidth="1"/>
    <col min="6916" max="6916" width="16.5703125" style="1153" customWidth="1"/>
    <col min="6917" max="7168" width="9.140625" style="1153"/>
    <col min="7169" max="7169" width="18.5703125" style="1153" customWidth="1"/>
    <col min="7170" max="7170" width="68.42578125" style="1153" customWidth="1"/>
    <col min="7171" max="7171" width="10.140625" style="1153" customWidth="1"/>
    <col min="7172" max="7172" width="16.5703125" style="1153" customWidth="1"/>
    <col min="7173" max="7424" width="9.140625" style="1153"/>
    <col min="7425" max="7425" width="18.5703125" style="1153" customWidth="1"/>
    <col min="7426" max="7426" width="68.42578125" style="1153" customWidth="1"/>
    <col min="7427" max="7427" width="10.140625" style="1153" customWidth="1"/>
    <col min="7428" max="7428" width="16.5703125" style="1153" customWidth="1"/>
    <col min="7429" max="7680" width="9.140625" style="1153"/>
    <col min="7681" max="7681" width="18.5703125" style="1153" customWidth="1"/>
    <col min="7682" max="7682" width="68.42578125" style="1153" customWidth="1"/>
    <col min="7683" max="7683" width="10.140625" style="1153" customWidth="1"/>
    <col min="7684" max="7684" width="16.5703125" style="1153" customWidth="1"/>
    <col min="7685" max="7936" width="9.140625" style="1153"/>
    <col min="7937" max="7937" width="18.5703125" style="1153" customWidth="1"/>
    <col min="7938" max="7938" width="68.42578125" style="1153" customWidth="1"/>
    <col min="7939" max="7939" width="10.140625" style="1153" customWidth="1"/>
    <col min="7940" max="7940" width="16.5703125" style="1153" customWidth="1"/>
    <col min="7941" max="8192" width="9.140625" style="1153"/>
    <col min="8193" max="8193" width="18.5703125" style="1153" customWidth="1"/>
    <col min="8194" max="8194" width="68.42578125" style="1153" customWidth="1"/>
    <col min="8195" max="8195" width="10.140625" style="1153" customWidth="1"/>
    <col min="8196" max="8196" width="16.5703125" style="1153" customWidth="1"/>
    <col min="8197" max="8448" width="9.140625" style="1153"/>
    <col min="8449" max="8449" width="18.5703125" style="1153" customWidth="1"/>
    <col min="8450" max="8450" width="68.42578125" style="1153" customWidth="1"/>
    <col min="8451" max="8451" width="10.140625" style="1153" customWidth="1"/>
    <col min="8452" max="8452" width="16.5703125" style="1153" customWidth="1"/>
    <col min="8453" max="8704" width="9.140625" style="1153"/>
    <col min="8705" max="8705" width="18.5703125" style="1153" customWidth="1"/>
    <col min="8706" max="8706" width="68.42578125" style="1153" customWidth="1"/>
    <col min="8707" max="8707" width="10.140625" style="1153" customWidth="1"/>
    <col min="8708" max="8708" width="16.5703125" style="1153" customWidth="1"/>
    <col min="8709" max="8960" width="9.140625" style="1153"/>
    <col min="8961" max="8961" width="18.5703125" style="1153" customWidth="1"/>
    <col min="8962" max="8962" width="68.42578125" style="1153" customWidth="1"/>
    <col min="8963" max="8963" width="10.140625" style="1153" customWidth="1"/>
    <col min="8964" max="8964" width="16.5703125" style="1153" customWidth="1"/>
    <col min="8965" max="9216" width="9.140625" style="1153"/>
    <col min="9217" max="9217" width="18.5703125" style="1153" customWidth="1"/>
    <col min="9218" max="9218" width="68.42578125" style="1153" customWidth="1"/>
    <col min="9219" max="9219" width="10.140625" style="1153" customWidth="1"/>
    <col min="9220" max="9220" width="16.5703125" style="1153" customWidth="1"/>
    <col min="9221" max="9472" width="9.140625" style="1153"/>
    <col min="9473" max="9473" width="18.5703125" style="1153" customWidth="1"/>
    <col min="9474" max="9474" width="68.42578125" style="1153" customWidth="1"/>
    <col min="9475" max="9475" width="10.140625" style="1153" customWidth="1"/>
    <col min="9476" max="9476" width="16.5703125" style="1153" customWidth="1"/>
    <col min="9477" max="9728" width="9.140625" style="1153"/>
    <col min="9729" max="9729" width="18.5703125" style="1153" customWidth="1"/>
    <col min="9730" max="9730" width="68.42578125" style="1153" customWidth="1"/>
    <col min="9731" max="9731" width="10.140625" style="1153" customWidth="1"/>
    <col min="9732" max="9732" width="16.5703125" style="1153" customWidth="1"/>
    <col min="9733" max="9984" width="9.140625" style="1153"/>
    <col min="9985" max="9985" width="18.5703125" style="1153" customWidth="1"/>
    <col min="9986" max="9986" width="68.42578125" style="1153" customWidth="1"/>
    <col min="9987" max="9987" width="10.140625" style="1153" customWidth="1"/>
    <col min="9988" max="9988" width="16.5703125" style="1153" customWidth="1"/>
    <col min="9989" max="10240" width="9.140625" style="1153"/>
    <col min="10241" max="10241" width="18.5703125" style="1153" customWidth="1"/>
    <col min="10242" max="10242" width="68.42578125" style="1153" customWidth="1"/>
    <col min="10243" max="10243" width="10.140625" style="1153" customWidth="1"/>
    <col min="10244" max="10244" width="16.5703125" style="1153" customWidth="1"/>
    <col min="10245" max="10496" width="9.140625" style="1153"/>
    <col min="10497" max="10497" width="18.5703125" style="1153" customWidth="1"/>
    <col min="10498" max="10498" width="68.42578125" style="1153" customWidth="1"/>
    <col min="10499" max="10499" width="10.140625" style="1153" customWidth="1"/>
    <col min="10500" max="10500" width="16.5703125" style="1153" customWidth="1"/>
    <col min="10501" max="10752" width="9.140625" style="1153"/>
    <col min="10753" max="10753" width="18.5703125" style="1153" customWidth="1"/>
    <col min="10754" max="10754" width="68.42578125" style="1153" customWidth="1"/>
    <col min="10755" max="10755" width="10.140625" style="1153" customWidth="1"/>
    <col min="10756" max="10756" width="16.5703125" style="1153" customWidth="1"/>
    <col min="10757" max="11008" width="9.140625" style="1153"/>
    <col min="11009" max="11009" width="18.5703125" style="1153" customWidth="1"/>
    <col min="11010" max="11010" width="68.42578125" style="1153" customWidth="1"/>
    <col min="11011" max="11011" width="10.140625" style="1153" customWidth="1"/>
    <col min="11012" max="11012" width="16.5703125" style="1153" customWidth="1"/>
    <col min="11013" max="11264" width="9.140625" style="1153"/>
    <col min="11265" max="11265" width="18.5703125" style="1153" customWidth="1"/>
    <col min="11266" max="11266" width="68.42578125" style="1153" customWidth="1"/>
    <col min="11267" max="11267" width="10.140625" style="1153" customWidth="1"/>
    <col min="11268" max="11268" width="16.5703125" style="1153" customWidth="1"/>
    <col min="11269" max="11520" width="9.140625" style="1153"/>
    <col min="11521" max="11521" width="18.5703125" style="1153" customWidth="1"/>
    <col min="11522" max="11522" width="68.42578125" style="1153" customWidth="1"/>
    <col min="11523" max="11523" width="10.140625" style="1153" customWidth="1"/>
    <col min="11524" max="11524" width="16.5703125" style="1153" customWidth="1"/>
    <col min="11525" max="11776" width="9.140625" style="1153"/>
    <col min="11777" max="11777" width="18.5703125" style="1153" customWidth="1"/>
    <col min="11778" max="11778" width="68.42578125" style="1153" customWidth="1"/>
    <col min="11779" max="11779" width="10.140625" style="1153" customWidth="1"/>
    <col min="11780" max="11780" width="16.5703125" style="1153" customWidth="1"/>
    <col min="11781" max="12032" width="9.140625" style="1153"/>
    <col min="12033" max="12033" width="18.5703125" style="1153" customWidth="1"/>
    <col min="12034" max="12034" width="68.42578125" style="1153" customWidth="1"/>
    <col min="12035" max="12035" width="10.140625" style="1153" customWidth="1"/>
    <col min="12036" max="12036" width="16.5703125" style="1153" customWidth="1"/>
    <col min="12037" max="12288" width="9.140625" style="1153"/>
    <col min="12289" max="12289" width="18.5703125" style="1153" customWidth="1"/>
    <col min="12290" max="12290" width="68.42578125" style="1153" customWidth="1"/>
    <col min="12291" max="12291" width="10.140625" style="1153" customWidth="1"/>
    <col min="12292" max="12292" width="16.5703125" style="1153" customWidth="1"/>
    <col min="12293" max="12544" width="9.140625" style="1153"/>
    <col min="12545" max="12545" width="18.5703125" style="1153" customWidth="1"/>
    <col min="12546" max="12546" width="68.42578125" style="1153" customWidth="1"/>
    <col min="12547" max="12547" width="10.140625" style="1153" customWidth="1"/>
    <col min="12548" max="12548" width="16.5703125" style="1153" customWidth="1"/>
    <col min="12549" max="12800" width="9.140625" style="1153"/>
    <col min="12801" max="12801" width="18.5703125" style="1153" customWidth="1"/>
    <col min="12802" max="12802" width="68.42578125" style="1153" customWidth="1"/>
    <col min="12803" max="12803" width="10.140625" style="1153" customWidth="1"/>
    <col min="12804" max="12804" width="16.5703125" style="1153" customWidth="1"/>
    <col min="12805" max="13056" width="9.140625" style="1153"/>
    <col min="13057" max="13057" width="18.5703125" style="1153" customWidth="1"/>
    <col min="13058" max="13058" width="68.42578125" style="1153" customWidth="1"/>
    <col min="13059" max="13059" width="10.140625" style="1153" customWidth="1"/>
    <col min="13060" max="13060" width="16.5703125" style="1153" customWidth="1"/>
    <col min="13061" max="13312" width="9.140625" style="1153"/>
    <col min="13313" max="13313" width="18.5703125" style="1153" customWidth="1"/>
    <col min="13314" max="13314" width="68.42578125" style="1153" customWidth="1"/>
    <col min="13315" max="13315" width="10.140625" style="1153" customWidth="1"/>
    <col min="13316" max="13316" width="16.5703125" style="1153" customWidth="1"/>
    <col min="13317" max="13568" width="9.140625" style="1153"/>
    <col min="13569" max="13569" width="18.5703125" style="1153" customWidth="1"/>
    <col min="13570" max="13570" width="68.42578125" style="1153" customWidth="1"/>
    <col min="13571" max="13571" width="10.140625" style="1153" customWidth="1"/>
    <col min="13572" max="13572" width="16.5703125" style="1153" customWidth="1"/>
    <col min="13573" max="13824" width="9.140625" style="1153"/>
    <col min="13825" max="13825" width="18.5703125" style="1153" customWidth="1"/>
    <col min="13826" max="13826" width="68.42578125" style="1153" customWidth="1"/>
    <col min="13827" max="13827" width="10.140625" style="1153" customWidth="1"/>
    <col min="13828" max="13828" width="16.5703125" style="1153" customWidth="1"/>
    <col min="13829" max="14080" width="9.140625" style="1153"/>
    <col min="14081" max="14081" width="18.5703125" style="1153" customWidth="1"/>
    <col min="14082" max="14082" width="68.42578125" style="1153" customWidth="1"/>
    <col min="14083" max="14083" width="10.140625" style="1153" customWidth="1"/>
    <col min="14084" max="14084" width="16.5703125" style="1153" customWidth="1"/>
    <col min="14085" max="14336" width="9.140625" style="1153"/>
    <col min="14337" max="14337" width="18.5703125" style="1153" customWidth="1"/>
    <col min="14338" max="14338" width="68.42578125" style="1153" customWidth="1"/>
    <col min="14339" max="14339" width="10.140625" style="1153" customWidth="1"/>
    <col min="14340" max="14340" width="16.5703125" style="1153" customWidth="1"/>
    <col min="14341" max="14592" width="9.140625" style="1153"/>
    <col min="14593" max="14593" width="18.5703125" style="1153" customWidth="1"/>
    <col min="14594" max="14594" width="68.42578125" style="1153" customWidth="1"/>
    <col min="14595" max="14595" width="10.140625" style="1153" customWidth="1"/>
    <col min="14596" max="14596" width="16.5703125" style="1153" customWidth="1"/>
    <col min="14597" max="14848" width="9.140625" style="1153"/>
    <col min="14849" max="14849" width="18.5703125" style="1153" customWidth="1"/>
    <col min="14850" max="14850" width="68.42578125" style="1153" customWidth="1"/>
    <col min="14851" max="14851" width="10.140625" style="1153" customWidth="1"/>
    <col min="14852" max="14852" width="16.5703125" style="1153" customWidth="1"/>
    <col min="14853" max="15104" width="9.140625" style="1153"/>
    <col min="15105" max="15105" width="18.5703125" style="1153" customWidth="1"/>
    <col min="15106" max="15106" width="68.42578125" style="1153" customWidth="1"/>
    <col min="15107" max="15107" width="10.140625" style="1153" customWidth="1"/>
    <col min="15108" max="15108" width="16.5703125" style="1153" customWidth="1"/>
    <col min="15109" max="15360" width="9.140625" style="1153"/>
    <col min="15361" max="15361" width="18.5703125" style="1153" customWidth="1"/>
    <col min="15362" max="15362" width="68.42578125" style="1153" customWidth="1"/>
    <col min="15363" max="15363" width="10.140625" style="1153" customWidth="1"/>
    <col min="15364" max="15364" width="16.5703125" style="1153" customWidth="1"/>
    <col min="15365" max="15616" width="9.140625" style="1153"/>
    <col min="15617" max="15617" width="18.5703125" style="1153" customWidth="1"/>
    <col min="15618" max="15618" width="68.42578125" style="1153" customWidth="1"/>
    <col min="15619" max="15619" width="10.140625" style="1153" customWidth="1"/>
    <col min="15620" max="15620" width="16.5703125" style="1153" customWidth="1"/>
    <col min="15621" max="15872" width="9.140625" style="1153"/>
    <col min="15873" max="15873" width="18.5703125" style="1153" customWidth="1"/>
    <col min="15874" max="15874" width="68.42578125" style="1153" customWidth="1"/>
    <col min="15875" max="15875" width="10.140625" style="1153" customWidth="1"/>
    <col min="15876" max="15876" width="16.5703125" style="1153" customWidth="1"/>
    <col min="15877" max="16128" width="9.140625" style="1153"/>
    <col min="16129" max="16129" width="18.5703125" style="1153" customWidth="1"/>
    <col min="16130" max="16130" width="68.42578125" style="1153" customWidth="1"/>
    <col min="16131" max="16131" width="10.140625" style="1153" customWidth="1"/>
    <col min="16132" max="16132" width="16.5703125" style="1153" customWidth="1"/>
    <col min="16133" max="16384" width="9.140625" style="1153"/>
  </cols>
  <sheetData>
    <row r="1" spans="1:6" ht="13.35" customHeight="1">
      <c r="A1" s="2311" t="s">
        <v>2143</v>
      </c>
      <c r="B1" s="2311" t="s">
        <v>2144</v>
      </c>
      <c r="C1" s="2311" t="s">
        <v>2145</v>
      </c>
      <c r="D1" s="1152" t="s">
        <v>2146</v>
      </c>
      <c r="F1" s="1914" t="s">
        <v>20387</v>
      </c>
    </row>
    <row r="2" spans="1:6" ht="13.35" customHeight="1">
      <c r="A2" s="2311"/>
      <c r="B2" s="2311"/>
      <c r="C2" s="2311"/>
      <c r="D2" s="1152" t="s">
        <v>2147</v>
      </c>
      <c r="F2" s="1914" t="s">
        <v>20388</v>
      </c>
    </row>
    <row r="3" spans="1:6" ht="13.35" customHeight="1">
      <c r="A3" s="2311"/>
      <c r="B3" s="2311"/>
      <c r="C3" s="2311"/>
      <c r="D3" s="1152" t="s">
        <v>2148</v>
      </c>
    </row>
    <row r="4" spans="1:6" ht="13.35" customHeight="1">
      <c r="A4" s="2311"/>
      <c r="B4" s="2311"/>
      <c r="C4" s="2311"/>
      <c r="D4" s="1152" t="s">
        <v>417</v>
      </c>
    </row>
    <row r="5" spans="1:6" ht="11.85" customHeight="1" collapsed="1">
      <c r="A5" s="1140"/>
      <c r="B5" s="1140" t="s">
        <v>2149</v>
      </c>
      <c r="C5" s="1140"/>
      <c r="D5" s="1141">
        <v>3.17</v>
      </c>
    </row>
    <row r="6" spans="1:6" ht="11.85" hidden="1" customHeight="1" outlineLevel="1">
      <c r="A6" s="1154" t="s">
        <v>2150</v>
      </c>
      <c r="B6" s="1155" t="s">
        <v>2151</v>
      </c>
      <c r="C6" s="1154" t="s">
        <v>763</v>
      </c>
      <c r="D6" s="1156">
        <v>0.12</v>
      </c>
    </row>
    <row r="7" spans="1:6" ht="11.85" hidden="1" customHeight="1" outlineLevel="1">
      <c r="A7" s="1154" t="s">
        <v>2152</v>
      </c>
      <c r="B7" s="1155" t="s">
        <v>2153</v>
      </c>
      <c r="C7" s="1154" t="s">
        <v>763</v>
      </c>
      <c r="D7" s="1156">
        <v>0.12</v>
      </c>
    </row>
    <row r="8" spans="1:6" ht="11.85" hidden="1" customHeight="1" outlineLevel="1">
      <c r="A8" s="1154" t="s">
        <v>2154</v>
      </c>
      <c r="B8" s="1155" t="s">
        <v>2155</v>
      </c>
      <c r="C8" s="1154" t="s">
        <v>2156</v>
      </c>
      <c r="D8" s="1156">
        <v>0.12</v>
      </c>
    </row>
    <row r="9" spans="1:6" ht="11.85" hidden="1" customHeight="1" outlineLevel="1">
      <c r="A9" s="1154" t="s">
        <v>2157</v>
      </c>
      <c r="B9" s="1155" t="s">
        <v>2158</v>
      </c>
      <c r="C9" s="1154" t="s">
        <v>763</v>
      </c>
      <c r="D9" s="1156">
        <v>0.76</v>
      </c>
    </row>
    <row r="10" spans="1:6" ht="11.85" hidden="1" customHeight="1" outlineLevel="1">
      <c r="A10" s="1154" t="s">
        <v>2159</v>
      </c>
      <c r="B10" s="1155" t="s">
        <v>2160</v>
      </c>
      <c r="C10" s="1154" t="s">
        <v>763</v>
      </c>
      <c r="D10" s="1156">
        <v>0.44</v>
      </c>
    </row>
    <row r="11" spans="1:6" ht="11.85" hidden="1" customHeight="1" outlineLevel="1">
      <c r="A11" s="1154" t="s">
        <v>2154</v>
      </c>
      <c r="B11" s="1155" t="s">
        <v>2161</v>
      </c>
      <c r="C11" s="1154" t="s">
        <v>763</v>
      </c>
      <c r="D11" s="1156">
        <v>0.44</v>
      </c>
    </row>
    <row r="12" spans="1:6" ht="11.85" hidden="1" customHeight="1" outlineLevel="1">
      <c r="A12" s="1154" t="s">
        <v>2162</v>
      </c>
      <c r="B12" s="1155" t="s">
        <v>2163</v>
      </c>
      <c r="C12" s="1154" t="s">
        <v>763</v>
      </c>
      <c r="D12" s="1156">
        <v>1.07</v>
      </c>
    </row>
    <row r="13" spans="1:6" ht="11.85" hidden="1" customHeight="1" outlineLevel="1">
      <c r="A13" s="1154" t="s">
        <v>2164</v>
      </c>
      <c r="B13" s="1155" t="s">
        <v>2165</v>
      </c>
      <c r="C13" s="1154" t="s">
        <v>763</v>
      </c>
      <c r="D13" s="1156">
        <v>3.17</v>
      </c>
    </row>
    <row r="14" spans="1:6" ht="11.85" hidden="1" customHeight="1" outlineLevel="1">
      <c r="A14" s="1154" t="s">
        <v>2166</v>
      </c>
      <c r="B14" s="1155" t="s">
        <v>2167</v>
      </c>
      <c r="C14" s="1154" t="s">
        <v>763</v>
      </c>
      <c r="D14" s="1156">
        <v>2.73</v>
      </c>
    </row>
    <row r="15" spans="1:6" ht="22.35" hidden="1" customHeight="1" outlineLevel="1">
      <c r="A15" s="1154" t="s">
        <v>2168</v>
      </c>
      <c r="B15" s="1155" t="s">
        <v>2169</v>
      </c>
      <c r="C15" s="1154" t="s">
        <v>763</v>
      </c>
      <c r="D15" s="1156">
        <v>0.5</v>
      </c>
    </row>
    <row r="16" spans="1:6" ht="22.35" hidden="1" customHeight="1" outlineLevel="1">
      <c r="A16" s="1154" t="s">
        <v>2170</v>
      </c>
      <c r="B16" s="1155" t="s">
        <v>2171</v>
      </c>
      <c r="C16" s="1154" t="s">
        <v>763</v>
      </c>
      <c r="D16" s="1156">
        <v>0.73</v>
      </c>
    </row>
    <row r="17" spans="1:4" ht="11.85" hidden="1" customHeight="1" outlineLevel="1">
      <c r="A17" s="1154" t="s">
        <v>2172</v>
      </c>
      <c r="B17" s="1155" t="s">
        <v>2173</v>
      </c>
      <c r="C17" s="1154" t="s">
        <v>763</v>
      </c>
      <c r="D17" s="1156">
        <v>0.52</v>
      </c>
    </row>
    <row r="18" spans="1:4" ht="11.85" customHeight="1" collapsed="1">
      <c r="A18" s="1140"/>
      <c r="B18" s="1140" t="s">
        <v>2174</v>
      </c>
      <c r="C18" s="1140"/>
      <c r="D18" s="1141">
        <v>4.1399999999999997</v>
      </c>
    </row>
    <row r="19" spans="1:4" ht="11.85" hidden="1" customHeight="1" outlineLevel="1" collapsed="1">
      <c r="A19" s="1140"/>
      <c r="B19" s="1142" t="s">
        <v>2175</v>
      </c>
      <c r="C19" s="1140"/>
      <c r="D19" s="1141">
        <v>4.1399999999999997</v>
      </c>
    </row>
    <row r="20" spans="1:4" ht="11.85" hidden="1" customHeight="1" outlineLevel="2">
      <c r="A20" s="1154" t="s">
        <v>2176</v>
      </c>
      <c r="B20" s="1157" t="s">
        <v>2177</v>
      </c>
      <c r="C20" s="1154" t="s">
        <v>763</v>
      </c>
      <c r="D20" s="1156">
        <v>3.47</v>
      </c>
    </row>
    <row r="21" spans="1:4" ht="11.85" hidden="1" customHeight="1" outlineLevel="2">
      <c r="A21" s="1154" t="s">
        <v>2178</v>
      </c>
      <c r="B21" s="1157" t="s">
        <v>2179</v>
      </c>
      <c r="C21" s="1154" t="s">
        <v>763</v>
      </c>
      <c r="D21" s="1156">
        <v>3.77</v>
      </c>
    </row>
    <row r="22" spans="1:4" ht="11.85" hidden="1" customHeight="1" outlineLevel="2">
      <c r="A22" s="1154" t="s">
        <v>2180</v>
      </c>
      <c r="B22" s="1157" t="s">
        <v>2181</v>
      </c>
      <c r="C22" s="1154" t="s">
        <v>763</v>
      </c>
      <c r="D22" s="1156">
        <v>3.42</v>
      </c>
    </row>
    <row r="23" spans="1:4" ht="11.85" hidden="1" customHeight="1" outlineLevel="2">
      <c r="A23" s="1154" t="s">
        <v>2182</v>
      </c>
      <c r="B23" s="1157" t="s">
        <v>2183</v>
      </c>
      <c r="C23" s="1154" t="s">
        <v>763</v>
      </c>
      <c r="D23" s="1156">
        <v>3.42</v>
      </c>
    </row>
    <row r="24" spans="1:4" ht="11.85" hidden="1" customHeight="1" outlineLevel="2">
      <c r="A24" s="1154" t="s">
        <v>2184</v>
      </c>
      <c r="B24" s="1157" t="s">
        <v>2185</v>
      </c>
      <c r="C24" s="1154" t="s">
        <v>763</v>
      </c>
      <c r="D24" s="1156">
        <v>3.47</v>
      </c>
    </row>
    <row r="25" spans="1:4" ht="11.85" hidden="1" customHeight="1" outlineLevel="2">
      <c r="A25" s="1154" t="s">
        <v>2186</v>
      </c>
      <c r="B25" s="1157" t="s">
        <v>2187</v>
      </c>
      <c r="C25" s="1154" t="s">
        <v>763</v>
      </c>
      <c r="D25" s="1156">
        <v>3.47</v>
      </c>
    </row>
    <row r="26" spans="1:4" ht="11.85" hidden="1" customHeight="1" outlineLevel="2">
      <c r="A26" s="1154" t="s">
        <v>2188</v>
      </c>
      <c r="B26" s="1157" t="s">
        <v>2189</v>
      </c>
      <c r="C26" s="1154" t="s">
        <v>763</v>
      </c>
      <c r="D26" s="1156">
        <v>3.27</v>
      </c>
    </row>
    <row r="27" spans="1:4" ht="11.85" hidden="1" customHeight="1" outlineLevel="2">
      <c r="A27" s="1154" t="s">
        <v>2190</v>
      </c>
      <c r="B27" s="1157" t="s">
        <v>2191</v>
      </c>
      <c r="C27" s="1154" t="s">
        <v>763</v>
      </c>
      <c r="D27" s="1156">
        <v>3.26</v>
      </c>
    </row>
    <row r="28" spans="1:4" ht="11.85" hidden="1" customHeight="1" outlineLevel="2">
      <c r="A28" s="1154" t="s">
        <v>2192</v>
      </c>
      <c r="B28" s="1157" t="s">
        <v>2193</v>
      </c>
      <c r="C28" s="1154" t="s">
        <v>763</v>
      </c>
      <c r="D28" s="1156">
        <v>3.47</v>
      </c>
    </row>
    <row r="29" spans="1:4" ht="11.85" hidden="1" customHeight="1" outlineLevel="2">
      <c r="A29" s="1154" t="s">
        <v>2194</v>
      </c>
      <c r="B29" s="1157" t="s">
        <v>2195</v>
      </c>
      <c r="C29" s="1154" t="s">
        <v>763</v>
      </c>
      <c r="D29" s="1156">
        <v>3.42</v>
      </c>
    </row>
    <row r="30" spans="1:4" ht="11.85" hidden="1" customHeight="1" outlineLevel="2">
      <c r="A30" s="1154" t="s">
        <v>2196</v>
      </c>
      <c r="B30" s="1157" t="s">
        <v>2197</v>
      </c>
      <c r="C30" s="1154" t="s">
        <v>763</v>
      </c>
      <c r="D30" s="1156">
        <v>3.26</v>
      </c>
    </row>
    <row r="31" spans="1:4" ht="11.85" hidden="1" customHeight="1" outlineLevel="2">
      <c r="A31" s="1154" t="s">
        <v>2198</v>
      </c>
      <c r="B31" s="1157" t="s">
        <v>2199</v>
      </c>
      <c r="C31" s="1154" t="s">
        <v>763</v>
      </c>
      <c r="D31" s="1156">
        <v>3.59</v>
      </c>
    </row>
    <row r="32" spans="1:4" ht="11.85" hidden="1" customHeight="1" outlineLevel="2">
      <c r="A32" s="1154" t="s">
        <v>2200</v>
      </c>
      <c r="B32" s="1157" t="s">
        <v>2201</v>
      </c>
      <c r="C32" s="1154" t="s">
        <v>763</v>
      </c>
      <c r="D32" s="1156">
        <v>3.47</v>
      </c>
    </row>
    <row r="33" spans="1:4" ht="11.85" hidden="1" customHeight="1" outlineLevel="2">
      <c r="A33" s="1154" t="s">
        <v>2202</v>
      </c>
      <c r="B33" s="1157" t="s">
        <v>2203</v>
      </c>
      <c r="C33" s="1154" t="s">
        <v>763</v>
      </c>
      <c r="D33" s="1156">
        <v>3.77</v>
      </c>
    </row>
    <row r="34" spans="1:4" ht="11.85" hidden="1" customHeight="1" outlineLevel="2">
      <c r="A34" s="1154" t="s">
        <v>2204</v>
      </c>
      <c r="B34" s="1157" t="s">
        <v>2205</v>
      </c>
      <c r="C34" s="1154" t="s">
        <v>763</v>
      </c>
      <c r="D34" s="1156">
        <v>3.77</v>
      </c>
    </row>
    <row r="35" spans="1:4" ht="11.85" hidden="1" customHeight="1" outlineLevel="2">
      <c r="A35" s="1154" t="s">
        <v>2206</v>
      </c>
      <c r="B35" s="1157" t="s">
        <v>2207</v>
      </c>
      <c r="C35" s="1154" t="s">
        <v>763</v>
      </c>
      <c r="D35" s="1156">
        <v>3.3</v>
      </c>
    </row>
    <row r="36" spans="1:4" ht="11.85" hidden="1" customHeight="1" outlineLevel="2">
      <c r="A36" s="1154" t="s">
        <v>2208</v>
      </c>
      <c r="B36" s="1157" t="s">
        <v>2209</v>
      </c>
      <c r="C36" s="1154" t="s">
        <v>763</v>
      </c>
      <c r="D36" s="1156">
        <v>3.58</v>
      </c>
    </row>
    <row r="37" spans="1:4" ht="11.85" hidden="1" customHeight="1" outlineLevel="2">
      <c r="A37" s="1154" t="s">
        <v>2210</v>
      </c>
      <c r="B37" s="1157" t="s">
        <v>2211</v>
      </c>
      <c r="C37" s="1154" t="s">
        <v>763</v>
      </c>
      <c r="D37" s="1156">
        <v>4.1399999999999997</v>
      </c>
    </row>
    <row r="38" spans="1:4" ht="11.85" hidden="1" customHeight="1" outlineLevel="2">
      <c r="A38" s="1154" t="s">
        <v>2212</v>
      </c>
      <c r="B38" s="1157" t="s">
        <v>2213</v>
      </c>
      <c r="C38" s="1154" t="s">
        <v>763</v>
      </c>
      <c r="D38" s="1156">
        <v>3.59</v>
      </c>
    </row>
    <row r="39" spans="1:4" ht="11.85" hidden="1" customHeight="1" outlineLevel="2">
      <c r="A39" s="1154" t="s">
        <v>2214</v>
      </c>
      <c r="B39" s="1157" t="s">
        <v>2215</v>
      </c>
      <c r="C39" s="1154" t="s">
        <v>763</v>
      </c>
      <c r="D39" s="1156">
        <v>3.39</v>
      </c>
    </row>
    <row r="40" spans="1:4" ht="11.85" hidden="1" customHeight="1" outlineLevel="2">
      <c r="A40" s="1154" t="s">
        <v>2216</v>
      </c>
      <c r="B40" s="1157" t="s">
        <v>2217</v>
      </c>
      <c r="C40" s="1154" t="s">
        <v>763</v>
      </c>
      <c r="D40" s="1156">
        <v>3.42</v>
      </c>
    </row>
    <row r="41" spans="1:4" ht="11.85" hidden="1" customHeight="1" outlineLevel="2">
      <c r="A41" s="1154" t="s">
        <v>2218</v>
      </c>
      <c r="B41" s="1157" t="s">
        <v>2219</v>
      </c>
      <c r="C41" s="1154" t="s">
        <v>763</v>
      </c>
      <c r="D41" s="1156">
        <v>3.47</v>
      </c>
    </row>
    <row r="42" spans="1:4" ht="11.85" hidden="1" customHeight="1" outlineLevel="2">
      <c r="A42" s="1154" t="s">
        <v>2220</v>
      </c>
      <c r="B42" s="1157" t="s">
        <v>2221</v>
      </c>
      <c r="C42" s="1154" t="s">
        <v>763</v>
      </c>
      <c r="D42" s="1156">
        <v>3.21</v>
      </c>
    </row>
    <row r="43" spans="1:4" ht="11.85" hidden="1" customHeight="1" outlineLevel="2">
      <c r="A43" s="1154" t="s">
        <v>2222</v>
      </c>
      <c r="B43" s="1157" t="s">
        <v>2223</v>
      </c>
      <c r="C43" s="1154" t="s">
        <v>763</v>
      </c>
      <c r="D43" s="1156">
        <v>3.76</v>
      </c>
    </row>
    <row r="44" spans="1:4" ht="11.85" hidden="1" customHeight="1" outlineLevel="2">
      <c r="A44" s="1154" t="s">
        <v>2224</v>
      </c>
      <c r="B44" s="1157" t="s">
        <v>2225</v>
      </c>
      <c r="C44" s="1154" t="s">
        <v>763</v>
      </c>
      <c r="D44" s="1156">
        <v>3.48</v>
      </c>
    </row>
    <row r="45" spans="1:4" ht="11.85" hidden="1" customHeight="1" outlineLevel="1" collapsed="1">
      <c r="A45" s="1140"/>
      <c r="B45" s="1142" t="s">
        <v>2226</v>
      </c>
      <c r="C45" s="1140"/>
      <c r="D45" s="1141">
        <v>2.66</v>
      </c>
    </row>
    <row r="46" spans="1:4" ht="11.85" hidden="1" customHeight="1" outlineLevel="2">
      <c r="A46" s="1154" t="s">
        <v>2227</v>
      </c>
      <c r="B46" s="1157" t="s">
        <v>2228</v>
      </c>
      <c r="C46" s="1154" t="s">
        <v>763</v>
      </c>
      <c r="D46" s="1156">
        <v>2.57</v>
      </c>
    </row>
    <row r="47" spans="1:4" ht="11.85" hidden="1" customHeight="1" outlineLevel="2">
      <c r="A47" s="1154" t="s">
        <v>2229</v>
      </c>
      <c r="B47" s="1157" t="s">
        <v>2230</v>
      </c>
      <c r="C47" s="1154" t="s">
        <v>763</v>
      </c>
      <c r="D47" s="1156">
        <v>2.5499999999999998</v>
      </c>
    </row>
    <row r="48" spans="1:4" ht="11.85" hidden="1" customHeight="1" outlineLevel="2">
      <c r="A48" s="1154" t="s">
        <v>2231</v>
      </c>
      <c r="B48" s="1157" t="s">
        <v>2232</v>
      </c>
      <c r="C48" s="1154" t="s">
        <v>763</v>
      </c>
      <c r="D48" s="1156">
        <v>2.57</v>
      </c>
    </row>
    <row r="49" spans="1:4" ht="11.85" hidden="1" customHeight="1" outlineLevel="2">
      <c r="A49" s="1154" t="s">
        <v>2233</v>
      </c>
      <c r="B49" s="1157" t="s">
        <v>2234</v>
      </c>
      <c r="C49" s="1154" t="s">
        <v>763</v>
      </c>
      <c r="D49" s="1156">
        <v>2.57</v>
      </c>
    </row>
    <row r="50" spans="1:4" ht="11.85" hidden="1" customHeight="1" outlineLevel="2">
      <c r="A50" s="1154" t="s">
        <v>2235</v>
      </c>
      <c r="B50" s="1157" t="s">
        <v>2236</v>
      </c>
      <c r="C50" s="1154" t="s">
        <v>763</v>
      </c>
      <c r="D50" s="1156">
        <v>2.65</v>
      </c>
    </row>
    <row r="51" spans="1:4" ht="11.85" hidden="1" customHeight="1" outlineLevel="2">
      <c r="A51" s="1154" t="s">
        <v>2237</v>
      </c>
      <c r="B51" s="1157" t="s">
        <v>2238</v>
      </c>
      <c r="C51" s="1154" t="s">
        <v>763</v>
      </c>
      <c r="D51" s="1156">
        <v>2.57</v>
      </c>
    </row>
    <row r="52" spans="1:4" ht="11.85" hidden="1" customHeight="1" outlineLevel="2">
      <c r="A52" s="1154" t="s">
        <v>2239</v>
      </c>
      <c r="B52" s="1157" t="s">
        <v>2240</v>
      </c>
      <c r="C52" s="1154" t="s">
        <v>763</v>
      </c>
      <c r="D52" s="1156">
        <v>2.64</v>
      </c>
    </row>
    <row r="53" spans="1:4" ht="11.85" hidden="1" customHeight="1" outlineLevel="2">
      <c r="A53" s="1154" t="s">
        <v>2241</v>
      </c>
      <c r="B53" s="1157" t="s">
        <v>2242</v>
      </c>
      <c r="C53" s="1154" t="s">
        <v>763</v>
      </c>
      <c r="D53" s="1156">
        <v>2.2400000000000002</v>
      </c>
    </row>
    <row r="54" spans="1:4" ht="11.85" hidden="1" customHeight="1" outlineLevel="2">
      <c r="A54" s="1154" t="s">
        <v>2243</v>
      </c>
      <c r="B54" s="1157" t="s">
        <v>2244</v>
      </c>
      <c r="C54" s="1154" t="s">
        <v>763</v>
      </c>
      <c r="D54" s="1156">
        <v>2.54</v>
      </c>
    </row>
    <row r="55" spans="1:4" ht="11.85" hidden="1" customHeight="1" outlineLevel="2">
      <c r="A55" s="1154" t="s">
        <v>2245</v>
      </c>
      <c r="B55" s="1157" t="s">
        <v>2246</v>
      </c>
      <c r="C55" s="1154" t="s">
        <v>763</v>
      </c>
      <c r="D55" s="1156">
        <v>2.57</v>
      </c>
    </row>
    <row r="56" spans="1:4" ht="11.85" hidden="1" customHeight="1" outlineLevel="2">
      <c r="A56" s="1154" t="s">
        <v>2247</v>
      </c>
      <c r="B56" s="1157" t="s">
        <v>2248</v>
      </c>
      <c r="C56" s="1154" t="s">
        <v>763</v>
      </c>
      <c r="D56" s="1156">
        <v>2.66</v>
      </c>
    </row>
    <row r="57" spans="1:4" ht="11.85" hidden="1" customHeight="1" outlineLevel="2">
      <c r="A57" s="1154" t="s">
        <v>2249</v>
      </c>
      <c r="B57" s="1157" t="s">
        <v>2250</v>
      </c>
      <c r="C57" s="1154" t="s">
        <v>763</v>
      </c>
      <c r="D57" s="1156">
        <v>2.57</v>
      </c>
    </row>
    <row r="58" spans="1:4" ht="11.85" hidden="1" customHeight="1" outlineLevel="2">
      <c r="A58" s="1154" t="s">
        <v>2251</v>
      </c>
      <c r="B58" s="1157" t="s">
        <v>2252</v>
      </c>
      <c r="C58" s="1154" t="s">
        <v>763</v>
      </c>
      <c r="D58" s="1156">
        <v>2.16</v>
      </c>
    </row>
    <row r="59" spans="1:4" ht="11.85" hidden="1" customHeight="1" outlineLevel="2">
      <c r="A59" s="1154" t="s">
        <v>2253</v>
      </c>
      <c r="B59" s="1157" t="s">
        <v>2254</v>
      </c>
      <c r="C59" s="1154" t="s">
        <v>763</v>
      </c>
      <c r="D59" s="1156">
        <v>2.63</v>
      </c>
    </row>
    <row r="60" spans="1:4" ht="11.85" hidden="1" customHeight="1" outlineLevel="2">
      <c r="A60" s="1154" t="s">
        <v>2255</v>
      </c>
      <c r="B60" s="1157" t="s">
        <v>2256</v>
      </c>
      <c r="C60" s="1154" t="s">
        <v>763</v>
      </c>
      <c r="D60" s="1156">
        <v>2.37</v>
      </c>
    </row>
    <row r="61" spans="1:4" ht="11.85" hidden="1" customHeight="1" outlineLevel="2">
      <c r="A61" s="1154" t="s">
        <v>2257</v>
      </c>
      <c r="B61" s="1157" t="s">
        <v>2258</v>
      </c>
      <c r="C61" s="1154" t="s">
        <v>763</v>
      </c>
      <c r="D61" s="1156">
        <v>2.16</v>
      </c>
    </row>
    <row r="62" spans="1:4" ht="11.85" hidden="1" customHeight="1" outlineLevel="2">
      <c r="A62" s="1154" t="s">
        <v>2259</v>
      </c>
      <c r="B62" s="1157" t="s">
        <v>2260</v>
      </c>
      <c r="C62" s="1154" t="s">
        <v>763</v>
      </c>
      <c r="D62" s="1156">
        <v>2.5499999999999998</v>
      </c>
    </row>
    <row r="63" spans="1:4" ht="11.85" hidden="1" customHeight="1" outlineLevel="2">
      <c r="A63" s="1154" t="s">
        <v>2261</v>
      </c>
      <c r="B63" s="1157" t="s">
        <v>2262</v>
      </c>
      <c r="C63" s="1154" t="s">
        <v>763</v>
      </c>
      <c r="D63" s="1156">
        <v>2.57</v>
      </c>
    </row>
    <row r="64" spans="1:4" ht="11.85" hidden="1" customHeight="1" outlineLevel="2">
      <c r="A64" s="1154" t="s">
        <v>2263</v>
      </c>
      <c r="B64" s="1157" t="s">
        <v>2264</v>
      </c>
      <c r="C64" s="1154" t="s">
        <v>763</v>
      </c>
      <c r="D64" s="1156">
        <v>2.5499999999999998</v>
      </c>
    </row>
    <row r="65" spans="1:4" ht="11.85" hidden="1" customHeight="1" outlineLevel="2">
      <c r="A65" s="1154" t="s">
        <v>2265</v>
      </c>
      <c r="B65" s="1157" t="s">
        <v>2266</v>
      </c>
      <c r="C65" s="1154" t="s">
        <v>763</v>
      </c>
      <c r="D65" s="1156">
        <v>2.16</v>
      </c>
    </row>
    <row r="66" spans="1:4" ht="11.85" hidden="1" customHeight="1" outlineLevel="2">
      <c r="A66" s="1154" t="s">
        <v>2267</v>
      </c>
      <c r="B66" s="1157" t="s">
        <v>2268</v>
      </c>
      <c r="C66" s="1154" t="s">
        <v>763</v>
      </c>
      <c r="D66" s="1156">
        <v>2.57</v>
      </c>
    </row>
    <row r="67" spans="1:4" ht="11.85" hidden="1" customHeight="1" outlineLevel="2">
      <c r="A67" s="1154" t="s">
        <v>2269</v>
      </c>
      <c r="B67" s="1157" t="s">
        <v>2270</v>
      </c>
      <c r="C67" s="1154" t="s">
        <v>763</v>
      </c>
      <c r="D67" s="1156">
        <v>2.57</v>
      </c>
    </row>
    <row r="68" spans="1:4" ht="11.85" hidden="1" customHeight="1" outlineLevel="2">
      <c r="A68" s="1154" t="s">
        <v>2271</v>
      </c>
      <c r="B68" s="1157" t="s">
        <v>2272</v>
      </c>
      <c r="C68" s="1154" t="s">
        <v>763</v>
      </c>
      <c r="D68" s="1156">
        <v>2.57</v>
      </c>
    </row>
    <row r="69" spans="1:4" ht="11.85" hidden="1" customHeight="1" outlineLevel="2">
      <c r="A69" s="1154" t="s">
        <v>2273</v>
      </c>
      <c r="B69" s="1157" t="s">
        <v>2274</v>
      </c>
      <c r="C69" s="1154" t="s">
        <v>763</v>
      </c>
      <c r="D69" s="1156">
        <v>2.37</v>
      </c>
    </row>
    <row r="70" spans="1:4" ht="11.85" hidden="1" customHeight="1" outlineLevel="2">
      <c r="A70" s="1154" t="s">
        <v>2275</v>
      </c>
      <c r="B70" s="1157" t="s">
        <v>2276</v>
      </c>
      <c r="C70" s="1154" t="s">
        <v>763</v>
      </c>
      <c r="D70" s="1156">
        <v>2.54</v>
      </c>
    </row>
    <row r="71" spans="1:4" ht="11.85" hidden="1" customHeight="1" outlineLevel="2">
      <c r="A71" s="1154" t="s">
        <v>2277</v>
      </c>
      <c r="B71" s="1157" t="s">
        <v>2278</v>
      </c>
      <c r="C71" s="1154" t="s">
        <v>763</v>
      </c>
      <c r="D71" s="1156">
        <v>2.57</v>
      </c>
    </row>
    <row r="72" spans="1:4" ht="11.85" hidden="1" customHeight="1" outlineLevel="2">
      <c r="A72" s="1154" t="s">
        <v>2279</v>
      </c>
      <c r="B72" s="1157" t="s">
        <v>2280</v>
      </c>
      <c r="C72" s="1154" t="s">
        <v>763</v>
      </c>
      <c r="D72" s="1156">
        <v>2.66</v>
      </c>
    </row>
    <row r="73" spans="1:4" ht="11.85" hidden="1" customHeight="1" outlineLevel="2">
      <c r="A73" s="1154" t="s">
        <v>2281</v>
      </c>
      <c r="B73" s="1157" t="s">
        <v>2282</v>
      </c>
      <c r="C73" s="1154" t="s">
        <v>763</v>
      </c>
      <c r="D73" s="1156">
        <v>2.57</v>
      </c>
    </row>
    <row r="74" spans="1:4" ht="11.85" customHeight="1" collapsed="1">
      <c r="A74" s="1140"/>
      <c r="B74" s="1140" t="s">
        <v>2283</v>
      </c>
      <c r="C74" s="1140"/>
      <c r="D74" s="1141">
        <v>13.35</v>
      </c>
    </row>
    <row r="75" spans="1:4" ht="11.85" hidden="1" customHeight="1" outlineLevel="1">
      <c r="A75" s="1154" t="s">
        <v>2284</v>
      </c>
      <c r="B75" s="1155" t="s">
        <v>2285</v>
      </c>
      <c r="C75" s="1154" t="s">
        <v>763</v>
      </c>
      <c r="D75" s="1156">
        <v>6.8</v>
      </c>
    </row>
    <row r="76" spans="1:4" ht="11.85" hidden="1" customHeight="1" outlineLevel="1">
      <c r="A76" s="1154" t="s">
        <v>2286</v>
      </c>
      <c r="B76" s="1155" t="s">
        <v>2287</v>
      </c>
      <c r="C76" s="1154" t="s">
        <v>763</v>
      </c>
      <c r="D76" s="1156">
        <v>6.72</v>
      </c>
    </row>
    <row r="77" spans="1:4" ht="11.85" hidden="1" customHeight="1" outlineLevel="1">
      <c r="A77" s="1154" t="s">
        <v>2288</v>
      </c>
      <c r="B77" s="1155" t="s">
        <v>2289</v>
      </c>
      <c r="C77" s="1154" t="s">
        <v>2156</v>
      </c>
      <c r="D77" s="1156">
        <v>11.68</v>
      </c>
    </row>
    <row r="78" spans="1:4" ht="11.85" hidden="1" customHeight="1" outlineLevel="1">
      <c r="A78" s="1154" t="s">
        <v>2290</v>
      </c>
      <c r="B78" s="1155" t="s">
        <v>2291</v>
      </c>
      <c r="C78" s="1154" t="s">
        <v>2156</v>
      </c>
      <c r="D78" s="1156">
        <v>13.35</v>
      </c>
    </row>
    <row r="79" spans="1:4" ht="11.85" hidden="1" customHeight="1" outlineLevel="1">
      <c r="A79" s="1154" t="s">
        <v>2292</v>
      </c>
      <c r="B79" s="1155" t="s">
        <v>2293</v>
      </c>
      <c r="C79" s="1154" t="s">
        <v>2156</v>
      </c>
      <c r="D79" s="1156">
        <v>11.53</v>
      </c>
    </row>
    <row r="80" spans="1:4" ht="11.85" hidden="1" customHeight="1" outlineLevel="1">
      <c r="A80" s="1154" t="s">
        <v>2294</v>
      </c>
      <c r="B80" s="1155" t="s">
        <v>2295</v>
      </c>
      <c r="C80" s="1154" t="s">
        <v>2156</v>
      </c>
      <c r="D80" s="1156">
        <v>13.35</v>
      </c>
    </row>
    <row r="81" spans="1:4" ht="11.85" customHeight="1" collapsed="1">
      <c r="A81" s="1140"/>
      <c r="B81" s="1140" t="s">
        <v>2296</v>
      </c>
      <c r="C81" s="1140"/>
      <c r="D81" s="1141">
        <v>165.79</v>
      </c>
    </row>
    <row r="82" spans="1:4" ht="11.85" hidden="1" customHeight="1" outlineLevel="1" collapsed="1">
      <c r="A82" s="1140"/>
      <c r="B82" s="1142" t="s">
        <v>2297</v>
      </c>
      <c r="C82" s="1140"/>
      <c r="D82" s="1141">
        <v>0.5</v>
      </c>
    </row>
    <row r="83" spans="1:4" ht="11.85" hidden="1" customHeight="1" outlineLevel="2">
      <c r="A83" s="1154"/>
      <c r="B83" s="1157" t="s">
        <v>2298</v>
      </c>
      <c r="C83" s="1154" t="s">
        <v>763</v>
      </c>
      <c r="D83" s="1156">
        <v>0.5</v>
      </c>
    </row>
    <row r="84" spans="1:4" ht="11.85" hidden="1" customHeight="1" outlineLevel="2">
      <c r="A84" s="1154"/>
      <c r="B84" s="1157" t="s">
        <v>2299</v>
      </c>
      <c r="C84" s="1154" t="s">
        <v>2156</v>
      </c>
      <c r="D84" s="1156">
        <v>0.5</v>
      </c>
    </row>
    <row r="85" spans="1:4" ht="11.85" hidden="1" customHeight="1" outlineLevel="2">
      <c r="A85" s="1154"/>
      <c r="B85" s="1157" t="s">
        <v>2300</v>
      </c>
      <c r="C85" s="1154" t="s">
        <v>2156</v>
      </c>
      <c r="D85" s="1156">
        <v>0.5</v>
      </c>
    </row>
    <row r="86" spans="1:4" ht="11.85" hidden="1" customHeight="1" outlineLevel="2">
      <c r="A86" s="1154"/>
      <c r="B86" s="1157" t="s">
        <v>2301</v>
      </c>
      <c r="C86" s="1154" t="s">
        <v>763</v>
      </c>
      <c r="D86" s="1156">
        <v>0.5</v>
      </c>
    </row>
    <row r="87" spans="1:4" ht="11.85" hidden="1" customHeight="1" outlineLevel="2">
      <c r="A87" s="1154"/>
      <c r="B87" s="1157" t="s">
        <v>2302</v>
      </c>
      <c r="C87" s="1154" t="s">
        <v>2156</v>
      </c>
      <c r="D87" s="1156">
        <v>0.5</v>
      </c>
    </row>
    <row r="88" spans="1:4" ht="11.85" hidden="1" customHeight="1" outlineLevel="2">
      <c r="A88" s="1154"/>
      <c r="B88" s="1157" t="s">
        <v>2303</v>
      </c>
      <c r="C88" s="1154" t="s">
        <v>2156</v>
      </c>
      <c r="D88" s="1156">
        <v>0.5</v>
      </c>
    </row>
    <row r="89" spans="1:4" ht="11.85" hidden="1" customHeight="1" outlineLevel="2">
      <c r="A89" s="1154"/>
      <c r="B89" s="1157" t="s">
        <v>2304</v>
      </c>
      <c r="C89" s="1154" t="s">
        <v>2156</v>
      </c>
      <c r="D89" s="1156">
        <v>0.5</v>
      </c>
    </row>
    <row r="90" spans="1:4" ht="11.85" hidden="1" customHeight="1" outlineLevel="1" collapsed="1">
      <c r="A90" s="1140"/>
      <c r="B90" s="1142" t="s">
        <v>2305</v>
      </c>
      <c r="C90" s="1140"/>
      <c r="D90" s="1141">
        <v>15.76</v>
      </c>
    </row>
    <row r="91" spans="1:4" ht="11.85" hidden="1" customHeight="1" outlineLevel="2">
      <c r="A91" s="1154" t="s">
        <v>2306</v>
      </c>
      <c r="B91" s="1157" t="s">
        <v>2307</v>
      </c>
      <c r="C91" s="1154" t="s">
        <v>763</v>
      </c>
      <c r="D91" s="1156">
        <v>15.76</v>
      </c>
    </row>
    <row r="92" spans="1:4" ht="11.85" hidden="1" customHeight="1" outlineLevel="1" collapsed="1">
      <c r="A92" s="1140"/>
      <c r="B92" s="1142" t="s">
        <v>2308</v>
      </c>
      <c r="C92" s="1140"/>
      <c r="D92" s="1141">
        <v>108.88</v>
      </c>
    </row>
    <row r="93" spans="1:4" ht="11.85" hidden="1" customHeight="1" outlineLevel="2">
      <c r="A93" s="1154"/>
      <c r="B93" s="1157" t="s">
        <v>2309</v>
      </c>
      <c r="C93" s="1154" t="s">
        <v>763</v>
      </c>
      <c r="D93" s="1156">
        <v>0.09</v>
      </c>
    </row>
    <row r="94" spans="1:4" ht="11.85" hidden="1" customHeight="1" outlineLevel="2">
      <c r="A94" s="1154" t="s">
        <v>2310</v>
      </c>
      <c r="B94" s="1157" t="s">
        <v>2311</v>
      </c>
      <c r="C94" s="1154" t="s">
        <v>2312</v>
      </c>
      <c r="D94" s="1156">
        <v>108.88</v>
      </c>
    </row>
    <row r="95" spans="1:4" ht="11.85" hidden="1" customHeight="1" outlineLevel="2">
      <c r="A95" s="1154" t="s">
        <v>2310</v>
      </c>
      <c r="B95" s="1157" t="s">
        <v>2313</v>
      </c>
      <c r="C95" s="1154" t="s">
        <v>763</v>
      </c>
      <c r="D95" s="1156">
        <v>0.11</v>
      </c>
    </row>
    <row r="96" spans="1:4" ht="11.85" hidden="1" customHeight="1" outlineLevel="2">
      <c r="A96" s="1154" t="s">
        <v>2314</v>
      </c>
      <c r="B96" s="1157" t="s">
        <v>2315</v>
      </c>
      <c r="C96" s="1154" t="s">
        <v>763</v>
      </c>
      <c r="D96" s="1156">
        <v>0.09</v>
      </c>
    </row>
    <row r="97" spans="1:4" ht="11.85" hidden="1" customHeight="1" outlineLevel="2">
      <c r="A97" s="1154"/>
      <c r="B97" s="1157" t="s">
        <v>2316</v>
      </c>
      <c r="C97" s="1154" t="s">
        <v>763</v>
      </c>
      <c r="D97" s="1156">
        <v>0.09</v>
      </c>
    </row>
    <row r="98" spans="1:4" ht="11.85" hidden="1" customHeight="1" outlineLevel="1" collapsed="1">
      <c r="A98" s="1140"/>
      <c r="B98" s="1142" t="s">
        <v>2317</v>
      </c>
      <c r="C98" s="1140"/>
      <c r="D98" s="1141">
        <v>34.44</v>
      </c>
    </row>
    <row r="99" spans="1:4" ht="11.85" hidden="1" customHeight="1" outlineLevel="2">
      <c r="A99" s="1154" t="s">
        <v>2318</v>
      </c>
      <c r="B99" s="1157" t="s">
        <v>2319</v>
      </c>
      <c r="C99" s="1154" t="s">
        <v>763</v>
      </c>
      <c r="D99" s="1156">
        <v>0.17</v>
      </c>
    </row>
    <row r="100" spans="1:4" ht="11.85" hidden="1" customHeight="1" outlineLevel="2">
      <c r="A100" s="1154" t="s">
        <v>2320</v>
      </c>
      <c r="B100" s="1157" t="s">
        <v>2321</v>
      </c>
      <c r="C100" s="1154" t="s">
        <v>763</v>
      </c>
      <c r="D100" s="1156">
        <v>0.17</v>
      </c>
    </row>
    <row r="101" spans="1:4" ht="11.85" hidden="1" customHeight="1" outlineLevel="2">
      <c r="A101" s="1154" t="s">
        <v>2322</v>
      </c>
      <c r="B101" s="1157" t="s">
        <v>2323</v>
      </c>
      <c r="C101" s="1154" t="s">
        <v>763</v>
      </c>
      <c r="D101" s="1156">
        <v>0.1</v>
      </c>
    </row>
    <row r="102" spans="1:4" ht="11.85" hidden="1" customHeight="1" outlineLevel="2">
      <c r="A102" s="1154" t="s">
        <v>2324</v>
      </c>
      <c r="B102" s="1157" t="s">
        <v>2325</v>
      </c>
      <c r="C102" s="1154" t="s">
        <v>763</v>
      </c>
      <c r="D102" s="1156">
        <v>0.1</v>
      </c>
    </row>
    <row r="103" spans="1:4" ht="11.85" hidden="1" customHeight="1" outlineLevel="2">
      <c r="A103" s="1154" t="s">
        <v>2326</v>
      </c>
      <c r="B103" s="1157" t="s">
        <v>2327</v>
      </c>
      <c r="C103" s="1154" t="s">
        <v>763</v>
      </c>
      <c r="D103" s="1156">
        <v>0.15</v>
      </c>
    </row>
    <row r="104" spans="1:4" ht="11.85" hidden="1" customHeight="1" outlineLevel="2">
      <c r="A104" s="1154" t="s">
        <v>2328</v>
      </c>
      <c r="B104" s="1157" t="s">
        <v>2329</v>
      </c>
      <c r="C104" s="1154" t="s">
        <v>763</v>
      </c>
      <c r="D104" s="1156">
        <v>0.15</v>
      </c>
    </row>
    <row r="105" spans="1:4" ht="11.85" hidden="1" customHeight="1" outlineLevel="2">
      <c r="A105" s="1154" t="s">
        <v>2330</v>
      </c>
      <c r="B105" s="1157" t="s">
        <v>2331</v>
      </c>
      <c r="C105" s="1154" t="s">
        <v>2156</v>
      </c>
      <c r="D105" s="1156">
        <v>2.97</v>
      </c>
    </row>
    <row r="106" spans="1:4" ht="11.85" hidden="1" customHeight="1" outlineLevel="2">
      <c r="A106" s="1154" t="s">
        <v>2332</v>
      </c>
      <c r="B106" s="1157" t="s">
        <v>2333</v>
      </c>
      <c r="C106" s="1154" t="s">
        <v>2156</v>
      </c>
      <c r="D106" s="1156">
        <v>2.16</v>
      </c>
    </row>
    <row r="107" spans="1:4" ht="11.85" hidden="1" customHeight="1" outlineLevel="2">
      <c r="A107" s="1154"/>
      <c r="B107" s="1157" t="s">
        <v>2334</v>
      </c>
      <c r="C107" s="1154" t="s">
        <v>2312</v>
      </c>
      <c r="D107" s="1156">
        <v>28.99</v>
      </c>
    </row>
    <row r="108" spans="1:4" ht="11.85" hidden="1" customHeight="1" outlineLevel="2">
      <c r="A108" s="1154"/>
      <c r="B108" s="1157" t="s">
        <v>2335</v>
      </c>
      <c r="C108" s="1154" t="s">
        <v>2312</v>
      </c>
      <c r="D108" s="1156">
        <v>34.44</v>
      </c>
    </row>
    <row r="109" spans="1:4" ht="11.85" hidden="1" customHeight="1" outlineLevel="2">
      <c r="A109" s="1154"/>
      <c r="B109" s="1157" t="s">
        <v>2336</v>
      </c>
      <c r="C109" s="1154" t="s">
        <v>763</v>
      </c>
      <c r="D109" s="1156">
        <v>0.03</v>
      </c>
    </row>
    <row r="110" spans="1:4" ht="11.85" hidden="1" customHeight="1" outlineLevel="2">
      <c r="A110" s="1154" t="s">
        <v>2337</v>
      </c>
      <c r="B110" s="1157" t="s">
        <v>2338</v>
      </c>
      <c r="C110" s="1154" t="s">
        <v>2156</v>
      </c>
      <c r="D110" s="1156">
        <v>2.2200000000000002</v>
      </c>
    </row>
    <row r="111" spans="1:4" ht="11.85" hidden="1" customHeight="1" outlineLevel="2">
      <c r="A111" s="1154" t="s">
        <v>2339</v>
      </c>
      <c r="B111" s="1157" t="s">
        <v>2340</v>
      </c>
      <c r="C111" s="1154" t="s">
        <v>763</v>
      </c>
      <c r="D111" s="1156">
        <v>0.5</v>
      </c>
    </row>
    <row r="112" spans="1:4" ht="11.85" hidden="1" customHeight="1" outlineLevel="2">
      <c r="A112" s="1154" t="s">
        <v>2341</v>
      </c>
      <c r="B112" s="1157" t="s">
        <v>2342</v>
      </c>
      <c r="C112" s="1154" t="s">
        <v>763</v>
      </c>
      <c r="D112" s="1156">
        <v>0.5</v>
      </c>
    </row>
    <row r="113" spans="1:4" ht="11.85" hidden="1" customHeight="1" outlineLevel="2">
      <c r="A113" s="1154"/>
      <c r="B113" s="1157" t="s">
        <v>2343</v>
      </c>
      <c r="C113" s="1154" t="s">
        <v>2312</v>
      </c>
      <c r="D113" s="1156">
        <v>34.17</v>
      </c>
    </row>
    <row r="114" spans="1:4" ht="11.85" hidden="1" customHeight="1" outlineLevel="2">
      <c r="A114" s="1154"/>
      <c r="B114" s="1157" t="s">
        <v>2344</v>
      </c>
      <c r="C114" s="1154" t="s">
        <v>763</v>
      </c>
      <c r="D114" s="1156">
        <v>0.03</v>
      </c>
    </row>
    <row r="115" spans="1:4" ht="11.85" hidden="1" customHeight="1" outlineLevel="2">
      <c r="A115" s="1154" t="s">
        <v>2345</v>
      </c>
      <c r="B115" s="1157" t="s">
        <v>2346</v>
      </c>
      <c r="C115" s="1154" t="s">
        <v>763</v>
      </c>
      <c r="D115" s="1156">
        <v>0.06</v>
      </c>
    </row>
    <row r="116" spans="1:4" ht="11.85" hidden="1" customHeight="1" outlineLevel="2">
      <c r="A116" s="1154" t="s">
        <v>2347</v>
      </c>
      <c r="B116" s="1157" t="s">
        <v>2348</v>
      </c>
      <c r="C116" s="1154" t="s">
        <v>763</v>
      </c>
      <c r="D116" s="1156">
        <v>0.06</v>
      </c>
    </row>
    <row r="117" spans="1:4" ht="11.85" hidden="1" customHeight="1" outlineLevel="2">
      <c r="A117" s="1154"/>
      <c r="B117" s="1157" t="s">
        <v>2349</v>
      </c>
      <c r="C117" s="1154" t="s">
        <v>763</v>
      </c>
      <c r="D117" s="1156">
        <v>0.38</v>
      </c>
    </row>
    <row r="118" spans="1:4" ht="11.85" hidden="1" customHeight="1" outlineLevel="2">
      <c r="A118" s="1154"/>
      <c r="B118" s="1157" t="s">
        <v>2350</v>
      </c>
      <c r="C118" s="1154" t="s">
        <v>763</v>
      </c>
      <c r="D118" s="1156">
        <v>0.38</v>
      </c>
    </row>
    <row r="119" spans="1:4" ht="11.85" hidden="1" customHeight="1" outlineLevel="2">
      <c r="A119" s="1154" t="s">
        <v>2351</v>
      </c>
      <c r="B119" s="1157" t="s">
        <v>2352</v>
      </c>
      <c r="C119" s="1154" t="s">
        <v>763</v>
      </c>
      <c r="D119" s="1156">
        <v>0.2</v>
      </c>
    </row>
    <row r="120" spans="1:4" ht="11.85" hidden="1" customHeight="1" outlineLevel="2">
      <c r="A120" s="1154"/>
      <c r="B120" s="1157" t="s">
        <v>2353</v>
      </c>
      <c r="C120" s="1154" t="s">
        <v>763</v>
      </c>
      <c r="D120" s="1156">
        <v>0.19</v>
      </c>
    </row>
    <row r="121" spans="1:4" ht="11.85" hidden="1" customHeight="1" outlineLevel="2">
      <c r="A121" s="1154" t="s">
        <v>2354</v>
      </c>
      <c r="B121" s="1157" t="s">
        <v>2355</v>
      </c>
      <c r="C121" s="1154" t="s">
        <v>763</v>
      </c>
      <c r="D121" s="1156">
        <v>0.44</v>
      </c>
    </row>
    <row r="122" spans="1:4" ht="11.85" hidden="1" customHeight="1" outlineLevel="1" collapsed="1">
      <c r="A122" s="1140"/>
      <c r="B122" s="1142" t="s">
        <v>2356</v>
      </c>
      <c r="C122" s="1140"/>
      <c r="D122" s="1141">
        <v>14.01</v>
      </c>
    </row>
    <row r="123" spans="1:4" ht="11.85" hidden="1" customHeight="1" outlineLevel="2">
      <c r="A123" s="1154" t="s">
        <v>2357</v>
      </c>
      <c r="B123" s="1157" t="s">
        <v>2358</v>
      </c>
      <c r="C123" s="1154" t="s">
        <v>763</v>
      </c>
      <c r="D123" s="1156">
        <v>5.37</v>
      </c>
    </row>
    <row r="124" spans="1:4" ht="11.85" hidden="1" customHeight="1" outlineLevel="2">
      <c r="A124" s="1154" t="s">
        <v>2359</v>
      </c>
      <c r="B124" s="1157" t="s">
        <v>2360</v>
      </c>
      <c r="C124" s="1154" t="s">
        <v>763</v>
      </c>
      <c r="D124" s="1156">
        <v>8.5299999999999994</v>
      </c>
    </row>
    <row r="125" spans="1:4" ht="11.85" hidden="1" customHeight="1" outlineLevel="2">
      <c r="A125" s="1154" t="s">
        <v>2361</v>
      </c>
      <c r="B125" s="1157" t="s">
        <v>2362</v>
      </c>
      <c r="C125" s="1154" t="s">
        <v>763</v>
      </c>
      <c r="D125" s="1156">
        <v>14.01</v>
      </c>
    </row>
    <row r="126" spans="1:4" ht="11.85" hidden="1" customHeight="1" outlineLevel="2">
      <c r="A126" s="1154" t="s">
        <v>2363</v>
      </c>
      <c r="B126" s="1157" t="s">
        <v>2364</v>
      </c>
      <c r="C126" s="1154" t="s">
        <v>763</v>
      </c>
      <c r="D126" s="1156">
        <v>2.88</v>
      </c>
    </row>
    <row r="127" spans="1:4" ht="11.85" hidden="1" customHeight="1" outlineLevel="1" collapsed="1">
      <c r="A127" s="1140"/>
      <c r="B127" s="1142" t="s">
        <v>2365</v>
      </c>
      <c r="C127" s="1140"/>
      <c r="D127" s="1141">
        <v>52.13</v>
      </c>
    </row>
    <row r="128" spans="1:4" ht="11.85" hidden="1" customHeight="1" outlineLevel="2">
      <c r="A128" s="1140"/>
      <c r="B128" s="1143" t="s">
        <v>2366</v>
      </c>
      <c r="C128" s="1140"/>
      <c r="D128" s="1141">
        <v>1.1499999999999999</v>
      </c>
    </row>
    <row r="129" spans="1:4" ht="11.85" hidden="1" customHeight="1" outlineLevel="3">
      <c r="A129" s="1154" t="s">
        <v>2367</v>
      </c>
      <c r="B129" s="1158" t="s">
        <v>2368</v>
      </c>
      <c r="C129" s="1154" t="s">
        <v>763</v>
      </c>
      <c r="D129" s="1156">
        <v>0.59</v>
      </c>
    </row>
    <row r="130" spans="1:4" ht="11.85" hidden="1" customHeight="1" outlineLevel="3">
      <c r="A130" s="1154" t="s">
        <v>2369</v>
      </c>
      <c r="B130" s="1158" t="s">
        <v>2370</v>
      </c>
      <c r="C130" s="1154" t="s">
        <v>763</v>
      </c>
      <c r="D130" s="1156">
        <v>0.8</v>
      </c>
    </row>
    <row r="131" spans="1:4" ht="11.85" hidden="1" customHeight="1" outlineLevel="3">
      <c r="A131" s="1154" t="s">
        <v>2371</v>
      </c>
      <c r="B131" s="1158" t="s">
        <v>2372</v>
      </c>
      <c r="C131" s="1154" t="s">
        <v>763</v>
      </c>
      <c r="D131" s="1156">
        <v>0.63</v>
      </c>
    </row>
    <row r="132" spans="1:4" ht="11.85" hidden="1" customHeight="1" outlineLevel="3">
      <c r="A132" s="1154" t="s">
        <v>2373</v>
      </c>
      <c r="B132" s="1158" t="s">
        <v>2374</v>
      </c>
      <c r="C132" s="1154" t="s">
        <v>763</v>
      </c>
      <c r="D132" s="1156">
        <v>0.92</v>
      </c>
    </row>
    <row r="133" spans="1:4" ht="11.85" hidden="1" customHeight="1" outlineLevel="3">
      <c r="A133" s="1154" t="s">
        <v>2375</v>
      </c>
      <c r="B133" s="1158" t="s">
        <v>2376</v>
      </c>
      <c r="C133" s="1154" t="s">
        <v>763</v>
      </c>
      <c r="D133" s="1156">
        <v>0.72</v>
      </c>
    </row>
    <row r="134" spans="1:4" ht="11.85" hidden="1" customHeight="1" outlineLevel="3">
      <c r="A134" s="1154" t="s">
        <v>2377</v>
      </c>
      <c r="B134" s="1158" t="s">
        <v>2378</v>
      </c>
      <c r="C134" s="1154" t="s">
        <v>763</v>
      </c>
      <c r="D134" s="1156">
        <v>0.77</v>
      </c>
    </row>
    <row r="135" spans="1:4" ht="11.85" hidden="1" customHeight="1" outlineLevel="3">
      <c r="A135" s="1154" t="s">
        <v>2379</v>
      </c>
      <c r="B135" s="1158" t="s">
        <v>2380</v>
      </c>
      <c r="C135" s="1154" t="s">
        <v>763</v>
      </c>
      <c r="D135" s="1156">
        <v>0.74</v>
      </c>
    </row>
    <row r="136" spans="1:4" ht="11.85" hidden="1" customHeight="1" outlineLevel="3">
      <c r="A136" s="1154" t="s">
        <v>2381</v>
      </c>
      <c r="B136" s="1158" t="s">
        <v>2382</v>
      </c>
      <c r="C136" s="1154" t="s">
        <v>763</v>
      </c>
      <c r="D136" s="1156">
        <v>0.95</v>
      </c>
    </row>
    <row r="137" spans="1:4" ht="11.85" hidden="1" customHeight="1" outlineLevel="3">
      <c r="A137" s="1154" t="s">
        <v>2383</v>
      </c>
      <c r="B137" s="1158" t="s">
        <v>2384</v>
      </c>
      <c r="C137" s="1154" t="s">
        <v>763</v>
      </c>
      <c r="D137" s="1156">
        <v>1.1499999999999999</v>
      </c>
    </row>
    <row r="138" spans="1:4" ht="11.85" hidden="1" customHeight="1" outlineLevel="2">
      <c r="A138" s="1140"/>
      <c r="B138" s="1143" t="s">
        <v>2385</v>
      </c>
      <c r="C138" s="1140"/>
      <c r="D138" s="1141">
        <v>2.62</v>
      </c>
    </row>
    <row r="139" spans="1:4" ht="11.85" hidden="1" customHeight="1" outlineLevel="3">
      <c r="A139" s="1140"/>
      <c r="B139" s="1144">
        <v>120</v>
      </c>
      <c r="C139" s="1140"/>
      <c r="D139" s="1141">
        <v>0.96</v>
      </c>
    </row>
    <row r="140" spans="1:4" ht="11.85" hidden="1" customHeight="1" outlineLevel="4">
      <c r="A140" s="1154" t="s">
        <v>2386</v>
      </c>
      <c r="B140" s="1159" t="s">
        <v>2387</v>
      </c>
      <c r="C140" s="1154" t="s">
        <v>2156</v>
      </c>
      <c r="D140" s="1156">
        <v>0.96</v>
      </c>
    </row>
    <row r="141" spans="1:4" ht="11.85" hidden="1" customHeight="1" outlineLevel="4">
      <c r="A141" s="1154"/>
      <c r="B141" s="1159" t="s">
        <v>2388</v>
      </c>
      <c r="C141" s="1154" t="s">
        <v>2156</v>
      </c>
      <c r="D141" s="1156">
        <v>0.78</v>
      </c>
    </row>
    <row r="142" spans="1:4" ht="11.85" hidden="1" customHeight="1" outlineLevel="4">
      <c r="A142" s="1154" t="s">
        <v>2389</v>
      </c>
      <c r="B142" s="1159" t="s">
        <v>2390</v>
      </c>
      <c r="C142" s="1154" t="s">
        <v>2156</v>
      </c>
      <c r="D142" s="1156">
        <v>0.85</v>
      </c>
    </row>
    <row r="143" spans="1:4" ht="11.85" hidden="1" customHeight="1" outlineLevel="4">
      <c r="A143" s="1154" t="s">
        <v>2391</v>
      </c>
      <c r="B143" s="1159" t="s">
        <v>2392</v>
      </c>
      <c r="C143" s="1154" t="s">
        <v>2156</v>
      </c>
      <c r="D143" s="1156">
        <v>0.71</v>
      </c>
    </row>
    <row r="144" spans="1:4" ht="11.85" hidden="1" customHeight="1" outlineLevel="4">
      <c r="A144" s="1154" t="s">
        <v>2393</v>
      </c>
      <c r="B144" s="1159" t="s">
        <v>2394</v>
      </c>
      <c r="C144" s="1154" t="s">
        <v>2156</v>
      </c>
      <c r="D144" s="1156">
        <v>0.93</v>
      </c>
    </row>
    <row r="145" spans="1:4" ht="11.85" hidden="1" customHeight="1" outlineLevel="4">
      <c r="A145" s="1154" t="s">
        <v>2395</v>
      </c>
      <c r="B145" s="1159" t="s">
        <v>2396</v>
      </c>
      <c r="C145" s="1154" t="s">
        <v>2156</v>
      </c>
      <c r="D145" s="1156">
        <v>0.91</v>
      </c>
    </row>
    <row r="146" spans="1:4" ht="11.85" hidden="1" customHeight="1" outlineLevel="4">
      <c r="A146" s="1154" t="s">
        <v>2397</v>
      </c>
      <c r="B146" s="1159" t="s">
        <v>2398</v>
      </c>
      <c r="C146" s="1154" t="s">
        <v>2156</v>
      </c>
      <c r="D146" s="1156">
        <v>0.93</v>
      </c>
    </row>
    <row r="147" spans="1:4" ht="11.85" hidden="1" customHeight="1" outlineLevel="3">
      <c r="A147" s="1140"/>
      <c r="B147" s="1144">
        <v>180</v>
      </c>
      <c r="C147" s="1140"/>
      <c r="D147" s="1141">
        <v>1.87</v>
      </c>
    </row>
    <row r="148" spans="1:4" ht="11.85" hidden="1" customHeight="1" outlineLevel="4">
      <c r="A148" s="1154" t="s">
        <v>2399</v>
      </c>
      <c r="B148" s="1159" t="s">
        <v>2400</v>
      </c>
      <c r="C148" s="1154" t="s">
        <v>2156</v>
      </c>
      <c r="D148" s="1156">
        <v>1.87</v>
      </c>
    </row>
    <row r="149" spans="1:4" ht="11.85" hidden="1" customHeight="1" outlineLevel="4">
      <c r="A149" s="1154"/>
      <c r="B149" s="1159" t="s">
        <v>2401</v>
      </c>
      <c r="C149" s="1154" t="s">
        <v>2156</v>
      </c>
      <c r="D149" s="1156">
        <v>1.53</v>
      </c>
    </row>
    <row r="150" spans="1:4" ht="11.85" hidden="1" customHeight="1" outlineLevel="4">
      <c r="A150" s="1154" t="s">
        <v>2402</v>
      </c>
      <c r="B150" s="1159" t="s">
        <v>2403</v>
      </c>
      <c r="C150" s="1154" t="s">
        <v>2156</v>
      </c>
      <c r="D150" s="1156">
        <v>1.43</v>
      </c>
    </row>
    <row r="151" spans="1:4" ht="11.85" hidden="1" customHeight="1" outlineLevel="4">
      <c r="A151" s="1154" t="s">
        <v>2404</v>
      </c>
      <c r="B151" s="1159" t="s">
        <v>2405</v>
      </c>
      <c r="C151" s="1154" t="s">
        <v>2156</v>
      </c>
      <c r="D151" s="1156">
        <v>0.74</v>
      </c>
    </row>
    <row r="152" spans="1:4" ht="11.85" hidden="1" customHeight="1" outlineLevel="4">
      <c r="A152" s="1154" t="s">
        <v>2406</v>
      </c>
      <c r="B152" s="1159" t="s">
        <v>2407</v>
      </c>
      <c r="C152" s="1154" t="s">
        <v>2156</v>
      </c>
      <c r="D152" s="1156">
        <v>1.43</v>
      </c>
    </row>
    <row r="153" spans="1:4" ht="11.85" hidden="1" customHeight="1" outlineLevel="4">
      <c r="A153" s="1154"/>
      <c r="B153" s="1159" t="s">
        <v>2408</v>
      </c>
      <c r="C153" s="1154" t="s">
        <v>2156</v>
      </c>
      <c r="D153" s="1156">
        <v>1.41</v>
      </c>
    </row>
    <row r="154" spans="1:4" ht="11.85" hidden="1" customHeight="1" outlineLevel="4">
      <c r="A154" s="1154" t="s">
        <v>2409</v>
      </c>
      <c r="B154" s="1159" t="s">
        <v>2410</v>
      </c>
      <c r="C154" s="1154" t="s">
        <v>2156</v>
      </c>
      <c r="D154" s="1156">
        <v>1.55</v>
      </c>
    </row>
    <row r="155" spans="1:4" ht="11.85" hidden="1" customHeight="1" outlineLevel="3">
      <c r="A155" s="1140"/>
      <c r="B155" s="1144">
        <v>240</v>
      </c>
      <c r="C155" s="1140"/>
      <c r="D155" s="1141">
        <v>2.62</v>
      </c>
    </row>
    <row r="156" spans="1:4" ht="11.85" hidden="1" customHeight="1" outlineLevel="4">
      <c r="A156" s="1154" t="s">
        <v>2411</v>
      </c>
      <c r="B156" s="1159" t="s">
        <v>2412</v>
      </c>
      <c r="C156" s="1154" t="s">
        <v>2156</v>
      </c>
      <c r="D156" s="1156">
        <v>2.56</v>
      </c>
    </row>
    <row r="157" spans="1:4" ht="11.85" hidden="1" customHeight="1" outlineLevel="4">
      <c r="A157" s="1154"/>
      <c r="B157" s="1159" t="s">
        <v>2413</v>
      </c>
      <c r="C157" s="1154" t="s">
        <v>2156</v>
      </c>
      <c r="D157" s="1156">
        <v>1.97</v>
      </c>
    </row>
    <row r="158" spans="1:4" ht="11.85" hidden="1" customHeight="1" outlineLevel="4">
      <c r="A158" s="1154" t="s">
        <v>2414</v>
      </c>
      <c r="B158" s="1159" t="s">
        <v>2415</v>
      </c>
      <c r="C158" s="1154" t="s">
        <v>2156</v>
      </c>
      <c r="D158" s="1156">
        <v>2.11</v>
      </c>
    </row>
    <row r="159" spans="1:4" ht="11.85" hidden="1" customHeight="1" outlineLevel="4">
      <c r="A159" s="1154" t="s">
        <v>2416</v>
      </c>
      <c r="B159" s="1159" t="s">
        <v>2417</v>
      </c>
      <c r="C159" s="1154" t="s">
        <v>2156</v>
      </c>
      <c r="D159" s="1156">
        <v>1.64</v>
      </c>
    </row>
    <row r="160" spans="1:4" ht="11.85" hidden="1" customHeight="1" outlineLevel="4">
      <c r="A160" s="1154"/>
      <c r="B160" s="1159" t="s">
        <v>2418</v>
      </c>
      <c r="C160" s="1154" t="s">
        <v>2156</v>
      </c>
      <c r="D160" s="1156">
        <v>2.62</v>
      </c>
    </row>
    <row r="161" spans="1:4" ht="11.85" hidden="1" customHeight="1" outlineLevel="4">
      <c r="A161" s="1154" t="s">
        <v>2419</v>
      </c>
      <c r="B161" s="1159" t="s">
        <v>2420</v>
      </c>
      <c r="C161" s="1154" t="s">
        <v>2156</v>
      </c>
      <c r="D161" s="1156">
        <v>2.1</v>
      </c>
    </row>
    <row r="162" spans="1:4" ht="11.85" hidden="1" customHeight="1" outlineLevel="4">
      <c r="A162" s="1154" t="s">
        <v>2421</v>
      </c>
      <c r="B162" s="1159" t="s">
        <v>2422</v>
      </c>
      <c r="C162" s="1154" t="s">
        <v>2156</v>
      </c>
      <c r="D162" s="1156">
        <v>2.14</v>
      </c>
    </row>
    <row r="163" spans="1:4" ht="11.85" hidden="1" customHeight="1" outlineLevel="2">
      <c r="A163" s="1140"/>
      <c r="B163" s="1143" t="s">
        <v>2423</v>
      </c>
      <c r="C163" s="1140"/>
      <c r="D163" s="1141">
        <v>52.13</v>
      </c>
    </row>
    <row r="164" spans="1:4" ht="11.85" hidden="1" customHeight="1" outlineLevel="3">
      <c r="A164" s="1154" t="s">
        <v>2424</v>
      </c>
      <c r="B164" s="1158" t="s">
        <v>2425</v>
      </c>
      <c r="C164" s="1154" t="s">
        <v>2426</v>
      </c>
      <c r="D164" s="1156">
        <v>0.13</v>
      </c>
    </row>
    <row r="165" spans="1:4" ht="11.85" hidden="1" customHeight="1" outlineLevel="3">
      <c r="A165" s="1154" t="s">
        <v>2424</v>
      </c>
      <c r="B165" s="1158" t="s">
        <v>2427</v>
      </c>
      <c r="C165" s="1154" t="s">
        <v>2312</v>
      </c>
      <c r="D165" s="1156">
        <v>4.9800000000000004</v>
      </c>
    </row>
    <row r="166" spans="1:4" ht="11.85" hidden="1" customHeight="1" outlineLevel="3">
      <c r="A166" s="1154" t="s">
        <v>2428</v>
      </c>
      <c r="B166" s="1158" t="s">
        <v>2429</v>
      </c>
      <c r="C166" s="1154" t="s">
        <v>2312</v>
      </c>
      <c r="D166" s="1156">
        <v>9.89</v>
      </c>
    </row>
    <row r="167" spans="1:4" ht="11.85" hidden="1" customHeight="1" outlineLevel="3">
      <c r="A167" s="1154" t="s">
        <v>2430</v>
      </c>
      <c r="B167" s="1158" t="s">
        <v>2431</v>
      </c>
      <c r="C167" s="1154" t="s">
        <v>763</v>
      </c>
      <c r="D167" s="1156">
        <v>0.05</v>
      </c>
    </row>
    <row r="168" spans="1:4" ht="11.85" hidden="1" customHeight="1" outlineLevel="3">
      <c r="A168" s="1154" t="s">
        <v>2430</v>
      </c>
      <c r="B168" s="1158" t="s">
        <v>2432</v>
      </c>
      <c r="C168" s="1154" t="s">
        <v>2312</v>
      </c>
      <c r="D168" s="1156">
        <v>52.13</v>
      </c>
    </row>
    <row r="169" spans="1:4" ht="11.85" hidden="1" customHeight="1" outlineLevel="3">
      <c r="A169" s="1154" t="s">
        <v>2433</v>
      </c>
      <c r="B169" s="1158" t="s">
        <v>2434</v>
      </c>
      <c r="C169" s="1154" t="s">
        <v>763</v>
      </c>
      <c r="D169" s="1156">
        <v>0.05</v>
      </c>
    </row>
    <row r="170" spans="1:4" ht="11.85" hidden="1" customHeight="1" outlineLevel="3">
      <c r="A170" s="1154" t="s">
        <v>2433</v>
      </c>
      <c r="B170" s="1158" t="s">
        <v>2435</v>
      </c>
      <c r="C170" s="1154" t="s">
        <v>2312</v>
      </c>
      <c r="D170" s="1156">
        <v>50.44</v>
      </c>
    </row>
    <row r="171" spans="1:4" ht="11.85" hidden="1" customHeight="1" outlineLevel="2">
      <c r="A171" s="1140"/>
      <c r="B171" s="1143" t="s">
        <v>2436</v>
      </c>
      <c r="C171" s="1140"/>
      <c r="D171" s="1141">
        <v>2.92</v>
      </c>
    </row>
    <row r="172" spans="1:4" ht="11.85" hidden="1" customHeight="1" outlineLevel="3">
      <c r="A172" s="1140"/>
      <c r="B172" s="1144">
        <v>107</v>
      </c>
      <c r="C172" s="1140"/>
      <c r="D172" s="1141">
        <v>2.92</v>
      </c>
    </row>
    <row r="173" spans="1:4" ht="11.85" hidden="1" customHeight="1" outlineLevel="4">
      <c r="A173" s="1160">
        <v>1035</v>
      </c>
      <c r="B173" s="1159" t="s">
        <v>2437</v>
      </c>
      <c r="C173" s="1154" t="s">
        <v>763</v>
      </c>
      <c r="D173" s="1156">
        <v>2.92</v>
      </c>
    </row>
    <row r="174" spans="1:4" ht="11.85" hidden="1" customHeight="1" outlineLevel="4">
      <c r="A174" s="1160">
        <v>1035</v>
      </c>
      <c r="B174" s="1159" t="s">
        <v>2438</v>
      </c>
      <c r="C174" s="1154" t="s">
        <v>763</v>
      </c>
      <c r="D174" s="1156">
        <v>2.42</v>
      </c>
    </row>
    <row r="175" spans="1:4" ht="11.85" hidden="1" customHeight="1" outlineLevel="4">
      <c r="A175" s="1160">
        <v>1036</v>
      </c>
      <c r="B175" s="1159" t="s">
        <v>2439</v>
      </c>
      <c r="C175" s="1154" t="s">
        <v>763</v>
      </c>
      <c r="D175" s="1156">
        <v>2.89</v>
      </c>
    </row>
    <row r="176" spans="1:4" ht="11.85" hidden="1" customHeight="1" outlineLevel="4">
      <c r="A176" s="1160">
        <v>1042</v>
      </c>
      <c r="B176" s="1159" t="s">
        <v>2440</v>
      </c>
      <c r="C176" s="1154" t="s">
        <v>763</v>
      </c>
      <c r="D176" s="1156">
        <v>2.92</v>
      </c>
    </row>
    <row r="177" spans="1:4" ht="11.85" hidden="1" customHeight="1" outlineLevel="3">
      <c r="A177" s="1140"/>
      <c r="B177" s="1144">
        <v>40</v>
      </c>
      <c r="C177" s="1140"/>
      <c r="D177" s="1141">
        <v>0.73</v>
      </c>
    </row>
    <row r="178" spans="1:4" ht="11.85" hidden="1" customHeight="1" outlineLevel="4">
      <c r="A178" s="1160">
        <v>1037</v>
      </c>
      <c r="B178" s="1159" t="s">
        <v>2441</v>
      </c>
      <c r="C178" s="1154" t="s">
        <v>763</v>
      </c>
      <c r="D178" s="1156">
        <v>0.69</v>
      </c>
    </row>
    <row r="179" spans="1:4" ht="11.85" hidden="1" customHeight="1" outlineLevel="4">
      <c r="A179" s="1160">
        <v>1039</v>
      </c>
      <c r="B179" s="1159" t="s">
        <v>2442</v>
      </c>
      <c r="C179" s="1154" t="s">
        <v>763</v>
      </c>
      <c r="D179" s="1156">
        <v>0.69</v>
      </c>
    </row>
    <row r="180" spans="1:4" ht="11.85" hidden="1" customHeight="1" outlineLevel="4">
      <c r="A180" s="1160">
        <v>1039</v>
      </c>
      <c r="B180" s="1159" t="s">
        <v>2443</v>
      </c>
      <c r="C180" s="1154" t="s">
        <v>763</v>
      </c>
      <c r="D180" s="1156">
        <v>0.73</v>
      </c>
    </row>
    <row r="181" spans="1:4" ht="11.85" hidden="1" customHeight="1" outlineLevel="4">
      <c r="A181" s="1160">
        <v>1038</v>
      </c>
      <c r="B181" s="1159" t="s">
        <v>2444</v>
      </c>
      <c r="C181" s="1154" t="s">
        <v>763</v>
      </c>
      <c r="D181" s="1156">
        <v>0.69</v>
      </c>
    </row>
    <row r="182" spans="1:4" ht="11.85" hidden="1" customHeight="1" outlineLevel="3">
      <c r="A182" s="1140"/>
      <c r="B182" s="1144">
        <v>52</v>
      </c>
      <c r="C182" s="1140"/>
      <c r="D182" s="1141">
        <v>1.1200000000000001</v>
      </c>
    </row>
    <row r="183" spans="1:4" ht="11.85" hidden="1" customHeight="1" outlineLevel="4">
      <c r="A183" s="1160">
        <v>1043</v>
      </c>
      <c r="B183" s="1159" t="s">
        <v>2445</v>
      </c>
      <c r="C183" s="1154" t="s">
        <v>763</v>
      </c>
      <c r="D183" s="1156">
        <v>0.93</v>
      </c>
    </row>
    <row r="184" spans="1:4" ht="11.85" hidden="1" customHeight="1" outlineLevel="4">
      <c r="A184" s="1160">
        <v>1040</v>
      </c>
      <c r="B184" s="1159" t="s">
        <v>2446</v>
      </c>
      <c r="C184" s="1154" t="s">
        <v>763</v>
      </c>
      <c r="D184" s="1156">
        <v>0.92</v>
      </c>
    </row>
    <row r="185" spans="1:4" ht="11.85" hidden="1" customHeight="1" outlineLevel="4">
      <c r="A185" s="1154"/>
      <c r="B185" s="1159" t="s">
        <v>2447</v>
      </c>
      <c r="C185" s="1154" t="s">
        <v>763</v>
      </c>
      <c r="D185" s="1156">
        <v>0.93</v>
      </c>
    </row>
    <row r="186" spans="1:4" ht="11.85" hidden="1" customHeight="1" outlineLevel="4">
      <c r="A186" s="1154" t="s">
        <v>2448</v>
      </c>
      <c r="B186" s="1159" t="s">
        <v>2449</v>
      </c>
      <c r="C186" s="1154" t="s">
        <v>763</v>
      </c>
      <c r="D186" s="1156">
        <v>1.1200000000000001</v>
      </c>
    </row>
    <row r="187" spans="1:4" ht="11.85" hidden="1" customHeight="1" outlineLevel="4">
      <c r="A187" s="1154" t="s">
        <v>2450</v>
      </c>
      <c r="B187" s="1159" t="s">
        <v>2451</v>
      </c>
      <c r="C187" s="1154" t="s">
        <v>763</v>
      </c>
      <c r="D187" s="1156">
        <v>1.1200000000000001</v>
      </c>
    </row>
    <row r="188" spans="1:4" ht="11.85" hidden="1" customHeight="1" outlineLevel="3">
      <c r="A188" s="1140"/>
      <c r="B188" s="1144">
        <v>72</v>
      </c>
      <c r="C188" s="1140"/>
      <c r="D188" s="1141">
        <v>1.75</v>
      </c>
    </row>
    <row r="189" spans="1:4" ht="11.85" hidden="1" customHeight="1" outlineLevel="4">
      <c r="A189" s="1154"/>
      <c r="B189" s="1159" t="s">
        <v>2452</v>
      </c>
      <c r="C189" s="1154" t="s">
        <v>763</v>
      </c>
      <c r="D189" s="1156">
        <v>0.95</v>
      </c>
    </row>
    <row r="190" spans="1:4" ht="11.85" hidden="1" customHeight="1" outlineLevel="4">
      <c r="A190" s="1160">
        <v>1041</v>
      </c>
      <c r="B190" s="1159" t="s">
        <v>2453</v>
      </c>
      <c r="C190" s="1154" t="s">
        <v>763</v>
      </c>
      <c r="D190" s="1156">
        <v>1.38</v>
      </c>
    </row>
    <row r="191" spans="1:4" ht="11.85" hidden="1" customHeight="1" outlineLevel="4">
      <c r="A191" s="1154"/>
      <c r="B191" s="1159" t="s">
        <v>2454</v>
      </c>
      <c r="C191" s="1154" t="s">
        <v>763</v>
      </c>
      <c r="D191" s="1156">
        <v>1.37</v>
      </c>
    </row>
    <row r="192" spans="1:4" ht="11.85" hidden="1" customHeight="1" outlineLevel="4">
      <c r="A192" s="1154"/>
      <c r="B192" s="1159" t="s">
        <v>2455</v>
      </c>
      <c r="C192" s="1154" t="s">
        <v>763</v>
      </c>
      <c r="D192" s="1156">
        <v>1.29</v>
      </c>
    </row>
    <row r="193" spans="1:4" ht="11.85" hidden="1" customHeight="1" outlineLevel="4">
      <c r="A193" s="1154" t="s">
        <v>2456</v>
      </c>
      <c r="B193" s="1159" t="s">
        <v>2457</v>
      </c>
      <c r="C193" s="1154" t="s">
        <v>763</v>
      </c>
      <c r="D193" s="1156">
        <v>1.75</v>
      </c>
    </row>
    <row r="194" spans="1:4" ht="11.85" hidden="1" customHeight="1" outlineLevel="4">
      <c r="A194" s="1154" t="s">
        <v>2458</v>
      </c>
      <c r="B194" s="1159" t="s">
        <v>2459</v>
      </c>
      <c r="C194" s="1154" t="s">
        <v>763</v>
      </c>
      <c r="D194" s="1156">
        <v>1.39</v>
      </c>
    </row>
    <row r="195" spans="1:4" ht="11.85" hidden="1" customHeight="1" outlineLevel="4">
      <c r="A195" s="1160">
        <v>1044</v>
      </c>
      <c r="B195" s="1159" t="s">
        <v>2460</v>
      </c>
      <c r="C195" s="1154" t="s">
        <v>763</v>
      </c>
      <c r="D195" s="1156">
        <v>1.37</v>
      </c>
    </row>
    <row r="196" spans="1:4" ht="11.85" hidden="1" customHeight="1" outlineLevel="4">
      <c r="A196" s="1154"/>
      <c r="B196" s="1159" t="s">
        <v>2461</v>
      </c>
      <c r="C196" s="1154" t="s">
        <v>763</v>
      </c>
      <c r="D196" s="1156">
        <v>1.22</v>
      </c>
    </row>
    <row r="197" spans="1:4" ht="11.85" hidden="1" customHeight="1" outlineLevel="2">
      <c r="A197" s="1140"/>
      <c r="B197" s="1143" t="s">
        <v>2462</v>
      </c>
      <c r="C197" s="1140"/>
      <c r="D197" s="1141">
        <v>6.27</v>
      </c>
    </row>
    <row r="198" spans="1:4" ht="11.85" hidden="1" customHeight="1" outlineLevel="3">
      <c r="A198" s="1140"/>
      <c r="B198" s="1145" t="s">
        <v>2463</v>
      </c>
      <c r="C198" s="1140"/>
      <c r="D198" s="1141">
        <v>1.56</v>
      </c>
    </row>
    <row r="199" spans="1:4" ht="11.85" hidden="1" customHeight="1" outlineLevel="4">
      <c r="A199" s="1154" t="s">
        <v>2464</v>
      </c>
      <c r="B199" s="1159" t="s">
        <v>2465</v>
      </c>
      <c r="C199" s="1154" t="s">
        <v>763</v>
      </c>
      <c r="D199" s="1156">
        <v>1.44</v>
      </c>
    </row>
    <row r="200" spans="1:4" ht="11.85" hidden="1" customHeight="1" outlineLevel="4">
      <c r="A200" s="1154" t="s">
        <v>2466</v>
      </c>
      <c r="B200" s="1159" t="s">
        <v>2467</v>
      </c>
      <c r="C200" s="1154" t="s">
        <v>763</v>
      </c>
      <c r="D200" s="1156">
        <v>1.56</v>
      </c>
    </row>
    <row r="201" spans="1:4" ht="11.85" hidden="1" customHeight="1" outlineLevel="4">
      <c r="A201" s="1154" t="s">
        <v>2468</v>
      </c>
      <c r="B201" s="1159" t="s">
        <v>2469</v>
      </c>
      <c r="C201" s="1154" t="s">
        <v>763</v>
      </c>
      <c r="D201" s="1156">
        <v>1.48</v>
      </c>
    </row>
    <row r="202" spans="1:4" ht="11.85" hidden="1" customHeight="1" outlineLevel="3">
      <c r="A202" s="1140"/>
      <c r="B202" s="1145" t="s">
        <v>2470</v>
      </c>
      <c r="C202" s="1140"/>
      <c r="D202" s="1141">
        <v>2.04</v>
      </c>
    </row>
    <row r="203" spans="1:4" ht="11.85" hidden="1" customHeight="1" outlineLevel="4">
      <c r="A203" s="1154" t="s">
        <v>2471</v>
      </c>
      <c r="B203" s="1159" t="s">
        <v>2472</v>
      </c>
      <c r="C203" s="1154" t="s">
        <v>763</v>
      </c>
      <c r="D203" s="1156">
        <v>2.0099999999999998</v>
      </c>
    </row>
    <row r="204" spans="1:4" ht="11.85" hidden="1" customHeight="1" outlineLevel="4">
      <c r="A204" s="1154" t="s">
        <v>2473</v>
      </c>
      <c r="B204" s="1159" t="s">
        <v>2474</v>
      </c>
      <c r="C204" s="1154" t="s">
        <v>763</v>
      </c>
      <c r="D204" s="1156">
        <v>2.04</v>
      </c>
    </row>
    <row r="205" spans="1:4" ht="11.85" hidden="1" customHeight="1" outlineLevel="4">
      <c r="A205" s="1154" t="s">
        <v>2475</v>
      </c>
      <c r="B205" s="1159" t="s">
        <v>2476</v>
      </c>
      <c r="C205" s="1154" t="s">
        <v>763</v>
      </c>
      <c r="D205" s="1156">
        <v>1.86</v>
      </c>
    </row>
    <row r="206" spans="1:4" ht="11.85" hidden="1" customHeight="1" outlineLevel="3">
      <c r="A206" s="1140"/>
      <c r="B206" s="1145" t="s">
        <v>2477</v>
      </c>
      <c r="C206" s="1140"/>
      <c r="D206" s="1141">
        <v>2.23</v>
      </c>
    </row>
    <row r="207" spans="1:4" ht="11.85" hidden="1" customHeight="1" outlineLevel="4">
      <c r="A207" s="1154" t="s">
        <v>2478</v>
      </c>
      <c r="B207" s="1159" t="s">
        <v>2479</v>
      </c>
      <c r="C207" s="1154" t="s">
        <v>763</v>
      </c>
      <c r="D207" s="1156">
        <v>2.23</v>
      </c>
    </row>
    <row r="208" spans="1:4" ht="11.85" hidden="1" customHeight="1" outlineLevel="4">
      <c r="A208" s="1154" t="s">
        <v>2480</v>
      </c>
      <c r="B208" s="1159" t="s">
        <v>2481</v>
      </c>
      <c r="C208" s="1154" t="s">
        <v>763</v>
      </c>
      <c r="D208" s="1156">
        <v>2.2200000000000002</v>
      </c>
    </row>
    <row r="209" spans="1:4" ht="11.85" hidden="1" customHeight="1" outlineLevel="4">
      <c r="A209" s="1154" t="s">
        <v>2482</v>
      </c>
      <c r="B209" s="1159" t="s">
        <v>2483</v>
      </c>
      <c r="C209" s="1154" t="s">
        <v>763</v>
      </c>
      <c r="D209" s="1156">
        <v>2.1</v>
      </c>
    </row>
    <row r="210" spans="1:4" ht="11.85" hidden="1" customHeight="1" outlineLevel="3">
      <c r="A210" s="1140"/>
      <c r="B210" s="1145" t="s">
        <v>2484</v>
      </c>
      <c r="C210" s="1140"/>
      <c r="D210" s="1141">
        <v>2.87</v>
      </c>
    </row>
    <row r="211" spans="1:4" ht="11.85" hidden="1" customHeight="1" outlineLevel="4">
      <c r="A211" s="1154" t="s">
        <v>2485</v>
      </c>
      <c r="B211" s="1159" t="s">
        <v>2486</v>
      </c>
      <c r="C211" s="1154" t="s">
        <v>763</v>
      </c>
      <c r="D211" s="1156">
        <v>1.68</v>
      </c>
    </row>
    <row r="212" spans="1:4" ht="11.85" hidden="1" customHeight="1" outlineLevel="4">
      <c r="A212" s="1154" t="s">
        <v>2487</v>
      </c>
      <c r="B212" s="1159" t="s">
        <v>2488</v>
      </c>
      <c r="C212" s="1154" t="s">
        <v>763</v>
      </c>
      <c r="D212" s="1156">
        <v>2.87</v>
      </c>
    </row>
    <row r="213" spans="1:4" ht="11.85" hidden="1" customHeight="1" outlineLevel="4">
      <c r="A213" s="1154" t="s">
        <v>2485</v>
      </c>
      <c r="B213" s="1159" t="s">
        <v>2489</v>
      </c>
      <c r="C213" s="1154" t="s">
        <v>763</v>
      </c>
      <c r="D213" s="1156">
        <v>1.31</v>
      </c>
    </row>
    <row r="214" spans="1:4" ht="11.85" hidden="1" customHeight="1" outlineLevel="4">
      <c r="A214" s="1154" t="s">
        <v>2490</v>
      </c>
      <c r="B214" s="1159" t="s">
        <v>2491</v>
      </c>
      <c r="C214" s="1154" t="s">
        <v>763</v>
      </c>
      <c r="D214" s="1156">
        <v>2.78</v>
      </c>
    </row>
    <row r="215" spans="1:4" ht="11.85" hidden="1" customHeight="1" outlineLevel="4">
      <c r="A215" s="1154" t="s">
        <v>2485</v>
      </c>
      <c r="B215" s="1159" t="s">
        <v>2492</v>
      </c>
      <c r="C215" s="1154" t="s">
        <v>763</v>
      </c>
      <c r="D215" s="1156">
        <v>1.31</v>
      </c>
    </row>
    <row r="216" spans="1:4" ht="11.85" hidden="1" customHeight="1" outlineLevel="4">
      <c r="A216" s="1154" t="s">
        <v>2493</v>
      </c>
      <c r="B216" s="1159" t="s">
        <v>2494</v>
      </c>
      <c r="C216" s="1154" t="s">
        <v>763</v>
      </c>
      <c r="D216" s="1156">
        <v>2.66</v>
      </c>
    </row>
    <row r="217" spans="1:4" ht="11.85" hidden="1" customHeight="1" outlineLevel="4">
      <c r="A217" s="1154"/>
      <c r="B217" s="1159" t="s">
        <v>2495</v>
      </c>
      <c r="C217" s="1154" t="s">
        <v>763</v>
      </c>
      <c r="D217" s="1156">
        <v>1.18</v>
      </c>
    </row>
    <row r="218" spans="1:4" ht="11.85" hidden="1" customHeight="1" outlineLevel="4">
      <c r="A218" s="1154" t="s">
        <v>2496</v>
      </c>
      <c r="B218" s="1159" t="s">
        <v>2497</v>
      </c>
      <c r="C218" s="1154" t="s">
        <v>763</v>
      </c>
      <c r="D218" s="1156">
        <v>2.61</v>
      </c>
    </row>
    <row r="219" spans="1:4" ht="11.85" hidden="1" customHeight="1" outlineLevel="3">
      <c r="A219" s="1140"/>
      <c r="B219" s="1145" t="s">
        <v>2498</v>
      </c>
      <c r="C219" s="1140"/>
      <c r="D219" s="1141">
        <v>6.27</v>
      </c>
    </row>
    <row r="220" spans="1:4" ht="11.85" hidden="1" customHeight="1" outlineLevel="4">
      <c r="A220" s="1154" t="s">
        <v>2499</v>
      </c>
      <c r="B220" s="1159" t="s">
        <v>2500</v>
      </c>
      <c r="C220" s="1154" t="s">
        <v>763</v>
      </c>
      <c r="D220" s="1156">
        <v>6.27</v>
      </c>
    </row>
    <row r="221" spans="1:4" ht="11.85" hidden="1" customHeight="1" outlineLevel="4">
      <c r="A221" s="1154" t="s">
        <v>2501</v>
      </c>
      <c r="B221" s="1159" t="s">
        <v>2502</v>
      </c>
      <c r="C221" s="1154" t="s">
        <v>763</v>
      </c>
      <c r="D221" s="1156">
        <v>5.95</v>
      </c>
    </row>
    <row r="222" spans="1:4" ht="11.85" hidden="1" customHeight="1" outlineLevel="4">
      <c r="A222" s="1154" t="s">
        <v>2503</v>
      </c>
      <c r="B222" s="1159" t="s">
        <v>2504</v>
      </c>
      <c r="C222" s="1154" t="s">
        <v>763</v>
      </c>
      <c r="D222" s="1156">
        <v>6.05</v>
      </c>
    </row>
    <row r="223" spans="1:4" ht="11.85" hidden="1" customHeight="1" outlineLevel="4">
      <c r="A223" s="1154" t="s">
        <v>2505</v>
      </c>
      <c r="B223" s="1159" t="s">
        <v>2506</v>
      </c>
      <c r="C223" s="1154" t="s">
        <v>763</v>
      </c>
      <c r="D223" s="1156">
        <v>6.25</v>
      </c>
    </row>
    <row r="224" spans="1:4" ht="11.85" hidden="1" customHeight="1" outlineLevel="4">
      <c r="A224" s="1154" t="s">
        <v>2507</v>
      </c>
      <c r="B224" s="1159" t="s">
        <v>2508</v>
      </c>
      <c r="C224" s="1154" t="s">
        <v>763</v>
      </c>
      <c r="D224" s="1156">
        <v>5.91</v>
      </c>
    </row>
    <row r="225" spans="1:4" ht="11.85" hidden="1" customHeight="1" outlineLevel="4">
      <c r="A225" s="1154" t="s">
        <v>2509</v>
      </c>
      <c r="B225" s="1159" t="s">
        <v>2510</v>
      </c>
      <c r="C225" s="1154" t="s">
        <v>763</v>
      </c>
      <c r="D225" s="1156">
        <v>5.98</v>
      </c>
    </row>
    <row r="226" spans="1:4" ht="11.85" hidden="1" customHeight="1" outlineLevel="4">
      <c r="A226" s="1154" t="s">
        <v>2511</v>
      </c>
      <c r="B226" s="1159" t="s">
        <v>2512</v>
      </c>
      <c r="C226" s="1154" t="s">
        <v>763</v>
      </c>
      <c r="D226" s="1156">
        <v>6</v>
      </c>
    </row>
    <row r="227" spans="1:4" ht="11.85" hidden="1" customHeight="1" outlineLevel="2">
      <c r="A227" s="1140"/>
      <c r="B227" s="1143" t="s">
        <v>2513</v>
      </c>
      <c r="C227" s="1140"/>
      <c r="D227" s="1141">
        <v>2.86</v>
      </c>
    </row>
    <row r="228" spans="1:4" ht="11.85" hidden="1" customHeight="1" outlineLevel="3">
      <c r="A228" s="1140"/>
      <c r="B228" s="1145" t="s">
        <v>2514</v>
      </c>
      <c r="C228" s="1140"/>
      <c r="D228" s="1141">
        <v>2.86</v>
      </c>
    </row>
    <row r="229" spans="1:4" ht="11.85" hidden="1" customHeight="1" outlineLevel="4">
      <c r="A229" s="1154" t="s">
        <v>2515</v>
      </c>
      <c r="B229" s="1159" t="s">
        <v>2516</v>
      </c>
      <c r="C229" s="1154" t="s">
        <v>763</v>
      </c>
      <c r="D229" s="1156">
        <v>1.98</v>
      </c>
    </row>
    <row r="230" spans="1:4" ht="11.85" hidden="1" customHeight="1" outlineLevel="4">
      <c r="A230" s="1154" t="s">
        <v>2517</v>
      </c>
      <c r="B230" s="1159" t="s">
        <v>2518</v>
      </c>
      <c r="C230" s="1154" t="s">
        <v>763</v>
      </c>
      <c r="D230" s="1156">
        <v>2.86</v>
      </c>
    </row>
    <row r="231" spans="1:4" ht="11.85" hidden="1" customHeight="1" outlineLevel="3">
      <c r="A231" s="1154"/>
      <c r="B231" s="1158" t="s">
        <v>2519</v>
      </c>
      <c r="C231" s="1154" t="s">
        <v>763</v>
      </c>
      <c r="D231" s="1156">
        <v>0.36</v>
      </c>
    </row>
    <row r="232" spans="1:4" ht="11.85" hidden="1" customHeight="1" outlineLevel="3">
      <c r="A232" s="1154"/>
      <c r="B232" s="1158" t="s">
        <v>2520</v>
      </c>
      <c r="C232" s="1154" t="s">
        <v>763</v>
      </c>
      <c r="D232" s="1156">
        <v>0.47</v>
      </c>
    </row>
    <row r="233" spans="1:4" ht="11.85" hidden="1" customHeight="1" outlineLevel="3">
      <c r="A233" s="1154"/>
      <c r="B233" s="1158" t="s">
        <v>2521</v>
      </c>
      <c r="C233" s="1154" t="s">
        <v>763</v>
      </c>
      <c r="D233" s="1156">
        <v>0.62</v>
      </c>
    </row>
    <row r="234" spans="1:4" ht="11.85" hidden="1" customHeight="1" outlineLevel="3">
      <c r="A234" s="1154"/>
      <c r="B234" s="1158" t="s">
        <v>2522</v>
      </c>
      <c r="C234" s="1154" t="s">
        <v>763</v>
      </c>
      <c r="D234" s="1156">
        <v>0.84</v>
      </c>
    </row>
    <row r="235" spans="1:4" ht="11.85" hidden="1" customHeight="1" outlineLevel="3">
      <c r="A235" s="1154"/>
      <c r="B235" s="1158" t="s">
        <v>2523</v>
      </c>
      <c r="C235" s="1154" t="s">
        <v>763</v>
      </c>
      <c r="D235" s="1156">
        <v>1.19</v>
      </c>
    </row>
    <row r="236" spans="1:4" ht="11.85" hidden="1" customHeight="1" outlineLevel="3">
      <c r="A236" s="1154"/>
      <c r="B236" s="1158" t="s">
        <v>2524</v>
      </c>
      <c r="C236" s="1154" t="s">
        <v>763</v>
      </c>
      <c r="D236" s="1156">
        <v>1.31</v>
      </c>
    </row>
    <row r="237" spans="1:4" ht="11.85" hidden="1" customHeight="1" outlineLevel="3">
      <c r="A237" s="1154"/>
      <c r="B237" s="1158" t="s">
        <v>2525</v>
      </c>
      <c r="C237" s="1154" t="s">
        <v>763</v>
      </c>
      <c r="D237" s="1156">
        <v>0.3</v>
      </c>
    </row>
    <row r="238" spans="1:4" ht="11.85" hidden="1" customHeight="1" outlineLevel="1" collapsed="1">
      <c r="A238" s="1140"/>
      <c r="B238" s="1142" t="s">
        <v>2526</v>
      </c>
      <c r="C238" s="1140"/>
      <c r="D238" s="1141">
        <v>165.79</v>
      </c>
    </row>
    <row r="239" spans="1:4" ht="11.85" hidden="1" customHeight="1" outlineLevel="2" collapsed="1">
      <c r="A239" s="1140"/>
      <c r="B239" s="1143" t="s">
        <v>2527</v>
      </c>
      <c r="C239" s="1140"/>
      <c r="D239" s="1141">
        <v>1.29</v>
      </c>
    </row>
    <row r="240" spans="1:4" ht="11.85" hidden="1" customHeight="1" outlineLevel="3">
      <c r="A240" s="1154"/>
      <c r="B240" s="1158" t="s">
        <v>2528</v>
      </c>
      <c r="C240" s="1154" t="s">
        <v>763</v>
      </c>
      <c r="D240" s="1156">
        <v>0.63</v>
      </c>
    </row>
    <row r="241" spans="1:4" ht="11.85" hidden="1" customHeight="1" outlineLevel="3">
      <c r="A241" s="1154" t="s">
        <v>2529</v>
      </c>
      <c r="B241" s="1158" t="s">
        <v>2530</v>
      </c>
      <c r="C241" s="1154" t="s">
        <v>763</v>
      </c>
      <c r="D241" s="1156">
        <v>0.61</v>
      </c>
    </row>
    <row r="242" spans="1:4" ht="11.85" hidden="1" customHeight="1" outlineLevel="3">
      <c r="A242" s="1154"/>
      <c r="B242" s="1158" t="s">
        <v>2531</v>
      </c>
      <c r="C242" s="1154" t="s">
        <v>763</v>
      </c>
      <c r="D242" s="1156">
        <v>1.29</v>
      </c>
    </row>
    <row r="243" spans="1:4" ht="11.85" hidden="1" customHeight="1" outlineLevel="3">
      <c r="A243" s="1154"/>
      <c r="B243" s="1158" t="s">
        <v>844</v>
      </c>
      <c r="C243" s="1154" t="s">
        <v>763</v>
      </c>
      <c r="D243" s="1156">
        <v>1.27</v>
      </c>
    </row>
    <row r="244" spans="1:4" ht="11.85" hidden="1" customHeight="1" outlineLevel="2">
      <c r="A244" s="1140"/>
      <c r="B244" s="1143" t="s">
        <v>2532</v>
      </c>
      <c r="C244" s="1140"/>
      <c r="D244" s="1141">
        <v>7.35</v>
      </c>
    </row>
    <row r="245" spans="1:4" ht="11.85" hidden="1" customHeight="1" outlineLevel="3">
      <c r="A245" s="1154"/>
      <c r="B245" s="1158" t="s">
        <v>2533</v>
      </c>
      <c r="C245" s="1154" t="s">
        <v>763</v>
      </c>
      <c r="D245" s="1156">
        <v>1.06</v>
      </c>
    </row>
    <row r="246" spans="1:4" ht="11.85" hidden="1" customHeight="1" outlineLevel="3">
      <c r="A246" s="1154"/>
      <c r="B246" s="1158" t="s">
        <v>2534</v>
      </c>
      <c r="C246" s="1154" t="s">
        <v>763</v>
      </c>
      <c r="D246" s="1156">
        <v>1.05</v>
      </c>
    </row>
    <row r="247" spans="1:4" ht="11.85" hidden="1" customHeight="1" outlineLevel="3">
      <c r="A247" s="1154" t="s">
        <v>2535</v>
      </c>
      <c r="B247" s="1158" t="s">
        <v>2536</v>
      </c>
      <c r="C247" s="1154" t="s">
        <v>763</v>
      </c>
      <c r="D247" s="1156">
        <v>0.56000000000000005</v>
      </c>
    </row>
    <row r="248" spans="1:4" ht="11.85" hidden="1" customHeight="1" outlineLevel="3">
      <c r="A248" s="1154" t="s">
        <v>2537</v>
      </c>
      <c r="B248" s="1158" t="s">
        <v>2538</v>
      </c>
      <c r="C248" s="1154" t="s">
        <v>763</v>
      </c>
      <c r="D248" s="1156">
        <v>0.57999999999999996</v>
      </c>
    </row>
    <row r="249" spans="1:4" ht="11.85" hidden="1" customHeight="1" outlineLevel="3">
      <c r="A249" s="1154"/>
      <c r="B249" s="1158" t="s">
        <v>2539</v>
      </c>
      <c r="C249" s="1154" t="s">
        <v>763</v>
      </c>
      <c r="D249" s="1156">
        <v>0.99</v>
      </c>
    </row>
    <row r="250" spans="1:4" ht="11.85" hidden="1" customHeight="1" outlineLevel="3">
      <c r="A250" s="1154"/>
      <c r="B250" s="1158" t="s">
        <v>2540</v>
      </c>
      <c r="C250" s="1154" t="s">
        <v>763</v>
      </c>
      <c r="D250" s="1156">
        <v>0.71</v>
      </c>
    </row>
    <row r="251" spans="1:4" ht="11.85" hidden="1" customHeight="1" outlineLevel="3">
      <c r="A251" s="1154" t="s">
        <v>2541</v>
      </c>
      <c r="B251" s="1158" t="s">
        <v>2542</v>
      </c>
      <c r="C251" s="1154" t="s">
        <v>763</v>
      </c>
      <c r="D251" s="1156">
        <v>0.42</v>
      </c>
    </row>
    <row r="252" spans="1:4" ht="11.85" hidden="1" customHeight="1" outlineLevel="3">
      <c r="A252" s="1154" t="s">
        <v>2543</v>
      </c>
      <c r="B252" s="1158" t="s">
        <v>2544</v>
      </c>
      <c r="C252" s="1154" t="s">
        <v>763</v>
      </c>
      <c r="D252" s="1156">
        <v>0.75</v>
      </c>
    </row>
    <row r="253" spans="1:4" ht="11.85" hidden="1" customHeight="1" outlineLevel="3">
      <c r="A253" s="1154"/>
      <c r="B253" s="1158" t="s">
        <v>2545</v>
      </c>
      <c r="C253" s="1154" t="s">
        <v>763</v>
      </c>
      <c r="D253" s="1156">
        <v>1.76</v>
      </c>
    </row>
    <row r="254" spans="1:4" ht="11.85" hidden="1" customHeight="1" outlineLevel="3">
      <c r="A254" s="1154"/>
      <c r="B254" s="1158" t="s">
        <v>2546</v>
      </c>
      <c r="C254" s="1154" t="s">
        <v>763</v>
      </c>
      <c r="D254" s="1156">
        <v>1.41</v>
      </c>
    </row>
    <row r="255" spans="1:4" ht="11.85" hidden="1" customHeight="1" outlineLevel="3">
      <c r="A255" s="1154" t="s">
        <v>2547</v>
      </c>
      <c r="B255" s="1158" t="s">
        <v>2548</v>
      </c>
      <c r="C255" s="1154" t="s">
        <v>763</v>
      </c>
      <c r="D255" s="1156">
        <v>0.82</v>
      </c>
    </row>
    <row r="256" spans="1:4" ht="11.85" hidden="1" customHeight="1" outlineLevel="3">
      <c r="A256" s="1154" t="s">
        <v>2549</v>
      </c>
      <c r="B256" s="1158" t="s">
        <v>2550</v>
      </c>
      <c r="C256" s="1154" t="s">
        <v>763</v>
      </c>
      <c r="D256" s="1156">
        <v>0.91</v>
      </c>
    </row>
    <row r="257" spans="1:4" ht="11.85" hidden="1" customHeight="1" outlineLevel="3">
      <c r="A257" s="1154"/>
      <c r="B257" s="1158" t="s">
        <v>2551</v>
      </c>
      <c r="C257" s="1154" t="s">
        <v>763</v>
      </c>
      <c r="D257" s="1156">
        <v>1.01</v>
      </c>
    </row>
    <row r="258" spans="1:4" ht="11.85" hidden="1" customHeight="1" outlineLevel="3">
      <c r="A258" s="1154" t="s">
        <v>2552</v>
      </c>
      <c r="B258" s="1158" t="s">
        <v>2553</v>
      </c>
      <c r="C258" s="1154" t="s">
        <v>763</v>
      </c>
      <c r="D258" s="1156">
        <v>2.1</v>
      </c>
    </row>
    <row r="259" spans="1:4" ht="11.85" hidden="1" customHeight="1" outlineLevel="3">
      <c r="A259" s="1154"/>
      <c r="B259" s="1158" t="s">
        <v>2554</v>
      </c>
      <c r="C259" s="1154" t="s">
        <v>763</v>
      </c>
      <c r="D259" s="1156">
        <v>2.13</v>
      </c>
    </row>
    <row r="260" spans="1:4" ht="11.85" hidden="1" customHeight="1" outlineLevel="3">
      <c r="A260" s="1154" t="s">
        <v>2555</v>
      </c>
      <c r="B260" s="1158" t="s">
        <v>2556</v>
      </c>
      <c r="C260" s="1154" t="s">
        <v>763</v>
      </c>
      <c r="D260" s="1156">
        <v>0.53</v>
      </c>
    </row>
    <row r="261" spans="1:4" ht="11.85" hidden="1" customHeight="1" outlineLevel="3">
      <c r="A261" s="1154" t="s">
        <v>2557</v>
      </c>
      <c r="B261" s="1158" t="s">
        <v>2558</v>
      </c>
      <c r="C261" s="1154" t="s">
        <v>763</v>
      </c>
      <c r="D261" s="1156">
        <v>0.83</v>
      </c>
    </row>
    <row r="262" spans="1:4" ht="11.85" hidden="1" customHeight="1" outlineLevel="3">
      <c r="A262" s="1154"/>
      <c r="B262" s="1158" t="s">
        <v>2559</v>
      </c>
      <c r="C262" s="1154" t="s">
        <v>763</v>
      </c>
      <c r="D262" s="1156">
        <v>2.27</v>
      </c>
    </row>
    <row r="263" spans="1:4" ht="11.85" hidden="1" customHeight="1" outlineLevel="3">
      <c r="A263" s="1154" t="s">
        <v>2560</v>
      </c>
      <c r="B263" s="1158" t="s">
        <v>2561</v>
      </c>
      <c r="C263" s="1154" t="s">
        <v>763</v>
      </c>
      <c r="D263" s="1156">
        <v>0.66</v>
      </c>
    </row>
    <row r="264" spans="1:4" ht="11.85" hidden="1" customHeight="1" outlineLevel="3">
      <c r="A264" s="1154" t="s">
        <v>2562</v>
      </c>
      <c r="B264" s="1158" t="s">
        <v>2563</v>
      </c>
      <c r="C264" s="1154" t="s">
        <v>763</v>
      </c>
      <c r="D264" s="1156">
        <v>0.91</v>
      </c>
    </row>
    <row r="265" spans="1:4" ht="11.85" hidden="1" customHeight="1" outlineLevel="3">
      <c r="A265" s="1154"/>
      <c r="B265" s="1158" t="s">
        <v>2564</v>
      </c>
      <c r="C265" s="1154" t="s">
        <v>763</v>
      </c>
      <c r="D265" s="1156">
        <v>2.27</v>
      </c>
    </row>
    <row r="266" spans="1:4" ht="11.85" hidden="1" customHeight="1" outlineLevel="3">
      <c r="A266" s="1154"/>
      <c r="B266" s="1158" t="s">
        <v>2565</v>
      </c>
      <c r="C266" s="1154" t="s">
        <v>763</v>
      </c>
      <c r="D266" s="1156">
        <v>0.5</v>
      </c>
    </row>
    <row r="267" spans="1:4" ht="11.85" hidden="1" customHeight="1" outlineLevel="3">
      <c r="A267" s="1154" t="s">
        <v>2566</v>
      </c>
      <c r="B267" s="1158" t="s">
        <v>2567</v>
      </c>
      <c r="C267" s="1154" t="s">
        <v>763</v>
      </c>
      <c r="D267" s="1156">
        <v>0.5</v>
      </c>
    </row>
    <row r="268" spans="1:4" ht="11.85" hidden="1" customHeight="1" outlineLevel="3">
      <c r="A268" s="1154" t="s">
        <v>2568</v>
      </c>
      <c r="B268" s="1158" t="s">
        <v>2569</v>
      </c>
      <c r="C268" s="1154" t="s">
        <v>763</v>
      </c>
      <c r="D268" s="1156">
        <v>0.4</v>
      </c>
    </row>
    <row r="269" spans="1:4" ht="11.85" hidden="1" customHeight="1" outlineLevel="3">
      <c r="A269" s="1154" t="s">
        <v>2570</v>
      </c>
      <c r="B269" s="1158" t="s">
        <v>2571</v>
      </c>
      <c r="C269" s="1154" t="s">
        <v>763</v>
      </c>
      <c r="D269" s="1156">
        <v>0.4</v>
      </c>
    </row>
    <row r="270" spans="1:4" ht="11.85" hidden="1" customHeight="1" outlineLevel="3">
      <c r="A270" s="1154"/>
      <c r="B270" s="1158" t="s">
        <v>2572</v>
      </c>
      <c r="C270" s="1154" t="s">
        <v>763</v>
      </c>
      <c r="D270" s="1156">
        <v>0.56999999999999995</v>
      </c>
    </row>
    <row r="271" spans="1:4" ht="11.85" hidden="1" customHeight="1" outlineLevel="3">
      <c r="A271" s="1154"/>
      <c r="B271" s="1158" t="s">
        <v>2573</v>
      </c>
      <c r="C271" s="1154" t="s">
        <v>763</v>
      </c>
      <c r="D271" s="1156">
        <v>0.56999999999999995</v>
      </c>
    </row>
    <row r="272" spans="1:4" ht="11.85" hidden="1" customHeight="1" outlineLevel="3">
      <c r="A272" s="1154" t="s">
        <v>2574</v>
      </c>
      <c r="B272" s="1158" t="s">
        <v>2575</v>
      </c>
      <c r="C272" s="1154" t="s">
        <v>763</v>
      </c>
      <c r="D272" s="1156">
        <v>0.51</v>
      </c>
    </row>
    <row r="273" spans="1:4" ht="11.85" hidden="1" customHeight="1" outlineLevel="3">
      <c r="A273" s="1154"/>
      <c r="B273" s="1158" t="s">
        <v>2576</v>
      </c>
      <c r="C273" s="1154" t="s">
        <v>763</v>
      </c>
      <c r="D273" s="1156">
        <v>0.71</v>
      </c>
    </row>
    <row r="274" spans="1:4" ht="11.85" hidden="1" customHeight="1" outlineLevel="3">
      <c r="A274" s="1154"/>
      <c r="B274" s="1158" t="s">
        <v>2577</v>
      </c>
      <c r="C274" s="1154" t="s">
        <v>763</v>
      </c>
      <c r="D274" s="1156">
        <v>0.71</v>
      </c>
    </row>
    <row r="275" spans="1:4" ht="11.85" hidden="1" customHeight="1" outlineLevel="3">
      <c r="A275" s="1154" t="s">
        <v>2578</v>
      </c>
      <c r="B275" s="1158" t="s">
        <v>2579</v>
      </c>
      <c r="C275" s="1154" t="s">
        <v>763</v>
      </c>
      <c r="D275" s="1156">
        <v>0.85</v>
      </c>
    </row>
    <row r="276" spans="1:4" ht="11.85" hidden="1" customHeight="1" outlineLevel="3">
      <c r="A276" s="1154" t="s">
        <v>2580</v>
      </c>
      <c r="B276" s="1158" t="s">
        <v>2581</v>
      </c>
      <c r="C276" s="1154" t="s">
        <v>763</v>
      </c>
      <c r="D276" s="1156">
        <v>0.62</v>
      </c>
    </row>
    <row r="277" spans="1:4" ht="11.85" hidden="1" customHeight="1" outlineLevel="3">
      <c r="A277" s="1154"/>
      <c r="B277" s="1158" t="s">
        <v>2582</v>
      </c>
      <c r="C277" s="1154" t="s">
        <v>763</v>
      </c>
      <c r="D277" s="1156">
        <v>1.67</v>
      </c>
    </row>
    <row r="278" spans="1:4" ht="11.85" hidden="1" customHeight="1" outlineLevel="3">
      <c r="A278" s="1154" t="s">
        <v>2583</v>
      </c>
      <c r="B278" s="1158" t="s">
        <v>2584</v>
      </c>
      <c r="C278" s="1154" t="s">
        <v>763</v>
      </c>
      <c r="D278" s="1156">
        <v>1.05</v>
      </c>
    </row>
    <row r="279" spans="1:4" ht="11.85" hidden="1" customHeight="1" outlineLevel="3">
      <c r="A279" s="1154" t="s">
        <v>2585</v>
      </c>
      <c r="B279" s="1158" t="s">
        <v>2586</v>
      </c>
      <c r="C279" s="1154" t="s">
        <v>763</v>
      </c>
      <c r="D279" s="1156">
        <v>0.96</v>
      </c>
    </row>
    <row r="280" spans="1:4" ht="11.85" hidden="1" customHeight="1" outlineLevel="3">
      <c r="A280" s="1154"/>
      <c r="B280" s="1158" t="s">
        <v>2587</v>
      </c>
      <c r="C280" s="1154" t="s">
        <v>763</v>
      </c>
      <c r="D280" s="1156">
        <v>1.2</v>
      </c>
    </row>
    <row r="281" spans="1:4" ht="11.85" hidden="1" customHeight="1" outlineLevel="3">
      <c r="A281" s="1154"/>
      <c r="B281" s="1158" t="s">
        <v>2588</v>
      </c>
      <c r="C281" s="1154" t="s">
        <v>763</v>
      </c>
      <c r="D281" s="1156">
        <v>2.34</v>
      </c>
    </row>
    <row r="282" spans="1:4" ht="11.85" hidden="1" customHeight="1" outlineLevel="3">
      <c r="A282" s="1154"/>
      <c r="B282" s="1158" t="s">
        <v>2589</v>
      </c>
      <c r="C282" s="1154" t="s">
        <v>2156</v>
      </c>
      <c r="D282" s="1156">
        <v>5.29</v>
      </c>
    </row>
    <row r="283" spans="1:4" ht="11.85" hidden="1" customHeight="1" outlineLevel="3">
      <c r="A283" s="1154" t="s">
        <v>2590</v>
      </c>
      <c r="B283" s="1158" t="s">
        <v>2591</v>
      </c>
      <c r="C283" s="1154" t="s">
        <v>763</v>
      </c>
      <c r="D283" s="1156">
        <v>1.04</v>
      </c>
    </row>
    <row r="284" spans="1:4" ht="11.85" hidden="1" customHeight="1" outlineLevel="3">
      <c r="A284" s="1154" t="s">
        <v>2592</v>
      </c>
      <c r="B284" s="1158" t="s">
        <v>2593</v>
      </c>
      <c r="C284" s="1154" t="s">
        <v>763</v>
      </c>
      <c r="D284" s="1156">
        <v>0.9</v>
      </c>
    </row>
    <row r="285" spans="1:4" ht="11.85" hidden="1" customHeight="1" outlineLevel="3">
      <c r="A285" s="1154"/>
      <c r="B285" s="1158" t="s">
        <v>2594</v>
      </c>
      <c r="C285" s="1154" t="s">
        <v>2156</v>
      </c>
      <c r="D285" s="1156">
        <v>7.35</v>
      </c>
    </row>
    <row r="286" spans="1:4" ht="11.85" hidden="1" customHeight="1" outlineLevel="2">
      <c r="A286" s="1140"/>
      <c r="B286" s="1143" t="s">
        <v>2595</v>
      </c>
      <c r="C286" s="1140"/>
      <c r="D286" s="1141">
        <v>1.51</v>
      </c>
    </row>
    <row r="287" spans="1:4" ht="11.85" hidden="1" customHeight="1" outlineLevel="3">
      <c r="A287" s="1154"/>
      <c r="B287" s="1158" t="s">
        <v>2596</v>
      </c>
      <c r="C287" s="1154" t="s">
        <v>763</v>
      </c>
      <c r="D287" s="1156">
        <v>1.51</v>
      </c>
    </row>
    <row r="288" spans="1:4" ht="11.85" hidden="1" customHeight="1" outlineLevel="3">
      <c r="A288" s="1154"/>
      <c r="B288" s="1158" t="s">
        <v>2597</v>
      </c>
      <c r="C288" s="1154" t="s">
        <v>763</v>
      </c>
      <c r="D288" s="1156">
        <v>1.42</v>
      </c>
    </row>
    <row r="289" spans="1:4" ht="11.85" hidden="1" customHeight="1" outlineLevel="3">
      <c r="A289" s="1154" t="s">
        <v>2598</v>
      </c>
      <c r="B289" s="1158" t="s">
        <v>2599</v>
      </c>
      <c r="C289" s="1154" t="s">
        <v>763</v>
      </c>
      <c r="D289" s="1156">
        <v>0.76</v>
      </c>
    </row>
    <row r="290" spans="1:4" ht="11.85" hidden="1" customHeight="1" outlineLevel="3">
      <c r="A290" s="1154" t="s">
        <v>2600</v>
      </c>
      <c r="B290" s="1158" t="s">
        <v>2601</v>
      </c>
      <c r="C290" s="1154" t="s">
        <v>763</v>
      </c>
      <c r="D290" s="1156">
        <v>0.6</v>
      </c>
    </row>
    <row r="291" spans="1:4" ht="11.85" hidden="1" customHeight="1" outlineLevel="3">
      <c r="A291" s="1154"/>
      <c r="B291" s="1158" t="s">
        <v>2602</v>
      </c>
      <c r="C291" s="1154" t="s">
        <v>763</v>
      </c>
      <c r="D291" s="1156">
        <v>0.47</v>
      </c>
    </row>
    <row r="292" spans="1:4" ht="11.85" hidden="1" customHeight="1" outlineLevel="3">
      <c r="A292" s="1154"/>
      <c r="B292" s="1158" t="s">
        <v>2603</v>
      </c>
      <c r="C292" s="1154" t="s">
        <v>763</v>
      </c>
      <c r="D292" s="1156">
        <v>1</v>
      </c>
    </row>
    <row r="293" spans="1:4" ht="11.85" hidden="1" customHeight="1" outlineLevel="3">
      <c r="A293" s="1154"/>
      <c r="B293" s="1158" t="s">
        <v>2604</v>
      </c>
      <c r="C293" s="1154" t="s">
        <v>763</v>
      </c>
      <c r="D293" s="1156">
        <v>1.01</v>
      </c>
    </row>
    <row r="294" spans="1:4" ht="11.85" hidden="1" customHeight="1" outlineLevel="3">
      <c r="A294" s="1154" t="s">
        <v>2605</v>
      </c>
      <c r="B294" s="1158" t="s">
        <v>2606</v>
      </c>
      <c r="C294" s="1154" t="s">
        <v>763</v>
      </c>
      <c r="D294" s="1156">
        <v>0.44</v>
      </c>
    </row>
    <row r="295" spans="1:4" ht="11.85" hidden="1" customHeight="1" outlineLevel="3">
      <c r="A295" s="1154" t="s">
        <v>2607</v>
      </c>
      <c r="B295" s="1158" t="s">
        <v>2608</v>
      </c>
      <c r="C295" s="1154" t="s">
        <v>763</v>
      </c>
      <c r="D295" s="1156">
        <v>0.39</v>
      </c>
    </row>
    <row r="296" spans="1:4" ht="11.85" hidden="1" customHeight="1" outlineLevel="3">
      <c r="A296" s="1154" t="s">
        <v>2609</v>
      </c>
      <c r="B296" s="1158" t="s">
        <v>2610</v>
      </c>
      <c r="C296" s="1154" t="s">
        <v>763</v>
      </c>
      <c r="D296" s="1156">
        <v>0.76</v>
      </c>
    </row>
    <row r="297" spans="1:4" ht="11.85" hidden="1" customHeight="1" outlineLevel="3">
      <c r="A297" s="1154" t="s">
        <v>2611</v>
      </c>
      <c r="B297" s="1158" t="s">
        <v>2612</v>
      </c>
      <c r="C297" s="1154" t="s">
        <v>763</v>
      </c>
      <c r="D297" s="1156">
        <v>0.76</v>
      </c>
    </row>
    <row r="298" spans="1:4" ht="11.85" hidden="1" customHeight="1" outlineLevel="3">
      <c r="A298" s="1154"/>
      <c r="B298" s="1158" t="s">
        <v>2613</v>
      </c>
      <c r="C298" s="1154" t="s">
        <v>763</v>
      </c>
      <c r="D298" s="1156">
        <v>1.21</v>
      </c>
    </row>
    <row r="299" spans="1:4" ht="11.85" hidden="1" customHeight="1" outlineLevel="3">
      <c r="A299" s="1154"/>
      <c r="B299" s="1158" t="s">
        <v>2614</v>
      </c>
      <c r="C299" s="1154" t="s">
        <v>763</v>
      </c>
      <c r="D299" s="1156">
        <v>0.47</v>
      </c>
    </row>
    <row r="300" spans="1:4" ht="11.85" hidden="1" customHeight="1" outlineLevel="2">
      <c r="A300" s="1154"/>
      <c r="B300" s="1157" t="s">
        <v>2615</v>
      </c>
      <c r="C300" s="1154" t="s">
        <v>763</v>
      </c>
      <c r="D300" s="1156">
        <v>1.56</v>
      </c>
    </row>
    <row r="301" spans="1:4" ht="11.85" hidden="1" customHeight="1" outlineLevel="2">
      <c r="A301" s="1154"/>
      <c r="B301" s="1157" t="s">
        <v>2616</v>
      </c>
      <c r="C301" s="1154" t="s">
        <v>763</v>
      </c>
      <c r="D301" s="1156">
        <v>1.52</v>
      </c>
    </row>
    <row r="302" spans="1:4" ht="11.85" hidden="1" customHeight="1" outlineLevel="2">
      <c r="A302" s="1154" t="s">
        <v>2617</v>
      </c>
      <c r="B302" s="1157" t="s">
        <v>2618</v>
      </c>
      <c r="C302" s="1154" t="s">
        <v>763</v>
      </c>
      <c r="D302" s="1156">
        <v>0.27</v>
      </c>
    </row>
    <row r="303" spans="1:4" ht="11.85" hidden="1" customHeight="1" outlineLevel="2">
      <c r="A303" s="1154" t="s">
        <v>2619</v>
      </c>
      <c r="B303" s="1157" t="s">
        <v>2620</v>
      </c>
      <c r="C303" s="1154" t="s">
        <v>2156</v>
      </c>
      <c r="D303" s="1156">
        <v>1.58</v>
      </c>
    </row>
    <row r="304" spans="1:4" ht="11.85" hidden="1" customHeight="1" outlineLevel="2">
      <c r="A304" s="1154" t="s">
        <v>2621</v>
      </c>
      <c r="B304" s="1157" t="s">
        <v>2622</v>
      </c>
      <c r="C304" s="1154" t="s">
        <v>2156</v>
      </c>
      <c r="D304" s="1156">
        <v>1.58</v>
      </c>
    </row>
    <row r="305" spans="1:4" ht="11.85" hidden="1" customHeight="1" outlineLevel="2">
      <c r="A305" s="1154"/>
      <c r="B305" s="1157" t="s">
        <v>2623</v>
      </c>
      <c r="C305" s="1154" t="s">
        <v>2156</v>
      </c>
      <c r="D305" s="1156">
        <v>13.57</v>
      </c>
    </row>
    <row r="306" spans="1:4" ht="11.85" hidden="1" customHeight="1" outlineLevel="2">
      <c r="A306" s="1154"/>
      <c r="B306" s="1157" t="s">
        <v>2624</v>
      </c>
      <c r="C306" s="1154" t="s">
        <v>2156</v>
      </c>
      <c r="D306" s="1156">
        <v>16.670000000000002</v>
      </c>
    </row>
    <row r="307" spans="1:4" ht="11.85" hidden="1" customHeight="1" outlineLevel="2">
      <c r="A307" s="1140"/>
      <c r="B307" s="1143" t="s">
        <v>2625</v>
      </c>
      <c r="C307" s="1140"/>
      <c r="D307" s="1141">
        <v>2.1800000000000002</v>
      </c>
    </row>
    <row r="308" spans="1:4" ht="11.85" hidden="1" customHeight="1" outlineLevel="3">
      <c r="A308" s="1154"/>
      <c r="B308" s="1158" t="s">
        <v>2626</v>
      </c>
      <c r="C308" s="1154" t="s">
        <v>763</v>
      </c>
      <c r="D308" s="1156">
        <v>1.22</v>
      </c>
    </row>
    <row r="309" spans="1:4" ht="11.85" hidden="1" customHeight="1" outlineLevel="3">
      <c r="A309" s="1154"/>
      <c r="B309" s="1158" t="s">
        <v>2627</v>
      </c>
      <c r="C309" s="1154" t="s">
        <v>763</v>
      </c>
      <c r="D309" s="1156">
        <v>2.1800000000000002</v>
      </c>
    </row>
    <row r="310" spans="1:4" ht="11.85" hidden="1" customHeight="1" outlineLevel="3">
      <c r="A310" s="1154"/>
      <c r="B310" s="1158" t="s">
        <v>2628</v>
      </c>
      <c r="C310" s="1154" t="s">
        <v>763</v>
      </c>
      <c r="D310" s="1156">
        <v>1.06</v>
      </c>
    </row>
    <row r="311" spans="1:4" ht="11.85" hidden="1" customHeight="1" outlineLevel="2">
      <c r="A311" s="1140"/>
      <c r="B311" s="1143" t="s">
        <v>2629</v>
      </c>
      <c r="C311" s="1140"/>
      <c r="D311" s="1141">
        <v>1.97</v>
      </c>
    </row>
    <row r="312" spans="1:4" ht="11.85" hidden="1" customHeight="1" outlineLevel="3">
      <c r="A312" s="1140"/>
      <c r="B312" s="1145" t="s">
        <v>2630</v>
      </c>
      <c r="C312" s="1140"/>
      <c r="D312" s="1141">
        <v>1.1000000000000001</v>
      </c>
    </row>
    <row r="313" spans="1:4" ht="11.85" hidden="1" customHeight="1" outlineLevel="4">
      <c r="A313" s="1154"/>
      <c r="B313" s="1159" t="s">
        <v>2631</v>
      </c>
      <c r="C313" s="1154" t="s">
        <v>763</v>
      </c>
      <c r="D313" s="1156">
        <v>1.1000000000000001</v>
      </c>
    </row>
    <row r="314" spans="1:4" ht="11.85" hidden="1" customHeight="1" outlineLevel="4">
      <c r="A314" s="1154"/>
      <c r="B314" s="1159" t="s">
        <v>2632</v>
      </c>
      <c r="C314" s="1154" t="s">
        <v>763</v>
      </c>
      <c r="D314" s="1156">
        <v>1.06</v>
      </c>
    </row>
    <row r="315" spans="1:4" ht="11.85" hidden="1" customHeight="1" outlineLevel="4">
      <c r="A315" s="1154" t="s">
        <v>2633</v>
      </c>
      <c r="B315" s="1159" t="s">
        <v>2634</v>
      </c>
      <c r="C315" s="1154" t="s">
        <v>763</v>
      </c>
      <c r="D315" s="1156">
        <v>0.9</v>
      </c>
    </row>
    <row r="316" spans="1:4" ht="11.85" hidden="1" customHeight="1" outlineLevel="3">
      <c r="A316" s="1140"/>
      <c r="B316" s="1145" t="s">
        <v>2635</v>
      </c>
      <c r="C316" s="1140"/>
      <c r="D316" s="1141">
        <v>1.97</v>
      </c>
    </row>
    <row r="317" spans="1:4" ht="11.85" hidden="1" customHeight="1" outlineLevel="4">
      <c r="A317" s="1154"/>
      <c r="B317" s="1159" t="s">
        <v>2636</v>
      </c>
      <c r="C317" s="1154" t="s">
        <v>763</v>
      </c>
      <c r="D317" s="1156">
        <v>0.41</v>
      </c>
    </row>
    <row r="318" spans="1:4" ht="11.85" hidden="1" customHeight="1" outlineLevel="4">
      <c r="A318" s="1154"/>
      <c r="B318" s="1159" t="s">
        <v>2637</v>
      </c>
      <c r="C318" s="1154" t="s">
        <v>763</v>
      </c>
      <c r="D318" s="1156">
        <v>0.37</v>
      </c>
    </row>
    <row r="319" spans="1:4" ht="11.85" hidden="1" customHeight="1" outlineLevel="4">
      <c r="A319" s="1154" t="s">
        <v>2638</v>
      </c>
      <c r="B319" s="1159" t="s">
        <v>2639</v>
      </c>
      <c r="C319" s="1154" t="s">
        <v>763</v>
      </c>
      <c r="D319" s="1156">
        <v>0.89</v>
      </c>
    </row>
    <row r="320" spans="1:4" ht="11.85" hidden="1" customHeight="1" outlineLevel="4">
      <c r="A320" s="1154" t="s">
        <v>2640</v>
      </c>
      <c r="B320" s="1159" t="s">
        <v>2641</v>
      </c>
      <c r="C320" s="1154" t="s">
        <v>763</v>
      </c>
      <c r="D320" s="1156">
        <v>0.76</v>
      </c>
    </row>
    <row r="321" spans="1:4" ht="11.85" hidden="1" customHeight="1" outlineLevel="4">
      <c r="A321" s="1154" t="s">
        <v>2642</v>
      </c>
      <c r="B321" s="1159" t="s">
        <v>2643</v>
      </c>
      <c r="C321" s="1154" t="s">
        <v>763</v>
      </c>
      <c r="D321" s="1156">
        <v>1.97</v>
      </c>
    </row>
    <row r="322" spans="1:4" ht="11.85" hidden="1" customHeight="1" outlineLevel="3">
      <c r="A322" s="1140"/>
      <c r="B322" s="1145" t="s">
        <v>2644</v>
      </c>
      <c r="C322" s="1140"/>
      <c r="D322" s="1141">
        <v>1.02</v>
      </c>
    </row>
    <row r="323" spans="1:4" ht="11.85" hidden="1" customHeight="1" outlineLevel="4">
      <c r="A323" s="1154"/>
      <c r="B323" s="1159" t="s">
        <v>2645</v>
      </c>
      <c r="C323" s="1154" t="s">
        <v>763</v>
      </c>
      <c r="D323" s="1156">
        <v>0.81</v>
      </c>
    </row>
    <row r="324" spans="1:4" ht="11.85" hidden="1" customHeight="1" outlineLevel="4">
      <c r="A324" s="1154" t="s">
        <v>2646</v>
      </c>
      <c r="B324" s="1159" t="s">
        <v>2647</v>
      </c>
      <c r="C324" s="1154" t="s">
        <v>763</v>
      </c>
      <c r="D324" s="1156">
        <v>1.02</v>
      </c>
    </row>
    <row r="325" spans="1:4" ht="11.85" hidden="1" customHeight="1" outlineLevel="4">
      <c r="A325" s="1154" t="s">
        <v>2648</v>
      </c>
      <c r="B325" s="1159" t="s">
        <v>2649</v>
      </c>
      <c r="C325" s="1154" t="s">
        <v>763</v>
      </c>
      <c r="D325" s="1156">
        <v>0.96</v>
      </c>
    </row>
    <row r="326" spans="1:4" ht="11.85" hidden="1" customHeight="1" outlineLevel="2">
      <c r="A326" s="1140"/>
      <c r="B326" s="1143" t="s">
        <v>2650</v>
      </c>
      <c r="C326" s="1140"/>
      <c r="D326" s="1141">
        <v>165.79</v>
      </c>
    </row>
    <row r="327" spans="1:4" ht="11.85" hidden="1" customHeight="1" outlineLevel="3">
      <c r="A327" s="1154" t="s">
        <v>2651</v>
      </c>
      <c r="B327" s="1158" t="s">
        <v>2652</v>
      </c>
      <c r="C327" s="1154" t="s">
        <v>763</v>
      </c>
      <c r="D327" s="1156">
        <v>0.06</v>
      </c>
    </row>
    <row r="328" spans="1:4" ht="11.85" hidden="1" customHeight="1" outlineLevel="3">
      <c r="A328" s="1160">
        <v>1108</v>
      </c>
      <c r="B328" s="1158" t="s">
        <v>2653</v>
      </c>
      <c r="C328" s="1154" t="s">
        <v>2312</v>
      </c>
      <c r="D328" s="1156">
        <v>5.24</v>
      </c>
    </row>
    <row r="329" spans="1:4" ht="11.85" hidden="1" customHeight="1" outlineLevel="3">
      <c r="A329" s="1154"/>
      <c r="B329" s="1158" t="s">
        <v>2654</v>
      </c>
      <c r="C329" s="1154" t="s">
        <v>2312</v>
      </c>
      <c r="D329" s="1156">
        <v>7.29</v>
      </c>
    </row>
    <row r="330" spans="1:4" ht="11.85" hidden="1" customHeight="1" outlineLevel="3">
      <c r="A330" s="1154" t="s">
        <v>2655</v>
      </c>
      <c r="B330" s="1158" t="s">
        <v>2656</v>
      </c>
      <c r="C330" s="1154" t="s">
        <v>763</v>
      </c>
      <c r="D330" s="1156">
        <v>0.45</v>
      </c>
    </row>
    <row r="331" spans="1:4" ht="11.85" hidden="1" customHeight="1" outlineLevel="3">
      <c r="A331" s="1154" t="s">
        <v>2657</v>
      </c>
      <c r="B331" s="1158" t="s">
        <v>2658</v>
      </c>
      <c r="C331" s="1154" t="s">
        <v>763</v>
      </c>
      <c r="D331" s="1156">
        <v>0.18</v>
      </c>
    </row>
    <row r="332" spans="1:4" ht="11.85" hidden="1" customHeight="1" outlineLevel="3">
      <c r="A332" s="1154" t="s">
        <v>2659</v>
      </c>
      <c r="B332" s="1158" t="s">
        <v>2660</v>
      </c>
      <c r="C332" s="1154" t="s">
        <v>763</v>
      </c>
      <c r="D332" s="1156">
        <v>0.18</v>
      </c>
    </row>
    <row r="333" spans="1:4" ht="11.85" hidden="1" customHeight="1" outlineLevel="3">
      <c r="A333" s="1154" t="s">
        <v>2661</v>
      </c>
      <c r="B333" s="1158" t="s">
        <v>2662</v>
      </c>
      <c r="C333" s="1154" t="s">
        <v>763</v>
      </c>
      <c r="D333" s="1156">
        <v>0.27</v>
      </c>
    </row>
    <row r="334" spans="1:4" ht="11.85" hidden="1" customHeight="1" outlineLevel="3">
      <c r="A334" s="1154" t="s">
        <v>2663</v>
      </c>
      <c r="B334" s="1158" t="s">
        <v>2664</v>
      </c>
      <c r="C334" s="1154" t="s">
        <v>763</v>
      </c>
      <c r="D334" s="1156">
        <v>0.14000000000000001</v>
      </c>
    </row>
    <row r="335" spans="1:4" ht="11.85" hidden="1" customHeight="1" outlineLevel="3">
      <c r="A335" s="1154" t="s">
        <v>2665</v>
      </c>
      <c r="B335" s="1158" t="s">
        <v>2666</v>
      </c>
      <c r="C335" s="1154" t="s">
        <v>2312</v>
      </c>
      <c r="D335" s="1156">
        <v>165.79</v>
      </c>
    </row>
    <row r="336" spans="1:4" ht="11.85" hidden="1" customHeight="1" outlineLevel="3">
      <c r="A336" s="1154" t="s">
        <v>2665</v>
      </c>
      <c r="B336" s="1158" t="s">
        <v>2667</v>
      </c>
      <c r="C336" s="1154" t="s">
        <v>763</v>
      </c>
      <c r="D336" s="1156">
        <v>0.17</v>
      </c>
    </row>
    <row r="337" spans="1:4" ht="11.85" hidden="1" customHeight="1" outlineLevel="1" collapsed="1">
      <c r="A337" s="1140"/>
      <c r="B337" s="1142" t="s">
        <v>2668</v>
      </c>
      <c r="C337" s="1140"/>
      <c r="D337" s="1141">
        <v>3.82</v>
      </c>
    </row>
    <row r="338" spans="1:4" ht="11.85" hidden="1" customHeight="1" outlineLevel="2">
      <c r="A338" s="1154"/>
      <c r="B338" s="1157" t="s">
        <v>2669</v>
      </c>
      <c r="C338" s="1154" t="s">
        <v>763</v>
      </c>
      <c r="D338" s="1156">
        <v>2.3199999999999998</v>
      </c>
    </row>
    <row r="339" spans="1:4" ht="11.85" hidden="1" customHeight="1" outlineLevel="2">
      <c r="A339" s="1154"/>
      <c r="B339" s="1157" t="s">
        <v>2670</v>
      </c>
      <c r="C339" s="1154" t="s">
        <v>763</v>
      </c>
      <c r="D339" s="1156">
        <v>2.25</v>
      </c>
    </row>
    <row r="340" spans="1:4" ht="11.85" hidden="1" customHeight="1" outlineLevel="2">
      <c r="A340" s="1154" t="s">
        <v>2671</v>
      </c>
      <c r="B340" s="1157" t="s">
        <v>2672</v>
      </c>
      <c r="C340" s="1154" t="s">
        <v>763</v>
      </c>
      <c r="D340" s="1156">
        <v>2.77</v>
      </c>
    </row>
    <row r="341" spans="1:4" ht="11.85" hidden="1" customHeight="1" outlineLevel="2">
      <c r="A341" s="1154"/>
      <c r="B341" s="1157" t="s">
        <v>2673</v>
      </c>
      <c r="C341" s="1154" t="s">
        <v>763</v>
      </c>
      <c r="D341" s="1156">
        <v>2.77</v>
      </c>
    </row>
    <row r="342" spans="1:4" ht="11.85" hidden="1" customHeight="1" outlineLevel="2">
      <c r="A342" s="1154"/>
      <c r="B342" s="1157" t="s">
        <v>2674</v>
      </c>
      <c r="C342" s="1154" t="s">
        <v>763</v>
      </c>
      <c r="D342" s="1156">
        <v>2.77</v>
      </c>
    </row>
    <row r="343" spans="1:4" ht="11.85" hidden="1" customHeight="1" outlineLevel="2">
      <c r="A343" s="1154"/>
      <c r="B343" s="1157" t="s">
        <v>2675</v>
      </c>
      <c r="C343" s="1154" t="s">
        <v>763</v>
      </c>
      <c r="D343" s="1156">
        <v>1.05</v>
      </c>
    </row>
    <row r="344" spans="1:4" ht="11.85" hidden="1" customHeight="1" outlineLevel="2">
      <c r="A344" s="1154"/>
      <c r="B344" s="1157" t="s">
        <v>2676</v>
      </c>
      <c r="C344" s="1154" t="s">
        <v>763</v>
      </c>
      <c r="D344" s="1156">
        <v>1.05</v>
      </c>
    </row>
    <row r="345" spans="1:4" ht="11.85" hidden="1" customHeight="1" outlineLevel="2">
      <c r="A345" s="1154"/>
      <c r="B345" s="1157" t="s">
        <v>2677</v>
      </c>
      <c r="C345" s="1154" t="s">
        <v>763</v>
      </c>
      <c r="D345" s="1156">
        <v>1.05</v>
      </c>
    </row>
    <row r="346" spans="1:4" ht="11.85" hidden="1" customHeight="1" outlineLevel="2">
      <c r="A346" s="1154"/>
      <c r="B346" s="1157" t="s">
        <v>2678</v>
      </c>
      <c r="C346" s="1154" t="s">
        <v>763</v>
      </c>
      <c r="D346" s="1156">
        <v>3.82</v>
      </c>
    </row>
    <row r="347" spans="1:4" ht="11.85" hidden="1" customHeight="1" outlineLevel="2">
      <c r="A347" s="1154"/>
      <c r="B347" s="1157" t="s">
        <v>2679</v>
      </c>
      <c r="C347" s="1154" t="s">
        <v>763</v>
      </c>
      <c r="D347" s="1156">
        <v>3.82</v>
      </c>
    </row>
    <row r="348" spans="1:4" ht="11.85" hidden="1" customHeight="1" outlineLevel="1" collapsed="1">
      <c r="A348" s="1140"/>
      <c r="B348" s="1142" t="s">
        <v>2680</v>
      </c>
      <c r="C348" s="1140"/>
      <c r="D348" s="1141">
        <v>1.1100000000000001</v>
      </c>
    </row>
    <row r="349" spans="1:4" ht="11.85" hidden="1" customHeight="1" outlineLevel="2">
      <c r="A349" s="1154"/>
      <c r="B349" s="1157" t="s">
        <v>884</v>
      </c>
      <c r="C349" s="1154" t="s">
        <v>763</v>
      </c>
      <c r="D349" s="1156">
        <v>0.52</v>
      </c>
    </row>
    <row r="350" spans="1:4" ht="11.85" hidden="1" customHeight="1" outlineLevel="2">
      <c r="A350" s="1154"/>
      <c r="B350" s="1157" t="s">
        <v>885</v>
      </c>
      <c r="C350" s="1154" t="s">
        <v>763</v>
      </c>
      <c r="D350" s="1156">
        <v>0.52</v>
      </c>
    </row>
    <row r="351" spans="1:4" ht="11.85" hidden="1" customHeight="1" outlineLevel="2">
      <c r="A351" s="1154"/>
      <c r="B351" s="1157" t="s">
        <v>2681</v>
      </c>
      <c r="C351" s="1154" t="s">
        <v>763</v>
      </c>
      <c r="D351" s="1156">
        <v>1.1100000000000001</v>
      </c>
    </row>
    <row r="352" spans="1:4" ht="11.85" hidden="1" customHeight="1" outlineLevel="2">
      <c r="A352" s="1154"/>
      <c r="B352" s="1157" t="s">
        <v>2682</v>
      </c>
      <c r="C352" s="1154" t="s">
        <v>763</v>
      </c>
      <c r="D352" s="1156">
        <v>0.86</v>
      </c>
    </row>
    <row r="353" spans="1:4" ht="11.85" hidden="1" customHeight="1" outlineLevel="2">
      <c r="A353" s="1154"/>
      <c r="B353" s="1157" t="s">
        <v>2683</v>
      </c>
      <c r="C353" s="1154" t="s">
        <v>763</v>
      </c>
      <c r="D353" s="1156">
        <v>1.1100000000000001</v>
      </c>
    </row>
    <row r="354" spans="1:4" ht="11.85" hidden="1" customHeight="1" outlineLevel="1" collapsed="1">
      <c r="A354" s="1140"/>
      <c r="B354" s="1142" t="s">
        <v>2684</v>
      </c>
      <c r="C354" s="1140"/>
      <c r="D354" s="1141">
        <v>1.61</v>
      </c>
    </row>
    <row r="355" spans="1:4" ht="11.85" hidden="1" customHeight="1" outlineLevel="2">
      <c r="A355" s="1154" t="s">
        <v>2685</v>
      </c>
      <c r="B355" s="1157" t="s">
        <v>2686</v>
      </c>
      <c r="C355" s="1154" t="s">
        <v>763</v>
      </c>
      <c r="D355" s="1156">
        <v>0.31</v>
      </c>
    </row>
    <row r="356" spans="1:4" ht="11.85" hidden="1" customHeight="1" outlineLevel="2">
      <c r="A356" s="1154"/>
      <c r="B356" s="1157" t="s">
        <v>2687</v>
      </c>
      <c r="C356" s="1154" t="s">
        <v>763</v>
      </c>
      <c r="D356" s="1156">
        <v>1.1299999999999999</v>
      </c>
    </row>
    <row r="357" spans="1:4" ht="11.85" hidden="1" customHeight="1" outlineLevel="2">
      <c r="A357" s="1154"/>
      <c r="B357" s="1157" t="s">
        <v>2688</v>
      </c>
      <c r="C357" s="1154" t="s">
        <v>763</v>
      </c>
      <c r="D357" s="1156">
        <v>1.61</v>
      </c>
    </row>
    <row r="358" spans="1:4" ht="11.85" hidden="1" customHeight="1" outlineLevel="2">
      <c r="A358" s="1154"/>
      <c r="B358" s="1157" t="s">
        <v>2689</v>
      </c>
      <c r="C358" s="1154" t="s">
        <v>763</v>
      </c>
      <c r="D358" s="1156">
        <v>1.58</v>
      </c>
    </row>
    <row r="359" spans="1:4" ht="11.85" hidden="1" customHeight="1" outlineLevel="2">
      <c r="A359" s="1154"/>
      <c r="B359" s="1157" t="s">
        <v>2690</v>
      </c>
      <c r="C359" s="1154" t="s">
        <v>763</v>
      </c>
      <c r="D359" s="1156">
        <v>1.37</v>
      </c>
    </row>
    <row r="360" spans="1:4" ht="11.85" hidden="1" customHeight="1" outlineLevel="2">
      <c r="A360" s="1154"/>
      <c r="B360" s="1157" t="s">
        <v>2691</v>
      </c>
      <c r="C360" s="1154" t="s">
        <v>763</v>
      </c>
      <c r="D360" s="1156">
        <v>0.96</v>
      </c>
    </row>
    <row r="361" spans="1:4" ht="11.85" customHeight="1" collapsed="1">
      <c r="A361" s="1140"/>
      <c r="B361" s="1140" t="s">
        <v>2692</v>
      </c>
      <c r="C361" s="1140"/>
      <c r="D361" s="1141">
        <v>4.17</v>
      </c>
    </row>
    <row r="362" spans="1:4" ht="11.85" hidden="1" customHeight="1" outlineLevel="1" collapsed="1">
      <c r="A362" s="1140"/>
      <c r="B362" s="1142" t="s">
        <v>2693</v>
      </c>
      <c r="C362" s="1140"/>
      <c r="D362" s="1141">
        <v>2.15</v>
      </c>
    </row>
    <row r="363" spans="1:4" ht="11.85" hidden="1" customHeight="1" outlineLevel="2">
      <c r="A363" s="1154"/>
      <c r="B363" s="1157" t="s">
        <v>2694</v>
      </c>
      <c r="C363" s="1154" t="s">
        <v>2312</v>
      </c>
      <c r="D363" s="1156">
        <v>1.86</v>
      </c>
    </row>
    <row r="364" spans="1:4" ht="11.85" hidden="1" customHeight="1" outlineLevel="2">
      <c r="A364" s="1154"/>
      <c r="B364" s="1157" t="s">
        <v>2695</v>
      </c>
      <c r="C364" s="1154" t="s">
        <v>2426</v>
      </c>
      <c r="D364" s="1156">
        <v>0.22</v>
      </c>
    </row>
    <row r="365" spans="1:4" ht="11.85" hidden="1" customHeight="1" outlineLevel="2">
      <c r="A365" s="1154"/>
      <c r="B365" s="1157" t="s">
        <v>2696</v>
      </c>
      <c r="C365" s="1154" t="s">
        <v>2312</v>
      </c>
      <c r="D365" s="1156">
        <v>1.88</v>
      </c>
    </row>
    <row r="366" spans="1:4" ht="11.85" hidden="1" customHeight="1" outlineLevel="2">
      <c r="A366" s="1154"/>
      <c r="B366" s="1157" t="s">
        <v>2697</v>
      </c>
      <c r="C366" s="1154" t="s">
        <v>2426</v>
      </c>
      <c r="D366" s="1156">
        <v>0.22</v>
      </c>
    </row>
    <row r="367" spans="1:4" ht="11.85" hidden="1" customHeight="1" outlineLevel="2">
      <c r="A367" s="1154"/>
      <c r="B367" s="1157" t="s">
        <v>2698</v>
      </c>
      <c r="C367" s="1154" t="s">
        <v>2312</v>
      </c>
      <c r="D367" s="1156">
        <v>1.86</v>
      </c>
    </row>
    <row r="368" spans="1:4" ht="11.85" hidden="1" customHeight="1" outlineLevel="2">
      <c r="A368" s="1154"/>
      <c r="B368" s="1157" t="s">
        <v>2699</v>
      </c>
      <c r="C368" s="1154" t="s">
        <v>2312</v>
      </c>
      <c r="D368" s="1156">
        <v>1.59</v>
      </c>
    </row>
    <row r="369" spans="1:4" ht="11.85" hidden="1" customHeight="1" outlineLevel="2">
      <c r="A369" s="1154"/>
      <c r="B369" s="1157" t="s">
        <v>2700</v>
      </c>
      <c r="C369" s="1154" t="s">
        <v>2312</v>
      </c>
      <c r="D369" s="1156">
        <v>1.86</v>
      </c>
    </row>
    <row r="370" spans="1:4" ht="11.85" hidden="1" customHeight="1" outlineLevel="2">
      <c r="A370" s="1154"/>
      <c r="B370" s="1157" t="s">
        <v>2701</v>
      </c>
      <c r="C370" s="1154" t="s">
        <v>2312</v>
      </c>
      <c r="D370" s="1156">
        <v>1.56</v>
      </c>
    </row>
    <row r="371" spans="1:4" ht="11.85" hidden="1" customHeight="1" outlineLevel="2">
      <c r="A371" s="1154"/>
      <c r="B371" s="1157" t="s">
        <v>2702</v>
      </c>
      <c r="C371" s="1154" t="s">
        <v>2312</v>
      </c>
      <c r="D371" s="1156">
        <v>1.85</v>
      </c>
    </row>
    <row r="372" spans="1:4" ht="11.85" hidden="1" customHeight="1" outlineLevel="2">
      <c r="A372" s="1154"/>
      <c r="B372" s="1157" t="s">
        <v>2703</v>
      </c>
      <c r="C372" s="1154" t="s">
        <v>2426</v>
      </c>
      <c r="D372" s="1156">
        <v>0.22</v>
      </c>
    </row>
    <row r="373" spans="1:4" ht="11.85" hidden="1" customHeight="1" outlineLevel="2">
      <c r="A373" s="1154"/>
      <c r="B373" s="1157" t="s">
        <v>2704</v>
      </c>
      <c r="C373" s="1154" t="s">
        <v>2312</v>
      </c>
      <c r="D373" s="1156">
        <v>1.85</v>
      </c>
    </row>
    <row r="374" spans="1:4" ht="11.85" hidden="1" customHeight="1" outlineLevel="2">
      <c r="A374" s="1154"/>
      <c r="B374" s="1157" t="s">
        <v>2705</v>
      </c>
      <c r="C374" s="1154" t="s">
        <v>2312</v>
      </c>
      <c r="D374" s="1156">
        <v>1.86</v>
      </c>
    </row>
    <row r="375" spans="1:4" ht="11.85" hidden="1" customHeight="1" outlineLevel="2">
      <c r="A375" s="1154"/>
      <c r="B375" s="1157" t="s">
        <v>2706</v>
      </c>
      <c r="C375" s="1154" t="s">
        <v>2312</v>
      </c>
      <c r="D375" s="1156">
        <v>1.63</v>
      </c>
    </row>
    <row r="376" spans="1:4" ht="11.85" hidden="1" customHeight="1" outlineLevel="2">
      <c r="A376" s="1154"/>
      <c r="B376" s="1157" t="s">
        <v>2707</v>
      </c>
      <c r="C376" s="1154" t="s">
        <v>2312</v>
      </c>
      <c r="D376" s="1156">
        <v>1.97</v>
      </c>
    </row>
    <row r="377" spans="1:4" ht="11.85" hidden="1" customHeight="1" outlineLevel="2">
      <c r="A377" s="1154"/>
      <c r="B377" s="1157" t="s">
        <v>2708</v>
      </c>
      <c r="C377" s="1154" t="s">
        <v>2312</v>
      </c>
      <c r="D377" s="1156">
        <v>1.85</v>
      </c>
    </row>
    <row r="378" spans="1:4" ht="11.85" hidden="1" customHeight="1" outlineLevel="2">
      <c r="A378" s="1154"/>
      <c r="B378" s="1157" t="s">
        <v>2709</v>
      </c>
      <c r="C378" s="1154" t="s">
        <v>2312</v>
      </c>
      <c r="D378" s="1156">
        <v>1.86</v>
      </c>
    </row>
    <row r="379" spans="1:4" ht="11.85" hidden="1" customHeight="1" outlineLevel="2">
      <c r="A379" s="1154"/>
      <c r="B379" s="1157" t="s">
        <v>2710</v>
      </c>
      <c r="C379" s="1154" t="s">
        <v>2312</v>
      </c>
      <c r="D379" s="1156">
        <v>2.15</v>
      </c>
    </row>
    <row r="380" spans="1:4" ht="11.85" hidden="1" customHeight="1" outlineLevel="2">
      <c r="A380" s="1154"/>
      <c r="B380" s="1157" t="s">
        <v>2711</v>
      </c>
      <c r="C380" s="1154" t="s">
        <v>2312</v>
      </c>
      <c r="D380" s="1156">
        <v>1.56</v>
      </c>
    </row>
    <row r="381" spans="1:4" ht="11.85" hidden="1" customHeight="1" outlineLevel="2">
      <c r="A381" s="1154"/>
      <c r="B381" s="1157" t="s">
        <v>2712</v>
      </c>
      <c r="C381" s="1154" t="s">
        <v>2312</v>
      </c>
      <c r="D381" s="1156">
        <v>1.86</v>
      </c>
    </row>
    <row r="382" spans="1:4" ht="11.85" hidden="1" customHeight="1" outlineLevel="1" collapsed="1">
      <c r="A382" s="1140"/>
      <c r="B382" s="1142" t="s">
        <v>2713</v>
      </c>
      <c r="C382" s="1140"/>
      <c r="D382" s="1141">
        <v>3.39</v>
      </c>
    </row>
    <row r="383" spans="1:4" ht="11.85" hidden="1" customHeight="1" outlineLevel="2">
      <c r="A383" s="1154"/>
      <c r="B383" s="1157" t="s">
        <v>2714</v>
      </c>
      <c r="C383" s="1154" t="s">
        <v>2312</v>
      </c>
      <c r="D383" s="1156">
        <v>1.86</v>
      </c>
    </row>
    <row r="384" spans="1:4" ht="11.85" hidden="1" customHeight="1" outlineLevel="2">
      <c r="A384" s="1154"/>
      <c r="B384" s="1157" t="s">
        <v>2715</v>
      </c>
      <c r="C384" s="1154" t="s">
        <v>2312</v>
      </c>
      <c r="D384" s="1156">
        <v>1.86</v>
      </c>
    </row>
    <row r="385" spans="1:4" ht="11.85" hidden="1" customHeight="1" outlineLevel="2">
      <c r="A385" s="1154"/>
      <c r="B385" s="1157" t="s">
        <v>2716</v>
      </c>
      <c r="C385" s="1154" t="s">
        <v>2312</v>
      </c>
      <c r="D385" s="1156">
        <v>1.86</v>
      </c>
    </row>
    <row r="386" spans="1:4" ht="11.85" hidden="1" customHeight="1" outlineLevel="2">
      <c r="A386" s="1154"/>
      <c r="B386" s="1157" t="s">
        <v>2717</v>
      </c>
      <c r="C386" s="1154" t="s">
        <v>2312</v>
      </c>
      <c r="D386" s="1156">
        <v>1.93</v>
      </c>
    </row>
    <row r="387" spans="1:4" ht="11.85" hidden="1" customHeight="1" outlineLevel="2">
      <c r="A387" s="1154"/>
      <c r="B387" s="1157" t="s">
        <v>2718</v>
      </c>
      <c r="C387" s="1154" t="s">
        <v>2312</v>
      </c>
      <c r="D387" s="1156">
        <v>3.39</v>
      </c>
    </row>
    <row r="388" spans="1:4" ht="11.85" hidden="1" customHeight="1" outlineLevel="2">
      <c r="A388" s="1154"/>
      <c r="B388" s="1157" t="s">
        <v>2719</v>
      </c>
      <c r="C388" s="1154" t="s">
        <v>2312</v>
      </c>
      <c r="D388" s="1156">
        <v>2.5299999999999998</v>
      </c>
    </row>
    <row r="389" spans="1:4" ht="11.85" hidden="1" customHeight="1" outlineLevel="2">
      <c r="A389" s="1154"/>
      <c r="B389" s="1157" t="s">
        <v>2720</v>
      </c>
      <c r="C389" s="1154" t="s">
        <v>2312</v>
      </c>
      <c r="D389" s="1156">
        <v>2.52</v>
      </c>
    </row>
    <row r="390" spans="1:4" ht="11.85" hidden="1" customHeight="1" outlineLevel="2">
      <c r="A390" s="1154"/>
      <c r="B390" s="1157" t="s">
        <v>2721</v>
      </c>
      <c r="C390" s="1154" t="s">
        <v>2312</v>
      </c>
      <c r="D390" s="1156">
        <v>1.86</v>
      </c>
    </row>
    <row r="391" spans="1:4" ht="11.85" hidden="1" customHeight="1" outlineLevel="2">
      <c r="A391" s="1154"/>
      <c r="B391" s="1157" t="s">
        <v>2722</v>
      </c>
      <c r="C391" s="1154" t="s">
        <v>2312</v>
      </c>
      <c r="D391" s="1156">
        <v>1.88</v>
      </c>
    </row>
    <row r="392" spans="1:4" ht="11.85" hidden="1" customHeight="1" outlineLevel="2">
      <c r="A392" s="1154"/>
      <c r="B392" s="1157" t="s">
        <v>2723</v>
      </c>
      <c r="C392" s="1154" t="s">
        <v>2312</v>
      </c>
      <c r="D392" s="1156">
        <v>1.69</v>
      </c>
    </row>
    <row r="393" spans="1:4" ht="11.85" hidden="1" customHeight="1" outlineLevel="2">
      <c r="A393" s="1154"/>
      <c r="B393" s="1157" t="s">
        <v>2724</v>
      </c>
      <c r="C393" s="1154" t="s">
        <v>2312</v>
      </c>
      <c r="D393" s="1156">
        <v>1.55</v>
      </c>
    </row>
    <row r="394" spans="1:4" ht="11.85" hidden="1" customHeight="1" outlineLevel="2">
      <c r="A394" s="1154"/>
      <c r="B394" s="1157" t="s">
        <v>2725</v>
      </c>
      <c r="C394" s="1154" t="s">
        <v>2312</v>
      </c>
      <c r="D394" s="1156">
        <v>1.84</v>
      </c>
    </row>
    <row r="395" spans="1:4" ht="11.85" hidden="1" customHeight="1" outlineLevel="2">
      <c r="A395" s="1154"/>
      <c r="B395" s="1157" t="s">
        <v>2726</v>
      </c>
      <c r="C395" s="1154" t="s">
        <v>2312</v>
      </c>
      <c r="D395" s="1156">
        <v>1.86</v>
      </c>
    </row>
    <row r="396" spans="1:4" ht="11.85" hidden="1" customHeight="1" outlineLevel="2">
      <c r="A396" s="1154"/>
      <c r="B396" s="1157" t="s">
        <v>2727</v>
      </c>
      <c r="C396" s="1154" t="s">
        <v>2312</v>
      </c>
      <c r="D396" s="1156">
        <v>1.84</v>
      </c>
    </row>
    <row r="397" spans="1:4" ht="11.85" hidden="1" customHeight="1" outlineLevel="2">
      <c r="A397" s="1154"/>
      <c r="B397" s="1157" t="s">
        <v>2728</v>
      </c>
      <c r="C397" s="1154" t="s">
        <v>2312</v>
      </c>
      <c r="D397" s="1156">
        <v>1.86</v>
      </c>
    </row>
    <row r="398" spans="1:4" ht="11.85" hidden="1" customHeight="1" outlineLevel="1" collapsed="1">
      <c r="A398" s="1140"/>
      <c r="B398" s="1142" t="s">
        <v>2729</v>
      </c>
      <c r="C398" s="1140"/>
      <c r="D398" s="1141">
        <v>4.17</v>
      </c>
    </row>
    <row r="399" spans="1:4" ht="11.85" hidden="1" customHeight="1" outlineLevel="2">
      <c r="A399" s="1154"/>
      <c r="B399" s="1157" t="s">
        <v>2730</v>
      </c>
      <c r="C399" s="1154" t="s">
        <v>2312</v>
      </c>
      <c r="D399" s="1156">
        <v>3.79</v>
      </c>
    </row>
    <row r="400" spans="1:4" ht="11.85" hidden="1" customHeight="1" outlineLevel="2">
      <c r="A400" s="1154" t="s">
        <v>2731</v>
      </c>
      <c r="B400" s="1157" t="s">
        <v>2732</v>
      </c>
      <c r="C400" s="1154" t="s">
        <v>2312</v>
      </c>
      <c r="D400" s="1156">
        <v>3.39</v>
      </c>
    </row>
    <row r="401" spans="1:4" ht="11.85" hidden="1" customHeight="1" outlineLevel="2">
      <c r="A401" s="1154"/>
      <c r="B401" s="1157" t="s">
        <v>2733</v>
      </c>
      <c r="C401" s="1154" t="s">
        <v>2312</v>
      </c>
      <c r="D401" s="1156">
        <v>3.51</v>
      </c>
    </row>
    <row r="402" spans="1:4" ht="11.85" hidden="1" customHeight="1" outlineLevel="2">
      <c r="A402" s="1154"/>
      <c r="B402" s="1157" t="s">
        <v>2734</v>
      </c>
      <c r="C402" s="1154" t="s">
        <v>2312</v>
      </c>
      <c r="D402" s="1156">
        <v>2.61</v>
      </c>
    </row>
    <row r="403" spans="1:4" ht="11.85" hidden="1" customHeight="1" outlineLevel="2">
      <c r="A403" s="1154"/>
      <c r="B403" s="1157" t="s">
        <v>2735</v>
      </c>
      <c r="C403" s="1154" t="s">
        <v>2312</v>
      </c>
      <c r="D403" s="1156">
        <v>3.51</v>
      </c>
    </row>
    <row r="404" spans="1:4" ht="11.85" hidden="1" customHeight="1" outlineLevel="2">
      <c r="A404" s="1154"/>
      <c r="B404" s="1157" t="s">
        <v>2736</v>
      </c>
      <c r="C404" s="1154" t="s">
        <v>2312</v>
      </c>
      <c r="D404" s="1156">
        <v>3.39</v>
      </c>
    </row>
    <row r="405" spans="1:4" ht="11.85" hidden="1" customHeight="1" outlineLevel="2">
      <c r="A405" s="1154"/>
      <c r="B405" s="1157" t="s">
        <v>2737</v>
      </c>
      <c r="C405" s="1154" t="s">
        <v>2312</v>
      </c>
      <c r="D405" s="1156">
        <v>3.69</v>
      </c>
    </row>
    <row r="406" spans="1:4" ht="11.85" hidden="1" customHeight="1" outlineLevel="2">
      <c r="A406" s="1154"/>
      <c r="B406" s="1157" t="s">
        <v>2738</v>
      </c>
      <c r="C406" s="1154" t="s">
        <v>2312</v>
      </c>
      <c r="D406" s="1156">
        <v>2.81</v>
      </c>
    </row>
    <row r="407" spans="1:4" ht="11.85" hidden="1" customHeight="1" outlineLevel="2">
      <c r="A407" s="1154"/>
      <c r="B407" s="1157" t="s">
        <v>2739</v>
      </c>
      <c r="C407" s="1154" t="s">
        <v>2312</v>
      </c>
      <c r="D407" s="1156">
        <v>3.4</v>
      </c>
    </row>
    <row r="408" spans="1:4" ht="11.85" hidden="1" customHeight="1" outlineLevel="2">
      <c r="A408" s="1154"/>
      <c r="B408" s="1157" t="s">
        <v>2740</v>
      </c>
      <c r="C408" s="1154" t="s">
        <v>2312</v>
      </c>
      <c r="D408" s="1156">
        <v>3.51</v>
      </c>
    </row>
    <row r="409" spans="1:4" ht="11.85" hidden="1" customHeight="1" outlineLevel="2">
      <c r="A409" s="1154"/>
      <c r="B409" s="1157" t="s">
        <v>2741</v>
      </c>
      <c r="C409" s="1154" t="s">
        <v>2312</v>
      </c>
      <c r="D409" s="1156">
        <v>3.63</v>
      </c>
    </row>
    <row r="410" spans="1:4" ht="11.85" hidden="1" customHeight="1" outlineLevel="2">
      <c r="A410" s="1154"/>
      <c r="B410" s="1157" t="s">
        <v>2742</v>
      </c>
      <c r="C410" s="1154" t="s">
        <v>2312</v>
      </c>
      <c r="D410" s="1156">
        <v>4</v>
      </c>
    </row>
    <row r="411" spans="1:4" ht="11.85" hidden="1" customHeight="1" outlineLevel="2">
      <c r="A411" s="1154"/>
      <c r="B411" s="1157" t="s">
        <v>2743</v>
      </c>
      <c r="C411" s="1154" t="s">
        <v>2312</v>
      </c>
      <c r="D411" s="1156">
        <v>3.8</v>
      </c>
    </row>
    <row r="412" spans="1:4" ht="11.85" hidden="1" customHeight="1" outlineLevel="2">
      <c r="A412" s="1154"/>
      <c r="B412" s="1157" t="s">
        <v>2744</v>
      </c>
      <c r="C412" s="1154" t="s">
        <v>2312</v>
      </c>
      <c r="D412" s="1156">
        <v>3.43</v>
      </c>
    </row>
    <row r="413" spans="1:4" ht="11.85" hidden="1" customHeight="1" outlineLevel="2">
      <c r="A413" s="1154"/>
      <c r="B413" s="1157" t="s">
        <v>2745</v>
      </c>
      <c r="C413" s="1154" t="s">
        <v>2312</v>
      </c>
      <c r="D413" s="1156">
        <v>4.17</v>
      </c>
    </row>
    <row r="414" spans="1:4" ht="11.85" hidden="1" customHeight="1" outlineLevel="1" collapsed="1">
      <c r="A414" s="1140"/>
      <c r="B414" s="1142" t="s">
        <v>2746</v>
      </c>
      <c r="C414" s="1140"/>
      <c r="D414" s="1141">
        <v>0.73</v>
      </c>
    </row>
    <row r="415" spans="1:4" ht="11.85" hidden="1" customHeight="1" outlineLevel="2" collapsed="1">
      <c r="A415" s="1140"/>
      <c r="B415" s="1143" t="s">
        <v>2747</v>
      </c>
      <c r="C415" s="1140"/>
      <c r="D415" s="1141">
        <v>0.2</v>
      </c>
    </row>
    <row r="416" spans="1:4" ht="11.85" hidden="1" customHeight="1" outlineLevel="3">
      <c r="A416" s="1160">
        <v>1020</v>
      </c>
      <c r="B416" s="1158" t="s">
        <v>2748</v>
      </c>
      <c r="C416" s="1154" t="s">
        <v>2749</v>
      </c>
      <c r="D416" s="1156">
        <v>0.2</v>
      </c>
    </row>
    <row r="417" spans="1:4" ht="11.85" hidden="1" customHeight="1" outlineLevel="3">
      <c r="A417" s="1160">
        <v>1050</v>
      </c>
      <c r="B417" s="1158" t="s">
        <v>2750</v>
      </c>
      <c r="C417" s="1154" t="s">
        <v>2749</v>
      </c>
      <c r="D417" s="1156">
        <v>0.2</v>
      </c>
    </row>
    <row r="418" spans="1:4" ht="11.85" hidden="1" customHeight="1" outlineLevel="3">
      <c r="A418" s="1160">
        <v>1070</v>
      </c>
      <c r="B418" s="1158" t="s">
        <v>2751</v>
      </c>
      <c r="C418" s="1154" t="s">
        <v>2749</v>
      </c>
      <c r="D418" s="1156">
        <v>0.2</v>
      </c>
    </row>
    <row r="419" spans="1:4" ht="11.85" hidden="1" customHeight="1" outlineLevel="2" collapsed="1">
      <c r="A419" s="1140"/>
      <c r="B419" s="1143" t="s">
        <v>2752</v>
      </c>
      <c r="C419" s="1140"/>
      <c r="D419" s="1141">
        <v>0.49</v>
      </c>
    </row>
    <row r="420" spans="1:4" ht="11.85" hidden="1" customHeight="1" outlineLevel="3">
      <c r="A420" s="1154" t="s">
        <v>2753</v>
      </c>
      <c r="B420" s="1158" t="s">
        <v>2754</v>
      </c>
      <c r="C420" s="1154" t="s">
        <v>2749</v>
      </c>
      <c r="D420" s="1156">
        <v>0.49</v>
      </c>
    </row>
    <row r="421" spans="1:4" ht="11.85" hidden="1" customHeight="1" outlineLevel="3">
      <c r="A421" s="1154" t="s">
        <v>2755</v>
      </c>
      <c r="B421" s="1158" t="s">
        <v>2756</v>
      </c>
      <c r="C421" s="1154" t="s">
        <v>2749</v>
      </c>
      <c r="D421" s="1156">
        <v>0.37</v>
      </c>
    </row>
    <row r="422" spans="1:4" ht="11.85" hidden="1" customHeight="1" outlineLevel="3">
      <c r="A422" s="1154" t="s">
        <v>2757</v>
      </c>
      <c r="B422" s="1158" t="s">
        <v>2758</v>
      </c>
      <c r="C422" s="1154" t="s">
        <v>2749</v>
      </c>
      <c r="D422" s="1156">
        <v>0.37</v>
      </c>
    </row>
    <row r="423" spans="1:4" ht="11.85" hidden="1" customHeight="1" outlineLevel="3">
      <c r="A423" s="1154" t="s">
        <v>2759</v>
      </c>
      <c r="B423" s="1158" t="s">
        <v>2760</v>
      </c>
      <c r="C423" s="1154" t="s">
        <v>2749</v>
      </c>
      <c r="D423" s="1156">
        <v>0.34</v>
      </c>
    </row>
    <row r="424" spans="1:4" ht="11.85" hidden="1" customHeight="1" outlineLevel="3">
      <c r="A424" s="1154"/>
      <c r="B424" s="1158" t="s">
        <v>2761</v>
      </c>
      <c r="C424" s="1154" t="s">
        <v>2749</v>
      </c>
      <c r="D424" s="1156">
        <v>0.35</v>
      </c>
    </row>
    <row r="425" spans="1:4" ht="11.85" hidden="1" customHeight="1" outlineLevel="3">
      <c r="A425" s="1154" t="s">
        <v>2762</v>
      </c>
      <c r="B425" s="1158" t="s">
        <v>2763</v>
      </c>
      <c r="C425" s="1154" t="s">
        <v>2749</v>
      </c>
      <c r="D425" s="1156">
        <v>0.35</v>
      </c>
    </row>
    <row r="426" spans="1:4" ht="11.85" hidden="1" customHeight="1" outlineLevel="3">
      <c r="A426" s="1154" t="s">
        <v>2764</v>
      </c>
      <c r="B426" s="1158" t="s">
        <v>2765</v>
      </c>
      <c r="C426" s="1154" t="s">
        <v>2749</v>
      </c>
      <c r="D426" s="1156">
        <v>0.35</v>
      </c>
    </row>
    <row r="427" spans="1:4" ht="11.85" hidden="1" customHeight="1" outlineLevel="3">
      <c r="A427" s="1154" t="s">
        <v>2766</v>
      </c>
      <c r="B427" s="1158" t="s">
        <v>2767</v>
      </c>
      <c r="C427" s="1154" t="s">
        <v>2749</v>
      </c>
      <c r="D427" s="1156">
        <v>0.35</v>
      </c>
    </row>
    <row r="428" spans="1:4" ht="11.85" hidden="1" customHeight="1" outlineLevel="3">
      <c r="A428" s="1154" t="s">
        <v>2768</v>
      </c>
      <c r="B428" s="1158" t="s">
        <v>2769</v>
      </c>
      <c r="C428" s="1154" t="s">
        <v>2749</v>
      </c>
      <c r="D428" s="1156">
        <v>0.3</v>
      </c>
    </row>
    <row r="429" spans="1:4" ht="11.85" hidden="1" customHeight="1" outlineLevel="3">
      <c r="A429" s="1154" t="s">
        <v>2770</v>
      </c>
      <c r="B429" s="1158" t="s">
        <v>2771</v>
      </c>
      <c r="C429" s="1154" t="s">
        <v>2749</v>
      </c>
      <c r="D429" s="1156">
        <v>0.35</v>
      </c>
    </row>
    <row r="430" spans="1:4" ht="11.85" hidden="1" customHeight="1" outlineLevel="3">
      <c r="A430" s="1154" t="s">
        <v>2772</v>
      </c>
      <c r="B430" s="1158" t="s">
        <v>2773</v>
      </c>
      <c r="C430" s="1154" t="s">
        <v>2749</v>
      </c>
      <c r="D430" s="1156">
        <v>0.33</v>
      </c>
    </row>
    <row r="431" spans="1:4" ht="11.85" hidden="1" customHeight="1" outlineLevel="3">
      <c r="A431" s="1154" t="s">
        <v>2774</v>
      </c>
      <c r="B431" s="1158" t="s">
        <v>2775</v>
      </c>
      <c r="C431" s="1154" t="s">
        <v>2749</v>
      </c>
      <c r="D431" s="1156">
        <v>0.35</v>
      </c>
    </row>
    <row r="432" spans="1:4" ht="11.85" hidden="1" customHeight="1" outlineLevel="3">
      <c r="A432" s="1154" t="s">
        <v>2776</v>
      </c>
      <c r="B432" s="1158" t="s">
        <v>2777</v>
      </c>
      <c r="C432" s="1154" t="s">
        <v>2749</v>
      </c>
      <c r="D432" s="1156">
        <v>0.35</v>
      </c>
    </row>
    <row r="433" spans="1:4" ht="11.85" hidden="1" customHeight="1" outlineLevel="3">
      <c r="A433" s="1154" t="s">
        <v>2778</v>
      </c>
      <c r="B433" s="1158" t="s">
        <v>2779</v>
      </c>
      <c r="C433" s="1154" t="s">
        <v>2749</v>
      </c>
      <c r="D433" s="1156">
        <v>0.33</v>
      </c>
    </row>
    <row r="434" spans="1:4" ht="11.85" hidden="1" customHeight="1" outlineLevel="2" collapsed="1">
      <c r="A434" s="1140"/>
      <c r="B434" s="1143" t="s">
        <v>2780</v>
      </c>
      <c r="C434" s="1140"/>
      <c r="D434" s="1141">
        <v>0.36</v>
      </c>
    </row>
    <row r="435" spans="1:4" ht="11.85" hidden="1" customHeight="1" outlineLevel="3">
      <c r="A435" s="1154"/>
      <c r="B435" s="1158" t="s">
        <v>2781</v>
      </c>
      <c r="C435" s="1154" t="s">
        <v>2749</v>
      </c>
      <c r="D435" s="1156">
        <v>0.28999999999999998</v>
      </c>
    </row>
    <row r="436" spans="1:4" ht="11.85" hidden="1" customHeight="1" outlineLevel="3">
      <c r="A436" s="1154"/>
      <c r="B436" s="1158" t="s">
        <v>2782</v>
      </c>
      <c r="C436" s="1154" t="s">
        <v>2749</v>
      </c>
      <c r="D436" s="1156">
        <v>0.26</v>
      </c>
    </row>
    <row r="437" spans="1:4" ht="11.85" hidden="1" customHeight="1" outlineLevel="3">
      <c r="A437" s="1154"/>
      <c r="B437" s="1158" t="s">
        <v>2783</v>
      </c>
      <c r="C437" s="1154" t="s">
        <v>2749</v>
      </c>
      <c r="D437" s="1156">
        <v>0.24</v>
      </c>
    </row>
    <row r="438" spans="1:4" ht="11.85" hidden="1" customHeight="1" outlineLevel="3">
      <c r="A438" s="1154"/>
      <c r="B438" s="1158" t="s">
        <v>2784</v>
      </c>
      <c r="C438" s="1154" t="s">
        <v>2749</v>
      </c>
      <c r="D438" s="1156">
        <v>0.24</v>
      </c>
    </row>
    <row r="439" spans="1:4" ht="11.85" hidden="1" customHeight="1" outlineLevel="3">
      <c r="A439" s="1154"/>
      <c r="B439" s="1158" t="s">
        <v>2785</v>
      </c>
      <c r="C439" s="1154" t="s">
        <v>2749</v>
      </c>
      <c r="D439" s="1156">
        <v>0.24</v>
      </c>
    </row>
    <row r="440" spans="1:4" ht="11.85" hidden="1" customHeight="1" outlineLevel="3">
      <c r="A440" s="1154"/>
      <c r="B440" s="1158" t="s">
        <v>2786</v>
      </c>
      <c r="C440" s="1154" t="s">
        <v>2749</v>
      </c>
      <c r="D440" s="1156">
        <v>0.28999999999999998</v>
      </c>
    </row>
    <row r="441" spans="1:4" ht="11.85" hidden="1" customHeight="1" outlineLevel="3">
      <c r="A441" s="1154"/>
      <c r="B441" s="1158" t="s">
        <v>2787</v>
      </c>
      <c r="C441" s="1154" t="s">
        <v>2749</v>
      </c>
      <c r="D441" s="1156">
        <v>0.24</v>
      </c>
    </row>
    <row r="442" spans="1:4" ht="11.85" hidden="1" customHeight="1" outlineLevel="3">
      <c r="A442" s="1154"/>
      <c r="B442" s="1158" t="s">
        <v>2788</v>
      </c>
      <c r="C442" s="1154" t="s">
        <v>2749</v>
      </c>
      <c r="D442" s="1156">
        <v>0.24</v>
      </c>
    </row>
    <row r="443" spans="1:4" ht="11.85" hidden="1" customHeight="1" outlineLevel="3">
      <c r="A443" s="1154"/>
      <c r="B443" s="1158" t="s">
        <v>2789</v>
      </c>
      <c r="C443" s="1154" t="s">
        <v>2749</v>
      </c>
      <c r="D443" s="1156">
        <v>0.24</v>
      </c>
    </row>
    <row r="444" spans="1:4" ht="11.85" hidden="1" customHeight="1" outlineLevel="3">
      <c r="A444" s="1154"/>
      <c r="B444" s="1158" t="s">
        <v>2790</v>
      </c>
      <c r="C444" s="1154" t="s">
        <v>2749</v>
      </c>
      <c r="D444" s="1156">
        <v>0.31</v>
      </c>
    </row>
    <row r="445" spans="1:4" ht="11.85" hidden="1" customHeight="1" outlineLevel="3">
      <c r="A445" s="1154"/>
      <c r="B445" s="1158" t="s">
        <v>2791</v>
      </c>
      <c r="C445" s="1154" t="s">
        <v>2749</v>
      </c>
      <c r="D445" s="1156">
        <v>0.24</v>
      </c>
    </row>
    <row r="446" spans="1:4" ht="11.85" hidden="1" customHeight="1" outlineLevel="3">
      <c r="A446" s="1154" t="s">
        <v>2792</v>
      </c>
      <c r="B446" s="1158" t="s">
        <v>2793</v>
      </c>
      <c r="C446" s="1154" t="s">
        <v>2749</v>
      </c>
      <c r="D446" s="1156">
        <v>0.24</v>
      </c>
    </row>
    <row r="447" spans="1:4" ht="11.85" hidden="1" customHeight="1" outlineLevel="3">
      <c r="A447" s="1154"/>
      <c r="B447" s="1158" t="s">
        <v>2794</v>
      </c>
      <c r="C447" s="1154" t="s">
        <v>2749</v>
      </c>
      <c r="D447" s="1156">
        <v>0.24</v>
      </c>
    </row>
    <row r="448" spans="1:4" ht="11.85" hidden="1" customHeight="1" outlineLevel="3">
      <c r="A448" s="1154"/>
      <c r="B448" s="1158" t="s">
        <v>2795</v>
      </c>
      <c r="C448" s="1154" t="s">
        <v>2749</v>
      </c>
      <c r="D448" s="1156">
        <v>0.24</v>
      </c>
    </row>
    <row r="449" spans="1:4" ht="11.85" hidden="1" customHeight="1" outlineLevel="3">
      <c r="A449" s="1154"/>
      <c r="B449" s="1158" t="s">
        <v>2796</v>
      </c>
      <c r="C449" s="1154" t="s">
        <v>2749</v>
      </c>
      <c r="D449" s="1156">
        <v>0.24</v>
      </c>
    </row>
    <row r="450" spans="1:4" ht="11.85" hidden="1" customHeight="1" outlineLevel="3">
      <c r="A450" s="1154"/>
      <c r="B450" s="1158" t="s">
        <v>2797</v>
      </c>
      <c r="C450" s="1154" t="s">
        <v>2749</v>
      </c>
      <c r="D450" s="1156">
        <v>0.27</v>
      </c>
    </row>
    <row r="451" spans="1:4" ht="11.85" hidden="1" customHeight="1" outlineLevel="3">
      <c r="A451" s="1154"/>
      <c r="B451" s="1158" t="s">
        <v>2798</v>
      </c>
      <c r="C451" s="1154" t="s">
        <v>2749</v>
      </c>
      <c r="D451" s="1156">
        <v>0.31</v>
      </c>
    </row>
    <row r="452" spans="1:4" ht="11.85" hidden="1" customHeight="1" outlineLevel="3">
      <c r="A452" s="1154"/>
      <c r="B452" s="1158" t="s">
        <v>2799</v>
      </c>
      <c r="C452" s="1154" t="s">
        <v>2749</v>
      </c>
      <c r="D452" s="1156">
        <v>0.24</v>
      </c>
    </row>
    <row r="453" spans="1:4" ht="11.85" hidden="1" customHeight="1" outlineLevel="3">
      <c r="A453" s="1154"/>
      <c r="B453" s="1158" t="s">
        <v>2800</v>
      </c>
      <c r="C453" s="1154" t="s">
        <v>2749</v>
      </c>
      <c r="D453" s="1156">
        <v>0.28999999999999998</v>
      </c>
    </row>
    <row r="454" spans="1:4" ht="11.85" hidden="1" customHeight="1" outlineLevel="3">
      <c r="A454" s="1154"/>
      <c r="B454" s="1158" t="s">
        <v>2801</v>
      </c>
      <c r="C454" s="1154" t="s">
        <v>2749</v>
      </c>
      <c r="D454" s="1156">
        <v>0.24</v>
      </c>
    </row>
    <row r="455" spans="1:4" ht="11.85" hidden="1" customHeight="1" outlineLevel="3">
      <c r="A455" s="1154"/>
      <c r="B455" s="1158" t="s">
        <v>2802</v>
      </c>
      <c r="C455" s="1154" t="s">
        <v>2749</v>
      </c>
      <c r="D455" s="1156">
        <v>0.28999999999999998</v>
      </c>
    </row>
    <row r="456" spans="1:4" ht="11.85" hidden="1" customHeight="1" outlineLevel="3">
      <c r="A456" s="1154"/>
      <c r="B456" s="1158" t="s">
        <v>2803</v>
      </c>
      <c r="C456" s="1154" t="s">
        <v>2749</v>
      </c>
      <c r="D456" s="1156">
        <v>0.24</v>
      </c>
    </row>
    <row r="457" spans="1:4" ht="11.85" hidden="1" customHeight="1" outlineLevel="3">
      <c r="A457" s="1154"/>
      <c r="B457" s="1158" t="s">
        <v>2804</v>
      </c>
      <c r="C457" s="1154" t="s">
        <v>2749</v>
      </c>
      <c r="D457" s="1156">
        <v>0.31</v>
      </c>
    </row>
    <row r="458" spans="1:4" ht="11.85" hidden="1" customHeight="1" outlineLevel="3">
      <c r="A458" s="1154"/>
      <c r="B458" s="1158" t="s">
        <v>2805</v>
      </c>
      <c r="C458" s="1154" t="s">
        <v>2749</v>
      </c>
      <c r="D458" s="1156">
        <v>0.24</v>
      </c>
    </row>
    <row r="459" spans="1:4" ht="11.85" hidden="1" customHeight="1" outlineLevel="3">
      <c r="A459" s="1154"/>
      <c r="B459" s="1158" t="s">
        <v>2806</v>
      </c>
      <c r="C459" s="1154" t="s">
        <v>2749</v>
      </c>
      <c r="D459" s="1156">
        <v>0.28000000000000003</v>
      </c>
    </row>
    <row r="460" spans="1:4" ht="11.85" hidden="1" customHeight="1" outlineLevel="3">
      <c r="A460" s="1154"/>
      <c r="B460" s="1158" t="s">
        <v>2807</v>
      </c>
      <c r="C460" s="1154" t="s">
        <v>2749</v>
      </c>
      <c r="D460" s="1156">
        <v>0.24</v>
      </c>
    </row>
    <row r="461" spans="1:4" ht="11.85" hidden="1" customHeight="1" outlineLevel="3">
      <c r="A461" s="1154"/>
      <c r="B461" s="1158" t="s">
        <v>2808</v>
      </c>
      <c r="C461" s="1154" t="s">
        <v>2749</v>
      </c>
      <c r="D461" s="1156">
        <v>0.28999999999999998</v>
      </c>
    </row>
    <row r="462" spans="1:4" ht="11.85" hidden="1" customHeight="1" outlineLevel="3">
      <c r="A462" s="1154"/>
      <c r="B462" s="1158" t="s">
        <v>2809</v>
      </c>
      <c r="C462" s="1154" t="s">
        <v>2749</v>
      </c>
      <c r="D462" s="1156">
        <v>0.28999999999999998</v>
      </c>
    </row>
    <row r="463" spans="1:4" ht="11.85" hidden="1" customHeight="1" outlineLevel="3">
      <c r="A463" s="1154"/>
      <c r="B463" s="1158" t="s">
        <v>2810</v>
      </c>
      <c r="C463" s="1154" t="s">
        <v>2749</v>
      </c>
      <c r="D463" s="1156">
        <v>0.31</v>
      </c>
    </row>
    <row r="464" spans="1:4" ht="11.85" hidden="1" customHeight="1" outlineLevel="3">
      <c r="A464" s="1154"/>
      <c r="B464" s="1158" t="s">
        <v>2811</v>
      </c>
      <c r="C464" s="1154" t="s">
        <v>2749</v>
      </c>
      <c r="D464" s="1156">
        <v>0.26</v>
      </c>
    </row>
    <row r="465" spans="1:4" ht="11.85" hidden="1" customHeight="1" outlineLevel="3">
      <c r="A465" s="1154"/>
      <c r="B465" s="1158" t="s">
        <v>2812</v>
      </c>
      <c r="C465" s="1154" t="s">
        <v>2749</v>
      </c>
      <c r="D465" s="1156">
        <v>0.28999999999999998</v>
      </c>
    </row>
    <row r="466" spans="1:4" ht="11.85" hidden="1" customHeight="1" outlineLevel="3">
      <c r="A466" s="1154"/>
      <c r="B466" s="1158" t="s">
        <v>2813</v>
      </c>
      <c r="C466" s="1154" t="s">
        <v>2749</v>
      </c>
      <c r="D466" s="1156">
        <v>0.24</v>
      </c>
    </row>
    <row r="467" spans="1:4" ht="11.85" hidden="1" customHeight="1" outlineLevel="3">
      <c r="A467" s="1154"/>
      <c r="B467" s="1158" t="s">
        <v>2814</v>
      </c>
      <c r="C467" s="1154" t="s">
        <v>2749</v>
      </c>
      <c r="D467" s="1156">
        <v>0.32</v>
      </c>
    </row>
    <row r="468" spans="1:4" ht="11.85" hidden="1" customHeight="1" outlineLevel="3">
      <c r="A468" s="1154"/>
      <c r="B468" s="1158" t="s">
        <v>2815</v>
      </c>
      <c r="C468" s="1154" t="s">
        <v>2749</v>
      </c>
      <c r="D468" s="1156">
        <v>0.31</v>
      </c>
    </row>
    <row r="469" spans="1:4" ht="11.85" hidden="1" customHeight="1" outlineLevel="3">
      <c r="A469" s="1154"/>
      <c r="B469" s="1158" t="s">
        <v>2816</v>
      </c>
      <c r="C469" s="1154" t="s">
        <v>2749</v>
      </c>
      <c r="D469" s="1156">
        <v>0.24</v>
      </c>
    </row>
    <row r="470" spans="1:4" ht="11.85" hidden="1" customHeight="1" outlineLevel="3">
      <c r="A470" s="1154"/>
      <c r="B470" s="1158" t="s">
        <v>2817</v>
      </c>
      <c r="C470" s="1154" t="s">
        <v>2749</v>
      </c>
      <c r="D470" s="1156">
        <v>0.24</v>
      </c>
    </row>
    <row r="471" spans="1:4" ht="11.85" hidden="1" customHeight="1" outlineLevel="3">
      <c r="A471" s="1154"/>
      <c r="B471" s="1158" t="s">
        <v>2818</v>
      </c>
      <c r="C471" s="1154" t="s">
        <v>2749</v>
      </c>
      <c r="D471" s="1156">
        <v>0.24</v>
      </c>
    </row>
    <row r="472" spans="1:4" ht="11.85" hidden="1" customHeight="1" outlineLevel="3">
      <c r="A472" s="1154"/>
      <c r="B472" s="1158" t="s">
        <v>2819</v>
      </c>
      <c r="C472" s="1154" t="s">
        <v>2749</v>
      </c>
      <c r="D472" s="1156">
        <v>0.31</v>
      </c>
    </row>
    <row r="473" spans="1:4" ht="11.85" hidden="1" customHeight="1" outlineLevel="3">
      <c r="A473" s="1154"/>
      <c r="B473" s="1158" t="s">
        <v>2820</v>
      </c>
      <c r="C473" s="1154" t="s">
        <v>2749</v>
      </c>
      <c r="D473" s="1156">
        <v>0.24</v>
      </c>
    </row>
    <row r="474" spans="1:4" ht="11.85" hidden="1" customHeight="1" outlineLevel="3">
      <c r="A474" s="1154"/>
      <c r="B474" s="1158" t="s">
        <v>2821</v>
      </c>
      <c r="C474" s="1154" t="s">
        <v>2749</v>
      </c>
      <c r="D474" s="1156">
        <v>0.24</v>
      </c>
    </row>
    <row r="475" spans="1:4" ht="11.85" hidden="1" customHeight="1" outlineLevel="3">
      <c r="A475" s="1154"/>
      <c r="B475" s="1158" t="s">
        <v>2822</v>
      </c>
      <c r="C475" s="1154" t="s">
        <v>2749</v>
      </c>
      <c r="D475" s="1156">
        <v>0.28000000000000003</v>
      </c>
    </row>
    <row r="476" spans="1:4" ht="11.85" hidden="1" customHeight="1" outlineLevel="3">
      <c r="A476" s="1154"/>
      <c r="B476" s="1158" t="s">
        <v>2823</v>
      </c>
      <c r="C476" s="1154" t="s">
        <v>2749</v>
      </c>
      <c r="D476" s="1156">
        <v>0.24</v>
      </c>
    </row>
    <row r="477" spans="1:4" ht="11.85" hidden="1" customHeight="1" outlineLevel="3">
      <c r="A477" s="1154"/>
      <c r="B477" s="1158" t="s">
        <v>2824</v>
      </c>
      <c r="C477" s="1154" t="s">
        <v>2749</v>
      </c>
      <c r="D477" s="1156">
        <v>0.24</v>
      </c>
    </row>
    <row r="478" spans="1:4" ht="11.85" hidden="1" customHeight="1" outlineLevel="3">
      <c r="A478" s="1154"/>
      <c r="B478" s="1158" t="s">
        <v>2825</v>
      </c>
      <c r="C478" s="1154" t="s">
        <v>2749</v>
      </c>
      <c r="D478" s="1156">
        <v>0.24</v>
      </c>
    </row>
    <row r="479" spans="1:4" ht="11.85" hidden="1" customHeight="1" outlineLevel="3">
      <c r="A479" s="1154"/>
      <c r="B479" s="1158" t="s">
        <v>2826</v>
      </c>
      <c r="C479" s="1154" t="s">
        <v>2749</v>
      </c>
      <c r="D479" s="1156">
        <v>0.35</v>
      </c>
    </row>
    <row r="480" spans="1:4" ht="11.85" hidden="1" customHeight="1" outlineLevel="3">
      <c r="A480" s="1154"/>
      <c r="B480" s="1158" t="s">
        <v>2827</v>
      </c>
      <c r="C480" s="1154" t="s">
        <v>2749</v>
      </c>
      <c r="D480" s="1156">
        <v>0.24</v>
      </c>
    </row>
    <row r="481" spans="1:4" ht="11.85" hidden="1" customHeight="1" outlineLevel="3">
      <c r="A481" s="1154"/>
      <c r="B481" s="1158" t="s">
        <v>2828</v>
      </c>
      <c r="C481" s="1154" t="s">
        <v>2749</v>
      </c>
      <c r="D481" s="1156">
        <v>0.24</v>
      </c>
    </row>
    <row r="482" spans="1:4" ht="11.85" hidden="1" customHeight="1" outlineLevel="3">
      <c r="A482" s="1154"/>
      <c r="B482" s="1158" t="s">
        <v>2829</v>
      </c>
      <c r="C482" s="1154" t="s">
        <v>2749</v>
      </c>
      <c r="D482" s="1156">
        <v>0.24</v>
      </c>
    </row>
    <row r="483" spans="1:4" ht="11.85" hidden="1" customHeight="1" outlineLevel="3">
      <c r="A483" s="1154"/>
      <c r="B483" s="1158" t="s">
        <v>2830</v>
      </c>
      <c r="C483" s="1154" t="s">
        <v>2749</v>
      </c>
      <c r="D483" s="1156">
        <v>0.24</v>
      </c>
    </row>
    <row r="484" spans="1:4" ht="11.85" hidden="1" customHeight="1" outlineLevel="3">
      <c r="A484" s="1154"/>
      <c r="B484" s="1158" t="s">
        <v>2831</v>
      </c>
      <c r="C484" s="1154" t="s">
        <v>2749</v>
      </c>
      <c r="D484" s="1156">
        <v>0.24</v>
      </c>
    </row>
    <row r="485" spans="1:4" ht="11.85" hidden="1" customHeight="1" outlineLevel="3">
      <c r="A485" s="1154"/>
      <c r="B485" s="1158" t="s">
        <v>2832</v>
      </c>
      <c r="C485" s="1154" t="s">
        <v>2749</v>
      </c>
      <c r="D485" s="1156">
        <v>0.24</v>
      </c>
    </row>
    <row r="486" spans="1:4" ht="11.85" hidden="1" customHeight="1" outlineLevel="3">
      <c r="A486" s="1154"/>
      <c r="B486" s="1158" t="s">
        <v>2833</v>
      </c>
      <c r="C486" s="1154" t="s">
        <v>2749</v>
      </c>
      <c r="D486" s="1156">
        <v>0.24</v>
      </c>
    </row>
    <row r="487" spans="1:4" ht="11.85" hidden="1" customHeight="1" outlineLevel="3">
      <c r="A487" s="1154"/>
      <c r="B487" s="1158" t="s">
        <v>2834</v>
      </c>
      <c r="C487" s="1154" t="s">
        <v>2749</v>
      </c>
      <c r="D487" s="1156">
        <v>0.24</v>
      </c>
    </row>
    <row r="488" spans="1:4" ht="11.85" hidden="1" customHeight="1" outlineLevel="3">
      <c r="A488" s="1154"/>
      <c r="B488" s="1158" t="s">
        <v>2835</v>
      </c>
      <c r="C488" s="1154" t="s">
        <v>2749</v>
      </c>
      <c r="D488" s="1156">
        <v>0.24</v>
      </c>
    </row>
    <row r="489" spans="1:4" ht="11.85" hidden="1" customHeight="1" outlineLevel="3">
      <c r="A489" s="1154"/>
      <c r="B489" s="1158" t="s">
        <v>2836</v>
      </c>
      <c r="C489" s="1154" t="s">
        <v>2749</v>
      </c>
      <c r="D489" s="1156">
        <v>0.24</v>
      </c>
    </row>
    <row r="490" spans="1:4" ht="11.85" hidden="1" customHeight="1" outlineLevel="3">
      <c r="A490" s="1154"/>
      <c r="B490" s="1158" t="s">
        <v>2837</v>
      </c>
      <c r="C490" s="1154" t="s">
        <v>2749</v>
      </c>
      <c r="D490" s="1156">
        <v>0.24</v>
      </c>
    </row>
    <row r="491" spans="1:4" ht="11.85" hidden="1" customHeight="1" outlineLevel="3">
      <c r="A491" s="1154"/>
      <c r="B491" s="1158" t="s">
        <v>2838</v>
      </c>
      <c r="C491" s="1154" t="s">
        <v>2749</v>
      </c>
      <c r="D491" s="1156">
        <v>0.24</v>
      </c>
    </row>
    <row r="492" spans="1:4" ht="11.85" hidden="1" customHeight="1" outlineLevel="3">
      <c r="A492" s="1154"/>
      <c r="B492" s="1158" t="s">
        <v>2839</v>
      </c>
      <c r="C492" s="1154" t="s">
        <v>2749</v>
      </c>
      <c r="D492" s="1156">
        <v>0.24</v>
      </c>
    </row>
    <row r="493" spans="1:4" ht="11.85" hidden="1" customHeight="1" outlineLevel="3">
      <c r="A493" s="1154"/>
      <c r="B493" s="1158" t="s">
        <v>2840</v>
      </c>
      <c r="C493" s="1154" t="s">
        <v>2749</v>
      </c>
      <c r="D493" s="1156">
        <v>0.24</v>
      </c>
    </row>
    <row r="494" spans="1:4" ht="11.85" hidden="1" customHeight="1" outlineLevel="3">
      <c r="A494" s="1154"/>
      <c r="B494" s="1158" t="s">
        <v>2841</v>
      </c>
      <c r="C494" s="1154" t="s">
        <v>2749</v>
      </c>
      <c r="D494" s="1156">
        <v>0.24</v>
      </c>
    </row>
    <row r="495" spans="1:4" ht="11.85" hidden="1" customHeight="1" outlineLevel="3">
      <c r="A495" s="1154"/>
      <c r="B495" s="1158" t="s">
        <v>2842</v>
      </c>
      <c r="C495" s="1154" t="s">
        <v>2749</v>
      </c>
      <c r="D495" s="1156">
        <v>0.24</v>
      </c>
    </row>
    <row r="496" spans="1:4" ht="11.85" hidden="1" customHeight="1" outlineLevel="3">
      <c r="A496" s="1154"/>
      <c r="B496" s="1158" t="s">
        <v>2843</v>
      </c>
      <c r="C496" s="1154" t="s">
        <v>2749</v>
      </c>
      <c r="D496" s="1156">
        <v>0.24</v>
      </c>
    </row>
    <row r="497" spans="1:4" ht="11.85" hidden="1" customHeight="1" outlineLevel="3">
      <c r="A497" s="1154"/>
      <c r="B497" s="1158" t="s">
        <v>2844</v>
      </c>
      <c r="C497" s="1154" t="s">
        <v>2749</v>
      </c>
      <c r="D497" s="1156">
        <v>0.24</v>
      </c>
    </row>
    <row r="498" spans="1:4" ht="11.85" hidden="1" customHeight="1" outlineLevel="3">
      <c r="A498" s="1154"/>
      <c r="B498" s="1158" t="s">
        <v>2845</v>
      </c>
      <c r="C498" s="1154" t="s">
        <v>2749</v>
      </c>
      <c r="D498" s="1156">
        <v>0.24</v>
      </c>
    </row>
    <row r="499" spans="1:4" ht="11.85" hidden="1" customHeight="1" outlineLevel="3">
      <c r="A499" s="1154"/>
      <c r="B499" s="1158" t="s">
        <v>2846</v>
      </c>
      <c r="C499" s="1154" t="s">
        <v>2749</v>
      </c>
      <c r="D499" s="1156">
        <v>0.24</v>
      </c>
    </row>
    <row r="500" spans="1:4" ht="11.85" hidden="1" customHeight="1" outlineLevel="3">
      <c r="A500" s="1154"/>
      <c r="B500" s="1158" t="s">
        <v>2847</v>
      </c>
      <c r="C500" s="1154" t="s">
        <v>2749</v>
      </c>
      <c r="D500" s="1156">
        <v>0.24</v>
      </c>
    </row>
    <row r="501" spans="1:4" ht="11.85" hidden="1" customHeight="1" outlineLevel="3">
      <c r="A501" s="1154"/>
      <c r="B501" s="1158" t="s">
        <v>2848</v>
      </c>
      <c r="C501" s="1154" t="s">
        <v>2749</v>
      </c>
      <c r="D501" s="1156">
        <v>0.24</v>
      </c>
    </row>
    <row r="502" spans="1:4" ht="11.85" hidden="1" customHeight="1" outlineLevel="3">
      <c r="A502" s="1154"/>
      <c r="B502" s="1158" t="s">
        <v>2849</v>
      </c>
      <c r="C502" s="1154" t="s">
        <v>2749</v>
      </c>
      <c r="D502" s="1156">
        <v>0.24</v>
      </c>
    </row>
    <row r="503" spans="1:4" ht="11.85" hidden="1" customHeight="1" outlineLevel="3">
      <c r="A503" s="1154"/>
      <c r="B503" s="1158" t="s">
        <v>2850</v>
      </c>
      <c r="C503" s="1154" t="s">
        <v>2749</v>
      </c>
      <c r="D503" s="1156">
        <v>0.24</v>
      </c>
    </row>
    <row r="504" spans="1:4" ht="11.85" hidden="1" customHeight="1" outlineLevel="3">
      <c r="A504" s="1154"/>
      <c r="B504" s="1158" t="s">
        <v>2851</v>
      </c>
      <c r="C504" s="1154" t="s">
        <v>2749</v>
      </c>
      <c r="D504" s="1156">
        <v>0.24</v>
      </c>
    </row>
    <row r="505" spans="1:4" ht="11.85" hidden="1" customHeight="1" outlineLevel="3">
      <c r="A505" s="1154"/>
      <c r="B505" s="1158" t="s">
        <v>2852</v>
      </c>
      <c r="C505" s="1154" t="s">
        <v>2749</v>
      </c>
      <c r="D505" s="1156">
        <v>0.28000000000000003</v>
      </c>
    </row>
    <row r="506" spans="1:4" ht="11.85" hidden="1" customHeight="1" outlineLevel="3">
      <c r="A506" s="1154"/>
      <c r="B506" s="1158" t="s">
        <v>2853</v>
      </c>
      <c r="C506" s="1154" t="s">
        <v>2749</v>
      </c>
      <c r="D506" s="1156">
        <v>0.24</v>
      </c>
    </row>
    <row r="507" spans="1:4" ht="11.85" hidden="1" customHeight="1" outlineLevel="3">
      <c r="A507" s="1154"/>
      <c r="B507" s="1158" t="s">
        <v>2854</v>
      </c>
      <c r="C507" s="1154" t="s">
        <v>2749</v>
      </c>
      <c r="D507" s="1156">
        <v>0.24</v>
      </c>
    </row>
    <row r="508" spans="1:4" ht="11.85" hidden="1" customHeight="1" outlineLevel="3">
      <c r="A508" s="1154"/>
      <c r="B508" s="1158" t="s">
        <v>2855</v>
      </c>
      <c r="C508" s="1154" t="s">
        <v>2749</v>
      </c>
      <c r="D508" s="1156">
        <v>0.24</v>
      </c>
    </row>
    <row r="509" spans="1:4" ht="11.85" hidden="1" customHeight="1" outlineLevel="3">
      <c r="A509" s="1154"/>
      <c r="B509" s="1158" t="s">
        <v>2856</v>
      </c>
      <c r="C509" s="1154" t="s">
        <v>2749</v>
      </c>
      <c r="D509" s="1156">
        <v>0.24</v>
      </c>
    </row>
    <row r="510" spans="1:4" ht="11.85" hidden="1" customHeight="1" outlineLevel="3">
      <c r="A510" s="1154"/>
      <c r="B510" s="1158" t="s">
        <v>2857</v>
      </c>
      <c r="C510" s="1154" t="s">
        <v>2749</v>
      </c>
      <c r="D510" s="1156">
        <v>0.24</v>
      </c>
    </row>
    <row r="511" spans="1:4" ht="11.85" hidden="1" customHeight="1" outlineLevel="3">
      <c r="A511" s="1154"/>
      <c r="B511" s="1158" t="s">
        <v>2858</v>
      </c>
      <c r="C511" s="1154" t="s">
        <v>2749</v>
      </c>
      <c r="D511" s="1156">
        <v>0.28999999999999998</v>
      </c>
    </row>
    <row r="512" spans="1:4" ht="11.85" hidden="1" customHeight="1" outlineLevel="3">
      <c r="A512" s="1154"/>
      <c r="B512" s="1158" t="s">
        <v>2859</v>
      </c>
      <c r="C512" s="1154" t="s">
        <v>2749</v>
      </c>
      <c r="D512" s="1156">
        <v>0.24</v>
      </c>
    </row>
    <row r="513" spans="1:4" ht="11.85" hidden="1" customHeight="1" outlineLevel="3">
      <c r="A513" s="1154"/>
      <c r="B513" s="1158" t="s">
        <v>2860</v>
      </c>
      <c r="C513" s="1154" t="s">
        <v>2749</v>
      </c>
      <c r="D513" s="1156">
        <v>0.24</v>
      </c>
    </row>
    <row r="514" spans="1:4" ht="11.85" hidden="1" customHeight="1" outlineLevel="3">
      <c r="A514" s="1154"/>
      <c r="B514" s="1158" t="s">
        <v>2861</v>
      </c>
      <c r="C514" s="1154" t="s">
        <v>2749</v>
      </c>
      <c r="D514" s="1156">
        <v>0.32</v>
      </c>
    </row>
    <row r="515" spans="1:4" ht="11.85" hidden="1" customHeight="1" outlineLevel="3">
      <c r="A515" s="1154"/>
      <c r="B515" s="1158" t="s">
        <v>2862</v>
      </c>
      <c r="C515" s="1154" t="s">
        <v>2749</v>
      </c>
      <c r="D515" s="1156">
        <v>0.24</v>
      </c>
    </row>
    <row r="516" spans="1:4" ht="11.85" hidden="1" customHeight="1" outlineLevel="3">
      <c r="A516" s="1154"/>
      <c r="B516" s="1158" t="s">
        <v>2863</v>
      </c>
      <c r="C516" s="1154" t="s">
        <v>2749</v>
      </c>
      <c r="D516" s="1156">
        <v>0.24</v>
      </c>
    </row>
    <row r="517" spans="1:4" ht="11.85" hidden="1" customHeight="1" outlineLevel="3">
      <c r="A517" s="1154"/>
      <c r="B517" s="1158" t="s">
        <v>2864</v>
      </c>
      <c r="C517" s="1154" t="s">
        <v>2749</v>
      </c>
      <c r="D517" s="1156">
        <v>0.24</v>
      </c>
    </row>
    <row r="518" spans="1:4" ht="11.85" hidden="1" customHeight="1" outlineLevel="3">
      <c r="A518" s="1154"/>
      <c r="B518" s="1158" t="s">
        <v>2865</v>
      </c>
      <c r="C518" s="1154" t="s">
        <v>2749</v>
      </c>
      <c r="D518" s="1156">
        <v>0.24</v>
      </c>
    </row>
    <row r="519" spans="1:4" ht="11.85" hidden="1" customHeight="1" outlineLevel="3">
      <c r="A519" s="1154"/>
      <c r="B519" s="1158" t="s">
        <v>2866</v>
      </c>
      <c r="C519" s="1154" t="s">
        <v>2749</v>
      </c>
      <c r="D519" s="1156">
        <v>0.24</v>
      </c>
    </row>
    <row r="520" spans="1:4" ht="11.85" hidden="1" customHeight="1" outlineLevel="3">
      <c r="A520" s="1154"/>
      <c r="B520" s="1158" t="s">
        <v>2867</v>
      </c>
      <c r="C520" s="1154" t="s">
        <v>2749</v>
      </c>
      <c r="D520" s="1156">
        <v>0.24</v>
      </c>
    </row>
    <row r="521" spans="1:4" ht="11.85" hidden="1" customHeight="1" outlineLevel="3">
      <c r="A521" s="1154"/>
      <c r="B521" s="1158" t="s">
        <v>2868</v>
      </c>
      <c r="C521" s="1154" t="s">
        <v>2749</v>
      </c>
      <c r="D521" s="1156">
        <v>0.26</v>
      </c>
    </row>
    <row r="522" spans="1:4" ht="11.85" hidden="1" customHeight="1" outlineLevel="3">
      <c r="A522" s="1154"/>
      <c r="B522" s="1158" t="s">
        <v>2869</v>
      </c>
      <c r="C522" s="1154" t="s">
        <v>2749</v>
      </c>
      <c r="D522" s="1156">
        <v>0.32</v>
      </c>
    </row>
    <row r="523" spans="1:4" ht="11.85" hidden="1" customHeight="1" outlineLevel="3">
      <c r="A523" s="1154"/>
      <c r="B523" s="1158" t="s">
        <v>2870</v>
      </c>
      <c r="C523" s="1154" t="s">
        <v>2749</v>
      </c>
      <c r="D523" s="1156">
        <v>0.24</v>
      </c>
    </row>
    <row r="524" spans="1:4" ht="11.85" hidden="1" customHeight="1" outlineLevel="3">
      <c r="A524" s="1154"/>
      <c r="B524" s="1158" t="s">
        <v>2871</v>
      </c>
      <c r="C524" s="1154" t="s">
        <v>2749</v>
      </c>
      <c r="D524" s="1156">
        <v>0.24</v>
      </c>
    </row>
    <row r="525" spans="1:4" ht="11.85" hidden="1" customHeight="1" outlineLevel="3">
      <c r="A525" s="1154"/>
      <c r="B525" s="1158" t="s">
        <v>2872</v>
      </c>
      <c r="C525" s="1154" t="s">
        <v>2749</v>
      </c>
      <c r="D525" s="1156">
        <v>0.24</v>
      </c>
    </row>
    <row r="526" spans="1:4" ht="11.85" hidden="1" customHeight="1" outlineLevel="3">
      <c r="A526" s="1154"/>
      <c r="B526" s="1158" t="s">
        <v>2873</v>
      </c>
      <c r="C526" s="1154" t="s">
        <v>2749</v>
      </c>
      <c r="D526" s="1156">
        <v>0.32</v>
      </c>
    </row>
    <row r="527" spans="1:4" ht="11.85" hidden="1" customHeight="1" outlineLevel="3">
      <c r="A527" s="1154"/>
      <c r="B527" s="1158" t="s">
        <v>2874</v>
      </c>
      <c r="C527" s="1154" t="s">
        <v>2749</v>
      </c>
      <c r="D527" s="1156">
        <v>0.24</v>
      </c>
    </row>
    <row r="528" spans="1:4" ht="11.85" hidden="1" customHeight="1" outlineLevel="3">
      <c r="A528" s="1154"/>
      <c r="B528" s="1158" t="s">
        <v>2875</v>
      </c>
      <c r="C528" s="1154" t="s">
        <v>2749</v>
      </c>
      <c r="D528" s="1156">
        <v>0.24</v>
      </c>
    </row>
    <row r="529" spans="1:4" ht="11.85" hidden="1" customHeight="1" outlineLevel="3">
      <c r="A529" s="1154"/>
      <c r="B529" s="1158" t="s">
        <v>2876</v>
      </c>
      <c r="C529" s="1154" t="s">
        <v>2749</v>
      </c>
      <c r="D529" s="1156">
        <v>0.24</v>
      </c>
    </row>
    <row r="530" spans="1:4" ht="11.85" hidden="1" customHeight="1" outlineLevel="3">
      <c r="A530" s="1154"/>
      <c r="B530" s="1158" t="s">
        <v>2877</v>
      </c>
      <c r="C530" s="1154" t="s">
        <v>2749</v>
      </c>
      <c r="D530" s="1156">
        <v>0.24</v>
      </c>
    </row>
    <row r="531" spans="1:4" ht="11.85" hidden="1" customHeight="1" outlineLevel="3">
      <c r="A531" s="1154"/>
      <c r="B531" s="1158" t="s">
        <v>2878</v>
      </c>
      <c r="C531" s="1154" t="s">
        <v>2749</v>
      </c>
      <c r="D531" s="1156">
        <v>0.24</v>
      </c>
    </row>
    <row r="532" spans="1:4" ht="11.85" hidden="1" customHeight="1" outlineLevel="3">
      <c r="A532" s="1154"/>
      <c r="B532" s="1158" t="s">
        <v>2879</v>
      </c>
      <c r="C532" s="1154" t="s">
        <v>2749</v>
      </c>
      <c r="D532" s="1156">
        <v>0.24</v>
      </c>
    </row>
    <row r="533" spans="1:4" ht="11.85" hidden="1" customHeight="1" outlineLevel="3">
      <c r="A533" s="1154"/>
      <c r="B533" s="1158" t="s">
        <v>2880</v>
      </c>
      <c r="C533" s="1154" t="s">
        <v>2749</v>
      </c>
      <c r="D533" s="1156">
        <v>0.24</v>
      </c>
    </row>
    <row r="534" spans="1:4" ht="11.85" hidden="1" customHeight="1" outlineLevel="3">
      <c r="A534" s="1154"/>
      <c r="B534" s="1158" t="s">
        <v>2881</v>
      </c>
      <c r="C534" s="1154" t="s">
        <v>2749</v>
      </c>
      <c r="D534" s="1156">
        <v>0.31</v>
      </c>
    </row>
    <row r="535" spans="1:4" ht="11.85" hidden="1" customHeight="1" outlineLevel="3">
      <c r="A535" s="1154"/>
      <c r="B535" s="1158" t="s">
        <v>2882</v>
      </c>
      <c r="C535" s="1154" t="s">
        <v>2749</v>
      </c>
      <c r="D535" s="1156">
        <v>0.24</v>
      </c>
    </row>
    <row r="536" spans="1:4" ht="11.85" hidden="1" customHeight="1" outlineLevel="3">
      <c r="A536" s="1154"/>
      <c r="B536" s="1158" t="s">
        <v>2883</v>
      </c>
      <c r="C536" s="1154" t="s">
        <v>2749</v>
      </c>
      <c r="D536" s="1156">
        <v>0.24</v>
      </c>
    </row>
    <row r="537" spans="1:4" ht="11.85" hidden="1" customHeight="1" outlineLevel="3">
      <c r="A537" s="1154"/>
      <c r="B537" s="1158" t="s">
        <v>2884</v>
      </c>
      <c r="C537" s="1154" t="s">
        <v>2749</v>
      </c>
      <c r="D537" s="1156">
        <v>0.24</v>
      </c>
    </row>
    <row r="538" spans="1:4" ht="11.85" hidden="1" customHeight="1" outlineLevel="3">
      <c r="A538" s="1154"/>
      <c r="B538" s="1158" t="s">
        <v>2885</v>
      </c>
      <c r="C538" s="1154" t="s">
        <v>2749</v>
      </c>
      <c r="D538" s="1156">
        <v>0.31</v>
      </c>
    </row>
    <row r="539" spans="1:4" ht="11.85" hidden="1" customHeight="1" outlineLevel="3">
      <c r="A539" s="1154"/>
      <c r="B539" s="1158" t="s">
        <v>2886</v>
      </c>
      <c r="C539" s="1154" t="s">
        <v>2749</v>
      </c>
      <c r="D539" s="1156">
        <v>0.24</v>
      </c>
    </row>
    <row r="540" spans="1:4" ht="11.85" hidden="1" customHeight="1" outlineLevel="3">
      <c r="A540" s="1154"/>
      <c r="B540" s="1158" t="s">
        <v>2887</v>
      </c>
      <c r="C540" s="1154" t="s">
        <v>2749</v>
      </c>
      <c r="D540" s="1156">
        <v>0.24</v>
      </c>
    </row>
    <row r="541" spans="1:4" ht="11.85" hidden="1" customHeight="1" outlineLevel="3">
      <c r="A541" s="1154"/>
      <c r="B541" s="1158" t="s">
        <v>2888</v>
      </c>
      <c r="C541" s="1154" t="s">
        <v>2749</v>
      </c>
      <c r="D541" s="1156">
        <v>0.32</v>
      </c>
    </row>
    <row r="542" spans="1:4" ht="11.85" hidden="1" customHeight="1" outlineLevel="3">
      <c r="A542" s="1154"/>
      <c r="B542" s="1158" t="s">
        <v>2889</v>
      </c>
      <c r="C542" s="1154" t="s">
        <v>2749</v>
      </c>
      <c r="D542" s="1156">
        <v>0.31</v>
      </c>
    </row>
    <row r="543" spans="1:4" ht="11.85" hidden="1" customHeight="1" outlineLevel="3">
      <c r="A543" s="1154"/>
      <c r="B543" s="1158" t="s">
        <v>2890</v>
      </c>
      <c r="C543" s="1154" t="s">
        <v>2749</v>
      </c>
      <c r="D543" s="1156">
        <v>0.36</v>
      </c>
    </row>
    <row r="544" spans="1:4" ht="11.85" hidden="1" customHeight="1" outlineLevel="3">
      <c r="A544" s="1154"/>
      <c r="B544" s="1158" t="s">
        <v>2891</v>
      </c>
      <c r="C544" s="1154" t="s">
        <v>2749</v>
      </c>
      <c r="D544" s="1156">
        <v>0.24</v>
      </c>
    </row>
    <row r="545" spans="1:4" ht="11.85" hidden="1" customHeight="1" outlineLevel="3">
      <c r="A545" s="1154"/>
      <c r="B545" s="1158" t="s">
        <v>2892</v>
      </c>
      <c r="C545" s="1154" t="s">
        <v>2749</v>
      </c>
      <c r="D545" s="1156">
        <v>0.28999999999999998</v>
      </c>
    </row>
    <row r="546" spans="1:4" ht="11.85" hidden="1" customHeight="1" outlineLevel="3">
      <c r="A546" s="1154"/>
      <c r="B546" s="1158" t="s">
        <v>2893</v>
      </c>
      <c r="C546" s="1154" t="s">
        <v>2749</v>
      </c>
      <c r="D546" s="1156">
        <v>0.24</v>
      </c>
    </row>
    <row r="547" spans="1:4" ht="11.85" hidden="1" customHeight="1" outlineLevel="3">
      <c r="A547" s="1154"/>
      <c r="B547" s="1158" t="s">
        <v>2894</v>
      </c>
      <c r="C547" s="1154" t="s">
        <v>2749</v>
      </c>
      <c r="D547" s="1156">
        <v>0.24</v>
      </c>
    </row>
    <row r="548" spans="1:4" ht="11.85" hidden="1" customHeight="1" outlineLevel="3">
      <c r="A548" s="1154"/>
      <c r="B548" s="1158" t="s">
        <v>2895</v>
      </c>
      <c r="C548" s="1154" t="s">
        <v>2749</v>
      </c>
      <c r="D548" s="1156">
        <v>0.28999999999999998</v>
      </c>
    </row>
    <row r="549" spans="1:4" ht="11.85" hidden="1" customHeight="1" outlineLevel="3">
      <c r="A549" s="1154"/>
      <c r="B549" s="1158" t="s">
        <v>2896</v>
      </c>
      <c r="C549" s="1154" t="s">
        <v>2749</v>
      </c>
      <c r="D549" s="1156">
        <v>0.24</v>
      </c>
    </row>
    <row r="550" spans="1:4" ht="11.85" hidden="1" customHeight="1" outlineLevel="3">
      <c r="A550" s="1154"/>
      <c r="B550" s="1158" t="s">
        <v>2897</v>
      </c>
      <c r="C550" s="1154" t="s">
        <v>2749</v>
      </c>
      <c r="D550" s="1156">
        <v>0.36</v>
      </c>
    </row>
    <row r="551" spans="1:4" ht="11.85" hidden="1" customHeight="1" outlineLevel="3">
      <c r="A551" s="1154"/>
      <c r="B551" s="1158" t="s">
        <v>2898</v>
      </c>
      <c r="C551" s="1154" t="s">
        <v>2749</v>
      </c>
      <c r="D551" s="1156">
        <v>0.24</v>
      </c>
    </row>
    <row r="552" spans="1:4" ht="11.85" hidden="1" customHeight="1" outlineLevel="3">
      <c r="A552" s="1154"/>
      <c r="B552" s="1158" t="s">
        <v>2899</v>
      </c>
      <c r="C552" s="1154" t="s">
        <v>2749</v>
      </c>
      <c r="D552" s="1156">
        <v>0.27</v>
      </c>
    </row>
    <row r="553" spans="1:4" ht="11.85" hidden="1" customHeight="1" outlineLevel="3">
      <c r="A553" s="1154"/>
      <c r="B553" s="1158" t="s">
        <v>2900</v>
      </c>
      <c r="C553" s="1154" t="s">
        <v>2749</v>
      </c>
      <c r="D553" s="1156">
        <v>0.24</v>
      </c>
    </row>
    <row r="554" spans="1:4" ht="11.85" hidden="1" customHeight="1" outlineLevel="3">
      <c r="A554" s="1154"/>
      <c r="B554" s="1158" t="s">
        <v>2901</v>
      </c>
      <c r="C554" s="1154" t="s">
        <v>2749</v>
      </c>
      <c r="D554" s="1156">
        <v>0.28999999999999998</v>
      </c>
    </row>
    <row r="555" spans="1:4" ht="11.85" hidden="1" customHeight="1" outlineLevel="3">
      <c r="A555" s="1154"/>
      <c r="B555" s="1158" t="s">
        <v>2902</v>
      </c>
      <c r="C555" s="1154" t="s">
        <v>2749</v>
      </c>
      <c r="D555" s="1156">
        <v>0.24</v>
      </c>
    </row>
    <row r="556" spans="1:4" ht="11.85" hidden="1" customHeight="1" outlineLevel="3">
      <c r="A556" s="1154"/>
      <c r="B556" s="1158" t="s">
        <v>2903</v>
      </c>
      <c r="C556" s="1154" t="s">
        <v>2749</v>
      </c>
      <c r="D556" s="1156">
        <v>0.24</v>
      </c>
    </row>
    <row r="557" spans="1:4" ht="11.85" hidden="1" customHeight="1" outlineLevel="3">
      <c r="A557" s="1154"/>
      <c r="B557" s="1158" t="s">
        <v>2904</v>
      </c>
      <c r="C557" s="1154" t="s">
        <v>2749</v>
      </c>
      <c r="D557" s="1156">
        <v>0.24</v>
      </c>
    </row>
    <row r="558" spans="1:4" ht="11.85" hidden="1" customHeight="1" outlineLevel="3">
      <c r="A558" s="1154"/>
      <c r="B558" s="1158" t="s">
        <v>2905</v>
      </c>
      <c r="C558" s="1154" t="s">
        <v>2749</v>
      </c>
      <c r="D558" s="1156">
        <v>0.24</v>
      </c>
    </row>
    <row r="559" spans="1:4" ht="11.85" hidden="1" customHeight="1" outlineLevel="3">
      <c r="A559" s="1154"/>
      <c r="B559" s="1158" t="s">
        <v>2906</v>
      </c>
      <c r="C559" s="1154" t="s">
        <v>2749</v>
      </c>
      <c r="D559" s="1156">
        <v>0.24</v>
      </c>
    </row>
    <row r="560" spans="1:4" ht="11.85" hidden="1" customHeight="1" outlineLevel="3">
      <c r="A560" s="1154"/>
      <c r="B560" s="1158" t="s">
        <v>2907</v>
      </c>
      <c r="C560" s="1154" t="s">
        <v>2749</v>
      </c>
      <c r="D560" s="1156">
        <v>0.24</v>
      </c>
    </row>
    <row r="561" spans="1:4" ht="11.85" hidden="1" customHeight="1" outlineLevel="3">
      <c r="A561" s="1154"/>
      <c r="B561" s="1158" t="s">
        <v>2908</v>
      </c>
      <c r="C561" s="1154" t="s">
        <v>2749</v>
      </c>
      <c r="D561" s="1156">
        <v>0.24</v>
      </c>
    </row>
    <row r="562" spans="1:4" ht="11.85" hidden="1" customHeight="1" outlineLevel="3">
      <c r="A562" s="1154"/>
      <c r="B562" s="1158" t="s">
        <v>2909</v>
      </c>
      <c r="C562" s="1154" t="s">
        <v>2749</v>
      </c>
      <c r="D562" s="1156">
        <v>0.24</v>
      </c>
    </row>
    <row r="563" spans="1:4" ht="11.85" hidden="1" customHeight="1" outlineLevel="3">
      <c r="A563" s="1154"/>
      <c r="B563" s="1158" t="s">
        <v>2910</v>
      </c>
      <c r="C563" s="1154" t="s">
        <v>2749</v>
      </c>
      <c r="D563" s="1156">
        <v>0.24</v>
      </c>
    </row>
    <row r="564" spans="1:4" ht="11.85" hidden="1" customHeight="1" outlineLevel="3">
      <c r="A564" s="1154"/>
      <c r="B564" s="1158" t="s">
        <v>2911</v>
      </c>
      <c r="C564" s="1154" t="s">
        <v>2749</v>
      </c>
      <c r="D564" s="1156">
        <v>0.28000000000000003</v>
      </c>
    </row>
    <row r="565" spans="1:4" ht="11.85" hidden="1" customHeight="1" outlineLevel="3">
      <c r="A565" s="1154"/>
      <c r="B565" s="1158" t="s">
        <v>2912</v>
      </c>
      <c r="C565" s="1154" t="s">
        <v>2749</v>
      </c>
      <c r="D565" s="1156">
        <v>0.24</v>
      </c>
    </row>
    <row r="566" spans="1:4" ht="11.85" hidden="1" customHeight="1" outlineLevel="3">
      <c r="A566" s="1154"/>
      <c r="B566" s="1158" t="s">
        <v>2913</v>
      </c>
      <c r="C566" s="1154" t="s">
        <v>2749</v>
      </c>
      <c r="D566" s="1156">
        <v>0.24</v>
      </c>
    </row>
    <row r="567" spans="1:4" ht="11.85" hidden="1" customHeight="1" outlineLevel="3">
      <c r="A567" s="1154"/>
      <c r="B567" s="1158" t="s">
        <v>2914</v>
      </c>
      <c r="C567" s="1154" t="s">
        <v>2749</v>
      </c>
      <c r="D567" s="1156">
        <v>0.24</v>
      </c>
    </row>
    <row r="568" spans="1:4" ht="11.85" hidden="1" customHeight="1" outlineLevel="3">
      <c r="A568" s="1154"/>
      <c r="B568" s="1158" t="s">
        <v>2915</v>
      </c>
      <c r="C568" s="1154" t="s">
        <v>2749</v>
      </c>
      <c r="D568" s="1156">
        <v>0.24</v>
      </c>
    </row>
    <row r="569" spans="1:4" ht="11.85" hidden="1" customHeight="1" outlineLevel="3">
      <c r="A569" s="1154"/>
      <c r="B569" s="1158" t="s">
        <v>2916</v>
      </c>
      <c r="C569" s="1154" t="s">
        <v>2749</v>
      </c>
      <c r="D569" s="1156">
        <v>0.23</v>
      </c>
    </row>
    <row r="570" spans="1:4" ht="11.85" hidden="1" customHeight="1" outlineLevel="3">
      <c r="A570" s="1154"/>
      <c r="B570" s="1158" t="s">
        <v>2917</v>
      </c>
      <c r="C570" s="1154" t="s">
        <v>2749</v>
      </c>
      <c r="D570" s="1156">
        <v>0.24</v>
      </c>
    </row>
    <row r="571" spans="1:4" ht="11.85" hidden="1" customHeight="1" outlineLevel="3">
      <c r="A571" s="1154"/>
      <c r="B571" s="1158" t="s">
        <v>2918</v>
      </c>
      <c r="C571" s="1154" t="s">
        <v>2749</v>
      </c>
      <c r="D571" s="1156">
        <v>0.24</v>
      </c>
    </row>
    <row r="572" spans="1:4" ht="11.85" hidden="1" customHeight="1" outlineLevel="3">
      <c r="A572" s="1154"/>
      <c r="B572" s="1158" t="s">
        <v>2919</v>
      </c>
      <c r="C572" s="1154" t="s">
        <v>2749</v>
      </c>
      <c r="D572" s="1156">
        <v>0.24</v>
      </c>
    </row>
    <row r="573" spans="1:4" ht="11.85" hidden="1" customHeight="1" outlineLevel="3">
      <c r="A573" s="1154"/>
      <c r="B573" s="1158" t="s">
        <v>2920</v>
      </c>
      <c r="C573" s="1154" t="s">
        <v>2749</v>
      </c>
      <c r="D573" s="1156">
        <v>0.24</v>
      </c>
    </row>
    <row r="574" spans="1:4" ht="11.85" hidden="1" customHeight="1" outlineLevel="3">
      <c r="A574" s="1154"/>
      <c r="B574" s="1158" t="s">
        <v>2921</v>
      </c>
      <c r="C574" s="1154" t="s">
        <v>2749</v>
      </c>
      <c r="D574" s="1156">
        <v>0.24</v>
      </c>
    </row>
    <row r="575" spans="1:4" ht="11.85" hidden="1" customHeight="1" outlineLevel="3">
      <c r="A575" s="1154"/>
      <c r="B575" s="1158" t="s">
        <v>2922</v>
      </c>
      <c r="C575" s="1154" t="s">
        <v>2749</v>
      </c>
      <c r="D575" s="1156">
        <v>0.24</v>
      </c>
    </row>
    <row r="576" spans="1:4" ht="11.85" hidden="1" customHeight="1" outlineLevel="3">
      <c r="A576" s="1154"/>
      <c r="B576" s="1158" t="s">
        <v>2923</v>
      </c>
      <c r="C576" s="1154" t="s">
        <v>2749</v>
      </c>
      <c r="D576" s="1156">
        <v>0.23</v>
      </c>
    </row>
    <row r="577" spans="1:4" ht="11.85" hidden="1" customHeight="1" outlineLevel="3">
      <c r="A577" s="1154"/>
      <c r="B577" s="1158" t="s">
        <v>2924</v>
      </c>
      <c r="C577" s="1154" t="s">
        <v>2749</v>
      </c>
      <c r="D577" s="1156">
        <v>0.24</v>
      </c>
    </row>
    <row r="578" spans="1:4" ht="11.85" hidden="1" customHeight="1" outlineLevel="3">
      <c r="A578" s="1154"/>
      <c r="B578" s="1158" t="s">
        <v>2925</v>
      </c>
      <c r="C578" s="1154" t="s">
        <v>2749</v>
      </c>
      <c r="D578" s="1156">
        <v>0.24</v>
      </c>
    </row>
    <row r="579" spans="1:4" ht="11.85" hidden="1" customHeight="1" outlineLevel="3">
      <c r="A579" s="1154"/>
      <c r="B579" s="1158" t="s">
        <v>2926</v>
      </c>
      <c r="C579" s="1154" t="s">
        <v>2749</v>
      </c>
      <c r="D579" s="1156">
        <v>0.24</v>
      </c>
    </row>
    <row r="580" spans="1:4" ht="11.85" hidden="1" customHeight="1" outlineLevel="3">
      <c r="A580" s="1154"/>
      <c r="B580" s="1158" t="s">
        <v>2927</v>
      </c>
      <c r="C580" s="1154" t="s">
        <v>2749</v>
      </c>
      <c r="D580" s="1156">
        <v>0.24</v>
      </c>
    </row>
    <row r="581" spans="1:4" ht="11.85" hidden="1" customHeight="1" outlineLevel="3">
      <c r="A581" s="1154"/>
      <c r="B581" s="1158" t="s">
        <v>2928</v>
      </c>
      <c r="C581" s="1154" t="s">
        <v>2749</v>
      </c>
      <c r="D581" s="1156">
        <v>0.24</v>
      </c>
    </row>
    <row r="582" spans="1:4" ht="11.85" hidden="1" customHeight="1" outlineLevel="3">
      <c r="A582" s="1154"/>
      <c r="B582" s="1158" t="s">
        <v>2929</v>
      </c>
      <c r="C582" s="1154" t="s">
        <v>2749</v>
      </c>
      <c r="D582" s="1156">
        <v>0.24</v>
      </c>
    </row>
    <row r="583" spans="1:4" ht="11.85" hidden="1" customHeight="1" outlineLevel="3">
      <c r="A583" s="1154"/>
      <c r="B583" s="1158" t="s">
        <v>2930</v>
      </c>
      <c r="C583" s="1154" t="s">
        <v>2749</v>
      </c>
      <c r="D583" s="1156">
        <v>0.24</v>
      </c>
    </row>
    <row r="584" spans="1:4" ht="11.85" hidden="1" customHeight="1" outlineLevel="3">
      <c r="A584" s="1154"/>
      <c r="B584" s="1158" t="s">
        <v>2931</v>
      </c>
      <c r="C584" s="1154" t="s">
        <v>2749</v>
      </c>
      <c r="D584" s="1156">
        <v>0.24</v>
      </c>
    </row>
    <row r="585" spans="1:4" ht="11.85" hidden="1" customHeight="1" outlineLevel="3">
      <c r="A585" s="1154"/>
      <c r="B585" s="1158" t="s">
        <v>2932</v>
      </c>
      <c r="C585" s="1154" t="s">
        <v>2749</v>
      </c>
      <c r="D585" s="1156">
        <v>0.24</v>
      </c>
    </row>
    <row r="586" spans="1:4" ht="11.85" hidden="1" customHeight="1" outlineLevel="3">
      <c r="A586" s="1154"/>
      <c r="B586" s="1158" t="s">
        <v>2933</v>
      </c>
      <c r="C586" s="1154" t="s">
        <v>2749</v>
      </c>
      <c r="D586" s="1156">
        <v>0.24</v>
      </c>
    </row>
    <row r="587" spans="1:4" ht="11.85" hidden="1" customHeight="1" outlineLevel="3">
      <c r="A587" s="1154"/>
      <c r="B587" s="1158" t="s">
        <v>2934</v>
      </c>
      <c r="C587" s="1154" t="s">
        <v>2749</v>
      </c>
      <c r="D587" s="1156">
        <v>0.24</v>
      </c>
    </row>
    <row r="588" spans="1:4" ht="11.85" hidden="1" customHeight="1" outlineLevel="3">
      <c r="A588" s="1154"/>
      <c r="B588" s="1158" t="s">
        <v>2935</v>
      </c>
      <c r="C588" s="1154" t="s">
        <v>2749</v>
      </c>
      <c r="D588" s="1156">
        <v>0.27</v>
      </c>
    </row>
    <row r="589" spans="1:4" ht="11.85" hidden="1" customHeight="1" outlineLevel="3">
      <c r="A589" s="1154"/>
      <c r="B589" s="1158" t="s">
        <v>2936</v>
      </c>
      <c r="C589" s="1154" t="s">
        <v>2749</v>
      </c>
      <c r="D589" s="1156">
        <v>0.27</v>
      </c>
    </row>
    <row r="590" spans="1:4" ht="11.85" hidden="1" customHeight="1" outlineLevel="3">
      <c r="A590" s="1154"/>
      <c r="B590" s="1158" t="s">
        <v>2937</v>
      </c>
      <c r="C590" s="1154" t="s">
        <v>2749</v>
      </c>
      <c r="D590" s="1156">
        <v>0.24</v>
      </c>
    </row>
    <row r="591" spans="1:4" ht="11.85" hidden="1" customHeight="1" outlineLevel="3">
      <c r="A591" s="1154"/>
      <c r="B591" s="1158" t="s">
        <v>2938</v>
      </c>
      <c r="C591" s="1154" t="s">
        <v>2749</v>
      </c>
      <c r="D591" s="1156">
        <v>0.24</v>
      </c>
    </row>
    <row r="592" spans="1:4" ht="11.85" hidden="1" customHeight="1" outlineLevel="3">
      <c r="A592" s="1154"/>
      <c r="B592" s="1158" t="s">
        <v>2939</v>
      </c>
      <c r="C592" s="1154" t="s">
        <v>2749</v>
      </c>
      <c r="D592" s="1156">
        <v>0.24</v>
      </c>
    </row>
    <row r="593" spans="1:4" ht="11.85" hidden="1" customHeight="1" outlineLevel="3">
      <c r="A593" s="1154"/>
      <c r="B593" s="1158" t="s">
        <v>2940</v>
      </c>
      <c r="C593" s="1154" t="s">
        <v>2749</v>
      </c>
      <c r="D593" s="1156">
        <v>0.24</v>
      </c>
    </row>
    <row r="594" spans="1:4" ht="11.85" hidden="1" customHeight="1" outlineLevel="3">
      <c r="A594" s="1154"/>
      <c r="B594" s="1158" t="s">
        <v>2941</v>
      </c>
      <c r="C594" s="1154" t="s">
        <v>2749</v>
      </c>
      <c r="D594" s="1156">
        <v>0.24</v>
      </c>
    </row>
    <row r="595" spans="1:4" ht="11.85" hidden="1" customHeight="1" outlineLevel="3">
      <c r="A595" s="1154"/>
      <c r="B595" s="1158" t="s">
        <v>2942</v>
      </c>
      <c r="C595" s="1154" t="s">
        <v>2749</v>
      </c>
      <c r="D595" s="1156">
        <v>0.24</v>
      </c>
    </row>
    <row r="596" spans="1:4" ht="11.85" hidden="1" customHeight="1" outlineLevel="3">
      <c r="A596" s="1154"/>
      <c r="B596" s="1158" t="s">
        <v>2943</v>
      </c>
      <c r="C596" s="1154" t="s">
        <v>2749</v>
      </c>
      <c r="D596" s="1156">
        <v>0.24</v>
      </c>
    </row>
    <row r="597" spans="1:4" ht="11.85" hidden="1" customHeight="1" outlineLevel="3">
      <c r="A597" s="1154"/>
      <c r="B597" s="1158" t="s">
        <v>2944</v>
      </c>
      <c r="C597" s="1154" t="s">
        <v>2749</v>
      </c>
      <c r="D597" s="1156">
        <v>0.24</v>
      </c>
    </row>
    <row r="598" spans="1:4" ht="11.85" hidden="1" customHeight="1" outlineLevel="3">
      <c r="A598" s="1154"/>
      <c r="B598" s="1158" t="s">
        <v>2945</v>
      </c>
      <c r="C598" s="1154" t="s">
        <v>2749</v>
      </c>
      <c r="D598" s="1156">
        <v>0.35</v>
      </c>
    </row>
    <row r="599" spans="1:4" ht="11.85" hidden="1" customHeight="1" outlineLevel="3">
      <c r="A599" s="1154"/>
      <c r="B599" s="1158" t="s">
        <v>2946</v>
      </c>
      <c r="C599" s="1154" t="s">
        <v>2749</v>
      </c>
      <c r="D599" s="1156">
        <v>0.28999999999999998</v>
      </c>
    </row>
    <row r="600" spans="1:4" ht="11.85" hidden="1" customHeight="1" outlineLevel="3">
      <c r="A600" s="1154"/>
      <c r="B600" s="1158" t="s">
        <v>2947</v>
      </c>
      <c r="C600" s="1154" t="s">
        <v>2749</v>
      </c>
      <c r="D600" s="1156">
        <v>0.24</v>
      </c>
    </row>
    <row r="601" spans="1:4" ht="11.85" hidden="1" customHeight="1" outlineLevel="3">
      <c r="A601" s="1154"/>
      <c r="B601" s="1158" t="s">
        <v>2948</v>
      </c>
      <c r="C601" s="1154" t="s">
        <v>2749</v>
      </c>
      <c r="D601" s="1156">
        <v>0.24</v>
      </c>
    </row>
    <row r="602" spans="1:4" ht="11.85" hidden="1" customHeight="1" outlineLevel="3">
      <c r="A602" s="1154"/>
      <c r="B602" s="1158" t="s">
        <v>2949</v>
      </c>
      <c r="C602" s="1154" t="s">
        <v>2749</v>
      </c>
      <c r="D602" s="1156">
        <v>0.26</v>
      </c>
    </row>
    <row r="603" spans="1:4" ht="11.85" hidden="1" customHeight="1" outlineLevel="3">
      <c r="A603" s="1154"/>
      <c r="B603" s="1158" t="s">
        <v>2950</v>
      </c>
      <c r="C603" s="1154" t="s">
        <v>2749</v>
      </c>
      <c r="D603" s="1156">
        <v>0.24</v>
      </c>
    </row>
    <row r="604" spans="1:4" ht="11.85" hidden="1" customHeight="1" outlineLevel="3">
      <c r="A604" s="1154"/>
      <c r="B604" s="1158" t="s">
        <v>2951</v>
      </c>
      <c r="C604" s="1154" t="s">
        <v>2749</v>
      </c>
      <c r="D604" s="1156">
        <v>0.32</v>
      </c>
    </row>
    <row r="605" spans="1:4" ht="11.85" hidden="1" customHeight="1" outlineLevel="3">
      <c r="A605" s="1154"/>
      <c r="B605" s="1158" t="s">
        <v>2952</v>
      </c>
      <c r="C605" s="1154" t="s">
        <v>2749</v>
      </c>
      <c r="D605" s="1156">
        <v>0.24</v>
      </c>
    </row>
    <row r="606" spans="1:4" ht="11.85" hidden="1" customHeight="1" outlineLevel="3">
      <c r="A606" s="1154"/>
      <c r="B606" s="1158" t="s">
        <v>2953</v>
      </c>
      <c r="C606" s="1154" t="s">
        <v>2749</v>
      </c>
      <c r="D606" s="1156">
        <v>0.24</v>
      </c>
    </row>
    <row r="607" spans="1:4" ht="11.85" hidden="1" customHeight="1" outlineLevel="3">
      <c r="A607" s="1154"/>
      <c r="B607" s="1158" t="s">
        <v>2954</v>
      </c>
      <c r="C607" s="1154" t="s">
        <v>2749</v>
      </c>
      <c r="D607" s="1156">
        <v>0.24</v>
      </c>
    </row>
    <row r="608" spans="1:4" ht="11.85" hidden="1" customHeight="1" outlineLevel="3">
      <c r="A608" s="1154"/>
      <c r="B608" s="1158" t="s">
        <v>2955</v>
      </c>
      <c r="C608" s="1154" t="s">
        <v>2749</v>
      </c>
      <c r="D608" s="1156">
        <v>0.24</v>
      </c>
    </row>
    <row r="609" spans="1:4" ht="11.85" hidden="1" customHeight="1" outlineLevel="3">
      <c r="A609" s="1154"/>
      <c r="B609" s="1158" t="s">
        <v>2956</v>
      </c>
      <c r="C609" s="1154" t="s">
        <v>2749</v>
      </c>
      <c r="D609" s="1156">
        <v>0.28999999999999998</v>
      </c>
    </row>
    <row r="610" spans="1:4" ht="11.85" hidden="1" customHeight="1" outlineLevel="2" collapsed="1">
      <c r="A610" s="1140"/>
      <c r="B610" s="1143" t="s">
        <v>2957</v>
      </c>
      <c r="C610" s="1140"/>
      <c r="D610" s="1141">
        <v>0.73</v>
      </c>
    </row>
    <row r="611" spans="1:4" ht="11.85" hidden="1" customHeight="1" outlineLevel="3">
      <c r="A611" s="1154"/>
      <c r="B611" s="1158" t="s">
        <v>2958</v>
      </c>
      <c r="C611" s="1154" t="s">
        <v>2749</v>
      </c>
      <c r="D611" s="1156">
        <v>0.65</v>
      </c>
    </row>
    <row r="612" spans="1:4" ht="11.85" hidden="1" customHeight="1" outlineLevel="3">
      <c r="A612" s="1154"/>
      <c r="B612" s="1158" t="s">
        <v>2959</v>
      </c>
      <c r="C612" s="1154" t="s">
        <v>2749</v>
      </c>
      <c r="D612" s="1156">
        <v>0.51</v>
      </c>
    </row>
    <row r="613" spans="1:4" ht="11.85" hidden="1" customHeight="1" outlineLevel="3">
      <c r="A613" s="1154"/>
      <c r="B613" s="1158" t="s">
        <v>2960</v>
      </c>
      <c r="C613" s="1154" t="s">
        <v>2749</v>
      </c>
      <c r="D613" s="1156">
        <v>0.65</v>
      </c>
    </row>
    <row r="614" spans="1:4" ht="11.85" hidden="1" customHeight="1" outlineLevel="3">
      <c r="A614" s="1154"/>
      <c r="B614" s="1158" t="s">
        <v>2961</v>
      </c>
      <c r="C614" s="1154" t="s">
        <v>2749</v>
      </c>
      <c r="D614" s="1156">
        <v>0.53</v>
      </c>
    </row>
    <row r="615" spans="1:4" ht="11.85" hidden="1" customHeight="1" outlineLevel="3">
      <c r="A615" s="1154"/>
      <c r="B615" s="1158" t="s">
        <v>2962</v>
      </c>
      <c r="C615" s="1154" t="s">
        <v>2749</v>
      </c>
      <c r="D615" s="1156">
        <v>0.65</v>
      </c>
    </row>
    <row r="616" spans="1:4" ht="11.85" hidden="1" customHeight="1" outlineLevel="3">
      <c r="A616" s="1154"/>
      <c r="B616" s="1158" t="s">
        <v>2963</v>
      </c>
      <c r="C616" s="1154" t="s">
        <v>2749</v>
      </c>
      <c r="D616" s="1156">
        <v>0.51</v>
      </c>
    </row>
    <row r="617" spans="1:4" ht="11.85" hidden="1" customHeight="1" outlineLevel="3">
      <c r="A617" s="1154"/>
      <c r="B617" s="1158" t="s">
        <v>2964</v>
      </c>
      <c r="C617" s="1154" t="s">
        <v>2749</v>
      </c>
      <c r="D617" s="1156">
        <v>0.65</v>
      </c>
    </row>
    <row r="618" spans="1:4" ht="11.85" hidden="1" customHeight="1" outlineLevel="3">
      <c r="A618" s="1154"/>
      <c r="B618" s="1158" t="s">
        <v>2965</v>
      </c>
      <c r="C618" s="1154" t="s">
        <v>2749</v>
      </c>
      <c r="D618" s="1156">
        <v>0.53</v>
      </c>
    </row>
    <row r="619" spans="1:4" ht="11.85" hidden="1" customHeight="1" outlineLevel="3">
      <c r="A619" s="1154"/>
      <c r="B619" s="1158" t="s">
        <v>2966</v>
      </c>
      <c r="C619" s="1154" t="s">
        <v>2749</v>
      </c>
      <c r="D619" s="1156">
        <v>0.63</v>
      </c>
    </row>
    <row r="620" spans="1:4" ht="11.85" hidden="1" customHeight="1" outlineLevel="3">
      <c r="A620" s="1154"/>
      <c r="B620" s="1158" t="s">
        <v>2967</v>
      </c>
      <c r="C620" s="1154" t="s">
        <v>2749</v>
      </c>
      <c r="D620" s="1156">
        <v>0.57999999999999996</v>
      </c>
    </row>
    <row r="621" spans="1:4" ht="11.85" hidden="1" customHeight="1" outlineLevel="3">
      <c r="A621" s="1154"/>
      <c r="B621" s="1158" t="s">
        <v>2968</v>
      </c>
      <c r="C621" s="1154" t="s">
        <v>2749</v>
      </c>
      <c r="D621" s="1156">
        <v>0.53</v>
      </c>
    </row>
    <row r="622" spans="1:4" ht="11.85" hidden="1" customHeight="1" outlineLevel="3">
      <c r="A622" s="1154"/>
      <c r="B622" s="1158" t="s">
        <v>2969</v>
      </c>
      <c r="C622" s="1154" t="s">
        <v>2749</v>
      </c>
      <c r="D622" s="1156">
        <v>0.66</v>
      </c>
    </row>
    <row r="623" spans="1:4" ht="11.85" hidden="1" customHeight="1" outlineLevel="3">
      <c r="A623" s="1154"/>
      <c r="B623" s="1158" t="s">
        <v>2970</v>
      </c>
      <c r="C623" s="1154" t="s">
        <v>2749</v>
      </c>
      <c r="D623" s="1156">
        <v>0.66</v>
      </c>
    </row>
    <row r="624" spans="1:4" ht="11.85" hidden="1" customHeight="1" outlineLevel="3">
      <c r="A624" s="1154"/>
      <c r="B624" s="1158" t="s">
        <v>2971</v>
      </c>
      <c r="C624" s="1154" t="s">
        <v>2749</v>
      </c>
      <c r="D624" s="1156">
        <v>0.65</v>
      </c>
    </row>
    <row r="625" spans="1:4" ht="11.85" hidden="1" customHeight="1" outlineLevel="3">
      <c r="A625" s="1154"/>
      <c r="B625" s="1158" t="s">
        <v>2972</v>
      </c>
      <c r="C625" s="1154" t="s">
        <v>2749</v>
      </c>
      <c r="D625" s="1156">
        <v>0.65</v>
      </c>
    </row>
    <row r="626" spans="1:4" ht="11.85" hidden="1" customHeight="1" outlineLevel="3">
      <c r="A626" s="1154"/>
      <c r="B626" s="1158" t="s">
        <v>2973</v>
      </c>
      <c r="C626" s="1154" t="s">
        <v>2749</v>
      </c>
      <c r="D626" s="1156">
        <v>0.65</v>
      </c>
    </row>
    <row r="627" spans="1:4" ht="11.85" hidden="1" customHeight="1" outlineLevel="3">
      <c r="A627" s="1154"/>
      <c r="B627" s="1158" t="s">
        <v>2974</v>
      </c>
      <c r="C627" s="1154" t="s">
        <v>2749</v>
      </c>
      <c r="D627" s="1156">
        <v>0.64</v>
      </c>
    </row>
    <row r="628" spans="1:4" ht="11.85" hidden="1" customHeight="1" outlineLevel="3">
      <c r="A628" s="1154"/>
      <c r="B628" s="1158" t="s">
        <v>2975</v>
      </c>
      <c r="C628" s="1154" t="s">
        <v>2749</v>
      </c>
      <c r="D628" s="1156">
        <v>0.66</v>
      </c>
    </row>
    <row r="629" spans="1:4" ht="11.85" hidden="1" customHeight="1" outlineLevel="3">
      <c r="A629" s="1154"/>
      <c r="B629" s="1158" t="s">
        <v>2976</v>
      </c>
      <c r="C629" s="1154" t="s">
        <v>2749</v>
      </c>
      <c r="D629" s="1156">
        <v>0.66</v>
      </c>
    </row>
    <row r="630" spans="1:4" ht="11.85" hidden="1" customHeight="1" outlineLevel="3">
      <c r="A630" s="1154"/>
      <c r="B630" s="1158" t="s">
        <v>2977</v>
      </c>
      <c r="C630" s="1154" t="s">
        <v>2749</v>
      </c>
      <c r="D630" s="1156">
        <v>0.65</v>
      </c>
    </row>
    <row r="631" spans="1:4" ht="11.85" hidden="1" customHeight="1" outlineLevel="3">
      <c r="A631" s="1154"/>
      <c r="B631" s="1158" t="s">
        <v>2978</v>
      </c>
      <c r="C631" s="1154" t="s">
        <v>2749</v>
      </c>
      <c r="D631" s="1156">
        <v>0.63</v>
      </c>
    </row>
    <row r="632" spans="1:4" ht="11.85" hidden="1" customHeight="1" outlineLevel="3">
      <c r="A632" s="1154"/>
      <c r="B632" s="1158" t="s">
        <v>2979</v>
      </c>
      <c r="C632" s="1154" t="s">
        <v>2749</v>
      </c>
      <c r="D632" s="1156">
        <v>0.65</v>
      </c>
    </row>
    <row r="633" spans="1:4" ht="11.85" hidden="1" customHeight="1" outlineLevel="3">
      <c r="A633" s="1154"/>
      <c r="B633" s="1158" t="s">
        <v>2980</v>
      </c>
      <c r="C633" s="1154" t="s">
        <v>2749</v>
      </c>
      <c r="D633" s="1156">
        <v>0.65</v>
      </c>
    </row>
    <row r="634" spans="1:4" ht="11.85" hidden="1" customHeight="1" outlineLevel="3">
      <c r="A634" s="1154"/>
      <c r="B634" s="1158" t="s">
        <v>2981</v>
      </c>
      <c r="C634" s="1154" t="s">
        <v>2749</v>
      </c>
      <c r="D634" s="1156">
        <v>0.5</v>
      </c>
    </row>
    <row r="635" spans="1:4" ht="11.85" hidden="1" customHeight="1" outlineLevel="3">
      <c r="A635" s="1154"/>
      <c r="B635" s="1158" t="s">
        <v>2982</v>
      </c>
      <c r="C635" s="1154" t="s">
        <v>2749</v>
      </c>
      <c r="D635" s="1156">
        <v>0.55000000000000004</v>
      </c>
    </row>
    <row r="636" spans="1:4" ht="11.85" hidden="1" customHeight="1" outlineLevel="3">
      <c r="A636" s="1154"/>
      <c r="B636" s="1158" t="s">
        <v>2983</v>
      </c>
      <c r="C636" s="1154" t="s">
        <v>2749</v>
      </c>
      <c r="D636" s="1156">
        <v>0.65</v>
      </c>
    </row>
    <row r="637" spans="1:4" ht="11.85" hidden="1" customHeight="1" outlineLevel="3">
      <c r="A637" s="1154"/>
      <c r="B637" s="1158" t="s">
        <v>2984</v>
      </c>
      <c r="C637" s="1154" t="s">
        <v>2749</v>
      </c>
      <c r="D637" s="1156">
        <v>0.49</v>
      </c>
    </row>
    <row r="638" spans="1:4" ht="11.85" hidden="1" customHeight="1" outlineLevel="3">
      <c r="A638" s="1154"/>
      <c r="B638" s="1158" t="s">
        <v>2985</v>
      </c>
      <c r="C638" s="1154" t="s">
        <v>2749</v>
      </c>
      <c r="D638" s="1156">
        <v>0.51</v>
      </c>
    </row>
    <row r="639" spans="1:4" ht="11.85" hidden="1" customHeight="1" outlineLevel="3">
      <c r="A639" s="1154"/>
      <c r="B639" s="1158" t="s">
        <v>2986</v>
      </c>
      <c r="C639" s="1154" t="s">
        <v>2749</v>
      </c>
      <c r="D639" s="1156">
        <v>0.55000000000000004</v>
      </c>
    </row>
    <row r="640" spans="1:4" ht="11.85" hidden="1" customHeight="1" outlineLevel="3">
      <c r="A640" s="1154"/>
      <c r="B640" s="1158" t="s">
        <v>2987</v>
      </c>
      <c r="C640" s="1154" t="s">
        <v>2749</v>
      </c>
      <c r="D640" s="1156">
        <v>0.51</v>
      </c>
    </row>
    <row r="641" spans="1:4" ht="11.85" hidden="1" customHeight="1" outlineLevel="3">
      <c r="A641" s="1154"/>
      <c r="B641" s="1158" t="s">
        <v>2988</v>
      </c>
      <c r="C641" s="1154" t="s">
        <v>2749</v>
      </c>
      <c r="D641" s="1156">
        <v>0.53</v>
      </c>
    </row>
    <row r="642" spans="1:4" ht="11.85" hidden="1" customHeight="1" outlineLevel="3">
      <c r="A642" s="1154"/>
      <c r="B642" s="1158" t="s">
        <v>2989</v>
      </c>
      <c r="C642" s="1154" t="s">
        <v>2749</v>
      </c>
      <c r="D642" s="1156">
        <v>0.65</v>
      </c>
    </row>
    <row r="643" spans="1:4" ht="11.85" hidden="1" customHeight="1" outlineLevel="3">
      <c r="A643" s="1154"/>
      <c r="B643" s="1158" t="s">
        <v>2990</v>
      </c>
      <c r="C643" s="1154" t="s">
        <v>2749</v>
      </c>
      <c r="D643" s="1156">
        <v>0.53</v>
      </c>
    </row>
    <row r="644" spans="1:4" ht="11.85" hidden="1" customHeight="1" outlineLevel="3">
      <c r="A644" s="1154"/>
      <c r="B644" s="1158" t="s">
        <v>2991</v>
      </c>
      <c r="C644" s="1154" t="s">
        <v>2749</v>
      </c>
      <c r="D644" s="1156">
        <v>0.51</v>
      </c>
    </row>
    <row r="645" spans="1:4" ht="11.85" hidden="1" customHeight="1" outlineLevel="3">
      <c r="A645" s="1154"/>
      <c r="B645" s="1158" t="s">
        <v>2992</v>
      </c>
      <c r="C645" s="1154" t="s">
        <v>2749</v>
      </c>
      <c r="D645" s="1156">
        <v>0.51</v>
      </c>
    </row>
    <row r="646" spans="1:4" ht="11.85" hidden="1" customHeight="1" outlineLevel="3">
      <c r="A646" s="1154"/>
      <c r="B646" s="1158" t="s">
        <v>2993</v>
      </c>
      <c r="C646" s="1154" t="s">
        <v>2749</v>
      </c>
      <c r="D646" s="1156">
        <v>0.66</v>
      </c>
    </row>
    <row r="647" spans="1:4" ht="11.85" hidden="1" customHeight="1" outlineLevel="3">
      <c r="A647" s="1154"/>
      <c r="B647" s="1158" t="s">
        <v>2994</v>
      </c>
      <c r="C647" s="1154" t="s">
        <v>2749</v>
      </c>
      <c r="D647" s="1156">
        <v>0.5</v>
      </c>
    </row>
    <row r="648" spans="1:4" ht="11.85" hidden="1" customHeight="1" outlineLevel="3">
      <c r="A648" s="1154"/>
      <c r="B648" s="1158" t="s">
        <v>2995</v>
      </c>
      <c r="C648" s="1154" t="s">
        <v>2749</v>
      </c>
      <c r="D648" s="1156">
        <v>0.53</v>
      </c>
    </row>
    <row r="649" spans="1:4" ht="11.85" hidden="1" customHeight="1" outlineLevel="3">
      <c r="A649" s="1154"/>
      <c r="B649" s="1158" t="s">
        <v>2996</v>
      </c>
      <c r="C649" s="1154" t="s">
        <v>2749</v>
      </c>
      <c r="D649" s="1156">
        <v>0.66</v>
      </c>
    </row>
    <row r="650" spans="1:4" ht="11.85" hidden="1" customHeight="1" outlineLevel="3">
      <c r="A650" s="1154"/>
      <c r="B650" s="1158" t="s">
        <v>2997</v>
      </c>
      <c r="C650" s="1154" t="s">
        <v>2749</v>
      </c>
      <c r="D650" s="1156">
        <v>0.53</v>
      </c>
    </row>
    <row r="651" spans="1:4" ht="11.85" hidden="1" customHeight="1" outlineLevel="3">
      <c r="A651" s="1154"/>
      <c r="B651" s="1158" t="s">
        <v>2998</v>
      </c>
      <c r="C651" s="1154" t="s">
        <v>2749</v>
      </c>
      <c r="D651" s="1156">
        <v>0.65</v>
      </c>
    </row>
    <row r="652" spans="1:4" ht="11.85" hidden="1" customHeight="1" outlineLevel="3">
      <c r="A652" s="1154"/>
      <c r="B652" s="1158" t="s">
        <v>2999</v>
      </c>
      <c r="C652" s="1154" t="s">
        <v>2749</v>
      </c>
      <c r="D652" s="1156">
        <v>0.53</v>
      </c>
    </row>
    <row r="653" spans="1:4" ht="11.85" hidden="1" customHeight="1" outlineLevel="3">
      <c r="A653" s="1154"/>
      <c r="B653" s="1158" t="s">
        <v>3000</v>
      </c>
      <c r="C653" s="1154" t="s">
        <v>2749</v>
      </c>
      <c r="D653" s="1156">
        <v>0.51</v>
      </c>
    </row>
    <row r="654" spans="1:4" ht="11.85" hidden="1" customHeight="1" outlineLevel="3">
      <c r="A654" s="1154"/>
      <c r="B654" s="1158" t="s">
        <v>3001</v>
      </c>
      <c r="C654" s="1154" t="s">
        <v>2749</v>
      </c>
      <c r="D654" s="1156">
        <v>0.51</v>
      </c>
    </row>
    <row r="655" spans="1:4" ht="11.85" hidden="1" customHeight="1" outlineLevel="3">
      <c r="A655" s="1154"/>
      <c r="B655" s="1158" t="s">
        <v>3002</v>
      </c>
      <c r="C655" s="1154" t="s">
        <v>2749</v>
      </c>
      <c r="D655" s="1156">
        <v>0.51</v>
      </c>
    </row>
    <row r="656" spans="1:4" ht="11.85" hidden="1" customHeight="1" outlineLevel="3">
      <c r="A656" s="1154"/>
      <c r="B656" s="1158" t="s">
        <v>3003</v>
      </c>
      <c r="C656" s="1154" t="s">
        <v>2749</v>
      </c>
      <c r="D656" s="1156">
        <v>0.51</v>
      </c>
    </row>
    <row r="657" spans="1:4" ht="11.85" hidden="1" customHeight="1" outlineLevel="3">
      <c r="A657" s="1154"/>
      <c r="B657" s="1158" t="s">
        <v>3004</v>
      </c>
      <c r="C657" s="1154" t="s">
        <v>2749</v>
      </c>
      <c r="D657" s="1156">
        <v>0.51</v>
      </c>
    </row>
    <row r="658" spans="1:4" ht="11.85" hidden="1" customHeight="1" outlineLevel="3">
      <c r="A658" s="1154"/>
      <c r="B658" s="1158" t="s">
        <v>3005</v>
      </c>
      <c r="C658" s="1154" t="s">
        <v>2749</v>
      </c>
      <c r="D658" s="1156">
        <v>0.53</v>
      </c>
    </row>
    <row r="659" spans="1:4" ht="11.85" hidden="1" customHeight="1" outlineLevel="3">
      <c r="A659" s="1154"/>
      <c r="B659" s="1158" t="s">
        <v>3006</v>
      </c>
      <c r="C659" s="1154" t="s">
        <v>2749</v>
      </c>
      <c r="D659" s="1156">
        <v>0.53</v>
      </c>
    </row>
    <row r="660" spans="1:4" ht="11.85" hidden="1" customHeight="1" outlineLevel="3">
      <c r="A660" s="1154"/>
      <c r="B660" s="1158" t="s">
        <v>3007</v>
      </c>
      <c r="C660" s="1154" t="s">
        <v>2749</v>
      </c>
      <c r="D660" s="1156">
        <v>0.53</v>
      </c>
    </row>
    <row r="661" spans="1:4" ht="11.85" hidden="1" customHeight="1" outlineLevel="3">
      <c r="A661" s="1154"/>
      <c r="B661" s="1158" t="s">
        <v>3008</v>
      </c>
      <c r="C661" s="1154" t="s">
        <v>2749</v>
      </c>
      <c r="D661" s="1156">
        <v>0.53</v>
      </c>
    </row>
    <row r="662" spans="1:4" ht="11.85" hidden="1" customHeight="1" outlineLevel="3">
      <c r="A662" s="1154"/>
      <c r="B662" s="1158" t="s">
        <v>3009</v>
      </c>
      <c r="C662" s="1154" t="s">
        <v>2749</v>
      </c>
      <c r="D662" s="1156">
        <v>0.59</v>
      </c>
    </row>
    <row r="663" spans="1:4" ht="11.85" hidden="1" customHeight="1" outlineLevel="3">
      <c r="A663" s="1154"/>
      <c r="B663" s="1158" t="s">
        <v>3010</v>
      </c>
      <c r="C663" s="1154" t="s">
        <v>2749</v>
      </c>
      <c r="D663" s="1156">
        <v>0.51</v>
      </c>
    </row>
    <row r="664" spans="1:4" ht="11.85" hidden="1" customHeight="1" outlineLevel="3">
      <c r="A664" s="1154"/>
      <c r="B664" s="1158" t="s">
        <v>3011</v>
      </c>
      <c r="C664" s="1154" t="s">
        <v>2749</v>
      </c>
      <c r="D664" s="1156">
        <v>0.65</v>
      </c>
    </row>
    <row r="665" spans="1:4" ht="11.85" hidden="1" customHeight="1" outlineLevel="3">
      <c r="A665" s="1154"/>
      <c r="B665" s="1158" t="s">
        <v>3012</v>
      </c>
      <c r="C665" s="1154" t="s">
        <v>2749</v>
      </c>
      <c r="D665" s="1156">
        <v>0.65</v>
      </c>
    </row>
    <row r="666" spans="1:4" ht="11.85" hidden="1" customHeight="1" outlineLevel="3">
      <c r="A666" s="1154"/>
      <c r="B666" s="1158" t="s">
        <v>3013</v>
      </c>
      <c r="C666" s="1154" t="s">
        <v>2749</v>
      </c>
      <c r="D666" s="1156">
        <v>0.7</v>
      </c>
    </row>
    <row r="667" spans="1:4" ht="11.85" hidden="1" customHeight="1" outlineLevel="3">
      <c r="A667" s="1154"/>
      <c r="B667" s="1158" t="s">
        <v>3014</v>
      </c>
      <c r="C667" s="1154" t="s">
        <v>2749</v>
      </c>
      <c r="D667" s="1156">
        <v>0.63</v>
      </c>
    </row>
    <row r="668" spans="1:4" ht="11.85" hidden="1" customHeight="1" outlineLevel="3">
      <c r="A668" s="1154"/>
      <c r="B668" s="1158" t="s">
        <v>3015</v>
      </c>
      <c r="C668" s="1154" t="s">
        <v>2749</v>
      </c>
      <c r="D668" s="1156">
        <v>0.51</v>
      </c>
    </row>
    <row r="669" spans="1:4" ht="11.85" hidden="1" customHeight="1" outlineLevel="3">
      <c r="A669" s="1154"/>
      <c r="B669" s="1158" t="s">
        <v>3016</v>
      </c>
      <c r="C669" s="1154" t="s">
        <v>2749</v>
      </c>
      <c r="D669" s="1156">
        <v>0.66</v>
      </c>
    </row>
    <row r="670" spans="1:4" ht="11.85" hidden="1" customHeight="1" outlineLevel="3">
      <c r="A670" s="1154"/>
      <c r="B670" s="1158" t="s">
        <v>3017</v>
      </c>
      <c r="C670" s="1154" t="s">
        <v>2749</v>
      </c>
      <c r="D670" s="1156">
        <v>0.53</v>
      </c>
    </row>
    <row r="671" spans="1:4" ht="11.85" hidden="1" customHeight="1" outlineLevel="3">
      <c r="A671" s="1154"/>
      <c r="B671" s="1158" t="s">
        <v>3018</v>
      </c>
      <c r="C671" s="1154" t="s">
        <v>2749</v>
      </c>
      <c r="D671" s="1156">
        <v>0.51</v>
      </c>
    </row>
    <row r="672" spans="1:4" ht="11.85" hidden="1" customHeight="1" outlineLevel="3">
      <c r="A672" s="1154"/>
      <c r="B672" s="1158" t="s">
        <v>3019</v>
      </c>
      <c r="C672" s="1154" t="s">
        <v>2749</v>
      </c>
      <c r="D672" s="1156">
        <v>0.53</v>
      </c>
    </row>
    <row r="673" spans="1:4" ht="11.85" hidden="1" customHeight="1" outlineLevel="3">
      <c r="A673" s="1154"/>
      <c r="B673" s="1158" t="s">
        <v>3020</v>
      </c>
      <c r="C673" s="1154" t="s">
        <v>2749</v>
      </c>
      <c r="D673" s="1156">
        <v>0.49</v>
      </c>
    </row>
    <row r="674" spans="1:4" ht="11.85" hidden="1" customHeight="1" outlineLevel="3">
      <c r="A674" s="1154"/>
      <c r="B674" s="1158" t="s">
        <v>3021</v>
      </c>
      <c r="C674" s="1154" t="s">
        <v>2749</v>
      </c>
      <c r="D674" s="1156">
        <v>0.66</v>
      </c>
    </row>
    <row r="675" spans="1:4" ht="11.85" hidden="1" customHeight="1" outlineLevel="3">
      <c r="A675" s="1154"/>
      <c r="B675" s="1158" t="s">
        <v>3022</v>
      </c>
      <c r="C675" s="1154" t="s">
        <v>2749</v>
      </c>
      <c r="D675" s="1156">
        <v>0.73</v>
      </c>
    </row>
    <row r="676" spans="1:4" ht="11.85" hidden="1" customHeight="1" outlineLevel="3">
      <c r="A676" s="1154"/>
      <c r="B676" s="1158" t="s">
        <v>3023</v>
      </c>
      <c r="C676" s="1154" t="s">
        <v>2749</v>
      </c>
      <c r="D676" s="1156">
        <v>0.65</v>
      </c>
    </row>
    <row r="677" spans="1:4" ht="11.85" hidden="1" customHeight="1" outlineLevel="3">
      <c r="A677" s="1154"/>
      <c r="B677" s="1158" t="s">
        <v>3024</v>
      </c>
      <c r="C677" s="1154" t="s">
        <v>2749</v>
      </c>
      <c r="D677" s="1156">
        <v>0.66</v>
      </c>
    </row>
    <row r="678" spans="1:4" ht="11.85" hidden="1" customHeight="1" outlineLevel="3">
      <c r="A678" s="1154"/>
      <c r="B678" s="1158" t="s">
        <v>3025</v>
      </c>
      <c r="C678" s="1154" t="s">
        <v>2749</v>
      </c>
      <c r="D678" s="1156">
        <v>0.73</v>
      </c>
    </row>
    <row r="679" spans="1:4" ht="11.85" hidden="1" customHeight="1" outlineLevel="3">
      <c r="A679" s="1154"/>
      <c r="B679" s="1158" t="s">
        <v>3026</v>
      </c>
      <c r="C679" s="1154" t="s">
        <v>2749</v>
      </c>
      <c r="D679" s="1156">
        <v>0.53</v>
      </c>
    </row>
    <row r="680" spans="1:4" ht="11.85" hidden="1" customHeight="1" outlineLevel="3">
      <c r="A680" s="1154"/>
      <c r="B680" s="1158" t="s">
        <v>3027</v>
      </c>
      <c r="C680" s="1154" t="s">
        <v>2749</v>
      </c>
      <c r="D680" s="1156">
        <v>0.51</v>
      </c>
    </row>
    <row r="681" spans="1:4" ht="11.85" hidden="1" customHeight="1" outlineLevel="3">
      <c r="A681" s="1154"/>
      <c r="B681" s="1158" t="s">
        <v>3028</v>
      </c>
      <c r="C681" s="1154" t="s">
        <v>2749</v>
      </c>
      <c r="D681" s="1156">
        <v>0.57999999999999996</v>
      </c>
    </row>
    <row r="682" spans="1:4" ht="11.85" hidden="1" customHeight="1" outlineLevel="3">
      <c r="A682" s="1154"/>
      <c r="B682" s="1158" t="s">
        <v>3029</v>
      </c>
      <c r="C682" s="1154" t="s">
        <v>2749</v>
      </c>
      <c r="D682" s="1156">
        <v>0.6</v>
      </c>
    </row>
    <row r="683" spans="1:4" ht="11.85" hidden="1" customHeight="1" outlineLevel="3">
      <c r="A683" s="1154"/>
      <c r="B683" s="1158" t="s">
        <v>3030</v>
      </c>
      <c r="C683" s="1154" t="s">
        <v>2749</v>
      </c>
      <c r="D683" s="1156">
        <v>0.5</v>
      </c>
    </row>
    <row r="684" spans="1:4" ht="11.85" hidden="1" customHeight="1" outlineLevel="3">
      <c r="A684" s="1154"/>
      <c r="B684" s="1158" t="s">
        <v>3031</v>
      </c>
      <c r="C684" s="1154" t="s">
        <v>2749</v>
      </c>
      <c r="D684" s="1156">
        <v>0.65</v>
      </c>
    </row>
    <row r="685" spans="1:4" ht="11.85" hidden="1" customHeight="1" outlineLevel="3">
      <c r="A685" s="1154"/>
      <c r="B685" s="1158" t="s">
        <v>3032</v>
      </c>
      <c r="C685" s="1154" t="s">
        <v>2749</v>
      </c>
      <c r="D685" s="1156">
        <v>0.53</v>
      </c>
    </row>
    <row r="686" spans="1:4" ht="11.85" hidden="1" customHeight="1" outlineLevel="3">
      <c r="A686" s="1154"/>
      <c r="B686" s="1158" t="s">
        <v>3033</v>
      </c>
      <c r="C686" s="1154" t="s">
        <v>2749</v>
      </c>
      <c r="D686" s="1156">
        <v>0.65</v>
      </c>
    </row>
    <row r="687" spans="1:4" ht="11.85" hidden="1" customHeight="1" outlineLevel="3">
      <c r="A687" s="1154"/>
      <c r="B687" s="1158" t="s">
        <v>3034</v>
      </c>
      <c r="C687" s="1154" t="s">
        <v>2749</v>
      </c>
      <c r="D687" s="1156">
        <v>0.65</v>
      </c>
    </row>
    <row r="688" spans="1:4" ht="11.85" hidden="1" customHeight="1" outlineLevel="3">
      <c r="A688" s="1154"/>
      <c r="B688" s="1158" t="s">
        <v>3035</v>
      </c>
      <c r="C688" s="1154" t="s">
        <v>2749</v>
      </c>
      <c r="D688" s="1156">
        <v>0.51</v>
      </c>
    </row>
    <row r="689" spans="1:4" ht="11.85" hidden="1" customHeight="1" outlineLevel="3">
      <c r="A689" s="1154"/>
      <c r="B689" s="1158" t="s">
        <v>3036</v>
      </c>
      <c r="C689" s="1154" t="s">
        <v>2749</v>
      </c>
      <c r="D689" s="1156">
        <v>0.53</v>
      </c>
    </row>
    <row r="690" spans="1:4" ht="11.85" hidden="1" customHeight="1" outlineLevel="3">
      <c r="A690" s="1154"/>
      <c r="B690" s="1158" t="s">
        <v>3037</v>
      </c>
      <c r="C690" s="1154" t="s">
        <v>2749</v>
      </c>
      <c r="D690" s="1156">
        <v>0.55000000000000004</v>
      </c>
    </row>
    <row r="691" spans="1:4" ht="11.85" hidden="1" customHeight="1" outlineLevel="3">
      <c r="A691" s="1154"/>
      <c r="B691" s="1158" t="s">
        <v>3038</v>
      </c>
      <c r="C691" s="1154" t="s">
        <v>2749</v>
      </c>
      <c r="D691" s="1156">
        <v>0.51</v>
      </c>
    </row>
    <row r="692" spans="1:4" ht="11.85" hidden="1" customHeight="1" outlineLevel="3">
      <c r="A692" s="1154"/>
      <c r="B692" s="1158" t="s">
        <v>3039</v>
      </c>
      <c r="C692" s="1154" t="s">
        <v>2749</v>
      </c>
      <c r="D692" s="1156">
        <v>0.53</v>
      </c>
    </row>
    <row r="693" spans="1:4" ht="11.85" hidden="1" customHeight="1" outlineLevel="3">
      <c r="A693" s="1154"/>
      <c r="B693" s="1158" t="s">
        <v>3040</v>
      </c>
      <c r="C693" s="1154" t="s">
        <v>2749</v>
      </c>
      <c r="D693" s="1156">
        <v>0.66</v>
      </c>
    </row>
    <row r="694" spans="1:4" ht="11.85" hidden="1" customHeight="1" outlineLevel="3">
      <c r="A694" s="1154"/>
      <c r="B694" s="1158" t="s">
        <v>3041</v>
      </c>
      <c r="C694" s="1154" t="s">
        <v>2749</v>
      </c>
      <c r="D694" s="1156">
        <v>0.73</v>
      </c>
    </row>
    <row r="695" spans="1:4" ht="11.85" hidden="1" customHeight="1" outlineLevel="3">
      <c r="A695" s="1154"/>
      <c r="B695" s="1158" t="s">
        <v>3042</v>
      </c>
      <c r="C695" s="1154" t="s">
        <v>2749</v>
      </c>
      <c r="D695" s="1156">
        <v>0.65</v>
      </c>
    </row>
    <row r="696" spans="1:4" ht="11.85" hidden="1" customHeight="1" outlineLevel="3">
      <c r="A696" s="1154"/>
      <c r="B696" s="1158" t="s">
        <v>3043</v>
      </c>
      <c r="C696" s="1154" t="s">
        <v>2749</v>
      </c>
      <c r="D696" s="1156">
        <v>0.5</v>
      </c>
    </row>
    <row r="697" spans="1:4" ht="11.85" hidden="1" customHeight="1" outlineLevel="3">
      <c r="A697" s="1154"/>
      <c r="B697" s="1158" t="s">
        <v>3044</v>
      </c>
      <c r="C697" s="1154" t="s">
        <v>2749</v>
      </c>
      <c r="D697" s="1156">
        <v>0.51</v>
      </c>
    </row>
    <row r="698" spans="1:4" ht="11.85" hidden="1" customHeight="1" outlineLevel="3">
      <c r="A698" s="1154"/>
      <c r="B698" s="1158" t="s">
        <v>3045</v>
      </c>
      <c r="C698" s="1154" t="s">
        <v>2749</v>
      </c>
      <c r="D698" s="1156">
        <v>0.53</v>
      </c>
    </row>
    <row r="699" spans="1:4" ht="11.85" hidden="1" customHeight="1" outlineLevel="3">
      <c r="A699" s="1154"/>
      <c r="B699" s="1158" t="s">
        <v>3046</v>
      </c>
      <c r="C699" s="1154" t="s">
        <v>2749</v>
      </c>
      <c r="D699" s="1156">
        <v>0.73</v>
      </c>
    </row>
    <row r="700" spans="1:4" ht="11.85" hidden="1" customHeight="1" outlineLevel="3">
      <c r="A700" s="1154"/>
      <c r="B700" s="1158" t="s">
        <v>3047</v>
      </c>
      <c r="C700" s="1154" t="s">
        <v>2749</v>
      </c>
      <c r="D700" s="1156">
        <v>0.67</v>
      </c>
    </row>
    <row r="701" spans="1:4" ht="11.85" hidden="1" customHeight="1" outlineLevel="3">
      <c r="A701" s="1154"/>
      <c r="B701" s="1158" t="s">
        <v>3048</v>
      </c>
      <c r="C701" s="1154" t="s">
        <v>2749</v>
      </c>
      <c r="D701" s="1156">
        <v>0.66</v>
      </c>
    </row>
    <row r="702" spans="1:4" ht="11.85" hidden="1" customHeight="1" outlineLevel="3">
      <c r="A702" s="1154"/>
      <c r="B702" s="1158" t="s">
        <v>3049</v>
      </c>
      <c r="C702" s="1154" t="s">
        <v>2749</v>
      </c>
      <c r="D702" s="1156">
        <v>0.73</v>
      </c>
    </row>
    <row r="703" spans="1:4" ht="11.85" hidden="1" customHeight="1" outlineLevel="3">
      <c r="A703" s="1154"/>
      <c r="B703" s="1158" t="s">
        <v>3050</v>
      </c>
      <c r="C703" s="1154" t="s">
        <v>2749</v>
      </c>
      <c r="D703" s="1156">
        <v>0.66</v>
      </c>
    </row>
    <row r="704" spans="1:4" ht="11.85" hidden="1" customHeight="1" outlineLevel="3">
      <c r="A704" s="1154"/>
      <c r="B704" s="1158" t="s">
        <v>3051</v>
      </c>
      <c r="C704" s="1154" t="s">
        <v>2749</v>
      </c>
      <c r="D704" s="1156">
        <v>0.73</v>
      </c>
    </row>
    <row r="705" spans="1:4" ht="11.85" hidden="1" customHeight="1" outlineLevel="3">
      <c r="A705" s="1154"/>
      <c r="B705" s="1158" t="s">
        <v>3052</v>
      </c>
      <c r="C705" s="1154" t="s">
        <v>2749</v>
      </c>
      <c r="D705" s="1156">
        <v>0.57999999999999996</v>
      </c>
    </row>
    <row r="706" spans="1:4" ht="11.85" hidden="1" customHeight="1" outlineLevel="3">
      <c r="A706" s="1154"/>
      <c r="B706" s="1158" t="s">
        <v>3053</v>
      </c>
      <c r="C706" s="1154" t="s">
        <v>2749</v>
      </c>
      <c r="D706" s="1156">
        <v>0.65</v>
      </c>
    </row>
    <row r="707" spans="1:4" ht="11.85" hidden="1" customHeight="1" outlineLevel="3">
      <c r="A707" s="1154"/>
      <c r="B707" s="1158" t="s">
        <v>3054</v>
      </c>
      <c r="C707" s="1154" t="s">
        <v>2749</v>
      </c>
      <c r="D707" s="1156">
        <v>0.49</v>
      </c>
    </row>
    <row r="708" spans="1:4" ht="11.85" hidden="1" customHeight="1" outlineLevel="3">
      <c r="A708" s="1154"/>
      <c r="B708" s="1158" t="s">
        <v>3055</v>
      </c>
      <c r="C708" s="1154" t="s">
        <v>2749</v>
      </c>
      <c r="D708" s="1156">
        <v>0.65</v>
      </c>
    </row>
    <row r="709" spans="1:4" ht="11.85" hidden="1" customHeight="1" outlineLevel="3">
      <c r="A709" s="1154"/>
      <c r="B709" s="1158" t="s">
        <v>3056</v>
      </c>
      <c r="C709" s="1154" t="s">
        <v>2749</v>
      </c>
      <c r="D709" s="1156">
        <v>0.57999999999999996</v>
      </c>
    </row>
    <row r="710" spans="1:4" ht="11.85" hidden="1" customHeight="1" outlineLevel="3">
      <c r="A710" s="1154"/>
      <c r="B710" s="1158" t="s">
        <v>3057</v>
      </c>
      <c r="C710" s="1154" t="s">
        <v>2749</v>
      </c>
      <c r="D710" s="1156">
        <v>0.73</v>
      </c>
    </row>
    <row r="711" spans="1:4" ht="11.85" hidden="1" customHeight="1" outlineLevel="3">
      <c r="A711" s="1154"/>
      <c r="B711" s="1158" t="s">
        <v>3058</v>
      </c>
      <c r="C711" s="1154" t="s">
        <v>2749</v>
      </c>
      <c r="D711" s="1156">
        <v>0.66</v>
      </c>
    </row>
    <row r="712" spans="1:4" ht="11.85" hidden="1" customHeight="1" outlineLevel="3">
      <c r="A712" s="1154"/>
      <c r="B712" s="1158" t="s">
        <v>3059</v>
      </c>
      <c r="C712" s="1154" t="s">
        <v>2749</v>
      </c>
      <c r="D712" s="1156">
        <v>0.63</v>
      </c>
    </row>
    <row r="713" spans="1:4" ht="11.85" hidden="1" customHeight="1" outlineLevel="3">
      <c r="A713" s="1154"/>
      <c r="B713" s="1158" t="s">
        <v>3060</v>
      </c>
      <c r="C713" s="1154" t="s">
        <v>2749</v>
      </c>
      <c r="D713" s="1156">
        <v>0.73</v>
      </c>
    </row>
    <row r="714" spans="1:4" ht="11.85" hidden="1" customHeight="1" outlineLevel="3">
      <c r="A714" s="1154"/>
      <c r="B714" s="1158" t="s">
        <v>3061</v>
      </c>
      <c r="C714" s="1154" t="s">
        <v>2749</v>
      </c>
      <c r="D714" s="1156">
        <v>0.73</v>
      </c>
    </row>
    <row r="715" spans="1:4" ht="11.85" hidden="1" customHeight="1" outlineLevel="3">
      <c r="A715" s="1154"/>
      <c r="B715" s="1158" t="s">
        <v>3062</v>
      </c>
      <c r="C715" s="1154" t="s">
        <v>2749</v>
      </c>
      <c r="D715" s="1156">
        <v>0.53</v>
      </c>
    </row>
    <row r="716" spans="1:4" ht="11.85" hidden="1" customHeight="1" outlineLevel="3">
      <c r="A716" s="1154"/>
      <c r="B716" s="1158" t="s">
        <v>3063</v>
      </c>
      <c r="C716" s="1154" t="s">
        <v>2749</v>
      </c>
      <c r="D716" s="1156">
        <v>0.49</v>
      </c>
    </row>
    <row r="717" spans="1:4" ht="11.85" hidden="1" customHeight="1" outlineLevel="3">
      <c r="A717" s="1154"/>
      <c r="B717" s="1158" t="s">
        <v>3064</v>
      </c>
      <c r="C717" s="1154" t="s">
        <v>2749</v>
      </c>
      <c r="D717" s="1156">
        <v>0.53</v>
      </c>
    </row>
    <row r="718" spans="1:4" ht="11.85" hidden="1" customHeight="1" outlineLevel="3">
      <c r="A718" s="1154"/>
      <c r="B718" s="1158" t="s">
        <v>3065</v>
      </c>
      <c r="C718" s="1154" t="s">
        <v>2749</v>
      </c>
      <c r="D718" s="1156">
        <v>0.66</v>
      </c>
    </row>
    <row r="719" spans="1:4" ht="11.85" hidden="1" customHeight="1" outlineLevel="3">
      <c r="A719" s="1154"/>
      <c r="B719" s="1158" t="s">
        <v>3066</v>
      </c>
      <c r="C719" s="1154" t="s">
        <v>2749</v>
      </c>
      <c r="D719" s="1156">
        <v>0.5</v>
      </c>
    </row>
    <row r="720" spans="1:4" ht="11.85" hidden="1" customHeight="1" outlineLevel="3">
      <c r="A720" s="1154"/>
      <c r="B720" s="1158" t="s">
        <v>3067</v>
      </c>
      <c r="C720" s="1154" t="s">
        <v>2749</v>
      </c>
      <c r="D720" s="1156">
        <v>0.71</v>
      </c>
    </row>
    <row r="721" spans="1:4" ht="11.85" hidden="1" customHeight="1" outlineLevel="3">
      <c r="A721" s="1154"/>
      <c r="B721" s="1158" t="s">
        <v>3068</v>
      </c>
      <c r="C721" s="1154" t="s">
        <v>2749</v>
      </c>
      <c r="D721" s="1156">
        <v>0.53</v>
      </c>
    </row>
    <row r="722" spans="1:4" ht="11.85" hidden="1" customHeight="1" outlineLevel="3">
      <c r="A722" s="1154"/>
      <c r="B722" s="1158" t="s">
        <v>3069</v>
      </c>
      <c r="C722" s="1154" t="s">
        <v>2749</v>
      </c>
      <c r="D722" s="1156">
        <v>0.53</v>
      </c>
    </row>
    <row r="723" spans="1:4" ht="11.85" hidden="1" customHeight="1" outlineLevel="3">
      <c r="A723" s="1154"/>
      <c r="B723" s="1158" t="s">
        <v>3070</v>
      </c>
      <c r="C723" s="1154" t="s">
        <v>2749</v>
      </c>
      <c r="D723" s="1156">
        <v>0.51</v>
      </c>
    </row>
    <row r="724" spans="1:4" ht="11.85" hidden="1" customHeight="1" outlineLevel="3">
      <c r="A724" s="1154"/>
      <c r="B724" s="1158" t="s">
        <v>3071</v>
      </c>
      <c r="C724" s="1154" t="s">
        <v>2749</v>
      </c>
      <c r="D724" s="1156">
        <v>0.67</v>
      </c>
    </row>
    <row r="725" spans="1:4" ht="11.85" hidden="1" customHeight="1" outlineLevel="3">
      <c r="A725" s="1154"/>
      <c r="B725" s="1158" t="s">
        <v>3072</v>
      </c>
      <c r="C725" s="1154" t="s">
        <v>2749</v>
      </c>
      <c r="D725" s="1156">
        <v>0.66</v>
      </c>
    </row>
    <row r="726" spans="1:4" ht="11.85" hidden="1" customHeight="1" outlineLevel="3">
      <c r="A726" s="1154"/>
      <c r="B726" s="1158" t="s">
        <v>3073</v>
      </c>
      <c r="C726" s="1154" t="s">
        <v>2749</v>
      </c>
      <c r="D726" s="1156">
        <v>0.51</v>
      </c>
    </row>
    <row r="727" spans="1:4" ht="11.85" hidden="1" customHeight="1" outlineLevel="3">
      <c r="A727" s="1154"/>
      <c r="B727" s="1158" t="s">
        <v>3074</v>
      </c>
      <c r="C727" s="1154" t="s">
        <v>2749</v>
      </c>
      <c r="D727" s="1156">
        <v>0.51</v>
      </c>
    </row>
    <row r="728" spans="1:4" ht="11.85" hidden="1" customHeight="1" outlineLevel="3">
      <c r="A728" s="1154"/>
      <c r="B728" s="1158" t="s">
        <v>3075</v>
      </c>
      <c r="C728" s="1154" t="s">
        <v>2749</v>
      </c>
      <c r="D728" s="1156">
        <v>0.51</v>
      </c>
    </row>
    <row r="729" spans="1:4" ht="11.85" hidden="1" customHeight="1" outlineLevel="3">
      <c r="A729" s="1154"/>
      <c r="B729" s="1158" t="s">
        <v>3076</v>
      </c>
      <c r="C729" s="1154" t="s">
        <v>2749</v>
      </c>
      <c r="D729" s="1156">
        <v>0.65</v>
      </c>
    </row>
    <row r="730" spans="1:4" ht="11.85" hidden="1" customHeight="1" outlineLevel="3">
      <c r="A730" s="1154"/>
      <c r="B730" s="1158" t="s">
        <v>3077</v>
      </c>
      <c r="C730" s="1154" t="s">
        <v>2749</v>
      </c>
      <c r="D730" s="1156">
        <v>0.51</v>
      </c>
    </row>
    <row r="731" spans="1:4" ht="11.85" hidden="1" customHeight="1" outlineLevel="3">
      <c r="A731" s="1154"/>
      <c r="B731" s="1158" t="s">
        <v>3078</v>
      </c>
      <c r="C731" s="1154" t="s">
        <v>2749</v>
      </c>
      <c r="D731" s="1156">
        <v>0.65</v>
      </c>
    </row>
    <row r="732" spans="1:4" ht="11.85" hidden="1" customHeight="1" outlineLevel="3">
      <c r="A732" s="1154"/>
      <c r="B732" s="1158" t="s">
        <v>3079</v>
      </c>
      <c r="C732" s="1154" t="s">
        <v>2749</v>
      </c>
      <c r="D732" s="1156">
        <v>0.65</v>
      </c>
    </row>
    <row r="733" spans="1:4" ht="11.85" hidden="1" customHeight="1" outlineLevel="3">
      <c r="A733" s="1154"/>
      <c r="B733" s="1158" t="s">
        <v>3080</v>
      </c>
      <c r="C733" s="1154" t="s">
        <v>2749</v>
      </c>
      <c r="D733" s="1156">
        <v>0.65</v>
      </c>
    </row>
    <row r="734" spans="1:4" ht="11.85" hidden="1" customHeight="1" outlineLevel="3">
      <c r="A734" s="1154"/>
      <c r="B734" s="1158" t="s">
        <v>3081</v>
      </c>
      <c r="C734" s="1154" t="s">
        <v>2749</v>
      </c>
      <c r="D734" s="1156">
        <v>0.65</v>
      </c>
    </row>
    <row r="735" spans="1:4" ht="11.85" hidden="1" customHeight="1" outlineLevel="3">
      <c r="A735" s="1154"/>
      <c r="B735" s="1158" t="s">
        <v>3082</v>
      </c>
      <c r="C735" s="1154" t="s">
        <v>2749</v>
      </c>
      <c r="D735" s="1156">
        <v>0.65</v>
      </c>
    </row>
    <row r="736" spans="1:4" ht="11.85" hidden="1" customHeight="1" outlineLevel="3">
      <c r="A736" s="1154"/>
      <c r="B736" s="1158" t="s">
        <v>3083</v>
      </c>
      <c r="C736" s="1154" t="s">
        <v>2749</v>
      </c>
      <c r="D736" s="1156">
        <v>0.53</v>
      </c>
    </row>
    <row r="737" spans="1:4" ht="11.85" hidden="1" customHeight="1" outlineLevel="3">
      <c r="A737" s="1154"/>
      <c r="B737" s="1158" t="s">
        <v>3084</v>
      </c>
      <c r="C737" s="1154" t="s">
        <v>2749</v>
      </c>
      <c r="D737" s="1156">
        <v>0.65</v>
      </c>
    </row>
    <row r="738" spans="1:4" ht="11.85" hidden="1" customHeight="1" outlineLevel="3">
      <c r="A738" s="1154"/>
      <c r="B738" s="1158" t="s">
        <v>3085</v>
      </c>
      <c r="C738" s="1154" t="s">
        <v>2749</v>
      </c>
      <c r="D738" s="1156">
        <v>0.59</v>
      </c>
    </row>
    <row r="739" spans="1:4" ht="11.85" hidden="1" customHeight="1" outlineLevel="3">
      <c r="A739" s="1154"/>
      <c r="B739" s="1158" t="s">
        <v>3086</v>
      </c>
      <c r="C739" s="1154" t="s">
        <v>2749</v>
      </c>
      <c r="D739" s="1156">
        <v>0.59</v>
      </c>
    </row>
    <row r="740" spans="1:4" ht="11.85" hidden="1" customHeight="1" outlineLevel="3">
      <c r="A740" s="1154"/>
      <c r="B740" s="1158" t="s">
        <v>3087</v>
      </c>
      <c r="C740" s="1154" t="s">
        <v>2749</v>
      </c>
      <c r="D740" s="1156">
        <v>0.65</v>
      </c>
    </row>
    <row r="741" spans="1:4" ht="11.85" hidden="1" customHeight="1" outlineLevel="3">
      <c r="A741" s="1154"/>
      <c r="B741" s="1158" t="s">
        <v>3088</v>
      </c>
      <c r="C741" s="1154" t="s">
        <v>2749</v>
      </c>
      <c r="D741" s="1156">
        <v>0.65</v>
      </c>
    </row>
    <row r="742" spans="1:4" ht="11.85" hidden="1" customHeight="1" outlineLevel="3">
      <c r="A742" s="1154"/>
      <c r="B742" s="1158" t="s">
        <v>3089</v>
      </c>
      <c r="C742" s="1154" t="s">
        <v>2749</v>
      </c>
      <c r="D742" s="1156">
        <v>0.65</v>
      </c>
    </row>
    <row r="743" spans="1:4" ht="11.85" hidden="1" customHeight="1" outlineLevel="3">
      <c r="A743" s="1154"/>
      <c r="B743" s="1158" t="s">
        <v>3090</v>
      </c>
      <c r="C743" s="1154" t="s">
        <v>2749</v>
      </c>
      <c r="D743" s="1156">
        <v>0.65</v>
      </c>
    </row>
    <row r="744" spans="1:4" ht="11.85" hidden="1" customHeight="1" outlineLevel="3">
      <c r="A744" s="1154"/>
      <c r="B744" s="1158" t="s">
        <v>3091</v>
      </c>
      <c r="C744" s="1154" t="s">
        <v>2749</v>
      </c>
      <c r="D744" s="1156">
        <v>0.65</v>
      </c>
    </row>
    <row r="745" spans="1:4" ht="11.85" hidden="1" customHeight="1" outlineLevel="3">
      <c r="A745" s="1154"/>
      <c r="B745" s="1158" t="s">
        <v>3092</v>
      </c>
      <c r="C745" s="1154" t="s">
        <v>2749</v>
      </c>
      <c r="D745" s="1156">
        <v>0.65</v>
      </c>
    </row>
    <row r="746" spans="1:4" ht="11.85" hidden="1" customHeight="1" outlineLevel="3">
      <c r="A746" s="1154"/>
      <c r="B746" s="1158" t="s">
        <v>3093</v>
      </c>
      <c r="C746" s="1154" t="s">
        <v>2749</v>
      </c>
      <c r="D746" s="1156">
        <v>0.51</v>
      </c>
    </row>
    <row r="747" spans="1:4" ht="11.85" hidden="1" customHeight="1" outlineLevel="3">
      <c r="A747" s="1154"/>
      <c r="B747" s="1158" t="s">
        <v>3094</v>
      </c>
      <c r="C747" s="1154" t="s">
        <v>2749</v>
      </c>
      <c r="D747" s="1156">
        <v>0.53</v>
      </c>
    </row>
    <row r="748" spans="1:4" ht="11.85" hidden="1" customHeight="1" outlineLevel="3">
      <c r="A748" s="1154"/>
      <c r="B748" s="1158" t="s">
        <v>3095</v>
      </c>
      <c r="C748" s="1154" t="s">
        <v>2749</v>
      </c>
      <c r="D748" s="1156">
        <v>0.7</v>
      </c>
    </row>
    <row r="749" spans="1:4" ht="11.85" hidden="1" customHeight="1" outlineLevel="3">
      <c r="A749" s="1154"/>
      <c r="B749" s="1158" t="s">
        <v>3096</v>
      </c>
      <c r="C749" s="1154" t="s">
        <v>2749</v>
      </c>
      <c r="D749" s="1156">
        <v>0.57999999999999996</v>
      </c>
    </row>
    <row r="750" spans="1:4" ht="11.85" hidden="1" customHeight="1" outlineLevel="3">
      <c r="A750" s="1154"/>
      <c r="B750" s="1158" t="s">
        <v>3097</v>
      </c>
      <c r="C750" s="1154" t="s">
        <v>2749</v>
      </c>
      <c r="D750" s="1156">
        <v>0.6</v>
      </c>
    </row>
    <row r="751" spans="1:4" ht="11.85" hidden="1" customHeight="1" outlineLevel="3">
      <c r="A751" s="1154"/>
      <c r="B751" s="1158" t="s">
        <v>3098</v>
      </c>
      <c r="C751" s="1154" t="s">
        <v>2749</v>
      </c>
      <c r="D751" s="1156">
        <v>0.63</v>
      </c>
    </row>
    <row r="752" spans="1:4" ht="11.85" hidden="1" customHeight="1" outlineLevel="3">
      <c r="A752" s="1154"/>
      <c r="B752" s="1158" t="s">
        <v>3099</v>
      </c>
      <c r="C752" s="1154" t="s">
        <v>2749</v>
      </c>
      <c r="D752" s="1156">
        <v>0.66</v>
      </c>
    </row>
    <row r="753" spans="1:4" ht="11.85" hidden="1" customHeight="1" outlineLevel="3">
      <c r="A753" s="1154"/>
      <c r="B753" s="1158" t="s">
        <v>3100</v>
      </c>
      <c r="C753" s="1154" t="s">
        <v>2749</v>
      </c>
      <c r="D753" s="1156">
        <v>0.5</v>
      </c>
    </row>
    <row r="754" spans="1:4" ht="11.85" hidden="1" customHeight="1" outlineLevel="3">
      <c r="A754" s="1154"/>
      <c r="B754" s="1158" t="s">
        <v>3101</v>
      </c>
      <c r="C754" s="1154" t="s">
        <v>2749</v>
      </c>
      <c r="D754" s="1156">
        <v>0.71</v>
      </c>
    </row>
    <row r="755" spans="1:4" ht="11.85" hidden="1" customHeight="1" outlineLevel="3">
      <c r="A755" s="1154"/>
      <c r="B755" s="1158" t="s">
        <v>3102</v>
      </c>
      <c r="C755" s="1154" t="s">
        <v>2749</v>
      </c>
      <c r="D755" s="1156">
        <v>0.65</v>
      </c>
    </row>
    <row r="756" spans="1:4" ht="11.85" hidden="1" customHeight="1" outlineLevel="3">
      <c r="A756" s="1154"/>
      <c r="B756" s="1158" t="s">
        <v>3103</v>
      </c>
      <c r="C756" s="1154" t="s">
        <v>2749</v>
      </c>
      <c r="D756" s="1156">
        <v>0.65</v>
      </c>
    </row>
    <row r="757" spans="1:4" ht="11.85" hidden="1" customHeight="1" outlineLevel="3">
      <c r="A757" s="1154"/>
      <c r="B757" s="1158" t="s">
        <v>3104</v>
      </c>
      <c r="C757" s="1154" t="s">
        <v>2749</v>
      </c>
      <c r="D757" s="1156">
        <v>0.51</v>
      </c>
    </row>
    <row r="758" spans="1:4" ht="11.85" hidden="1" customHeight="1" outlineLevel="3">
      <c r="A758" s="1154"/>
      <c r="B758" s="1158" t="s">
        <v>3105</v>
      </c>
      <c r="C758" s="1154" t="s">
        <v>2749</v>
      </c>
      <c r="D758" s="1156">
        <v>0.65</v>
      </c>
    </row>
    <row r="759" spans="1:4" ht="11.85" hidden="1" customHeight="1" outlineLevel="3">
      <c r="A759" s="1154"/>
      <c r="B759" s="1158" t="s">
        <v>3106</v>
      </c>
      <c r="C759" s="1154" t="s">
        <v>2749</v>
      </c>
      <c r="D759" s="1156">
        <v>0.51</v>
      </c>
    </row>
    <row r="760" spans="1:4" ht="11.85" hidden="1" customHeight="1" outlineLevel="3">
      <c r="A760" s="1154"/>
      <c r="B760" s="1158" t="s">
        <v>3107</v>
      </c>
      <c r="C760" s="1154" t="s">
        <v>2749</v>
      </c>
      <c r="D760" s="1156">
        <v>0.66</v>
      </c>
    </row>
    <row r="761" spans="1:4" ht="11.85" hidden="1" customHeight="1" outlineLevel="3">
      <c r="A761" s="1154"/>
      <c r="B761" s="1158" t="s">
        <v>3108</v>
      </c>
      <c r="C761" s="1154" t="s">
        <v>2749</v>
      </c>
      <c r="D761" s="1156">
        <v>0.5</v>
      </c>
    </row>
    <row r="762" spans="1:4" ht="11.85" hidden="1" customHeight="1" outlineLevel="3">
      <c r="A762" s="1154"/>
      <c r="B762" s="1158" t="s">
        <v>3109</v>
      </c>
      <c r="C762" s="1154" t="s">
        <v>2749</v>
      </c>
      <c r="D762" s="1156">
        <v>0.65</v>
      </c>
    </row>
    <row r="763" spans="1:4" ht="11.85" hidden="1" customHeight="1" outlineLevel="3">
      <c r="A763" s="1154"/>
      <c r="B763" s="1158" t="s">
        <v>3110</v>
      </c>
      <c r="C763" s="1154" t="s">
        <v>2749</v>
      </c>
      <c r="D763" s="1156">
        <v>0.65</v>
      </c>
    </row>
    <row r="764" spans="1:4" ht="11.85" hidden="1" customHeight="1" outlineLevel="3">
      <c r="A764" s="1154"/>
      <c r="B764" s="1158" t="s">
        <v>3111</v>
      </c>
      <c r="C764" s="1154" t="s">
        <v>2749</v>
      </c>
      <c r="D764" s="1156">
        <v>0.65</v>
      </c>
    </row>
    <row r="765" spans="1:4" ht="11.85" hidden="1" customHeight="1" outlineLevel="2" collapsed="1">
      <c r="A765" s="1140"/>
      <c r="B765" s="1143" t="s">
        <v>3112</v>
      </c>
      <c r="C765" s="1140"/>
      <c r="D765" s="1141">
        <v>0.42</v>
      </c>
    </row>
    <row r="766" spans="1:4" ht="11.85" hidden="1" customHeight="1" outlineLevel="3">
      <c r="A766" s="1154"/>
      <c r="B766" s="1158" t="s">
        <v>3113</v>
      </c>
      <c r="C766" s="1154" t="s">
        <v>2749</v>
      </c>
      <c r="D766" s="1156">
        <v>0.41</v>
      </c>
    </row>
    <row r="767" spans="1:4" ht="11.85" hidden="1" customHeight="1" outlineLevel="3">
      <c r="A767" s="1154"/>
      <c r="B767" s="1158" t="s">
        <v>3114</v>
      </c>
      <c r="C767" s="1154" t="s">
        <v>2749</v>
      </c>
      <c r="D767" s="1156">
        <v>0.23</v>
      </c>
    </row>
    <row r="768" spans="1:4" ht="11.85" hidden="1" customHeight="1" outlineLevel="3">
      <c r="A768" s="1154"/>
      <c r="B768" s="1158" t="s">
        <v>3115</v>
      </c>
      <c r="C768" s="1154" t="s">
        <v>2749</v>
      </c>
      <c r="D768" s="1156">
        <v>0.41</v>
      </c>
    </row>
    <row r="769" spans="1:4" ht="11.85" hidden="1" customHeight="1" outlineLevel="3">
      <c r="A769" s="1154"/>
      <c r="B769" s="1158" t="s">
        <v>3116</v>
      </c>
      <c r="C769" s="1154" t="s">
        <v>2749</v>
      </c>
      <c r="D769" s="1156">
        <v>0.41</v>
      </c>
    </row>
    <row r="770" spans="1:4" ht="11.85" hidden="1" customHeight="1" outlineLevel="3">
      <c r="A770" s="1154"/>
      <c r="B770" s="1158" t="s">
        <v>3117</v>
      </c>
      <c r="C770" s="1154" t="s">
        <v>2749</v>
      </c>
      <c r="D770" s="1156">
        <v>0.41</v>
      </c>
    </row>
    <row r="771" spans="1:4" ht="11.85" hidden="1" customHeight="1" outlineLevel="3">
      <c r="A771" s="1154"/>
      <c r="B771" s="1158" t="s">
        <v>3118</v>
      </c>
      <c r="C771" s="1154" t="s">
        <v>2749</v>
      </c>
      <c r="D771" s="1156">
        <v>0.41</v>
      </c>
    </row>
    <row r="772" spans="1:4" ht="11.85" hidden="1" customHeight="1" outlineLevel="3">
      <c r="A772" s="1154"/>
      <c r="B772" s="1158" t="s">
        <v>3119</v>
      </c>
      <c r="C772" s="1154" t="s">
        <v>2749</v>
      </c>
      <c r="D772" s="1156">
        <v>0.21</v>
      </c>
    </row>
    <row r="773" spans="1:4" ht="11.85" hidden="1" customHeight="1" outlineLevel="3">
      <c r="A773" s="1154"/>
      <c r="B773" s="1158" t="s">
        <v>3120</v>
      </c>
      <c r="C773" s="1154" t="s">
        <v>2749</v>
      </c>
      <c r="D773" s="1156">
        <v>0.41</v>
      </c>
    </row>
    <row r="774" spans="1:4" ht="11.85" hidden="1" customHeight="1" outlineLevel="3">
      <c r="A774" s="1154"/>
      <c r="B774" s="1158" t="s">
        <v>3121</v>
      </c>
      <c r="C774" s="1154" t="s">
        <v>3122</v>
      </c>
      <c r="D774" s="1156">
        <v>0.41</v>
      </c>
    </row>
    <row r="775" spans="1:4" ht="11.85" hidden="1" customHeight="1" outlineLevel="3">
      <c r="A775" s="1154"/>
      <c r="B775" s="1158" t="s">
        <v>3123</v>
      </c>
      <c r="C775" s="1154" t="s">
        <v>2749</v>
      </c>
      <c r="D775" s="1156">
        <v>0.41</v>
      </c>
    </row>
    <row r="776" spans="1:4" ht="11.85" hidden="1" customHeight="1" outlineLevel="3">
      <c r="A776" s="1154"/>
      <c r="B776" s="1158" t="s">
        <v>3124</v>
      </c>
      <c r="C776" s="1154" t="s">
        <v>2749</v>
      </c>
      <c r="D776" s="1156">
        <v>0.41</v>
      </c>
    </row>
    <row r="777" spans="1:4" ht="11.85" hidden="1" customHeight="1" outlineLevel="3">
      <c r="A777" s="1154"/>
      <c r="B777" s="1158" t="s">
        <v>3125</v>
      </c>
      <c r="C777" s="1154" t="s">
        <v>2749</v>
      </c>
      <c r="D777" s="1156">
        <v>0.41</v>
      </c>
    </row>
    <row r="778" spans="1:4" ht="11.85" hidden="1" customHeight="1" outlineLevel="3">
      <c r="A778" s="1154"/>
      <c r="B778" s="1158" t="s">
        <v>3126</v>
      </c>
      <c r="C778" s="1154" t="s">
        <v>2749</v>
      </c>
      <c r="D778" s="1156">
        <v>0.23</v>
      </c>
    </row>
    <row r="779" spans="1:4" ht="11.85" hidden="1" customHeight="1" outlineLevel="3">
      <c r="A779" s="1154"/>
      <c r="B779" s="1158" t="s">
        <v>3127</v>
      </c>
      <c r="C779" s="1154" t="s">
        <v>2749</v>
      </c>
      <c r="D779" s="1156">
        <v>0.21</v>
      </c>
    </row>
    <row r="780" spans="1:4" ht="11.85" hidden="1" customHeight="1" outlineLevel="3">
      <c r="A780" s="1154"/>
      <c r="B780" s="1158" t="s">
        <v>3128</v>
      </c>
      <c r="C780" s="1154" t="s">
        <v>2749</v>
      </c>
      <c r="D780" s="1156">
        <v>0.41</v>
      </c>
    </row>
    <row r="781" spans="1:4" ht="11.85" hidden="1" customHeight="1" outlineLevel="3">
      <c r="A781" s="1154"/>
      <c r="B781" s="1158" t="s">
        <v>3129</v>
      </c>
      <c r="C781" s="1154" t="s">
        <v>2749</v>
      </c>
      <c r="D781" s="1156">
        <v>0.41</v>
      </c>
    </row>
    <row r="782" spans="1:4" ht="11.85" hidden="1" customHeight="1" outlineLevel="3">
      <c r="A782" s="1154"/>
      <c r="B782" s="1158" t="s">
        <v>3130</v>
      </c>
      <c r="C782" s="1154" t="s">
        <v>2749</v>
      </c>
      <c r="D782" s="1156">
        <v>0.41</v>
      </c>
    </row>
    <row r="783" spans="1:4" ht="11.85" hidden="1" customHeight="1" outlineLevel="3">
      <c r="A783" s="1154"/>
      <c r="B783" s="1158" t="s">
        <v>3131</v>
      </c>
      <c r="C783" s="1154" t="s">
        <v>2749</v>
      </c>
      <c r="D783" s="1156">
        <v>0.21</v>
      </c>
    </row>
    <row r="784" spans="1:4" ht="11.85" hidden="1" customHeight="1" outlineLevel="3">
      <c r="A784" s="1154"/>
      <c r="B784" s="1158" t="s">
        <v>3132</v>
      </c>
      <c r="C784" s="1154" t="s">
        <v>2749</v>
      </c>
      <c r="D784" s="1156">
        <v>0.42</v>
      </c>
    </row>
    <row r="785" spans="1:4" ht="11.85" hidden="1" customHeight="1" outlineLevel="3">
      <c r="A785" s="1154"/>
      <c r="B785" s="1158" t="s">
        <v>3133</v>
      </c>
      <c r="C785" s="1154" t="s">
        <v>2749</v>
      </c>
      <c r="D785" s="1156">
        <v>0.21</v>
      </c>
    </row>
    <row r="786" spans="1:4" ht="11.85" hidden="1" customHeight="1" outlineLevel="3">
      <c r="A786" s="1154"/>
      <c r="B786" s="1158" t="s">
        <v>3134</v>
      </c>
      <c r="C786" s="1154" t="s">
        <v>2749</v>
      </c>
      <c r="D786" s="1156">
        <v>0.42</v>
      </c>
    </row>
    <row r="787" spans="1:4" ht="11.85" hidden="1" customHeight="1" outlineLevel="3">
      <c r="A787" s="1154"/>
      <c r="B787" s="1158" t="s">
        <v>3135</v>
      </c>
      <c r="C787" s="1154" t="s">
        <v>2749</v>
      </c>
      <c r="D787" s="1156">
        <v>0.41</v>
      </c>
    </row>
    <row r="788" spans="1:4" ht="11.85" hidden="1" customHeight="1" outlineLevel="3">
      <c r="A788" s="1154"/>
      <c r="B788" s="1158" t="s">
        <v>3136</v>
      </c>
      <c r="C788" s="1154" t="s">
        <v>2749</v>
      </c>
      <c r="D788" s="1156">
        <v>0.12</v>
      </c>
    </row>
    <row r="789" spans="1:4" ht="11.85" hidden="1" customHeight="1" outlineLevel="3">
      <c r="A789" s="1154"/>
      <c r="B789" s="1158" t="s">
        <v>3137</v>
      </c>
      <c r="C789" s="1154" t="s">
        <v>2749</v>
      </c>
      <c r="D789" s="1156">
        <v>0.41</v>
      </c>
    </row>
    <row r="790" spans="1:4" ht="11.85" hidden="1" customHeight="1" outlineLevel="3">
      <c r="A790" s="1154"/>
      <c r="B790" s="1158" t="s">
        <v>3138</v>
      </c>
      <c r="C790" s="1154" t="s">
        <v>2749</v>
      </c>
      <c r="D790" s="1156">
        <v>0.39</v>
      </c>
    </row>
    <row r="791" spans="1:4" ht="11.85" customHeight="1" collapsed="1">
      <c r="A791" s="1140"/>
      <c r="B791" s="1140" t="s">
        <v>3139</v>
      </c>
      <c r="C791" s="1140"/>
      <c r="D791" s="1141">
        <v>2</v>
      </c>
    </row>
    <row r="792" spans="1:4" ht="11.85" hidden="1" customHeight="1" outlineLevel="1">
      <c r="A792" s="1154" t="s">
        <v>3140</v>
      </c>
      <c r="B792" s="1155" t="s">
        <v>3141</v>
      </c>
      <c r="C792" s="1154" t="s">
        <v>763</v>
      </c>
      <c r="D792" s="1156">
        <v>0.73</v>
      </c>
    </row>
    <row r="793" spans="1:4" ht="11.85" hidden="1" customHeight="1" outlineLevel="1">
      <c r="A793" s="1154" t="s">
        <v>3142</v>
      </c>
      <c r="B793" s="1155" t="s">
        <v>3143</v>
      </c>
      <c r="C793" s="1154" t="s">
        <v>763</v>
      </c>
      <c r="D793" s="1156">
        <v>0.83</v>
      </c>
    </row>
    <row r="794" spans="1:4" ht="11.85" hidden="1" customHeight="1" outlineLevel="1">
      <c r="A794" s="1154" t="s">
        <v>3144</v>
      </c>
      <c r="B794" s="1155" t="s">
        <v>3145</v>
      </c>
      <c r="C794" s="1154" t="s">
        <v>763</v>
      </c>
      <c r="D794" s="1156">
        <v>0.51</v>
      </c>
    </row>
    <row r="795" spans="1:4" ht="11.85" hidden="1" customHeight="1" outlineLevel="1">
      <c r="A795" s="1154"/>
      <c r="B795" s="1155" t="s">
        <v>3146</v>
      </c>
      <c r="C795" s="1154" t="s">
        <v>763</v>
      </c>
      <c r="D795" s="1156">
        <v>0.04</v>
      </c>
    </row>
    <row r="796" spans="1:4" ht="11.85" hidden="1" customHeight="1" outlineLevel="1">
      <c r="A796" s="1154"/>
      <c r="B796" s="1155" t="s">
        <v>3147</v>
      </c>
      <c r="C796" s="1154" t="s">
        <v>763</v>
      </c>
      <c r="D796" s="1156">
        <v>0.96</v>
      </c>
    </row>
    <row r="797" spans="1:4" ht="11.85" hidden="1" customHeight="1" outlineLevel="1">
      <c r="A797" s="1154" t="s">
        <v>3148</v>
      </c>
      <c r="B797" s="1155" t="s">
        <v>3149</v>
      </c>
      <c r="C797" s="1154" t="s">
        <v>763</v>
      </c>
      <c r="D797" s="1156">
        <v>1.19</v>
      </c>
    </row>
    <row r="798" spans="1:4" ht="11.85" hidden="1" customHeight="1" outlineLevel="1">
      <c r="A798" s="1154" t="s">
        <v>3150</v>
      </c>
      <c r="B798" s="1155" t="s">
        <v>3151</v>
      </c>
      <c r="C798" s="1154" t="s">
        <v>763</v>
      </c>
      <c r="D798" s="1156">
        <v>1.0900000000000001</v>
      </c>
    </row>
    <row r="799" spans="1:4" ht="11.85" hidden="1" customHeight="1" outlineLevel="1">
      <c r="A799" s="1154"/>
      <c r="B799" s="1155" t="s">
        <v>3152</v>
      </c>
      <c r="C799" s="1154" t="s">
        <v>763</v>
      </c>
      <c r="D799" s="1156">
        <v>0.2</v>
      </c>
    </row>
    <row r="800" spans="1:4" ht="11.85" hidden="1" customHeight="1" outlineLevel="1">
      <c r="A800" s="1154" t="s">
        <v>3153</v>
      </c>
      <c r="B800" s="1155" t="s">
        <v>3154</v>
      </c>
      <c r="C800" s="1154" t="s">
        <v>763</v>
      </c>
      <c r="D800" s="1156">
        <v>1.56</v>
      </c>
    </row>
    <row r="801" spans="1:4" ht="11.85" hidden="1" customHeight="1" outlineLevel="1">
      <c r="A801" s="1154" t="s">
        <v>3155</v>
      </c>
      <c r="B801" s="1155" t="s">
        <v>3156</v>
      </c>
      <c r="C801" s="1154" t="s">
        <v>763</v>
      </c>
      <c r="D801" s="1156">
        <v>2</v>
      </c>
    </row>
    <row r="802" spans="1:4" ht="11.85" hidden="1" customHeight="1" outlineLevel="1">
      <c r="A802" s="1154" t="s">
        <v>3157</v>
      </c>
      <c r="B802" s="1155" t="s">
        <v>3158</v>
      </c>
      <c r="C802" s="1154" t="s">
        <v>763</v>
      </c>
      <c r="D802" s="1156">
        <v>1.45</v>
      </c>
    </row>
    <row r="803" spans="1:4" ht="11.85" hidden="1" customHeight="1" outlineLevel="1">
      <c r="A803" s="1154"/>
      <c r="B803" s="1155" t="s">
        <v>3159</v>
      </c>
      <c r="C803" s="1154" t="s">
        <v>763</v>
      </c>
      <c r="D803" s="1156">
        <v>1.23</v>
      </c>
    </row>
    <row r="804" spans="1:4" ht="11.85" customHeight="1" collapsed="1">
      <c r="A804" s="1140"/>
      <c r="B804" s="1140" t="s">
        <v>3160</v>
      </c>
      <c r="C804" s="1140"/>
      <c r="D804" s="1141">
        <v>10.28</v>
      </c>
    </row>
    <row r="805" spans="1:4" ht="11.85" hidden="1" customHeight="1" outlineLevel="1" collapsed="1">
      <c r="A805" s="1140"/>
      <c r="B805" s="1142" t="s">
        <v>3161</v>
      </c>
      <c r="C805" s="1140"/>
      <c r="D805" s="1141">
        <v>6</v>
      </c>
    </row>
    <row r="806" spans="1:4" ht="11.85" hidden="1" customHeight="1" outlineLevel="2">
      <c r="A806" s="1154" t="s">
        <v>3162</v>
      </c>
      <c r="B806" s="1157" t="s">
        <v>3163</v>
      </c>
      <c r="C806" s="1154" t="s">
        <v>3164</v>
      </c>
      <c r="D806" s="1156">
        <v>5.89</v>
      </c>
    </row>
    <row r="807" spans="1:4" ht="11.85" hidden="1" customHeight="1" outlineLevel="2">
      <c r="A807" s="1154" t="s">
        <v>3162</v>
      </c>
      <c r="B807" s="1157" t="s">
        <v>3165</v>
      </c>
      <c r="C807" s="1154" t="s">
        <v>3164</v>
      </c>
      <c r="D807" s="1156">
        <v>5.42</v>
      </c>
    </row>
    <row r="808" spans="1:4" ht="11.85" hidden="1" customHeight="1" outlineLevel="2">
      <c r="A808" s="1154" t="s">
        <v>3166</v>
      </c>
      <c r="B808" s="1157" t="s">
        <v>3167</v>
      </c>
      <c r="C808" s="1154" t="s">
        <v>3164</v>
      </c>
      <c r="D808" s="1156">
        <v>4.3</v>
      </c>
    </row>
    <row r="809" spans="1:4" ht="11.85" hidden="1" customHeight="1" outlineLevel="2">
      <c r="A809" s="1154" t="s">
        <v>3168</v>
      </c>
      <c r="B809" s="1157" t="s">
        <v>3169</v>
      </c>
      <c r="C809" s="1154" t="s">
        <v>3164</v>
      </c>
      <c r="D809" s="1156">
        <v>4.5199999999999996</v>
      </c>
    </row>
    <row r="810" spans="1:4" ht="11.85" hidden="1" customHeight="1" outlineLevel="2">
      <c r="A810" s="1154" t="s">
        <v>3170</v>
      </c>
      <c r="B810" s="1157" t="s">
        <v>3171</v>
      </c>
      <c r="C810" s="1154" t="s">
        <v>3164</v>
      </c>
      <c r="D810" s="1156">
        <v>6</v>
      </c>
    </row>
    <row r="811" spans="1:4" ht="11.85" hidden="1" customHeight="1" outlineLevel="2">
      <c r="A811" s="1154" t="s">
        <v>3172</v>
      </c>
      <c r="B811" s="1157" t="s">
        <v>3173</v>
      </c>
      <c r="C811" s="1154" t="s">
        <v>3164</v>
      </c>
      <c r="D811" s="1156">
        <v>2.69</v>
      </c>
    </row>
    <row r="812" spans="1:4" ht="11.85" hidden="1" customHeight="1" outlineLevel="2">
      <c r="A812" s="1154" t="s">
        <v>3174</v>
      </c>
      <c r="B812" s="1157" t="s">
        <v>3175</v>
      </c>
      <c r="C812" s="1154" t="s">
        <v>3164</v>
      </c>
      <c r="D812" s="1156">
        <v>3.44</v>
      </c>
    </row>
    <row r="813" spans="1:4" ht="11.85" hidden="1" customHeight="1" outlineLevel="2">
      <c r="A813" s="1154" t="s">
        <v>3162</v>
      </c>
      <c r="B813" s="1157" t="s">
        <v>3176</v>
      </c>
      <c r="C813" s="1154" t="s">
        <v>3164</v>
      </c>
      <c r="D813" s="1156">
        <v>3.96</v>
      </c>
    </row>
    <row r="814" spans="1:4" ht="11.85" hidden="1" customHeight="1" outlineLevel="1" collapsed="1">
      <c r="A814" s="1140"/>
      <c r="B814" s="1142" t="s">
        <v>3177</v>
      </c>
      <c r="C814" s="1140"/>
      <c r="D814" s="1141">
        <v>5.25</v>
      </c>
    </row>
    <row r="815" spans="1:4" ht="11.85" hidden="1" customHeight="1" outlineLevel="2">
      <c r="A815" s="1154" t="s">
        <v>3178</v>
      </c>
      <c r="B815" s="1157" t="s">
        <v>3179</v>
      </c>
      <c r="C815" s="1154" t="s">
        <v>3164</v>
      </c>
      <c r="D815" s="1156">
        <v>3.16</v>
      </c>
    </row>
    <row r="816" spans="1:4" ht="11.85" hidden="1" customHeight="1" outlineLevel="2">
      <c r="A816" s="1154" t="s">
        <v>3180</v>
      </c>
      <c r="B816" s="1157" t="s">
        <v>3181</v>
      </c>
      <c r="C816" s="1154" t="s">
        <v>3164</v>
      </c>
      <c r="D816" s="1156">
        <v>2.81</v>
      </c>
    </row>
    <row r="817" spans="1:4" ht="11.85" hidden="1" customHeight="1" outlineLevel="2">
      <c r="A817" s="1154" t="s">
        <v>3182</v>
      </c>
      <c r="B817" s="1157" t="s">
        <v>3183</v>
      </c>
      <c r="C817" s="1154" t="s">
        <v>3164</v>
      </c>
      <c r="D817" s="1156">
        <v>5.25</v>
      </c>
    </row>
    <row r="818" spans="1:4" ht="11.85" hidden="1" customHeight="1" outlineLevel="2">
      <c r="A818" s="1154" t="s">
        <v>3184</v>
      </c>
      <c r="B818" s="1157" t="s">
        <v>3185</v>
      </c>
      <c r="C818" s="1154" t="s">
        <v>3164</v>
      </c>
      <c r="D818" s="1156">
        <v>4.71</v>
      </c>
    </row>
    <row r="819" spans="1:4" ht="11.85" hidden="1" customHeight="1" outlineLevel="1" collapsed="1">
      <c r="A819" s="1140"/>
      <c r="B819" s="1142" t="s">
        <v>3186</v>
      </c>
      <c r="C819" s="1140"/>
      <c r="D819" s="1141">
        <v>10.28</v>
      </c>
    </row>
    <row r="820" spans="1:4" ht="11.85" hidden="1" customHeight="1" outlineLevel="2">
      <c r="A820" s="1154" t="s">
        <v>3187</v>
      </c>
      <c r="B820" s="1157" t="s">
        <v>3188</v>
      </c>
      <c r="C820" s="1154" t="s">
        <v>763</v>
      </c>
      <c r="D820" s="1156">
        <v>3.42</v>
      </c>
    </row>
    <row r="821" spans="1:4" ht="11.85" hidden="1" customHeight="1" outlineLevel="2">
      <c r="A821" s="1154" t="s">
        <v>3189</v>
      </c>
      <c r="B821" s="1157" t="s">
        <v>3190</v>
      </c>
      <c r="C821" s="1154" t="s">
        <v>763</v>
      </c>
      <c r="D821" s="1156">
        <v>10.07</v>
      </c>
    </row>
    <row r="822" spans="1:4" ht="11.85" hidden="1" customHeight="1" outlineLevel="2">
      <c r="A822" s="1154" t="s">
        <v>3191</v>
      </c>
      <c r="B822" s="1157" t="s">
        <v>3192</v>
      </c>
      <c r="C822" s="1154" t="s">
        <v>763</v>
      </c>
      <c r="D822" s="1156">
        <v>6.46</v>
      </c>
    </row>
    <row r="823" spans="1:4" ht="11.85" hidden="1" customHeight="1" outlineLevel="2">
      <c r="A823" s="1154" t="s">
        <v>3193</v>
      </c>
      <c r="B823" s="1157" t="s">
        <v>3194</v>
      </c>
      <c r="C823" s="1154" t="s">
        <v>763</v>
      </c>
      <c r="D823" s="1156">
        <v>10.28</v>
      </c>
    </row>
    <row r="824" spans="1:4" ht="11.85" hidden="1" customHeight="1" outlineLevel="2">
      <c r="A824" s="1154" t="s">
        <v>3195</v>
      </c>
      <c r="B824" s="1157" t="s">
        <v>3196</v>
      </c>
      <c r="C824" s="1154" t="s">
        <v>763</v>
      </c>
      <c r="D824" s="1156">
        <v>8.14</v>
      </c>
    </row>
    <row r="825" spans="1:4" ht="11.85" hidden="1" customHeight="1" outlineLevel="2">
      <c r="A825" s="1154" t="s">
        <v>3197</v>
      </c>
      <c r="B825" s="1157" t="s">
        <v>3198</v>
      </c>
      <c r="C825" s="1154" t="s">
        <v>763</v>
      </c>
      <c r="D825" s="1156">
        <v>4.76</v>
      </c>
    </row>
    <row r="826" spans="1:4" ht="11.85" hidden="1" customHeight="1" outlineLevel="2">
      <c r="A826" s="1154" t="s">
        <v>3199</v>
      </c>
      <c r="B826" s="1157" t="s">
        <v>3200</v>
      </c>
      <c r="C826" s="1154" t="s">
        <v>763</v>
      </c>
      <c r="D826" s="1156">
        <v>7.28</v>
      </c>
    </row>
    <row r="827" spans="1:4" ht="11.85" customHeight="1" collapsed="1">
      <c r="A827" s="1140"/>
      <c r="B827" s="1140" t="s">
        <v>3201</v>
      </c>
      <c r="C827" s="1140"/>
      <c r="D827" s="1141">
        <v>3.38</v>
      </c>
    </row>
    <row r="828" spans="1:4" ht="11.85" hidden="1" customHeight="1" outlineLevel="1" collapsed="1">
      <c r="A828" s="1140"/>
      <c r="B828" s="1142" t="s">
        <v>3202</v>
      </c>
      <c r="C828" s="1140"/>
      <c r="D828" s="1141">
        <v>1.43</v>
      </c>
    </row>
    <row r="829" spans="1:4" ht="11.85" hidden="1" customHeight="1" outlineLevel="2">
      <c r="A829" s="1154" t="s">
        <v>3203</v>
      </c>
      <c r="B829" s="1157" t="s">
        <v>3204</v>
      </c>
      <c r="C829" s="1154" t="s">
        <v>763</v>
      </c>
      <c r="D829" s="1156">
        <v>0.26</v>
      </c>
    </row>
    <row r="830" spans="1:4" ht="11.85" hidden="1" customHeight="1" outlineLevel="2">
      <c r="A830" s="1154" t="s">
        <v>3205</v>
      </c>
      <c r="B830" s="1157" t="s">
        <v>3206</v>
      </c>
      <c r="C830" s="1154" t="s">
        <v>763</v>
      </c>
      <c r="D830" s="1156">
        <v>0.26</v>
      </c>
    </row>
    <row r="831" spans="1:4" ht="11.85" hidden="1" customHeight="1" outlineLevel="2">
      <c r="A831" s="1154"/>
      <c r="B831" s="1157" t="s">
        <v>3207</v>
      </c>
      <c r="C831" s="1154" t="s">
        <v>763</v>
      </c>
      <c r="D831" s="1156">
        <v>0.64</v>
      </c>
    </row>
    <row r="832" spans="1:4" ht="11.85" hidden="1" customHeight="1" outlineLevel="2">
      <c r="A832" s="1154"/>
      <c r="B832" s="1157" t="s">
        <v>3208</v>
      </c>
      <c r="C832" s="1154" t="s">
        <v>763</v>
      </c>
      <c r="D832" s="1156">
        <v>1.08</v>
      </c>
    </row>
    <row r="833" spans="1:4" ht="22.35" hidden="1" customHeight="1" outlineLevel="2">
      <c r="A833" s="1154" t="s">
        <v>3209</v>
      </c>
      <c r="B833" s="1157" t="s">
        <v>3210</v>
      </c>
      <c r="C833" s="1154" t="s">
        <v>763</v>
      </c>
      <c r="D833" s="1156">
        <v>1.1399999999999999</v>
      </c>
    </row>
    <row r="834" spans="1:4" ht="11.85" hidden="1" customHeight="1" outlineLevel="2">
      <c r="A834" s="1154" t="s">
        <v>3211</v>
      </c>
      <c r="B834" s="1157" t="s">
        <v>3212</v>
      </c>
      <c r="C834" s="1154" t="s">
        <v>763</v>
      </c>
      <c r="D834" s="1156">
        <v>1.25</v>
      </c>
    </row>
    <row r="835" spans="1:4" ht="11.85" hidden="1" customHeight="1" outlineLevel="2">
      <c r="A835" s="1154" t="s">
        <v>3213</v>
      </c>
      <c r="B835" s="1157" t="s">
        <v>3214</v>
      </c>
      <c r="C835" s="1154" t="s">
        <v>763</v>
      </c>
      <c r="D835" s="1156">
        <v>1.43</v>
      </c>
    </row>
    <row r="836" spans="1:4" ht="11.85" hidden="1" customHeight="1" outlineLevel="2">
      <c r="A836" s="1154" t="s">
        <v>3215</v>
      </c>
      <c r="B836" s="1157" t="s">
        <v>3216</v>
      </c>
      <c r="C836" s="1154" t="s">
        <v>763</v>
      </c>
      <c r="D836" s="1156">
        <v>1.22</v>
      </c>
    </row>
    <row r="837" spans="1:4" ht="11.85" hidden="1" customHeight="1" outlineLevel="1" collapsed="1">
      <c r="A837" s="1140"/>
      <c r="B837" s="1142" t="s">
        <v>3217</v>
      </c>
      <c r="C837" s="1140"/>
      <c r="D837" s="1141">
        <v>1.43</v>
      </c>
    </row>
    <row r="838" spans="1:4" ht="11.85" hidden="1" customHeight="1" outlineLevel="2">
      <c r="A838" s="1154" t="s">
        <v>3218</v>
      </c>
      <c r="B838" s="1157" t="s">
        <v>3219</v>
      </c>
      <c r="C838" s="1154" t="s">
        <v>763</v>
      </c>
      <c r="D838" s="1156">
        <v>0.37</v>
      </c>
    </row>
    <row r="839" spans="1:4" ht="11.85" hidden="1" customHeight="1" outlineLevel="2">
      <c r="A839" s="1154" t="s">
        <v>3220</v>
      </c>
      <c r="B839" s="1157" t="s">
        <v>3221</v>
      </c>
      <c r="C839" s="1154" t="s">
        <v>763</v>
      </c>
      <c r="D839" s="1156">
        <v>0.61</v>
      </c>
    </row>
    <row r="840" spans="1:4" ht="11.85" hidden="1" customHeight="1" outlineLevel="2">
      <c r="A840" s="1154" t="s">
        <v>3222</v>
      </c>
      <c r="B840" s="1157" t="s">
        <v>3223</v>
      </c>
      <c r="C840" s="1154" t="s">
        <v>763</v>
      </c>
      <c r="D840" s="1156">
        <v>0.22</v>
      </c>
    </row>
    <row r="841" spans="1:4" ht="11.85" hidden="1" customHeight="1" outlineLevel="2">
      <c r="A841" s="1154" t="s">
        <v>3224</v>
      </c>
      <c r="B841" s="1157" t="s">
        <v>3225</v>
      </c>
      <c r="C841" s="1154" t="s">
        <v>763</v>
      </c>
      <c r="D841" s="1156">
        <v>0.17</v>
      </c>
    </row>
    <row r="842" spans="1:4" ht="11.85" hidden="1" customHeight="1" outlineLevel="2">
      <c r="A842" s="1154" t="s">
        <v>3226</v>
      </c>
      <c r="B842" s="1157" t="s">
        <v>3227</v>
      </c>
      <c r="C842" s="1154" t="s">
        <v>763</v>
      </c>
      <c r="D842" s="1156">
        <v>0.22</v>
      </c>
    </row>
    <row r="843" spans="1:4" ht="11.85" hidden="1" customHeight="1" outlineLevel="2">
      <c r="A843" s="1154"/>
      <c r="B843" s="1157" t="s">
        <v>3228</v>
      </c>
      <c r="C843" s="1154" t="s">
        <v>763</v>
      </c>
      <c r="D843" s="1156">
        <v>0.76</v>
      </c>
    </row>
    <row r="844" spans="1:4" ht="11.85" hidden="1" customHeight="1" outlineLevel="2">
      <c r="A844" s="1160">
        <v>1010</v>
      </c>
      <c r="B844" s="1157" t="s">
        <v>3229</v>
      </c>
      <c r="C844" s="1154" t="s">
        <v>763</v>
      </c>
      <c r="D844" s="1156">
        <v>1.43</v>
      </c>
    </row>
    <row r="845" spans="1:4" ht="11.85" hidden="1" customHeight="1" outlineLevel="1" collapsed="1">
      <c r="A845" s="1140"/>
      <c r="B845" s="1142" t="s">
        <v>3230</v>
      </c>
      <c r="C845" s="1140"/>
      <c r="D845" s="1141">
        <v>2.33</v>
      </c>
    </row>
    <row r="846" spans="1:4" ht="11.85" hidden="1" customHeight="1" outlineLevel="2">
      <c r="A846" s="1154" t="s">
        <v>3231</v>
      </c>
      <c r="B846" s="1157" t="s">
        <v>3232</v>
      </c>
      <c r="C846" s="1154" t="s">
        <v>763</v>
      </c>
      <c r="D846" s="1156">
        <v>0.24</v>
      </c>
    </row>
    <row r="847" spans="1:4" ht="11.85" hidden="1" customHeight="1" outlineLevel="2">
      <c r="A847" s="1154" t="s">
        <v>3233</v>
      </c>
      <c r="B847" s="1157" t="s">
        <v>3234</v>
      </c>
      <c r="C847" s="1154" t="s">
        <v>763</v>
      </c>
      <c r="D847" s="1156">
        <v>0.2</v>
      </c>
    </row>
    <row r="848" spans="1:4" ht="11.85" hidden="1" customHeight="1" outlineLevel="2">
      <c r="A848" s="1154" t="s">
        <v>3235</v>
      </c>
      <c r="B848" s="1157" t="s">
        <v>3236</v>
      </c>
      <c r="C848" s="1154" t="s">
        <v>763</v>
      </c>
      <c r="D848" s="1156">
        <v>0.22</v>
      </c>
    </row>
    <row r="849" spans="1:4" ht="11.85" hidden="1" customHeight="1" outlineLevel="2">
      <c r="A849" s="1154"/>
      <c r="B849" s="1157" t="s">
        <v>3237</v>
      </c>
      <c r="C849" s="1154" t="s">
        <v>763</v>
      </c>
      <c r="D849" s="1156">
        <v>1.29</v>
      </c>
    </row>
    <row r="850" spans="1:4" ht="11.85" hidden="1" customHeight="1" outlineLevel="2">
      <c r="A850" s="1154"/>
      <c r="B850" s="1157" t="s">
        <v>3238</v>
      </c>
      <c r="C850" s="1154" t="s">
        <v>763</v>
      </c>
      <c r="D850" s="1156">
        <v>2.33</v>
      </c>
    </row>
    <row r="851" spans="1:4" ht="11.85" hidden="1" customHeight="1" outlineLevel="2">
      <c r="A851" s="1154" t="s">
        <v>3239</v>
      </c>
      <c r="B851" s="1157" t="s">
        <v>3240</v>
      </c>
      <c r="C851" s="1154" t="s">
        <v>763</v>
      </c>
      <c r="D851" s="1156">
        <v>1.65</v>
      </c>
    </row>
    <row r="852" spans="1:4" ht="11.85" hidden="1" customHeight="1" outlineLevel="2">
      <c r="A852" s="1154" t="s">
        <v>3241</v>
      </c>
      <c r="B852" s="1157" t="s">
        <v>3242</v>
      </c>
      <c r="C852" s="1154" t="s">
        <v>763</v>
      </c>
      <c r="D852" s="1156">
        <v>2.02</v>
      </c>
    </row>
    <row r="853" spans="1:4" ht="11.85" hidden="1" customHeight="1" outlineLevel="2">
      <c r="A853" s="1154" t="s">
        <v>3243</v>
      </c>
      <c r="B853" s="1157" t="s">
        <v>3244</v>
      </c>
      <c r="C853" s="1154" t="s">
        <v>763</v>
      </c>
      <c r="D853" s="1156">
        <v>1.77</v>
      </c>
    </row>
    <row r="854" spans="1:4" ht="11.85" hidden="1" customHeight="1" outlineLevel="2">
      <c r="A854" s="1154" t="s">
        <v>3245</v>
      </c>
      <c r="B854" s="1157" t="s">
        <v>3246</v>
      </c>
      <c r="C854" s="1154" t="s">
        <v>763</v>
      </c>
      <c r="D854" s="1156">
        <v>2.0499999999999998</v>
      </c>
    </row>
    <row r="855" spans="1:4" ht="11.85" hidden="1" customHeight="1" outlineLevel="1" collapsed="1">
      <c r="A855" s="1140"/>
      <c r="B855" s="1142" t="s">
        <v>3247</v>
      </c>
      <c r="C855" s="1140"/>
      <c r="D855" s="1141">
        <v>3.38</v>
      </c>
    </row>
    <row r="856" spans="1:4" ht="11.85" hidden="1" customHeight="1" outlineLevel="2">
      <c r="A856" s="1154" t="s">
        <v>3248</v>
      </c>
      <c r="B856" s="1157" t="s">
        <v>3249</v>
      </c>
      <c r="C856" s="1154" t="s">
        <v>763</v>
      </c>
      <c r="D856" s="1156">
        <v>2.97</v>
      </c>
    </row>
    <row r="857" spans="1:4" ht="11.85" hidden="1" customHeight="1" outlineLevel="2">
      <c r="A857" s="1154" t="s">
        <v>3250</v>
      </c>
      <c r="B857" s="1157" t="s">
        <v>3251</v>
      </c>
      <c r="C857" s="1154" t="s">
        <v>763</v>
      </c>
      <c r="D857" s="1156">
        <v>3.38</v>
      </c>
    </row>
    <row r="858" spans="1:4" ht="11.85" hidden="1" customHeight="1" outlineLevel="1" collapsed="1">
      <c r="A858" s="1140"/>
      <c r="B858" s="1142" t="s">
        <v>3252</v>
      </c>
      <c r="C858" s="1140"/>
      <c r="D858" s="1141">
        <v>0.54</v>
      </c>
    </row>
    <row r="859" spans="1:4" ht="11.85" hidden="1" customHeight="1" outlineLevel="2">
      <c r="A859" s="1154"/>
      <c r="B859" s="1157" t="s">
        <v>3253</v>
      </c>
      <c r="C859" s="1154" t="s">
        <v>763</v>
      </c>
      <c r="D859" s="1156">
        <v>0.15</v>
      </c>
    </row>
    <row r="860" spans="1:4" ht="11.85" hidden="1" customHeight="1" outlineLevel="2">
      <c r="A860" s="1160">
        <v>1061</v>
      </c>
      <c r="B860" s="1157" t="s">
        <v>3254</v>
      </c>
      <c r="C860" s="1154" t="s">
        <v>763</v>
      </c>
      <c r="D860" s="1156">
        <v>0.17</v>
      </c>
    </row>
    <row r="861" spans="1:4" ht="11.85" hidden="1" customHeight="1" outlineLevel="2">
      <c r="A861" s="1160">
        <v>1062</v>
      </c>
      <c r="B861" s="1157" t="s">
        <v>3255</v>
      </c>
      <c r="C861" s="1154" t="s">
        <v>763</v>
      </c>
      <c r="D861" s="1156">
        <v>0.2</v>
      </c>
    </row>
    <row r="862" spans="1:4" ht="11.85" hidden="1" customHeight="1" outlineLevel="2">
      <c r="A862" s="1160">
        <v>1060</v>
      </c>
      <c r="B862" s="1157" t="s">
        <v>3256</v>
      </c>
      <c r="C862" s="1154" t="s">
        <v>763</v>
      </c>
      <c r="D862" s="1156">
        <v>0.54</v>
      </c>
    </row>
    <row r="863" spans="1:4" ht="11.85" customHeight="1" collapsed="1">
      <c r="A863" s="1140"/>
      <c r="B863" s="1140" t="s">
        <v>3257</v>
      </c>
      <c r="C863" s="1140"/>
      <c r="D863" s="1141">
        <v>485.02</v>
      </c>
    </row>
    <row r="864" spans="1:4" ht="11.85" hidden="1" customHeight="1" outlineLevel="1" collapsed="1">
      <c r="A864" s="1140"/>
      <c r="B864" s="1142" t="s">
        <v>3258</v>
      </c>
      <c r="C864" s="1140"/>
      <c r="D864" s="1141">
        <v>485.02</v>
      </c>
    </row>
    <row r="865" spans="1:4" ht="11.85" hidden="1" customHeight="1" outlineLevel="2">
      <c r="A865" s="1154" t="s">
        <v>3259</v>
      </c>
      <c r="B865" s="1157" t="s">
        <v>3260</v>
      </c>
      <c r="C865" s="1154" t="s">
        <v>763</v>
      </c>
      <c r="D865" s="1156">
        <v>17.29</v>
      </c>
    </row>
    <row r="866" spans="1:4" ht="11.85" hidden="1" customHeight="1" outlineLevel="2">
      <c r="A866" s="1154" t="s">
        <v>3261</v>
      </c>
      <c r="B866" s="1157" t="s">
        <v>3262</v>
      </c>
      <c r="C866" s="1154" t="s">
        <v>763</v>
      </c>
      <c r="D866" s="1156">
        <v>0.41</v>
      </c>
    </row>
    <row r="867" spans="1:4" ht="11.85" hidden="1" customHeight="1" outlineLevel="2">
      <c r="A867" s="1154" t="s">
        <v>3263</v>
      </c>
      <c r="B867" s="1157" t="s">
        <v>3264</v>
      </c>
      <c r="C867" s="1154" t="s">
        <v>763</v>
      </c>
      <c r="D867" s="1156">
        <v>3.25</v>
      </c>
    </row>
    <row r="868" spans="1:4" ht="11.85" hidden="1" customHeight="1" outlineLevel="2">
      <c r="A868" s="1154" t="s">
        <v>3265</v>
      </c>
      <c r="B868" s="1157" t="s">
        <v>3266</v>
      </c>
      <c r="C868" s="1154" t="s">
        <v>763</v>
      </c>
      <c r="D868" s="1156">
        <v>73.099999999999994</v>
      </c>
    </row>
    <row r="869" spans="1:4" ht="22.35" hidden="1" customHeight="1" outlineLevel="2">
      <c r="A869" s="1154" t="s">
        <v>3267</v>
      </c>
      <c r="B869" s="1157" t="s">
        <v>3268</v>
      </c>
      <c r="C869" s="1154" t="s">
        <v>763</v>
      </c>
      <c r="D869" s="1156">
        <v>97.46</v>
      </c>
    </row>
    <row r="870" spans="1:4" ht="11.85" hidden="1" customHeight="1" outlineLevel="2">
      <c r="A870" s="1154" t="s">
        <v>3269</v>
      </c>
      <c r="B870" s="1157" t="s">
        <v>3270</v>
      </c>
      <c r="C870" s="1154" t="s">
        <v>763</v>
      </c>
      <c r="D870" s="1156">
        <v>17.059999999999999</v>
      </c>
    </row>
    <row r="871" spans="1:4" ht="11.85" hidden="1" customHeight="1" outlineLevel="2">
      <c r="A871" s="1154" t="s">
        <v>3271</v>
      </c>
      <c r="B871" s="1157" t="s">
        <v>3272</v>
      </c>
      <c r="C871" s="1154" t="s">
        <v>763</v>
      </c>
      <c r="D871" s="1156">
        <v>485.02</v>
      </c>
    </row>
    <row r="872" spans="1:4" ht="22.35" hidden="1" customHeight="1" outlineLevel="2">
      <c r="A872" s="1154" t="s">
        <v>3273</v>
      </c>
      <c r="B872" s="1157" t="s">
        <v>3274</v>
      </c>
      <c r="C872" s="1154" t="s">
        <v>763</v>
      </c>
      <c r="D872" s="1156">
        <v>220.65</v>
      </c>
    </row>
    <row r="873" spans="1:4" ht="22.35" hidden="1" customHeight="1" outlineLevel="2">
      <c r="A873" s="1154" t="s">
        <v>3275</v>
      </c>
      <c r="B873" s="1157" t="s">
        <v>3276</v>
      </c>
      <c r="C873" s="1154" t="s">
        <v>763</v>
      </c>
      <c r="D873" s="1156">
        <v>255.92</v>
      </c>
    </row>
    <row r="874" spans="1:4" ht="11.85" hidden="1" customHeight="1" outlineLevel="2">
      <c r="A874" s="1154" t="s">
        <v>3277</v>
      </c>
      <c r="B874" s="1157" t="s">
        <v>3278</v>
      </c>
      <c r="C874" s="1154" t="s">
        <v>763</v>
      </c>
      <c r="D874" s="1156">
        <v>392.56</v>
      </c>
    </row>
    <row r="875" spans="1:4" ht="11.85" hidden="1" customHeight="1" outlineLevel="2">
      <c r="A875" s="1154" t="s">
        <v>3279</v>
      </c>
      <c r="B875" s="1157" t="s">
        <v>3280</v>
      </c>
      <c r="C875" s="1154" t="s">
        <v>763</v>
      </c>
      <c r="D875" s="1156">
        <v>1.82</v>
      </c>
    </row>
    <row r="876" spans="1:4" ht="11.85" hidden="1" customHeight="1" outlineLevel="2">
      <c r="A876" s="1154" t="s">
        <v>3281</v>
      </c>
      <c r="B876" s="1157" t="s">
        <v>3282</v>
      </c>
      <c r="C876" s="1154" t="s">
        <v>763</v>
      </c>
      <c r="D876" s="1156">
        <v>120.74</v>
      </c>
    </row>
    <row r="877" spans="1:4" ht="11.85" hidden="1" customHeight="1" outlineLevel="2">
      <c r="A877" s="1154" t="s">
        <v>3283</v>
      </c>
      <c r="B877" s="1157" t="s">
        <v>3284</v>
      </c>
      <c r="C877" s="1154" t="s">
        <v>763</v>
      </c>
      <c r="D877" s="1156">
        <v>32.51</v>
      </c>
    </row>
    <row r="878" spans="1:4" ht="11.85" hidden="1" customHeight="1" outlineLevel="1" collapsed="1">
      <c r="A878" s="1140"/>
      <c r="B878" s="1142" t="s">
        <v>3285</v>
      </c>
      <c r="C878" s="1140"/>
      <c r="D878" s="1141">
        <v>0.01</v>
      </c>
    </row>
    <row r="879" spans="1:4" ht="11.85" hidden="1" customHeight="1" outlineLevel="2">
      <c r="A879" s="1154" t="s">
        <v>3286</v>
      </c>
      <c r="B879" s="1157" t="s">
        <v>3287</v>
      </c>
      <c r="C879" s="1154" t="s">
        <v>763</v>
      </c>
      <c r="D879" s="1156">
        <v>0.01</v>
      </c>
    </row>
    <row r="880" spans="1:4" ht="11.85" customHeight="1" collapsed="1">
      <c r="A880" s="1140"/>
      <c r="B880" s="1140" t="s">
        <v>3288</v>
      </c>
      <c r="C880" s="1140"/>
      <c r="D880" s="1141">
        <v>464.56</v>
      </c>
    </row>
    <row r="881" spans="1:4" ht="11.85" hidden="1" customHeight="1" outlineLevel="1" collapsed="1">
      <c r="A881" s="1140"/>
      <c r="B881" s="1142" t="s">
        <v>3289</v>
      </c>
      <c r="C881" s="1140"/>
      <c r="D881" s="1141">
        <v>21.72</v>
      </c>
    </row>
    <row r="882" spans="1:4" ht="11.85" hidden="1" customHeight="1" outlineLevel="2">
      <c r="A882" s="1154"/>
      <c r="B882" s="1157" t="s">
        <v>3290</v>
      </c>
      <c r="C882" s="1154" t="s">
        <v>2312</v>
      </c>
      <c r="D882" s="1156">
        <v>8.61</v>
      </c>
    </row>
    <row r="883" spans="1:4" ht="11.85" hidden="1" customHeight="1" outlineLevel="2">
      <c r="A883" s="1154"/>
      <c r="B883" s="1157" t="s">
        <v>3291</v>
      </c>
      <c r="C883" s="1154" t="s">
        <v>2312</v>
      </c>
      <c r="D883" s="1156">
        <v>5.96</v>
      </c>
    </row>
    <row r="884" spans="1:4" ht="11.85" hidden="1" customHeight="1" outlineLevel="2">
      <c r="A884" s="1154"/>
      <c r="B884" s="1157" t="s">
        <v>3292</v>
      </c>
      <c r="C884" s="1154" t="s">
        <v>2312</v>
      </c>
      <c r="D884" s="1156">
        <v>7.42</v>
      </c>
    </row>
    <row r="885" spans="1:4" ht="11.85" hidden="1" customHeight="1" outlineLevel="2">
      <c r="A885" s="1154"/>
      <c r="B885" s="1157" t="s">
        <v>3293</v>
      </c>
      <c r="C885" s="1154" t="s">
        <v>2312</v>
      </c>
      <c r="D885" s="1156">
        <v>8.1999999999999993</v>
      </c>
    </row>
    <row r="886" spans="1:4" ht="11.85" hidden="1" customHeight="1" outlineLevel="2">
      <c r="A886" s="1154"/>
      <c r="B886" s="1157" t="s">
        <v>3294</v>
      </c>
      <c r="C886" s="1154" t="s">
        <v>2312</v>
      </c>
      <c r="D886" s="1156">
        <v>10.32</v>
      </c>
    </row>
    <row r="887" spans="1:4" ht="11.85" hidden="1" customHeight="1" outlineLevel="2">
      <c r="A887" s="1154"/>
      <c r="B887" s="1157" t="s">
        <v>3295</v>
      </c>
      <c r="C887" s="1154" t="s">
        <v>2312</v>
      </c>
      <c r="D887" s="1156">
        <v>9.4600000000000009</v>
      </c>
    </row>
    <row r="888" spans="1:4" ht="11.85" hidden="1" customHeight="1" outlineLevel="2">
      <c r="A888" s="1154"/>
      <c r="B888" s="1157" t="s">
        <v>3296</v>
      </c>
      <c r="C888" s="1154" t="s">
        <v>2312</v>
      </c>
      <c r="D888" s="1156">
        <v>9.5500000000000007</v>
      </c>
    </row>
    <row r="889" spans="1:4" ht="11.85" hidden="1" customHeight="1" outlineLevel="2">
      <c r="A889" s="1154"/>
      <c r="B889" s="1157" t="s">
        <v>3297</v>
      </c>
      <c r="C889" s="1154" t="s">
        <v>2312</v>
      </c>
      <c r="D889" s="1156">
        <v>11.34</v>
      </c>
    </row>
    <row r="890" spans="1:4" ht="11.85" hidden="1" customHeight="1" outlineLevel="2">
      <c r="A890" s="1154"/>
      <c r="B890" s="1157" t="s">
        <v>3298</v>
      </c>
      <c r="C890" s="1154" t="s">
        <v>2312</v>
      </c>
      <c r="D890" s="1156">
        <v>11.65</v>
      </c>
    </row>
    <row r="891" spans="1:4" ht="11.85" hidden="1" customHeight="1" outlineLevel="2">
      <c r="A891" s="1154"/>
      <c r="B891" s="1157" t="s">
        <v>3299</v>
      </c>
      <c r="C891" s="1154" t="s">
        <v>2312</v>
      </c>
      <c r="D891" s="1156">
        <v>13.06</v>
      </c>
    </row>
    <row r="892" spans="1:4" ht="11.85" hidden="1" customHeight="1" outlineLevel="2">
      <c r="A892" s="1154"/>
      <c r="B892" s="1157" t="s">
        <v>3300</v>
      </c>
      <c r="C892" s="1154" t="s">
        <v>2312</v>
      </c>
      <c r="D892" s="1156">
        <v>17.73</v>
      </c>
    </row>
    <row r="893" spans="1:4" ht="11.85" hidden="1" customHeight="1" outlineLevel="2">
      <c r="A893" s="1154"/>
      <c r="B893" s="1157" t="s">
        <v>3301</v>
      </c>
      <c r="C893" s="1154" t="s">
        <v>2312</v>
      </c>
      <c r="D893" s="1156">
        <v>16.13</v>
      </c>
    </row>
    <row r="894" spans="1:4" ht="11.85" hidden="1" customHeight="1" outlineLevel="2">
      <c r="A894" s="1154"/>
      <c r="B894" s="1157" t="s">
        <v>3302</v>
      </c>
      <c r="C894" s="1154" t="s">
        <v>2312</v>
      </c>
      <c r="D894" s="1156">
        <v>21.72</v>
      </c>
    </row>
    <row r="895" spans="1:4" ht="11.85" hidden="1" customHeight="1" outlineLevel="2">
      <c r="A895" s="1154"/>
      <c r="B895" s="1157" t="s">
        <v>3303</v>
      </c>
      <c r="C895" s="1154" t="s">
        <v>2312</v>
      </c>
      <c r="D895" s="1156">
        <v>16.45</v>
      </c>
    </row>
    <row r="896" spans="1:4" ht="11.85" hidden="1" customHeight="1" outlineLevel="2">
      <c r="A896" s="1154"/>
      <c r="B896" s="1157" t="s">
        <v>3304</v>
      </c>
      <c r="C896" s="1154" t="s">
        <v>2312</v>
      </c>
      <c r="D896" s="1156">
        <v>19.43</v>
      </c>
    </row>
    <row r="897" spans="1:4" ht="11.85" hidden="1" customHeight="1" outlineLevel="1" collapsed="1">
      <c r="A897" s="1140"/>
      <c r="B897" s="1142" t="s">
        <v>3305</v>
      </c>
      <c r="C897" s="1140"/>
      <c r="D897" s="1141">
        <v>9.67</v>
      </c>
    </row>
    <row r="898" spans="1:4" ht="11.85" hidden="1" customHeight="1" outlineLevel="2">
      <c r="A898" s="1154"/>
      <c r="B898" s="1157" t="s">
        <v>3306</v>
      </c>
      <c r="C898" s="1154" t="s">
        <v>2426</v>
      </c>
      <c r="D898" s="1156">
        <v>1.94</v>
      </c>
    </row>
    <row r="899" spans="1:4" ht="11.85" hidden="1" customHeight="1" outlineLevel="2">
      <c r="A899" s="1154"/>
      <c r="B899" s="1157" t="s">
        <v>3307</v>
      </c>
      <c r="C899" s="1154" t="s">
        <v>2426</v>
      </c>
      <c r="D899" s="1156">
        <v>9.67</v>
      </c>
    </row>
    <row r="900" spans="1:4" ht="11.85" hidden="1" customHeight="1" outlineLevel="2">
      <c r="A900" s="1154"/>
      <c r="B900" s="1157" t="s">
        <v>3308</v>
      </c>
      <c r="C900" s="1154" t="s">
        <v>2426</v>
      </c>
      <c r="D900" s="1156">
        <v>1.94</v>
      </c>
    </row>
    <row r="901" spans="1:4" ht="11.85" hidden="1" customHeight="1" outlineLevel="2">
      <c r="A901" s="1154"/>
      <c r="B901" s="1157" t="s">
        <v>3309</v>
      </c>
      <c r="C901" s="1154" t="s">
        <v>2426</v>
      </c>
      <c r="D901" s="1156">
        <v>9.67</v>
      </c>
    </row>
    <row r="902" spans="1:4" ht="11.85" hidden="1" customHeight="1" outlineLevel="1" collapsed="1">
      <c r="A902" s="1140"/>
      <c r="B902" s="1142" t="s">
        <v>3310</v>
      </c>
      <c r="C902" s="1140"/>
      <c r="D902" s="1141">
        <v>9.7200000000000006</v>
      </c>
    </row>
    <row r="903" spans="1:4" ht="11.85" hidden="1" customHeight="1" outlineLevel="2">
      <c r="A903" s="1154"/>
      <c r="B903" s="1157" t="s">
        <v>3311</v>
      </c>
      <c r="C903" s="1154" t="s">
        <v>2426</v>
      </c>
      <c r="D903" s="1156">
        <v>0.05</v>
      </c>
    </row>
    <row r="904" spans="1:4" ht="11.85" hidden="1" customHeight="1" outlineLevel="2">
      <c r="A904" s="1154"/>
      <c r="B904" s="1157" t="s">
        <v>3312</v>
      </c>
      <c r="C904" s="1154" t="s">
        <v>2312</v>
      </c>
      <c r="D904" s="1156">
        <v>2.4300000000000002</v>
      </c>
    </row>
    <row r="905" spans="1:4" ht="11.85" hidden="1" customHeight="1" outlineLevel="2">
      <c r="A905" s="1154"/>
      <c r="B905" s="1157" t="s">
        <v>3313</v>
      </c>
      <c r="C905" s="1154" t="s">
        <v>2312</v>
      </c>
      <c r="D905" s="1156">
        <v>2.21</v>
      </c>
    </row>
    <row r="906" spans="1:4" ht="11.85" hidden="1" customHeight="1" outlineLevel="2">
      <c r="A906" s="1160">
        <v>1007</v>
      </c>
      <c r="B906" s="1157" t="s">
        <v>3314</v>
      </c>
      <c r="C906" s="1154" t="s">
        <v>2312</v>
      </c>
      <c r="D906" s="1156">
        <v>4.8099999999999996</v>
      </c>
    </row>
    <row r="907" spans="1:4" ht="11.85" hidden="1" customHeight="1" outlineLevel="2">
      <c r="A907" s="1154"/>
      <c r="B907" s="1157" t="s">
        <v>3315</v>
      </c>
      <c r="C907" s="1154" t="s">
        <v>2312</v>
      </c>
      <c r="D907" s="1156">
        <v>4.33</v>
      </c>
    </row>
    <row r="908" spans="1:4" ht="11.85" hidden="1" customHeight="1" outlineLevel="2">
      <c r="A908" s="1154"/>
      <c r="B908" s="1157" t="s">
        <v>3316</v>
      </c>
      <c r="C908" s="1154" t="s">
        <v>2312</v>
      </c>
      <c r="D908" s="1156">
        <v>4.99</v>
      </c>
    </row>
    <row r="909" spans="1:4" ht="11.85" hidden="1" customHeight="1" outlineLevel="2">
      <c r="A909" s="1154"/>
      <c r="B909" s="1157" t="s">
        <v>3317</v>
      </c>
      <c r="C909" s="1154" t="s">
        <v>2312</v>
      </c>
      <c r="D909" s="1156">
        <v>9.7200000000000006</v>
      </c>
    </row>
    <row r="910" spans="1:4" ht="11.85" hidden="1" customHeight="1" outlineLevel="1" collapsed="1">
      <c r="A910" s="1140"/>
      <c r="B910" s="1142" t="s">
        <v>3318</v>
      </c>
      <c r="C910" s="1140"/>
      <c r="D910" s="1141">
        <v>43.08</v>
      </c>
    </row>
    <row r="911" spans="1:4" ht="11.85" hidden="1" customHeight="1" outlineLevel="2" collapsed="1">
      <c r="A911" s="1140"/>
      <c r="B911" s="1143" t="s">
        <v>3319</v>
      </c>
      <c r="C911" s="1140"/>
      <c r="D911" s="1141">
        <v>11.98</v>
      </c>
    </row>
    <row r="912" spans="1:4" ht="11.85" hidden="1" customHeight="1" outlineLevel="3">
      <c r="A912" s="1154"/>
      <c r="B912" s="1158" t="s">
        <v>3320</v>
      </c>
      <c r="C912" s="1154" t="s">
        <v>2312</v>
      </c>
      <c r="D912" s="1156">
        <v>11.98</v>
      </c>
    </row>
    <row r="913" spans="1:4" ht="11.85" hidden="1" customHeight="1" outlineLevel="3">
      <c r="A913" s="1154"/>
      <c r="B913" s="1158" t="s">
        <v>3321</v>
      </c>
      <c r="C913" s="1154" t="s">
        <v>2312</v>
      </c>
      <c r="D913" s="1156">
        <v>8.68</v>
      </c>
    </row>
    <row r="914" spans="1:4" ht="11.85" hidden="1" customHeight="1" outlineLevel="3">
      <c r="A914" s="1154"/>
      <c r="B914" s="1158" t="s">
        <v>3322</v>
      </c>
      <c r="C914" s="1154" t="s">
        <v>2312</v>
      </c>
      <c r="D914" s="1156">
        <v>11.71</v>
      </c>
    </row>
    <row r="915" spans="1:4" ht="11.85" hidden="1" customHeight="1" outlineLevel="3">
      <c r="A915" s="1154" t="s">
        <v>3323</v>
      </c>
      <c r="B915" s="1158" t="s">
        <v>3324</v>
      </c>
      <c r="C915" s="1154" t="s">
        <v>3325</v>
      </c>
      <c r="D915" s="1156">
        <v>1.77</v>
      </c>
    </row>
    <row r="916" spans="1:4" ht="11.85" hidden="1" customHeight="1" outlineLevel="2" collapsed="1">
      <c r="A916" s="1140"/>
      <c r="B916" s="1143" t="s">
        <v>3326</v>
      </c>
      <c r="C916" s="1140"/>
      <c r="D916" s="1141">
        <v>7.39</v>
      </c>
    </row>
    <row r="917" spans="1:4" ht="11.85" hidden="1" customHeight="1" outlineLevel="3">
      <c r="A917" s="1154"/>
      <c r="B917" s="1158" t="s">
        <v>3327</v>
      </c>
      <c r="C917" s="1154" t="s">
        <v>2312</v>
      </c>
      <c r="D917" s="1156">
        <v>1.98</v>
      </c>
    </row>
    <row r="918" spans="1:4" ht="11.85" hidden="1" customHeight="1" outlineLevel="3">
      <c r="A918" s="1154" t="s">
        <v>3328</v>
      </c>
      <c r="B918" s="1158" t="s">
        <v>3329</v>
      </c>
      <c r="C918" s="1154" t="s">
        <v>2312</v>
      </c>
      <c r="D918" s="1156">
        <v>2.42</v>
      </c>
    </row>
    <row r="919" spans="1:4" ht="11.85" hidden="1" customHeight="1" outlineLevel="3">
      <c r="A919" s="1154" t="s">
        <v>3330</v>
      </c>
      <c r="B919" s="1158" t="s">
        <v>3331</v>
      </c>
      <c r="C919" s="1154" t="s">
        <v>2312</v>
      </c>
      <c r="D919" s="1156">
        <v>2.88</v>
      </c>
    </row>
    <row r="920" spans="1:4" ht="11.85" hidden="1" customHeight="1" outlineLevel="3">
      <c r="A920" s="1154" t="s">
        <v>3332</v>
      </c>
      <c r="B920" s="1158" t="s">
        <v>3333</v>
      </c>
      <c r="C920" s="1154" t="s">
        <v>2312</v>
      </c>
      <c r="D920" s="1156">
        <v>3.51</v>
      </c>
    </row>
    <row r="921" spans="1:4" ht="11.85" hidden="1" customHeight="1" outlineLevel="3">
      <c r="A921" s="1154" t="s">
        <v>3334</v>
      </c>
      <c r="B921" s="1158" t="s">
        <v>3335</v>
      </c>
      <c r="C921" s="1154" t="s">
        <v>2312</v>
      </c>
      <c r="D921" s="1156">
        <v>3.08</v>
      </c>
    </row>
    <row r="922" spans="1:4" ht="11.85" hidden="1" customHeight="1" outlineLevel="3">
      <c r="A922" s="1154" t="s">
        <v>3336</v>
      </c>
      <c r="B922" s="1158" t="s">
        <v>3337</v>
      </c>
      <c r="C922" s="1154" t="s">
        <v>2312</v>
      </c>
      <c r="D922" s="1156">
        <v>2.8</v>
      </c>
    </row>
    <row r="923" spans="1:4" ht="11.85" hidden="1" customHeight="1" outlineLevel="3">
      <c r="A923" s="1154" t="s">
        <v>3338</v>
      </c>
      <c r="B923" s="1158" t="s">
        <v>3339</v>
      </c>
      <c r="C923" s="1154" t="s">
        <v>2312</v>
      </c>
      <c r="D923" s="1156">
        <v>3.83</v>
      </c>
    </row>
    <row r="924" spans="1:4" ht="11.85" hidden="1" customHeight="1" outlineLevel="3">
      <c r="A924" s="1154" t="s">
        <v>3340</v>
      </c>
      <c r="B924" s="1158" t="s">
        <v>3341</v>
      </c>
      <c r="C924" s="1154" t="s">
        <v>2312</v>
      </c>
      <c r="D924" s="1156">
        <v>4.38</v>
      </c>
    </row>
    <row r="925" spans="1:4" ht="11.85" hidden="1" customHeight="1" outlineLevel="3">
      <c r="A925" s="1154" t="s">
        <v>3342</v>
      </c>
      <c r="B925" s="1158" t="s">
        <v>3343</v>
      </c>
      <c r="C925" s="1154" t="s">
        <v>2312</v>
      </c>
      <c r="D925" s="1156">
        <v>4.92</v>
      </c>
    </row>
    <row r="926" spans="1:4" ht="11.85" hidden="1" customHeight="1" outlineLevel="3">
      <c r="A926" s="1154" t="s">
        <v>3342</v>
      </c>
      <c r="B926" s="1158" t="s">
        <v>3344</v>
      </c>
      <c r="C926" s="1154" t="s">
        <v>2312</v>
      </c>
      <c r="D926" s="1156">
        <v>5</v>
      </c>
    </row>
    <row r="927" spans="1:4" ht="11.85" hidden="1" customHeight="1" outlineLevel="3">
      <c r="A927" s="1154" t="s">
        <v>3345</v>
      </c>
      <c r="B927" s="1158" t="s">
        <v>3346</v>
      </c>
      <c r="C927" s="1154" t="s">
        <v>2312</v>
      </c>
      <c r="D927" s="1156">
        <v>3.7</v>
      </c>
    </row>
    <row r="928" spans="1:4" ht="11.85" hidden="1" customHeight="1" outlineLevel="3">
      <c r="A928" s="1154" t="s">
        <v>3347</v>
      </c>
      <c r="B928" s="1158" t="s">
        <v>3348</v>
      </c>
      <c r="C928" s="1154" t="s">
        <v>2312</v>
      </c>
      <c r="D928" s="1156">
        <v>5</v>
      </c>
    </row>
    <row r="929" spans="1:4" ht="11.85" hidden="1" customHeight="1" outlineLevel="3">
      <c r="A929" s="1154" t="s">
        <v>3349</v>
      </c>
      <c r="B929" s="1158" t="s">
        <v>3350</v>
      </c>
      <c r="C929" s="1154" t="s">
        <v>2312</v>
      </c>
      <c r="D929" s="1156">
        <v>4.3600000000000003</v>
      </c>
    </row>
    <row r="930" spans="1:4" ht="11.85" hidden="1" customHeight="1" outlineLevel="3">
      <c r="A930" s="1154" t="s">
        <v>3351</v>
      </c>
      <c r="B930" s="1158" t="s">
        <v>3352</v>
      </c>
      <c r="C930" s="1154" t="s">
        <v>2312</v>
      </c>
      <c r="D930" s="1156">
        <v>6.09</v>
      </c>
    </row>
    <row r="931" spans="1:4" ht="11.85" hidden="1" customHeight="1" outlineLevel="3">
      <c r="A931" s="1154" t="s">
        <v>3351</v>
      </c>
      <c r="B931" s="1158" t="s">
        <v>3353</v>
      </c>
      <c r="C931" s="1154" t="s">
        <v>2312</v>
      </c>
      <c r="D931" s="1156">
        <v>6.68</v>
      </c>
    </row>
    <row r="932" spans="1:4" ht="11.85" hidden="1" customHeight="1" outlineLevel="3">
      <c r="A932" s="1154" t="s">
        <v>3354</v>
      </c>
      <c r="B932" s="1158" t="s">
        <v>3355</v>
      </c>
      <c r="C932" s="1154" t="s">
        <v>2312</v>
      </c>
      <c r="D932" s="1156">
        <v>7.39</v>
      </c>
    </row>
    <row r="933" spans="1:4" ht="11.85" hidden="1" customHeight="1" outlineLevel="2" collapsed="1">
      <c r="A933" s="1140"/>
      <c r="B933" s="1143" t="s">
        <v>3356</v>
      </c>
      <c r="C933" s="1140"/>
      <c r="D933" s="1141">
        <v>21.27</v>
      </c>
    </row>
    <row r="934" spans="1:4" ht="11.85" hidden="1" customHeight="1" outlineLevel="3">
      <c r="A934" s="1160">
        <v>84002</v>
      </c>
      <c r="B934" s="1158" t="s">
        <v>3357</v>
      </c>
      <c r="C934" s="1154" t="s">
        <v>2312</v>
      </c>
      <c r="D934" s="1156">
        <v>2.85</v>
      </c>
    </row>
    <row r="935" spans="1:4" ht="11.85" hidden="1" customHeight="1" outlineLevel="3">
      <c r="A935" s="1160">
        <v>84003</v>
      </c>
      <c r="B935" s="1158" t="s">
        <v>3358</v>
      </c>
      <c r="C935" s="1154" t="s">
        <v>2312</v>
      </c>
      <c r="D935" s="1156">
        <v>2.97</v>
      </c>
    </row>
    <row r="936" spans="1:4" ht="11.85" hidden="1" customHeight="1" outlineLevel="3">
      <c r="A936" s="1160">
        <v>84004</v>
      </c>
      <c r="B936" s="1158" t="s">
        <v>3359</v>
      </c>
      <c r="C936" s="1154" t="s">
        <v>2312</v>
      </c>
      <c r="D936" s="1156">
        <v>4.01</v>
      </c>
    </row>
    <row r="937" spans="1:4" ht="11.85" hidden="1" customHeight="1" outlineLevel="3">
      <c r="A937" s="1160">
        <v>84005</v>
      </c>
      <c r="B937" s="1158" t="s">
        <v>3360</v>
      </c>
      <c r="C937" s="1154" t="s">
        <v>2312</v>
      </c>
      <c r="D937" s="1156">
        <v>4.08</v>
      </c>
    </row>
    <row r="938" spans="1:4" ht="11.85" hidden="1" customHeight="1" outlineLevel="3">
      <c r="A938" s="1160">
        <v>84006</v>
      </c>
      <c r="B938" s="1158" t="s">
        <v>3361</v>
      </c>
      <c r="C938" s="1154" t="s">
        <v>2312</v>
      </c>
      <c r="D938" s="1156">
        <v>5.08</v>
      </c>
    </row>
    <row r="939" spans="1:4" ht="11.85" hidden="1" customHeight="1" outlineLevel="3">
      <c r="A939" s="1160">
        <v>84010</v>
      </c>
      <c r="B939" s="1158" t="s">
        <v>3362</v>
      </c>
      <c r="C939" s="1154" t="s">
        <v>2312</v>
      </c>
      <c r="D939" s="1156">
        <v>3.26</v>
      </c>
    </row>
    <row r="940" spans="1:4" ht="11.85" hidden="1" customHeight="1" outlineLevel="3">
      <c r="A940" s="1160">
        <v>84011</v>
      </c>
      <c r="B940" s="1158" t="s">
        <v>3363</v>
      </c>
      <c r="C940" s="1154" t="s">
        <v>2312</v>
      </c>
      <c r="D940" s="1156">
        <v>4.41</v>
      </c>
    </row>
    <row r="941" spans="1:4" ht="11.85" hidden="1" customHeight="1" outlineLevel="3">
      <c r="A941" s="1160">
        <v>84012</v>
      </c>
      <c r="B941" s="1158" t="s">
        <v>3364</v>
      </c>
      <c r="C941" s="1154" t="s">
        <v>2312</v>
      </c>
      <c r="D941" s="1156">
        <v>3.94</v>
      </c>
    </row>
    <row r="942" spans="1:4" ht="11.85" hidden="1" customHeight="1" outlineLevel="3">
      <c r="A942" s="1160">
        <v>84013</v>
      </c>
      <c r="B942" s="1158" t="s">
        <v>3365</v>
      </c>
      <c r="C942" s="1154" t="s">
        <v>2312</v>
      </c>
      <c r="D942" s="1156">
        <v>5.73</v>
      </c>
    </row>
    <row r="943" spans="1:4" ht="11.85" hidden="1" customHeight="1" outlineLevel="3">
      <c r="A943" s="1160">
        <v>84014</v>
      </c>
      <c r="B943" s="1158" t="s">
        <v>3366</v>
      </c>
      <c r="C943" s="1154" t="s">
        <v>2312</v>
      </c>
      <c r="D943" s="1156">
        <v>6.24</v>
      </c>
    </row>
    <row r="944" spans="1:4" ht="11.85" hidden="1" customHeight="1" outlineLevel="3">
      <c r="A944" s="1160">
        <v>84015</v>
      </c>
      <c r="B944" s="1158" t="s">
        <v>3367</v>
      </c>
      <c r="C944" s="1154" t="s">
        <v>2312</v>
      </c>
      <c r="D944" s="1156">
        <v>6.84</v>
      </c>
    </row>
    <row r="945" spans="1:4" ht="11.85" hidden="1" customHeight="1" outlineLevel="3">
      <c r="A945" s="1160">
        <v>84016</v>
      </c>
      <c r="B945" s="1158" t="s">
        <v>3368</v>
      </c>
      <c r="C945" s="1154" t="s">
        <v>2312</v>
      </c>
      <c r="D945" s="1156">
        <v>7.59</v>
      </c>
    </row>
    <row r="946" spans="1:4" ht="11.85" hidden="1" customHeight="1" outlineLevel="3">
      <c r="A946" s="1160">
        <v>84017</v>
      </c>
      <c r="B946" s="1158" t="s">
        <v>3369</v>
      </c>
      <c r="C946" s="1154" t="s">
        <v>2312</v>
      </c>
      <c r="D946" s="1156">
        <v>7.49</v>
      </c>
    </row>
    <row r="947" spans="1:4" ht="11.85" hidden="1" customHeight="1" outlineLevel="3">
      <c r="A947" s="1160">
        <v>84019</v>
      </c>
      <c r="B947" s="1158" t="s">
        <v>3370</v>
      </c>
      <c r="C947" s="1154" t="s">
        <v>2312</v>
      </c>
      <c r="D947" s="1156">
        <v>4.5</v>
      </c>
    </row>
    <row r="948" spans="1:4" ht="11.85" hidden="1" customHeight="1" outlineLevel="3">
      <c r="A948" s="1160">
        <v>84020</v>
      </c>
      <c r="B948" s="1158" t="s">
        <v>3371</v>
      </c>
      <c r="C948" s="1154" t="s">
        <v>2312</v>
      </c>
      <c r="D948" s="1156">
        <v>5.22</v>
      </c>
    </row>
    <row r="949" spans="1:4" ht="11.85" hidden="1" customHeight="1" outlineLevel="3">
      <c r="A949" s="1160">
        <v>84021</v>
      </c>
      <c r="B949" s="1158" t="s">
        <v>3372</v>
      </c>
      <c r="C949" s="1154" t="s">
        <v>2312</v>
      </c>
      <c r="D949" s="1156">
        <v>4.5999999999999996</v>
      </c>
    </row>
    <row r="950" spans="1:4" ht="11.85" hidden="1" customHeight="1" outlineLevel="3">
      <c r="A950" s="1160">
        <v>84022</v>
      </c>
      <c r="B950" s="1158" t="s">
        <v>3373</v>
      </c>
      <c r="C950" s="1154" t="s">
        <v>2312</v>
      </c>
      <c r="D950" s="1156">
        <v>6.42</v>
      </c>
    </row>
    <row r="951" spans="1:4" ht="11.85" hidden="1" customHeight="1" outlineLevel="3">
      <c r="A951" s="1160">
        <v>84023</v>
      </c>
      <c r="B951" s="1158" t="s">
        <v>3374</v>
      </c>
      <c r="C951" s="1154" t="s">
        <v>2312</v>
      </c>
      <c r="D951" s="1156">
        <v>6.98</v>
      </c>
    </row>
    <row r="952" spans="1:4" ht="11.85" hidden="1" customHeight="1" outlineLevel="3">
      <c r="A952" s="1160">
        <v>84024</v>
      </c>
      <c r="B952" s="1158" t="s">
        <v>3375</v>
      </c>
      <c r="C952" s="1154" t="s">
        <v>2312</v>
      </c>
      <c r="D952" s="1156">
        <v>7.92</v>
      </c>
    </row>
    <row r="953" spans="1:4" ht="11.85" hidden="1" customHeight="1" outlineLevel="3">
      <c r="A953" s="1160">
        <v>84025</v>
      </c>
      <c r="B953" s="1158" t="s">
        <v>3376</v>
      </c>
      <c r="C953" s="1154" t="s">
        <v>2312</v>
      </c>
      <c r="D953" s="1156">
        <v>9.0500000000000007</v>
      </c>
    </row>
    <row r="954" spans="1:4" ht="11.85" hidden="1" customHeight="1" outlineLevel="3">
      <c r="A954" s="1160">
        <v>84026</v>
      </c>
      <c r="B954" s="1158" t="s">
        <v>3377</v>
      </c>
      <c r="C954" s="1154" t="s">
        <v>2312</v>
      </c>
      <c r="D954" s="1156">
        <v>9.42</v>
      </c>
    </row>
    <row r="955" spans="1:4" ht="11.85" hidden="1" customHeight="1" outlineLevel="3">
      <c r="A955" s="1160">
        <v>84045</v>
      </c>
      <c r="B955" s="1158" t="s">
        <v>3378</v>
      </c>
      <c r="C955" s="1154" t="s">
        <v>2312</v>
      </c>
      <c r="D955" s="1156">
        <v>11.73</v>
      </c>
    </row>
    <row r="956" spans="1:4" ht="11.85" hidden="1" customHeight="1" outlineLevel="3">
      <c r="A956" s="1160">
        <v>84048</v>
      </c>
      <c r="B956" s="1158" t="s">
        <v>3379</v>
      </c>
      <c r="C956" s="1154" t="s">
        <v>2312</v>
      </c>
      <c r="D956" s="1156">
        <v>21.27</v>
      </c>
    </row>
    <row r="957" spans="1:4" ht="11.85" hidden="1" customHeight="1" outlineLevel="2" collapsed="1">
      <c r="A957" s="1140"/>
      <c r="B957" s="1143" t="s">
        <v>3380</v>
      </c>
      <c r="C957" s="1140"/>
      <c r="D957" s="1141">
        <v>21.21</v>
      </c>
    </row>
    <row r="958" spans="1:4" ht="11.85" hidden="1" customHeight="1" outlineLevel="3">
      <c r="A958" s="1160">
        <v>82000</v>
      </c>
      <c r="B958" s="1158" t="s">
        <v>3381</v>
      </c>
      <c r="C958" s="1154" t="s">
        <v>2312</v>
      </c>
      <c r="D958" s="1156">
        <v>1.95</v>
      </c>
    </row>
    <row r="959" spans="1:4" ht="11.85" hidden="1" customHeight="1" outlineLevel="3">
      <c r="A959" s="1160">
        <v>82001</v>
      </c>
      <c r="B959" s="1158" t="s">
        <v>3382</v>
      </c>
      <c r="C959" s="1154" t="s">
        <v>2312</v>
      </c>
      <c r="D959" s="1156">
        <v>2.4300000000000002</v>
      </c>
    </row>
    <row r="960" spans="1:4" ht="11.85" hidden="1" customHeight="1" outlineLevel="3">
      <c r="A960" s="1160">
        <v>82002</v>
      </c>
      <c r="B960" s="1158" t="s">
        <v>3383</v>
      </c>
      <c r="C960" s="1154" t="s">
        <v>2312</v>
      </c>
      <c r="D960" s="1156">
        <v>2.87</v>
      </c>
    </row>
    <row r="961" spans="1:4" ht="11.85" hidden="1" customHeight="1" outlineLevel="3">
      <c r="A961" s="1160">
        <v>82003</v>
      </c>
      <c r="B961" s="1158" t="s">
        <v>3384</v>
      </c>
      <c r="C961" s="1154" t="s">
        <v>2312</v>
      </c>
      <c r="D961" s="1156">
        <v>2.63</v>
      </c>
    </row>
    <row r="962" spans="1:4" ht="11.85" hidden="1" customHeight="1" outlineLevel="3">
      <c r="A962" s="1160">
        <v>82004</v>
      </c>
      <c r="B962" s="1158" t="s">
        <v>3385</v>
      </c>
      <c r="C962" s="1154" t="s">
        <v>2312</v>
      </c>
      <c r="D962" s="1156">
        <v>3.99</v>
      </c>
    </row>
    <row r="963" spans="1:4" ht="11.85" hidden="1" customHeight="1" outlineLevel="3">
      <c r="A963" s="1160">
        <v>82005</v>
      </c>
      <c r="B963" s="1158" t="s">
        <v>3386</v>
      </c>
      <c r="C963" s="1154" t="s">
        <v>2312</v>
      </c>
      <c r="D963" s="1156">
        <v>4.08</v>
      </c>
    </row>
    <row r="964" spans="1:4" ht="11.85" hidden="1" customHeight="1" outlineLevel="3">
      <c r="A964" s="1160">
        <v>82006</v>
      </c>
      <c r="B964" s="1158" t="s">
        <v>3387</v>
      </c>
      <c r="C964" s="1154" t="s">
        <v>2312</v>
      </c>
      <c r="D964" s="1156">
        <v>4.88</v>
      </c>
    </row>
    <row r="965" spans="1:4" ht="11.85" hidden="1" customHeight="1" outlineLevel="3">
      <c r="A965" s="1160">
        <v>82010</v>
      </c>
      <c r="B965" s="1158" t="s">
        <v>3388</v>
      </c>
      <c r="C965" s="1154" t="s">
        <v>2312</v>
      </c>
      <c r="D965" s="1156">
        <v>3.26</v>
      </c>
    </row>
    <row r="966" spans="1:4" ht="11.85" hidden="1" customHeight="1" outlineLevel="3">
      <c r="A966" s="1160">
        <v>82011</v>
      </c>
      <c r="B966" s="1158" t="s">
        <v>3389</v>
      </c>
      <c r="C966" s="1154" t="s">
        <v>2312</v>
      </c>
      <c r="D966" s="1156">
        <v>3.91</v>
      </c>
    </row>
    <row r="967" spans="1:4" ht="11.85" hidden="1" customHeight="1" outlineLevel="3">
      <c r="A967" s="1160">
        <v>82012</v>
      </c>
      <c r="B967" s="1158" t="s">
        <v>3390</v>
      </c>
      <c r="C967" s="1154" t="s">
        <v>2312</v>
      </c>
      <c r="D967" s="1156">
        <v>5.88</v>
      </c>
    </row>
    <row r="968" spans="1:4" ht="11.85" hidden="1" customHeight="1" outlineLevel="3">
      <c r="A968" s="1160">
        <v>82013</v>
      </c>
      <c r="B968" s="1158" t="s">
        <v>3391</v>
      </c>
      <c r="C968" s="1154" t="s">
        <v>2312</v>
      </c>
      <c r="D968" s="1156">
        <v>5.72</v>
      </c>
    </row>
    <row r="969" spans="1:4" ht="11.85" hidden="1" customHeight="1" outlineLevel="3">
      <c r="A969" s="1160">
        <v>82014</v>
      </c>
      <c r="B969" s="1158" t="s">
        <v>3392</v>
      </c>
      <c r="C969" s="1154" t="s">
        <v>2312</v>
      </c>
      <c r="D969" s="1156">
        <v>6.24</v>
      </c>
    </row>
    <row r="970" spans="1:4" ht="11.85" hidden="1" customHeight="1" outlineLevel="3">
      <c r="A970" s="1160">
        <v>82015</v>
      </c>
      <c r="B970" s="1158" t="s">
        <v>3393</v>
      </c>
      <c r="C970" s="1154" t="s">
        <v>2312</v>
      </c>
      <c r="D970" s="1156">
        <v>6.84</v>
      </c>
    </row>
    <row r="971" spans="1:4" ht="11.85" hidden="1" customHeight="1" outlineLevel="3">
      <c r="A971" s="1160">
        <v>82016</v>
      </c>
      <c r="B971" s="1158" t="s">
        <v>3394</v>
      </c>
      <c r="C971" s="1154" t="s">
        <v>2312</v>
      </c>
      <c r="D971" s="1156">
        <v>7.59</v>
      </c>
    </row>
    <row r="972" spans="1:4" ht="11.85" hidden="1" customHeight="1" outlineLevel="3">
      <c r="A972" s="1160">
        <v>82017</v>
      </c>
      <c r="B972" s="1158" t="s">
        <v>3395</v>
      </c>
      <c r="C972" s="1154" t="s">
        <v>2312</v>
      </c>
      <c r="D972" s="1156">
        <v>8.42</v>
      </c>
    </row>
    <row r="973" spans="1:4" ht="11.85" hidden="1" customHeight="1" outlineLevel="3">
      <c r="A973" s="1160">
        <v>82019</v>
      </c>
      <c r="B973" s="1158" t="s">
        <v>3396</v>
      </c>
      <c r="C973" s="1154" t="s">
        <v>2312</v>
      </c>
      <c r="D973" s="1156">
        <v>4.5</v>
      </c>
    </row>
    <row r="974" spans="1:4" ht="11.85" hidden="1" customHeight="1" outlineLevel="3">
      <c r="A974" s="1160">
        <v>82020</v>
      </c>
      <c r="B974" s="1158" t="s">
        <v>3397</v>
      </c>
      <c r="C974" s="1154" t="s">
        <v>2312</v>
      </c>
      <c r="D974" s="1156">
        <v>5.22</v>
      </c>
    </row>
    <row r="975" spans="1:4" ht="11.85" hidden="1" customHeight="1" outlineLevel="3">
      <c r="A975" s="1160">
        <v>82021</v>
      </c>
      <c r="B975" s="1158" t="s">
        <v>3398</v>
      </c>
      <c r="C975" s="1154" t="s">
        <v>2312</v>
      </c>
      <c r="D975" s="1156">
        <v>4.5999999999999996</v>
      </c>
    </row>
    <row r="976" spans="1:4" ht="11.85" hidden="1" customHeight="1" outlineLevel="3">
      <c r="A976" s="1160">
        <v>82022</v>
      </c>
      <c r="B976" s="1158" t="s">
        <v>3399</v>
      </c>
      <c r="C976" s="1154" t="s">
        <v>2312</v>
      </c>
      <c r="D976" s="1156">
        <v>6.42</v>
      </c>
    </row>
    <row r="977" spans="1:4" ht="11.85" hidden="1" customHeight="1" outlineLevel="3">
      <c r="A977" s="1160">
        <v>82023</v>
      </c>
      <c r="B977" s="1158" t="s">
        <v>3400</v>
      </c>
      <c r="C977" s="1154" t="s">
        <v>2312</v>
      </c>
      <c r="D977" s="1156">
        <v>6.98</v>
      </c>
    </row>
    <row r="978" spans="1:4" ht="11.85" hidden="1" customHeight="1" outlineLevel="3">
      <c r="A978" s="1160">
        <v>82024</v>
      </c>
      <c r="B978" s="1158" t="s">
        <v>3401</v>
      </c>
      <c r="C978" s="1154" t="s">
        <v>2312</v>
      </c>
      <c r="D978" s="1156">
        <v>7.02</v>
      </c>
    </row>
    <row r="979" spans="1:4" ht="11.85" hidden="1" customHeight="1" outlineLevel="3">
      <c r="A979" s="1160">
        <v>82025</v>
      </c>
      <c r="B979" s="1158" t="s">
        <v>3402</v>
      </c>
      <c r="C979" s="1154" t="s">
        <v>2312</v>
      </c>
      <c r="D979" s="1156">
        <v>8.0299999999999994</v>
      </c>
    </row>
    <row r="980" spans="1:4" ht="11.85" hidden="1" customHeight="1" outlineLevel="3">
      <c r="A980" s="1160">
        <v>82026</v>
      </c>
      <c r="B980" s="1158" t="s">
        <v>3403</v>
      </c>
      <c r="C980" s="1154" t="s">
        <v>2312</v>
      </c>
      <c r="D980" s="1156">
        <v>9.42</v>
      </c>
    </row>
    <row r="981" spans="1:4" ht="11.85" hidden="1" customHeight="1" outlineLevel="3">
      <c r="A981" s="1160">
        <v>82045</v>
      </c>
      <c r="B981" s="1158" t="s">
        <v>3404</v>
      </c>
      <c r="C981" s="1154" t="s">
        <v>2312</v>
      </c>
      <c r="D981" s="1156">
        <v>11.73</v>
      </c>
    </row>
    <row r="982" spans="1:4" ht="11.85" hidden="1" customHeight="1" outlineLevel="3">
      <c r="A982" s="1160">
        <v>82048</v>
      </c>
      <c r="B982" s="1158" t="s">
        <v>3405</v>
      </c>
      <c r="C982" s="1154" t="s">
        <v>2312</v>
      </c>
      <c r="D982" s="1156">
        <v>21.21</v>
      </c>
    </row>
    <row r="983" spans="1:4" ht="11.85" hidden="1" customHeight="1" outlineLevel="2" collapsed="1">
      <c r="A983" s="1140"/>
      <c r="B983" s="1143" t="s">
        <v>3406</v>
      </c>
      <c r="C983" s="1140"/>
      <c r="D983" s="1141">
        <v>43.08</v>
      </c>
    </row>
    <row r="984" spans="1:4" ht="11.85" hidden="1" customHeight="1" outlineLevel="3">
      <c r="A984" s="1160">
        <v>74100</v>
      </c>
      <c r="B984" s="1158" t="s">
        <v>3407</v>
      </c>
      <c r="C984" s="1154" t="s">
        <v>2312</v>
      </c>
      <c r="D984" s="1156">
        <v>4.8899999999999997</v>
      </c>
    </row>
    <row r="985" spans="1:4" ht="11.85" hidden="1" customHeight="1" outlineLevel="3">
      <c r="A985" s="1160">
        <v>74101</v>
      </c>
      <c r="B985" s="1158" t="s">
        <v>3408</v>
      </c>
      <c r="C985" s="1154" t="s">
        <v>2312</v>
      </c>
      <c r="D985" s="1156">
        <v>3.77</v>
      </c>
    </row>
    <row r="986" spans="1:4" ht="11.85" hidden="1" customHeight="1" outlineLevel="3">
      <c r="A986" s="1160">
        <v>74102</v>
      </c>
      <c r="B986" s="1158" t="s">
        <v>3409</v>
      </c>
      <c r="C986" s="1154" t="s">
        <v>2312</v>
      </c>
      <c r="D986" s="1156">
        <v>4.43</v>
      </c>
    </row>
    <row r="987" spans="1:4" ht="11.85" hidden="1" customHeight="1" outlineLevel="3">
      <c r="A987" s="1160">
        <v>74103</v>
      </c>
      <c r="B987" s="1158" t="s">
        <v>3410</v>
      </c>
      <c r="C987" s="1154" t="s">
        <v>2312</v>
      </c>
      <c r="D987" s="1156">
        <v>5.42</v>
      </c>
    </row>
    <row r="988" spans="1:4" ht="11.85" hidden="1" customHeight="1" outlineLevel="3">
      <c r="A988" s="1160">
        <v>74104</v>
      </c>
      <c r="B988" s="1158" t="s">
        <v>3411</v>
      </c>
      <c r="C988" s="1154" t="s">
        <v>2312</v>
      </c>
      <c r="D988" s="1156">
        <v>5.55</v>
      </c>
    </row>
    <row r="989" spans="1:4" ht="11.85" hidden="1" customHeight="1" outlineLevel="3">
      <c r="A989" s="1160">
        <v>741184</v>
      </c>
      <c r="B989" s="1158" t="s">
        <v>3412</v>
      </c>
      <c r="C989" s="1154" t="s">
        <v>2312</v>
      </c>
      <c r="D989" s="1156">
        <v>6.68</v>
      </c>
    </row>
    <row r="990" spans="1:4" ht="11.85" hidden="1" customHeight="1" outlineLevel="3">
      <c r="A990" s="1160">
        <v>74106</v>
      </c>
      <c r="B990" s="1158" t="s">
        <v>3413</v>
      </c>
      <c r="C990" s="1154" t="s">
        <v>2312</v>
      </c>
      <c r="D990" s="1156">
        <v>7.14</v>
      </c>
    </row>
    <row r="991" spans="1:4" ht="11.85" hidden="1" customHeight="1" outlineLevel="3">
      <c r="A991" s="1160">
        <v>74107</v>
      </c>
      <c r="B991" s="1158" t="s">
        <v>3414</v>
      </c>
      <c r="C991" s="1154" t="s">
        <v>2312</v>
      </c>
      <c r="D991" s="1156">
        <v>8.1300000000000008</v>
      </c>
    </row>
    <row r="992" spans="1:4" ht="11.85" hidden="1" customHeight="1" outlineLevel="3">
      <c r="A992" s="1160">
        <v>74108</v>
      </c>
      <c r="B992" s="1158" t="s">
        <v>3415</v>
      </c>
      <c r="C992" s="1154" t="s">
        <v>2312</v>
      </c>
      <c r="D992" s="1156">
        <v>10.76</v>
      </c>
    </row>
    <row r="993" spans="1:4" ht="11.85" hidden="1" customHeight="1" outlineLevel="3">
      <c r="A993" s="1160">
        <v>741114</v>
      </c>
      <c r="B993" s="1158" t="s">
        <v>3416</v>
      </c>
      <c r="C993" s="1154" t="s">
        <v>2312</v>
      </c>
      <c r="D993" s="1156">
        <v>16.73</v>
      </c>
    </row>
    <row r="994" spans="1:4" ht="11.85" hidden="1" customHeight="1" outlineLevel="3">
      <c r="A994" s="1160">
        <v>74110</v>
      </c>
      <c r="B994" s="1158" t="s">
        <v>3417</v>
      </c>
      <c r="C994" s="1154" t="s">
        <v>2312</v>
      </c>
      <c r="D994" s="1156">
        <v>16.47</v>
      </c>
    </row>
    <row r="995" spans="1:4" ht="11.85" hidden="1" customHeight="1" outlineLevel="3">
      <c r="A995" s="1160">
        <v>74114</v>
      </c>
      <c r="B995" s="1158" t="s">
        <v>3418</v>
      </c>
      <c r="C995" s="1154" t="s">
        <v>2312</v>
      </c>
      <c r="D995" s="1156">
        <v>32.97</v>
      </c>
    </row>
    <row r="996" spans="1:4" ht="11.85" hidden="1" customHeight="1" outlineLevel="3">
      <c r="A996" s="1160">
        <v>74119</v>
      </c>
      <c r="B996" s="1158" t="s">
        <v>3419</v>
      </c>
      <c r="C996" s="1154" t="s">
        <v>2312</v>
      </c>
      <c r="D996" s="1156">
        <v>37.35</v>
      </c>
    </row>
    <row r="997" spans="1:4" ht="11.85" hidden="1" customHeight="1" outlineLevel="3">
      <c r="A997" s="1160">
        <v>74115</v>
      </c>
      <c r="B997" s="1158" t="s">
        <v>3420</v>
      </c>
      <c r="C997" s="1154" t="s">
        <v>2312</v>
      </c>
      <c r="D997" s="1156">
        <v>43.08</v>
      </c>
    </row>
    <row r="998" spans="1:4" ht="11.85" hidden="1" customHeight="1" outlineLevel="1" collapsed="1">
      <c r="A998" s="1140"/>
      <c r="B998" s="1142" t="s">
        <v>3421</v>
      </c>
      <c r="C998" s="1140"/>
      <c r="D998" s="1141">
        <v>464.56</v>
      </c>
    </row>
    <row r="999" spans="1:4" ht="11.85" hidden="1" customHeight="1" outlineLevel="2" collapsed="1">
      <c r="A999" s="1140"/>
      <c r="B999" s="1143" t="s">
        <v>3422</v>
      </c>
      <c r="C999" s="1140"/>
      <c r="D999" s="1141">
        <v>26.36</v>
      </c>
    </row>
    <row r="1000" spans="1:4" ht="11.85" hidden="1" customHeight="1" outlineLevel="3" collapsed="1">
      <c r="A1000" s="1140"/>
      <c r="B1000" s="1145" t="s">
        <v>3423</v>
      </c>
      <c r="C1000" s="1140"/>
      <c r="D1000" s="1141">
        <v>11.64</v>
      </c>
    </row>
    <row r="1001" spans="1:4" ht="11.85" hidden="1" customHeight="1" outlineLevel="4">
      <c r="A1001" s="1154"/>
      <c r="B1001" s="1159" t="s">
        <v>3424</v>
      </c>
      <c r="C1001" s="1154" t="s">
        <v>2312</v>
      </c>
      <c r="D1001" s="1156">
        <v>9.08</v>
      </c>
    </row>
    <row r="1002" spans="1:4" ht="11.85" hidden="1" customHeight="1" outlineLevel="4">
      <c r="A1002" s="1154" t="s">
        <v>3425</v>
      </c>
      <c r="B1002" s="1159" t="s">
        <v>3426</v>
      </c>
      <c r="C1002" s="1154" t="s">
        <v>2312</v>
      </c>
      <c r="D1002" s="1156">
        <v>11.64</v>
      </c>
    </row>
    <row r="1003" spans="1:4" ht="11.85" hidden="1" customHeight="1" outlineLevel="4">
      <c r="A1003" s="1154" t="s">
        <v>3425</v>
      </c>
      <c r="B1003" s="1159" t="s">
        <v>3427</v>
      </c>
      <c r="C1003" s="1154" t="s">
        <v>2426</v>
      </c>
      <c r="D1003" s="1156">
        <v>0.35</v>
      </c>
    </row>
    <row r="1004" spans="1:4" ht="11.85" hidden="1" customHeight="1" outlineLevel="3" collapsed="1">
      <c r="A1004" s="1140"/>
      <c r="B1004" s="1145" t="s">
        <v>3428</v>
      </c>
      <c r="C1004" s="1140"/>
      <c r="D1004" s="1141">
        <v>25.15</v>
      </c>
    </row>
    <row r="1005" spans="1:4" ht="11.85" hidden="1" customHeight="1" outlineLevel="4">
      <c r="A1005" s="1160">
        <v>2000</v>
      </c>
      <c r="B1005" s="1159" t="s">
        <v>3429</v>
      </c>
      <c r="C1005" s="1154" t="s">
        <v>2426</v>
      </c>
      <c r="D1005" s="1156">
        <v>25.15</v>
      </c>
    </row>
    <row r="1006" spans="1:4" ht="11.85" hidden="1" customHeight="1" outlineLevel="4">
      <c r="A1006" s="1154" t="s">
        <v>3430</v>
      </c>
      <c r="B1006" s="1159" t="s">
        <v>3431</v>
      </c>
      <c r="C1006" s="1154" t="s">
        <v>2312</v>
      </c>
      <c r="D1006" s="1156">
        <v>12.94</v>
      </c>
    </row>
    <row r="1007" spans="1:4" ht="11.85" hidden="1" customHeight="1" outlineLevel="4">
      <c r="A1007" s="1154" t="s">
        <v>3430</v>
      </c>
      <c r="B1007" s="1159" t="s">
        <v>3432</v>
      </c>
      <c r="C1007" s="1154" t="s">
        <v>2426</v>
      </c>
      <c r="D1007" s="1156">
        <v>0.38</v>
      </c>
    </row>
    <row r="1008" spans="1:4" ht="11.85" hidden="1" customHeight="1" outlineLevel="4">
      <c r="A1008" s="1154" t="s">
        <v>3430</v>
      </c>
      <c r="B1008" s="1159" t="s">
        <v>3433</v>
      </c>
      <c r="C1008" s="1154" t="s">
        <v>2312</v>
      </c>
      <c r="D1008" s="1156">
        <v>10.39</v>
      </c>
    </row>
    <row r="1009" spans="1:4" ht="11.85" hidden="1" customHeight="1" outlineLevel="3" collapsed="1">
      <c r="A1009" s="1140"/>
      <c r="B1009" s="1145" t="s">
        <v>3434</v>
      </c>
      <c r="C1009" s="1140"/>
      <c r="D1009" s="1141">
        <v>24.84</v>
      </c>
    </row>
    <row r="1010" spans="1:4" ht="11.85" hidden="1" customHeight="1" outlineLevel="4">
      <c r="A1010" s="1154" t="s">
        <v>3435</v>
      </c>
      <c r="B1010" s="1159" t="s">
        <v>3436</v>
      </c>
      <c r="C1010" s="1154" t="s">
        <v>2312</v>
      </c>
      <c r="D1010" s="1156">
        <v>18.47</v>
      </c>
    </row>
    <row r="1011" spans="1:4" ht="11.85" hidden="1" customHeight="1" outlineLevel="4">
      <c r="A1011" s="1154" t="s">
        <v>3435</v>
      </c>
      <c r="B1011" s="1159" t="s">
        <v>3437</v>
      </c>
      <c r="C1011" s="1154" t="s">
        <v>2312</v>
      </c>
      <c r="D1011" s="1156">
        <v>24.84</v>
      </c>
    </row>
    <row r="1012" spans="1:4" ht="11.85" hidden="1" customHeight="1" outlineLevel="4">
      <c r="A1012" s="1154" t="s">
        <v>3435</v>
      </c>
      <c r="B1012" s="1159" t="s">
        <v>3438</v>
      </c>
      <c r="C1012" s="1154" t="s">
        <v>2426</v>
      </c>
      <c r="D1012" s="1156">
        <v>0.5</v>
      </c>
    </row>
    <row r="1013" spans="1:4" ht="11.85" hidden="1" customHeight="1" outlineLevel="3" collapsed="1">
      <c r="A1013" s="1140"/>
      <c r="B1013" s="1145" t="s">
        <v>3439</v>
      </c>
      <c r="C1013" s="1140"/>
      <c r="D1013" s="1141">
        <v>26.36</v>
      </c>
    </row>
    <row r="1014" spans="1:4" ht="11.85" hidden="1" customHeight="1" outlineLevel="4">
      <c r="A1014" s="1154"/>
      <c r="B1014" s="1159" t="s">
        <v>3440</v>
      </c>
      <c r="C1014" s="1154" t="s">
        <v>2312</v>
      </c>
      <c r="D1014" s="1156">
        <v>24.48</v>
      </c>
    </row>
    <row r="1015" spans="1:4" ht="11.85" hidden="1" customHeight="1" outlineLevel="4">
      <c r="A1015" s="1154"/>
      <c r="B1015" s="1159" t="s">
        <v>3441</v>
      </c>
      <c r="C1015" s="1154" t="s">
        <v>2312</v>
      </c>
      <c r="D1015" s="1156">
        <v>26.36</v>
      </c>
    </row>
    <row r="1016" spans="1:4" ht="11.85" hidden="1" customHeight="1" outlineLevel="2" collapsed="1">
      <c r="A1016" s="1140"/>
      <c r="B1016" s="1143" t="s">
        <v>3442</v>
      </c>
      <c r="C1016" s="1140"/>
      <c r="D1016" s="1141">
        <v>0.82</v>
      </c>
    </row>
    <row r="1017" spans="1:4" ht="11.85" hidden="1" customHeight="1" outlineLevel="3">
      <c r="A1017" s="1154" t="s">
        <v>3443</v>
      </c>
      <c r="B1017" s="1158" t="s">
        <v>3444</v>
      </c>
      <c r="C1017" s="1154" t="s">
        <v>763</v>
      </c>
      <c r="D1017" s="1156">
        <v>0.82</v>
      </c>
    </row>
    <row r="1018" spans="1:4" ht="11.85" hidden="1" customHeight="1" outlineLevel="3">
      <c r="A1018" s="1154" t="s">
        <v>3445</v>
      </c>
      <c r="B1018" s="1158" t="s">
        <v>3446</v>
      </c>
      <c r="C1018" s="1154" t="s">
        <v>763</v>
      </c>
      <c r="D1018" s="1156">
        <v>0.13</v>
      </c>
    </row>
    <row r="1019" spans="1:4" ht="11.85" hidden="1" customHeight="1" outlineLevel="2" collapsed="1">
      <c r="A1019" s="1140"/>
      <c r="B1019" s="1143" t="s">
        <v>3447</v>
      </c>
      <c r="C1019" s="1140"/>
      <c r="D1019" s="1141">
        <v>48.77</v>
      </c>
    </row>
    <row r="1020" spans="1:4" ht="11.85" hidden="1" customHeight="1" outlineLevel="3">
      <c r="A1020" s="1154"/>
      <c r="B1020" s="1158" t="s">
        <v>3448</v>
      </c>
      <c r="C1020" s="1154" t="s">
        <v>2312</v>
      </c>
      <c r="D1020" s="1156">
        <v>48.68</v>
      </c>
    </row>
    <row r="1021" spans="1:4" ht="11.85" hidden="1" customHeight="1" outlineLevel="3">
      <c r="A1021" s="1154" t="s">
        <v>3449</v>
      </c>
      <c r="B1021" s="1158" t="s">
        <v>3450</v>
      </c>
      <c r="C1021" s="1154" t="s">
        <v>763</v>
      </c>
      <c r="D1021" s="1156">
        <v>0.31</v>
      </c>
    </row>
    <row r="1022" spans="1:4" ht="11.85" hidden="1" customHeight="1" outlineLevel="3">
      <c r="A1022" s="1154" t="s">
        <v>3451</v>
      </c>
      <c r="B1022" s="1158" t="s">
        <v>3452</v>
      </c>
      <c r="C1022" s="1154" t="s">
        <v>763</v>
      </c>
      <c r="D1022" s="1156">
        <v>0.31</v>
      </c>
    </row>
    <row r="1023" spans="1:4" ht="11.85" hidden="1" customHeight="1" outlineLevel="3">
      <c r="A1023" s="1154" t="s">
        <v>3453</v>
      </c>
      <c r="B1023" s="1158" t="s">
        <v>3454</v>
      </c>
      <c r="C1023" s="1154" t="s">
        <v>763</v>
      </c>
      <c r="D1023" s="1156">
        <v>0.42</v>
      </c>
    </row>
    <row r="1024" spans="1:4" ht="11.85" hidden="1" customHeight="1" outlineLevel="3">
      <c r="A1024" s="1154" t="s">
        <v>3455</v>
      </c>
      <c r="B1024" s="1158" t="s">
        <v>3456</v>
      </c>
      <c r="C1024" s="1154" t="s">
        <v>2156</v>
      </c>
      <c r="D1024" s="1156">
        <v>0.5</v>
      </c>
    </row>
    <row r="1025" spans="1:4" ht="11.85" hidden="1" customHeight="1" outlineLevel="3">
      <c r="A1025" s="1154" t="s">
        <v>3457</v>
      </c>
      <c r="B1025" s="1158" t="s">
        <v>3458</v>
      </c>
      <c r="C1025" s="1154" t="s">
        <v>2426</v>
      </c>
      <c r="D1025" s="1156">
        <v>0.51</v>
      </c>
    </row>
    <row r="1026" spans="1:4" ht="11.85" hidden="1" customHeight="1" outlineLevel="3">
      <c r="A1026" s="1154" t="s">
        <v>3457</v>
      </c>
      <c r="B1026" s="1158" t="s">
        <v>3459</v>
      </c>
      <c r="C1026" s="1154" t="s">
        <v>2312</v>
      </c>
      <c r="D1026" s="1156">
        <v>0.04</v>
      </c>
    </row>
    <row r="1027" spans="1:4" ht="11.85" hidden="1" customHeight="1" outlineLevel="3">
      <c r="A1027" s="1154" t="s">
        <v>3457</v>
      </c>
      <c r="B1027" s="1158" t="s">
        <v>3459</v>
      </c>
      <c r="C1027" s="1154" t="s">
        <v>2156</v>
      </c>
      <c r="D1027" s="1156">
        <v>0.04</v>
      </c>
    </row>
    <row r="1028" spans="1:4" ht="11.85" hidden="1" customHeight="1" outlineLevel="3">
      <c r="A1028" s="1154" t="s">
        <v>3460</v>
      </c>
      <c r="B1028" s="1158" t="s">
        <v>3461</v>
      </c>
      <c r="C1028" s="1154" t="s">
        <v>2426</v>
      </c>
      <c r="D1028" s="1156">
        <v>1.08</v>
      </c>
    </row>
    <row r="1029" spans="1:4" ht="11.85" hidden="1" customHeight="1" outlineLevel="3">
      <c r="A1029" s="1154" t="s">
        <v>3460</v>
      </c>
      <c r="B1029" s="1158" t="s">
        <v>3462</v>
      </c>
      <c r="C1029" s="1154" t="s">
        <v>2312</v>
      </c>
      <c r="D1029" s="1156">
        <v>48.77</v>
      </c>
    </row>
    <row r="1030" spans="1:4" ht="11.85" hidden="1" customHeight="1" outlineLevel="2" collapsed="1">
      <c r="A1030" s="1140"/>
      <c r="B1030" s="1143" t="s">
        <v>3463</v>
      </c>
      <c r="C1030" s="1140"/>
      <c r="D1030" s="1141">
        <v>464.56</v>
      </c>
    </row>
    <row r="1031" spans="1:4" ht="11.85" hidden="1" customHeight="1" outlineLevel="3" collapsed="1">
      <c r="A1031" s="1140"/>
      <c r="B1031" s="1145" t="s">
        <v>3464</v>
      </c>
      <c r="C1031" s="1140"/>
      <c r="D1031" s="1141">
        <v>34.299999999999997</v>
      </c>
    </row>
    <row r="1032" spans="1:4" ht="11.85" hidden="1" customHeight="1" outlineLevel="4">
      <c r="A1032" s="1154" t="s">
        <v>3465</v>
      </c>
      <c r="B1032" s="1159" t="s">
        <v>3466</v>
      </c>
      <c r="C1032" s="1154" t="s">
        <v>2312</v>
      </c>
      <c r="D1032" s="1156">
        <v>23.1</v>
      </c>
    </row>
    <row r="1033" spans="1:4" ht="11.85" hidden="1" customHeight="1" outlineLevel="4">
      <c r="A1033" s="1154" t="s">
        <v>3467</v>
      </c>
      <c r="B1033" s="1159" t="s">
        <v>3468</v>
      </c>
      <c r="C1033" s="1154" t="s">
        <v>2312</v>
      </c>
      <c r="D1033" s="1156">
        <v>34.299999999999997</v>
      </c>
    </row>
    <row r="1034" spans="1:4" ht="11.85" hidden="1" customHeight="1" outlineLevel="3" collapsed="1">
      <c r="A1034" s="1140"/>
      <c r="B1034" s="1145" t="s">
        <v>3469</v>
      </c>
      <c r="C1034" s="1140"/>
      <c r="D1034" s="1141">
        <v>36.33</v>
      </c>
    </row>
    <row r="1035" spans="1:4" ht="11.85" hidden="1" customHeight="1" outlineLevel="4">
      <c r="A1035" s="1154" t="s">
        <v>3470</v>
      </c>
      <c r="B1035" s="1159" t="s">
        <v>3471</v>
      </c>
      <c r="C1035" s="1154" t="s">
        <v>763</v>
      </c>
      <c r="D1035" s="1156">
        <v>0.05</v>
      </c>
    </row>
    <row r="1036" spans="1:4" ht="11.85" hidden="1" customHeight="1" outlineLevel="4">
      <c r="A1036" s="1154" t="s">
        <v>3472</v>
      </c>
      <c r="B1036" s="1159" t="s">
        <v>3473</v>
      </c>
      <c r="C1036" s="1154" t="s">
        <v>763</v>
      </c>
      <c r="D1036" s="1156">
        <v>0.06</v>
      </c>
    </row>
    <row r="1037" spans="1:4" ht="11.85" hidden="1" customHeight="1" outlineLevel="4">
      <c r="A1037" s="1154" t="s">
        <v>3474</v>
      </c>
      <c r="B1037" s="1159" t="s">
        <v>3475</v>
      </c>
      <c r="C1037" s="1154" t="s">
        <v>763</v>
      </c>
      <c r="D1037" s="1156">
        <v>0.15</v>
      </c>
    </row>
    <row r="1038" spans="1:4" ht="11.85" hidden="1" customHeight="1" outlineLevel="4">
      <c r="A1038" s="1154" t="s">
        <v>3476</v>
      </c>
      <c r="B1038" s="1159" t="s">
        <v>3477</v>
      </c>
      <c r="C1038" s="1154" t="s">
        <v>763</v>
      </c>
      <c r="D1038" s="1156">
        <v>0.04</v>
      </c>
    </row>
    <row r="1039" spans="1:4" ht="11.85" hidden="1" customHeight="1" outlineLevel="4">
      <c r="A1039" s="1154" t="s">
        <v>3476</v>
      </c>
      <c r="B1039" s="1159" t="s">
        <v>3477</v>
      </c>
      <c r="C1039" s="1154" t="s">
        <v>2312</v>
      </c>
      <c r="D1039" s="1156">
        <v>33.15</v>
      </c>
    </row>
    <row r="1040" spans="1:4" ht="11.85" hidden="1" customHeight="1" outlineLevel="4">
      <c r="A1040" s="1154" t="s">
        <v>3478</v>
      </c>
      <c r="B1040" s="1159" t="s">
        <v>3479</v>
      </c>
      <c r="C1040" s="1154" t="s">
        <v>763</v>
      </c>
      <c r="D1040" s="1156">
        <v>0.04</v>
      </c>
    </row>
    <row r="1041" spans="1:4" ht="11.85" hidden="1" customHeight="1" outlineLevel="4">
      <c r="A1041" s="1154" t="s">
        <v>3478</v>
      </c>
      <c r="B1041" s="1159" t="s">
        <v>3479</v>
      </c>
      <c r="C1041" s="1154" t="s">
        <v>2312</v>
      </c>
      <c r="D1041" s="1156">
        <v>33.28</v>
      </c>
    </row>
    <row r="1042" spans="1:4" ht="11.85" hidden="1" customHeight="1" outlineLevel="4">
      <c r="A1042" s="1154" t="s">
        <v>3480</v>
      </c>
      <c r="B1042" s="1159" t="s">
        <v>3481</v>
      </c>
      <c r="C1042" s="1154" t="s">
        <v>763</v>
      </c>
      <c r="D1042" s="1156">
        <v>0.12</v>
      </c>
    </row>
    <row r="1043" spans="1:4" ht="11.85" hidden="1" customHeight="1" outlineLevel="4">
      <c r="A1043" s="1154" t="s">
        <v>3482</v>
      </c>
      <c r="B1043" s="1159" t="s">
        <v>3483</v>
      </c>
      <c r="C1043" s="1154" t="s">
        <v>763</v>
      </c>
      <c r="D1043" s="1156">
        <v>0.4</v>
      </c>
    </row>
    <row r="1044" spans="1:4" ht="11.85" hidden="1" customHeight="1" outlineLevel="4">
      <c r="A1044" s="1154" t="s">
        <v>3484</v>
      </c>
      <c r="B1044" s="1159" t="s">
        <v>3485</v>
      </c>
      <c r="C1044" s="1154" t="s">
        <v>763</v>
      </c>
      <c r="D1044" s="1156">
        <v>0.04</v>
      </c>
    </row>
    <row r="1045" spans="1:4" ht="11.85" hidden="1" customHeight="1" outlineLevel="4">
      <c r="A1045" s="1154" t="s">
        <v>3484</v>
      </c>
      <c r="B1045" s="1159" t="s">
        <v>3485</v>
      </c>
      <c r="C1045" s="1154" t="s">
        <v>2312</v>
      </c>
      <c r="D1045" s="1156">
        <v>36.33</v>
      </c>
    </row>
    <row r="1046" spans="1:4" ht="11.85" hidden="1" customHeight="1" outlineLevel="4">
      <c r="A1046" s="1154" t="s">
        <v>3486</v>
      </c>
      <c r="B1046" s="1159" t="s">
        <v>3487</v>
      </c>
      <c r="C1046" s="1154" t="s">
        <v>763</v>
      </c>
      <c r="D1046" s="1156">
        <v>0.04</v>
      </c>
    </row>
    <row r="1047" spans="1:4" ht="11.85" hidden="1" customHeight="1" outlineLevel="4">
      <c r="A1047" s="1154" t="s">
        <v>3486</v>
      </c>
      <c r="B1047" s="1159" t="s">
        <v>3487</v>
      </c>
      <c r="C1047" s="1154" t="s">
        <v>2312</v>
      </c>
      <c r="D1047" s="1156">
        <v>33.15</v>
      </c>
    </row>
    <row r="1048" spans="1:4" ht="11.85" hidden="1" customHeight="1" outlineLevel="3" collapsed="1">
      <c r="A1048" s="1140"/>
      <c r="B1048" s="1145" t="s">
        <v>3488</v>
      </c>
      <c r="C1048" s="1140"/>
      <c r="D1048" s="1141">
        <v>29.4</v>
      </c>
    </row>
    <row r="1049" spans="1:4" ht="11.85" hidden="1" customHeight="1" outlineLevel="4">
      <c r="A1049" s="1154"/>
      <c r="B1049" s="1159" t="s">
        <v>3489</v>
      </c>
      <c r="C1049" s="1154" t="s">
        <v>2312</v>
      </c>
      <c r="D1049" s="1156">
        <v>29.4</v>
      </c>
    </row>
    <row r="1050" spans="1:4" ht="11.85" hidden="1" customHeight="1" outlineLevel="3" collapsed="1">
      <c r="A1050" s="1140"/>
      <c r="B1050" s="1145" t="s">
        <v>3490</v>
      </c>
      <c r="C1050" s="1140"/>
      <c r="D1050" s="1141">
        <v>35.32</v>
      </c>
    </row>
    <row r="1051" spans="1:4" ht="11.85" hidden="1" customHeight="1" outlineLevel="4">
      <c r="A1051" s="1154"/>
      <c r="B1051" s="1159" t="s">
        <v>3491</v>
      </c>
      <c r="C1051" s="1154" t="s">
        <v>2312</v>
      </c>
      <c r="D1051" s="1156">
        <v>35.32</v>
      </c>
    </row>
    <row r="1052" spans="1:4" ht="11.85" hidden="1" customHeight="1" outlineLevel="4">
      <c r="A1052" s="1154"/>
      <c r="B1052" s="1159" t="s">
        <v>3492</v>
      </c>
      <c r="C1052" s="1154" t="s">
        <v>2312</v>
      </c>
      <c r="D1052" s="1156">
        <v>35.06</v>
      </c>
    </row>
    <row r="1053" spans="1:4" ht="22.35" hidden="1" customHeight="1" outlineLevel="4">
      <c r="A1053" s="1154" t="s">
        <v>3493</v>
      </c>
      <c r="B1053" s="1159" t="s">
        <v>3494</v>
      </c>
      <c r="C1053" s="1154" t="s">
        <v>2312</v>
      </c>
      <c r="D1053" s="1156">
        <v>34.549999999999997</v>
      </c>
    </row>
    <row r="1054" spans="1:4" ht="11.85" hidden="1" customHeight="1" outlineLevel="3" collapsed="1">
      <c r="A1054" s="1140"/>
      <c r="B1054" s="1145" t="s">
        <v>3495</v>
      </c>
      <c r="C1054" s="1140"/>
      <c r="D1054" s="1141">
        <v>464.56</v>
      </c>
    </row>
    <row r="1055" spans="1:4" ht="11.85" hidden="1" customHeight="1" outlineLevel="4" collapsed="1">
      <c r="A1055" s="1140"/>
      <c r="B1055" s="1146" t="s">
        <v>3464</v>
      </c>
      <c r="C1055" s="1140"/>
      <c r="D1055" s="1141">
        <v>0.2</v>
      </c>
    </row>
    <row r="1056" spans="1:4" ht="11.85" hidden="1" customHeight="1" outlineLevel="5">
      <c r="A1056" s="1154" t="s">
        <v>3496</v>
      </c>
      <c r="B1056" s="1161" t="s">
        <v>3497</v>
      </c>
      <c r="C1056" s="1154" t="s">
        <v>763</v>
      </c>
      <c r="D1056" s="1156">
        <v>0.12</v>
      </c>
    </row>
    <row r="1057" spans="1:4" ht="11.85" hidden="1" customHeight="1" outlineLevel="5">
      <c r="A1057" s="1154" t="s">
        <v>3498</v>
      </c>
      <c r="B1057" s="1161" t="s">
        <v>3499</v>
      </c>
      <c r="C1057" s="1154" t="s">
        <v>763</v>
      </c>
      <c r="D1057" s="1156">
        <v>0.13</v>
      </c>
    </row>
    <row r="1058" spans="1:4" ht="11.85" hidden="1" customHeight="1" outlineLevel="5">
      <c r="A1058" s="1154" t="s">
        <v>3500</v>
      </c>
      <c r="B1058" s="1161" t="s">
        <v>3501</v>
      </c>
      <c r="C1058" s="1154" t="s">
        <v>763</v>
      </c>
      <c r="D1058" s="1156">
        <v>0.2</v>
      </c>
    </row>
    <row r="1059" spans="1:4" ht="11.85" hidden="1" customHeight="1" outlineLevel="5">
      <c r="A1059" s="1154" t="s">
        <v>3502</v>
      </c>
      <c r="B1059" s="1161" t="s">
        <v>3503</v>
      </c>
      <c r="C1059" s="1154" t="s">
        <v>763</v>
      </c>
      <c r="D1059" s="1156">
        <v>0.12</v>
      </c>
    </row>
    <row r="1060" spans="1:4" ht="11.85" hidden="1" customHeight="1" outlineLevel="5">
      <c r="A1060" s="1154" t="s">
        <v>3504</v>
      </c>
      <c r="B1060" s="1161" t="s">
        <v>3505</v>
      </c>
      <c r="C1060" s="1154" t="s">
        <v>763</v>
      </c>
      <c r="D1060" s="1156">
        <v>0.12</v>
      </c>
    </row>
    <row r="1061" spans="1:4" ht="11.85" hidden="1" customHeight="1" outlineLevel="4" collapsed="1">
      <c r="A1061" s="1140"/>
      <c r="B1061" s="1146" t="s">
        <v>3469</v>
      </c>
      <c r="C1061" s="1140"/>
      <c r="D1061" s="1141">
        <v>322.10000000000002</v>
      </c>
    </row>
    <row r="1062" spans="1:4" ht="11.85" hidden="1" customHeight="1" outlineLevel="5">
      <c r="A1062" s="1154" t="s">
        <v>3506</v>
      </c>
      <c r="B1062" s="1161" t="s">
        <v>3507</v>
      </c>
      <c r="C1062" s="1154" t="s">
        <v>763</v>
      </c>
      <c r="D1062" s="1156">
        <v>0.04</v>
      </c>
    </row>
    <row r="1063" spans="1:4" ht="11.85" hidden="1" customHeight="1" outlineLevel="5">
      <c r="A1063" s="1154" t="s">
        <v>3506</v>
      </c>
      <c r="B1063" s="1161" t="s">
        <v>3507</v>
      </c>
      <c r="C1063" s="1154" t="s">
        <v>2312</v>
      </c>
      <c r="D1063" s="1156">
        <v>33.46</v>
      </c>
    </row>
    <row r="1064" spans="1:4" ht="11.85" hidden="1" customHeight="1" outlineLevel="5">
      <c r="A1064" s="1154" t="s">
        <v>3508</v>
      </c>
      <c r="B1064" s="1161" t="s">
        <v>3509</v>
      </c>
      <c r="C1064" s="1154" t="s">
        <v>763</v>
      </c>
      <c r="D1064" s="1156">
        <v>0.04</v>
      </c>
    </row>
    <row r="1065" spans="1:4" ht="11.85" hidden="1" customHeight="1" outlineLevel="5">
      <c r="A1065" s="1154" t="s">
        <v>3508</v>
      </c>
      <c r="B1065" s="1161" t="s">
        <v>3509</v>
      </c>
      <c r="C1065" s="1154" t="s">
        <v>2312</v>
      </c>
      <c r="D1065" s="1156">
        <v>33.97</v>
      </c>
    </row>
    <row r="1066" spans="1:4" ht="22.35" hidden="1" customHeight="1" outlineLevel="5">
      <c r="A1066" s="1154" t="s">
        <v>3510</v>
      </c>
      <c r="B1066" s="1161" t="s">
        <v>3511</v>
      </c>
      <c r="C1066" s="1154" t="s">
        <v>763</v>
      </c>
      <c r="D1066" s="1156">
        <v>0.04</v>
      </c>
    </row>
    <row r="1067" spans="1:4" ht="22.35" hidden="1" customHeight="1" outlineLevel="5">
      <c r="A1067" s="1154" t="s">
        <v>3510</v>
      </c>
      <c r="B1067" s="1161" t="s">
        <v>3511</v>
      </c>
      <c r="C1067" s="1154" t="s">
        <v>2312</v>
      </c>
      <c r="D1067" s="1156">
        <v>34.03</v>
      </c>
    </row>
    <row r="1068" spans="1:4" ht="11.85" hidden="1" customHeight="1" outlineLevel="5">
      <c r="A1068" s="1154" t="s">
        <v>3512</v>
      </c>
      <c r="B1068" s="1161" t="s">
        <v>3513</v>
      </c>
      <c r="C1068" s="1154" t="s">
        <v>763</v>
      </c>
      <c r="D1068" s="1156">
        <v>0.32</v>
      </c>
    </row>
    <row r="1069" spans="1:4" ht="11.85" hidden="1" customHeight="1" outlineLevel="5">
      <c r="A1069" s="1154" t="s">
        <v>3512</v>
      </c>
      <c r="B1069" s="1161" t="s">
        <v>3513</v>
      </c>
      <c r="C1069" s="1154" t="s">
        <v>2312</v>
      </c>
      <c r="D1069" s="1156">
        <v>322.10000000000002</v>
      </c>
    </row>
    <row r="1070" spans="1:4" ht="11.85" hidden="1" customHeight="1" outlineLevel="5">
      <c r="A1070" s="1154" t="s">
        <v>3514</v>
      </c>
      <c r="B1070" s="1161" t="s">
        <v>3515</v>
      </c>
      <c r="C1070" s="1154" t="s">
        <v>763</v>
      </c>
      <c r="D1070" s="1156">
        <v>0.13</v>
      </c>
    </row>
    <row r="1071" spans="1:4" ht="11.85" hidden="1" customHeight="1" outlineLevel="5">
      <c r="A1071" s="1154" t="s">
        <v>3514</v>
      </c>
      <c r="B1071" s="1161" t="s">
        <v>3515</v>
      </c>
      <c r="C1071" s="1154" t="s">
        <v>2312</v>
      </c>
      <c r="D1071" s="1156">
        <v>128.51</v>
      </c>
    </row>
    <row r="1072" spans="1:4" ht="11.85" hidden="1" customHeight="1" outlineLevel="5">
      <c r="A1072" s="1154" t="s">
        <v>3516</v>
      </c>
      <c r="B1072" s="1161" t="s">
        <v>3517</v>
      </c>
      <c r="C1072" s="1154" t="s">
        <v>763</v>
      </c>
      <c r="D1072" s="1156">
        <v>0.13</v>
      </c>
    </row>
    <row r="1073" spans="1:4" ht="11.85" hidden="1" customHeight="1" outlineLevel="5">
      <c r="A1073" s="1154" t="s">
        <v>3516</v>
      </c>
      <c r="B1073" s="1161" t="s">
        <v>3517</v>
      </c>
      <c r="C1073" s="1154" t="s">
        <v>2312</v>
      </c>
      <c r="D1073" s="1156">
        <v>125.49</v>
      </c>
    </row>
    <row r="1074" spans="1:4" ht="11.85" hidden="1" customHeight="1" outlineLevel="5">
      <c r="A1074" s="1154" t="s">
        <v>3518</v>
      </c>
      <c r="B1074" s="1161" t="s">
        <v>3519</v>
      </c>
      <c r="C1074" s="1154" t="s">
        <v>763</v>
      </c>
      <c r="D1074" s="1156">
        <v>0.13</v>
      </c>
    </row>
    <row r="1075" spans="1:4" ht="11.85" hidden="1" customHeight="1" outlineLevel="5">
      <c r="A1075" s="1154" t="s">
        <v>3518</v>
      </c>
      <c r="B1075" s="1161" t="s">
        <v>3519</v>
      </c>
      <c r="C1075" s="1154" t="s">
        <v>2312</v>
      </c>
      <c r="D1075" s="1156">
        <v>126.5</v>
      </c>
    </row>
    <row r="1076" spans="1:4" ht="11.85" hidden="1" customHeight="1" outlineLevel="5">
      <c r="A1076" s="1154" t="s">
        <v>3520</v>
      </c>
      <c r="B1076" s="1161" t="s">
        <v>3521</v>
      </c>
      <c r="C1076" s="1154" t="s">
        <v>763</v>
      </c>
      <c r="D1076" s="1156">
        <v>0.13</v>
      </c>
    </row>
    <row r="1077" spans="1:4" ht="11.85" hidden="1" customHeight="1" outlineLevel="5">
      <c r="A1077" s="1154" t="s">
        <v>3520</v>
      </c>
      <c r="B1077" s="1161" t="s">
        <v>3521</v>
      </c>
      <c r="C1077" s="1154" t="s">
        <v>2312</v>
      </c>
      <c r="D1077" s="1156">
        <v>128.51</v>
      </c>
    </row>
    <row r="1078" spans="1:4" ht="11.85" hidden="1" customHeight="1" outlineLevel="4" collapsed="1">
      <c r="A1078" s="1140"/>
      <c r="B1078" s="1146" t="s">
        <v>3490</v>
      </c>
      <c r="C1078" s="1140"/>
      <c r="D1078" s="1141">
        <v>464.56</v>
      </c>
    </row>
    <row r="1079" spans="1:4" ht="11.85" hidden="1" customHeight="1" outlineLevel="5">
      <c r="A1079" s="1154"/>
      <c r="B1079" s="1161" t="s">
        <v>3522</v>
      </c>
      <c r="C1079" s="1154" t="s">
        <v>2312</v>
      </c>
      <c r="D1079" s="1156">
        <v>35.46</v>
      </c>
    </row>
    <row r="1080" spans="1:4" ht="11.85" hidden="1" customHeight="1" outlineLevel="5">
      <c r="A1080" s="1154"/>
      <c r="B1080" s="1161" t="s">
        <v>3523</v>
      </c>
      <c r="C1080" s="1154" t="s">
        <v>2312</v>
      </c>
      <c r="D1080" s="1156">
        <v>308.01</v>
      </c>
    </row>
    <row r="1081" spans="1:4" ht="11.85" hidden="1" customHeight="1" outlineLevel="5">
      <c r="A1081" s="1154"/>
      <c r="B1081" s="1161" t="s">
        <v>3524</v>
      </c>
      <c r="C1081" s="1154" t="s">
        <v>2312</v>
      </c>
      <c r="D1081" s="1156">
        <v>311.29000000000002</v>
      </c>
    </row>
    <row r="1082" spans="1:4" ht="11.85" hidden="1" customHeight="1" outlineLevel="5">
      <c r="A1082" s="1154"/>
      <c r="B1082" s="1161" t="s">
        <v>3525</v>
      </c>
      <c r="C1082" s="1154" t="s">
        <v>2312</v>
      </c>
      <c r="D1082" s="1156">
        <v>464.56</v>
      </c>
    </row>
    <row r="1083" spans="1:4" ht="11.85" hidden="1" customHeight="1" outlineLevel="1" collapsed="1">
      <c r="A1083" s="1140"/>
      <c r="B1083" s="1142" t="s">
        <v>3526</v>
      </c>
      <c r="C1083" s="1140"/>
      <c r="D1083" s="1141">
        <v>4.83</v>
      </c>
    </row>
    <row r="1084" spans="1:4" ht="11.85" hidden="1" customHeight="1" outlineLevel="2">
      <c r="A1084" s="1154"/>
      <c r="B1084" s="1157" t="s">
        <v>3527</v>
      </c>
      <c r="C1084" s="1154" t="s">
        <v>2312</v>
      </c>
      <c r="D1084" s="1156">
        <v>4.74</v>
      </c>
    </row>
    <row r="1085" spans="1:4" ht="11.85" hidden="1" customHeight="1" outlineLevel="2">
      <c r="A1085" s="1154"/>
      <c r="B1085" s="1157" t="s">
        <v>3528</v>
      </c>
      <c r="C1085" s="1154" t="s">
        <v>2312</v>
      </c>
      <c r="D1085" s="1156">
        <v>4.83</v>
      </c>
    </row>
    <row r="1086" spans="1:4" ht="11.85" customHeight="1" collapsed="1">
      <c r="A1086" s="1140"/>
      <c r="B1086" s="1140" t="s">
        <v>3529</v>
      </c>
      <c r="C1086" s="1140"/>
      <c r="D1086" s="1141">
        <v>185.02</v>
      </c>
    </row>
    <row r="1087" spans="1:4" ht="11.85" hidden="1" customHeight="1" outlineLevel="1" collapsed="1">
      <c r="A1087" s="1140"/>
      <c r="B1087" s="1142" t="s">
        <v>3530</v>
      </c>
      <c r="C1087" s="1140"/>
      <c r="D1087" s="1141">
        <v>34.5</v>
      </c>
    </row>
    <row r="1088" spans="1:4" ht="11.85" hidden="1" customHeight="1" outlineLevel="2" collapsed="1">
      <c r="A1088" s="1140"/>
      <c r="B1088" s="1143" t="s">
        <v>3531</v>
      </c>
      <c r="C1088" s="1140"/>
      <c r="D1088" s="1141">
        <v>26.5</v>
      </c>
    </row>
    <row r="1089" spans="1:4" ht="11.85" hidden="1" customHeight="1" outlineLevel="3">
      <c r="A1089" s="1162">
        <v>2</v>
      </c>
      <c r="B1089" s="1158" t="s">
        <v>3532</v>
      </c>
      <c r="C1089" s="1154" t="s">
        <v>3533</v>
      </c>
      <c r="D1089" s="1156">
        <v>19.7</v>
      </c>
    </row>
    <row r="1090" spans="1:4" ht="11.85" hidden="1" customHeight="1" outlineLevel="3">
      <c r="A1090" s="1162">
        <v>4</v>
      </c>
      <c r="B1090" s="1158" t="s">
        <v>3534</v>
      </c>
      <c r="C1090" s="1154" t="s">
        <v>3533</v>
      </c>
      <c r="D1090" s="1156">
        <v>19.37</v>
      </c>
    </row>
    <row r="1091" spans="1:4" ht="11.85" hidden="1" customHeight="1" outlineLevel="3">
      <c r="A1091" s="1162">
        <v>4</v>
      </c>
      <c r="B1091" s="1158" t="s">
        <v>3535</v>
      </c>
      <c r="C1091" s="1154" t="s">
        <v>3533</v>
      </c>
      <c r="D1091" s="1156">
        <v>21.21</v>
      </c>
    </row>
    <row r="1092" spans="1:4" ht="11.85" hidden="1" customHeight="1" outlineLevel="3">
      <c r="A1092" s="1162">
        <v>6</v>
      </c>
      <c r="B1092" s="1158" t="s">
        <v>3536</v>
      </c>
      <c r="C1092" s="1154" t="s">
        <v>3533</v>
      </c>
      <c r="D1092" s="1156">
        <v>21.27</v>
      </c>
    </row>
    <row r="1093" spans="1:4" ht="11.85" hidden="1" customHeight="1" outlineLevel="3">
      <c r="A1093" s="1162">
        <v>10</v>
      </c>
      <c r="B1093" s="1158" t="s">
        <v>3537</v>
      </c>
      <c r="C1093" s="1154" t="s">
        <v>3533</v>
      </c>
      <c r="D1093" s="1156">
        <v>16.78</v>
      </c>
    </row>
    <row r="1094" spans="1:4" ht="11.85" hidden="1" customHeight="1" outlineLevel="3">
      <c r="A1094" s="1162">
        <v>10</v>
      </c>
      <c r="B1094" s="1158" t="s">
        <v>3538</v>
      </c>
      <c r="C1094" s="1154" t="s">
        <v>3533</v>
      </c>
      <c r="D1094" s="1156">
        <v>18.36</v>
      </c>
    </row>
    <row r="1095" spans="1:4" ht="11.85" hidden="1" customHeight="1" outlineLevel="3">
      <c r="A1095" s="1162">
        <v>41</v>
      </c>
      <c r="B1095" s="1158" t="s">
        <v>3539</v>
      </c>
      <c r="C1095" s="1154" t="s">
        <v>3533</v>
      </c>
      <c r="D1095" s="1156">
        <v>16.32</v>
      </c>
    </row>
    <row r="1096" spans="1:4" ht="11.85" hidden="1" customHeight="1" outlineLevel="3">
      <c r="A1096" s="1162">
        <v>41</v>
      </c>
      <c r="B1096" s="1158" t="s">
        <v>3540</v>
      </c>
      <c r="C1096" s="1154" t="s">
        <v>3533</v>
      </c>
      <c r="D1096" s="1156">
        <v>20.95</v>
      </c>
    </row>
    <row r="1097" spans="1:4" ht="11.85" hidden="1" customHeight="1" outlineLevel="3">
      <c r="A1097" s="1162">
        <v>41</v>
      </c>
      <c r="B1097" s="1158" t="s">
        <v>3541</v>
      </c>
      <c r="C1097" s="1154" t="s">
        <v>3533</v>
      </c>
      <c r="D1097" s="1156">
        <v>20.399999999999999</v>
      </c>
    </row>
    <row r="1098" spans="1:4" ht="11.85" hidden="1" customHeight="1" outlineLevel="3">
      <c r="A1098" s="1154"/>
      <c r="B1098" s="1158" t="s">
        <v>3542</v>
      </c>
      <c r="C1098" s="1154" t="s">
        <v>3533</v>
      </c>
      <c r="D1098" s="1156">
        <v>21.17</v>
      </c>
    </row>
    <row r="1099" spans="1:4" ht="11.85" hidden="1" customHeight="1" outlineLevel="3">
      <c r="A1099" s="1162">
        <v>43</v>
      </c>
      <c r="B1099" s="1158" t="s">
        <v>3543</v>
      </c>
      <c r="C1099" s="1154" t="s">
        <v>3533</v>
      </c>
      <c r="D1099" s="1156">
        <v>17.579999999999998</v>
      </c>
    </row>
    <row r="1100" spans="1:4" ht="11.85" hidden="1" customHeight="1" outlineLevel="3">
      <c r="A1100" s="1162">
        <v>43</v>
      </c>
      <c r="B1100" s="1158" t="s">
        <v>3544</v>
      </c>
      <c r="C1100" s="1154" t="s">
        <v>3533</v>
      </c>
      <c r="D1100" s="1156">
        <v>19.53</v>
      </c>
    </row>
    <row r="1101" spans="1:4" ht="11.85" hidden="1" customHeight="1" outlineLevel="3">
      <c r="A1101" s="1162">
        <v>46</v>
      </c>
      <c r="B1101" s="1158" t="s">
        <v>3545</v>
      </c>
      <c r="C1101" s="1154" t="s">
        <v>3533</v>
      </c>
      <c r="D1101" s="1156">
        <v>20.58</v>
      </c>
    </row>
    <row r="1102" spans="1:4" ht="11.85" hidden="1" customHeight="1" outlineLevel="3">
      <c r="A1102" s="1162">
        <v>46</v>
      </c>
      <c r="B1102" s="1158" t="s">
        <v>3546</v>
      </c>
      <c r="C1102" s="1154" t="s">
        <v>3533</v>
      </c>
      <c r="D1102" s="1156">
        <v>23.95</v>
      </c>
    </row>
    <row r="1103" spans="1:4" ht="11.85" hidden="1" customHeight="1" outlineLevel="3">
      <c r="A1103" s="1162">
        <v>54</v>
      </c>
      <c r="B1103" s="1158" t="s">
        <v>3547</v>
      </c>
      <c r="C1103" s="1154" t="s">
        <v>3533</v>
      </c>
      <c r="D1103" s="1156">
        <v>17.2</v>
      </c>
    </row>
    <row r="1104" spans="1:4" ht="11.85" hidden="1" customHeight="1" outlineLevel="3">
      <c r="A1104" s="1162">
        <v>54</v>
      </c>
      <c r="B1104" s="1158" t="s">
        <v>3548</v>
      </c>
      <c r="C1104" s="1154" t="s">
        <v>3533</v>
      </c>
      <c r="D1104" s="1156">
        <v>19.53</v>
      </c>
    </row>
    <row r="1105" spans="1:4" ht="11.85" hidden="1" customHeight="1" outlineLevel="3">
      <c r="A1105" s="1162">
        <v>54</v>
      </c>
      <c r="B1105" s="1158" t="s">
        <v>3549</v>
      </c>
      <c r="C1105" s="1154" t="s">
        <v>3533</v>
      </c>
      <c r="D1105" s="1156">
        <v>13</v>
      </c>
    </row>
    <row r="1106" spans="1:4" ht="11.85" hidden="1" customHeight="1" outlineLevel="3">
      <c r="A1106" s="1154" t="s">
        <v>3550</v>
      </c>
      <c r="B1106" s="1158" t="s">
        <v>3551</v>
      </c>
      <c r="C1106" s="1154" t="s">
        <v>3533</v>
      </c>
      <c r="D1106" s="1156">
        <v>16.05</v>
      </c>
    </row>
    <row r="1107" spans="1:4" ht="11.85" hidden="1" customHeight="1" outlineLevel="3">
      <c r="A1107" s="1162">
        <v>80</v>
      </c>
      <c r="B1107" s="1158" t="s">
        <v>3552</v>
      </c>
      <c r="C1107" s="1154" t="s">
        <v>3533</v>
      </c>
      <c r="D1107" s="1156">
        <v>16.04</v>
      </c>
    </row>
    <row r="1108" spans="1:4" ht="11.85" hidden="1" customHeight="1" outlineLevel="3">
      <c r="A1108" s="1162">
        <v>80</v>
      </c>
      <c r="B1108" s="1158" t="s">
        <v>3553</v>
      </c>
      <c r="C1108" s="1154" t="s">
        <v>3533</v>
      </c>
      <c r="D1108" s="1156">
        <v>24.61</v>
      </c>
    </row>
    <row r="1109" spans="1:4" ht="11.85" hidden="1" customHeight="1" outlineLevel="3">
      <c r="A1109" s="1162">
        <v>82</v>
      </c>
      <c r="B1109" s="1158" t="s">
        <v>3554</v>
      </c>
      <c r="C1109" s="1154" t="s">
        <v>3533</v>
      </c>
      <c r="D1109" s="1156">
        <v>19.53</v>
      </c>
    </row>
    <row r="1110" spans="1:4" ht="11.85" hidden="1" customHeight="1" outlineLevel="3">
      <c r="A1110" s="1162">
        <v>88</v>
      </c>
      <c r="B1110" s="1158" t="s">
        <v>3555</v>
      </c>
      <c r="C1110" s="1154" t="s">
        <v>3533</v>
      </c>
      <c r="D1110" s="1156">
        <v>17.89</v>
      </c>
    </row>
    <row r="1111" spans="1:4" ht="11.85" hidden="1" customHeight="1" outlineLevel="3">
      <c r="A1111" s="1162">
        <v>88</v>
      </c>
      <c r="B1111" s="1158" t="s">
        <v>3556</v>
      </c>
      <c r="C1111" s="1154" t="s">
        <v>3533</v>
      </c>
      <c r="D1111" s="1156">
        <v>21.08</v>
      </c>
    </row>
    <row r="1112" spans="1:4" ht="11.85" hidden="1" customHeight="1" outlineLevel="3">
      <c r="A1112" s="1162">
        <v>88</v>
      </c>
      <c r="B1112" s="1158" t="s">
        <v>3557</v>
      </c>
      <c r="C1112" s="1154" t="s">
        <v>3533</v>
      </c>
      <c r="D1112" s="1156">
        <v>23.16</v>
      </c>
    </row>
    <row r="1113" spans="1:4" ht="11.85" hidden="1" customHeight="1" outlineLevel="3">
      <c r="A1113" s="1162">
        <v>88</v>
      </c>
      <c r="B1113" s="1158" t="s">
        <v>3558</v>
      </c>
      <c r="C1113" s="1154" t="s">
        <v>3533</v>
      </c>
      <c r="D1113" s="1156">
        <v>22.27</v>
      </c>
    </row>
    <row r="1114" spans="1:4" ht="11.85" hidden="1" customHeight="1" outlineLevel="3">
      <c r="A1114" s="1154" t="s">
        <v>3559</v>
      </c>
      <c r="B1114" s="1158" t="s">
        <v>3560</v>
      </c>
      <c r="C1114" s="1154" t="s">
        <v>3533</v>
      </c>
      <c r="D1114" s="1156">
        <v>19.059999999999999</v>
      </c>
    </row>
    <row r="1115" spans="1:4" ht="11.85" hidden="1" customHeight="1" outlineLevel="3">
      <c r="A1115" s="1154"/>
      <c r="B1115" s="1158" t="s">
        <v>3561</v>
      </c>
      <c r="C1115" s="1154" t="s">
        <v>3533</v>
      </c>
      <c r="D1115" s="1156">
        <v>23.48</v>
      </c>
    </row>
    <row r="1116" spans="1:4" ht="11.85" hidden="1" customHeight="1" outlineLevel="3">
      <c r="A1116" s="1154"/>
      <c r="B1116" s="1158" t="s">
        <v>3562</v>
      </c>
      <c r="C1116" s="1154" t="s">
        <v>3533</v>
      </c>
      <c r="D1116" s="1156">
        <v>22.42</v>
      </c>
    </row>
    <row r="1117" spans="1:4" ht="11.85" hidden="1" customHeight="1" outlineLevel="3">
      <c r="A1117" s="1154"/>
      <c r="B1117" s="1158" t="s">
        <v>3563</v>
      </c>
      <c r="C1117" s="1154" t="s">
        <v>3533</v>
      </c>
      <c r="D1117" s="1156">
        <v>22.42</v>
      </c>
    </row>
    <row r="1118" spans="1:4" ht="11.85" hidden="1" customHeight="1" outlineLevel="3">
      <c r="A1118" s="1154"/>
      <c r="B1118" s="1158" t="s">
        <v>3564</v>
      </c>
      <c r="C1118" s="1154" t="s">
        <v>3533</v>
      </c>
      <c r="D1118" s="1156">
        <v>19.399999999999999</v>
      </c>
    </row>
    <row r="1119" spans="1:4" ht="11.85" hidden="1" customHeight="1" outlineLevel="3">
      <c r="A1119" s="1154"/>
      <c r="B1119" s="1158" t="s">
        <v>3565</v>
      </c>
      <c r="C1119" s="1154" t="s">
        <v>3533</v>
      </c>
      <c r="D1119" s="1156">
        <v>19.399999999999999</v>
      </c>
    </row>
    <row r="1120" spans="1:4" ht="11.85" hidden="1" customHeight="1" outlineLevel="3">
      <c r="A1120" s="1154"/>
      <c r="B1120" s="1158" t="s">
        <v>3566</v>
      </c>
      <c r="C1120" s="1154" t="s">
        <v>3533</v>
      </c>
      <c r="D1120" s="1156">
        <v>22.42</v>
      </c>
    </row>
    <row r="1121" spans="1:4" ht="11.85" hidden="1" customHeight="1" outlineLevel="3">
      <c r="A1121" s="1154"/>
      <c r="B1121" s="1158" t="s">
        <v>3567</v>
      </c>
      <c r="C1121" s="1154" t="s">
        <v>3533</v>
      </c>
      <c r="D1121" s="1156">
        <v>19.399999999999999</v>
      </c>
    </row>
    <row r="1122" spans="1:4" ht="11.85" hidden="1" customHeight="1" outlineLevel="3">
      <c r="A1122" s="1154"/>
      <c r="B1122" s="1158" t="s">
        <v>3568</v>
      </c>
      <c r="C1122" s="1154" t="s">
        <v>3533</v>
      </c>
      <c r="D1122" s="1156">
        <v>19.399999999999999</v>
      </c>
    </row>
    <row r="1123" spans="1:4" ht="11.85" hidden="1" customHeight="1" outlineLevel="3">
      <c r="A1123" s="1154"/>
      <c r="B1123" s="1158" t="s">
        <v>3569</v>
      </c>
      <c r="C1123" s="1154" t="s">
        <v>3533</v>
      </c>
      <c r="D1123" s="1156">
        <v>22.61</v>
      </c>
    </row>
    <row r="1124" spans="1:4" ht="11.85" hidden="1" customHeight="1" outlineLevel="3">
      <c r="A1124" s="1154"/>
      <c r="B1124" s="1158" t="s">
        <v>3570</v>
      </c>
      <c r="C1124" s="1154" t="s">
        <v>3533</v>
      </c>
      <c r="D1124" s="1156">
        <v>19.399999999999999</v>
      </c>
    </row>
    <row r="1125" spans="1:4" ht="11.85" hidden="1" customHeight="1" outlineLevel="3">
      <c r="A1125" s="1154"/>
      <c r="B1125" s="1158" t="s">
        <v>3571</v>
      </c>
      <c r="C1125" s="1154" t="s">
        <v>3533</v>
      </c>
      <c r="D1125" s="1156">
        <v>19.850000000000001</v>
      </c>
    </row>
    <row r="1126" spans="1:4" ht="11.85" hidden="1" customHeight="1" outlineLevel="3">
      <c r="A1126" s="1154"/>
      <c r="B1126" s="1158" t="s">
        <v>3572</v>
      </c>
      <c r="C1126" s="1154" t="s">
        <v>3533</v>
      </c>
      <c r="D1126" s="1156">
        <v>22.42</v>
      </c>
    </row>
    <row r="1127" spans="1:4" ht="11.85" hidden="1" customHeight="1" outlineLevel="3">
      <c r="A1127" s="1154"/>
      <c r="B1127" s="1158" t="s">
        <v>3573</v>
      </c>
      <c r="C1127" s="1154" t="s">
        <v>3533</v>
      </c>
      <c r="D1127" s="1156">
        <v>16.399999999999999</v>
      </c>
    </row>
    <row r="1128" spans="1:4" ht="11.85" hidden="1" customHeight="1" outlineLevel="3">
      <c r="A1128" s="1154"/>
      <c r="B1128" s="1158" t="s">
        <v>3574</v>
      </c>
      <c r="C1128" s="1154" t="s">
        <v>3533</v>
      </c>
      <c r="D1128" s="1156">
        <v>22.42</v>
      </c>
    </row>
    <row r="1129" spans="1:4" ht="11.85" hidden="1" customHeight="1" outlineLevel="3">
      <c r="A1129" s="1154"/>
      <c r="B1129" s="1158" t="s">
        <v>3575</v>
      </c>
      <c r="C1129" s="1154" t="s">
        <v>3533</v>
      </c>
      <c r="D1129" s="1156">
        <v>19.57</v>
      </c>
    </row>
    <row r="1130" spans="1:4" ht="11.85" hidden="1" customHeight="1" outlineLevel="3">
      <c r="A1130" s="1154"/>
      <c r="B1130" s="1158" t="s">
        <v>3576</v>
      </c>
      <c r="C1130" s="1154" t="s">
        <v>3533</v>
      </c>
      <c r="D1130" s="1156">
        <v>22.42</v>
      </c>
    </row>
    <row r="1131" spans="1:4" ht="11.85" hidden="1" customHeight="1" outlineLevel="3">
      <c r="A1131" s="1154"/>
      <c r="B1131" s="1158" t="s">
        <v>3577</v>
      </c>
      <c r="C1131" s="1154" t="s">
        <v>3533</v>
      </c>
      <c r="D1131" s="1156">
        <v>22.42</v>
      </c>
    </row>
    <row r="1132" spans="1:4" ht="11.85" hidden="1" customHeight="1" outlineLevel="3">
      <c r="A1132" s="1154"/>
      <c r="B1132" s="1158" t="s">
        <v>3578</v>
      </c>
      <c r="C1132" s="1154" t="s">
        <v>3533</v>
      </c>
      <c r="D1132" s="1156">
        <v>26.5</v>
      </c>
    </row>
    <row r="1133" spans="1:4" ht="11.85" hidden="1" customHeight="1" outlineLevel="3">
      <c r="A1133" s="1154"/>
      <c r="B1133" s="1158" t="s">
        <v>3579</v>
      </c>
      <c r="C1133" s="1154" t="s">
        <v>3533</v>
      </c>
      <c r="D1133" s="1156">
        <v>22.42</v>
      </c>
    </row>
    <row r="1134" spans="1:4" ht="11.85" hidden="1" customHeight="1" outlineLevel="2" collapsed="1">
      <c r="A1134" s="1140"/>
      <c r="B1134" s="1143" t="s">
        <v>3580</v>
      </c>
      <c r="C1134" s="1140"/>
      <c r="D1134" s="1141">
        <v>34.5</v>
      </c>
    </row>
    <row r="1135" spans="1:4" ht="11.85" hidden="1" customHeight="1" outlineLevel="3">
      <c r="A1135" s="1162">
        <v>37</v>
      </c>
      <c r="B1135" s="1158" t="s">
        <v>3581</v>
      </c>
      <c r="C1135" s="1154" t="s">
        <v>3533</v>
      </c>
      <c r="D1135" s="1156">
        <v>34.5</v>
      </c>
    </row>
    <row r="1136" spans="1:4" ht="11.85" hidden="1" customHeight="1" outlineLevel="3">
      <c r="A1136" s="1162">
        <v>65</v>
      </c>
      <c r="B1136" s="1158" t="s">
        <v>3582</v>
      </c>
      <c r="C1136" s="1154" t="s">
        <v>3533</v>
      </c>
      <c r="D1136" s="1156">
        <v>31.34</v>
      </c>
    </row>
    <row r="1137" spans="1:4" ht="11.85" hidden="1" customHeight="1" outlineLevel="3">
      <c r="A1137" s="1154" t="s">
        <v>3550</v>
      </c>
      <c r="B1137" s="1158" t="s">
        <v>3583</v>
      </c>
      <c r="C1137" s="1154" t="s">
        <v>3533</v>
      </c>
      <c r="D1137" s="1156">
        <v>31.34</v>
      </c>
    </row>
    <row r="1138" spans="1:4" ht="11.85" hidden="1" customHeight="1" outlineLevel="2" collapsed="1">
      <c r="A1138" s="1140"/>
      <c r="B1138" s="1143" t="s">
        <v>3584</v>
      </c>
      <c r="C1138" s="1140"/>
      <c r="D1138" s="1141">
        <v>19.489999999999998</v>
      </c>
    </row>
    <row r="1139" spans="1:4" ht="11.85" hidden="1" customHeight="1" outlineLevel="3">
      <c r="A1139" s="1162">
        <v>1</v>
      </c>
      <c r="B1139" s="1158" t="s">
        <v>3585</v>
      </c>
      <c r="C1139" s="1154" t="s">
        <v>3533</v>
      </c>
      <c r="D1139" s="1156">
        <v>11.02</v>
      </c>
    </row>
    <row r="1140" spans="1:4" ht="11.85" hidden="1" customHeight="1" outlineLevel="3">
      <c r="A1140" s="1162">
        <v>3</v>
      </c>
      <c r="B1140" s="1158" t="s">
        <v>3586</v>
      </c>
      <c r="C1140" s="1154" t="s">
        <v>3533</v>
      </c>
      <c r="D1140" s="1156">
        <v>11.29</v>
      </c>
    </row>
    <row r="1141" spans="1:4" ht="11.85" hidden="1" customHeight="1" outlineLevel="3">
      <c r="A1141" s="1162">
        <v>4</v>
      </c>
      <c r="B1141" s="1158" t="s">
        <v>3587</v>
      </c>
      <c r="C1141" s="1154" t="s">
        <v>3533</v>
      </c>
      <c r="D1141" s="1156">
        <v>11.02</v>
      </c>
    </row>
    <row r="1142" spans="1:4" ht="11.85" hidden="1" customHeight="1" outlineLevel="3">
      <c r="A1142" s="1154"/>
      <c r="B1142" s="1158" t="s">
        <v>3588</v>
      </c>
      <c r="C1142" s="1154" t="s">
        <v>3533</v>
      </c>
      <c r="D1142" s="1156">
        <v>11.02</v>
      </c>
    </row>
    <row r="1143" spans="1:4" ht="11.85" hidden="1" customHeight="1" outlineLevel="3">
      <c r="A1143" s="1162">
        <v>6</v>
      </c>
      <c r="B1143" s="1158" t="s">
        <v>3589</v>
      </c>
      <c r="C1143" s="1154" t="s">
        <v>3533</v>
      </c>
      <c r="D1143" s="1156">
        <v>11.29</v>
      </c>
    </row>
    <row r="1144" spans="1:4" ht="11.85" hidden="1" customHeight="1" outlineLevel="3">
      <c r="A1144" s="1162">
        <v>8</v>
      </c>
      <c r="B1144" s="1158" t="s">
        <v>3590</v>
      </c>
      <c r="C1144" s="1154" t="s">
        <v>3533</v>
      </c>
      <c r="D1144" s="1156">
        <v>11.23</v>
      </c>
    </row>
    <row r="1145" spans="1:4" ht="11.85" hidden="1" customHeight="1" outlineLevel="3">
      <c r="A1145" s="1162">
        <v>9</v>
      </c>
      <c r="B1145" s="1158" t="s">
        <v>3591</v>
      </c>
      <c r="C1145" s="1154" t="s">
        <v>3533</v>
      </c>
      <c r="D1145" s="1156">
        <v>11.25</v>
      </c>
    </row>
    <row r="1146" spans="1:4" ht="11.85" hidden="1" customHeight="1" outlineLevel="3">
      <c r="A1146" s="1162">
        <v>10</v>
      </c>
      <c r="B1146" s="1158" t="s">
        <v>3592</v>
      </c>
      <c r="C1146" s="1154" t="s">
        <v>3533</v>
      </c>
      <c r="D1146" s="1156">
        <v>10.32</v>
      </c>
    </row>
    <row r="1147" spans="1:4" ht="11.85" hidden="1" customHeight="1" outlineLevel="3">
      <c r="A1147" s="1162">
        <v>11</v>
      </c>
      <c r="B1147" s="1158" t="s">
        <v>3593</v>
      </c>
      <c r="C1147" s="1154" t="s">
        <v>3533</v>
      </c>
      <c r="D1147" s="1156">
        <v>10.32</v>
      </c>
    </row>
    <row r="1148" spans="1:4" ht="11.85" hidden="1" customHeight="1" outlineLevel="3">
      <c r="A1148" s="1154"/>
      <c r="B1148" s="1158" t="s">
        <v>3594</v>
      </c>
      <c r="C1148" s="1154" t="s">
        <v>3533</v>
      </c>
      <c r="D1148" s="1156">
        <v>11.29</v>
      </c>
    </row>
    <row r="1149" spans="1:4" ht="11.85" hidden="1" customHeight="1" outlineLevel="3">
      <c r="A1149" s="1154"/>
      <c r="B1149" s="1158" t="s">
        <v>3595</v>
      </c>
      <c r="C1149" s="1154" t="s">
        <v>3533</v>
      </c>
      <c r="D1149" s="1156">
        <v>13.34</v>
      </c>
    </row>
    <row r="1150" spans="1:4" ht="11.85" hidden="1" customHeight="1" outlineLevel="3">
      <c r="A1150" s="1162">
        <v>16</v>
      </c>
      <c r="B1150" s="1158" t="s">
        <v>3596</v>
      </c>
      <c r="C1150" s="1154" t="s">
        <v>3533</v>
      </c>
      <c r="D1150" s="1156">
        <v>11.16</v>
      </c>
    </row>
    <row r="1151" spans="1:4" ht="11.85" hidden="1" customHeight="1" outlineLevel="3">
      <c r="A1151" s="1154"/>
      <c r="B1151" s="1158" t="s">
        <v>3597</v>
      </c>
      <c r="C1151" s="1154" t="s">
        <v>3533</v>
      </c>
      <c r="D1151" s="1156">
        <v>10.5</v>
      </c>
    </row>
    <row r="1152" spans="1:4" ht="11.85" hidden="1" customHeight="1" outlineLevel="3">
      <c r="A1152" s="1162">
        <v>17</v>
      </c>
      <c r="B1152" s="1158" t="s">
        <v>3598</v>
      </c>
      <c r="C1152" s="1154" t="s">
        <v>3533</v>
      </c>
      <c r="D1152" s="1156">
        <v>10.050000000000001</v>
      </c>
    </row>
    <row r="1153" spans="1:4" ht="11.85" hidden="1" customHeight="1" outlineLevel="3">
      <c r="A1153" s="1154"/>
      <c r="B1153" s="1158" t="s">
        <v>3599</v>
      </c>
      <c r="C1153" s="1154" t="s">
        <v>3533</v>
      </c>
      <c r="D1153" s="1156">
        <v>5.51</v>
      </c>
    </row>
    <row r="1154" spans="1:4" ht="11.85" hidden="1" customHeight="1" outlineLevel="3">
      <c r="A1154" s="1162">
        <v>18</v>
      </c>
      <c r="B1154" s="1158" t="s">
        <v>3600</v>
      </c>
      <c r="C1154" s="1154" t="s">
        <v>3533</v>
      </c>
      <c r="D1154" s="1156">
        <v>11.25</v>
      </c>
    </row>
    <row r="1155" spans="1:4" ht="11.85" hidden="1" customHeight="1" outlineLevel="3">
      <c r="A1155" s="1162">
        <v>19</v>
      </c>
      <c r="B1155" s="1158" t="s">
        <v>3601</v>
      </c>
      <c r="C1155" s="1154" t="s">
        <v>3533</v>
      </c>
      <c r="D1155" s="1156">
        <v>10.32</v>
      </c>
    </row>
    <row r="1156" spans="1:4" ht="11.85" hidden="1" customHeight="1" outlineLevel="3">
      <c r="A1156" s="1154"/>
      <c r="B1156" s="1158" t="s">
        <v>3602</v>
      </c>
      <c r="C1156" s="1154" t="s">
        <v>3533</v>
      </c>
      <c r="D1156" s="1156">
        <v>11.15</v>
      </c>
    </row>
    <row r="1157" spans="1:4" ht="11.85" hidden="1" customHeight="1" outlineLevel="3">
      <c r="A1157" s="1162">
        <v>23</v>
      </c>
      <c r="B1157" s="1158" t="s">
        <v>3603</v>
      </c>
      <c r="C1157" s="1154" t="s">
        <v>3533</v>
      </c>
      <c r="D1157" s="1156">
        <v>10.32</v>
      </c>
    </row>
    <row r="1158" spans="1:4" ht="11.85" hidden="1" customHeight="1" outlineLevel="3">
      <c r="A1158" s="1154"/>
      <c r="B1158" s="1158" t="s">
        <v>3604</v>
      </c>
      <c r="C1158" s="1154" t="s">
        <v>3533</v>
      </c>
      <c r="D1158" s="1156">
        <v>5.73</v>
      </c>
    </row>
    <row r="1159" spans="1:4" ht="11.85" hidden="1" customHeight="1" outlineLevel="3">
      <c r="A1159" s="1154"/>
      <c r="B1159" s="1158" t="s">
        <v>3605</v>
      </c>
      <c r="C1159" s="1154" t="s">
        <v>3533</v>
      </c>
      <c r="D1159" s="1156">
        <v>7.09</v>
      </c>
    </row>
    <row r="1160" spans="1:4" ht="11.85" hidden="1" customHeight="1" outlineLevel="3">
      <c r="A1160" s="1154"/>
      <c r="B1160" s="1158" t="s">
        <v>3606</v>
      </c>
      <c r="C1160" s="1154" t="s">
        <v>3533</v>
      </c>
      <c r="D1160" s="1156">
        <v>10.5</v>
      </c>
    </row>
    <row r="1161" spans="1:4" ht="11.85" hidden="1" customHeight="1" outlineLevel="3">
      <c r="A1161" s="1162">
        <v>41</v>
      </c>
      <c r="B1161" s="1158" t="s">
        <v>3607</v>
      </c>
      <c r="C1161" s="1154" t="s">
        <v>3533</v>
      </c>
      <c r="D1161" s="1156">
        <v>11.26</v>
      </c>
    </row>
    <row r="1162" spans="1:4" ht="11.85" hidden="1" customHeight="1" outlineLevel="3">
      <c r="A1162" s="1162">
        <v>42</v>
      </c>
      <c r="B1162" s="1158" t="s">
        <v>3608</v>
      </c>
      <c r="C1162" s="1154" t="s">
        <v>3533</v>
      </c>
      <c r="D1162" s="1156">
        <v>10.6</v>
      </c>
    </row>
    <row r="1163" spans="1:4" ht="11.85" hidden="1" customHeight="1" outlineLevel="3">
      <c r="A1163" s="1154"/>
      <c r="B1163" s="1158" t="s">
        <v>3609</v>
      </c>
      <c r="C1163" s="1154" t="s">
        <v>3533</v>
      </c>
      <c r="D1163" s="1156">
        <v>6.52</v>
      </c>
    </row>
    <row r="1164" spans="1:4" ht="11.85" hidden="1" customHeight="1" outlineLevel="3">
      <c r="A1164" s="1162">
        <v>42</v>
      </c>
      <c r="B1164" s="1158" t="s">
        <v>3610</v>
      </c>
      <c r="C1164" s="1154" t="s">
        <v>3533</v>
      </c>
      <c r="D1164" s="1156">
        <v>13.15</v>
      </c>
    </row>
    <row r="1165" spans="1:4" ht="11.85" hidden="1" customHeight="1" outlineLevel="3">
      <c r="A1165" s="1154"/>
      <c r="B1165" s="1158" t="s">
        <v>3611</v>
      </c>
      <c r="C1165" s="1154" t="s">
        <v>3533</v>
      </c>
      <c r="D1165" s="1156">
        <v>13.15</v>
      </c>
    </row>
    <row r="1166" spans="1:4" ht="11.85" hidden="1" customHeight="1" outlineLevel="3">
      <c r="A1166" s="1162">
        <v>46</v>
      </c>
      <c r="B1166" s="1158" t="s">
        <v>3612</v>
      </c>
      <c r="C1166" s="1154" t="s">
        <v>3533</v>
      </c>
      <c r="D1166" s="1156">
        <v>11.29</v>
      </c>
    </row>
    <row r="1167" spans="1:4" ht="11.85" hidden="1" customHeight="1" outlineLevel="3">
      <c r="A1167" s="1162">
        <v>47</v>
      </c>
      <c r="B1167" s="1158" t="s">
        <v>3613</v>
      </c>
      <c r="C1167" s="1154" t="s">
        <v>3533</v>
      </c>
      <c r="D1167" s="1156">
        <v>11</v>
      </c>
    </row>
    <row r="1168" spans="1:4" ht="11.85" hidden="1" customHeight="1" outlineLevel="3">
      <c r="A1168" s="1162">
        <v>47</v>
      </c>
      <c r="B1168" s="1158" t="s">
        <v>3614</v>
      </c>
      <c r="C1168" s="1154" t="s">
        <v>3533</v>
      </c>
      <c r="D1168" s="1156">
        <v>12.53</v>
      </c>
    </row>
    <row r="1169" spans="1:4" ht="11.85" hidden="1" customHeight="1" outlineLevel="3">
      <c r="A1169" s="1154"/>
      <c r="B1169" s="1158" t="s">
        <v>3615</v>
      </c>
      <c r="C1169" s="1154" t="s">
        <v>3533</v>
      </c>
      <c r="D1169" s="1156">
        <v>10.58</v>
      </c>
    </row>
    <row r="1170" spans="1:4" ht="11.85" hidden="1" customHeight="1" outlineLevel="3">
      <c r="A1170" s="1154"/>
      <c r="B1170" s="1158" t="s">
        <v>3616</v>
      </c>
      <c r="C1170" s="1154" t="s">
        <v>3533</v>
      </c>
      <c r="D1170" s="1156">
        <v>11.16</v>
      </c>
    </row>
    <row r="1171" spans="1:4" ht="11.85" hidden="1" customHeight="1" outlineLevel="3">
      <c r="A1171" s="1162">
        <v>64</v>
      </c>
      <c r="B1171" s="1158" t="s">
        <v>3617</v>
      </c>
      <c r="C1171" s="1154" t="s">
        <v>3533</v>
      </c>
      <c r="D1171" s="1156">
        <v>6.76</v>
      </c>
    </row>
    <row r="1172" spans="1:4" ht="11.85" hidden="1" customHeight="1" outlineLevel="3">
      <c r="A1172" s="1162">
        <v>64</v>
      </c>
      <c r="B1172" s="1158" t="s">
        <v>3618</v>
      </c>
      <c r="C1172" s="1154" t="s">
        <v>3533</v>
      </c>
      <c r="D1172" s="1156">
        <v>14.92</v>
      </c>
    </row>
    <row r="1173" spans="1:4" ht="11.85" hidden="1" customHeight="1" outlineLevel="3">
      <c r="A1173" s="1162">
        <v>65</v>
      </c>
      <c r="B1173" s="1158" t="s">
        <v>3619</v>
      </c>
      <c r="C1173" s="1154" t="s">
        <v>3533</v>
      </c>
      <c r="D1173" s="1156">
        <v>11.29</v>
      </c>
    </row>
    <row r="1174" spans="1:4" ht="11.85" hidden="1" customHeight="1" outlineLevel="3">
      <c r="A1174" s="1154"/>
      <c r="B1174" s="1158" t="s">
        <v>3620</v>
      </c>
      <c r="C1174" s="1154" t="s">
        <v>3533</v>
      </c>
      <c r="D1174" s="1156">
        <v>11.16</v>
      </c>
    </row>
    <row r="1175" spans="1:4" ht="11.85" hidden="1" customHeight="1" outlineLevel="3">
      <c r="A1175" s="1162">
        <v>70</v>
      </c>
      <c r="B1175" s="1158" t="s">
        <v>3621</v>
      </c>
      <c r="C1175" s="1154" t="s">
        <v>3533</v>
      </c>
      <c r="D1175" s="1156">
        <v>9.93</v>
      </c>
    </row>
    <row r="1176" spans="1:4" ht="11.85" hidden="1" customHeight="1" outlineLevel="3">
      <c r="A1176" s="1154"/>
      <c r="B1176" s="1158" t="s">
        <v>3622</v>
      </c>
      <c r="C1176" s="1154" t="s">
        <v>3533</v>
      </c>
      <c r="D1176" s="1156">
        <v>10.53</v>
      </c>
    </row>
    <row r="1177" spans="1:4" ht="11.85" hidden="1" customHeight="1" outlineLevel="3">
      <c r="A1177" s="1154"/>
      <c r="B1177" s="1158" t="s">
        <v>3623</v>
      </c>
      <c r="C1177" s="1154" t="s">
        <v>3533</v>
      </c>
      <c r="D1177" s="1156">
        <v>10.52</v>
      </c>
    </row>
    <row r="1178" spans="1:4" ht="11.85" hidden="1" customHeight="1" outlineLevel="3">
      <c r="A1178" s="1154"/>
      <c r="B1178" s="1158" t="s">
        <v>3624</v>
      </c>
      <c r="C1178" s="1154" t="s">
        <v>3533</v>
      </c>
      <c r="D1178" s="1156">
        <v>10.53</v>
      </c>
    </row>
    <row r="1179" spans="1:4" ht="11.85" hidden="1" customHeight="1" outlineLevel="3">
      <c r="A1179" s="1162">
        <v>79</v>
      </c>
      <c r="B1179" s="1158" t="s">
        <v>3625</v>
      </c>
      <c r="C1179" s="1154" t="s">
        <v>3533</v>
      </c>
      <c r="D1179" s="1156">
        <v>11.29</v>
      </c>
    </row>
    <row r="1180" spans="1:4" ht="11.85" hidden="1" customHeight="1" outlineLevel="3">
      <c r="A1180" s="1162">
        <v>80</v>
      </c>
      <c r="B1180" s="1158" t="s">
        <v>3626</v>
      </c>
      <c r="C1180" s="1154" t="s">
        <v>3533</v>
      </c>
      <c r="D1180" s="1156">
        <v>10.6</v>
      </c>
    </row>
    <row r="1181" spans="1:4" ht="11.85" hidden="1" customHeight="1" outlineLevel="3">
      <c r="A1181" s="1162">
        <v>82</v>
      </c>
      <c r="B1181" s="1158" t="s">
        <v>3627</v>
      </c>
      <c r="C1181" s="1154" t="s">
        <v>3533</v>
      </c>
      <c r="D1181" s="1156">
        <v>6.76</v>
      </c>
    </row>
    <row r="1182" spans="1:4" ht="11.85" hidden="1" customHeight="1" outlineLevel="3">
      <c r="A1182" s="1154"/>
      <c r="B1182" s="1158" t="s">
        <v>3628</v>
      </c>
      <c r="C1182" s="1154" t="s">
        <v>3533</v>
      </c>
      <c r="D1182" s="1156">
        <v>11.16</v>
      </c>
    </row>
    <row r="1183" spans="1:4" ht="11.85" hidden="1" customHeight="1" outlineLevel="3">
      <c r="A1183" s="1162">
        <v>87</v>
      </c>
      <c r="B1183" s="1158" t="s">
        <v>3629</v>
      </c>
      <c r="C1183" s="1154" t="s">
        <v>3533</v>
      </c>
      <c r="D1183" s="1156">
        <v>10.83</v>
      </c>
    </row>
    <row r="1184" spans="1:4" ht="11.85" hidden="1" customHeight="1" outlineLevel="3">
      <c r="A1184" s="1154"/>
      <c r="B1184" s="1158" t="s">
        <v>3630</v>
      </c>
      <c r="C1184" s="1154" t="s">
        <v>3533</v>
      </c>
      <c r="D1184" s="1156">
        <v>12.03</v>
      </c>
    </row>
    <row r="1185" spans="1:4" ht="11.85" hidden="1" customHeight="1" outlineLevel="3">
      <c r="A1185" s="1154"/>
      <c r="B1185" s="1158" t="s">
        <v>3631</v>
      </c>
      <c r="C1185" s="1154" t="s">
        <v>3533</v>
      </c>
      <c r="D1185" s="1156">
        <v>11.39</v>
      </c>
    </row>
    <row r="1186" spans="1:4" ht="11.85" hidden="1" customHeight="1" outlineLevel="3">
      <c r="A1186" s="1154"/>
      <c r="B1186" s="1158" t="s">
        <v>3632</v>
      </c>
      <c r="C1186" s="1154" t="s">
        <v>3533</v>
      </c>
      <c r="D1186" s="1156">
        <v>10.53</v>
      </c>
    </row>
    <row r="1187" spans="1:4" ht="11.85" hidden="1" customHeight="1" outlineLevel="3">
      <c r="A1187" s="1154"/>
      <c r="B1187" s="1158" t="s">
        <v>3633</v>
      </c>
      <c r="C1187" s="1154" t="s">
        <v>3533</v>
      </c>
      <c r="D1187" s="1156">
        <v>14.92</v>
      </c>
    </row>
    <row r="1188" spans="1:4" ht="11.85" hidden="1" customHeight="1" outlineLevel="3">
      <c r="A1188" s="1162">
        <v>94</v>
      </c>
      <c r="B1188" s="1158" t="s">
        <v>3634</v>
      </c>
      <c r="C1188" s="1154" t="s">
        <v>3533</v>
      </c>
      <c r="D1188" s="1156">
        <v>10.7</v>
      </c>
    </row>
    <row r="1189" spans="1:4" ht="11.85" hidden="1" customHeight="1" outlineLevel="3">
      <c r="A1189" s="1154"/>
      <c r="B1189" s="1158" t="s">
        <v>3635</v>
      </c>
      <c r="C1189" s="1154" t="s">
        <v>3533</v>
      </c>
      <c r="D1189" s="1156">
        <v>10.57</v>
      </c>
    </row>
    <row r="1190" spans="1:4" ht="11.85" hidden="1" customHeight="1" outlineLevel="3">
      <c r="A1190" s="1154" t="s">
        <v>3636</v>
      </c>
      <c r="B1190" s="1158" t="s">
        <v>3637</v>
      </c>
      <c r="C1190" s="1154" t="s">
        <v>3533</v>
      </c>
      <c r="D1190" s="1156">
        <v>9.74</v>
      </c>
    </row>
    <row r="1191" spans="1:4" ht="11.85" hidden="1" customHeight="1" outlineLevel="3">
      <c r="A1191" s="1154" t="s">
        <v>3638</v>
      </c>
      <c r="B1191" s="1158" t="s">
        <v>3639</v>
      </c>
      <c r="C1191" s="1154" t="s">
        <v>3533</v>
      </c>
      <c r="D1191" s="1156">
        <v>15.69</v>
      </c>
    </row>
    <row r="1192" spans="1:4" ht="11.85" hidden="1" customHeight="1" outlineLevel="3">
      <c r="A1192" s="1154" t="s">
        <v>3640</v>
      </c>
      <c r="B1192" s="1158" t="s">
        <v>3641</v>
      </c>
      <c r="C1192" s="1154" t="s">
        <v>3533</v>
      </c>
      <c r="D1192" s="1156">
        <v>14.23</v>
      </c>
    </row>
    <row r="1193" spans="1:4" ht="11.85" hidden="1" customHeight="1" outlineLevel="3">
      <c r="A1193" s="1160">
        <v>2250</v>
      </c>
      <c r="B1193" s="1158" t="s">
        <v>3642</v>
      </c>
      <c r="C1193" s="1154" t="s">
        <v>3533</v>
      </c>
      <c r="D1193" s="1156">
        <v>11.19</v>
      </c>
    </row>
    <row r="1194" spans="1:4" ht="11.85" hidden="1" customHeight="1" outlineLevel="3">
      <c r="A1194" s="1154" t="s">
        <v>3559</v>
      </c>
      <c r="B1194" s="1158" t="s">
        <v>3643</v>
      </c>
      <c r="C1194" s="1154" t="s">
        <v>3533</v>
      </c>
      <c r="D1194" s="1156">
        <v>10.25</v>
      </c>
    </row>
    <row r="1195" spans="1:4" ht="11.85" hidden="1" customHeight="1" outlineLevel="3">
      <c r="A1195" s="1154" t="s">
        <v>3644</v>
      </c>
      <c r="B1195" s="1158" t="s">
        <v>3645</v>
      </c>
      <c r="C1195" s="1154" t="s">
        <v>3533</v>
      </c>
      <c r="D1195" s="1156">
        <v>14.22</v>
      </c>
    </row>
    <row r="1196" spans="1:4" ht="11.85" hidden="1" customHeight="1" outlineLevel="3">
      <c r="A1196" s="1154" t="s">
        <v>3644</v>
      </c>
      <c r="B1196" s="1158" t="s">
        <v>3646</v>
      </c>
      <c r="C1196" s="1154" t="s">
        <v>3533</v>
      </c>
      <c r="D1196" s="1156">
        <v>13.45</v>
      </c>
    </row>
    <row r="1197" spans="1:4" ht="11.85" hidden="1" customHeight="1" outlineLevel="3">
      <c r="A1197" s="1160">
        <v>3081</v>
      </c>
      <c r="B1197" s="1158" t="s">
        <v>3647</v>
      </c>
      <c r="C1197" s="1154" t="s">
        <v>3533</v>
      </c>
      <c r="D1197" s="1156">
        <v>13.45</v>
      </c>
    </row>
    <row r="1198" spans="1:4" ht="11.85" hidden="1" customHeight="1" outlineLevel="3">
      <c r="A1198" s="1160">
        <v>3081</v>
      </c>
      <c r="B1198" s="1158" t="s">
        <v>3648</v>
      </c>
      <c r="C1198" s="1154" t="s">
        <v>3533</v>
      </c>
      <c r="D1198" s="1156">
        <v>19.489999999999998</v>
      </c>
    </row>
    <row r="1199" spans="1:4" ht="11.85" hidden="1" customHeight="1" outlineLevel="3">
      <c r="A1199" s="1154" t="s">
        <v>3649</v>
      </c>
      <c r="B1199" s="1158" t="s">
        <v>3650</v>
      </c>
      <c r="C1199" s="1154" t="s">
        <v>3533</v>
      </c>
      <c r="D1199" s="1156">
        <v>13.45</v>
      </c>
    </row>
    <row r="1200" spans="1:4" ht="11.85" hidden="1" customHeight="1" outlineLevel="3">
      <c r="A1200" s="1154" t="s">
        <v>3651</v>
      </c>
      <c r="B1200" s="1158" t="s">
        <v>3652</v>
      </c>
      <c r="C1200" s="1154" t="s">
        <v>3533</v>
      </c>
      <c r="D1200" s="1156">
        <v>10.25</v>
      </c>
    </row>
    <row r="1201" spans="1:4" ht="11.85" hidden="1" customHeight="1" outlineLevel="3">
      <c r="A1201" s="1154" t="s">
        <v>3653</v>
      </c>
      <c r="B1201" s="1158" t="s">
        <v>3654</v>
      </c>
      <c r="C1201" s="1154" t="s">
        <v>3533</v>
      </c>
      <c r="D1201" s="1156">
        <v>10.25</v>
      </c>
    </row>
    <row r="1202" spans="1:4" ht="11.85" hidden="1" customHeight="1" outlineLevel="3">
      <c r="A1202" s="1154" t="s">
        <v>3653</v>
      </c>
      <c r="B1202" s="1158" t="s">
        <v>3654</v>
      </c>
      <c r="C1202" s="1154" t="s">
        <v>3533</v>
      </c>
      <c r="D1202" s="1156">
        <v>10.25</v>
      </c>
    </row>
    <row r="1203" spans="1:4" ht="11.85" hidden="1" customHeight="1" outlineLevel="3">
      <c r="A1203" s="1160">
        <v>2104</v>
      </c>
      <c r="B1203" s="1158" t="s">
        <v>3655</v>
      </c>
      <c r="C1203" s="1154" t="s">
        <v>3533</v>
      </c>
      <c r="D1203" s="1156">
        <v>11.71</v>
      </c>
    </row>
    <row r="1204" spans="1:4" ht="11.85" hidden="1" customHeight="1" outlineLevel="3">
      <c r="A1204" s="1154" t="s">
        <v>3656</v>
      </c>
      <c r="B1204" s="1158" t="s">
        <v>3657</v>
      </c>
      <c r="C1204" s="1154" t="s">
        <v>3533</v>
      </c>
      <c r="D1204" s="1156">
        <v>10.25</v>
      </c>
    </row>
    <row r="1205" spans="1:4" ht="11.85" hidden="1" customHeight="1" outlineLevel="3">
      <c r="A1205" s="1154" t="s">
        <v>3658</v>
      </c>
      <c r="B1205" s="1158" t="s">
        <v>3659</v>
      </c>
      <c r="C1205" s="1154" t="s">
        <v>3533</v>
      </c>
      <c r="D1205" s="1156">
        <v>10.25</v>
      </c>
    </row>
    <row r="1206" spans="1:4" ht="11.85" hidden="1" customHeight="1" outlineLevel="3">
      <c r="A1206" s="1154" t="s">
        <v>3640</v>
      </c>
      <c r="B1206" s="1158" t="s">
        <v>3660</v>
      </c>
      <c r="C1206" s="1154" t="s">
        <v>3533</v>
      </c>
      <c r="D1206" s="1156">
        <v>13.02</v>
      </c>
    </row>
    <row r="1207" spans="1:4" ht="11.85" hidden="1" customHeight="1" outlineLevel="3">
      <c r="A1207" s="1154"/>
      <c r="B1207" s="1158" t="s">
        <v>3661</v>
      </c>
      <c r="C1207" s="1154" t="s">
        <v>3533</v>
      </c>
      <c r="D1207" s="1156">
        <v>12.89</v>
      </c>
    </row>
    <row r="1208" spans="1:4" ht="11.85" hidden="1" customHeight="1" outlineLevel="3">
      <c r="A1208" s="1154"/>
      <c r="B1208" s="1158" t="s">
        <v>3662</v>
      </c>
      <c r="C1208" s="1154" t="s">
        <v>3533</v>
      </c>
      <c r="D1208" s="1156">
        <v>11.67</v>
      </c>
    </row>
    <row r="1209" spans="1:4" ht="11.85" hidden="1" customHeight="1" outlineLevel="3">
      <c r="A1209" s="1154"/>
      <c r="B1209" s="1158" t="s">
        <v>3663</v>
      </c>
      <c r="C1209" s="1154" t="s">
        <v>3533</v>
      </c>
      <c r="D1209" s="1156">
        <v>9.82</v>
      </c>
    </row>
    <row r="1210" spans="1:4" ht="11.85" hidden="1" customHeight="1" outlineLevel="3">
      <c r="A1210" s="1154"/>
      <c r="B1210" s="1158" t="s">
        <v>3664</v>
      </c>
      <c r="C1210" s="1154" t="s">
        <v>3533</v>
      </c>
      <c r="D1210" s="1156">
        <v>9.8000000000000007</v>
      </c>
    </row>
    <row r="1211" spans="1:4" ht="11.85" hidden="1" customHeight="1" outlineLevel="3">
      <c r="A1211" s="1154"/>
      <c r="B1211" s="1158" t="s">
        <v>3665</v>
      </c>
      <c r="C1211" s="1154" t="s">
        <v>3533</v>
      </c>
      <c r="D1211" s="1156">
        <v>12.75</v>
      </c>
    </row>
    <row r="1212" spans="1:4" ht="11.85" hidden="1" customHeight="1" outlineLevel="3">
      <c r="A1212" s="1154"/>
      <c r="B1212" s="1158" t="s">
        <v>3666</v>
      </c>
      <c r="C1212" s="1154" t="s">
        <v>3533</v>
      </c>
      <c r="D1212" s="1156">
        <v>8.74</v>
      </c>
    </row>
    <row r="1213" spans="1:4" ht="11.85" hidden="1" customHeight="1" outlineLevel="3">
      <c r="A1213" s="1154"/>
      <c r="B1213" s="1158" t="s">
        <v>3667</v>
      </c>
      <c r="C1213" s="1154" t="s">
        <v>3533</v>
      </c>
      <c r="D1213" s="1156">
        <v>9.82</v>
      </c>
    </row>
    <row r="1214" spans="1:4" ht="11.85" hidden="1" customHeight="1" outlineLevel="3">
      <c r="A1214" s="1154"/>
      <c r="B1214" s="1158" t="s">
        <v>3668</v>
      </c>
      <c r="C1214" s="1154" t="s">
        <v>3533</v>
      </c>
      <c r="D1214" s="1156">
        <v>10.99</v>
      </c>
    </row>
    <row r="1215" spans="1:4" ht="11.85" hidden="1" customHeight="1" outlineLevel="3">
      <c r="A1215" s="1154"/>
      <c r="B1215" s="1158" t="s">
        <v>3669</v>
      </c>
      <c r="C1215" s="1154" t="s">
        <v>3533</v>
      </c>
      <c r="D1215" s="1156">
        <v>12.48</v>
      </c>
    </row>
    <row r="1216" spans="1:4" ht="11.85" hidden="1" customHeight="1" outlineLevel="3">
      <c r="A1216" s="1154"/>
      <c r="B1216" s="1158" t="s">
        <v>3670</v>
      </c>
      <c r="C1216" s="1154" t="s">
        <v>3533</v>
      </c>
      <c r="D1216" s="1156">
        <v>9.8000000000000007</v>
      </c>
    </row>
    <row r="1217" spans="1:4" ht="11.85" hidden="1" customHeight="1" outlineLevel="3">
      <c r="A1217" s="1154"/>
      <c r="B1217" s="1158" t="s">
        <v>3671</v>
      </c>
      <c r="C1217" s="1154" t="s">
        <v>3533</v>
      </c>
      <c r="D1217" s="1156">
        <v>10.99</v>
      </c>
    </row>
    <row r="1218" spans="1:4" ht="11.85" hidden="1" customHeight="1" outlineLevel="3">
      <c r="A1218" s="1154"/>
      <c r="B1218" s="1158" t="s">
        <v>3672</v>
      </c>
      <c r="C1218" s="1154" t="s">
        <v>3533</v>
      </c>
      <c r="D1218" s="1156">
        <v>9.82</v>
      </c>
    </row>
    <row r="1219" spans="1:4" ht="11.85" hidden="1" customHeight="1" outlineLevel="3">
      <c r="A1219" s="1154"/>
      <c r="B1219" s="1158" t="s">
        <v>3673</v>
      </c>
      <c r="C1219" s="1154" t="s">
        <v>3533</v>
      </c>
      <c r="D1219" s="1156">
        <v>11.19</v>
      </c>
    </row>
    <row r="1220" spans="1:4" ht="11.85" hidden="1" customHeight="1" outlineLevel="3">
      <c r="A1220" s="1154"/>
      <c r="B1220" s="1158" t="s">
        <v>3674</v>
      </c>
      <c r="C1220" s="1154" t="s">
        <v>3533</v>
      </c>
      <c r="D1220" s="1156">
        <v>9.8000000000000007</v>
      </c>
    </row>
    <row r="1221" spans="1:4" ht="11.85" hidden="1" customHeight="1" outlineLevel="3">
      <c r="A1221" s="1154"/>
      <c r="B1221" s="1158" t="s">
        <v>3675</v>
      </c>
      <c r="C1221" s="1154" t="s">
        <v>3533</v>
      </c>
      <c r="D1221" s="1156">
        <v>11.06</v>
      </c>
    </row>
    <row r="1222" spans="1:4" ht="11.85" hidden="1" customHeight="1" outlineLevel="3">
      <c r="A1222" s="1154"/>
      <c r="B1222" s="1158" t="s">
        <v>3676</v>
      </c>
      <c r="C1222" s="1154" t="s">
        <v>3533</v>
      </c>
      <c r="D1222" s="1156">
        <v>9.23</v>
      </c>
    </row>
    <row r="1223" spans="1:4" ht="11.85" hidden="1" customHeight="1" outlineLevel="3">
      <c r="A1223" s="1154"/>
      <c r="B1223" s="1158" t="s">
        <v>3677</v>
      </c>
      <c r="C1223" s="1154" t="s">
        <v>3533</v>
      </c>
      <c r="D1223" s="1156">
        <v>9.8000000000000007</v>
      </c>
    </row>
    <row r="1224" spans="1:4" ht="11.85" hidden="1" customHeight="1" outlineLevel="3">
      <c r="A1224" s="1154"/>
      <c r="B1224" s="1158" t="s">
        <v>3678</v>
      </c>
      <c r="C1224" s="1154" t="s">
        <v>3533</v>
      </c>
      <c r="D1224" s="1156">
        <v>10.68</v>
      </c>
    </row>
    <row r="1225" spans="1:4" ht="11.85" hidden="1" customHeight="1" outlineLevel="3">
      <c r="A1225" s="1154"/>
      <c r="B1225" s="1158" t="s">
        <v>3679</v>
      </c>
      <c r="C1225" s="1154" t="s">
        <v>3533</v>
      </c>
      <c r="D1225" s="1156">
        <v>9.82</v>
      </c>
    </row>
    <row r="1226" spans="1:4" ht="11.85" hidden="1" customHeight="1" outlineLevel="3">
      <c r="A1226" s="1154"/>
      <c r="B1226" s="1158" t="s">
        <v>3680</v>
      </c>
      <c r="C1226" s="1154" t="s">
        <v>3533</v>
      </c>
      <c r="D1226" s="1156">
        <v>9.75</v>
      </c>
    </row>
    <row r="1227" spans="1:4" ht="11.85" hidden="1" customHeight="1" outlineLevel="3">
      <c r="A1227" s="1154"/>
      <c r="B1227" s="1158" t="s">
        <v>3681</v>
      </c>
      <c r="C1227" s="1154" t="s">
        <v>3533</v>
      </c>
      <c r="D1227" s="1156">
        <v>10.99</v>
      </c>
    </row>
    <row r="1228" spans="1:4" ht="11.85" hidden="1" customHeight="1" outlineLevel="3">
      <c r="A1228" s="1154"/>
      <c r="B1228" s="1158" t="s">
        <v>3682</v>
      </c>
      <c r="C1228" s="1154" t="s">
        <v>3533</v>
      </c>
      <c r="D1228" s="1156">
        <v>9.75</v>
      </c>
    </row>
    <row r="1229" spans="1:4" ht="11.85" hidden="1" customHeight="1" outlineLevel="3">
      <c r="A1229" s="1154"/>
      <c r="B1229" s="1158" t="s">
        <v>3683</v>
      </c>
      <c r="C1229" s="1154" t="s">
        <v>3533</v>
      </c>
      <c r="D1229" s="1156">
        <v>13.8</v>
      </c>
    </row>
    <row r="1230" spans="1:4" ht="11.85" hidden="1" customHeight="1" outlineLevel="3">
      <c r="A1230" s="1154"/>
      <c r="B1230" s="1158" t="s">
        <v>3684</v>
      </c>
      <c r="C1230" s="1154" t="s">
        <v>3533</v>
      </c>
      <c r="D1230" s="1156">
        <v>9.8000000000000007</v>
      </c>
    </row>
    <row r="1231" spans="1:4" ht="11.85" hidden="1" customHeight="1" outlineLevel="3">
      <c r="A1231" s="1154"/>
      <c r="B1231" s="1158" t="s">
        <v>3685</v>
      </c>
      <c r="C1231" s="1154" t="s">
        <v>3533</v>
      </c>
      <c r="D1231" s="1156">
        <v>10.99</v>
      </c>
    </row>
    <row r="1232" spans="1:4" ht="11.85" hidden="1" customHeight="1" outlineLevel="3">
      <c r="A1232" s="1154"/>
      <c r="B1232" s="1158" t="s">
        <v>3686</v>
      </c>
      <c r="C1232" s="1154" t="s">
        <v>3533</v>
      </c>
      <c r="D1232" s="1156">
        <v>9.23</v>
      </c>
    </row>
    <row r="1233" spans="1:4" ht="11.85" hidden="1" customHeight="1" outlineLevel="3">
      <c r="A1233" s="1154"/>
      <c r="B1233" s="1158" t="s">
        <v>3687</v>
      </c>
      <c r="C1233" s="1154" t="s">
        <v>3533</v>
      </c>
      <c r="D1233" s="1156">
        <v>12.53</v>
      </c>
    </row>
    <row r="1234" spans="1:4" ht="11.85" hidden="1" customHeight="1" outlineLevel="3">
      <c r="A1234" s="1154"/>
      <c r="B1234" s="1158" t="s">
        <v>3688</v>
      </c>
      <c r="C1234" s="1154" t="s">
        <v>3533</v>
      </c>
      <c r="D1234" s="1156">
        <v>12.46</v>
      </c>
    </row>
    <row r="1235" spans="1:4" ht="11.85" hidden="1" customHeight="1" outlineLevel="3">
      <c r="A1235" s="1154"/>
      <c r="B1235" s="1158" t="s">
        <v>3689</v>
      </c>
      <c r="C1235" s="1154" t="s">
        <v>3533</v>
      </c>
      <c r="D1235" s="1156">
        <v>12.75</v>
      </c>
    </row>
    <row r="1236" spans="1:4" ht="11.85" hidden="1" customHeight="1" outlineLevel="3">
      <c r="A1236" s="1154"/>
      <c r="B1236" s="1158" t="s">
        <v>3690</v>
      </c>
      <c r="C1236" s="1154" t="s">
        <v>3533</v>
      </c>
      <c r="D1236" s="1156">
        <v>8.93</v>
      </c>
    </row>
    <row r="1237" spans="1:4" ht="11.85" hidden="1" customHeight="1" outlineLevel="3">
      <c r="A1237" s="1154"/>
      <c r="B1237" s="1158" t="s">
        <v>3691</v>
      </c>
      <c r="C1237" s="1154" t="s">
        <v>3533</v>
      </c>
      <c r="D1237" s="1156">
        <v>10.99</v>
      </c>
    </row>
    <row r="1238" spans="1:4" ht="11.85" hidden="1" customHeight="1" outlineLevel="2" collapsed="1">
      <c r="A1238" s="1140"/>
      <c r="B1238" s="1143" t="s">
        <v>3692</v>
      </c>
      <c r="C1238" s="1140"/>
      <c r="D1238" s="1141">
        <v>31.9</v>
      </c>
    </row>
    <row r="1239" spans="1:4" ht="11.85" hidden="1" customHeight="1" outlineLevel="3">
      <c r="A1239" s="1162">
        <v>3</v>
      </c>
      <c r="B1239" s="1158" t="s">
        <v>3693</v>
      </c>
      <c r="C1239" s="1154" t="s">
        <v>3533</v>
      </c>
      <c r="D1239" s="1156">
        <v>22.52</v>
      </c>
    </row>
    <row r="1240" spans="1:4" ht="11.85" hidden="1" customHeight="1" outlineLevel="3">
      <c r="A1240" s="1162">
        <v>10</v>
      </c>
      <c r="B1240" s="1158" t="s">
        <v>3694</v>
      </c>
      <c r="C1240" s="1154" t="s">
        <v>3533</v>
      </c>
      <c r="D1240" s="1156">
        <v>20.63</v>
      </c>
    </row>
    <row r="1241" spans="1:4" ht="11.85" hidden="1" customHeight="1" outlineLevel="3">
      <c r="A1241" s="1162">
        <v>11</v>
      </c>
      <c r="B1241" s="1158" t="s">
        <v>3695</v>
      </c>
      <c r="C1241" s="1154" t="s">
        <v>3533</v>
      </c>
      <c r="D1241" s="1156">
        <v>20.39</v>
      </c>
    </row>
    <row r="1242" spans="1:4" ht="11.85" hidden="1" customHeight="1" outlineLevel="3">
      <c r="A1242" s="1162">
        <v>17</v>
      </c>
      <c r="B1242" s="1158" t="s">
        <v>3696</v>
      </c>
      <c r="C1242" s="1154" t="s">
        <v>3533</v>
      </c>
      <c r="D1242" s="1156">
        <v>21.93</v>
      </c>
    </row>
    <row r="1243" spans="1:4" ht="11.85" hidden="1" customHeight="1" outlineLevel="3">
      <c r="A1243" s="1162">
        <v>19</v>
      </c>
      <c r="B1243" s="1158" t="s">
        <v>3697</v>
      </c>
      <c r="C1243" s="1154" t="s">
        <v>3533</v>
      </c>
      <c r="D1243" s="1156">
        <v>10.199999999999999</v>
      </c>
    </row>
    <row r="1244" spans="1:4" ht="11.85" hidden="1" customHeight="1" outlineLevel="3">
      <c r="A1244" s="1162">
        <v>19</v>
      </c>
      <c r="B1244" s="1158" t="s">
        <v>3698</v>
      </c>
      <c r="C1244" s="1154" t="s">
        <v>3533</v>
      </c>
      <c r="D1244" s="1156">
        <v>20.63</v>
      </c>
    </row>
    <row r="1245" spans="1:4" ht="11.85" hidden="1" customHeight="1" outlineLevel="3">
      <c r="A1245" s="1162">
        <v>23</v>
      </c>
      <c r="B1245" s="1158" t="s">
        <v>3699</v>
      </c>
      <c r="C1245" s="1154" t="s">
        <v>3533</v>
      </c>
      <c r="D1245" s="1156">
        <v>20.56</v>
      </c>
    </row>
    <row r="1246" spans="1:4" ht="11.85" hidden="1" customHeight="1" outlineLevel="3">
      <c r="A1246" s="1162">
        <v>41</v>
      </c>
      <c r="B1246" s="1158" t="s">
        <v>3700</v>
      </c>
      <c r="C1246" s="1154" t="s">
        <v>3533</v>
      </c>
      <c r="D1246" s="1156">
        <v>22.58</v>
      </c>
    </row>
    <row r="1247" spans="1:4" ht="11.85" hidden="1" customHeight="1" outlineLevel="3">
      <c r="A1247" s="1162">
        <v>46</v>
      </c>
      <c r="B1247" s="1158" t="s">
        <v>3701</v>
      </c>
      <c r="C1247" s="1154" t="s">
        <v>3533</v>
      </c>
      <c r="D1247" s="1156">
        <v>22.32</v>
      </c>
    </row>
    <row r="1248" spans="1:4" ht="11.85" hidden="1" customHeight="1" outlineLevel="3">
      <c r="A1248" s="1162">
        <v>62</v>
      </c>
      <c r="B1248" s="1158" t="s">
        <v>3702</v>
      </c>
      <c r="C1248" s="1154" t="s">
        <v>3533</v>
      </c>
      <c r="D1248" s="1156">
        <v>21.93</v>
      </c>
    </row>
    <row r="1249" spans="1:4" ht="11.85" hidden="1" customHeight="1" outlineLevel="3">
      <c r="A1249" s="1162">
        <v>75</v>
      </c>
      <c r="B1249" s="1158" t="s">
        <v>3703</v>
      </c>
      <c r="C1249" s="1154" t="s">
        <v>3533</v>
      </c>
      <c r="D1249" s="1156">
        <v>21.93</v>
      </c>
    </row>
    <row r="1250" spans="1:4" ht="11.85" hidden="1" customHeight="1" outlineLevel="3">
      <c r="A1250" s="1162">
        <v>79</v>
      </c>
      <c r="B1250" s="1158" t="s">
        <v>3704</v>
      </c>
      <c r="C1250" s="1154" t="s">
        <v>3533</v>
      </c>
      <c r="D1250" s="1156">
        <v>11.23</v>
      </c>
    </row>
    <row r="1251" spans="1:4" ht="11.85" hidden="1" customHeight="1" outlineLevel="3">
      <c r="A1251" s="1162">
        <v>79</v>
      </c>
      <c r="B1251" s="1158" t="s">
        <v>3705</v>
      </c>
      <c r="C1251" s="1154" t="s">
        <v>3533</v>
      </c>
      <c r="D1251" s="1156">
        <v>21.93</v>
      </c>
    </row>
    <row r="1252" spans="1:4" ht="11.85" hidden="1" customHeight="1" outlineLevel="3">
      <c r="A1252" s="1154" t="s">
        <v>3706</v>
      </c>
      <c r="B1252" s="1158" t="s">
        <v>3707</v>
      </c>
      <c r="C1252" s="1154" t="s">
        <v>3533</v>
      </c>
      <c r="D1252" s="1156">
        <v>31.9</v>
      </c>
    </row>
    <row r="1253" spans="1:4" ht="11.85" hidden="1" customHeight="1" outlineLevel="3">
      <c r="A1253" s="1154" t="s">
        <v>3708</v>
      </c>
      <c r="B1253" s="1158" t="s">
        <v>3709</v>
      </c>
      <c r="C1253" s="1154" t="s">
        <v>3533</v>
      </c>
      <c r="D1253" s="1156">
        <v>20.079999999999998</v>
      </c>
    </row>
    <row r="1254" spans="1:4" ht="11.85" hidden="1" customHeight="1" outlineLevel="3">
      <c r="A1254" s="1154" t="s">
        <v>3710</v>
      </c>
      <c r="B1254" s="1158" t="s">
        <v>3711</v>
      </c>
      <c r="C1254" s="1154" t="s">
        <v>3533</v>
      </c>
      <c r="D1254" s="1156">
        <v>21.37</v>
      </c>
    </row>
    <row r="1255" spans="1:4" ht="11.85" hidden="1" customHeight="1" outlineLevel="3">
      <c r="A1255" s="1154" t="s">
        <v>3712</v>
      </c>
      <c r="B1255" s="1158" t="s">
        <v>3713</v>
      </c>
      <c r="C1255" s="1154" t="s">
        <v>3533</v>
      </c>
      <c r="D1255" s="1156">
        <v>18.95</v>
      </c>
    </row>
    <row r="1256" spans="1:4" ht="11.85" hidden="1" customHeight="1" outlineLevel="3">
      <c r="A1256" s="1154"/>
      <c r="B1256" s="1158" t="s">
        <v>3714</v>
      </c>
      <c r="C1256" s="1154" t="s">
        <v>3533</v>
      </c>
      <c r="D1256" s="1156">
        <v>24.26</v>
      </c>
    </row>
    <row r="1257" spans="1:4" ht="11.85" hidden="1" customHeight="1" outlineLevel="3">
      <c r="A1257" s="1154"/>
      <c r="B1257" s="1158" t="s">
        <v>3715</v>
      </c>
      <c r="C1257" s="1154" t="s">
        <v>3533</v>
      </c>
      <c r="D1257" s="1156">
        <v>24.92</v>
      </c>
    </row>
    <row r="1258" spans="1:4" ht="11.85" hidden="1" customHeight="1" outlineLevel="3">
      <c r="A1258" s="1154"/>
      <c r="B1258" s="1158" t="s">
        <v>3716</v>
      </c>
      <c r="C1258" s="1154" t="s">
        <v>3533</v>
      </c>
      <c r="D1258" s="1156">
        <v>18.95</v>
      </c>
    </row>
    <row r="1259" spans="1:4" ht="11.85" hidden="1" customHeight="1" outlineLevel="3">
      <c r="A1259" s="1154"/>
      <c r="B1259" s="1158" t="s">
        <v>3717</v>
      </c>
      <c r="C1259" s="1154" t="s">
        <v>3533</v>
      </c>
      <c r="D1259" s="1156">
        <v>18.95</v>
      </c>
    </row>
    <row r="1260" spans="1:4" ht="11.85" hidden="1" customHeight="1" outlineLevel="3">
      <c r="A1260" s="1154"/>
      <c r="B1260" s="1158" t="s">
        <v>3718</v>
      </c>
      <c r="C1260" s="1154" t="s">
        <v>3533</v>
      </c>
      <c r="D1260" s="1156">
        <v>18.95</v>
      </c>
    </row>
    <row r="1261" spans="1:4" ht="11.85" hidden="1" customHeight="1" outlineLevel="3">
      <c r="A1261" s="1154"/>
      <c r="B1261" s="1158" t="s">
        <v>3719</v>
      </c>
      <c r="C1261" s="1154" t="s">
        <v>3533</v>
      </c>
      <c r="D1261" s="1156">
        <v>18.95</v>
      </c>
    </row>
    <row r="1262" spans="1:4" ht="11.85" hidden="1" customHeight="1" outlineLevel="3">
      <c r="A1262" s="1154"/>
      <c r="B1262" s="1158" t="s">
        <v>3720</v>
      </c>
      <c r="C1262" s="1154" t="s">
        <v>3533</v>
      </c>
      <c r="D1262" s="1156">
        <v>21.37</v>
      </c>
    </row>
    <row r="1263" spans="1:4" ht="11.85" hidden="1" customHeight="1" outlineLevel="3">
      <c r="A1263" s="1154"/>
      <c r="B1263" s="1158" t="s">
        <v>3721</v>
      </c>
      <c r="C1263" s="1154" t="s">
        <v>3533</v>
      </c>
      <c r="D1263" s="1156">
        <v>19.62</v>
      </c>
    </row>
    <row r="1264" spans="1:4" ht="11.85" hidden="1" customHeight="1" outlineLevel="3">
      <c r="A1264" s="1154"/>
      <c r="B1264" s="1158" t="s">
        <v>3722</v>
      </c>
      <c r="C1264" s="1154" t="s">
        <v>3533</v>
      </c>
      <c r="D1264" s="1156">
        <v>20.72</v>
      </c>
    </row>
    <row r="1265" spans="1:4" ht="11.85" hidden="1" customHeight="1" outlineLevel="3">
      <c r="A1265" s="1154"/>
      <c r="B1265" s="1158" t="s">
        <v>3723</v>
      </c>
      <c r="C1265" s="1154" t="s">
        <v>3533</v>
      </c>
      <c r="D1265" s="1156">
        <v>18.95</v>
      </c>
    </row>
    <row r="1266" spans="1:4" ht="11.85" hidden="1" customHeight="1" outlineLevel="3">
      <c r="A1266" s="1154"/>
      <c r="B1266" s="1158" t="s">
        <v>3724</v>
      </c>
      <c r="C1266" s="1154" t="s">
        <v>3533</v>
      </c>
      <c r="D1266" s="1156">
        <v>18.95</v>
      </c>
    </row>
    <row r="1267" spans="1:4" ht="11.85" hidden="1" customHeight="1" outlineLevel="3">
      <c r="A1267" s="1154"/>
      <c r="B1267" s="1158" t="s">
        <v>3725</v>
      </c>
      <c r="C1267" s="1154" t="s">
        <v>3533</v>
      </c>
      <c r="D1267" s="1156">
        <v>27.35</v>
      </c>
    </row>
    <row r="1268" spans="1:4" ht="11.85" hidden="1" customHeight="1" outlineLevel="3">
      <c r="A1268" s="1154"/>
      <c r="B1268" s="1158" t="s">
        <v>3726</v>
      </c>
      <c r="C1268" s="1154" t="s">
        <v>3533</v>
      </c>
      <c r="D1268" s="1156">
        <v>22.81</v>
      </c>
    </row>
    <row r="1269" spans="1:4" ht="11.85" hidden="1" customHeight="1" outlineLevel="3">
      <c r="A1269" s="1154"/>
      <c r="B1269" s="1158" t="s">
        <v>3727</v>
      </c>
      <c r="C1269" s="1154" t="s">
        <v>3533</v>
      </c>
      <c r="D1269" s="1156">
        <v>18.95</v>
      </c>
    </row>
    <row r="1270" spans="1:4" ht="11.85" hidden="1" customHeight="1" outlineLevel="3">
      <c r="A1270" s="1154"/>
      <c r="B1270" s="1158" t="s">
        <v>3728</v>
      </c>
      <c r="C1270" s="1154" t="s">
        <v>3533</v>
      </c>
      <c r="D1270" s="1156">
        <v>22.23</v>
      </c>
    </row>
    <row r="1271" spans="1:4" ht="11.85" hidden="1" customHeight="1" outlineLevel="3">
      <c r="A1271" s="1154"/>
      <c r="B1271" s="1158" t="s">
        <v>3729</v>
      </c>
      <c r="C1271" s="1154" t="s">
        <v>3533</v>
      </c>
      <c r="D1271" s="1156">
        <v>18.95</v>
      </c>
    </row>
    <row r="1272" spans="1:4" ht="11.85" hidden="1" customHeight="1" outlineLevel="3">
      <c r="A1272" s="1154"/>
      <c r="B1272" s="1158" t="s">
        <v>3730</v>
      </c>
      <c r="C1272" s="1154" t="s">
        <v>3533</v>
      </c>
      <c r="D1272" s="1156">
        <v>21.37</v>
      </c>
    </row>
    <row r="1273" spans="1:4" ht="11.85" hidden="1" customHeight="1" outlineLevel="3">
      <c r="A1273" s="1154"/>
      <c r="B1273" s="1158" t="s">
        <v>3731</v>
      </c>
      <c r="C1273" s="1154" t="s">
        <v>3533</v>
      </c>
      <c r="D1273" s="1156">
        <v>18.95</v>
      </c>
    </row>
    <row r="1274" spans="1:4" ht="11.85" hidden="1" customHeight="1" outlineLevel="3">
      <c r="A1274" s="1154"/>
      <c r="B1274" s="1158" t="s">
        <v>3732</v>
      </c>
      <c r="C1274" s="1154" t="s">
        <v>3533</v>
      </c>
      <c r="D1274" s="1156">
        <v>21.37</v>
      </c>
    </row>
    <row r="1275" spans="1:4" ht="11.85" hidden="1" customHeight="1" outlineLevel="3">
      <c r="A1275" s="1154"/>
      <c r="B1275" s="1158" t="s">
        <v>3733</v>
      </c>
      <c r="C1275" s="1154" t="s">
        <v>3533</v>
      </c>
      <c r="D1275" s="1156">
        <v>22.23</v>
      </c>
    </row>
    <row r="1276" spans="1:4" ht="11.85" hidden="1" customHeight="1" outlineLevel="3">
      <c r="A1276" s="1154"/>
      <c r="B1276" s="1158" t="s">
        <v>3734</v>
      </c>
      <c r="C1276" s="1154" t="s">
        <v>3533</v>
      </c>
      <c r="D1276" s="1156">
        <v>19.62</v>
      </c>
    </row>
    <row r="1277" spans="1:4" ht="11.85" hidden="1" customHeight="1" outlineLevel="3">
      <c r="A1277" s="1154"/>
      <c r="B1277" s="1158" t="s">
        <v>3735</v>
      </c>
      <c r="C1277" s="1154" t="s">
        <v>3533</v>
      </c>
      <c r="D1277" s="1156">
        <v>21.37</v>
      </c>
    </row>
    <row r="1278" spans="1:4" ht="11.85" hidden="1" customHeight="1" outlineLevel="3">
      <c r="A1278" s="1154"/>
      <c r="B1278" s="1158" t="s">
        <v>3736</v>
      </c>
      <c r="C1278" s="1154" t="s">
        <v>3533</v>
      </c>
      <c r="D1278" s="1156">
        <v>18.440000000000001</v>
      </c>
    </row>
    <row r="1279" spans="1:4" ht="11.85" hidden="1" customHeight="1" outlineLevel="3">
      <c r="A1279" s="1154"/>
      <c r="B1279" s="1158" t="s">
        <v>3737</v>
      </c>
      <c r="C1279" s="1154" t="s">
        <v>3533</v>
      </c>
      <c r="D1279" s="1156">
        <v>24.92</v>
      </c>
    </row>
    <row r="1280" spans="1:4" ht="11.85" hidden="1" customHeight="1" outlineLevel="3">
      <c r="A1280" s="1154"/>
      <c r="B1280" s="1158" t="s">
        <v>3738</v>
      </c>
      <c r="C1280" s="1154" t="s">
        <v>3533</v>
      </c>
      <c r="D1280" s="1156">
        <v>21.37</v>
      </c>
    </row>
    <row r="1281" spans="1:4" ht="11.85" hidden="1" customHeight="1" outlineLevel="1" collapsed="1">
      <c r="A1281" s="1140"/>
      <c r="B1281" s="1142" t="s">
        <v>3739</v>
      </c>
      <c r="C1281" s="1140"/>
      <c r="D1281" s="1141">
        <v>1.72</v>
      </c>
    </row>
    <row r="1282" spans="1:4" ht="11.85" hidden="1" customHeight="1" outlineLevel="2" collapsed="1">
      <c r="A1282" s="1140"/>
      <c r="B1282" s="1143" t="s">
        <v>3740</v>
      </c>
      <c r="C1282" s="1140"/>
      <c r="D1282" s="1141">
        <v>1.0900000000000001</v>
      </c>
    </row>
    <row r="1283" spans="1:4" ht="11.85" hidden="1" customHeight="1" outlineLevel="3">
      <c r="A1283" s="1154"/>
      <c r="B1283" s="1158" t="s">
        <v>3741</v>
      </c>
      <c r="C1283" s="1154" t="s">
        <v>763</v>
      </c>
      <c r="D1283" s="1156">
        <v>1.03</v>
      </c>
    </row>
    <row r="1284" spans="1:4" ht="11.85" hidden="1" customHeight="1" outlineLevel="3">
      <c r="A1284" s="1154"/>
      <c r="B1284" s="1158" t="s">
        <v>3742</v>
      </c>
      <c r="C1284" s="1154" t="s">
        <v>763</v>
      </c>
      <c r="D1284" s="1156">
        <v>1.02</v>
      </c>
    </row>
    <row r="1285" spans="1:4" ht="11.85" hidden="1" customHeight="1" outlineLevel="3">
      <c r="A1285" s="1154"/>
      <c r="B1285" s="1158" t="s">
        <v>3743</v>
      </c>
      <c r="C1285" s="1154" t="s">
        <v>763</v>
      </c>
      <c r="D1285" s="1156">
        <v>1.02</v>
      </c>
    </row>
    <row r="1286" spans="1:4" ht="11.85" hidden="1" customHeight="1" outlineLevel="3">
      <c r="A1286" s="1154"/>
      <c r="B1286" s="1158" t="s">
        <v>3744</v>
      </c>
      <c r="C1286" s="1154" t="s">
        <v>763</v>
      </c>
      <c r="D1286" s="1156">
        <v>1.01</v>
      </c>
    </row>
    <row r="1287" spans="1:4" ht="11.85" hidden="1" customHeight="1" outlineLevel="3">
      <c r="A1287" s="1154"/>
      <c r="B1287" s="1158" t="s">
        <v>3745</v>
      </c>
      <c r="C1287" s="1154" t="s">
        <v>763</v>
      </c>
      <c r="D1287" s="1156">
        <v>1.0900000000000001</v>
      </c>
    </row>
    <row r="1288" spans="1:4" ht="11.85" hidden="1" customHeight="1" outlineLevel="3">
      <c r="A1288" s="1154"/>
      <c r="B1288" s="1158" t="s">
        <v>3746</v>
      </c>
      <c r="C1288" s="1154" t="s">
        <v>763</v>
      </c>
      <c r="D1288" s="1156">
        <v>0.96</v>
      </c>
    </row>
    <row r="1289" spans="1:4" ht="11.85" hidden="1" customHeight="1" outlineLevel="3">
      <c r="A1289" s="1154"/>
      <c r="B1289" s="1158" t="s">
        <v>3747</v>
      </c>
      <c r="C1289" s="1154" t="s">
        <v>763</v>
      </c>
      <c r="D1289" s="1156">
        <v>1.02</v>
      </c>
    </row>
    <row r="1290" spans="1:4" ht="11.85" hidden="1" customHeight="1" outlineLevel="3">
      <c r="A1290" s="1154"/>
      <c r="B1290" s="1158" t="s">
        <v>3748</v>
      </c>
      <c r="C1290" s="1154" t="s">
        <v>763</v>
      </c>
      <c r="D1290" s="1156">
        <v>0.99</v>
      </c>
    </row>
    <row r="1291" spans="1:4" ht="11.85" hidden="1" customHeight="1" outlineLevel="3">
      <c r="A1291" s="1154"/>
      <c r="B1291" s="1158" t="s">
        <v>3749</v>
      </c>
      <c r="C1291" s="1154" t="s">
        <v>763</v>
      </c>
      <c r="D1291" s="1156">
        <v>1.02</v>
      </c>
    </row>
    <row r="1292" spans="1:4" ht="11.85" hidden="1" customHeight="1" outlineLevel="3">
      <c r="A1292" s="1154"/>
      <c r="B1292" s="1158" t="s">
        <v>3750</v>
      </c>
      <c r="C1292" s="1154" t="s">
        <v>763</v>
      </c>
      <c r="D1292" s="1156">
        <v>0.89</v>
      </c>
    </row>
    <row r="1293" spans="1:4" ht="11.85" hidden="1" customHeight="1" outlineLevel="3">
      <c r="A1293" s="1154"/>
      <c r="B1293" s="1158" t="s">
        <v>3751</v>
      </c>
      <c r="C1293" s="1154" t="s">
        <v>763</v>
      </c>
      <c r="D1293" s="1156">
        <v>0.89</v>
      </c>
    </row>
    <row r="1294" spans="1:4" ht="11.85" hidden="1" customHeight="1" outlineLevel="3">
      <c r="A1294" s="1154"/>
      <c r="B1294" s="1158" t="s">
        <v>3752</v>
      </c>
      <c r="C1294" s="1154" t="s">
        <v>763</v>
      </c>
      <c r="D1294" s="1156">
        <v>0.97</v>
      </c>
    </row>
    <row r="1295" spans="1:4" ht="11.85" hidden="1" customHeight="1" outlineLevel="3">
      <c r="A1295" s="1154"/>
      <c r="B1295" s="1158" t="s">
        <v>3753</v>
      </c>
      <c r="C1295" s="1154" t="s">
        <v>763</v>
      </c>
      <c r="D1295" s="1156">
        <v>0.99</v>
      </c>
    </row>
    <row r="1296" spans="1:4" ht="11.85" hidden="1" customHeight="1" outlineLevel="3">
      <c r="A1296" s="1154"/>
      <c r="B1296" s="1158" t="s">
        <v>3754</v>
      </c>
      <c r="C1296" s="1154" t="s">
        <v>763</v>
      </c>
      <c r="D1296" s="1156">
        <v>0.96</v>
      </c>
    </row>
    <row r="1297" spans="1:4" ht="11.85" hidden="1" customHeight="1" outlineLevel="3">
      <c r="A1297" s="1154"/>
      <c r="B1297" s="1158" t="s">
        <v>3755</v>
      </c>
      <c r="C1297" s="1154" t="s">
        <v>763</v>
      </c>
      <c r="D1297" s="1156">
        <v>1.0900000000000001</v>
      </c>
    </row>
    <row r="1298" spans="1:4" ht="11.85" hidden="1" customHeight="1" outlineLevel="3">
      <c r="A1298" s="1154"/>
      <c r="B1298" s="1158" t="s">
        <v>3756</v>
      </c>
      <c r="C1298" s="1154" t="s">
        <v>763</v>
      </c>
      <c r="D1298" s="1156">
        <v>1.03</v>
      </c>
    </row>
    <row r="1299" spans="1:4" ht="11.85" hidden="1" customHeight="1" outlineLevel="3">
      <c r="A1299" s="1154"/>
      <c r="B1299" s="1158" t="s">
        <v>3757</v>
      </c>
      <c r="C1299" s="1154" t="s">
        <v>763</v>
      </c>
      <c r="D1299" s="1156">
        <v>1.03</v>
      </c>
    </row>
    <row r="1300" spans="1:4" ht="11.85" hidden="1" customHeight="1" outlineLevel="3">
      <c r="A1300" s="1154"/>
      <c r="B1300" s="1158" t="s">
        <v>3758</v>
      </c>
      <c r="C1300" s="1154" t="s">
        <v>763</v>
      </c>
      <c r="D1300" s="1156">
        <v>0.93</v>
      </c>
    </row>
    <row r="1301" spans="1:4" ht="11.85" hidden="1" customHeight="1" outlineLevel="3">
      <c r="A1301" s="1154"/>
      <c r="B1301" s="1158" t="s">
        <v>3759</v>
      </c>
      <c r="C1301" s="1154" t="s">
        <v>763</v>
      </c>
      <c r="D1301" s="1156">
        <v>1</v>
      </c>
    </row>
    <row r="1302" spans="1:4" ht="11.85" hidden="1" customHeight="1" outlineLevel="3">
      <c r="A1302" s="1154"/>
      <c r="B1302" s="1158" t="s">
        <v>3760</v>
      </c>
      <c r="C1302" s="1154" t="s">
        <v>763</v>
      </c>
      <c r="D1302" s="1156">
        <v>1.07</v>
      </c>
    </row>
    <row r="1303" spans="1:4" ht="11.85" hidden="1" customHeight="1" outlineLevel="3">
      <c r="A1303" s="1154"/>
      <c r="B1303" s="1158" t="s">
        <v>3761</v>
      </c>
      <c r="C1303" s="1154" t="s">
        <v>763</v>
      </c>
      <c r="D1303" s="1156">
        <v>0.8</v>
      </c>
    </row>
    <row r="1304" spans="1:4" ht="11.85" hidden="1" customHeight="1" outlineLevel="3">
      <c r="A1304" s="1154"/>
      <c r="B1304" s="1158" t="s">
        <v>3762</v>
      </c>
      <c r="C1304" s="1154" t="s">
        <v>763</v>
      </c>
      <c r="D1304" s="1156">
        <v>1.05</v>
      </c>
    </row>
    <row r="1305" spans="1:4" ht="11.85" hidden="1" customHeight="1" outlineLevel="3">
      <c r="A1305" s="1154"/>
      <c r="B1305" s="1158" t="s">
        <v>3763</v>
      </c>
      <c r="C1305" s="1154" t="s">
        <v>763</v>
      </c>
      <c r="D1305" s="1156">
        <v>0.62</v>
      </c>
    </row>
    <row r="1306" spans="1:4" ht="11.85" hidden="1" customHeight="1" outlineLevel="3">
      <c r="A1306" s="1154"/>
      <c r="B1306" s="1158" t="s">
        <v>3764</v>
      </c>
      <c r="C1306" s="1154" t="s">
        <v>763</v>
      </c>
      <c r="D1306" s="1156">
        <v>0.6</v>
      </c>
    </row>
    <row r="1307" spans="1:4" ht="11.85" hidden="1" customHeight="1" outlineLevel="3">
      <c r="A1307" s="1154"/>
      <c r="B1307" s="1158" t="s">
        <v>3765</v>
      </c>
      <c r="C1307" s="1154" t="s">
        <v>763</v>
      </c>
      <c r="D1307" s="1156">
        <v>0.62</v>
      </c>
    </row>
    <row r="1308" spans="1:4" ht="11.85" hidden="1" customHeight="1" outlineLevel="3">
      <c r="A1308" s="1154"/>
      <c r="B1308" s="1158" t="s">
        <v>3766</v>
      </c>
      <c r="C1308" s="1154" t="s">
        <v>763</v>
      </c>
      <c r="D1308" s="1156">
        <v>0.63</v>
      </c>
    </row>
    <row r="1309" spans="1:4" ht="11.85" hidden="1" customHeight="1" outlineLevel="3">
      <c r="A1309" s="1154"/>
      <c r="B1309" s="1158" t="s">
        <v>3767</v>
      </c>
      <c r="C1309" s="1154" t="s">
        <v>763</v>
      </c>
      <c r="D1309" s="1156">
        <v>0.61</v>
      </c>
    </row>
    <row r="1310" spans="1:4" ht="11.85" hidden="1" customHeight="1" outlineLevel="2" collapsed="1">
      <c r="A1310" s="1140"/>
      <c r="B1310" s="1143" t="s">
        <v>3768</v>
      </c>
      <c r="C1310" s="1140"/>
      <c r="D1310" s="1141">
        <v>0.45</v>
      </c>
    </row>
    <row r="1311" spans="1:4" ht="11.85" hidden="1" customHeight="1" outlineLevel="3">
      <c r="A1311" s="1154"/>
      <c r="B1311" s="1158" t="s">
        <v>3769</v>
      </c>
      <c r="C1311" s="1154" t="s">
        <v>52</v>
      </c>
      <c r="D1311" s="1156">
        <v>0.44</v>
      </c>
    </row>
    <row r="1312" spans="1:4" ht="11.85" hidden="1" customHeight="1" outlineLevel="3">
      <c r="A1312" s="1154"/>
      <c r="B1312" s="1158" t="s">
        <v>3770</v>
      </c>
      <c r="C1312" s="1154" t="s">
        <v>52</v>
      </c>
      <c r="D1312" s="1156">
        <v>0.45</v>
      </c>
    </row>
    <row r="1313" spans="1:4" ht="11.85" hidden="1" customHeight="1" outlineLevel="3">
      <c r="A1313" s="1154"/>
      <c r="B1313" s="1158" t="s">
        <v>3771</v>
      </c>
      <c r="C1313" s="1154" t="s">
        <v>52</v>
      </c>
      <c r="D1313" s="1156">
        <v>0.36</v>
      </c>
    </row>
    <row r="1314" spans="1:4" ht="11.85" hidden="1" customHeight="1" outlineLevel="3">
      <c r="A1314" s="1154"/>
      <c r="B1314" s="1158" t="s">
        <v>3772</v>
      </c>
      <c r="C1314" s="1154" t="s">
        <v>52</v>
      </c>
      <c r="D1314" s="1156">
        <v>0.32</v>
      </c>
    </row>
    <row r="1315" spans="1:4" ht="11.85" hidden="1" customHeight="1" outlineLevel="2" collapsed="1">
      <c r="A1315" s="1140"/>
      <c r="B1315" s="1143" t="s">
        <v>3773</v>
      </c>
      <c r="C1315" s="1140"/>
      <c r="D1315" s="1141">
        <v>1.72</v>
      </c>
    </row>
    <row r="1316" spans="1:4" ht="11.85" hidden="1" customHeight="1" outlineLevel="3" collapsed="1">
      <c r="A1316" s="1140"/>
      <c r="B1316" s="1145" t="s">
        <v>3774</v>
      </c>
      <c r="C1316" s="1140"/>
      <c r="D1316" s="1141">
        <v>1.35</v>
      </c>
    </row>
    <row r="1317" spans="1:4" ht="11.85" hidden="1" customHeight="1" outlineLevel="4">
      <c r="A1317" s="1154"/>
      <c r="B1317" s="1159" t="s">
        <v>3775</v>
      </c>
      <c r="C1317" s="1154" t="s">
        <v>763</v>
      </c>
      <c r="D1317" s="1156">
        <v>1.07</v>
      </c>
    </row>
    <row r="1318" spans="1:4" ht="11.85" hidden="1" customHeight="1" outlineLevel="4">
      <c r="A1318" s="1154"/>
      <c r="B1318" s="1159" t="s">
        <v>3776</v>
      </c>
      <c r="C1318" s="1154" t="s">
        <v>763</v>
      </c>
      <c r="D1318" s="1156">
        <v>0.98</v>
      </c>
    </row>
    <row r="1319" spans="1:4" ht="11.85" hidden="1" customHeight="1" outlineLevel="4">
      <c r="A1319" s="1154"/>
      <c r="B1319" s="1159" t="s">
        <v>3777</v>
      </c>
      <c r="C1319" s="1154" t="s">
        <v>763</v>
      </c>
      <c r="D1319" s="1156">
        <v>0.96</v>
      </c>
    </row>
    <row r="1320" spans="1:4" ht="11.85" hidden="1" customHeight="1" outlineLevel="4">
      <c r="A1320" s="1154"/>
      <c r="B1320" s="1159" t="s">
        <v>3778</v>
      </c>
      <c r="C1320" s="1154" t="s">
        <v>763</v>
      </c>
      <c r="D1320" s="1156">
        <v>0.96</v>
      </c>
    </row>
    <row r="1321" spans="1:4" ht="11.85" hidden="1" customHeight="1" outlineLevel="4">
      <c r="A1321" s="1154"/>
      <c r="B1321" s="1159" t="s">
        <v>3779</v>
      </c>
      <c r="C1321" s="1154" t="s">
        <v>763</v>
      </c>
      <c r="D1321" s="1156">
        <v>1.05</v>
      </c>
    </row>
    <row r="1322" spans="1:4" ht="11.85" hidden="1" customHeight="1" outlineLevel="4">
      <c r="A1322" s="1154"/>
      <c r="B1322" s="1159" t="s">
        <v>3780</v>
      </c>
      <c r="C1322" s="1154" t="s">
        <v>763</v>
      </c>
      <c r="D1322" s="1156">
        <v>1.03</v>
      </c>
    </row>
    <row r="1323" spans="1:4" ht="11.85" hidden="1" customHeight="1" outlineLevel="4">
      <c r="A1323" s="1154"/>
      <c r="B1323" s="1159" t="s">
        <v>3781</v>
      </c>
      <c r="C1323" s="1154" t="s">
        <v>763</v>
      </c>
      <c r="D1323" s="1156">
        <v>0.96</v>
      </c>
    </row>
    <row r="1324" spans="1:4" ht="11.85" hidden="1" customHeight="1" outlineLevel="4">
      <c r="A1324" s="1154"/>
      <c r="B1324" s="1159" t="s">
        <v>3782</v>
      </c>
      <c r="C1324" s="1154" t="s">
        <v>763</v>
      </c>
      <c r="D1324" s="1156">
        <v>0.96</v>
      </c>
    </row>
    <row r="1325" spans="1:4" ht="11.85" hidden="1" customHeight="1" outlineLevel="4">
      <c r="A1325" s="1154"/>
      <c r="B1325" s="1159" t="s">
        <v>3783</v>
      </c>
      <c r="C1325" s="1154" t="s">
        <v>763</v>
      </c>
      <c r="D1325" s="1156">
        <v>0.96</v>
      </c>
    </row>
    <row r="1326" spans="1:4" ht="11.85" hidden="1" customHeight="1" outlineLevel="4">
      <c r="A1326" s="1154"/>
      <c r="B1326" s="1159" t="s">
        <v>3784</v>
      </c>
      <c r="C1326" s="1154" t="s">
        <v>763</v>
      </c>
      <c r="D1326" s="1156">
        <v>0.96</v>
      </c>
    </row>
    <row r="1327" spans="1:4" ht="11.85" hidden="1" customHeight="1" outlineLevel="4">
      <c r="A1327" s="1154"/>
      <c r="B1327" s="1159" t="s">
        <v>3785</v>
      </c>
      <c r="C1327" s="1154" t="s">
        <v>763</v>
      </c>
      <c r="D1327" s="1156">
        <v>0.96</v>
      </c>
    </row>
    <row r="1328" spans="1:4" ht="11.85" hidden="1" customHeight="1" outlineLevel="4">
      <c r="A1328" s="1154"/>
      <c r="B1328" s="1159" t="s">
        <v>3786</v>
      </c>
      <c r="C1328" s="1154" t="s">
        <v>763</v>
      </c>
      <c r="D1328" s="1156">
        <v>0.81</v>
      </c>
    </row>
    <row r="1329" spans="1:4" ht="11.85" hidden="1" customHeight="1" outlineLevel="4">
      <c r="A1329" s="1154"/>
      <c r="B1329" s="1159" t="s">
        <v>3787</v>
      </c>
      <c r="C1329" s="1154" t="s">
        <v>763</v>
      </c>
      <c r="D1329" s="1156">
        <v>0.79</v>
      </c>
    </row>
    <row r="1330" spans="1:4" ht="11.85" hidden="1" customHeight="1" outlineLevel="4">
      <c r="A1330" s="1154"/>
      <c r="B1330" s="1159" t="s">
        <v>3788</v>
      </c>
      <c r="C1330" s="1154" t="s">
        <v>763</v>
      </c>
      <c r="D1330" s="1156">
        <v>1.03</v>
      </c>
    </row>
    <row r="1331" spans="1:4" ht="11.85" hidden="1" customHeight="1" outlineLevel="4">
      <c r="A1331" s="1154"/>
      <c r="B1331" s="1159" t="s">
        <v>3789</v>
      </c>
      <c r="C1331" s="1154" t="s">
        <v>763</v>
      </c>
      <c r="D1331" s="1156">
        <v>0.96</v>
      </c>
    </row>
    <row r="1332" spans="1:4" ht="11.85" hidden="1" customHeight="1" outlineLevel="4">
      <c r="A1332" s="1154"/>
      <c r="B1332" s="1159" t="s">
        <v>3790</v>
      </c>
      <c r="C1332" s="1154" t="s">
        <v>763</v>
      </c>
      <c r="D1332" s="1156">
        <v>0.95</v>
      </c>
    </row>
    <row r="1333" spans="1:4" ht="11.85" hidden="1" customHeight="1" outlineLevel="4">
      <c r="A1333" s="1154"/>
      <c r="B1333" s="1159" t="s">
        <v>3791</v>
      </c>
      <c r="C1333" s="1154" t="s">
        <v>763</v>
      </c>
      <c r="D1333" s="1156">
        <v>0.96</v>
      </c>
    </row>
    <row r="1334" spans="1:4" ht="11.85" hidden="1" customHeight="1" outlineLevel="4">
      <c r="A1334" s="1154"/>
      <c r="B1334" s="1159" t="s">
        <v>3792</v>
      </c>
      <c r="C1334" s="1154" t="s">
        <v>763</v>
      </c>
      <c r="D1334" s="1156">
        <v>0.96</v>
      </c>
    </row>
    <row r="1335" spans="1:4" ht="11.85" hidden="1" customHeight="1" outlineLevel="4">
      <c r="A1335" s="1154"/>
      <c r="B1335" s="1159" t="s">
        <v>3793</v>
      </c>
      <c r="C1335" s="1154" t="s">
        <v>763</v>
      </c>
      <c r="D1335" s="1156">
        <v>0.94</v>
      </c>
    </row>
    <row r="1336" spans="1:4" ht="11.85" hidden="1" customHeight="1" outlineLevel="4">
      <c r="A1336" s="1154"/>
      <c r="B1336" s="1159" t="s">
        <v>3794</v>
      </c>
      <c r="C1336" s="1154" t="s">
        <v>763</v>
      </c>
      <c r="D1336" s="1156">
        <v>1.0900000000000001</v>
      </c>
    </row>
    <row r="1337" spans="1:4" ht="11.85" hidden="1" customHeight="1" outlineLevel="4">
      <c r="A1337" s="1154"/>
      <c r="B1337" s="1159" t="s">
        <v>3795</v>
      </c>
      <c r="C1337" s="1154" t="s">
        <v>763</v>
      </c>
      <c r="D1337" s="1156">
        <v>0.79</v>
      </c>
    </row>
    <row r="1338" spans="1:4" ht="11.85" hidden="1" customHeight="1" outlineLevel="4">
      <c r="A1338" s="1154"/>
      <c r="B1338" s="1159" t="s">
        <v>3796</v>
      </c>
      <c r="C1338" s="1154" t="s">
        <v>763</v>
      </c>
      <c r="D1338" s="1156">
        <v>1</v>
      </c>
    </row>
    <row r="1339" spans="1:4" ht="11.85" hidden="1" customHeight="1" outlineLevel="4">
      <c r="A1339" s="1154"/>
      <c r="B1339" s="1159" t="s">
        <v>3797</v>
      </c>
      <c r="C1339" s="1154" t="s">
        <v>763</v>
      </c>
      <c r="D1339" s="1156">
        <v>0.96</v>
      </c>
    </row>
    <row r="1340" spans="1:4" ht="11.85" hidden="1" customHeight="1" outlineLevel="4">
      <c r="A1340" s="1154"/>
      <c r="B1340" s="1159" t="s">
        <v>3798</v>
      </c>
      <c r="C1340" s="1154" t="s">
        <v>763</v>
      </c>
      <c r="D1340" s="1156">
        <v>1.05</v>
      </c>
    </row>
    <row r="1341" spans="1:4" ht="11.85" hidden="1" customHeight="1" outlineLevel="4">
      <c r="A1341" s="1154"/>
      <c r="B1341" s="1159" t="s">
        <v>3799</v>
      </c>
      <c r="C1341" s="1154" t="s">
        <v>763</v>
      </c>
      <c r="D1341" s="1156">
        <v>1</v>
      </c>
    </row>
    <row r="1342" spans="1:4" ht="11.85" hidden="1" customHeight="1" outlineLevel="4">
      <c r="A1342" s="1154"/>
      <c r="B1342" s="1159" t="s">
        <v>3800</v>
      </c>
      <c r="C1342" s="1154" t="s">
        <v>763</v>
      </c>
      <c r="D1342" s="1156">
        <v>0.96</v>
      </c>
    </row>
    <row r="1343" spans="1:4" ht="11.85" hidden="1" customHeight="1" outlineLevel="4">
      <c r="A1343" s="1154"/>
      <c r="B1343" s="1159" t="s">
        <v>3801</v>
      </c>
      <c r="C1343" s="1154" t="s">
        <v>763</v>
      </c>
      <c r="D1343" s="1156">
        <v>1.04</v>
      </c>
    </row>
    <row r="1344" spans="1:4" ht="11.85" hidden="1" customHeight="1" outlineLevel="4">
      <c r="A1344" s="1154"/>
      <c r="B1344" s="1159" t="s">
        <v>3802</v>
      </c>
      <c r="C1344" s="1154" t="s">
        <v>763</v>
      </c>
      <c r="D1344" s="1156">
        <v>0.74</v>
      </c>
    </row>
    <row r="1345" spans="1:4" ht="11.85" hidden="1" customHeight="1" outlineLevel="4">
      <c r="A1345" s="1154"/>
      <c r="B1345" s="1159" t="s">
        <v>3803</v>
      </c>
      <c r="C1345" s="1154" t="s">
        <v>763</v>
      </c>
      <c r="D1345" s="1156">
        <v>0.96</v>
      </c>
    </row>
    <row r="1346" spans="1:4" ht="11.85" hidden="1" customHeight="1" outlineLevel="4">
      <c r="A1346" s="1154"/>
      <c r="B1346" s="1159" t="s">
        <v>3804</v>
      </c>
      <c r="C1346" s="1154" t="s">
        <v>763</v>
      </c>
      <c r="D1346" s="1156">
        <v>0.64</v>
      </c>
    </row>
    <row r="1347" spans="1:4" ht="11.85" hidden="1" customHeight="1" outlineLevel="4">
      <c r="A1347" s="1154"/>
      <c r="B1347" s="1159" t="s">
        <v>3805</v>
      </c>
      <c r="C1347" s="1154" t="s">
        <v>763</v>
      </c>
      <c r="D1347" s="1156">
        <v>0.59</v>
      </c>
    </row>
    <row r="1348" spans="1:4" ht="11.85" hidden="1" customHeight="1" outlineLevel="4">
      <c r="A1348" s="1154"/>
      <c r="B1348" s="1159" t="s">
        <v>3806</v>
      </c>
      <c r="C1348" s="1154" t="s">
        <v>763</v>
      </c>
      <c r="D1348" s="1156">
        <v>0.63</v>
      </c>
    </row>
    <row r="1349" spans="1:4" ht="11.85" hidden="1" customHeight="1" outlineLevel="4">
      <c r="A1349" s="1154"/>
      <c r="B1349" s="1159" t="s">
        <v>3807</v>
      </c>
      <c r="C1349" s="1154" t="s">
        <v>763</v>
      </c>
      <c r="D1349" s="1156">
        <v>0.62</v>
      </c>
    </row>
    <row r="1350" spans="1:4" ht="11.85" hidden="1" customHeight="1" outlineLevel="4">
      <c r="A1350" s="1154"/>
      <c r="B1350" s="1159" t="s">
        <v>3808</v>
      </c>
      <c r="C1350" s="1154" t="s">
        <v>763</v>
      </c>
      <c r="D1350" s="1156">
        <v>1.02</v>
      </c>
    </row>
    <row r="1351" spans="1:4" ht="11.85" hidden="1" customHeight="1" outlineLevel="4">
      <c r="A1351" s="1154"/>
      <c r="B1351" s="1159" t="s">
        <v>3809</v>
      </c>
      <c r="C1351" s="1154" t="s">
        <v>763</v>
      </c>
      <c r="D1351" s="1156">
        <v>1.03</v>
      </c>
    </row>
    <row r="1352" spans="1:4" ht="11.85" hidden="1" customHeight="1" outlineLevel="4">
      <c r="A1352" s="1154"/>
      <c r="B1352" s="1159" t="s">
        <v>3810</v>
      </c>
      <c r="C1352" s="1154" t="s">
        <v>763</v>
      </c>
      <c r="D1352" s="1156">
        <v>1.0900000000000001</v>
      </c>
    </row>
    <row r="1353" spans="1:4" ht="11.85" hidden="1" customHeight="1" outlineLevel="4">
      <c r="A1353" s="1154"/>
      <c r="B1353" s="1159" t="s">
        <v>3811</v>
      </c>
      <c r="C1353" s="1154" t="s">
        <v>763</v>
      </c>
      <c r="D1353" s="1156">
        <v>0.96</v>
      </c>
    </row>
    <row r="1354" spans="1:4" ht="11.85" hidden="1" customHeight="1" outlineLevel="4">
      <c r="A1354" s="1154"/>
      <c r="B1354" s="1159" t="s">
        <v>3812</v>
      </c>
      <c r="C1354" s="1154" t="s">
        <v>763</v>
      </c>
      <c r="D1354" s="1156">
        <v>0.9</v>
      </c>
    </row>
    <row r="1355" spans="1:4" ht="11.85" hidden="1" customHeight="1" outlineLevel="4">
      <c r="A1355" s="1154"/>
      <c r="B1355" s="1159" t="s">
        <v>3813</v>
      </c>
      <c r="C1355" s="1154" t="s">
        <v>763</v>
      </c>
      <c r="D1355" s="1156">
        <v>1.05</v>
      </c>
    </row>
    <row r="1356" spans="1:4" ht="11.85" hidden="1" customHeight="1" outlineLevel="4">
      <c r="A1356" s="1154"/>
      <c r="B1356" s="1159" t="s">
        <v>3813</v>
      </c>
      <c r="C1356" s="1154" t="s">
        <v>763</v>
      </c>
      <c r="D1356" s="1156">
        <v>1.35</v>
      </c>
    </row>
    <row r="1357" spans="1:4" ht="11.85" hidden="1" customHeight="1" outlineLevel="4">
      <c r="A1357" s="1154"/>
      <c r="B1357" s="1159" t="s">
        <v>3814</v>
      </c>
      <c r="C1357" s="1154" t="s">
        <v>763</v>
      </c>
      <c r="D1357" s="1156">
        <v>1</v>
      </c>
    </row>
    <row r="1358" spans="1:4" ht="11.85" hidden="1" customHeight="1" outlineLevel="4">
      <c r="A1358" s="1154"/>
      <c r="B1358" s="1159" t="s">
        <v>3815</v>
      </c>
      <c r="C1358" s="1154" t="s">
        <v>763</v>
      </c>
      <c r="D1358" s="1156">
        <v>0.96</v>
      </c>
    </row>
    <row r="1359" spans="1:4" ht="11.85" hidden="1" customHeight="1" outlineLevel="4">
      <c r="A1359" s="1154"/>
      <c r="B1359" s="1159" t="s">
        <v>3816</v>
      </c>
      <c r="C1359" s="1154" t="s">
        <v>763</v>
      </c>
      <c r="D1359" s="1156">
        <v>0.98</v>
      </c>
    </row>
    <row r="1360" spans="1:4" ht="11.85" hidden="1" customHeight="1" outlineLevel="4">
      <c r="A1360" s="1154"/>
      <c r="B1360" s="1159" t="s">
        <v>3817</v>
      </c>
      <c r="C1360" s="1154" t="s">
        <v>763</v>
      </c>
      <c r="D1360" s="1156">
        <v>0.96</v>
      </c>
    </row>
    <row r="1361" spans="1:4" ht="11.85" hidden="1" customHeight="1" outlineLevel="4">
      <c r="A1361" s="1154"/>
      <c r="B1361" s="1159" t="s">
        <v>3818</v>
      </c>
      <c r="C1361" s="1154" t="s">
        <v>763</v>
      </c>
      <c r="D1361" s="1156">
        <v>0.97</v>
      </c>
    </row>
    <row r="1362" spans="1:4" ht="11.85" hidden="1" customHeight="1" outlineLevel="4">
      <c r="A1362" s="1154"/>
      <c r="B1362" s="1159" t="s">
        <v>3819</v>
      </c>
      <c r="C1362" s="1154" t="s">
        <v>763</v>
      </c>
      <c r="D1362" s="1156">
        <v>1.03</v>
      </c>
    </row>
    <row r="1363" spans="1:4" ht="11.85" hidden="1" customHeight="1" outlineLevel="4">
      <c r="A1363" s="1154"/>
      <c r="B1363" s="1159" t="s">
        <v>3820</v>
      </c>
      <c r="C1363" s="1154" t="s">
        <v>763</v>
      </c>
      <c r="D1363" s="1156">
        <v>1.0900000000000001</v>
      </c>
    </row>
    <row r="1364" spans="1:4" ht="11.85" hidden="1" customHeight="1" outlineLevel="4">
      <c r="A1364" s="1154"/>
      <c r="B1364" s="1159" t="s">
        <v>3821</v>
      </c>
      <c r="C1364" s="1154" t="s">
        <v>763</v>
      </c>
      <c r="D1364" s="1156">
        <v>0.8</v>
      </c>
    </row>
    <row r="1365" spans="1:4" ht="11.85" hidden="1" customHeight="1" outlineLevel="4">
      <c r="A1365" s="1154"/>
      <c r="B1365" s="1159" t="s">
        <v>3822</v>
      </c>
      <c r="C1365" s="1154" t="s">
        <v>763</v>
      </c>
      <c r="D1365" s="1156">
        <v>1.03</v>
      </c>
    </row>
    <row r="1366" spans="1:4" ht="11.85" hidden="1" customHeight="1" outlineLevel="4">
      <c r="A1366" s="1154"/>
      <c r="B1366" s="1159" t="s">
        <v>3823</v>
      </c>
      <c r="C1366" s="1154" t="s">
        <v>763</v>
      </c>
      <c r="D1366" s="1156">
        <v>0.96</v>
      </c>
    </row>
    <row r="1367" spans="1:4" ht="11.85" hidden="1" customHeight="1" outlineLevel="4">
      <c r="A1367" s="1154"/>
      <c r="B1367" s="1159" t="s">
        <v>3824</v>
      </c>
      <c r="C1367" s="1154" t="s">
        <v>763</v>
      </c>
      <c r="D1367" s="1156">
        <v>1.0900000000000001</v>
      </c>
    </row>
    <row r="1368" spans="1:4" ht="11.85" hidden="1" customHeight="1" outlineLevel="4">
      <c r="A1368" s="1154"/>
      <c r="B1368" s="1159" t="s">
        <v>3825</v>
      </c>
      <c r="C1368" s="1154" t="s">
        <v>763</v>
      </c>
      <c r="D1368" s="1156">
        <v>0.96</v>
      </c>
    </row>
    <row r="1369" spans="1:4" ht="11.85" hidden="1" customHeight="1" outlineLevel="4">
      <c r="A1369" s="1154"/>
      <c r="B1369" s="1159" t="s">
        <v>3826</v>
      </c>
      <c r="C1369" s="1154" t="s">
        <v>763</v>
      </c>
      <c r="D1369" s="1156">
        <v>0.96</v>
      </c>
    </row>
    <row r="1370" spans="1:4" ht="11.85" hidden="1" customHeight="1" outlineLevel="4">
      <c r="A1370" s="1154"/>
      <c r="B1370" s="1159" t="s">
        <v>3827</v>
      </c>
      <c r="C1370" s="1154" t="s">
        <v>763</v>
      </c>
      <c r="D1370" s="1156">
        <v>0.96</v>
      </c>
    </row>
    <row r="1371" spans="1:4" ht="11.85" hidden="1" customHeight="1" outlineLevel="4">
      <c r="A1371" s="1154"/>
      <c r="B1371" s="1159" t="s">
        <v>3828</v>
      </c>
      <c r="C1371" s="1154" t="s">
        <v>763</v>
      </c>
      <c r="D1371" s="1156">
        <v>0.96</v>
      </c>
    </row>
    <row r="1372" spans="1:4" ht="11.85" hidden="1" customHeight="1" outlineLevel="4">
      <c r="A1372" s="1154"/>
      <c r="B1372" s="1159" t="s">
        <v>3829</v>
      </c>
      <c r="C1372" s="1154" t="s">
        <v>763</v>
      </c>
      <c r="D1372" s="1156">
        <v>0.63</v>
      </c>
    </row>
    <row r="1373" spans="1:4" ht="11.85" hidden="1" customHeight="1" outlineLevel="4">
      <c r="A1373" s="1154"/>
      <c r="B1373" s="1159" t="s">
        <v>3830</v>
      </c>
      <c r="C1373" s="1154" t="s">
        <v>763</v>
      </c>
      <c r="D1373" s="1156">
        <v>0.8</v>
      </c>
    </row>
    <row r="1374" spans="1:4" ht="11.85" hidden="1" customHeight="1" outlineLevel="4">
      <c r="A1374" s="1154"/>
      <c r="B1374" s="1159" t="s">
        <v>3831</v>
      </c>
      <c r="C1374" s="1154" t="s">
        <v>763</v>
      </c>
      <c r="D1374" s="1156">
        <v>1.0900000000000001</v>
      </c>
    </row>
    <row r="1375" spans="1:4" ht="11.85" hidden="1" customHeight="1" outlineLevel="4">
      <c r="A1375" s="1154"/>
      <c r="B1375" s="1159" t="s">
        <v>3832</v>
      </c>
      <c r="C1375" s="1154" t="s">
        <v>763</v>
      </c>
      <c r="D1375" s="1156">
        <v>0.96</v>
      </c>
    </row>
    <row r="1376" spans="1:4" ht="11.85" hidden="1" customHeight="1" outlineLevel="4">
      <c r="A1376" s="1154"/>
      <c r="B1376" s="1159" t="s">
        <v>3833</v>
      </c>
      <c r="C1376" s="1154" t="s">
        <v>763</v>
      </c>
      <c r="D1376" s="1156">
        <v>0.63</v>
      </c>
    </row>
    <row r="1377" spans="1:4" ht="11.85" hidden="1" customHeight="1" outlineLevel="4">
      <c r="A1377" s="1154"/>
      <c r="B1377" s="1159" t="s">
        <v>3834</v>
      </c>
      <c r="C1377" s="1154" t="s">
        <v>763</v>
      </c>
      <c r="D1377" s="1156">
        <v>0.67</v>
      </c>
    </row>
    <row r="1378" spans="1:4" ht="11.85" hidden="1" customHeight="1" outlineLevel="4">
      <c r="A1378" s="1154"/>
      <c r="B1378" s="1159" t="s">
        <v>3835</v>
      </c>
      <c r="C1378" s="1154" t="s">
        <v>763</v>
      </c>
      <c r="D1378" s="1156">
        <v>0.55000000000000004</v>
      </c>
    </row>
    <row r="1379" spans="1:4" ht="11.85" hidden="1" customHeight="1" outlineLevel="4">
      <c r="A1379" s="1154"/>
      <c r="B1379" s="1159" t="s">
        <v>3836</v>
      </c>
      <c r="C1379" s="1154" t="s">
        <v>763</v>
      </c>
      <c r="D1379" s="1156">
        <v>0.6</v>
      </c>
    </row>
    <row r="1380" spans="1:4" ht="11.85" hidden="1" customHeight="1" outlineLevel="4">
      <c r="A1380" s="1154"/>
      <c r="B1380" s="1159" t="s">
        <v>3837</v>
      </c>
      <c r="C1380" s="1154" t="s">
        <v>763</v>
      </c>
      <c r="D1380" s="1156">
        <v>0.56999999999999995</v>
      </c>
    </row>
    <row r="1381" spans="1:4" ht="11.85" hidden="1" customHeight="1" outlineLevel="4">
      <c r="A1381" s="1154"/>
      <c r="B1381" s="1159" t="s">
        <v>3838</v>
      </c>
      <c r="C1381" s="1154" t="s">
        <v>763</v>
      </c>
      <c r="D1381" s="1156">
        <v>0.64</v>
      </c>
    </row>
    <row r="1382" spans="1:4" ht="11.85" hidden="1" customHeight="1" outlineLevel="4">
      <c r="A1382" s="1154"/>
      <c r="B1382" s="1159" t="s">
        <v>3839</v>
      </c>
      <c r="C1382" s="1154" t="s">
        <v>763</v>
      </c>
      <c r="D1382" s="1156">
        <v>0.63</v>
      </c>
    </row>
    <row r="1383" spans="1:4" ht="11.85" hidden="1" customHeight="1" outlineLevel="4">
      <c r="A1383" s="1154"/>
      <c r="B1383" s="1159" t="s">
        <v>3840</v>
      </c>
      <c r="C1383" s="1154" t="s">
        <v>763</v>
      </c>
      <c r="D1383" s="1156">
        <v>0.54</v>
      </c>
    </row>
    <row r="1384" spans="1:4" ht="11.85" hidden="1" customHeight="1" outlineLevel="4">
      <c r="A1384" s="1154"/>
      <c r="B1384" s="1159" t="s">
        <v>3841</v>
      </c>
      <c r="C1384" s="1154" t="s">
        <v>763</v>
      </c>
      <c r="D1384" s="1156">
        <v>0.62</v>
      </c>
    </row>
    <row r="1385" spans="1:4" ht="11.85" hidden="1" customHeight="1" outlineLevel="4">
      <c r="A1385" s="1154"/>
      <c r="B1385" s="1159" t="s">
        <v>3842</v>
      </c>
      <c r="C1385" s="1154" t="s">
        <v>763</v>
      </c>
      <c r="D1385" s="1156">
        <v>0.63</v>
      </c>
    </row>
    <row r="1386" spans="1:4" ht="11.85" hidden="1" customHeight="1" outlineLevel="4">
      <c r="A1386" s="1154"/>
      <c r="B1386" s="1159" t="s">
        <v>3843</v>
      </c>
      <c r="C1386" s="1154" t="s">
        <v>763</v>
      </c>
      <c r="D1386" s="1156">
        <v>0.63</v>
      </c>
    </row>
    <row r="1387" spans="1:4" ht="11.85" hidden="1" customHeight="1" outlineLevel="4">
      <c r="A1387" s="1154"/>
      <c r="B1387" s="1159" t="s">
        <v>3844</v>
      </c>
      <c r="C1387" s="1154" t="s">
        <v>763</v>
      </c>
      <c r="D1387" s="1156">
        <v>0.62</v>
      </c>
    </row>
    <row r="1388" spans="1:4" ht="11.85" hidden="1" customHeight="1" outlineLevel="4">
      <c r="A1388" s="1154"/>
      <c r="B1388" s="1159" t="s">
        <v>3845</v>
      </c>
      <c r="C1388" s="1154" t="s">
        <v>763</v>
      </c>
      <c r="D1388" s="1156">
        <v>0.55000000000000004</v>
      </c>
    </row>
    <row r="1389" spans="1:4" ht="11.85" hidden="1" customHeight="1" outlineLevel="4">
      <c r="A1389" s="1154"/>
      <c r="B1389" s="1159" t="s">
        <v>3846</v>
      </c>
      <c r="C1389" s="1154" t="s">
        <v>763</v>
      </c>
      <c r="D1389" s="1156">
        <v>0.62</v>
      </c>
    </row>
    <row r="1390" spans="1:4" ht="11.85" hidden="1" customHeight="1" outlineLevel="4">
      <c r="A1390" s="1154"/>
      <c r="B1390" s="1159" t="s">
        <v>3847</v>
      </c>
      <c r="C1390" s="1154" t="s">
        <v>763</v>
      </c>
      <c r="D1390" s="1156">
        <v>0.68</v>
      </c>
    </row>
    <row r="1391" spans="1:4" ht="11.85" hidden="1" customHeight="1" outlineLevel="4">
      <c r="A1391" s="1154"/>
      <c r="B1391" s="1159" t="s">
        <v>3848</v>
      </c>
      <c r="C1391" s="1154" t="s">
        <v>763</v>
      </c>
      <c r="D1391" s="1156">
        <v>0.62</v>
      </c>
    </row>
    <row r="1392" spans="1:4" ht="11.85" hidden="1" customHeight="1" outlineLevel="4">
      <c r="A1392" s="1154"/>
      <c r="B1392" s="1159" t="s">
        <v>3849</v>
      </c>
      <c r="C1392" s="1154" t="s">
        <v>763</v>
      </c>
      <c r="D1392" s="1156">
        <v>0.96</v>
      </c>
    </row>
    <row r="1393" spans="1:4" ht="11.85" hidden="1" customHeight="1" outlineLevel="4">
      <c r="A1393" s="1154"/>
      <c r="B1393" s="1159" t="s">
        <v>3850</v>
      </c>
      <c r="C1393" s="1154" t="s">
        <v>763</v>
      </c>
      <c r="D1393" s="1156">
        <v>0.63</v>
      </c>
    </row>
    <row r="1394" spans="1:4" ht="11.85" hidden="1" customHeight="1" outlineLevel="4">
      <c r="A1394" s="1154"/>
      <c r="B1394" s="1159" t="s">
        <v>3851</v>
      </c>
      <c r="C1394" s="1154" t="s">
        <v>763</v>
      </c>
      <c r="D1394" s="1156">
        <v>0.63</v>
      </c>
    </row>
    <row r="1395" spans="1:4" ht="11.85" hidden="1" customHeight="1" outlineLevel="4">
      <c r="A1395" s="1154"/>
      <c r="B1395" s="1159" t="s">
        <v>3852</v>
      </c>
      <c r="C1395" s="1154" t="s">
        <v>763</v>
      </c>
      <c r="D1395" s="1156">
        <v>0.63</v>
      </c>
    </row>
    <row r="1396" spans="1:4" ht="11.85" hidden="1" customHeight="1" outlineLevel="4">
      <c r="A1396" s="1154"/>
      <c r="B1396" s="1159" t="s">
        <v>3853</v>
      </c>
      <c r="C1396" s="1154" t="s">
        <v>763</v>
      </c>
      <c r="D1396" s="1156">
        <v>0.97</v>
      </c>
    </row>
    <row r="1397" spans="1:4" ht="11.85" hidden="1" customHeight="1" outlineLevel="4">
      <c r="A1397" s="1154"/>
      <c r="B1397" s="1159" t="s">
        <v>3854</v>
      </c>
      <c r="C1397" s="1154" t="s">
        <v>763</v>
      </c>
      <c r="D1397" s="1156">
        <v>1.03</v>
      </c>
    </row>
    <row r="1398" spans="1:4" ht="11.85" hidden="1" customHeight="1" outlineLevel="4">
      <c r="A1398" s="1154"/>
      <c r="B1398" s="1159" t="s">
        <v>3855</v>
      </c>
      <c r="C1398" s="1154" t="s">
        <v>763</v>
      </c>
      <c r="D1398" s="1156">
        <v>1.0900000000000001</v>
      </c>
    </row>
    <row r="1399" spans="1:4" ht="11.85" hidden="1" customHeight="1" outlineLevel="3" collapsed="1">
      <c r="A1399" s="1140"/>
      <c r="B1399" s="1145" t="s">
        <v>3856</v>
      </c>
      <c r="C1399" s="1140"/>
      <c r="D1399" s="1141">
        <v>1.72</v>
      </c>
    </row>
    <row r="1400" spans="1:4" ht="11.85" hidden="1" customHeight="1" outlineLevel="4">
      <c r="A1400" s="1154" t="s">
        <v>3857</v>
      </c>
      <c r="B1400" s="1159" t="s">
        <v>3858</v>
      </c>
      <c r="C1400" s="1154" t="s">
        <v>763</v>
      </c>
      <c r="D1400" s="1156">
        <v>1.17</v>
      </c>
    </row>
    <row r="1401" spans="1:4" ht="11.85" hidden="1" customHeight="1" outlineLevel="4">
      <c r="A1401" s="1154" t="s">
        <v>3859</v>
      </c>
      <c r="B1401" s="1159" t="s">
        <v>3860</v>
      </c>
      <c r="C1401" s="1154" t="s">
        <v>763</v>
      </c>
      <c r="D1401" s="1156">
        <v>1.19</v>
      </c>
    </row>
    <row r="1402" spans="1:4" ht="11.85" hidden="1" customHeight="1" outlineLevel="4">
      <c r="A1402" s="1154" t="s">
        <v>3861</v>
      </c>
      <c r="B1402" s="1159" t="s">
        <v>3862</v>
      </c>
      <c r="C1402" s="1154" t="s">
        <v>763</v>
      </c>
      <c r="D1402" s="1156">
        <v>1.19</v>
      </c>
    </row>
    <row r="1403" spans="1:4" ht="11.85" hidden="1" customHeight="1" outlineLevel="4">
      <c r="A1403" s="1154" t="s">
        <v>3863</v>
      </c>
      <c r="B1403" s="1159" t="s">
        <v>3864</v>
      </c>
      <c r="C1403" s="1154" t="s">
        <v>763</v>
      </c>
      <c r="D1403" s="1156">
        <v>1.1000000000000001</v>
      </c>
    </row>
    <row r="1404" spans="1:4" ht="11.85" hidden="1" customHeight="1" outlineLevel="4">
      <c r="A1404" s="1154" t="s">
        <v>3865</v>
      </c>
      <c r="B1404" s="1159" t="s">
        <v>3866</v>
      </c>
      <c r="C1404" s="1154" t="s">
        <v>763</v>
      </c>
      <c r="D1404" s="1156">
        <v>1.1499999999999999</v>
      </c>
    </row>
    <row r="1405" spans="1:4" ht="11.85" hidden="1" customHeight="1" outlineLevel="4">
      <c r="A1405" s="1154" t="s">
        <v>3867</v>
      </c>
      <c r="B1405" s="1159" t="s">
        <v>3868</v>
      </c>
      <c r="C1405" s="1154" t="s">
        <v>763</v>
      </c>
      <c r="D1405" s="1156">
        <v>1.1499999999999999</v>
      </c>
    </row>
    <row r="1406" spans="1:4" ht="11.85" hidden="1" customHeight="1" outlineLevel="4">
      <c r="A1406" s="1154" t="s">
        <v>3869</v>
      </c>
      <c r="B1406" s="1159" t="s">
        <v>3870</v>
      </c>
      <c r="C1406" s="1154" t="s">
        <v>763</v>
      </c>
      <c r="D1406" s="1156">
        <v>0.98</v>
      </c>
    </row>
    <row r="1407" spans="1:4" ht="11.85" hidden="1" customHeight="1" outlineLevel="4">
      <c r="A1407" s="1154" t="s">
        <v>3871</v>
      </c>
      <c r="B1407" s="1159" t="s">
        <v>3872</v>
      </c>
      <c r="C1407" s="1154" t="s">
        <v>763</v>
      </c>
      <c r="D1407" s="1156">
        <v>1.72</v>
      </c>
    </row>
    <row r="1408" spans="1:4" ht="11.85" hidden="1" customHeight="1" outlineLevel="4">
      <c r="A1408" s="1154" t="s">
        <v>3873</v>
      </c>
      <c r="B1408" s="1159" t="s">
        <v>3874</v>
      </c>
      <c r="C1408" s="1154" t="s">
        <v>763</v>
      </c>
      <c r="D1408" s="1156">
        <v>0.98</v>
      </c>
    </row>
    <row r="1409" spans="1:4" ht="11.85" hidden="1" customHeight="1" outlineLevel="4">
      <c r="A1409" s="1154" t="s">
        <v>3875</v>
      </c>
      <c r="B1409" s="1159" t="s">
        <v>3876</v>
      </c>
      <c r="C1409" s="1154" t="s">
        <v>763</v>
      </c>
      <c r="D1409" s="1156">
        <v>1.19</v>
      </c>
    </row>
    <row r="1410" spans="1:4" ht="11.85" hidden="1" customHeight="1" outlineLevel="4">
      <c r="A1410" s="1154" t="s">
        <v>3877</v>
      </c>
      <c r="B1410" s="1159" t="s">
        <v>3878</v>
      </c>
      <c r="C1410" s="1154" t="s">
        <v>763</v>
      </c>
      <c r="D1410" s="1156">
        <v>0.98</v>
      </c>
    </row>
    <row r="1411" spans="1:4" ht="11.85" hidden="1" customHeight="1" outlineLevel="4">
      <c r="A1411" s="1154" t="s">
        <v>3879</v>
      </c>
      <c r="B1411" s="1159" t="s">
        <v>3880</v>
      </c>
      <c r="C1411" s="1154" t="s">
        <v>763</v>
      </c>
      <c r="D1411" s="1156">
        <v>1.19</v>
      </c>
    </row>
    <row r="1412" spans="1:4" ht="11.85" hidden="1" customHeight="1" outlineLevel="2" collapsed="1">
      <c r="A1412" s="1140"/>
      <c r="B1412" s="1143" t="s">
        <v>3881</v>
      </c>
      <c r="C1412" s="1140"/>
      <c r="D1412" s="1141">
        <v>0.46</v>
      </c>
    </row>
    <row r="1413" spans="1:4" ht="11.85" hidden="1" customHeight="1" outlineLevel="3">
      <c r="A1413" s="1154"/>
      <c r="B1413" s="1158" t="s">
        <v>3882</v>
      </c>
      <c r="C1413" s="1154" t="s">
        <v>52</v>
      </c>
      <c r="D1413" s="1156">
        <v>0.46</v>
      </c>
    </row>
    <row r="1414" spans="1:4" ht="11.85" hidden="1" customHeight="1" outlineLevel="3">
      <c r="A1414" s="1154"/>
      <c r="B1414" s="1158" t="s">
        <v>3883</v>
      </c>
      <c r="C1414" s="1154" t="s">
        <v>52</v>
      </c>
      <c r="D1414" s="1156">
        <v>0.33</v>
      </c>
    </row>
    <row r="1415" spans="1:4" ht="11.85" hidden="1" customHeight="1" outlineLevel="3">
      <c r="A1415" s="1154"/>
      <c r="B1415" s="1158" t="s">
        <v>3884</v>
      </c>
      <c r="C1415" s="1154" t="s">
        <v>52</v>
      </c>
      <c r="D1415" s="1156">
        <v>0.38</v>
      </c>
    </row>
    <row r="1416" spans="1:4" ht="11.85" hidden="1" customHeight="1" outlineLevel="3">
      <c r="A1416" s="1154"/>
      <c r="B1416" s="1158" t="s">
        <v>3885</v>
      </c>
      <c r="C1416" s="1154" t="s">
        <v>52</v>
      </c>
      <c r="D1416" s="1156">
        <v>0.38</v>
      </c>
    </row>
    <row r="1417" spans="1:4" ht="11.85" hidden="1" customHeight="1" outlineLevel="3">
      <c r="A1417" s="1154"/>
      <c r="B1417" s="1158" t="s">
        <v>3886</v>
      </c>
      <c r="C1417" s="1154" t="s">
        <v>52</v>
      </c>
      <c r="D1417" s="1156">
        <v>0.45</v>
      </c>
    </row>
    <row r="1418" spans="1:4" ht="11.85" hidden="1" customHeight="1" outlineLevel="3">
      <c r="A1418" s="1154"/>
      <c r="B1418" s="1158" t="s">
        <v>3887</v>
      </c>
      <c r="C1418" s="1154" t="s">
        <v>52</v>
      </c>
      <c r="D1418" s="1156">
        <v>0.42</v>
      </c>
    </row>
    <row r="1419" spans="1:4" ht="11.85" hidden="1" customHeight="1" outlineLevel="3">
      <c r="A1419" s="1154"/>
      <c r="B1419" s="1158" t="s">
        <v>3888</v>
      </c>
      <c r="C1419" s="1154" t="s">
        <v>52</v>
      </c>
      <c r="D1419" s="1156">
        <v>0.41</v>
      </c>
    </row>
    <row r="1420" spans="1:4" ht="11.85" hidden="1" customHeight="1" outlineLevel="3">
      <c r="A1420" s="1154"/>
      <c r="B1420" s="1158" t="s">
        <v>3889</v>
      </c>
      <c r="C1420" s="1154" t="s">
        <v>52</v>
      </c>
      <c r="D1420" s="1156">
        <v>0.43</v>
      </c>
    </row>
    <row r="1421" spans="1:4" ht="11.85" hidden="1" customHeight="1" outlineLevel="3">
      <c r="A1421" s="1154"/>
      <c r="B1421" s="1158" t="s">
        <v>3890</v>
      </c>
      <c r="C1421" s="1154" t="s">
        <v>52</v>
      </c>
      <c r="D1421" s="1156">
        <v>0.41</v>
      </c>
    </row>
    <row r="1422" spans="1:4" ht="11.85" hidden="1" customHeight="1" outlineLevel="3">
      <c r="A1422" s="1154"/>
      <c r="B1422" s="1158" t="s">
        <v>3891</v>
      </c>
      <c r="C1422" s="1154" t="s">
        <v>52</v>
      </c>
      <c r="D1422" s="1156">
        <v>0.45</v>
      </c>
    </row>
    <row r="1423" spans="1:4" ht="11.85" hidden="1" customHeight="1" outlineLevel="3">
      <c r="A1423" s="1154"/>
      <c r="B1423" s="1158" t="s">
        <v>3892</v>
      </c>
      <c r="C1423" s="1154" t="s">
        <v>52</v>
      </c>
      <c r="D1423" s="1156">
        <v>0.39</v>
      </c>
    </row>
    <row r="1424" spans="1:4" ht="11.85" hidden="1" customHeight="1" outlineLevel="3">
      <c r="A1424" s="1154"/>
      <c r="B1424" s="1158" t="s">
        <v>3893</v>
      </c>
      <c r="C1424" s="1154" t="s">
        <v>52</v>
      </c>
      <c r="D1424" s="1156">
        <v>0.46</v>
      </c>
    </row>
    <row r="1425" spans="1:4" ht="11.85" hidden="1" customHeight="1" outlineLevel="3">
      <c r="A1425" s="1154"/>
      <c r="B1425" s="1158" t="s">
        <v>3894</v>
      </c>
      <c r="C1425" s="1154" t="s">
        <v>52</v>
      </c>
      <c r="D1425" s="1156">
        <v>0.46</v>
      </c>
    </row>
    <row r="1426" spans="1:4" ht="11.85" hidden="1" customHeight="1" outlineLevel="3">
      <c r="A1426" s="1154"/>
      <c r="B1426" s="1158" t="s">
        <v>3895</v>
      </c>
      <c r="C1426" s="1154" t="s">
        <v>52</v>
      </c>
      <c r="D1426" s="1156">
        <v>0.38</v>
      </c>
    </row>
    <row r="1427" spans="1:4" ht="11.85" hidden="1" customHeight="1" outlineLevel="3">
      <c r="A1427" s="1154"/>
      <c r="B1427" s="1158" t="s">
        <v>3896</v>
      </c>
      <c r="C1427" s="1154" t="s">
        <v>52</v>
      </c>
      <c r="D1427" s="1156">
        <v>0.37</v>
      </c>
    </row>
    <row r="1428" spans="1:4" ht="11.85" hidden="1" customHeight="1" outlineLevel="3">
      <c r="A1428" s="1154"/>
      <c r="B1428" s="1158" t="s">
        <v>3897</v>
      </c>
      <c r="C1428" s="1154" t="s">
        <v>52</v>
      </c>
      <c r="D1428" s="1156">
        <v>0.37</v>
      </c>
    </row>
    <row r="1429" spans="1:4" ht="11.85" hidden="1" customHeight="1" outlineLevel="3">
      <c r="A1429" s="1154"/>
      <c r="B1429" s="1158" t="s">
        <v>3898</v>
      </c>
      <c r="C1429" s="1154" t="s">
        <v>52</v>
      </c>
      <c r="D1429" s="1156">
        <v>0.38</v>
      </c>
    </row>
    <row r="1430" spans="1:4" ht="11.85" hidden="1" customHeight="1" outlineLevel="3">
      <c r="A1430" s="1154"/>
      <c r="B1430" s="1158" t="s">
        <v>3899</v>
      </c>
      <c r="C1430" s="1154" t="s">
        <v>52</v>
      </c>
      <c r="D1430" s="1156">
        <v>0.4</v>
      </c>
    </row>
    <row r="1431" spans="1:4" ht="11.85" hidden="1" customHeight="1" outlineLevel="1" collapsed="1">
      <c r="A1431" s="1140"/>
      <c r="B1431" s="1142" t="s">
        <v>3900</v>
      </c>
      <c r="C1431" s="1140"/>
      <c r="D1431" s="1141">
        <v>24.25</v>
      </c>
    </row>
    <row r="1432" spans="1:4" ht="11.85" hidden="1" customHeight="1" outlineLevel="2" collapsed="1">
      <c r="A1432" s="1140"/>
      <c r="B1432" s="1143" t="s">
        <v>3901</v>
      </c>
      <c r="C1432" s="1140"/>
      <c r="D1432" s="1141">
        <v>24.22</v>
      </c>
    </row>
    <row r="1433" spans="1:4" ht="11.85" hidden="1" customHeight="1" outlineLevel="3">
      <c r="A1433" s="1154"/>
      <c r="B1433" s="1158" t="s">
        <v>3902</v>
      </c>
      <c r="C1433" s="1154" t="s">
        <v>3533</v>
      </c>
      <c r="D1433" s="1156">
        <v>20.51</v>
      </c>
    </row>
    <row r="1434" spans="1:4" ht="11.85" hidden="1" customHeight="1" outlineLevel="3">
      <c r="A1434" s="1154"/>
      <c r="B1434" s="1158" t="s">
        <v>3903</v>
      </c>
      <c r="C1434" s="1154" t="s">
        <v>3533</v>
      </c>
      <c r="D1434" s="1156">
        <v>20.91</v>
      </c>
    </row>
    <row r="1435" spans="1:4" ht="11.85" hidden="1" customHeight="1" outlineLevel="3">
      <c r="A1435" s="1154"/>
      <c r="B1435" s="1158" t="s">
        <v>3904</v>
      </c>
      <c r="C1435" s="1154" t="s">
        <v>3533</v>
      </c>
      <c r="D1435" s="1156">
        <v>21.03</v>
      </c>
    </row>
    <row r="1436" spans="1:4" ht="11.85" hidden="1" customHeight="1" outlineLevel="3">
      <c r="A1436" s="1154"/>
      <c r="B1436" s="1158" t="s">
        <v>3905</v>
      </c>
      <c r="C1436" s="1154" t="s">
        <v>3533</v>
      </c>
      <c r="D1436" s="1156">
        <v>18.91</v>
      </c>
    </row>
    <row r="1437" spans="1:4" ht="11.85" hidden="1" customHeight="1" outlineLevel="3">
      <c r="A1437" s="1154"/>
      <c r="B1437" s="1158" t="s">
        <v>3906</v>
      </c>
      <c r="C1437" s="1154" t="s">
        <v>3533</v>
      </c>
      <c r="D1437" s="1156">
        <v>22.99</v>
      </c>
    </row>
    <row r="1438" spans="1:4" ht="11.85" hidden="1" customHeight="1" outlineLevel="3">
      <c r="A1438" s="1154"/>
      <c r="B1438" s="1158" t="s">
        <v>3907</v>
      </c>
      <c r="C1438" s="1154" t="s">
        <v>3533</v>
      </c>
      <c r="D1438" s="1156">
        <v>20.440000000000001</v>
      </c>
    </row>
    <row r="1439" spans="1:4" ht="11.85" hidden="1" customHeight="1" outlineLevel="3">
      <c r="A1439" s="1154"/>
      <c r="B1439" s="1158" t="s">
        <v>3908</v>
      </c>
      <c r="C1439" s="1154" t="s">
        <v>3533</v>
      </c>
      <c r="D1439" s="1156">
        <v>24.22</v>
      </c>
    </row>
    <row r="1440" spans="1:4" ht="11.85" hidden="1" customHeight="1" outlineLevel="3">
      <c r="A1440" s="1154"/>
      <c r="B1440" s="1158" t="s">
        <v>3909</v>
      </c>
      <c r="C1440" s="1154" t="s">
        <v>3533</v>
      </c>
      <c r="D1440" s="1156">
        <v>20.67</v>
      </c>
    </row>
    <row r="1441" spans="1:4" ht="11.85" hidden="1" customHeight="1" outlineLevel="2" collapsed="1">
      <c r="A1441" s="1140"/>
      <c r="B1441" s="1143" t="s">
        <v>3910</v>
      </c>
      <c r="C1441" s="1140"/>
      <c r="D1441" s="1141">
        <v>24.25</v>
      </c>
    </row>
    <row r="1442" spans="1:4" ht="11.85" hidden="1" customHeight="1" outlineLevel="3">
      <c r="A1442" s="1154"/>
      <c r="B1442" s="1158" t="s">
        <v>3911</v>
      </c>
      <c r="C1442" s="1154" t="s">
        <v>3533</v>
      </c>
      <c r="D1442" s="1156">
        <v>23.38</v>
      </c>
    </row>
    <row r="1443" spans="1:4" ht="11.85" hidden="1" customHeight="1" outlineLevel="3">
      <c r="A1443" s="1154"/>
      <c r="B1443" s="1158" t="s">
        <v>3912</v>
      </c>
      <c r="C1443" s="1154" t="s">
        <v>3533</v>
      </c>
      <c r="D1443" s="1156">
        <v>24</v>
      </c>
    </row>
    <row r="1444" spans="1:4" ht="11.85" hidden="1" customHeight="1" outlineLevel="3">
      <c r="A1444" s="1154"/>
      <c r="B1444" s="1158" t="s">
        <v>3913</v>
      </c>
      <c r="C1444" s="1154" t="s">
        <v>3533</v>
      </c>
      <c r="D1444" s="1156">
        <v>23</v>
      </c>
    </row>
    <row r="1445" spans="1:4" ht="11.85" hidden="1" customHeight="1" outlineLevel="3">
      <c r="A1445" s="1154"/>
      <c r="B1445" s="1158" t="s">
        <v>3914</v>
      </c>
      <c r="C1445" s="1154" t="s">
        <v>3533</v>
      </c>
      <c r="D1445" s="1156">
        <v>22.64</v>
      </c>
    </row>
    <row r="1446" spans="1:4" ht="11.85" hidden="1" customHeight="1" outlineLevel="3">
      <c r="A1446" s="1154"/>
      <c r="B1446" s="1158" t="s">
        <v>3915</v>
      </c>
      <c r="C1446" s="1154" t="s">
        <v>3533</v>
      </c>
      <c r="D1446" s="1156">
        <v>18.309999999999999</v>
      </c>
    </row>
    <row r="1447" spans="1:4" ht="11.85" hidden="1" customHeight="1" outlineLevel="3">
      <c r="A1447" s="1154"/>
      <c r="B1447" s="1158" t="s">
        <v>3916</v>
      </c>
      <c r="C1447" s="1154" t="s">
        <v>3533</v>
      </c>
      <c r="D1447" s="1156">
        <v>23.07</v>
      </c>
    </row>
    <row r="1448" spans="1:4" ht="11.85" hidden="1" customHeight="1" outlineLevel="3">
      <c r="A1448" s="1154"/>
      <c r="B1448" s="1158" t="s">
        <v>3917</v>
      </c>
      <c r="C1448" s="1154" t="s">
        <v>3533</v>
      </c>
      <c r="D1448" s="1156">
        <v>23.57</v>
      </c>
    </row>
    <row r="1449" spans="1:4" ht="11.85" hidden="1" customHeight="1" outlineLevel="3">
      <c r="A1449" s="1154"/>
      <c r="B1449" s="1158" t="s">
        <v>3918</v>
      </c>
      <c r="C1449" s="1154" t="s">
        <v>3533</v>
      </c>
      <c r="D1449" s="1156">
        <v>23.58</v>
      </c>
    </row>
    <row r="1450" spans="1:4" ht="11.85" hidden="1" customHeight="1" outlineLevel="3">
      <c r="A1450" s="1154"/>
      <c r="B1450" s="1158" t="s">
        <v>3919</v>
      </c>
      <c r="C1450" s="1154" t="s">
        <v>3533</v>
      </c>
      <c r="D1450" s="1156">
        <v>22.98</v>
      </c>
    </row>
    <row r="1451" spans="1:4" ht="11.85" hidden="1" customHeight="1" outlineLevel="3">
      <c r="A1451" s="1154"/>
      <c r="B1451" s="1158" t="s">
        <v>3920</v>
      </c>
      <c r="C1451" s="1154" t="s">
        <v>3533</v>
      </c>
      <c r="D1451" s="1156">
        <v>23</v>
      </c>
    </row>
    <row r="1452" spans="1:4" ht="11.85" hidden="1" customHeight="1" outlineLevel="3">
      <c r="A1452" s="1154"/>
      <c r="B1452" s="1158" t="s">
        <v>3921</v>
      </c>
      <c r="C1452" s="1154" t="s">
        <v>3533</v>
      </c>
      <c r="D1452" s="1156">
        <v>22.64</v>
      </c>
    </row>
    <row r="1453" spans="1:4" ht="11.85" hidden="1" customHeight="1" outlineLevel="3">
      <c r="A1453" s="1154"/>
      <c r="B1453" s="1158" t="s">
        <v>3922</v>
      </c>
      <c r="C1453" s="1154" t="s">
        <v>3533</v>
      </c>
      <c r="D1453" s="1156">
        <v>22.64</v>
      </c>
    </row>
    <row r="1454" spans="1:4" ht="11.85" hidden="1" customHeight="1" outlineLevel="3">
      <c r="A1454" s="1154"/>
      <c r="B1454" s="1158" t="s">
        <v>3923</v>
      </c>
      <c r="C1454" s="1154" t="s">
        <v>3533</v>
      </c>
      <c r="D1454" s="1156">
        <v>23.57</v>
      </c>
    </row>
    <row r="1455" spans="1:4" ht="11.85" hidden="1" customHeight="1" outlineLevel="3">
      <c r="A1455" s="1154"/>
      <c r="B1455" s="1158" t="s">
        <v>3924</v>
      </c>
      <c r="C1455" s="1154" t="s">
        <v>3533</v>
      </c>
      <c r="D1455" s="1156">
        <v>24.08</v>
      </c>
    </row>
    <row r="1456" spans="1:4" ht="11.85" hidden="1" customHeight="1" outlineLevel="3">
      <c r="A1456" s="1154"/>
      <c r="B1456" s="1158" t="s">
        <v>3925</v>
      </c>
      <c r="C1456" s="1154" t="s">
        <v>3533</v>
      </c>
      <c r="D1456" s="1156">
        <v>23.09</v>
      </c>
    </row>
    <row r="1457" spans="1:4" ht="11.85" hidden="1" customHeight="1" outlineLevel="3">
      <c r="A1457" s="1154"/>
      <c r="B1457" s="1158" t="s">
        <v>3926</v>
      </c>
      <c r="C1457" s="1154" t="s">
        <v>3533</v>
      </c>
      <c r="D1457" s="1156">
        <v>23.57</v>
      </c>
    </row>
    <row r="1458" spans="1:4" ht="11.85" hidden="1" customHeight="1" outlineLevel="3">
      <c r="A1458" s="1154"/>
      <c r="B1458" s="1158" t="s">
        <v>3927</v>
      </c>
      <c r="C1458" s="1154" t="s">
        <v>3533</v>
      </c>
      <c r="D1458" s="1156">
        <v>23.58</v>
      </c>
    </row>
    <row r="1459" spans="1:4" ht="11.85" hidden="1" customHeight="1" outlineLevel="3">
      <c r="A1459" s="1154"/>
      <c r="B1459" s="1158" t="s">
        <v>3928</v>
      </c>
      <c r="C1459" s="1154" t="s">
        <v>3533</v>
      </c>
      <c r="D1459" s="1156">
        <v>23.57</v>
      </c>
    </row>
    <row r="1460" spans="1:4" ht="11.85" hidden="1" customHeight="1" outlineLevel="3">
      <c r="A1460" s="1154"/>
      <c r="B1460" s="1158" t="s">
        <v>3929</v>
      </c>
      <c r="C1460" s="1154" t="s">
        <v>3533</v>
      </c>
      <c r="D1460" s="1156">
        <v>18.309999999999999</v>
      </c>
    </row>
    <row r="1461" spans="1:4" ht="11.85" hidden="1" customHeight="1" outlineLevel="3">
      <c r="A1461" s="1154"/>
      <c r="B1461" s="1158" t="s">
        <v>3930</v>
      </c>
      <c r="C1461" s="1154" t="s">
        <v>3533</v>
      </c>
      <c r="D1461" s="1156">
        <v>23.57</v>
      </c>
    </row>
    <row r="1462" spans="1:4" ht="11.85" hidden="1" customHeight="1" outlineLevel="3">
      <c r="A1462" s="1154"/>
      <c r="B1462" s="1158" t="s">
        <v>3931</v>
      </c>
      <c r="C1462" s="1154" t="s">
        <v>3533</v>
      </c>
      <c r="D1462" s="1156">
        <v>24</v>
      </c>
    </row>
    <row r="1463" spans="1:4" ht="11.85" hidden="1" customHeight="1" outlineLevel="3">
      <c r="A1463" s="1154"/>
      <c r="B1463" s="1158" t="s">
        <v>3932</v>
      </c>
      <c r="C1463" s="1154" t="s">
        <v>3533</v>
      </c>
      <c r="D1463" s="1156">
        <v>18.309999999999999</v>
      </c>
    </row>
    <row r="1464" spans="1:4" ht="11.85" hidden="1" customHeight="1" outlineLevel="3">
      <c r="A1464" s="1154"/>
      <c r="B1464" s="1158" t="s">
        <v>3933</v>
      </c>
      <c r="C1464" s="1154" t="s">
        <v>3533</v>
      </c>
      <c r="D1464" s="1156">
        <v>17.3</v>
      </c>
    </row>
    <row r="1465" spans="1:4" ht="11.85" hidden="1" customHeight="1" outlineLevel="3">
      <c r="A1465" s="1154"/>
      <c r="B1465" s="1158" t="s">
        <v>3934</v>
      </c>
      <c r="C1465" s="1154" t="s">
        <v>3533</v>
      </c>
      <c r="D1465" s="1156">
        <v>23.58</v>
      </c>
    </row>
    <row r="1466" spans="1:4" ht="11.85" hidden="1" customHeight="1" outlineLevel="3">
      <c r="A1466" s="1154"/>
      <c r="B1466" s="1158" t="s">
        <v>3935</v>
      </c>
      <c r="C1466" s="1154" t="s">
        <v>3533</v>
      </c>
      <c r="D1466" s="1156">
        <v>23.57</v>
      </c>
    </row>
    <row r="1467" spans="1:4" ht="11.85" hidden="1" customHeight="1" outlineLevel="3">
      <c r="A1467" s="1154"/>
      <c r="B1467" s="1158" t="s">
        <v>3936</v>
      </c>
      <c r="C1467" s="1154" t="s">
        <v>3533</v>
      </c>
      <c r="D1467" s="1156">
        <v>18.309999999999999</v>
      </c>
    </row>
    <row r="1468" spans="1:4" ht="11.85" hidden="1" customHeight="1" outlineLevel="3">
      <c r="A1468" s="1154"/>
      <c r="B1468" s="1158" t="s">
        <v>3937</v>
      </c>
      <c r="C1468" s="1154" t="s">
        <v>3533</v>
      </c>
      <c r="D1468" s="1156">
        <v>17.100000000000001</v>
      </c>
    </row>
    <row r="1469" spans="1:4" ht="11.85" hidden="1" customHeight="1" outlineLevel="3">
      <c r="A1469" s="1154"/>
      <c r="B1469" s="1158" t="s">
        <v>3938</v>
      </c>
      <c r="C1469" s="1154" t="s">
        <v>3533</v>
      </c>
      <c r="D1469" s="1156">
        <v>23.58</v>
      </c>
    </row>
    <row r="1470" spans="1:4" ht="11.85" hidden="1" customHeight="1" outlineLevel="3">
      <c r="A1470" s="1154"/>
      <c r="B1470" s="1158" t="s">
        <v>3939</v>
      </c>
      <c r="C1470" s="1154" t="s">
        <v>3533</v>
      </c>
      <c r="D1470" s="1156">
        <v>24</v>
      </c>
    </row>
    <row r="1471" spans="1:4" ht="11.85" hidden="1" customHeight="1" outlineLevel="3">
      <c r="A1471" s="1154"/>
      <c r="B1471" s="1158" t="s">
        <v>3940</v>
      </c>
      <c r="C1471" s="1154" t="s">
        <v>3533</v>
      </c>
      <c r="D1471" s="1156">
        <v>23.57</v>
      </c>
    </row>
    <row r="1472" spans="1:4" ht="11.85" hidden="1" customHeight="1" outlineLevel="3">
      <c r="A1472" s="1154"/>
      <c r="B1472" s="1158" t="s">
        <v>3941</v>
      </c>
      <c r="C1472" s="1154" t="s">
        <v>3533</v>
      </c>
      <c r="D1472" s="1156">
        <v>24.25</v>
      </c>
    </row>
    <row r="1473" spans="1:4" ht="11.85" hidden="1" customHeight="1" outlineLevel="3">
      <c r="A1473" s="1154"/>
      <c r="B1473" s="1158" t="s">
        <v>3942</v>
      </c>
      <c r="C1473" s="1154" t="s">
        <v>3533</v>
      </c>
      <c r="D1473" s="1156">
        <v>23</v>
      </c>
    </row>
    <row r="1474" spans="1:4" ht="11.85" hidden="1" customHeight="1" outlineLevel="3">
      <c r="A1474" s="1154"/>
      <c r="B1474" s="1158" t="s">
        <v>3943</v>
      </c>
      <c r="C1474" s="1154" t="s">
        <v>3533</v>
      </c>
      <c r="D1474" s="1156">
        <v>24.23</v>
      </c>
    </row>
    <row r="1475" spans="1:4" ht="11.85" hidden="1" customHeight="1" outlineLevel="3">
      <c r="A1475" s="1154"/>
      <c r="B1475" s="1158" t="s">
        <v>3944</v>
      </c>
      <c r="C1475" s="1154" t="s">
        <v>3533</v>
      </c>
      <c r="D1475" s="1156">
        <v>20.12</v>
      </c>
    </row>
    <row r="1476" spans="1:4" ht="11.85" hidden="1" customHeight="1" outlineLevel="3">
      <c r="A1476" s="1154"/>
      <c r="B1476" s="1158" t="s">
        <v>3945</v>
      </c>
      <c r="C1476" s="1154" t="s">
        <v>3533</v>
      </c>
      <c r="D1476" s="1156">
        <v>18.309999999999999</v>
      </c>
    </row>
    <row r="1477" spans="1:4" ht="11.85" hidden="1" customHeight="1" outlineLevel="3">
      <c r="A1477" s="1154"/>
      <c r="B1477" s="1158" t="s">
        <v>3946</v>
      </c>
      <c r="C1477" s="1154" t="s">
        <v>3533</v>
      </c>
      <c r="D1477" s="1156">
        <v>18.309999999999999</v>
      </c>
    </row>
    <row r="1478" spans="1:4" ht="11.85" hidden="1" customHeight="1" outlineLevel="1" collapsed="1">
      <c r="A1478" s="1140"/>
      <c r="B1478" s="1142" t="s">
        <v>3947</v>
      </c>
      <c r="C1478" s="1140"/>
      <c r="D1478" s="1141">
        <v>40</v>
      </c>
    </row>
    <row r="1479" spans="1:4" ht="11.85" hidden="1" customHeight="1" outlineLevel="2">
      <c r="A1479" s="1154"/>
      <c r="B1479" s="1157" t="s">
        <v>3948</v>
      </c>
      <c r="C1479" s="1154" t="s">
        <v>3949</v>
      </c>
      <c r="D1479" s="1156">
        <v>0.27</v>
      </c>
    </row>
    <row r="1480" spans="1:4" ht="11.85" hidden="1" customHeight="1" outlineLevel="2">
      <c r="A1480" s="1154"/>
      <c r="B1480" s="1157" t="s">
        <v>3950</v>
      </c>
      <c r="C1480" s="1154" t="s">
        <v>3533</v>
      </c>
      <c r="D1480" s="1156">
        <v>40</v>
      </c>
    </row>
    <row r="1481" spans="1:4" ht="11.85" hidden="1" customHeight="1" outlineLevel="1" collapsed="1">
      <c r="A1481" s="1140"/>
      <c r="B1481" s="1142" t="s">
        <v>3951</v>
      </c>
      <c r="C1481" s="1140"/>
      <c r="D1481" s="1141">
        <v>63.33</v>
      </c>
    </row>
    <row r="1482" spans="1:4" ht="11.85" hidden="1" customHeight="1" outlineLevel="2" collapsed="1">
      <c r="A1482" s="1140"/>
      <c r="B1482" s="1143" t="s">
        <v>3952</v>
      </c>
      <c r="C1482" s="1140"/>
      <c r="D1482" s="1141">
        <v>63.33</v>
      </c>
    </row>
    <row r="1483" spans="1:4" ht="11.85" hidden="1" customHeight="1" outlineLevel="3" collapsed="1">
      <c r="A1483" s="1140"/>
      <c r="B1483" s="1145" t="s">
        <v>3953</v>
      </c>
      <c r="C1483" s="1140"/>
      <c r="D1483" s="1141">
        <v>25.25</v>
      </c>
    </row>
    <row r="1484" spans="1:4" ht="11.85" hidden="1" customHeight="1" outlineLevel="4">
      <c r="A1484" s="1154" t="s">
        <v>3954</v>
      </c>
      <c r="B1484" s="1159" t="s">
        <v>3955</v>
      </c>
      <c r="C1484" s="1154" t="s">
        <v>3533</v>
      </c>
      <c r="D1484" s="1156">
        <v>25.25</v>
      </c>
    </row>
    <row r="1485" spans="1:4" ht="11.85" hidden="1" customHeight="1" outlineLevel="3" collapsed="1">
      <c r="A1485" s="1140"/>
      <c r="B1485" s="1145" t="s">
        <v>3956</v>
      </c>
      <c r="C1485" s="1140"/>
      <c r="D1485" s="1141">
        <v>17.399999999999999</v>
      </c>
    </row>
    <row r="1486" spans="1:4" ht="11.85" hidden="1" customHeight="1" outlineLevel="4" collapsed="1">
      <c r="A1486" s="1140"/>
      <c r="B1486" s="1146" t="s">
        <v>3957</v>
      </c>
      <c r="C1486" s="1140"/>
      <c r="D1486" s="1141">
        <v>17.399999999999999</v>
      </c>
    </row>
    <row r="1487" spans="1:4" ht="11.85" hidden="1" customHeight="1" outlineLevel="5">
      <c r="A1487" s="1154" t="s">
        <v>3958</v>
      </c>
      <c r="B1487" s="1161" t="s">
        <v>3959</v>
      </c>
      <c r="C1487" s="1154" t="s">
        <v>3533</v>
      </c>
      <c r="D1487" s="1156">
        <v>17.399999999999999</v>
      </c>
    </row>
    <row r="1488" spans="1:4" ht="11.85" hidden="1" customHeight="1" outlineLevel="5">
      <c r="A1488" s="1154" t="s">
        <v>3960</v>
      </c>
      <c r="B1488" s="1161" t="s">
        <v>3961</v>
      </c>
      <c r="C1488" s="1154" t="s">
        <v>3533</v>
      </c>
      <c r="D1488" s="1156">
        <v>17.399999999999999</v>
      </c>
    </row>
    <row r="1489" spans="1:4" ht="11.85" hidden="1" customHeight="1" outlineLevel="5">
      <c r="A1489" s="1154" t="s">
        <v>3962</v>
      </c>
      <c r="B1489" s="1161" t="s">
        <v>3963</v>
      </c>
      <c r="C1489" s="1154" t="s">
        <v>3533</v>
      </c>
      <c r="D1489" s="1156">
        <v>17.399999999999999</v>
      </c>
    </row>
    <row r="1490" spans="1:4" ht="11.85" hidden="1" customHeight="1" outlineLevel="5">
      <c r="A1490" s="1154" t="s">
        <v>3964</v>
      </c>
      <c r="B1490" s="1161" t="s">
        <v>3965</v>
      </c>
      <c r="C1490" s="1154" t="s">
        <v>3533</v>
      </c>
      <c r="D1490" s="1156">
        <v>17.399999999999999</v>
      </c>
    </row>
    <row r="1491" spans="1:4" ht="11.85" hidden="1" customHeight="1" outlineLevel="5">
      <c r="A1491" s="1154" t="s">
        <v>3966</v>
      </c>
      <c r="B1491" s="1161" t="s">
        <v>3967</v>
      </c>
      <c r="C1491" s="1154" t="s">
        <v>3533</v>
      </c>
      <c r="D1491" s="1156">
        <v>17.399999999999999</v>
      </c>
    </row>
    <row r="1492" spans="1:4" ht="11.85" hidden="1" customHeight="1" outlineLevel="5">
      <c r="A1492" s="1154" t="s">
        <v>3968</v>
      </c>
      <c r="B1492" s="1161" t="s">
        <v>3969</v>
      </c>
      <c r="C1492" s="1154" t="s">
        <v>3533</v>
      </c>
      <c r="D1492" s="1156">
        <v>17.399999999999999</v>
      </c>
    </row>
    <row r="1493" spans="1:4" ht="11.85" hidden="1" customHeight="1" outlineLevel="5">
      <c r="A1493" s="1154" t="s">
        <v>3970</v>
      </c>
      <c r="B1493" s="1161" t="s">
        <v>3971</v>
      </c>
      <c r="C1493" s="1154" t="s">
        <v>3533</v>
      </c>
      <c r="D1493" s="1156">
        <v>17.399999999999999</v>
      </c>
    </row>
    <row r="1494" spans="1:4" ht="11.85" hidden="1" customHeight="1" outlineLevel="5">
      <c r="A1494" s="1154" t="s">
        <v>3972</v>
      </c>
      <c r="B1494" s="1161" t="s">
        <v>3973</v>
      </c>
      <c r="C1494" s="1154" t="s">
        <v>3533</v>
      </c>
      <c r="D1494" s="1156">
        <v>17.399999999999999</v>
      </c>
    </row>
    <row r="1495" spans="1:4" ht="11.85" hidden="1" customHeight="1" outlineLevel="5">
      <c r="A1495" s="1154" t="s">
        <v>3974</v>
      </c>
      <c r="B1495" s="1161" t="s">
        <v>3975</v>
      </c>
      <c r="C1495" s="1154" t="s">
        <v>3533</v>
      </c>
      <c r="D1495" s="1156">
        <v>17.399999999999999</v>
      </c>
    </row>
    <row r="1496" spans="1:4" ht="11.85" hidden="1" customHeight="1" outlineLevel="5">
      <c r="A1496" s="1154" t="s">
        <v>3976</v>
      </c>
      <c r="B1496" s="1161" t="s">
        <v>3977</v>
      </c>
      <c r="C1496" s="1154" t="s">
        <v>3533</v>
      </c>
      <c r="D1496" s="1156">
        <v>17.399999999999999</v>
      </c>
    </row>
    <row r="1497" spans="1:4" ht="11.85" hidden="1" customHeight="1" outlineLevel="5">
      <c r="A1497" s="1154" t="s">
        <v>3978</v>
      </c>
      <c r="B1497" s="1161" t="s">
        <v>3979</v>
      </c>
      <c r="C1497" s="1154" t="s">
        <v>3533</v>
      </c>
      <c r="D1497" s="1156">
        <v>17.399999999999999</v>
      </c>
    </row>
    <row r="1498" spans="1:4" ht="11.85" hidden="1" customHeight="1" outlineLevel="5">
      <c r="A1498" s="1154" t="s">
        <v>3980</v>
      </c>
      <c r="B1498" s="1161" t="s">
        <v>3981</v>
      </c>
      <c r="C1498" s="1154" t="s">
        <v>3533</v>
      </c>
      <c r="D1498" s="1156">
        <v>17.399999999999999</v>
      </c>
    </row>
    <row r="1499" spans="1:4" ht="11.85" hidden="1" customHeight="1" outlineLevel="5">
      <c r="A1499" s="1154" t="s">
        <v>3982</v>
      </c>
      <c r="B1499" s="1161" t="s">
        <v>3983</v>
      </c>
      <c r="C1499" s="1154" t="s">
        <v>3533</v>
      </c>
      <c r="D1499" s="1156">
        <v>17.399999999999999</v>
      </c>
    </row>
    <row r="1500" spans="1:4" ht="11.85" hidden="1" customHeight="1" outlineLevel="5">
      <c r="A1500" s="1154" t="s">
        <v>3984</v>
      </c>
      <c r="B1500" s="1161" t="s">
        <v>3985</v>
      </c>
      <c r="C1500" s="1154" t="s">
        <v>3533</v>
      </c>
      <c r="D1500" s="1156">
        <v>17.399999999999999</v>
      </c>
    </row>
    <row r="1501" spans="1:4" ht="11.85" hidden="1" customHeight="1" outlineLevel="5">
      <c r="A1501" s="1154" t="s">
        <v>3986</v>
      </c>
      <c r="B1501" s="1161" t="s">
        <v>3987</v>
      </c>
      <c r="C1501" s="1154" t="s">
        <v>3533</v>
      </c>
      <c r="D1501" s="1156">
        <v>17.399999999999999</v>
      </c>
    </row>
    <row r="1502" spans="1:4" ht="11.85" hidden="1" customHeight="1" outlineLevel="4" collapsed="1">
      <c r="A1502" s="1140"/>
      <c r="B1502" s="1146" t="s">
        <v>3</v>
      </c>
      <c r="C1502" s="1140"/>
      <c r="D1502" s="1141">
        <v>16.93</v>
      </c>
    </row>
    <row r="1503" spans="1:4" ht="11.85" hidden="1" customHeight="1" outlineLevel="5">
      <c r="A1503" s="1154" t="s">
        <v>3988</v>
      </c>
      <c r="B1503" s="1161" t="s">
        <v>3989</v>
      </c>
      <c r="C1503" s="1154" t="s">
        <v>3533</v>
      </c>
      <c r="D1503" s="1156">
        <v>16.93</v>
      </c>
    </row>
    <row r="1504" spans="1:4" ht="11.85" hidden="1" customHeight="1" outlineLevel="5">
      <c r="A1504" s="1154" t="s">
        <v>3990</v>
      </c>
      <c r="B1504" s="1161" t="s">
        <v>3991</v>
      </c>
      <c r="C1504" s="1154" t="s">
        <v>3533</v>
      </c>
      <c r="D1504" s="1156">
        <v>16.93</v>
      </c>
    </row>
    <row r="1505" spans="1:4" ht="11.85" hidden="1" customHeight="1" outlineLevel="5">
      <c r="A1505" s="1154" t="s">
        <v>3992</v>
      </c>
      <c r="B1505" s="1161" t="s">
        <v>3993</v>
      </c>
      <c r="C1505" s="1154" t="s">
        <v>3533</v>
      </c>
      <c r="D1505" s="1156">
        <v>16.93</v>
      </c>
    </row>
    <row r="1506" spans="1:4" ht="11.85" hidden="1" customHeight="1" outlineLevel="5">
      <c r="A1506" s="1154" t="s">
        <v>3994</v>
      </c>
      <c r="B1506" s="1161" t="s">
        <v>3995</v>
      </c>
      <c r="C1506" s="1154" t="s">
        <v>3533</v>
      </c>
      <c r="D1506" s="1156">
        <v>16.93</v>
      </c>
    </row>
    <row r="1507" spans="1:4" ht="11.85" hidden="1" customHeight="1" outlineLevel="3" collapsed="1">
      <c r="A1507" s="1140"/>
      <c r="B1507" s="1145" t="s">
        <v>3996</v>
      </c>
      <c r="C1507" s="1140"/>
      <c r="D1507" s="1141">
        <v>36.07</v>
      </c>
    </row>
    <row r="1508" spans="1:4" ht="11.85" hidden="1" customHeight="1" outlineLevel="4">
      <c r="A1508" s="1154" t="s">
        <v>3997</v>
      </c>
      <c r="B1508" s="1159" t="s">
        <v>3998</v>
      </c>
      <c r="C1508" s="1154" t="s">
        <v>3533</v>
      </c>
      <c r="D1508" s="1156">
        <v>36.07</v>
      </c>
    </row>
    <row r="1509" spans="1:4" ht="11.85" hidden="1" customHeight="1" outlineLevel="4">
      <c r="A1509" s="1154" t="s">
        <v>3999</v>
      </c>
      <c r="B1509" s="1159" t="s">
        <v>4000</v>
      </c>
      <c r="C1509" s="1154" t="s">
        <v>3533</v>
      </c>
      <c r="D1509" s="1156">
        <v>34.369999999999997</v>
      </c>
    </row>
    <row r="1510" spans="1:4" ht="11.85" hidden="1" customHeight="1" outlineLevel="3" collapsed="1">
      <c r="A1510" s="1140"/>
      <c r="B1510" s="1145" t="s">
        <v>4001</v>
      </c>
      <c r="C1510" s="1140"/>
      <c r="D1510" s="1141">
        <v>63.33</v>
      </c>
    </row>
    <row r="1511" spans="1:4" ht="11.85" hidden="1" customHeight="1" outlineLevel="4">
      <c r="A1511" s="1154"/>
      <c r="B1511" s="1159" t="s">
        <v>4002</v>
      </c>
      <c r="C1511" s="1154" t="s">
        <v>3533</v>
      </c>
      <c r="D1511" s="1156">
        <v>63.33</v>
      </c>
    </row>
    <row r="1512" spans="1:4" ht="11.85" hidden="1" customHeight="1" outlineLevel="3" collapsed="1">
      <c r="A1512" s="1140"/>
      <c r="B1512" s="1145" t="s">
        <v>4003</v>
      </c>
      <c r="C1512" s="1140"/>
      <c r="D1512" s="1141">
        <v>21.76</v>
      </c>
    </row>
    <row r="1513" spans="1:4" ht="11.85" hidden="1" customHeight="1" outlineLevel="4">
      <c r="A1513" s="1154" t="s">
        <v>4004</v>
      </c>
      <c r="B1513" s="1159" t="s">
        <v>4005</v>
      </c>
      <c r="C1513" s="1154" t="s">
        <v>3533</v>
      </c>
      <c r="D1513" s="1156">
        <v>21.76</v>
      </c>
    </row>
    <row r="1514" spans="1:4" ht="11.85" hidden="1" customHeight="1" outlineLevel="4">
      <c r="A1514" s="1154" t="s">
        <v>4006</v>
      </c>
      <c r="B1514" s="1159" t="s">
        <v>4007</v>
      </c>
      <c r="C1514" s="1154" t="s">
        <v>3533</v>
      </c>
      <c r="D1514" s="1156">
        <v>21.76</v>
      </c>
    </row>
    <row r="1515" spans="1:4" ht="11.85" hidden="1" customHeight="1" outlineLevel="4">
      <c r="A1515" s="1154" t="s">
        <v>4008</v>
      </c>
      <c r="B1515" s="1159" t="s">
        <v>4009</v>
      </c>
      <c r="C1515" s="1154" t="s">
        <v>3533</v>
      </c>
      <c r="D1515" s="1156">
        <v>20.32</v>
      </c>
    </row>
    <row r="1516" spans="1:4" ht="11.85" hidden="1" customHeight="1" outlineLevel="4">
      <c r="A1516" s="1154" t="s">
        <v>4010</v>
      </c>
      <c r="B1516" s="1159" t="s">
        <v>4011</v>
      </c>
      <c r="C1516" s="1154" t="s">
        <v>3533</v>
      </c>
      <c r="D1516" s="1156">
        <v>21.76</v>
      </c>
    </row>
    <row r="1517" spans="1:4" ht="11.85" hidden="1" customHeight="1" outlineLevel="4">
      <c r="A1517" s="1154" t="s">
        <v>4012</v>
      </c>
      <c r="B1517" s="1159" t="s">
        <v>4013</v>
      </c>
      <c r="C1517" s="1154" t="s">
        <v>3533</v>
      </c>
      <c r="D1517" s="1156">
        <v>21.76</v>
      </c>
    </row>
    <row r="1518" spans="1:4" ht="11.85" hidden="1" customHeight="1" outlineLevel="4">
      <c r="A1518" s="1154" t="s">
        <v>4012</v>
      </c>
      <c r="B1518" s="1159" t="s">
        <v>4013</v>
      </c>
      <c r="C1518" s="1154" t="s">
        <v>3533</v>
      </c>
      <c r="D1518" s="1156">
        <v>21.76</v>
      </c>
    </row>
    <row r="1519" spans="1:4" ht="11.85" hidden="1" customHeight="1" outlineLevel="4">
      <c r="A1519" s="1154" t="s">
        <v>4014</v>
      </c>
      <c r="B1519" s="1159" t="s">
        <v>4015</v>
      </c>
      <c r="C1519" s="1154" t="s">
        <v>3533</v>
      </c>
      <c r="D1519" s="1156">
        <v>21.76</v>
      </c>
    </row>
    <row r="1520" spans="1:4" ht="11.85" hidden="1" customHeight="1" outlineLevel="4">
      <c r="A1520" s="1154" t="s">
        <v>4016</v>
      </c>
      <c r="B1520" s="1159" t="s">
        <v>4017</v>
      </c>
      <c r="C1520" s="1154" t="s">
        <v>3533</v>
      </c>
      <c r="D1520" s="1156">
        <v>20.32</v>
      </c>
    </row>
    <row r="1521" spans="1:4" ht="11.85" hidden="1" customHeight="1" outlineLevel="4">
      <c r="A1521" s="1154" t="s">
        <v>4018</v>
      </c>
      <c r="B1521" s="1159" t="s">
        <v>4019</v>
      </c>
      <c r="C1521" s="1154" t="s">
        <v>3533</v>
      </c>
      <c r="D1521" s="1156">
        <v>20.32</v>
      </c>
    </row>
    <row r="1522" spans="1:4" ht="11.85" hidden="1" customHeight="1" outlineLevel="3" collapsed="1">
      <c r="A1522" s="1140"/>
      <c r="B1522" s="1145" t="s">
        <v>4020</v>
      </c>
      <c r="C1522" s="1140"/>
      <c r="D1522" s="1141">
        <v>55.59</v>
      </c>
    </row>
    <row r="1523" spans="1:4" ht="11.85" hidden="1" customHeight="1" outlineLevel="4" collapsed="1">
      <c r="A1523" s="1140"/>
      <c r="B1523" s="1146" t="s">
        <v>3957</v>
      </c>
      <c r="C1523" s="1140"/>
      <c r="D1523" s="1141">
        <v>55.59</v>
      </c>
    </row>
    <row r="1524" spans="1:4" ht="11.85" hidden="1" customHeight="1" outlineLevel="5">
      <c r="A1524" s="1154"/>
      <c r="B1524" s="1161" t="s">
        <v>4021</v>
      </c>
      <c r="C1524" s="1154" t="s">
        <v>3533</v>
      </c>
      <c r="D1524" s="1156">
        <v>55.59</v>
      </c>
    </row>
    <row r="1525" spans="1:4" ht="11.85" hidden="1" customHeight="1" outlineLevel="5">
      <c r="A1525" s="1154"/>
      <c r="B1525" s="1161" t="s">
        <v>4022</v>
      </c>
      <c r="C1525" s="1154" t="s">
        <v>3533</v>
      </c>
      <c r="D1525" s="1156">
        <v>55.59</v>
      </c>
    </row>
    <row r="1526" spans="1:4" ht="11.85" hidden="1" customHeight="1" outlineLevel="5">
      <c r="A1526" s="1154" t="s">
        <v>4023</v>
      </c>
      <c r="B1526" s="1161" t="s">
        <v>4024</v>
      </c>
      <c r="C1526" s="1154" t="s">
        <v>3533</v>
      </c>
      <c r="D1526" s="1156">
        <v>55.59</v>
      </c>
    </row>
    <row r="1527" spans="1:4" ht="11.85" hidden="1" customHeight="1" outlineLevel="5">
      <c r="A1527" s="1154" t="s">
        <v>4025</v>
      </c>
      <c r="B1527" s="1161" t="s">
        <v>4026</v>
      </c>
      <c r="C1527" s="1154" t="s">
        <v>3533</v>
      </c>
      <c r="D1527" s="1156">
        <v>55.59</v>
      </c>
    </row>
    <row r="1528" spans="1:4" ht="11.85" hidden="1" customHeight="1" outlineLevel="5">
      <c r="A1528" s="1154" t="s">
        <v>4027</v>
      </c>
      <c r="B1528" s="1161" t="s">
        <v>4028</v>
      </c>
      <c r="C1528" s="1154" t="s">
        <v>3533</v>
      </c>
      <c r="D1528" s="1156">
        <v>55.59</v>
      </c>
    </row>
    <row r="1529" spans="1:4" ht="11.85" hidden="1" customHeight="1" outlineLevel="5">
      <c r="A1529" s="1154" t="s">
        <v>4029</v>
      </c>
      <c r="B1529" s="1161" t="s">
        <v>4030</v>
      </c>
      <c r="C1529" s="1154" t="s">
        <v>3533</v>
      </c>
      <c r="D1529" s="1156">
        <v>55.59</v>
      </c>
    </row>
    <row r="1530" spans="1:4" ht="11.85" hidden="1" customHeight="1" outlineLevel="5">
      <c r="A1530" s="1154" t="s">
        <v>4031</v>
      </c>
      <c r="B1530" s="1161" t="s">
        <v>4032</v>
      </c>
      <c r="C1530" s="1154" t="s">
        <v>3533</v>
      </c>
      <c r="D1530" s="1156">
        <v>55.59</v>
      </c>
    </row>
    <row r="1531" spans="1:4" ht="11.85" hidden="1" customHeight="1" outlineLevel="5">
      <c r="A1531" s="1154" t="s">
        <v>4033</v>
      </c>
      <c r="B1531" s="1161" t="s">
        <v>4034</v>
      </c>
      <c r="C1531" s="1154" t="s">
        <v>3533</v>
      </c>
      <c r="D1531" s="1156">
        <v>55.59</v>
      </c>
    </row>
    <row r="1532" spans="1:4" ht="11.85" hidden="1" customHeight="1" outlineLevel="5">
      <c r="A1532" s="1154" t="s">
        <v>4035</v>
      </c>
      <c r="B1532" s="1161" t="s">
        <v>4036</v>
      </c>
      <c r="C1532" s="1154" t="s">
        <v>3533</v>
      </c>
      <c r="D1532" s="1156">
        <v>55.59</v>
      </c>
    </row>
    <row r="1533" spans="1:4" ht="11.85" hidden="1" customHeight="1" outlineLevel="5">
      <c r="A1533" s="1154" t="s">
        <v>4037</v>
      </c>
      <c r="B1533" s="1161" t="s">
        <v>4038</v>
      </c>
      <c r="C1533" s="1154" t="s">
        <v>3533</v>
      </c>
      <c r="D1533" s="1156">
        <v>55.59</v>
      </c>
    </row>
    <row r="1534" spans="1:4" ht="11.85" hidden="1" customHeight="1" outlineLevel="5">
      <c r="A1534" s="1154" t="s">
        <v>4039</v>
      </c>
      <c r="B1534" s="1161" t="s">
        <v>4040</v>
      </c>
      <c r="C1534" s="1154" t="s">
        <v>3533</v>
      </c>
      <c r="D1534" s="1156">
        <v>55.59</v>
      </c>
    </row>
    <row r="1535" spans="1:4" ht="11.85" hidden="1" customHeight="1" outlineLevel="5">
      <c r="A1535" s="1154" t="s">
        <v>4041</v>
      </c>
      <c r="B1535" s="1161" t="s">
        <v>4042</v>
      </c>
      <c r="C1535" s="1154" t="s">
        <v>3533</v>
      </c>
      <c r="D1535" s="1156">
        <v>55.59</v>
      </c>
    </row>
    <row r="1536" spans="1:4" ht="11.85" hidden="1" customHeight="1" outlineLevel="5">
      <c r="A1536" s="1154" t="s">
        <v>4043</v>
      </c>
      <c r="B1536" s="1161" t="s">
        <v>4044</v>
      </c>
      <c r="C1536" s="1154" t="s">
        <v>3533</v>
      </c>
      <c r="D1536" s="1156">
        <v>55.59</v>
      </c>
    </row>
    <row r="1537" spans="1:4" ht="11.85" hidden="1" customHeight="1" outlineLevel="5">
      <c r="A1537" s="1154" t="s">
        <v>4045</v>
      </c>
      <c r="B1537" s="1161" t="s">
        <v>4046</v>
      </c>
      <c r="C1537" s="1154" t="s">
        <v>3533</v>
      </c>
      <c r="D1537" s="1156">
        <v>55.59</v>
      </c>
    </row>
    <row r="1538" spans="1:4" ht="11.85" hidden="1" customHeight="1" outlineLevel="5">
      <c r="A1538" s="1154" t="s">
        <v>4047</v>
      </c>
      <c r="B1538" s="1161" t="s">
        <v>4048</v>
      </c>
      <c r="C1538" s="1154" t="s">
        <v>3533</v>
      </c>
      <c r="D1538" s="1156">
        <v>55.59</v>
      </c>
    </row>
    <row r="1539" spans="1:4" ht="11.85" hidden="1" customHeight="1" outlineLevel="5">
      <c r="A1539" s="1154" t="s">
        <v>4049</v>
      </c>
      <c r="B1539" s="1161" t="s">
        <v>4050</v>
      </c>
      <c r="C1539" s="1154" t="s">
        <v>3533</v>
      </c>
      <c r="D1539" s="1156">
        <v>55.59</v>
      </c>
    </row>
    <row r="1540" spans="1:4" ht="11.85" hidden="1" customHeight="1" outlineLevel="5">
      <c r="A1540" s="1154" t="s">
        <v>4051</v>
      </c>
      <c r="B1540" s="1161" t="s">
        <v>4052</v>
      </c>
      <c r="C1540" s="1154" t="s">
        <v>3533</v>
      </c>
      <c r="D1540" s="1156">
        <v>55.59</v>
      </c>
    </row>
    <row r="1541" spans="1:4" ht="11.85" hidden="1" customHeight="1" outlineLevel="5">
      <c r="A1541" s="1154" t="s">
        <v>4053</v>
      </c>
      <c r="B1541" s="1161" t="s">
        <v>4054</v>
      </c>
      <c r="C1541" s="1154" t="s">
        <v>3533</v>
      </c>
      <c r="D1541" s="1156">
        <v>55.59</v>
      </c>
    </row>
    <row r="1542" spans="1:4" ht="11.85" hidden="1" customHeight="1" outlineLevel="5">
      <c r="A1542" s="1154" t="s">
        <v>4055</v>
      </c>
      <c r="B1542" s="1161" t="s">
        <v>4056</v>
      </c>
      <c r="C1542" s="1154" t="s">
        <v>3533</v>
      </c>
      <c r="D1542" s="1156">
        <v>55.59</v>
      </c>
    </row>
    <row r="1543" spans="1:4" ht="11.85" hidden="1" customHeight="1" outlineLevel="5">
      <c r="A1543" s="1154" t="s">
        <v>4057</v>
      </c>
      <c r="B1543" s="1161" t="s">
        <v>4058</v>
      </c>
      <c r="C1543" s="1154" t="s">
        <v>3533</v>
      </c>
      <c r="D1543" s="1156">
        <v>55.59</v>
      </c>
    </row>
    <row r="1544" spans="1:4" ht="11.85" hidden="1" customHeight="1" outlineLevel="5">
      <c r="A1544" s="1154"/>
      <c r="B1544" s="1161" t="s">
        <v>4059</v>
      </c>
      <c r="C1544" s="1154" t="s">
        <v>3533</v>
      </c>
      <c r="D1544" s="1156">
        <v>55.59</v>
      </c>
    </row>
    <row r="1545" spans="1:4" ht="11.85" hidden="1" customHeight="1" outlineLevel="5">
      <c r="A1545" s="1154" t="s">
        <v>4060</v>
      </c>
      <c r="B1545" s="1161" t="s">
        <v>4061</v>
      </c>
      <c r="C1545" s="1154" t="s">
        <v>3533</v>
      </c>
      <c r="D1545" s="1156">
        <v>55.59</v>
      </c>
    </row>
    <row r="1546" spans="1:4" ht="11.85" hidden="1" customHeight="1" outlineLevel="5">
      <c r="A1546" s="1154" t="s">
        <v>4062</v>
      </c>
      <c r="B1546" s="1161" t="s">
        <v>4063</v>
      </c>
      <c r="C1546" s="1154" t="s">
        <v>3533</v>
      </c>
      <c r="D1546" s="1156">
        <v>55.59</v>
      </c>
    </row>
    <row r="1547" spans="1:4" ht="11.85" hidden="1" customHeight="1" outlineLevel="5">
      <c r="A1547" s="1154" t="s">
        <v>4064</v>
      </c>
      <c r="B1547" s="1161" t="s">
        <v>4065</v>
      </c>
      <c r="C1547" s="1154" t="s">
        <v>3533</v>
      </c>
      <c r="D1547" s="1156">
        <v>55.59</v>
      </c>
    </row>
    <row r="1548" spans="1:4" ht="11.85" hidden="1" customHeight="1" outlineLevel="5">
      <c r="A1548" s="1154"/>
      <c r="B1548" s="1161" t="s">
        <v>4066</v>
      </c>
      <c r="C1548" s="1154" t="s">
        <v>3533</v>
      </c>
      <c r="D1548" s="1156">
        <v>55.59</v>
      </c>
    </row>
    <row r="1549" spans="1:4" ht="11.85" hidden="1" customHeight="1" outlineLevel="5">
      <c r="A1549" s="1154" t="s">
        <v>4067</v>
      </c>
      <c r="B1549" s="1161" t="s">
        <v>4068</v>
      </c>
      <c r="C1549" s="1154" t="s">
        <v>3533</v>
      </c>
      <c r="D1549" s="1156">
        <v>55.59</v>
      </c>
    </row>
    <row r="1550" spans="1:4" ht="11.85" hidden="1" customHeight="1" outlineLevel="5">
      <c r="A1550" s="1154"/>
      <c r="B1550" s="1161" t="s">
        <v>4069</v>
      </c>
      <c r="C1550" s="1154" t="s">
        <v>3533</v>
      </c>
      <c r="D1550" s="1156">
        <v>55.59</v>
      </c>
    </row>
    <row r="1551" spans="1:4" ht="11.85" hidden="1" customHeight="1" outlineLevel="5">
      <c r="A1551" s="1154"/>
      <c r="B1551" s="1161" t="s">
        <v>4070</v>
      </c>
      <c r="C1551" s="1154" t="s">
        <v>3533</v>
      </c>
      <c r="D1551" s="1156">
        <v>55.59</v>
      </c>
    </row>
    <row r="1552" spans="1:4" ht="11.85" hidden="1" customHeight="1" outlineLevel="5">
      <c r="A1552" s="1154"/>
      <c r="B1552" s="1161" t="s">
        <v>4071</v>
      </c>
      <c r="C1552" s="1154" t="s">
        <v>3533</v>
      </c>
      <c r="D1552" s="1156">
        <v>55.59</v>
      </c>
    </row>
    <row r="1553" spans="1:4" ht="11.85" hidden="1" customHeight="1" outlineLevel="5">
      <c r="A1553" s="1154" t="s">
        <v>4072</v>
      </c>
      <c r="B1553" s="1161" t="s">
        <v>4073</v>
      </c>
      <c r="C1553" s="1154" t="s">
        <v>3533</v>
      </c>
      <c r="D1553" s="1156">
        <v>55.59</v>
      </c>
    </row>
    <row r="1554" spans="1:4" ht="11.85" hidden="1" customHeight="1" outlineLevel="5">
      <c r="A1554" s="1154" t="s">
        <v>4074</v>
      </c>
      <c r="B1554" s="1161" t="s">
        <v>4075</v>
      </c>
      <c r="C1554" s="1154" t="s">
        <v>3533</v>
      </c>
      <c r="D1554" s="1156">
        <v>55.59</v>
      </c>
    </row>
    <row r="1555" spans="1:4" ht="11.85" hidden="1" customHeight="1" outlineLevel="5">
      <c r="A1555" s="1154" t="s">
        <v>4076</v>
      </c>
      <c r="B1555" s="1161" t="s">
        <v>4077</v>
      </c>
      <c r="C1555" s="1154" t="s">
        <v>3533</v>
      </c>
      <c r="D1555" s="1156">
        <v>55.59</v>
      </c>
    </row>
    <row r="1556" spans="1:4" ht="11.85" hidden="1" customHeight="1" outlineLevel="4" collapsed="1">
      <c r="A1556" s="1140"/>
      <c r="B1556" s="1146" t="s">
        <v>3</v>
      </c>
      <c r="C1556" s="1140"/>
      <c r="D1556" s="1141">
        <v>55.06</v>
      </c>
    </row>
    <row r="1557" spans="1:4" ht="11.85" hidden="1" customHeight="1" outlineLevel="5">
      <c r="A1557" s="1154" t="s">
        <v>4078</v>
      </c>
      <c r="B1557" s="1161" t="s">
        <v>4079</v>
      </c>
      <c r="C1557" s="1154" t="s">
        <v>3533</v>
      </c>
      <c r="D1557" s="1156">
        <v>55.06</v>
      </c>
    </row>
    <row r="1558" spans="1:4" ht="11.85" hidden="1" customHeight="1" outlineLevel="5">
      <c r="A1558" s="1154" t="s">
        <v>4080</v>
      </c>
      <c r="B1558" s="1161" t="s">
        <v>4081</v>
      </c>
      <c r="C1558" s="1154" t="s">
        <v>3533</v>
      </c>
      <c r="D1558" s="1156">
        <v>55.06</v>
      </c>
    </row>
    <row r="1559" spans="1:4" ht="11.85" hidden="1" customHeight="1" outlineLevel="5">
      <c r="A1559" s="1154" t="s">
        <v>4082</v>
      </c>
      <c r="B1559" s="1161" t="s">
        <v>4083</v>
      </c>
      <c r="C1559" s="1154" t="s">
        <v>3533</v>
      </c>
      <c r="D1559" s="1156">
        <v>55.06</v>
      </c>
    </row>
    <row r="1560" spans="1:4" ht="11.85" hidden="1" customHeight="1" outlineLevel="5">
      <c r="A1560" s="1154" t="s">
        <v>4084</v>
      </c>
      <c r="B1560" s="1161" t="s">
        <v>4085</v>
      </c>
      <c r="C1560" s="1154" t="s">
        <v>3533</v>
      </c>
      <c r="D1560" s="1156">
        <v>55.06</v>
      </c>
    </row>
    <row r="1561" spans="1:4" ht="11.85" hidden="1" customHeight="1" outlineLevel="5">
      <c r="A1561" s="1154" t="s">
        <v>4086</v>
      </c>
      <c r="B1561" s="1161" t="s">
        <v>4087</v>
      </c>
      <c r="C1561" s="1154" t="s">
        <v>3533</v>
      </c>
      <c r="D1561" s="1156">
        <v>55.06</v>
      </c>
    </row>
    <row r="1562" spans="1:4" ht="11.85" hidden="1" customHeight="1" outlineLevel="5">
      <c r="A1562" s="1154" t="s">
        <v>4088</v>
      </c>
      <c r="B1562" s="1161" t="s">
        <v>4089</v>
      </c>
      <c r="C1562" s="1154" t="s">
        <v>3533</v>
      </c>
      <c r="D1562" s="1156">
        <v>55.06</v>
      </c>
    </row>
    <row r="1563" spans="1:4" ht="11.85" hidden="1" customHeight="1" outlineLevel="3" collapsed="1">
      <c r="A1563" s="1140"/>
      <c r="B1563" s="1145" t="s">
        <v>4090</v>
      </c>
      <c r="C1563" s="1140"/>
      <c r="D1563" s="1141">
        <v>22.72</v>
      </c>
    </row>
    <row r="1564" spans="1:4" ht="11.85" hidden="1" customHeight="1" outlineLevel="4" collapsed="1">
      <c r="A1564" s="1140"/>
      <c r="B1564" s="1146" t="s">
        <v>3957</v>
      </c>
      <c r="C1564" s="1140"/>
      <c r="D1564" s="1141">
        <v>22.72</v>
      </c>
    </row>
    <row r="1565" spans="1:4" ht="11.85" hidden="1" customHeight="1" outlineLevel="5">
      <c r="A1565" s="1154"/>
      <c r="B1565" s="1161" t="s">
        <v>4091</v>
      </c>
      <c r="C1565" s="1154" t="s">
        <v>3533</v>
      </c>
      <c r="D1565" s="1156">
        <v>22.72</v>
      </c>
    </row>
    <row r="1566" spans="1:4" ht="11.85" hidden="1" customHeight="1" outlineLevel="5">
      <c r="A1566" s="1154"/>
      <c r="B1566" s="1161" t="s">
        <v>4092</v>
      </c>
      <c r="C1566" s="1154" t="s">
        <v>3533</v>
      </c>
      <c r="D1566" s="1156">
        <v>22.72</v>
      </c>
    </row>
    <row r="1567" spans="1:4" ht="11.85" hidden="1" customHeight="1" outlineLevel="5">
      <c r="A1567" s="1154"/>
      <c r="B1567" s="1161" t="s">
        <v>4093</v>
      </c>
      <c r="C1567" s="1154" t="s">
        <v>3533</v>
      </c>
      <c r="D1567" s="1156">
        <v>22.72</v>
      </c>
    </row>
    <row r="1568" spans="1:4" ht="11.85" hidden="1" customHeight="1" outlineLevel="5">
      <c r="A1568" s="1154"/>
      <c r="B1568" s="1161" t="s">
        <v>4094</v>
      </c>
      <c r="C1568" s="1154" t="s">
        <v>3533</v>
      </c>
      <c r="D1568" s="1156">
        <v>22.72</v>
      </c>
    </row>
    <row r="1569" spans="1:4" ht="11.85" hidden="1" customHeight="1" outlineLevel="5">
      <c r="A1569" s="1154"/>
      <c r="B1569" s="1161" t="s">
        <v>4095</v>
      </c>
      <c r="C1569" s="1154" t="s">
        <v>3533</v>
      </c>
      <c r="D1569" s="1156">
        <v>22.72</v>
      </c>
    </row>
    <row r="1570" spans="1:4" ht="11.85" hidden="1" customHeight="1" outlineLevel="5">
      <c r="A1570" s="1154"/>
      <c r="B1570" s="1161" t="s">
        <v>4096</v>
      </c>
      <c r="C1570" s="1154" t="s">
        <v>3533</v>
      </c>
      <c r="D1570" s="1156">
        <v>22.72</v>
      </c>
    </row>
    <row r="1571" spans="1:4" ht="11.85" hidden="1" customHeight="1" outlineLevel="5">
      <c r="A1571" s="1154"/>
      <c r="B1571" s="1161" t="s">
        <v>4097</v>
      </c>
      <c r="C1571" s="1154" t="s">
        <v>3533</v>
      </c>
      <c r="D1571" s="1156">
        <v>22.72</v>
      </c>
    </row>
    <row r="1572" spans="1:4" ht="11.85" hidden="1" customHeight="1" outlineLevel="5">
      <c r="A1572" s="1154"/>
      <c r="B1572" s="1161" t="s">
        <v>4098</v>
      </c>
      <c r="C1572" s="1154" t="s">
        <v>3533</v>
      </c>
      <c r="D1572" s="1156">
        <v>22.72</v>
      </c>
    </row>
    <row r="1573" spans="1:4" ht="11.85" hidden="1" customHeight="1" outlineLevel="5">
      <c r="A1573" s="1154"/>
      <c r="B1573" s="1161" t="s">
        <v>4099</v>
      </c>
      <c r="C1573" s="1154" t="s">
        <v>3533</v>
      </c>
      <c r="D1573" s="1156">
        <v>22.72</v>
      </c>
    </row>
    <row r="1574" spans="1:4" ht="11.85" hidden="1" customHeight="1" outlineLevel="5">
      <c r="A1574" s="1154"/>
      <c r="B1574" s="1161" t="s">
        <v>4100</v>
      </c>
      <c r="C1574" s="1154" t="s">
        <v>3533</v>
      </c>
      <c r="D1574" s="1156">
        <v>22.72</v>
      </c>
    </row>
    <row r="1575" spans="1:4" ht="11.85" hidden="1" customHeight="1" outlineLevel="5">
      <c r="A1575" s="1154"/>
      <c r="B1575" s="1161" t="s">
        <v>4101</v>
      </c>
      <c r="C1575" s="1154" t="s">
        <v>3533</v>
      </c>
      <c r="D1575" s="1156">
        <v>22.72</v>
      </c>
    </row>
    <row r="1576" spans="1:4" ht="11.85" hidden="1" customHeight="1" outlineLevel="5">
      <c r="A1576" s="1154"/>
      <c r="B1576" s="1161" t="s">
        <v>4102</v>
      </c>
      <c r="C1576" s="1154" t="s">
        <v>3533</v>
      </c>
      <c r="D1576" s="1156">
        <v>22.72</v>
      </c>
    </row>
    <row r="1577" spans="1:4" ht="11.85" hidden="1" customHeight="1" outlineLevel="5">
      <c r="A1577" s="1154"/>
      <c r="B1577" s="1161" t="s">
        <v>4103</v>
      </c>
      <c r="C1577" s="1154" t="s">
        <v>3533</v>
      </c>
      <c r="D1577" s="1156">
        <v>22.72</v>
      </c>
    </row>
    <row r="1578" spans="1:4" ht="11.85" hidden="1" customHeight="1" outlineLevel="5">
      <c r="A1578" s="1154"/>
      <c r="B1578" s="1161" t="s">
        <v>4104</v>
      </c>
      <c r="C1578" s="1154" t="s">
        <v>3533</v>
      </c>
      <c r="D1578" s="1156">
        <v>22.72</v>
      </c>
    </row>
    <row r="1579" spans="1:4" ht="11.85" hidden="1" customHeight="1" outlineLevel="5">
      <c r="A1579" s="1154"/>
      <c r="B1579" s="1161" t="s">
        <v>4105</v>
      </c>
      <c r="C1579" s="1154" t="s">
        <v>3533</v>
      </c>
      <c r="D1579" s="1156">
        <v>22.72</v>
      </c>
    </row>
    <row r="1580" spans="1:4" ht="11.85" hidden="1" customHeight="1" outlineLevel="5">
      <c r="A1580" s="1154"/>
      <c r="B1580" s="1161" t="s">
        <v>4106</v>
      </c>
      <c r="C1580" s="1154" t="s">
        <v>3533</v>
      </c>
      <c r="D1580" s="1156">
        <v>22.72</v>
      </c>
    </row>
    <row r="1581" spans="1:4" ht="11.85" hidden="1" customHeight="1" outlineLevel="5">
      <c r="A1581" s="1154"/>
      <c r="B1581" s="1161" t="s">
        <v>4107</v>
      </c>
      <c r="C1581" s="1154" t="s">
        <v>3533</v>
      </c>
      <c r="D1581" s="1156">
        <v>22.72</v>
      </c>
    </row>
    <row r="1582" spans="1:4" ht="11.85" hidden="1" customHeight="1" outlineLevel="5">
      <c r="A1582" s="1154"/>
      <c r="B1582" s="1161" t="s">
        <v>4108</v>
      </c>
      <c r="C1582" s="1154" t="s">
        <v>3533</v>
      </c>
      <c r="D1582" s="1156">
        <v>22.72</v>
      </c>
    </row>
    <row r="1583" spans="1:4" ht="11.85" hidden="1" customHeight="1" outlineLevel="5">
      <c r="A1583" s="1154"/>
      <c r="B1583" s="1161" t="s">
        <v>4109</v>
      </c>
      <c r="C1583" s="1154" t="s">
        <v>3533</v>
      </c>
      <c r="D1583" s="1156">
        <v>22.72</v>
      </c>
    </row>
    <row r="1584" spans="1:4" ht="11.85" hidden="1" customHeight="1" outlineLevel="5">
      <c r="A1584" s="1154"/>
      <c r="B1584" s="1161" t="s">
        <v>4110</v>
      </c>
      <c r="C1584" s="1154" t="s">
        <v>3533</v>
      </c>
      <c r="D1584" s="1156">
        <v>22.72</v>
      </c>
    </row>
    <row r="1585" spans="1:4" ht="11.85" hidden="1" customHeight="1" outlineLevel="2" collapsed="1">
      <c r="A1585" s="1140"/>
      <c r="B1585" s="1143" t="s">
        <v>4111</v>
      </c>
      <c r="C1585" s="1140"/>
      <c r="D1585" s="1141">
        <v>40.020000000000003</v>
      </c>
    </row>
    <row r="1586" spans="1:4" ht="11.85" hidden="1" customHeight="1" outlineLevel="3">
      <c r="A1586" s="1154"/>
      <c r="B1586" s="1158" t="s">
        <v>4112</v>
      </c>
      <c r="C1586" s="1154" t="s">
        <v>3533</v>
      </c>
      <c r="D1586" s="1156">
        <v>40.020000000000003</v>
      </c>
    </row>
    <row r="1587" spans="1:4" ht="11.85" hidden="1" customHeight="1" outlineLevel="2" collapsed="1">
      <c r="A1587" s="1140"/>
      <c r="B1587" s="1143" t="s">
        <v>4113</v>
      </c>
      <c r="C1587" s="1140"/>
      <c r="D1587" s="1141">
        <v>14.46</v>
      </c>
    </row>
    <row r="1588" spans="1:4" ht="11.85" hidden="1" customHeight="1" outlineLevel="3">
      <c r="A1588" s="1154"/>
      <c r="B1588" s="1158" t="s">
        <v>4114</v>
      </c>
      <c r="C1588" s="1154" t="s">
        <v>3533</v>
      </c>
      <c r="D1588" s="1156">
        <v>14.46</v>
      </c>
    </row>
    <row r="1589" spans="1:4" ht="11.85" hidden="1" customHeight="1" outlineLevel="3">
      <c r="A1589" s="1154"/>
      <c r="B1589" s="1158" t="s">
        <v>4115</v>
      </c>
      <c r="C1589" s="1154" t="s">
        <v>3533</v>
      </c>
      <c r="D1589" s="1156">
        <v>14.46</v>
      </c>
    </row>
    <row r="1590" spans="1:4" ht="11.85" hidden="1" customHeight="1" outlineLevel="3">
      <c r="A1590" s="1154"/>
      <c r="B1590" s="1158" t="s">
        <v>4116</v>
      </c>
      <c r="C1590" s="1154" t="s">
        <v>3533</v>
      </c>
      <c r="D1590" s="1156">
        <v>14.46</v>
      </c>
    </row>
    <row r="1591" spans="1:4" ht="11.85" hidden="1" customHeight="1" outlineLevel="3">
      <c r="A1591" s="1154"/>
      <c r="B1591" s="1158" t="s">
        <v>4117</v>
      </c>
      <c r="C1591" s="1154" t="s">
        <v>3533</v>
      </c>
      <c r="D1591" s="1156">
        <v>14.46</v>
      </c>
    </row>
    <row r="1592" spans="1:4" ht="11.85" hidden="1" customHeight="1" outlineLevel="3">
      <c r="A1592" s="1154"/>
      <c r="B1592" s="1158" t="s">
        <v>4118</v>
      </c>
      <c r="C1592" s="1154" t="s">
        <v>3533</v>
      </c>
      <c r="D1592" s="1156">
        <v>14.46</v>
      </c>
    </row>
    <row r="1593" spans="1:4" ht="11.85" hidden="1" customHeight="1" outlineLevel="3">
      <c r="A1593" s="1154"/>
      <c r="B1593" s="1158" t="s">
        <v>4119</v>
      </c>
      <c r="C1593" s="1154" t="s">
        <v>3533</v>
      </c>
      <c r="D1593" s="1156">
        <v>14.46</v>
      </c>
    </row>
    <row r="1594" spans="1:4" ht="11.85" hidden="1" customHeight="1" outlineLevel="3">
      <c r="A1594" s="1154"/>
      <c r="B1594" s="1158" t="s">
        <v>4120</v>
      </c>
      <c r="C1594" s="1154" t="s">
        <v>3533</v>
      </c>
      <c r="D1594" s="1156">
        <v>14.46</v>
      </c>
    </row>
    <row r="1595" spans="1:4" ht="11.85" hidden="1" customHeight="1" outlineLevel="3">
      <c r="A1595" s="1154"/>
      <c r="B1595" s="1158" t="s">
        <v>4121</v>
      </c>
      <c r="C1595" s="1154" t="s">
        <v>3533</v>
      </c>
      <c r="D1595" s="1156">
        <v>14.46</v>
      </c>
    </row>
    <row r="1596" spans="1:4" ht="11.85" hidden="1" customHeight="1" outlineLevel="3">
      <c r="A1596" s="1154"/>
      <c r="B1596" s="1158" t="s">
        <v>4122</v>
      </c>
      <c r="C1596" s="1154" t="s">
        <v>3533</v>
      </c>
      <c r="D1596" s="1156">
        <v>14.46</v>
      </c>
    </row>
    <row r="1597" spans="1:4" ht="11.85" hidden="1" customHeight="1" outlineLevel="3">
      <c r="A1597" s="1154"/>
      <c r="B1597" s="1158" t="s">
        <v>4123</v>
      </c>
      <c r="C1597" s="1154" t="s">
        <v>3533</v>
      </c>
      <c r="D1597" s="1156">
        <v>14.46</v>
      </c>
    </row>
    <row r="1598" spans="1:4" ht="11.85" hidden="1" customHeight="1" outlineLevel="3">
      <c r="A1598" s="1154"/>
      <c r="B1598" s="1158" t="s">
        <v>4124</v>
      </c>
      <c r="C1598" s="1154" t="s">
        <v>3533</v>
      </c>
      <c r="D1598" s="1156">
        <v>14.46</v>
      </c>
    </row>
    <row r="1599" spans="1:4" ht="11.85" hidden="1" customHeight="1" outlineLevel="3">
      <c r="A1599" s="1154"/>
      <c r="B1599" s="1158" t="s">
        <v>4125</v>
      </c>
      <c r="C1599" s="1154" t="s">
        <v>3533</v>
      </c>
      <c r="D1599" s="1156">
        <v>14.46</v>
      </c>
    </row>
    <row r="1600" spans="1:4" ht="11.85" hidden="1" customHeight="1" outlineLevel="3">
      <c r="A1600" s="1154"/>
      <c r="B1600" s="1158" t="s">
        <v>4126</v>
      </c>
      <c r="C1600" s="1154" t="s">
        <v>3533</v>
      </c>
      <c r="D1600" s="1156">
        <v>14.46</v>
      </c>
    </row>
    <row r="1601" spans="1:4" ht="11.85" hidden="1" customHeight="1" outlineLevel="3">
      <c r="A1601" s="1154"/>
      <c r="B1601" s="1158" t="s">
        <v>4127</v>
      </c>
      <c r="C1601" s="1154" t="s">
        <v>3533</v>
      </c>
      <c r="D1601" s="1156">
        <v>14.46</v>
      </c>
    </row>
    <row r="1602" spans="1:4" ht="11.85" hidden="1" customHeight="1" outlineLevel="3">
      <c r="A1602" s="1154"/>
      <c r="B1602" s="1158" t="s">
        <v>4128</v>
      </c>
      <c r="C1602" s="1154" t="s">
        <v>3533</v>
      </c>
      <c r="D1602" s="1156">
        <v>14.46</v>
      </c>
    </row>
    <row r="1603" spans="1:4" ht="11.85" hidden="1" customHeight="1" outlineLevel="3">
      <c r="A1603" s="1154"/>
      <c r="B1603" s="1158" t="s">
        <v>4129</v>
      </c>
      <c r="C1603" s="1154" t="s">
        <v>3533</v>
      </c>
      <c r="D1603" s="1156">
        <v>14.46</v>
      </c>
    </row>
    <row r="1604" spans="1:4" ht="11.85" hidden="1" customHeight="1" outlineLevel="3">
      <c r="A1604" s="1154"/>
      <c r="B1604" s="1158" t="s">
        <v>4130</v>
      </c>
      <c r="C1604" s="1154" t="s">
        <v>3533</v>
      </c>
      <c r="D1604" s="1156">
        <v>14.46</v>
      </c>
    </row>
    <row r="1605" spans="1:4" ht="11.85" hidden="1" customHeight="1" outlineLevel="3">
      <c r="A1605" s="1154"/>
      <c r="B1605" s="1158" t="s">
        <v>4131</v>
      </c>
      <c r="C1605" s="1154" t="s">
        <v>3533</v>
      </c>
      <c r="D1605" s="1156">
        <v>14.46</v>
      </c>
    </row>
    <row r="1606" spans="1:4" ht="11.85" hidden="1" customHeight="1" outlineLevel="3">
      <c r="A1606" s="1154"/>
      <c r="B1606" s="1158" t="s">
        <v>4132</v>
      </c>
      <c r="C1606" s="1154" t="s">
        <v>3533</v>
      </c>
      <c r="D1606" s="1156">
        <v>14.46</v>
      </c>
    </row>
    <row r="1607" spans="1:4" ht="11.85" hidden="1" customHeight="1" outlineLevel="3">
      <c r="A1607" s="1154"/>
      <c r="B1607" s="1158" t="s">
        <v>4133</v>
      </c>
      <c r="C1607" s="1154" t="s">
        <v>3533</v>
      </c>
      <c r="D1607" s="1156">
        <v>14.46</v>
      </c>
    </row>
    <row r="1608" spans="1:4" ht="11.85" hidden="1" customHeight="1" outlineLevel="3">
      <c r="A1608" s="1154"/>
      <c r="B1608" s="1158" t="s">
        <v>4134</v>
      </c>
      <c r="C1608" s="1154" t="s">
        <v>3533</v>
      </c>
      <c r="D1608" s="1156">
        <v>14.46</v>
      </c>
    </row>
    <row r="1609" spans="1:4" ht="11.85" hidden="1" customHeight="1" outlineLevel="3">
      <c r="A1609" s="1154"/>
      <c r="B1609" s="1158" t="s">
        <v>4135</v>
      </c>
      <c r="C1609" s="1154" t="s">
        <v>3533</v>
      </c>
      <c r="D1609" s="1156">
        <v>14.46</v>
      </c>
    </row>
    <row r="1610" spans="1:4" ht="11.85" hidden="1" customHeight="1" outlineLevel="3">
      <c r="A1610" s="1154"/>
      <c r="B1610" s="1158" t="s">
        <v>4136</v>
      </c>
      <c r="C1610" s="1154" t="s">
        <v>3533</v>
      </c>
      <c r="D1610" s="1156">
        <v>14.46</v>
      </c>
    </row>
    <row r="1611" spans="1:4" ht="11.85" hidden="1" customHeight="1" outlineLevel="3">
      <c r="A1611" s="1154"/>
      <c r="B1611" s="1158" t="s">
        <v>4137</v>
      </c>
      <c r="C1611" s="1154" t="s">
        <v>3533</v>
      </c>
      <c r="D1611" s="1156">
        <v>14.46</v>
      </c>
    </row>
    <row r="1612" spans="1:4" ht="11.85" hidden="1" customHeight="1" outlineLevel="3">
      <c r="A1612" s="1154"/>
      <c r="B1612" s="1158" t="s">
        <v>4138</v>
      </c>
      <c r="C1612" s="1154" t="s">
        <v>3533</v>
      </c>
      <c r="D1612" s="1156">
        <v>14.46</v>
      </c>
    </row>
    <row r="1613" spans="1:4" ht="11.85" hidden="1" customHeight="1" outlineLevel="3">
      <c r="A1613" s="1154"/>
      <c r="B1613" s="1158" t="s">
        <v>4139</v>
      </c>
      <c r="C1613" s="1154" t="s">
        <v>3533</v>
      </c>
      <c r="D1613" s="1156">
        <v>13.99</v>
      </c>
    </row>
    <row r="1614" spans="1:4" ht="11.85" hidden="1" customHeight="1" outlineLevel="3">
      <c r="A1614" s="1154"/>
      <c r="B1614" s="1158" t="s">
        <v>4140</v>
      </c>
      <c r="C1614" s="1154" t="s">
        <v>3533</v>
      </c>
      <c r="D1614" s="1156">
        <v>13.99</v>
      </c>
    </row>
    <row r="1615" spans="1:4" ht="11.85" hidden="1" customHeight="1" outlineLevel="2" collapsed="1">
      <c r="A1615" s="1140"/>
      <c r="B1615" s="1143" t="s">
        <v>4141</v>
      </c>
      <c r="C1615" s="1140"/>
      <c r="D1615" s="1141">
        <v>18.57</v>
      </c>
    </row>
    <row r="1616" spans="1:4" ht="11.85" hidden="1" customHeight="1" outlineLevel="3" collapsed="1">
      <c r="A1616" s="1140"/>
      <c r="B1616" s="1145" t="s">
        <v>4142</v>
      </c>
      <c r="C1616" s="1140"/>
      <c r="D1616" s="1141">
        <v>17.95</v>
      </c>
    </row>
    <row r="1617" spans="1:4" ht="11.85" hidden="1" customHeight="1" outlineLevel="4">
      <c r="A1617" s="1154"/>
      <c r="B1617" s="1159" t="s">
        <v>4143</v>
      </c>
      <c r="C1617" s="1154" t="s">
        <v>3533</v>
      </c>
      <c r="D1617" s="1156">
        <v>17.95</v>
      </c>
    </row>
    <row r="1618" spans="1:4" ht="11.85" hidden="1" customHeight="1" outlineLevel="4">
      <c r="A1618" s="1154"/>
      <c r="B1618" s="1159" t="s">
        <v>4144</v>
      </c>
      <c r="C1618" s="1154" t="s">
        <v>3533</v>
      </c>
      <c r="D1618" s="1156">
        <v>17.95</v>
      </c>
    </row>
    <row r="1619" spans="1:4" ht="11.85" hidden="1" customHeight="1" outlineLevel="4">
      <c r="A1619" s="1154"/>
      <c r="B1619" s="1159" t="s">
        <v>4145</v>
      </c>
      <c r="C1619" s="1154" t="s">
        <v>3533</v>
      </c>
      <c r="D1619" s="1156">
        <v>17.95</v>
      </c>
    </row>
    <row r="1620" spans="1:4" ht="11.85" hidden="1" customHeight="1" outlineLevel="4">
      <c r="A1620" s="1154" t="s">
        <v>4146</v>
      </c>
      <c r="B1620" s="1159" t="s">
        <v>4147</v>
      </c>
      <c r="C1620" s="1154" t="s">
        <v>3533</v>
      </c>
      <c r="D1620" s="1156">
        <v>17.95</v>
      </c>
    </row>
    <row r="1621" spans="1:4" ht="11.85" hidden="1" customHeight="1" outlineLevel="4">
      <c r="A1621" s="1154" t="s">
        <v>4148</v>
      </c>
      <c r="B1621" s="1159" t="s">
        <v>4149</v>
      </c>
      <c r="C1621" s="1154" t="s">
        <v>3533</v>
      </c>
      <c r="D1621" s="1156">
        <v>17.95</v>
      </c>
    </row>
    <row r="1622" spans="1:4" ht="11.85" hidden="1" customHeight="1" outlineLevel="4">
      <c r="A1622" s="1154" t="s">
        <v>4148</v>
      </c>
      <c r="B1622" s="1159" t="s">
        <v>4150</v>
      </c>
      <c r="C1622" s="1154" t="s">
        <v>3533</v>
      </c>
      <c r="D1622" s="1156">
        <v>17.95</v>
      </c>
    </row>
    <row r="1623" spans="1:4" ht="11.85" hidden="1" customHeight="1" outlineLevel="4">
      <c r="A1623" s="1154"/>
      <c r="B1623" s="1159" t="s">
        <v>4151</v>
      </c>
      <c r="C1623" s="1154" t="s">
        <v>3533</v>
      </c>
      <c r="D1623" s="1156">
        <v>17.95</v>
      </c>
    </row>
    <row r="1624" spans="1:4" ht="11.85" hidden="1" customHeight="1" outlineLevel="4">
      <c r="A1624" s="1154"/>
      <c r="B1624" s="1159" t="s">
        <v>4152</v>
      </c>
      <c r="C1624" s="1154" t="s">
        <v>3533</v>
      </c>
      <c r="D1624" s="1156">
        <v>17.95</v>
      </c>
    </row>
    <row r="1625" spans="1:4" ht="11.85" hidden="1" customHeight="1" outlineLevel="3" collapsed="1">
      <c r="A1625" s="1140"/>
      <c r="B1625" s="1145" t="s">
        <v>3957</v>
      </c>
      <c r="C1625" s="1140"/>
      <c r="D1625" s="1141">
        <v>18.57</v>
      </c>
    </row>
    <row r="1626" spans="1:4" ht="11.85" hidden="1" customHeight="1" outlineLevel="4">
      <c r="A1626" s="1154"/>
      <c r="B1626" s="1159" t="s">
        <v>4153</v>
      </c>
      <c r="C1626" s="1154" t="s">
        <v>3533</v>
      </c>
      <c r="D1626" s="1156">
        <v>18.57</v>
      </c>
    </row>
    <row r="1627" spans="1:4" ht="11.85" hidden="1" customHeight="1" outlineLevel="4">
      <c r="A1627" s="1154"/>
      <c r="B1627" s="1159" t="s">
        <v>4154</v>
      </c>
      <c r="C1627" s="1154" t="s">
        <v>3533</v>
      </c>
      <c r="D1627" s="1156">
        <v>18.57</v>
      </c>
    </row>
    <row r="1628" spans="1:4" ht="11.85" hidden="1" customHeight="1" outlineLevel="4">
      <c r="A1628" s="1154"/>
      <c r="B1628" s="1159" t="s">
        <v>4155</v>
      </c>
      <c r="C1628" s="1154" t="s">
        <v>3533</v>
      </c>
      <c r="D1628" s="1156">
        <v>18.57</v>
      </c>
    </row>
    <row r="1629" spans="1:4" ht="11.85" hidden="1" customHeight="1" outlineLevel="4">
      <c r="A1629" s="1154"/>
      <c r="B1629" s="1159" t="s">
        <v>4156</v>
      </c>
      <c r="C1629" s="1154" t="s">
        <v>3533</v>
      </c>
      <c r="D1629" s="1156">
        <v>18.57</v>
      </c>
    </row>
    <row r="1630" spans="1:4" ht="11.85" hidden="1" customHeight="1" outlineLevel="4">
      <c r="A1630" s="1154"/>
      <c r="B1630" s="1159" t="s">
        <v>4157</v>
      </c>
      <c r="C1630" s="1154" t="s">
        <v>3533</v>
      </c>
      <c r="D1630" s="1156">
        <v>18.57</v>
      </c>
    </row>
    <row r="1631" spans="1:4" ht="11.85" hidden="1" customHeight="1" outlineLevel="4">
      <c r="A1631" s="1154"/>
      <c r="B1631" s="1159" t="s">
        <v>4158</v>
      </c>
      <c r="C1631" s="1154" t="s">
        <v>3533</v>
      </c>
      <c r="D1631" s="1156">
        <v>18.57</v>
      </c>
    </row>
    <row r="1632" spans="1:4" ht="11.85" hidden="1" customHeight="1" outlineLevel="4">
      <c r="A1632" s="1154"/>
      <c r="B1632" s="1159" t="s">
        <v>4159</v>
      </c>
      <c r="C1632" s="1154" t="s">
        <v>3533</v>
      </c>
      <c r="D1632" s="1156">
        <v>18.57</v>
      </c>
    </row>
    <row r="1633" spans="1:4" ht="11.85" hidden="1" customHeight="1" outlineLevel="4">
      <c r="A1633" s="1154"/>
      <c r="B1633" s="1159" t="s">
        <v>4160</v>
      </c>
      <c r="C1633" s="1154" t="s">
        <v>3533</v>
      </c>
      <c r="D1633" s="1156">
        <v>18.57</v>
      </c>
    </row>
    <row r="1634" spans="1:4" ht="11.85" hidden="1" customHeight="1" outlineLevel="4">
      <c r="A1634" s="1154"/>
      <c r="B1634" s="1159" t="s">
        <v>4161</v>
      </c>
      <c r="C1634" s="1154" t="s">
        <v>3533</v>
      </c>
      <c r="D1634" s="1156">
        <v>18.57</v>
      </c>
    </row>
    <row r="1635" spans="1:4" ht="11.85" hidden="1" customHeight="1" outlineLevel="4">
      <c r="A1635" s="1154"/>
      <c r="B1635" s="1159" t="s">
        <v>4162</v>
      </c>
      <c r="C1635" s="1154" t="s">
        <v>3533</v>
      </c>
      <c r="D1635" s="1156">
        <v>18.57</v>
      </c>
    </row>
    <row r="1636" spans="1:4" ht="11.85" hidden="1" customHeight="1" outlineLevel="4">
      <c r="A1636" s="1154"/>
      <c r="B1636" s="1159" t="s">
        <v>4163</v>
      </c>
      <c r="C1636" s="1154" t="s">
        <v>3533</v>
      </c>
      <c r="D1636" s="1156">
        <v>18.57</v>
      </c>
    </row>
    <row r="1637" spans="1:4" ht="11.85" hidden="1" customHeight="1" outlineLevel="4">
      <c r="A1637" s="1154"/>
      <c r="B1637" s="1159" t="s">
        <v>4164</v>
      </c>
      <c r="C1637" s="1154" t="s">
        <v>3533</v>
      </c>
      <c r="D1637" s="1156">
        <v>18.57</v>
      </c>
    </row>
    <row r="1638" spans="1:4" ht="11.85" hidden="1" customHeight="1" outlineLevel="4">
      <c r="A1638" s="1154"/>
      <c r="B1638" s="1159" t="s">
        <v>4165</v>
      </c>
      <c r="C1638" s="1154" t="s">
        <v>3533</v>
      </c>
      <c r="D1638" s="1156">
        <v>18.57</v>
      </c>
    </row>
    <row r="1639" spans="1:4" ht="11.85" hidden="1" customHeight="1" outlineLevel="4">
      <c r="A1639" s="1154"/>
      <c r="B1639" s="1159" t="s">
        <v>4166</v>
      </c>
      <c r="C1639" s="1154" t="s">
        <v>3533</v>
      </c>
      <c r="D1639" s="1156">
        <v>18.57</v>
      </c>
    </row>
    <row r="1640" spans="1:4" ht="11.85" hidden="1" customHeight="1" outlineLevel="4">
      <c r="A1640" s="1154"/>
      <c r="B1640" s="1159" t="s">
        <v>4167</v>
      </c>
      <c r="C1640" s="1154" t="s">
        <v>3533</v>
      </c>
      <c r="D1640" s="1156">
        <v>18.57</v>
      </c>
    </row>
    <row r="1641" spans="1:4" ht="11.85" hidden="1" customHeight="1" outlineLevel="4">
      <c r="A1641" s="1154"/>
      <c r="B1641" s="1159" t="s">
        <v>4168</v>
      </c>
      <c r="C1641" s="1154" t="s">
        <v>3533</v>
      </c>
      <c r="D1641" s="1156">
        <v>18.57</v>
      </c>
    </row>
    <row r="1642" spans="1:4" ht="11.85" hidden="1" customHeight="1" outlineLevel="4">
      <c r="A1642" s="1154"/>
      <c r="B1642" s="1159" t="s">
        <v>4169</v>
      </c>
      <c r="C1642" s="1154" t="s">
        <v>3533</v>
      </c>
      <c r="D1642" s="1156">
        <v>18.57</v>
      </c>
    </row>
    <row r="1643" spans="1:4" ht="11.85" hidden="1" customHeight="1" outlineLevel="4">
      <c r="A1643" s="1154"/>
      <c r="B1643" s="1159" t="s">
        <v>4170</v>
      </c>
      <c r="C1643" s="1154" t="s">
        <v>3533</v>
      </c>
      <c r="D1643" s="1156">
        <v>18.57</v>
      </c>
    </row>
    <row r="1644" spans="1:4" ht="11.85" hidden="1" customHeight="1" outlineLevel="4">
      <c r="A1644" s="1154"/>
      <c r="B1644" s="1159" t="s">
        <v>4171</v>
      </c>
      <c r="C1644" s="1154" t="s">
        <v>3533</v>
      </c>
      <c r="D1644" s="1156">
        <v>18.57</v>
      </c>
    </row>
    <row r="1645" spans="1:4" ht="11.85" hidden="1" customHeight="1" outlineLevel="4">
      <c r="A1645" s="1154"/>
      <c r="B1645" s="1159" t="s">
        <v>4172</v>
      </c>
      <c r="C1645" s="1154" t="s">
        <v>3533</v>
      </c>
      <c r="D1645" s="1156">
        <v>18.57</v>
      </c>
    </row>
    <row r="1646" spans="1:4" ht="11.85" hidden="1" customHeight="1" outlineLevel="4">
      <c r="A1646" s="1154"/>
      <c r="B1646" s="1159" t="s">
        <v>4173</v>
      </c>
      <c r="C1646" s="1154" t="s">
        <v>3533</v>
      </c>
      <c r="D1646" s="1156">
        <v>18.57</v>
      </c>
    </row>
    <row r="1647" spans="1:4" ht="11.85" hidden="1" customHeight="1" outlineLevel="4">
      <c r="A1647" s="1154"/>
      <c r="B1647" s="1159" t="s">
        <v>4174</v>
      </c>
      <c r="C1647" s="1154" t="s">
        <v>3533</v>
      </c>
      <c r="D1647" s="1156">
        <v>18.57</v>
      </c>
    </row>
    <row r="1648" spans="1:4" ht="11.85" hidden="1" customHeight="1" outlineLevel="4">
      <c r="A1648" s="1154"/>
      <c r="B1648" s="1159" t="s">
        <v>4175</v>
      </c>
      <c r="C1648" s="1154" t="s">
        <v>3533</v>
      </c>
      <c r="D1648" s="1156">
        <v>18.57</v>
      </c>
    </row>
    <row r="1649" spans="1:4" ht="11.85" hidden="1" customHeight="1" outlineLevel="4">
      <c r="A1649" s="1154"/>
      <c r="B1649" s="1159" t="s">
        <v>4176</v>
      </c>
      <c r="C1649" s="1154" t="s">
        <v>3533</v>
      </c>
      <c r="D1649" s="1156">
        <v>18.57</v>
      </c>
    </row>
    <row r="1650" spans="1:4" ht="11.85" hidden="1" customHeight="1" outlineLevel="4">
      <c r="A1650" s="1154"/>
      <c r="B1650" s="1159" t="s">
        <v>4177</v>
      </c>
      <c r="C1650" s="1154" t="s">
        <v>3533</v>
      </c>
      <c r="D1650" s="1156">
        <v>18.57</v>
      </c>
    </row>
    <row r="1651" spans="1:4" ht="11.85" hidden="1" customHeight="1" outlineLevel="4">
      <c r="A1651" s="1154"/>
      <c r="B1651" s="1159" t="s">
        <v>4178</v>
      </c>
      <c r="C1651" s="1154" t="s">
        <v>3533</v>
      </c>
      <c r="D1651" s="1156">
        <v>18.57</v>
      </c>
    </row>
    <row r="1652" spans="1:4" ht="11.85" hidden="1" customHeight="1" outlineLevel="4">
      <c r="A1652" s="1154"/>
      <c r="B1652" s="1159" t="s">
        <v>4179</v>
      </c>
      <c r="C1652" s="1154" t="s">
        <v>3533</v>
      </c>
      <c r="D1652" s="1156">
        <v>18.57</v>
      </c>
    </row>
    <row r="1653" spans="1:4" ht="11.85" hidden="1" customHeight="1" outlineLevel="4">
      <c r="A1653" s="1154"/>
      <c r="B1653" s="1159" t="s">
        <v>4180</v>
      </c>
      <c r="C1653" s="1154" t="s">
        <v>3533</v>
      </c>
      <c r="D1653" s="1156">
        <v>18.57</v>
      </c>
    </row>
    <row r="1654" spans="1:4" ht="11.85" hidden="1" customHeight="1" outlineLevel="4">
      <c r="A1654" s="1154"/>
      <c r="B1654" s="1159" t="s">
        <v>4181</v>
      </c>
      <c r="C1654" s="1154" t="s">
        <v>3533</v>
      </c>
      <c r="D1654" s="1156">
        <v>18.57</v>
      </c>
    </row>
    <row r="1655" spans="1:4" ht="11.85" hidden="1" customHeight="1" outlineLevel="4">
      <c r="A1655" s="1154"/>
      <c r="B1655" s="1159" t="s">
        <v>4182</v>
      </c>
      <c r="C1655" s="1154" t="s">
        <v>3533</v>
      </c>
      <c r="D1655" s="1156">
        <v>18.57</v>
      </c>
    </row>
    <row r="1656" spans="1:4" ht="11.85" hidden="1" customHeight="1" outlineLevel="4">
      <c r="A1656" s="1154"/>
      <c r="B1656" s="1159" t="s">
        <v>4183</v>
      </c>
      <c r="C1656" s="1154" t="s">
        <v>3533</v>
      </c>
      <c r="D1656" s="1156">
        <v>18.57</v>
      </c>
    </row>
    <row r="1657" spans="1:4" ht="11.85" hidden="1" customHeight="1" outlineLevel="4">
      <c r="A1657" s="1154"/>
      <c r="B1657" s="1159" t="s">
        <v>4184</v>
      </c>
      <c r="C1657" s="1154" t="s">
        <v>3533</v>
      </c>
      <c r="D1657" s="1156">
        <v>18.57</v>
      </c>
    </row>
    <row r="1658" spans="1:4" ht="11.85" hidden="1" customHeight="1" outlineLevel="4">
      <c r="A1658" s="1154"/>
      <c r="B1658" s="1159" t="s">
        <v>4185</v>
      </c>
      <c r="C1658" s="1154" t="s">
        <v>3533</v>
      </c>
      <c r="D1658" s="1156">
        <v>18.57</v>
      </c>
    </row>
    <row r="1659" spans="1:4" ht="11.85" hidden="1" customHeight="1" outlineLevel="4">
      <c r="A1659" s="1154"/>
      <c r="B1659" s="1159" t="s">
        <v>4186</v>
      </c>
      <c r="C1659" s="1154" t="s">
        <v>3533</v>
      </c>
      <c r="D1659" s="1156">
        <v>18.57</v>
      </c>
    </row>
    <row r="1660" spans="1:4" ht="11.85" hidden="1" customHeight="1" outlineLevel="4">
      <c r="A1660" s="1154"/>
      <c r="B1660" s="1159" t="s">
        <v>4187</v>
      </c>
      <c r="C1660" s="1154" t="s">
        <v>3533</v>
      </c>
      <c r="D1660" s="1156">
        <v>18.57</v>
      </c>
    </row>
    <row r="1661" spans="1:4" ht="11.85" hidden="1" customHeight="1" outlineLevel="4">
      <c r="A1661" s="1154"/>
      <c r="B1661" s="1159" t="s">
        <v>4188</v>
      </c>
      <c r="C1661" s="1154" t="s">
        <v>3533</v>
      </c>
      <c r="D1661" s="1156">
        <v>18.57</v>
      </c>
    </row>
    <row r="1662" spans="1:4" ht="11.85" hidden="1" customHeight="1" outlineLevel="4">
      <c r="A1662" s="1154"/>
      <c r="B1662" s="1159" t="s">
        <v>4189</v>
      </c>
      <c r="C1662" s="1154" t="s">
        <v>3533</v>
      </c>
      <c r="D1662" s="1156">
        <v>18.57</v>
      </c>
    </row>
    <row r="1663" spans="1:4" ht="11.85" hidden="1" customHeight="1" outlineLevel="4">
      <c r="A1663" s="1154"/>
      <c r="B1663" s="1159" t="s">
        <v>4190</v>
      </c>
      <c r="C1663" s="1154" t="s">
        <v>3533</v>
      </c>
      <c r="D1663" s="1156">
        <v>18.57</v>
      </c>
    </row>
    <row r="1664" spans="1:4" ht="11.85" hidden="1" customHeight="1" outlineLevel="4">
      <c r="A1664" s="1154"/>
      <c r="B1664" s="1159" t="s">
        <v>4191</v>
      </c>
      <c r="C1664" s="1154" t="s">
        <v>3533</v>
      </c>
      <c r="D1664" s="1156">
        <v>18.57</v>
      </c>
    </row>
    <row r="1665" spans="1:4" ht="11.85" hidden="1" customHeight="1" outlineLevel="4">
      <c r="A1665" s="1154"/>
      <c r="B1665" s="1159" t="s">
        <v>4192</v>
      </c>
      <c r="C1665" s="1154" t="s">
        <v>3533</v>
      </c>
      <c r="D1665" s="1156">
        <v>18.57</v>
      </c>
    </row>
    <row r="1666" spans="1:4" ht="11.85" hidden="1" customHeight="1" outlineLevel="4">
      <c r="A1666" s="1154"/>
      <c r="B1666" s="1159" t="s">
        <v>4193</v>
      </c>
      <c r="C1666" s="1154" t="s">
        <v>3533</v>
      </c>
      <c r="D1666" s="1156">
        <v>18.57</v>
      </c>
    </row>
    <row r="1667" spans="1:4" ht="11.85" hidden="1" customHeight="1" outlineLevel="4">
      <c r="A1667" s="1154"/>
      <c r="B1667" s="1159" t="s">
        <v>4194</v>
      </c>
      <c r="C1667" s="1154" t="s">
        <v>3533</v>
      </c>
      <c r="D1667" s="1156">
        <v>18.57</v>
      </c>
    </row>
    <row r="1668" spans="1:4" ht="11.85" hidden="1" customHeight="1" outlineLevel="4">
      <c r="A1668" s="1154"/>
      <c r="B1668" s="1159" t="s">
        <v>4195</v>
      </c>
      <c r="C1668" s="1154" t="s">
        <v>3533</v>
      </c>
      <c r="D1668" s="1156">
        <v>18.57</v>
      </c>
    </row>
    <row r="1669" spans="1:4" ht="11.85" hidden="1" customHeight="1" outlineLevel="4">
      <c r="A1669" s="1154"/>
      <c r="B1669" s="1159" t="s">
        <v>4196</v>
      </c>
      <c r="C1669" s="1154" t="s">
        <v>3533</v>
      </c>
      <c r="D1669" s="1156">
        <v>18.57</v>
      </c>
    </row>
    <row r="1670" spans="1:4" ht="11.85" hidden="1" customHeight="1" outlineLevel="4">
      <c r="A1670" s="1154"/>
      <c r="B1670" s="1159" t="s">
        <v>4197</v>
      </c>
      <c r="C1670" s="1154" t="s">
        <v>3533</v>
      </c>
      <c r="D1670" s="1156">
        <v>18.57</v>
      </c>
    </row>
    <row r="1671" spans="1:4" ht="11.85" hidden="1" customHeight="1" outlineLevel="4">
      <c r="A1671" s="1154"/>
      <c r="B1671" s="1159" t="s">
        <v>4198</v>
      </c>
      <c r="C1671" s="1154" t="s">
        <v>3533</v>
      </c>
      <c r="D1671" s="1156">
        <v>18.57</v>
      </c>
    </row>
    <row r="1672" spans="1:4" ht="11.85" hidden="1" customHeight="1" outlineLevel="4">
      <c r="A1672" s="1154"/>
      <c r="B1672" s="1159" t="s">
        <v>4199</v>
      </c>
      <c r="C1672" s="1154" t="s">
        <v>3533</v>
      </c>
      <c r="D1672" s="1156">
        <v>18.57</v>
      </c>
    </row>
    <row r="1673" spans="1:4" ht="11.85" hidden="1" customHeight="1" outlineLevel="4">
      <c r="A1673" s="1154"/>
      <c r="B1673" s="1159" t="s">
        <v>4200</v>
      </c>
      <c r="C1673" s="1154" t="s">
        <v>3533</v>
      </c>
      <c r="D1673" s="1156">
        <v>18.57</v>
      </c>
    </row>
    <row r="1674" spans="1:4" ht="11.85" hidden="1" customHeight="1" outlineLevel="4">
      <c r="A1674" s="1154"/>
      <c r="B1674" s="1159" t="s">
        <v>4201</v>
      </c>
      <c r="C1674" s="1154" t="s">
        <v>3533</v>
      </c>
      <c r="D1674" s="1156">
        <v>18.57</v>
      </c>
    </row>
    <row r="1675" spans="1:4" ht="11.85" hidden="1" customHeight="1" outlineLevel="4">
      <c r="A1675" s="1154"/>
      <c r="B1675" s="1159" t="s">
        <v>4202</v>
      </c>
      <c r="C1675" s="1154" t="s">
        <v>3533</v>
      </c>
      <c r="D1675" s="1156">
        <v>18.57</v>
      </c>
    </row>
    <row r="1676" spans="1:4" ht="11.85" hidden="1" customHeight="1" outlineLevel="4">
      <c r="A1676" s="1154"/>
      <c r="B1676" s="1159" t="s">
        <v>4203</v>
      </c>
      <c r="C1676" s="1154" t="s">
        <v>3533</v>
      </c>
      <c r="D1676" s="1156">
        <v>18.57</v>
      </c>
    </row>
    <row r="1677" spans="1:4" ht="11.85" hidden="1" customHeight="1" outlineLevel="4">
      <c r="A1677" s="1154"/>
      <c r="B1677" s="1159" t="s">
        <v>4204</v>
      </c>
      <c r="C1677" s="1154" t="s">
        <v>3533</v>
      </c>
      <c r="D1677" s="1156">
        <v>18.57</v>
      </c>
    </row>
    <row r="1678" spans="1:4" ht="11.85" hidden="1" customHeight="1" outlineLevel="4">
      <c r="A1678" s="1154"/>
      <c r="B1678" s="1159" t="s">
        <v>4205</v>
      </c>
      <c r="C1678" s="1154" t="s">
        <v>3533</v>
      </c>
      <c r="D1678" s="1156">
        <v>18.57</v>
      </c>
    </row>
    <row r="1679" spans="1:4" ht="11.85" hidden="1" customHeight="1" outlineLevel="4">
      <c r="A1679" s="1154"/>
      <c r="B1679" s="1159" t="s">
        <v>4206</v>
      </c>
      <c r="C1679" s="1154" t="s">
        <v>3533</v>
      </c>
      <c r="D1679" s="1156">
        <v>18.57</v>
      </c>
    </row>
    <row r="1680" spans="1:4" ht="11.85" hidden="1" customHeight="1" outlineLevel="4">
      <c r="A1680" s="1154"/>
      <c r="B1680" s="1159" t="s">
        <v>4207</v>
      </c>
      <c r="C1680" s="1154" t="s">
        <v>3533</v>
      </c>
      <c r="D1680" s="1156">
        <v>18.57</v>
      </c>
    </row>
    <row r="1681" spans="1:4" ht="11.85" hidden="1" customHeight="1" outlineLevel="4">
      <c r="A1681" s="1154"/>
      <c r="B1681" s="1159" t="s">
        <v>4208</v>
      </c>
      <c r="C1681" s="1154" t="s">
        <v>3533</v>
      </c>
      <c r="D1681" s="1156">
        <v>18.57</v>
      </c>
    </row>
    <row r="1682" spans="1:4" ht="11.85" hidden="1" customHeight="1" outlineLevel="4">
      <c r="A1682" s="1154"/>
      <c r="B1682" s="1159" t="s">
        <v>4209</v>
      </c>
      <c r="C1682" s="1154" t="s">
        <v>3533</v>
      </c>
      <c r="D1682" s="1156">
        <v>18.57</v>
      </c>
    </row>
    <row r="1683" spans="1:4" ht="11.85" hidden="1" customHeight="1" outlineLevel="4">
      <c r="A1683" s="1154"/>
      <c r="B1683" s="1159" t="s">
        <v>4210</v>
      </c>
      <c r="C1683" s="1154" t="s">
        <v>3533</v>
      </c>
      <c r="D1683" s="1156">
        <v>18.57</v>
      </c>
    </row>
    <row r="1684" spans="1:4" ht="11.85" hidden="1" customHeight="1" outlineLevel="4">
      <c r="A1684" s="1154"/>
      <c r="B1684" s="1159" t="s">
        <v>4211</v>
      </c>
      <c r="C1684" s="1154" t="s">
        <v>3533</v>
      </c>
      <c r="D1684" s="1156">
        <v>18.57</v>
      </c>
    </row>
    <row r="1685" spans="1:4" ht="11.85" hidden="1" customHeight="1" outlineLevel="4">
      <c r="A1685" s="1154"/>
      <c r="B1685" s="1159" t="s">
        <v>4212</v>
      </c>
      <c r="C1685" s="1154" t="s">
        <v>3533</v>
      </c>
      <c r="D1685" s="1156">
        <v>18.57</v>
      </c>
    </row>
    <row r="1686" spans="1:4" ht="11.85" hidden="1" customHeight="1" outlineLevel="4">
      <c r="A1686" s="1154"/>
      <c r="B1686" s="1159" t="s">
        <v>4213</v>
      </c>
      <c r="C1686" s="1154" t="s">
        <v>3533</v>
      </c>
      <c r="D1686" s="1156">
        <v>18.57</v>
      </c>
    </row>
    <row r="1687" spans="1:4" ht="11.85" hidden="1" customHeight="1" outlineLevel="4">
      <c r="A1687" s="1154"/>
      <c r="B1687" s="1159" t="s">
        <v>4214</v>
      </c>
      <c r="C1687" s="1154" t="s">
        <v>3533</v>
      </c>
      <c r="D1687" s="1156">
        <v>18.57</v>
      </c>
    </row>
    <row r="1688" spans="1:4" ht="11.85" hidden="1" customHeight="1" outlineLevel="4">
      <c r="A1688" s="1154"/>
      <c r="B1688" s="1159" t="s">
        <v>4215</v>
      </c>
      <c r="C1688" s="1154" t="s">
        <v>3533</v>
      </c>
      <c r="D1688" s="1156">
        <v>18.57</v>
      </c>
    </row>
    <row r="1689" spans="1:4" ht="11.85" hidden="1" customHeight="1" outlineLevel="4">
      <c r="A1689" s="1154"/>
      <c r="B1689" s="1159" t="s">
        <v>4216</v>
      </c>
      <c r="C1689" s="1154" t="s">
        <v>3533</v>
      </c>
      <c r="D1689" s="1156">
        <v>18.57</v>
      </c>
    </row>
    <row r="1690" spans="1:4" ht="11.85" hidden="1" customHeight="1" outlineLevel="4">
      <c r="A1690" s="1154"/>
      <c r="B1690" s="1159" t="s">
        <v>4217</v>
      </c>
      <c r="C1690" s="1154" t="s">
        <v>3533</v>
      </c>
      <c r="D1690" s="1156">
        <v>18.57</v>
      </c>
    </row>
    <row r="1691" spans="1:4" ht="11.85" hidden="1" customHeight="1" outlineLevel="4">
      <c r="A1691" s="1154"/>
      <c r="B1691" s="1159" t="s">
        <v>4218</v>
      </c>
      <c r="C1691" s="1154" t="s">
        <v>3533</v>
      </c>
      <c r="D1691" s="1156">
        <v>18.57</v>
      </c>
    </row>
    <row r="1692" spans="1:4" ht="11.85" hidden="1" customHeight="1" outlineLevel="4">
      <c r="A1692" s="1154"/>
      <c r="B1692" s="1159" t="s">
        <v>4219</v>
      </c>
      <c r="C1692" s="1154" t="s">
        <v>3533</v>
      </c>
      <c r="D1692" s="1156">
        <v>18.57</v>
      </c>
    </row>
    <row r="1693" spans="1:4" ht="11.85" hidden="1" customHeight="1" outlineLevel="4">
      <c r="A1693" s="1154"/>
      <c r="B1693" s="1159" t="s">
        <v>4220</v>
      </c>
      <c r="C1693" s="1154" t="s">
        <v>3533</v>
      </c>
      <c r="D1693" s="1156">
        <v>18.57</v>
      </c>
    </row>
    <row r="1694" spans="1:4" ht="11.85" hidden="1" customHeight="1" outlineLevel="4">
      <c r="A1694" s="1154"/>
      <c r="B1694" s="1159" t="s">
        <v>4221</v>
      </c>
      <c r="C1694" s="1154" t="s">
        <v>3533</v>
      </c>
      <c r="D1694" s="1156">
        <v>18.57</v>
      </c>
    </row>
    <row r="1695" spans="1:4" ht="11.85" hidden="1" customHeight="1" outlineLevel="4">
      <c r="A1695" s="1154"/>
      <c r="B1695" s="1159" t="s">
        <v>4222</v>
      </c>
      <c r="C1695" s="1154" t="s">
        <v>3533</v>
      </c>
      <c r="D1695" s="1156">
        <v>18.57</v>
      </c>
    </row>
    <row r="1696" spans="1:4" ht="11.85" hidden="1" customHeight="1" outlineLevel="4">
      <c r="A1696" s="1154"/>
      <c r="B1696" s="1159" t="s">
        <v>4223</v>
      </c>
      <c r="C1696" s="1154" t="s">
        <v>3533</v>
      </c>
      <c r="D1696" s="1156">
        <v>18.57</v>
      </c>
    </row>
    <row r="1697" spans="1:4" ht="11.85" hidden="1" customHeight="1" outlineLevel="4">
      <c r="A1697" s="1154"/>
      <c r="B1697" s="1159" t="s">
        <v>4224</v>
      </c>
      <c r="C1697" s="1154" t="s">
        <v>3533</v>
      </c>
      <c r="D1697" s="1156">
        <v>18.57</v>
      </c>
    </row>
    <row r="1698" spans="1:4" ht="11.85" hidden="1" customHeight="1" outlineLevel="4">
      <c r="A1698" s="1154"/>
      <c r="B1698" s="1159" t="s">
        <v>4225</v>
      </c>
      <c r="C1698" s="1154" t="s">
        <v>3533</v>
      </c>
      <c r="D1698" s="1156">
        <v>18.57</v>
      </c>
    </row>
    <row r="1699" spans="1:4" ht="11.85" hidden="1" customHeight="1" outlineLevel="4">
      <c r="A1699" s="1154"/>
      <c r="B1699" s="1159" t="s">
        <v>4226</v>
      </c>
      <c r="C1699" s="1154" t="s">
        <v>3533</v>
      </c>
      <c r="D1699" s="1156">
        <v>18.57</v>
      </c>
    </row>
    <row r="1700" spans="1:4" ht="11.85" hidden="1" customHeight="1" outlineLevel="4">
      <c r="A1700" s="1154"/>
      <c r="B1700" s="1159" t="s">
        <v>4227</v>
      </c>
      <c r="C1700" s="1154" t="s">
        <v>3533</v>
      </c>
      <c r="D1700" s="1156">
        <v>18.57</v>
      </c>
    </row>
    <row r="1701" spans="1:4" ht="11.85" hidden="1" customHeight="1" outlineLevel="4">
      <c r="A1701" s="1154"/>
      <c r="B1701" s="1159" t="s">
        <v>4228</v>
      </c>
      <c r="C1701" s="1154" t="s">
        <v>3533</v>
      </c>
      <c r="D1701" s="1156">
        <v>18.57</v>
      </c>
    </row>
    <row r="1702" spans="1:4" ht="11.85" hidden="1" customHeight="1" outlineLevel="4">
      <c r="A1702" s="1154"/>
      <c r="B1702" s="1159" t="s">
        <v>4229</v>
      </c>
      <c r="C1702" s="1154" t="s">
        <v>3533</v>
      </c>
      <c r="D1702" s="1156">
        <v>18.57</v>
      </c>
    </row>
    <row r="1703" spans="1:4" ht="11.85" hidden="1" customHeight="1" outlineLevel="4">
      <c r="A1703" s="1154"/>
      <c r="B1703" s="1159" t="s">
        <v>4230</v>
      </c>
      <c r="C1703" s="1154" t="s">
        <v>3533</v>
      </c>
      <c r="D1703" s="1156">
        <v>18.57</v>
      </c>
    </row>
    <row r="1704" spans="1:4" ht="11.85" hidden="1" customHeight="1" outlineLevel="4">
      <c r="A1704" s="1154"/>
      <c r="B1704" s="1159" t="s">
        <v>4231</v>
      </c>
      <c r="C1704" s="1154" t="s">
        <v>3533</v>
      </c>
      <c r="D1704" s="1156">
        <v>18.57</v>
      </c>
    </row>
    <row r="1705" spans="1:4" ht="11.85" hidden="1" customHeight="1" outlineLevel="4">
      <c r="A1705" s="1154"/>
      <c r="B1705" s="1159" t="s">
        <v>4232</v>
      </c>
      <c r="C1705" s="1154" t="s">
        <v>3533</v>
      </c>
      <c r="D1705" s="1156">
        <v>18.57</v>
      </c>
    </row>
    <row r="1706" spans="1:4" ht="11.85" hidden="1" customHeight="1" outlineLevel="4">
      <c r="A1706" s="1154"/>
      <c r="B1706" s="1159" t="s">
        <v>4233</v>
      </c>
      <c r="C1706" s="1154" t="s">
        <v>3533</v>
      </c>
      <c r="D1706" s="1156">
        <v>18.57</v>
      </c>
    </row>
    <row r="1707" spans="1:4" ht="11.85" hidden="1" customHeight="1" outlineLevel="4">
      <c r="A1707" s="1154"/>
      <c r="B1707" s="1159" t="s">
        <v>4234</v>
      </c>
      <c r="C1707" s="1154" t="s">
        <v>3533</v>
      </c>
      <c r="D1707" s="1156">
        <v>18.57</v>
      </c>
    </row>
    <row r="1708" spans="1:4" ht="11.85" hidden="1" customHeight="1" outlineLevel="4">
      <c r="A1708" s="1154"/>
      <c r="B1708" s="1159" t="s">
        <v>4235</v>
      </c>
      <c r="C1708" s="1154" t="s">
        <v>3533</v>
      </c>
      <c r="D1708" s="1156">
        <v>18.57</v>
      </c>
    </row>
    <row r="1709" spans="1:4" ht="11.85" hidden="1" customHeight="1" outlineLevel="4">
      <c r="A1709" s="1154"/>
      <c r="B1709" s="1159" t="s">
        <v>4236</v>
      </c>
      <c r="C1709" s="1154" t="s">
        <v>3533</v>
      </c>
      <c r="D1709" s="1156">
        <v>18.57</v>
      </c>
    </row>
    <row r="1710" spans="1:4" ht="11.85" hidden="1" customHeight="1" outlineLevel="4">
      <c r="A1710" s="1154"/>
      <c r="B1710" s="1159" t="s">
        <v>4237</v>
      </c>
      <c r="C1710" s="1154" t="s">
        <v>3533</v>
      </c>
      <c r="D1710" s="1156">
        <v>18.57</v>
      </c>
    </row>
    <row r="1711" spans="1:4" ht="11.85" hidden="1" customHeight="1" outlineLevel="4">
      <c r="A1711" s="1154"/>
      <c r="B1711" s="1159" t="s">
        <v>4238</v>
      </c>
      <c r="C1711" s="1154" t="s">
        <v>3533</v>
      </c>
      <c r="D1711" s="1156">
        <v>18.57</v>
      </c>
    </row>
    <row r="1712" spans="1:4" ht="11.85" hidden="1" customHeight="1" outlineLevel="4">
      <c r="A1712" s="1154"/>
      <c r="B1712" s="1159" t="s">
        <v>4239</v>
      </c>
      <c r="C1712" s="1154" t="s">
        <v>3533</v>
      </c>
      <c r="D1712" s="1156">
        <v>18.57</v>
      </c>
    </row>
    <row r="1713" spans="1:4" ht="11.85" hidden="1" customHeight="1" outlineLevel="4">
      <c r="A1713" s="1154"/>
      <c r="B1713" s="1159" t="s">
        <v>4240</v>
      </c>
      <c r="C1713" s="1154" t="s">
        <v>3533</v>
      </c>
      <c r="D1713" s="1156">
        <v>18.57</v>
      </c>
    </row>
    <row r="1714" spans="1:4" ht="11.85" hidden="1" customHeight="1" outlineLevel="4">
      <c r="A1714" s="1154"/>
      <c r="B1714" s="1159" t="s">
        <v>4241</v>
      </c>
      <c r="C1714" s="1154" t="s">
        <v>3533</v>
      </c>
      <c r="D1714" s="1156">
        <v>18.57</v>
      </c>
    </row>
    <row r="1715" spans="1:4" ht="11.85" hidden="1" customHeight="1" outlineLevel="4">
      <c r="A1715" s="1154"/>
      <c r="B1715" s="1159" t="s">
        <v>4242</v>
      </c>
      <c r="C1715" s="1154" t="s">
        <v>3533</v>
      </c>
      <c r="D1715" s="1156">
        <v>18.57</v>
      </c>
    </row>
    <row r="1716" spans="1:4" ht="11.85" hidden="1" customHeight="1" outlineLevel="4">
      <c r="A1716" s="1154"/>
      <c r="B1716" s="1159" t="s">
        <v>4243</v>
      </c>
      <c r="C1716" s="1154" t="s">
        <v>3533</v>
      </c>
      <c r="D1716" s="1156">
        <v>18.57</v>
      </c>
    </row>
    <row r="1717" spans="1:4" ht="11.85" hidden="1" customHeight="1" outlineLevel="4">
      <c r="A1717" s="1154"/>
      <c r="B1717" s="1159" t="s">
        <v>4244</v>
      </c>
      <c r="C1717" s="1154" t="s">
        <v>3533</v>
      </c>
      <c r="D1717" s="1156">
        <v>18.57</v>
      </c>
    </row>
    <row r="1718" spans="1:4" ht="11.85" hidden="1" customHeight="1" outlineLevel="4">
      <c r="A1718" s="1154"/>
      <c r="B1718" s="1159" t="s">
        <v>4245</v>
      </c>
      <c r="C1718" s="1154" t="s">
        <v>3533</v>
      </c>
      <c r="D1718" s="1156">
        <v>18.57</v>
      </c>
    </row>
    <row r="1719" spans="1:4" ht="11.85" hidden="1" customHeight="1" outlineLevel="4">
      <c r="A1719" s="1154"/>
      <c r="B1719" s="1159" t="s">
        <v>4246</v>
      </c>
      <c r="C1719" s="1154" t="s">
        <v>3533</v>
      </c>
      <c r="D1719" s="1156">
        <v>18.57</v>
      </c>
    </row>
    <row r="1720" spans="1:4" ht="11.85" hidden="1" customHeight="1" outlineLevel="4">
      <c r="A1720" s="1154"/>
      <c r="B1720" s="1159" t="s">
        <v>4247</v>
      </c>
      <c r="C1720" s="1154" t="s">
        <v>3533</v>
      </c>
      <c r="D1720" s="1156">
        <v>18.57</v>
      </c>
    </row>
    <row r="1721" spans="1:4" ht="11.85" hidden="1" customHeight="1" outlineLevel="4">
      <c r="A1721" s="1154"/>
      <c r="B1721" s="1159" t="s">
        <v>4248</v>
      </c>
      <c r="C1721" s="1154" t="s">
        <v>3533</v>
      </c>
      <c r="D1721" s="1156">
        <v>18.57</v>
      </c>
    </row>
    <row r="1722" spans="1:4" ht="11.85" hidden="1" customHeight="1" outlineLevel="4">
      <c r="A1722" s="1154"/>
      <c r="B1722" s="1159" t="s">
        <v>4249</v>
      </c>
      <c r="C1722" s="1154" t="s">
        <v>3533</v>
      </c>
      <c r="D1722" s="1156">
        <v>18.57</v>
      </c>
    </row>
    <row r="1723" spans="1:4" ht="11.85" hidden="1" customHeight="1" outlineLevel="4">
      <c r="A1723" s="1154"/>
      <c r="B1723" s="1159" t="s">
        <v>4250</v>
      </c>
      <c r="C1723" s="1154" t="s">
        <v>3533</v>
      </c>
      <c r="D1723" s="1156">
        <v>18.57</v>
      </c>
    </row>
    <row r="1724" spans="1:4" ht="11.85" hidden="1" customHeight="1" outlineLevel="4">
      <c r="A1724" s="1154"/>
      <c r="B1724" s="1159" t="s">
        <v>4251</v>
      </c>
      <c r="C1724" s="1154" t="s">
        <v>3533</v>
      </c>
      <c r="D1724" s="1156">
        <v>18.57</v>
      </c>
    </row>
    <row r="1725" spans="1:4" ht="11.85" hidden="1" customHeight="1" outlineLevel="4">
      <c r="A1725" s="1154"/>
      <c r="B1725" s="1159" t="s">
        <v>4252</v>
      </c>
      <c r="C1725" s="1154" t="s">
        <v>3533</v>
      </c>
      <c r="D1725" s="1156">
        <v>18.57</v>
      </c>
    </row>
    <row r="1726" spans="1:4" ht="11.85" hidden="1" customHeight="1" outlineLevel="4">
      <c r="A1726" s="1154"/>
      <c r="B1726" s="1159" t="s">
        <v>4253</v>
      </c>
      <c r="C1726" s="1154" t="s">
        <v>3533</v>
      </c>
      <c r="D1726" s="1156">
        <v>18.57</v>
      </c>
    </row>
    <row r="1727" spans="1:4" ht="11.85" hidden="1" customHeight="1" outlineLevel="4">
      <c r="A1727" s="1154"/>
      <c r="B1727" s="1159" t="s">
        <v>4254</v>
      </c>
      <c r="C1727" s="1154" t="s">
        <v>3533</v>
      </c>
      <c r="D1727" s="1156">
        <v>18.57</v>
      </c>
    </row>
    <row r="1728" spans="1:4" ht="11.85" hidden="1" customHeight="1" outlineLevel="4">
      <c r="A1728" s="1154"/>
      <c r="B1728" s="1159" t="s">
        <v>4255</v>
      </c>
      <c r="C1728" s="1154" t="s">
        <v>3533</v>
      </c>
      <c r="D1728" s="1156">
        <v>18.57</v>
      </c>
    </row>
    <row r="1729" spans="1:4" ht="11.85" hidden="1" customHeight="1" outlineLevel="4">
      <c r="A1729" s="1154"/>
      <c r="B1729" s="1159" t="s">
        <v>4256</v>
      </c>
      <c r="C1729" s="1154" t="s">
        <v>3533</v>
      </c>
      <c r="D1729" s="1156">
        <v>18.57</v>
      </c>
    </row>
    <row r="1730" spans="1:4" ht="11.85" hidden="1" customHeight="1" outlineLevel="4">
      <c r="A1730" s="1154"/>
      <c r="B1730" s="1159" t="s">
        <v>4257</v>
      </c>
      <c r="C1730" s="1154" t="s">
        <v>3533</v>
      </c>
      <c r="D1730" s="1156">
        <v>18.57</v>
      </c>
    </row>
    <row r="1731" spans="1:4" ht="11.85" hidden="1" customHeight="1" outlineLevel="3" collapsed="1">
      <c r="A1731" s="1140"/>
      <c r="B1731" s="1145" t="s">
        <v>3</v>
      </c>
      <c r="C1731" s="1140"/>
      <c r="D1731" s="1141">
        <v>18.57</v>
      </c>
    </row>
    <row r="1732" spans="1:4" ht="11.85" hidden="1" customHeight="1" outlineLevel="4">
      <c r="A1732" s="1154"/>
      <c r="B1732" s="1159" t="s">
        <v>4258</v>
      </c>
      <c r="C1732" s="1154" t="s">
        <v>3533</v>
      </c>
      <c r="D1732" s="1156">
        <v>17.11</v>
      </c>
    </row>
    <row r="1733" spans="1:4" ht="11.85" hidden="1" customHeight="1" outlineLevel="4">
      <c r="A1733" s="1154"/>
      <c r="B1733" s="1159" t="s">
        <v>4259</v>
      </c>
      <c r="C1733" s="1154" t="s">
        <v>3533</v>
      </c>
      <c r="D1733" s="1156">
        <v>17.11</v>
      </c>
    </row>
    <row r="1734" spans="1:4" ht="11.85" hidden="1" customHeight="1" outlineLevel="4">
      <c r="A1734" s="1154"/>
      <c r="B1734" s="1159" t="s">
        <v>4260</v>
      </c>
      <c r="C1734" s="1154" t="s">
        <v>3533</v>
      </c>
      <c r="D1734" s="1156">
        <v>17.11</v>
      </c>
    </row>
    <row r="1735" spans="1:4" ht="11.85" hidden="1" customHeight="1" outlineLevel="4">
      <c r="A1735" s="1154"/>
      <c r="B1735" s="1159" t="s">
        <v>4261</v>
      </c>
      <c r="C1735" s="1154" t="s">
        <v>3533</v>
      </c>
      <c r="D1735" s="1156">
        <v>17.11</v>
      </c>
    </row>
    <row r="1736" spans="1:4" ht="11.85" hidden="1" customHeight="1" outlineLevel="4">
      <c r="A1736" s="1154"/>
      <c r="B1736" s="1159" t="s">
        <v>4262</v>
      </c>
      <c r="C1736" s="1154" t="s">
        <v>3533</v>
      </c>
      <c r="D1736" s="1156">
        <v>17.11</v>
      </c>
    </row>
    <row r="1737" spans="1:4" ht="11.85" hidden="1" customHeight="1" outlineLevel="4">
      <c r="A1737" s="1154"/>
      <c r="B1737" s="1159" t="s">
        <v>4263</v>
      </c>
      <c r="C1737" s="1154" t="s">
        <v>3533</v>
      </c>
      <c r="D1737" s="1156">
        <v>17.11</v>
      </c>
    </row>
    <row r="1738" spans="1:4" ht="11.85" hidden="1" customHeight="1" outlineLevel="4">
      <c r="A1738" s="1154"/>
      <c r="B1738" s="1159" t="s">
        <v>4264</v>
      </c>
      <c r="C1738" s="1154" t="s">
        <v>3533</v>
      </c>
      <c r="D1738" s="1156">
        <v>17.11</v>
      </c>
    </row>
    <row r="1739" spans="1:4" ht="11.85" hidden="1" customHeight="1" outlineLevel="4">
      <c r="A1739" s="1154"/>
      <c r="B1739" s="1159" t="s">
        <v>4265</v>
      </c>
      <c r="C1739" s="1154" t="s">
        <v>3533</v>
      </c>
      <c r="D1739" s="1156">
        <v>17.11</v>
      </c>
    </row>
    <row r="1740" spans="1:4" ht="11.85" hidden="1" customHeight="1" outlineLevel="4">
      <c r="A1740" s="1154"/>
      <c r="B1740" s="1159" t="s">
        <v>4266</v>
      </c>
      <c r="C1740" s="1154" t="s">
        <v>3533</v>
      </c>
      <c r="D1740" s="1156">
        <v>17.11</v>
      </c>
    </row>
    <row r="1741" spans="1:4" ht="11.85" hidden="1" customHeight="1" outlineLevel="4">
      <c r="A1741" s="1154"/>
      <c r="B1741" s="1159" t="s">
        <v>4267</v>
      </c>
      <c r="C1741" s="1154" t="s">
        <v>3533</v>
      </c>
      <c r="D1741" s="1156">
        <v>17.11</v>
      </c>
    </row>
    <row r="1742" spans="1:4" ht="11.85" hidden="1" customHeight="1" outlineLevel="4">
      <c r="A1742" s="1154"/>
      <c r="B1742" s="1159" t="s">
        <v>4268</v>
      </c>
      <c r="C1742" s="1154" t="s">
        <v>3533</v>
      </c>
      <c r="D1742" s="1156">
        <v>17.11</v>
      </c>
    </row>
    <row r="1743" spans="1:4" ht="11.85" hidden="1" customHeight="1" outlineLevel="4">
      <c r="A1743" s="1154"/>
      <c r="B1743" s="1159" t="s">
        <v>4269</v>
      </c>
      <c r="C1743" s="1154" t="s">
        <v>3533</v>
      </c>
      <c r="D1743" s="1156">
        <v>17.11</v>
      </c>
    </row>
    <row r="1744" spans="1:4" ht="11.85" hidden="1" customHeight="1" outlineLevel="4">
      <c r="A1744" s="1154"/>
      <c r="B1744" s="1159" t="s">
        <v>4270</v>
      </c>
      <c r="C1744" s="1154" t="s">
        <v>3533</v>
      </c>
      <c r="D1744" s="1156">
        <v>17.11</v>
      </c>
    </row>
    <row r="1745" spans="1:4" ht="11.85" hidden="1" customHeight="1" outlineLevel="4">
      <c r="A1745" s="1154"/>
      <c r="B1745" s="1159" t="s">
        <v>4271</v>
      </c>
      <c r="C1745" s="1154" t="s">
        <v>3533</v>
      </c>
      <c r="D1745" s="1156">
        <v>18.57</v>
      </c>
    </row>
    <row r="1746" spans="1:4" ht="11.85" hidden="1" customHeight="1" outlineLevel="4">
      <c r="A1746" s="1154"/>
      <c r="B1746" s="1159" t="s">
        <v>4272</v>
      </c>
      <c r="C1746" s="1154" t="s">
        <v>3533</v>
      </c>
      <c r="D1746" s="1156">
        <v>17.11</v>
      </c>
    </row>
    <row r="1747" spans="1:4" ht="11.85" hidden="1" customHeight="1" outlineLevel="4">
      <c r="A1747" s="1154"/>
      <c r="B1747" s="1159" t="s">
        <v>4273</v>
      </c>
      <c r="C1747" s="1154" t="s">
        <v>3533</v>
      </c>
      <c r="D1747" s="1156">
        <v>17.11</v>
      </c>
    </row>
    <row r="1748" spans="1:4" ht="11.85" hidden="1" customHeight="1" outlineLevel="4">
      <c r="A1748" s="1154"/>
      <c r="B1748" s="1159" t="s">
        <v>4274</v>
      </c>
      <c r="C1748" s="1154" t="s">
        <v>3533</v>
      </c>
      <c r="D1748" s="1156">
        <v>17.11</v>
      </c>
    </row>
    <row r="1749" spans="1:4" ht="11.85" hidden="1" customHeight="1" outlineLevel="4">
      <c r="A1749" s="1154"/>
      <c r="B1749" s="1159" t="s">
        <v>4275</v>
      </c>
      <c r="C1749" s="1154" t="s">
        <v>3533</v>
      </c>
      <c r="D1749" s="1156">
        <v>17.11</v>
      </c>
    </row>
    <row r="1750" spans="1:4" ht="11.85" hidden="1" customHeight="1" outlineLevel="4">
      <c r="A1750" s="1154"/>
      <c r="B1750" s="1159" t="s">
        <v>4276</v>
      </c>
      <c r="C1750" s="1154" t="s">
        <v>3533</v>
      </c>
      <c r="D1750" s="1156">
        <v>17.11</v>
      </c>
    </row>
    <row r="1751" spans="1:4" ht="11.85" hidden="1" customHeight="1" outlineLevel="4">
      <c r="A1751" s="1154"/>
      <c r="B1751" s="1159" t="s">
        <v>4277</v>
      </c>
      <c r="C1751" s="1154" t="s">
        <v>3533</v>
      </c>
      <c r="D1751" s="1156">
        <v>17.11</v>
      </c>
    </row>
    <row r="1752" spans="1:4" ht="11.85" hidden="1" customHeight="1" outlineLevel="4">
      <c r="A1752" s="1154"/>
      <c r="B1752" s="1159" t="s">
        <v>4278</v>
      </c>
      <c r="C1752" s="1154" t="s">
        <v>3533</v>
      </c>
      <c r="D1752" s="1156">
        <v>17.11</v>
      </c>
    </row>
    <row r="1753" spans="1:4" ht="11.85" hidden="1" customHeight="1" outlineLevel="4">
      <c r="A1753" s="1154"/>
      <c r="B1753" s="1159" t="s">
        <v>4279</v>
      </c>
      <c r="C1753" s="1154" t="s">
        <v>3533</v>
      </c>
      <c r="D1753" s="1156">
        <v>17.11</v>
      </c>
    </row>
    <row r="1754" spans="1:4" ht="11.85" hidden="1" customHeight="1" outlineLevel="4">
      <c r="A1754" s="1154"/>
      <c r="B1754" s="1159" t="s">
        <v>4280</v>
      </c>
      <c r="C1754" s="1154" t="s">
        <v>3533</v>
      </c>
      <c r="D1754" s="1156">
        <v>17.11</v>
      </c>
    </row>
    <row r="1755" spans="1:4" ht="11.85" hidden="1" customHeight="1" outlineLevel="4">
      <c r="A1755" s="1154"/>
      <c r="B1755" s="1159" t="s">
        <v>4281</v>
      </c>
      <c r="C1755" s="1154" t="s">
        <v>3533</v>
      </c>
      <c r="D1755" s="1156">
        <v>17.11</v>
      </c>
    </row>
    <row r="1756" spans="1:4" ht="11.85" hidden="1" customHeight="1" outlineLevel="4">
      <c r="A1756" s="1154"/>
      <c r="B1756" s="1159" t="s">
        <v>4282</v>
      </c>
      <c r="C1756" s="1154" t="s">
        <v>3533</v>
      </c>
      <c r="D1756" s="1156">
        <v>17.11</v>
      </c>
    </row>
    <row r="1757" spans="1:4" ht="11.85" hidden="1" customHeight="1" outlineLevel="4">
      <c r="A1757" s="1154"/>
      <c r="B1757" s="1159" t="s">
        <v>4283</v>
      </c>
      <c r="C1757" s="1154" t="s">
        <v>3533</v>
      </c>
      <c r="D1757" s="1156">
        <v>17.11</v>
      </c>
    </row>
    <row r="1758" spans="1:4" ht="11.85" hidden="1" customHeight="1" outlineLevel="4">
      <c r="A1758" s="1154"/>
      <c r="B1758" s="1159" t="s">
        <v>4284</v>
      </c>
      <c r="C1758" s="1154" t="s">
        <v>3533</v>
      </c>
      <c r="D1758" s="1156">
        <v>17.11</v>
      </c>
    </row>
    <row r="1759" spans="1:4" ht="11.85" hidden="1" customHeight="1" outlineLevel="4">
      <c r="A1759" s="1154"/>
      <c r="B1759" s="1159" t="s">
        <v>4285</v>
      </c>
      <c r="C1759" s="1154" t="s">
        <v>3533</v>
      </c>
      <c r="D1759" s="1156">
        <v>17.11</v>
      </c>
    </row>
    <row r="1760" spans="1:4" ht="11.85" hidden="1" customHeight="1" outlineLevel="4">
      <c r="A1760" s="1154"/>
      <c r="B1760" s="1159" t="s">
        <v>4286</v>
      </c>
      <c r="C1760" s="1154" t="s">
        <v>3533</v>
      </c>
      <c r="D1760" s="1156">
        <v>17.11</v>
      </c>
    </row>
    <row r="1761" spans="1:4" ht="11.85" hidden="1" customHeight="1" outlineLevel="4">
      <c r="A1761" s="1154"/>
      <c r="B1761" s="1159" t="s">
        <v>4287</v>
      </c>
      <c r="C1761" s="1154" t="s">
        <v>3533</v>
      </c>
      <c r="D1761" s="1156">
        <v>17.11</v>
      </c>
    </row>
    <row r="1762" spans="1:4" ht="11.85" hidden="1" customHeight="1" outlineLevel="4">
      <c r="A1762" s="1154"/>
      <c r="B1762" s="1159" t="s">
        <v>4288</v>
      </c>
      <c r="C1762" s="1154" t="s">
        <v>3533</v>
      </c>
      <c r="D1762" s="1156">
        <v>17.11</v>
      </c>
    </row>
    <row r="1763" spans="1:4" ht="11.85" hidden="1" customHeight="1" outlineLevel="4">
      <c r="A1763" s="1154"/>
      <c r="B1763" s="1159" t="s">
        <v>4289</v>
      </c>
      <c r="C1763" s="1154" t="s">
        <v>3533</v>
      </c>
      <c r="D1763" s="1156">
        <v>17.11</v>
      </c>
    </row>
    <row r="1764" spans="1:4" ht="11.85" hidden="1" customHeight="1" outlineLevel="4">
      <c r="A1764" s="1154"/>
      <c r="B1764" s="1159" t="s">
        <v>4290</v>
      </c>
      <c r="C1764" s="1154" t="s">
        <v>3533</v>
      </c>
      <c r="D1764" s="1156">
        <v>17.11</v>
      </c>
    </row>
    <row r="1765" spans="1:4" ht="11.85" hidden="1" customHeight="1" outlineLevel="2" collapsed="1">
      <c r="A1765" s="1140"/>
      <c r="B1765" s="1143" t="s">
        <v>4003</v>
      </c>
      <c r="C1765" s="1140"/>
      <c r="D1765" s="1141">
        <v>18.46</v>
      </c>
    </row>
    <row r="1766" spans="1:4" ht="11.85" hidden="1" customHeight="1" outlineLevel="3">
      <c r="A1766" s="1154"/>
      <c r="B1766" s="1158" t="s">
        <v>4291</v>
      </c>
      <c r="C1766" s="1154" t="s">
        <v>3533</v>
      </c>
      <c r="D1766" s="1156">
        <v>18.46</v>
      </c>
    </row>
    <row r="1767" spans="1:4" ht="11.85" hidden="1" customHeight="1" outlineLevel="3">
      <c r="A1767" s="1154"/>
      <c r="B1767" s="1158" t="s">
        <v>4292</v>
      </c>
      <c r="C1767" s="1154" t="s">
        <v>3533</v>
      </c>
      <c r="D1767" s="1156">
        <v>18.46</v>
      </c>
    </row>
    <row r="1768" spans="1:4" ht="11.85" hidden="1" customHeight="1" outlineLevel="3">
      <c r="A1768" s="1154"/>
      <c r="B1768" s="1158" t="s">
        <v>4293</v>
      </c>
      <c r="C1768" s="1154" t="s">
        <v>3533</v>
      </c>
      <c r="D1768" s="1156">
        <v>18.46</v>
      </c>
    </row>
    <row r="1769" spans="1:4" ht="11.85" hidden="1" customHeight="1" outlineLevel="3">
      <c r="A1769" s="1154"/>
      <c r="B1769" s="1158" t="s">
        <v>4294</v>
      </c>
      <c r="C1769" s="1154" t="s">
        <v>3533</v>
      </c>
      <c r="D1769" s="1156">
        <v>18.46</v>
      </c>
    </row>
    <row r="1770" spans="1:4" ht="11.85" hidden="1" customHeight="1" outlineLevel="3">
      <c r="A1770" s="1154"/>
      <c r="B1770" s="1158" t="s">
        <v>4295</v>
      </c>
      <c r="C1770" s="1154" t="s">
        <v>3533</v>
      </c>
      <c r="D1770" s="1156">
        <v>18.46</v>
      </c>
    </row>
    <row r="1771" spans="1:4" ht="11.85" hidden="1" customHeight="1" outlineLevel="3">
      <c r="A1771" s="1154"/>
      <c r="B1771" s="1158" t="s">
        <v>4296</v>
      </c>
      <c r="C1771" s="1154" t="s">
        <v>3533</v>
      </c>
      <c r="D1771" s="1156">
        <v>18.46</v>
      </c>
    </row>
    <row r="1772" spans="1:4" ht="11.85" hidden="1" customHeight="1" outlineLevel="3">
      <c r="A1772" s="1154"/>
      <c r="B1772" s="1158" t="s">
        <v>4297</v>
      </c>
      <c r="C1772" s="1154" t="s">
        <v>3533</v>
      </c>
      <c r="D1772" s="1156">
        <v>18.46</v>
      </c>
    </row>
    <row r="1773" spans="1:4" ht="11.85" hidden="1" customHeight="1" outlineLevel="3">
      <c r="A1773" s="1154"/>
      <c r="B1773" s="1158" t="s">
        <v>4298</v>
      </c>
      <c r="C1773" s="1154" t="s">
        <v>3533</v>
      </c>
      <c r="D1773" s="1156">
        <v>18.46</v>
      </c>
    </row>
    <row r="1774" spans="1:4" ht="11.85" hidden="1" customHeight="1" outlineLevel="3">
      <c r="A1774" s="1154"/>
      <c r="B1774" s="1158" t="s">
        <v>4299</v>
      </c>
      <c r="C1774" s="1154" t="s">
        <v>3533</v>
      </c>
      <c r="D1774" s="1156">
        <v>18.46</v>
      </c>
    </row>
    <row r="1775" spans="1:4" ht="11.85" hidden="1" customHeight="1" outlineLevel="3">
      <c r="A1775" s="1154"/>
      <c r="B1775" s="1158" t="s">
        <v>4300</v>
      </c>
      <c r="C1775" s="1154" t="s">
        <v>3533</v>
      </c>
      <c r="D1775" s="1156">
        <v>18.02</v>
      </c>
    </row>
    <row r="1776" spans="1:4" ht="11.85" hidden="1" customHeight="1" outlineLevel="3">
      <c r="A1776" s="1154"/>
      <c r="B1776" s="1158" t="s">
        <v>4301</v>
      </c>
      <c r="C1776" s="1154" t="s">
        <v>3533</v>
      </c>
      <c r="D1776" s="1156">
        <v>18.02</v>
      </c>
    </row>
    <row r="1777" spans="1:4" ht="11.85" hidden="1" customHeight="1" outlineLevel="2" collapsed="1">
      <c r="A1777" s="1140"/>
      <c r="B1777" s="1143" t="s">
        <v>4302</v>
      </c>
      <c r="C1777" s="1140"/>
      <c r="D1777" s="1141">
        <v>22.8</v>
      </c>
    </row>
    <row r="1778" spans="1:4" ht="11.85" hidden="1" customHeight="1" outlineLevel="3" collapsed="1">
      <c r="A1778" s="1140"/>
      <c r="B1778" s="1145" t="s">
        <v>4142</v>
      </c>
      <c r="C1778" s="1140"/>
      <c r="D1778" s="1141">
        <v>22.8</v>
      </c>
    </row>
    <row r="1779" spans="1:4" ht="11.85" hidden="1" customHeight="1" outlineLevel="4">
      <c r="A1779" s="1154"/>
      <c r="B1779" s="1159" t="s">
        <v>4303</v>
      </c>
      <c r="C1779" s="1154" t="s">
        <v>3533</v>
      </c>
      <c r="D1779" s="1156">
        <v>22.8</v>
      </c>
    </row>
    <row r="1780" spans="1:4" ht="11.85" hidden="1" customHeight="1" outlineLevel="4">
      <c r="A1780" s="1154"/>
      <c r="B1780" s="1159" t="s">
        <v>4304</v>
      </c>
      <c r="C1780" s="1154" t="s">
        <v>3533</v>
      </c>
      <c r="D1780" s="1156">
        <v>22.8</v>
      </c>
    </row>
    <row r="1781" spans="1:4" ht="11.85" hidden="1" customHeight="1" outlineLevel="4">
      <c r="A1781" s="1154"/>
      <c r="B1781" s="1159" t="s">
        <v>4305</v>
      </c>
      <c r="C1781" s="1154" t="s">
        <v>3533</v>
      </c>
      <c r="D1781" s="1156">
        <v>22.8</v>
      </c>
    </row>
    <row r="1782" spans="1:4" ht="11.85" hidden="1" customHeight="1" outlineLevel="4">
      <c r="A1782" s="1154" t="s">
        <v>4306</v>
      </c>
      <c r="B1782" s="1159" t="s">
        <v>4307</v>
      </c>
      <c r="C1782" s="1154" t="s">
        <v>3533</v>
      </c>
      <c r="D1782" s="1156">
        <v>22.8</v>
      </c>
    </row>
    <row r="1783" spans="1:4" ht="11.85" hidden="1" customHeight="1" outlineLevel="4">
      <c r="A1783" s="1154" t="s">
        <v>4308</v>
      </c>
      <c r="B1783" s="1159" t="s">
        <v>4309</v>
      </c>
      <c r="C1783" s="1154" t="s">
        <v>3533</v>
      </c>
      <c r="D1783" s="1156">
        <v>22.8</v>
      </c>
    </row>
    <row r="1784" spans="1:4" ht="11.85" hidden="1" customHeight="1" outlineLevel="4">
      <c r="A1784" s="1154" t="s">
        <v>4310</v>
      </c>
      <c r="B1784" s="1159" t="s">
        <v>4311</v>
      </c>
      <c r="C1784" s="1154" t="s">
        <v>3533</v>
      </c>
      <c r="D1784" s="1156">
        <v>22.8</v>
      </c>
    </row>
    <row r="1785" spans="1:4" ht="11.85" hidden="1" customHeight="1" outlineLevel="4">
      <c r="A1785" s="1154"/>
      <c r="B1785" s="1159" t="s">
        <v>4312</v>
      </c>
      <c r="C1785" s="1154" t="s">
        <v>3533</v>
      </c>
      <c r="D1785" s="1156">
        <v>22.8</v>
      </c>
    </row>
    <row r="1786" spans="1:4" ht="11.85" hidden="1" customHeight="1" outlineLevel="4">
      <c r="A1786" s="1154" t="s">
        <v>4313</v>
      </c>
      <c r="B1786" s="1159" t="s">
        <v>4314</v>
      </c>
      <c r="C1786" s="1154" t="s">
        <v>3533</v>
      </c>
      <c r="D1786" s="1156">
        <v>22.8</v>
      </c>
    </row>
    <row r="1787" spans="1:4" ht="11.85" hidden="1" customHeight="1" outlineLevel="3" collapsed="1">
      <c r="A1787" s="1140"/>
      <c r="B1787" s="1145" t="s">
        <v>3957</v>
      </c>
      <c r="C1787" s="1140"/>
      <c r="D1787" s="1141">
        <v>22.72</v>
      </c>
    </row>
    <row r="1788" spans="1:4" ht="11.85" hidden="1" customHeight="1" outlineLevel="4">
      <c r="A1788" s="1154"/>
      <c r="B1788" s="1159" t="s">
        <v>4315</v>
      </c>
      <c r="C1788" s="1154" t="s">
        <v>3533</v>
      </c>
      <c r="D1788" s="1156">
        <v>22.72</v>
      </c>
    </row>
    <row r="1789" spans="1:4" ht="11.85" hidden="1" customHeight="1" outlineLevel="4">
      <c r="A1789" s="1154"/>
      <c r="B1789" s="1159" t="s">
        <v>4316</v>
      </c>
      <c r="C1789" s="1154" t="s">
        <v>3533</v>
      </c>
      <c r="D1789" s="1156">
        <v>22.72</v>
      </c>
    </row>
    <row r="1790" spans="1:4" ht="11.85" hidden="1" customHeight="1" outlineLevel="4">
      <c r="A1790" s="1154"/>
      <c r="B1790" s="1159" t="s">
        <v>4317</v>
      </c>
      <c r="C1790" s="1154" t="s">
        <v>3533</v>
      </c>
      <c r="D1790" s="1156">
        <v>22.72</v>
      </c>
    </row>
    <row r="1791" spans="1:4" ht="11.85" hidden="1" customHeight="1" outlineLevel="4">
      <c r="A1791" s="1154"/>
      <c r="B1791" s="1159" t="s">
        <v>4318</v>
      </c>
      <c r="C1791" s="1154" t="s">
        <v>3533</v>
      </c>
      <c r="D1791" s="1156">
        <v>22.72</v>
      </c>
    </row>
    <row r="1792" spans="1:4" ht="11.85" hidden="1" customHeight="1" outlineLevel="4">
      <c r="A1792" s="1154"/>
      <c r="B1792" s="1159" t="s">
        <v>4319</v>
      </c>
      <c r="C1792" s="1154" t="s">
        <v>3533</v>
      </c>
      <c r="D1792" s="1156">
        <v>22.72</v>
      </c>
    </row>
    <row r="1793" spans="1:4" ht="11.85" hidden="1" customHeight="1" outlineLevel="4">
      <c r="A1793" s="1154"/>
      <c r="B1793" s="1159" t="s">
        <v>4320</v>
      </c>
      <c r="C1793" s="1154" t="s">
        <v>3533</v>
      </c>
      <c r="D1793" s="1156">
        <v>22.72</v>
      </c>
    </row>
    <row r="1794" spans="1:4" ht="11.85" hidden="1" customHeight="1" outlineLevel="4">
      <c r="A1794" s="1154"/>
      <c r="B1794" s="1159" t="s">
        <v>4321</v>
      </c>
      <c r="C1794" s="1154" t="s">
        <v>3533</v>
      </c>
      <c r="D1794" s="1156">
        <v>22.72</v>
      </c>
    </row>
    <row r="1795" spans="1:4" ht="11.85" hidden="1" customHeight="1" outlineLevel="4">
      <c r="A1795" s="1154"/>
      <c r="B1795" s="1159" t="s">
        <v>4322</v>
      </c>
      <c r="C1795" s="1154" t="s">
        <v>3533</v>
      </c>
      <c r="D1795" s="1156">
        <v>22.72</v>
      </c>
    </row>
    <row r="1796" spans="1:4" ht="11.85" hidden="1" customHeight="1" outlineLevel="4">
      <c r="A1796" s="1154"/>
      <c r="B1796" s="1159" t="s">
        <v>4323</v>
      </c>
      <c r="C1796" s="1154" t="s">
        <v>3533</v>
      </c>
      <c r="D1796" s="1156">
        <v>22.72</v>
      </c>
    </row>
    <row r="1797" spans="1:4" ht="11.85" hidden="1" customHeight="1" outlineLevel="4">
      <c r="A1797" s="1154"/>
      <c r="B1797" s="1159" t="s">
        <v>4324</v>
      </c>
      <c r="C1797" s="1154" t="s">
        <v>3533</v>
      </c>
      <c r="D1797" s="1156">
        <v>22.72</v>
      </c>
    </row>
    <row r="1798" spans="1:4" ht="11.85" hidden="1" customHeight="1" outlineLevel="4">
      <c r="A1798" s="1154"/>
      <c r="B1798" s="1159" t="s">
        <v>4325</v>
      </c>
      <c r="C1798" s="1154" t="s">
        <v>3533</v>
      </c>
      <c r="D1798" s="1156">
        <v>22.72</v>
      </c>
    </row>
    <row r="1799" spans="1:4" ht="11.85" hidden="1" customHeight="1" outlineLevel="4">
      <c r="A1799" s="1154"/>
      <c r="B1799" s="1159" t="s">
        <v>4326</v>
      </c>
      <c r="C1799" s="1154" t="s">
        <v>3533</v>
      </c>
      <c r="D1799" s="1156">
        <v>22.72</v>
      </c>
    </row>
    <row r="1800" spans="1:4" ht="11.85" hidden="1" customHeight="1" outlineLevel="4">
      <c r="A1800" s="1154"/>
      <c r="B1800" s="1159" t="s">
        <v>4327</v>
      </c>
      <c r="C1800" s="1154" t="s">
        <v>3533</v>
      </c>
      <c r="D1800" s="1156">
        <v>22.72</v>
      </c>
    </row>
    <row r="1801" spans="1:4" ht="11.85" hidden="1" customHeight="1" outlineLevel="4">
      <c r="A1801" s="1154"/>
      <c r="B1801" s="1159" t="s">
        <v>4328</v>
      </c>
      <c r="C1801" s="1154" t="s">
        <v>3533</v>
      </c>
      <c r="D1801" s="1156">
        <v>22.72</v>
      </c>
    </row>
    <row r="1802" spans="1:4" ht="11.85" hidden="1" customHeight="1" outlineLevel="4">
      <c r="A1802" s="1154"/>
      <c r="B1802" s="1159" t="s">
        <v>4329</v>
      </c>
      <c r="C1802" s="1154" t="s">
        <v>3533</v>
      </c>
      <c r="D1802" s="1156">
        <v>22.72</v>
      </c>
    </row>
    <row r="1803" spans="1:4" ht="11.85" hidden="1" customHeight="1" outlineLevel="4">
      <c r="A1803" s="1154"/>
      <c r="B1803" s="1159" t="s">
        <v>4330</v>
      </c>
      <c r="C1803" s="1154" t="s">
        <v>3533</v>
      </c>
      <c r="D1803" s="1156">
        <v>22.72</v>
      </c>
    </row>
    <row r="1804" spans="1:4" ht="11.85" hidden="1" customHeight="1" outlineLevel="4">
      <c r="A1804" s="1154"/>
      <c r="B1804" s="1159" t="s">
        <v>4331</v>
      </c>
      <c r="C1804" s="1154" t="s">
        <v>3533</v>
      </c>
      <c r="D1804" s="1156">
        <v>22.72</v>
      </c>
    </row>
    <row r="1805" spans="1:4" ht="11.85" hidden="1" customHeight="1" outlineLevel="4">
      <c r="A1805" s="1154"/>
      <c r="B1805" s="1159" t="s">
        <v>4332</v>
      </c>
      <c r="C1805" s="1154" t="s">
        <v>3533</v>
      </c>
      <c r="D1805" s="1156">
        <v>22.72</v>
      </c>
    </row>
    <row r="1806" spans="1:4" ht="11.85" hidden="1" customHeight="1" outlineLevel="4">
      <c r="A1806" s="1154"/>
      <c r="B1806" s="1159" t="s">
        <v>4333</v>
      </c>
      <c r="C1806" s="1154" t="s">
        <v>3533</v>
      </c>
      <c r="D1806" s="1156">
        <v>22.72</v>
      </c>
    </row>
    <row r="1807" spans="1:4" ht="11.85" hidden="1" customHeight="1" outlineLevel="4">
      <c r="A1807" s="1154"/>
      <c r="B1807" s="1159" t="s">
        <v>4334</v>
      </c>
      <c r="C1807" s="1154" t="s">
        <v>3533</v>
      </c>
      <c r="D1807" s="1156">
        <v>22.72</v>
      </c>
    </row>
    <row r="1808" spans="1:4" ht="11.85" hidden="1" customHeight="1" outlineLevel="4">
      <c r="A1808" s="1154"/>
      <c r="B1808" s="1159" t="s">
        <v>4335</v>
      </c>
      <c r="C1808" s="1154" t="s">
        <v>3533</v>
      </c>
      <c r="D1808" s="1156">
        <v>22.72</v>
      </c>
    </row>
    <row r="1809" spans="1:4" ht="11.85" hidden="1" customHeight="1" outlineLevel="4">
      <c r="A1809" s="1154"/>
      <c r="B1809" s="1159" t="s">
        <v>4336</v>
      </c>
      <c r="C1809" s="1154" t="s">
        <v>3533</v>
      </c>
      <c r="D1809" s="1156">
        <v>22.72</v>
      </c>
    </row>
    <row r="1810" spans="1:4" ht="11.85" hidden="1" customHeight="1" outlineLevel="4">
      <c r="A1810" s="1154"/>
      <c r="B1810" s="1159" t="s">
        <v>4337</v>
      </c>
      <c r="C1810" s="1154" t="s">
        <v>3533</v>
      </c>
      <c r="D1810" s="1156">
        <v>22.72</v>
      </c>
    </row>
    <row r="1811" spans="1:4" ht="11.85" hidden="1" customHeight="1" outlineLevel="4">
      <c r="A1811" s="1154"/>
      <c r="B1811" s="1159" t="s">
        <v>4338</v>
      </c>
      <c r="C1811" s="1154" t="s">
        <v>3533</v>
      </c>
      <c r="D1811" s="1156">
        <v>22.72</v>
      </c>
    </row>
    <row r="1812" spans="1:4" ht="11.85" hidden="1" customHeight="1" outlineLevel="4">
      <c r="A1812" s="1154"/>
      <c r="B1812" s="1159" t="s">
        <v>4339</v>
      </c>
      <c r="C1812" s="1154" t="s">
        <v>3533</v>
      </c>
      <c r="D1812" s="1156">
        <v>22.72</v>
      </c>
    </row>
    <row r="1813" spans="1:4" ht="11.85" hidden="1" customHeight="1" outlineLevel="4">
      <c r="A1813" s="1154"/>
      <c r="B1813" s="1159" t="s">
        <v>4340</v>
      </c>
      <c r="C1813" s="1154" t="s">
        <v>3533</v>
      </c>
      <c r="D1813" s="1156">
        <v>22.72</v>
      </c>
    </row>
    <row r="1814" spans="1:4" ht="11.85" hidden="1" customHeight="1" outlineLevel="4">
      <c r="A1814" s="1154"/>
      <c r="B1814" s="1159" t="s">
        <v>4341</v>
      </c>
      <c r="C1814" s="1154" t="s">
        <v>3533</v>
      </c>
      <c r="D1814" s="1156">
        <v>22.72</v>
      </c>
    </row>
    <row r="1815" spans="1:4" ht="11.85" hidden="1" customHeight="1" outlineLevel="4">
      <c r="A1815" s="1154"/>
      <c r="B1815" s="1159" t="s">
        <v>4342</v>
      </c>
      <c r="C1815" s="1154" t="s">
        <v>3533</v>
      </c>
      <c r="D1815" s="1156">
        <v>22.72</v>
      </c>
    </row>
    <row r="1816" spans="1:4" ht="11.85" hidden="1" customHeight="1" outlineLevel="4">
      <c r="A1816" s="1154"/>
      <c r="B1816" s="1159" t="s">
        <v>4343</v>
      </c>
      <c r="C1816" s="1154" t="s">
        <v>3533</v>
      </c>
      <c r="D1816" s="1156">
        <v>22.72</v>
      </c>
    </row>
    <row r="1817" spans="1:4" ht="11.85" hidden="1" customHeight="1" outlineLevel="4">
      <c r="A1817" s="1154"/>
      <c r="B1817" s="1159" t="s">
        <v>4344</v>
      </c>
      <c r="C1817" s="1154" t="s">
        <v>3533</v>
      </c>
      <c r="D1817" s="1156">
        <v>22.72</v>
      </c>
    </row>
    <row r="1818" spans="1:4" ht="11.85" hidden="1" customHeight="1" outlineLevel="4">
      <c r="A1818" s="1154"/>
      <c r="B1818" s="1159" t="s">
        <v>4345</v>
      </c>
      <c r="C1818" s="1154" t="s">
        <v>3533</v>
      </c>
      <c r="D1818" s="1156">
        <v>22.72</v>
      </c>
    </row>
    <row r="1819" spans="1:4" ht="11.85" hidden="1" customHeight="1" outlineLevel="4">
      <c r="A1819" s="1154"/>
      <c r="B1819" s="1159" t="s">
        <v>4346</v>
      </c>
      <c r="C1819" s="1154" t="s">
        <v>3533</v>
      </c>
      <c r="D1819" s="1156">
        <v>22.72</v>
      </c>
    </row>
    <row r="1820" spans="1:4" ht="11.85" hidden="1" customHeight="1" outlineLevel="4">
      <c r="A1820" s="1154"/>
      <c r="B1820" s="1159" t="s">
        <v>4347</v>
      </c>
      <c r="C1820" s="1154" t="s">
        <v>3533</v>
      </c>
      <c r="D1820" s="1156">
        <v>22.72</v>
      </c>
    </row>
    <row r="1821" spans="1:4" ht="11.85" hidden="1" customHeight="1" outlineLevel="4">
      <c r="A1821" s="1154"/>
      <c r="B1821" s="1159" t="s">
        <v>4348</v>
      </c>
      <c r="C1821" s="1154" t="s">
        <v>3533</v>
      </c>
      <c r="D1821" s="1156">
        <v>22.72</v>
      </c>
    </row>
    <row r="1822" spans="1:4" ht="11.85" hidden="1" customHeight="1" outlineLevel="4">
      <c r="A1822" s="1154"/>
      <c r="B1822" s="1159" t="s">
        <v>4349</v>
      </c>
      <c r="C1822" s="1154" t="s">
        <v>3533</v>
      </c>
      <c r="D1822" s="1156">
        <v>22.72</v>
      </c>
    </row>
    <row r="1823" spans="1:4" ht="11.85" hidden="1" customHeight="1" outlineLevel="4">
      <c r="A1823" s="1154"/>
      <c r="B1823" s="1159" t="s">
        <v>4350</v>
      </c>
      <c r="C1823" s="1154" t="s">
        <v>3533</v>
      </c>
      <c r="D1823" s="1156">
        <v>22.72</v>
      </c>
    </row>
    <row r="1824" spans="1:4" ht="11.85" hidden="1" customHeight="1" outlineLevel="4">
      <c r="A1824" s="1154"/>
      <c r="B1824" s="1159" t="s">
        <v>4351</v>
      </c>
      <c r="C1824" s="1154" t="s">
        <v>3533</v>
      </c>
      <c r="D1824" s="1156">
        <v>22.72</v>
      </c>
    </row>
    <row r="1825" spans="1:4" ht="11.85" hidden="1" customHeight="1" outlineLevel="4">
      <c r="A1825" s="1154"/>
      <c r="B1825" s="1159" t="s">
        <v>4352</v>
      </c>
      <c r="C1825" s="1154" t="s">
        <v>3533</v>
      </c>
      <c r="D1825" s="1156">
        <v>22.72</v>
      </c>
    </row>
    <row r="1826" spans="1:4" ht="11.85" hidden="1" customHeight="1" outlineLevel="4">
      <c r="A1826" s="1154"/>
      <c r="B1826" s="1159" t="s">
        <v>4353</v>
      </c>
      <c r="C1826" s="1154" t="s">
        <v>3533</v>
      </c>
      <c r="D1826" s="1156">
        <v>22.72</v>
      </c>
    </row>
    <row r="1827" spans="1:4" ht="11.85" hidden="1" customHeight="1" outlineLevel="4">
      <c r="A1827" s="1154"/>
      <c r="B1827" s="1159" t="s">
        <v>4354</v>
      </c>
      <c r="C1827" s="1154" t="s">
        <v>3533</v>
      </c>
      <c r="D1827" s="1156">
        <v>22.72</v>
      </c>
    </row>
    <row r="1828" spans="1:4" ht="11.85" hidden="1" customHeight="1" outlineLevel="4">
      <c r="A1828" s="1154"/>
      <c r="B1828" s="1159" t="s">
        <v>4355</v>
      </c>
      <c r="C1828" s="1154" t="s">
        <v>3533</v>
      </c>
      <c r="D1828" s="1156">
        <v>22.72</v>
      </c>
    </row>
    <row r="1829" spans="1:4" ht="11.85" hidden="1" customHeight="1" outlineLevel="4">
      <c r="A1829" s="1154"/>
      <c r="B1829" s="1159" t="s">
        <v>4356</v>
      </c>
      <c r="C1829" s="1154" t="s">
        <v>3533</v>
      </c>
      <c r="D1829" s="1156">
        <v>22.72</v>
      </c>
    </row>
    <row r="1830" spans="1:4" ht="11.85" hidden="1" customHeight="1" outlineLevel="4">
      <c r="A1830" s="1154"/>
      <c r="B1830" s="1159" t="s">
        <v>4357</v>
      </c>
      <c r="C1830" s="1154" t="s">
        <v>3533</v>
      </c>
      <c r="D1830" s="1156">
        <v>22.72</v>
      </c>
    </row>
    <row r="1831" spans="1:4" ht="11.85" hidden="1" customHeight="1" outlineLevel="4">
      <c r="A1831" s="1154"/>
      <c r="B1831" s="1159" t="s">
        <v>4358</v>
      </c>
      <c r="C1831" s="1154" t="s">
        <v>3533</v>
      </c>
      <c r="D1831" s="1156">
        <v>22.72</v>
      </c>
    </row>
    <row r="1832" spans="1:4" ht="11.85" hidden="1" customHeight="1" outlineLevel="4">
      <c r="A1832" s="1154"/>
      <c r="B1832" s="1159" t="s">
        <v>4359</v>
      </c>
      <c r="C1832" s="1154" t="s">
        <v>3533</v>
      </c>
      <c r="D1832" s="1156">
        <v>22.72</v>
      </c>
    </row>
    <row r="1833" spans="1:4" ht="11.85" hidden="1" customHeight="1" outlineLevel="4">
      <c r="A1833" s="1154"/>
      <c r="B1833" s="1159" t="s">
        <v>4360</v>
      </c>
      <c r="C1833" s="1154" t="s">
        <v>3533</v>
      </c>
      <c r="D1833" s="1156">
        <v>22.72</v>
      </c>
    </row>
    <row r="1834" spans="1:4" ht="11.85" hidden="1" customHeight="1" outlineLevel="4">
      <c r="A1834" s="1154"/>
      <c r="B1834" s="1159" t="s">
        <v>4361</v>
      </c>
      <c r="C1834" s="1154" t="s">
        <v>3533</v>
      </c>
      <c r="D1834" s="1156">
        <v>22.72</v>
      </c>
    </row>
    <row r="1835" spans="1:4" ht="11.85" hidden="1" customHeight="1" outlineLevel="4">
      <c r="A1835" s="1154"/>
      <c r="B1835" s="1159" t="s">
        <v>4362</v>
      </c>
      <c r="C1835" s="1154" t="s">
        <v>3533</v>
      </c>
      <c r="D1835" s="1156">
        <v>22.72</v>
      </c>
    </row>
    <row r="1836" spans="1:4" ht="11.85" hidden="1" customHeight="1" outlineLevel="4">
      <c r="A1836" s="1154"/>
      <c r="B1836" s="1159" t="s">
        <v>4363</v>
      </c>
      <c r="C1836" s="1154" t="s">
        <v>3533</v>
      </c>
      <c r="D1836" s="1156">
        <v>22.72</v>
      </c>
    </row>
    <row r="1837" spans="1:4" ht="11.85" hidden="1" customHeight="1" outlineLevel="4">
      <c r="A1837" s="1154"/>
      <c r="B1837" s="1159" t="s">
        <v>4364</v>
      </c>
      <c r="C1837" s="1154" t="s">
        <v>3533</v>
      </c>
      <c r="D1837" s="1156">
        <v>22.72</v>
      </c>
    </row>
    <row r="1838" spans="1:4" ht="11.85" hidden="1" customHeight="1" outlineLevel="4">
      <c r="A1838" s="1154"/>
      <c r="B1838" s="1159" t="s">
        <v>4365</v>
      </c>
      <c r="C1838" s="1154" t="s">
        <v>3533</v>
      </c>
      <c r="D1838" s="1156">
        <v>22.72</v>
      </c>
    </row>
    <row r="1839" spans="1:4" ht="11.85" hidden="1" customHeight="1" outlineLevel="4">
      <c r="A1839" s="1154"/>
      <c r="B1839" s="1159" t="s">
        <v>4366</v>
      </c>
      <c r="C1839" s="1154" t="s">
        <v>3533</v>
      </c>
      <c r="D1839" s="1156">
        <v>22.72</v>
      </c>
    </row>
    <row r="1840" spans="1:4" ht="11.85" hidden="1" customHeight="1" outlineLevel="4">
      <c r="A1840" s="1154"/>
      <c r="B1840" s="1159" t="s">
        <v>4367</v>
      </c>
      <c r="C1840" s="1154" t="s">
        <v>3533</v>
      </c>
      <c r="D1840" s="1156">
        <v>22.72</v>
      </c>
    </row>
    <row r="1841" spans="1:4" ht="11.85" hidden="1" customHeight="1" outlineLevel="4">
      <c r="A1841" s="1154"/>
      <c r="B1841" s="1159" t="s">
        <v>4368</v>
      </c>
      <c r="C1841" s="1154" t="s">
        <v>3533</v>
      </c>
      <c r="D1841" s="1156">
        <v>22.72</v>
      </c>
    </row>
    <row r="1842" spans="1:4" ht="11.85" hidden="1" customHeight="1" outlineLevel="4">
      <c r="A1842" s="1154"/>
      <c r="B1842" s="1159" t="s">
        <v>4369</v>
      </c>
      <c r="C1842" s="1154" t="s">
        <v>3533</v>
      </c>
      <c r="D1842" s="1156">
        <v>22.72</v>
      </c>
    </row>
    <row r="1843" spans="1:4" ht="11.85" hidden="1" customHeight="1" outlineLevel="4">
      <c r="A1843" s="1154"/>
      <c r="B1843" s="1159" t="s">
        <v>4370</v>
      </c>
      <c r="C1843" s="1154" t="s">
        <v>3533</v>
      </c>
      <c r="D1843" s="1156">
        <v>22.72</v>
      </c>
    </row>
    <row r="1844" spans="1:4" ht="11.85" hidden="1" customHeight="1" outlineLevel="4">
      <c r="A1844" s="1154"/>
      <c r="B1844" s="1159" t="s">
        <v>4371</v>
      </c>
      <c r="C1844" s="1154" t="s">
        <v>3533</v>
      </c>
      <c r="D1844" s="1156">
        <v>22.72</v>
      </c>
    </row>
    <row r="1845" spans="1:4" ht="11.85" hidden="1" customHeight="1" outlineLevel="4">
      <c r="A1845" s="1154"/>
      <c r="B1845" s="1159" t="s">
        <v>4372</v>
      </c>
      <c r="C1845" s="1154" t="s">
        <v>3533</v>
      </c>
      <c r="D1845" s="1156">
        <v>22.72</v>
      </c>
    </row>
    <row r="1846" spans="1:4" ht="11.85" hidden="1" customHeight="1" outlineLevel="4">
      <c r="A1846" s="1154"/>
      <c r="B1846" s="1159" t="s">
        <v>4373</v>
      </c>
      <c r="C1846" s="1154" t="s">
        <v>3533</v>
      </c>
      <c r="D1846" s="1156">
        <v>22.72</v>
      </c>
    </row>
    <row r="1847" spans="1:4" ht="11.85" hidden="1" customHeight="1" outlineLevel="4">
      <c r="A1847" s="1154"/>
      <c r="B1847" s="1159" t="s">
        <v>4374</v>
      </c>
      <c r="C1847" s="1154" t="s">
        <v>3533</v>
      </c>
      <c r="D1847" s="1156">
        <v>22.72</v>
      </c>
    </row>
    <row r="1848" spans="1:4" ht="11.85" hidden="1" customHeight="1" outlineLevel="4">
      <c r="A1848" s="1154"/>
      <c r="B1848" s="1159" t="s">
        <v>4375</v>
      </c>
      <c r="C1848" s="1154" t="s">
        <v>3533</v>
      </c>
      <c r="D1848" s="1156">
        <v>22.72</v>
      </c>
    </row>
    <row r="1849" spans="1:4" ht="11.85" hidden="1" customHeight="1" outlineLevel="4">
      <c r="A1849" s="1154"/>
      <c r="B1849" s="1159" t="s">
        <v>4376</v>
      </c>
      <c r="C1849" s="1154" t="s">
        <v>3533</v>
      </c>
      <c r="D1849" s="1156">
        <v>22.72</v>
      </c>
    </row>
    <row r="1850" spans="1:4" ht="11.85" hidden="1" customHeight="1" outlineLevel="4">
      <c r="A1850" s="1154"/>
      <c r="B1850" s="1159" t="s">
        <v>4377</v>
      </c>
      <c r="C1850" s="1154" t="s">
        <v>3533</v>
      </c>
      <c r="D1850" s="1156">
        <v>22.72</v>
      </c>
    </row>
    <row r="1851" spans="1:4" ht="11.85" hidden="1" customHeight="1" outlineLevel="4">
      <c r="A1851" s="1154"/>
      <c r="B1851" s="1159" t="s">
        <v>4378</v>
      </c>
      <c r="C1851" s="1154" t="s">
        <v>3533</v>
      </c>
      <c r="D1851" s="1156">
        <v>22.72</v>
      </c>
    </row>
    <row r="1852" spans="1:4" ht="11.85" hidden="1" customHeight="1" outlineLevel="4">
      <c r="A1852" s="1154"/>
      <c r="B1852" s="1159" t="s">
        <v>4379</v>
      </c>
      <c r="C1852" s="1154" t="s">
        <v>3533</v>
      </c>
      <c r="D1852" s="1156">
        <v>22.72</v>
      </c>
    </row>
    <row r="1853" spans="1:4" ht="11.85" hidden="1" customHeight="1" outlineLevel="4">
      <c r="A1853" s="1154"/>
      <c r="B1853" s="1159" t="s">
        <v>4380</v>
      </c>
      <c r="C1853" s="1154" t="s">
        <v>3533</v>
      </c>
      <c r="D1853" s="1156">
        <v>22.72</v>
      </c>
    </row>
    <row r="1854" spans="1:4" ht="11.85" hidden="1" customHeight="1" outlineLevel="4">
      <c r="A1854" s="1154"/>
      <c r="B1854" s="1159" t="s">
        <v>4381</v>
      </c>
      <c r="C1854" s="1154" t="s">
        <v>3533</v>
      </c>
      <c r="D1854" s="1156">
        <v>22.72</v>
      </c>
    </row>
    <row r="1855" spans="1:4" ht="11.85" hidden="1" customHeight="1" outlineLevel="4">
      <c r="A1855" s="1154"/>
      <c r="B1855" s="1159" t="s">
        <v>4382</v>
      </c>
      <c r="C1855" s="1154" t="s">
        <v>3533</v>
      </c>
      <c r="D1855" s="1156">
        <v>22.72</v>
      </c>
    </row>
    <row r="1856" spans="1:4" ht="11.85" hidden="1" customHeight="1" outlineLevel="4">
      <c r="A1856" s="1154"/>
      <c r="B1856" s="1159" t="s">
        <v>4383</v>
      </c>
      <c r="C1856" s="1154" t="s">
        <v>3533</v>
      </c>
      <c r="D1856" s="1156">
        <v>22.72</v>
      </c>
    </row>
    <row r="1857" spans="1:4" ht="11.85" hidden="1" customHeight="1" outlineLevel="4">
      <c r="A1857" s="1154"/>
      <c r="B1857" s="1159" t="s">
        <v>4384</v>
      </c>
      <c r="C1857" s="1154" t="s">
        <v>3533</v>
      </c>
      <c r="D1857" s="1156">
        <v>22.72</v>
      </c>
    </row>
    <row r="1858" spans="1:4" ht="11.85" hidden="1" customHeight="1" outlineLevel="4">
      <c r="A1858" s="1154"/>
      <c r="B1858" s="1159" t="s">
        <v>4385</v>
      </c>
      <c r="C1858" s="1154" t="s">
        <v>3533</v>
      </c>
      <c r="D1858" s="1156">
        <v>22.72</v>
      </c>
    </row>
    <row r="1859" spans="1:4" ht="11.85" hidden="1" customHeight="1" outlineLevel="4">
      <c r="A1859" s="1154"/>
      <c r="B1859" s="1159" t="s">
        <v>4386</v>
      </c>
      <c r="C1859" s="1154" t="s">
        <v>3533</v>
      </c>
      <c r="D1859" s="1156">
        <v>22.72</v>
      </c>
    </row>
    <row r="1860" spans="1:4" ht="11.85" hidden="1" customHeight="1" outlineLevel="4">
      <c r="A1860" s="1154"/>
      <c r="B1860" s="1159" t="s">
        <v>4387</v>
      </c>
      <c r="C1860" s="1154" t="s">
        <v>3533</v>
      </c>
      <c r="D1860" s="1156">
        <v>22.72</v>
      </c>
    </row>
    <row r="1861" spans="1:4" ht="11.85" hidden="1" customHeight="1" outlineLevel="4">
      <c r="A1861" s="1154"/>
      <c r="B1861" s="1159" t="s">
        <v>4388</v>
      </c>
      <c r="C1861" s="1154" t="s">
        <v>3533</v>
      </c>
      <c r="D1861" s="1156">
        <v>22.72</v>
      </c>
    </row>
    <row r="1862" spans="1:4" ht="11.85" hidden="1" customHeight="1" outlineLevel="4">
      <c r="A1862" s="1154"/>
      <c r="B1862" s="1159" t="s">
        <v>4389</v>
      </c>
      <c r="C1862" s="1154" t="s">
        <v>3533</v>
      </c>
      <c r="D1862" s="1156">
        <v>22.72</v>
      </c>
    </row>
    <row r="1863" spans="1:4" ht="11.85" hidden="1" customHeight="1" outlineLevel="4">
      <c r="A1863" s="1154"/>
      <c r="B1863" s="1159" t="s">
        <v>4390</v>
      </c>
      <c r="C1863" s="1154" t="s">
        <v>3533</v>
      </c>
      <c r="D1863" s="1156">
        <v>22.72</v>
      </c>
    </row>
    <row r="1864" spans="1:4" ht="11.85" hidden="1" customHeight="1" outlineLevel="4">
      <c r="A1864" s="1154"/>
      <c r="B1864" s="1159" t="s">
        <v>4391</v>
      </c>
      <c r="C1864" s="1154" t="s">
        <v>3533</v>
      </c>
      <c r="D1864" s="1156">
        <v>22.72</v>
      </c>
    </row>
    <row r="1865" spans="1:4" ht="11.85" hidden="1" customHeight="1" outlineLevel="4">
      <c r="A1865" s="1154"/>
      <c r="B1865" s="1159" t="s">
        <v>4392</v>
      </c>
      <c r="C1865" s="1154" t="s">
        <v>3533</v>
      </c>
      <c r="D1865" s="1156">
        <v>22.72</v>
      </c>
    </row>
    <row r="1866" spans="1:4" ht="11.85" hidden="1" customHeight="1" outlineLevel="4">
      <c r="A1866" s="1154"/>
      <c r="B1866" s="1159" t="s">
        <v>4393</v>
      </c>
      <c r="C1866" s="1154" t="s">
        <v>3533</v>
      </c>
      <c r="D1866" s="1156">
        <v>22.72</v>
      </c>
    </row>
    <row r="1867" spans="1:4" ht="11.85" hidden="1" customHeight="1" outlineLevel="4">
      <c r="A1867" s="1154"/>
      <c r="B1867" s="1159" t="s">
        <v>4394</v>
      </c>
      <c r="C1867" s="1154" t="s">
        <v>3533</v>
      </c>
      <c r="D1867" s="1156">
        <v>22.72</v>
      </c>
    </row>
    <row r="1868" spans="1:4" ht="11.85" hidden="1" customHeight="1" outlineLevel="4">
      <c r="A1868" s="1154"/>
      <c r="B1868" s="1159" t="s">
        <v>4395</v>
      </c>
      <c r="C1868" s="1154" t="s">
        <v>3533</v>
      </c>
      <c r="D1868" s="1156">
        <v>22.72</v>
      </c>
    </row>
    <row r="1869" spans="1:4" ht="11.85" hidden="1" customHeight="1" outlineLevel="4">
      <c r="A1869" s="1154"/>
      <c r="B1869" s="1159" t="s">
        <v>4396</v>
      </c>
      <c r="C1869" s="1154" t="s">
        <v>3533</v>
      </c>
      <c r="D1869" s="1156">
        <v>22.72</v>
      </c>
    </row>
    <row r="1870" spans="1:4" ht="11.85" hidden="1" customHeight="1" outlineLevel="4">
      <c r="A1870" s="1154"/>
      <c r="B1870" s="1159" t="s">
        <v>4397</v>
      </c>
      <c r="C1870" s="1154" t="s">
        <v>3533</v>
      </c>
      <c r="D1870" s="1156">
        <v>22.72</v>
      </c>
    </row>
    <row r="1871" spans="1:4" ht="11.85" hidden="1" customHeight="1" outlineLevel="4">
      <c r="A1871" s="1154"/>
      <c r="B1871" s="1159" t="s">
        <v>4398</v>
      </c>
      <c r="C1871" s="1154" t="s">
        <v>3533</v>
      </c>
      <c r="D1871" s="1156">
        <v>22.72</v>
      </c>
    </row>
    <row r="1872" spans="1:4" ht="11.85" hidden="1" customHeight="1" outlineLevel="4">
      <c r="A1872" s="1154"/>
      <c r="B1872" s="1159" t="s">
        <v>4399</v>
      </c>
      <c r="C1872" s="1154" t="s">
        <v>3533</v>
      </c>
      <c r="D1872" s="1156">
        <v>22.72</v>
      </c>
    </row>
    <row r="1873" spans="1:4" ht="11.85" hidden="1" customHeight="1" outlineLevel="4">
      <c r="A1873" s="1154"/>
      <c r="B1873" s="1159" t="s">
        <v>4400</v>
      </c>
      <c r="C1873" s="1154" t="s">
        <v>3533</v>
      </c>
      <c r="D1873" s="1156">
        <v>22.72</v>
      </c>
    </row>
    <row r="1874" spans="1:4" ht="11.85" hidden="1" customHeight="1" outlineLevel="4">
      <c r="A1874" s="1154"/>
      <c r="B1874" s="1159" t="s">
        <v>4401</v>
      </c>
      <c r="C1874" s="1154" t="s">
        <v>3533</v>
      </c>
      <c r="D1874" s="1156">
        <v>22.72</v>
      </c>
    </row>
    <row r="1875" spans="1:4" ht="11.85" hidden="1" customHeight="1" outlineLevel="4">
      <c r="A1875" s="1154"/>
      <c r="B1875" s="1159" t="s">
        <v>4402</v>
      </c>
      <c r="C1875" s="1154" t="s">
        <v>3533</v>
      </c>
      <c r="D1875" s="1156">
        <v>22.72</v>
      </c>
    </row>
    <row r="1876" spans="1:4" ht="11.85" hidden="1" customHeight="1" outlineLevel="4">
      <c r="A1876" s="1154"/>
      <c r="B1876" s="1159" t="s">
        <v>4403</v>
      </c>
      <c r="C1876" s="1154" t="s">
        <v>3533</v>
      </c>
      <c r="D1876" s="1156">
        <v>22.72</v>
      </c>
    </row>
    <row r="1877" spans="1:4" ht="11.85" hidden="1" customHeight="1" outlineLevel="4">
      <c r="A1877" s="1154"/>
      <c r="B1877" s="1159" t="s">
        <v>4404</v>
      </c>
      <c r="C1877" s="1154" t="s">
        <v>3533</v>
      </c>
      <c r="D1877" s="1156">
        <v>22.72</v>
      </c>
    </row>
    <row r="1878" spans="1:4" ht="11.85" hidden="1" customHeight="1" outlineLevel="4">
      <c r="A1878" s="1154"/>
      <c r="B1878" s="1159" t="s">
        <v>4405</v>
      </c>
      <c r="C1878" s="1154" t="s">
        <v>3533</v>
      </c>
      <c r="D1878" s="1156">
        <v>22.72</v>
      </c>
    </row>
    <row r="1879" spans="1:4" ht="11.85" hidden="1" customHeight="1" outlineLevel="4">
      <c r="A1879" s="1154"/>
      <c r="B1879" s="1159" t="s">
        <v>4406</v>
      </c>
      <c r="C1879" s="1154" t="s">
        <v>3533</v>
      </c>
      <c r="D1879" s="1156">
        <v>22.72</v>
      </c>
    </row>
    <row r="1880" spans="1:4" ht="11.85" hidden="1" customHeight="1" outlineLevel="4">
      <c r="A1880" s="1154"/>
      <c r="B1880" s="1159" t="s">
        <v>4407</v>
      </c>
      <c r="C1880" s="1154" t="s">
        <v>3533</v>
      </c>
      <c r="D1880" s="1156">
        <v>22.72</v>
      </c>
    </row>
    <row r="1881" spans="1:4" ht="11.85" hidden="1" customHeight="1" outlineLevel="4">
      <c r="A1881" s="1154"/>
      <c r="B1881" s="1159" t="s">
        <v>4408</v>
      </c>
      <c r="C1881" s="1154" t="s">
        <v>3533</v>
      </c>
      <c r="D1881" s="1156">
        <v>22.72</v>
      </c>
    </row>
    <row r="1882" spans="1:4" ht="11.85" hidden="1" customHeight="1" outlineLevel="4">
      <c r="A1882" s="1154"/>
      <c r="B1882" s="1159" t="s">
        <v>4409</v>
      </c>
      <c r="C1882" s="1154" t="s">
        <v>3533</v>
      </c>
      <c r="D1882" s="1156">
        <v>22.72</v>
      </c>
    </row>
    <row r="1883" spans="1:4" ht="11.85" hidden="1" customHeight="1" outlineLevel="4">
      <c r="A1883" s="1154"/>
      <c r="B1883" s="1159" t="s">
        <v>4410</v>
      </c>
      <c r="C1883" s="1154" t="s">
        <v>3533</v>
      </c>
      <c r="D1883" s="1156">
        <v>22.72</v>
      </c>
    </row>
    <row r="1884" spans="1:4" ht="11.85" hidden="1" customHeight="1" outlineLevel="4">
      <c r="A1884" s="1154"/>
      <c r="B1884" s="1159" t="s">
        <v>4411</v>
      </c>
      <c r="C1884" s="1154" t="s">
        <v>3533</v>
      </c>
      <c r="D1884" s="1156">
        <v>22.72</v>
      </c>
    </row>
    <row r="1885" spans="1:4" ht="11.85" hidden="1" customHeight="1" outlineLevel="4">
      <c r="A1885" s="1154"/>
      <c r="B1885" s="1159" t="s">
        <v>4412</v>
      </c>
      <c r="C1885" s="1154" t="s">
        <v>3533</v>
      </c>
      <c r="D1885" s="1156">
        <v>22.72</v>
      </c>
    </row>
    <row r="1886" spans="1:4" ht="11.85" hidden="1" customHeight="1" outlineLevel="4">
      <c r="A1886" s="1154"/>
      <c r="B1886" s="1159" t="s">
        <v>4413</v>
      </c>
      <c r="C1886" s="1154" t="s">
        <v>3533</v>
      </c>
      <c r="D1886" s="1156">
        <v>22.72</v>
      </c>
    </row>
    <row r="1887" spans="1:4" ht="11.85" hidden="1" customHeight="1" outlineLevel="4">
      <c r="A1887" s="1154"/>
      <c r="B1887" s="1159" t="s">
        <v>4414</v>
      </c>
      <c r="C1887" s="1154" t="s">
        <v>3533</v>
      </c>
      <c r="D1887" s="1156">
        <v>22.72</v>
      </c>
    </row>
    <row r="1888" spans="1:4" ht="11.85" hidden="1" customHeight="1" outlineLevel="4">
      <c r="A1888" s="1154"/>
      <c r="B1888" s="1159" t="s">
        <v>4415</v>
      </c>
      <c r="C1888" s="1154" t="s">
        <v>3533</v>
      </c>
      <c r="D1888" s="1156">
        <v>22.72</v>
      </c>
    </row>
    <row r="1889" spans="1:4" ht="11.85" hidden="1" customHeight="1" outlineLevel="4">
      <c r="A1889" s="1154"/>
      <c r="B1889" s="1159" t="s">
        <v>4416</v>
      </c>
      <c r="C1889" s="1154" t="s">
        <v>3533</v>
      </c>
      <c r="D1889" s="1156">
        <v>22.72</v>
      </c>
    </row>
    <row r="1890" spans="1:4" ht="11.85" hidden="1" customHeight="1" outlineLevel="4">
      <c r="A1890" s="1154"/>
      <c r="B1890" s="1159" t="s">
        <v>4417</v>
      </c>
      <c r="C1890" s="1154" t="s">
        <v>3533</v>
      </c>
      <c r="D1890" s="1156">
        <v>22.72</v>
      </c>
    </row>
    <row r="1891" spans="1:4" ht="11.85" hidden="1" customHeight="1" outlineLevel="4">
      <c r="A1891" s="1154"/>
      <c r="B1891" s="1159" t="s">
        <v>4418</v>
      </c>
      <c r="C1891" s="1154" t="s">
        <v>3533</v>
      </c>
      <c r="D1891" s="1156">
        <v>22.72</v>
      </c>
    </row>
    <row r="1892" spans="1:4" ht="11.85" hidden="1" customHeight="1" outlineLevel="4">
      <c r="A1892" s="1154"/>
      <c r="B1892" s="1159" t="s">
        <v>4419</v>
      </c>
      <c r="C1892" s="1154" t="s">
        <v>3533</v>
      </c>
      <c r="D1892" s="1156">
        <v>22.72</v>
      </c>
    </row>
    <row r="1893" spans="1:4" ht="11.85" hidden="1" customHeight="1" outlineLevel="3" collapsed="1">
      <c r="A1893" s="1140"/>
      <c r="B1893" s="1145" t="s">
        <v>3</v>
      </c>
      <c r="C1893" s="1140"/>
      <c r="D1893" s="1141">
        <v>22.72</v>
      </c>
    </row>
    <row r="1894" spans="1:4" ht="11.85" hidden="1" customHeight="1" outlineLevel="4">
      <c r="A1894" s="1154"/>
      <c r="B1894" s="1159" t="s">
        <v>4420</v>
      </c>
      <c r="C1894" s="1154" t="s">
        <v>3533</v>
      </c>
      <c r="D1894" s="1156">
        <v>21.73</v>
      </c>
    </row>
    <row r="1895" spans="1:4" ht="11.85" hidden="1" customHeight="1" outlineLevel="4">
      <c r="A1895" s="1154"/>
      <c r="B1895" s="1159" t="s">
        <v>4421</v>
      </c>
      <c r="C1895" s="1154" t="s">
        <v>3533</v>
      </c>
      <c r="D1895" s="1156">
        <v>21.73</v>
      </c>
    </row>
    <row r="1896" spans="1:4" ht="11.85" hidden="1" customHeight="1" outlineLevel="4">
      <c r="A1896" s="1154"/>
      <c r="B1896" s="1159" t="s">
        <v>4422</v>
      </c>
      <c r="C1896" s="1154" t="s">
        <v>3533</v>
      </c>
      <c r="D1896" s="1156">
        <v>21.73</v>
      </c>
    </row>
    <row r="1897" spans="1:4" ht="11.85" hidden="1" customHeight="1" outlineLevel="4">
      <c r="A1897" s="1154"/>
      <c r="B1897" s="1159" t="s">
        <v>4423</v>
      </c>
      <c r="C1897" s="1154" t="s">
        <v>3533</v>
      </c>
      <c r="D1897" s="1156">
        <v>21.73</v>
      </c>
    </row>
    <row r="1898" spans="1:4" ht="11.85" hidden="1" customHeight="1" outlineLevel="4">
      <c r="A1898" s="1154"/>
      <c r="B1898" s="1159" t="s">
        <v>4424</v>
      </c>
      <c r="C1898" s="1154" t="s">
        <v>3533</v>
      </c>
      <c r="D1898" s="1156">
        <v>21.73</v>
      </c>
    </row>
    <row r="1899" spans="1:4" ht="11.85" hidden="1" customHeight="1" outlineLevel="4">
      <c r="A1899" s="1154"/>
      <c r="B1899" s="1159" t="s">
        <v>4425</v>
      </c>
      <c r="C1899" s="1154" t="s">
        <v>3533</v>
      </c>
      <c r="D1899" s="1156">
        <v>21.73</v>
      </c>
    </row>
    <row r="1900" spans="1:4" ht="11.85" hidden="1" customHeight="1" outlineLevel="4">
      <c r="A1900" s="1154"/>
      <c r="B1900" s="1159" t="s">
        <v>4426</v>
      </c>
      <c r="C1900" s="1154" t="s">
        <v>3533</v>
      </c>
      <c r="D1900" s="1156">
        <v>21.73</v>
      </c>
    </row>
    <row r="1901" spans="1:4" ht="11.85" hidden="1" customHeight="1" outlineLevel="4">
      <c r="A1901" s="1154"/>
      <c r="B1901" s="1159" t="s">
        <v>4427</v>
      </c>
      <c r="C1901" s="1154" t="s">
        <v>3533</v>
      </c>
      <c r="D1901" s="1156">
        <v>21.73</v>
      </c>
    </row>
    <row r="1902" spans="1:4" ht="11.85" hidden="1" customHeight="1" outlineLevel="4">
      <c r="A1902" s="1154"/>
      <c r="B1902" s="1159" t="s">
        <v>4428</v>
      </c>
      <c r="C1902" s="1154" t="s">
        <v>3533</v>
      </c>
      <c r="D1902" s="1156">
        <v>21.73</v>
      </c>
    </row>
    <row r="1903" spans="1:4" ht="11.85" hidden="1" customHeight="1" outlineLevel="4">
      <c r="A1903" s="1154"/>
      <c r="B1903" s="1159" t="s">
        <v>4429</v>
      </c>
      <c r="C1903" s="1154" t="s">
        <v>3533</v>
      </c>
      <c r="D1903" s="1156">
        <v>21.73</v>
      </c>
    </row>
    <row r="1904" spans="1:4" ht="11.85" hidden="1" customHeight="1" outlineLevel="4">
      <c r="A1904" s="1154"/>
      <c r="B1904" s="1159" t="s">
        <v>4430</v>
      </c>
      <c r="C1904" s="1154" t="s">
        <v>3533</v>
      </c>
      <c r="D1904" s="1156">
        <v>21.73</v>
      </c>
    </row>
    <row r="1905" spans="1:4" ht="11.85" hidden="1" customHeight="1" outlineLevel="4">
      <c r="A1905" s="1154"/>
      <c r="B1905" s="1159" t="s">
        <v>4431</v>
      </c>
      <c r="C1905" s="1154" t="s">
        <v>3533</v>
      </c>
      <c r="D1905" s="1156">
        <v>21.73</v>
      </c>
    </row>
    <row r="1906" spans="1:4" ht="11.85" hidden="1" customHeight="1" outlineLevel="4">
      <c r="A1906" s="1154"/>
      <c r="B1906" s="1159" t="s">
        <v>4432</v>
      </c>
      <c r="C1906" s="1154" t="s">
        <v>3533</v>
      </c>
      <c r="D1906" s="1156">
        <v>22.72</v>
      </c>
    </row>
    <row r="1907" spans="1:4" ht="11.85" hidden="1" customHeight="1" outlineLevel="4">
      <c r="A1907" s="1154"/>
      <c r="B1907" s="1159" t="s">
        <v>4433</v>
      </c>
      <c r="C1907" s="1154" t="s">
        <v>3533</v>
      </c>
      <c r="D1907" s="1156">
        <v>21.73</v>
      </c>
    </row>
    <row r="1908" spans="1:4" ht="11.85" hidden="1" customHeight="1" outlineLevel="4">
      <c r="A1908" s="1154"/>
      <c r="B1908" s="1159" t="s">
        <v>4434</v>
      </c>
      <c r="C1908" s="1154" t="s">
        <v>3533</v>
      </c>
      <c r="D1908" s="1156">
        <v>21.73</v>
      </c>
    </row>
    <row r="1909" spans="1:4" ht="11.85" hidden="1" customHeight="1" outlineLevel="4">
      <c r="A1909" s="1154"/>
      <c r="B1909" s="1159" t="s">
        <v>4435</v>
      </c>
      <c r="C1909" s="1154" t="s">
        <v>3533</v>
      </c>
      <c r="D1909" s="1156">
        <v>21.73</v>
      </c>
    </row>
    <row r="1910" spans="1:4" ht="11.85" hidden="1" customHeight="1" outlineLevel="4">
      <c r="A1910" s="1154"/>
      <c r="B1910" s="1159" t="s">
        <v>4436</v>
      </c>
      <c r="C1910" s="1154" t="s">
        <v>3533</v>
      </c>
      <c r="D1910" s="1156">
        <v>21.73</v>
      </c>
    </row>
    <row r="1911" spans="1:4" ht="11.85" hidden="1" customHeight="1" outlineLevel="4">
      <c r="A1911" s="1154"/>
      <c r="B1911" s="1159" t="s">
        <v>4437</v>
      </c>
      <c r="C1911" s="1154" t="s">
        <v>3533</v>
      </c>
      <c r="D1911" s="1156">
        <v>21.73</v>
      </c>
    </row>
    <row r="1912" spans="1:4" ht="11.85" hidden="1" customHeight="1" outlineLevel="4">
      <c r="A1912" s="1154"/>
      <c r="B1912" s="1159" t="s">
        <v>4438</v>
      </c>
      <c r="C1912" s="1154" t="s">
        <v>3533</v>
      </c>
      <c r="D1912" s="1156">
        <v>21.73</v>
      </c>
    </row>
    <row r="1913" spans="1:4" ht="11.85" hidden="1" customHeight="1" outlineLevel="4">
      <c r="A1913" s="1154"/>
      <c r="B1913" s="1159" t="s">
        <v>4439</v>
      </c>
      <c r="C1913" s="1154" t="s">
        <v>3533</v>
      </c>
      <c r="D1913" s="1156">
        <v>21.73</v>
      </c>
    </row>
    <row r="1914" spans="1:4" ht="11.85" hidden="1" customHeight="1" outlineLevel="4">
      <c r="A1914" s="1154"/>
      <c r="B1914" s="1159" t="s">
        <v>4440</v>
      </c>
      <c r="C1914" s="1154" t="s">
        <v>3533</v>
      </c>
      <c r="D1914" s="1156">
        <v>21.73</v>
      </c>
    </row>
    <row r="1915" spans="1:4" ht="11.85" hidden="1" customHeight="1" outlineLevel="4">
      <c r="A1915" s="1154"/>
      <c r="B1915" s="1159" t="s">
        <v>4441</v>
      </c>
      <c r="C1915" s="1154" t="s">
        <v>3533</v>
      </c>
      <c r="D1915" s="1156">
        <v>21.73</v>
      </c>
    </row>
    <row r="1916" spans="1:4" ht="11.85" hidden="1" customHeight="1" outlineLevel="4">
      <c r="A1916" s="1154"/>
      <c r="B1916" s="1159" t="s">
        <v>4442</v>
      </c>
      <c r="C1916" s="1154" t="s">
        <v>3533</v>
      </c>
      <c r="D1916" s="1156">
        <v>21.73</v>
      </c>
    </row>
    <row r="1917" spans="1:4" ht="11.85" hidden="1" customHeight="1" outlineLevel="4">
      <c r="A1917" s="1154"/>
      <c r="B1917" s="1159" t="s">
        <v>4443</v>
      </c>
      <c r="C1917" s="1154" t="s">
        <v>3533</v>
      </c>
      <c r="D1917" s="1156">
        <v>21.73</v>
      </c>
    </row>
    <row r="1918" spans="1:4" ht="11.85" hidden="1" customHeight="1" outlineLevel="4">
      <c r="A1918" s="1154"/>
      <c r="B1918" s="1159" t="s">
        <v>4444</v>
      </c>
      <c r="C1918" s="1154" t="s">
        <v>3533</v>
      </c>
      <c r="D1918" s="1156">
        <v>21.73</v>
      </c>
    </row>
    <row r="1919" spans="1:4" ht="11.85" hidden="1" customHeight="1" outlineLevel="4">
      <c r="A1919" s="1154"/>
      <c r="B1919" s="1159" t="s">
        <v>4445</v>
      </c>
      <c r="C1919" s="1154" t="s">
        <v>3533</v>
      </c>
      <c r="D1919" s="1156">
        <v>21.73</v>
      </c>
    </row>
    <row r="1920" spans="1:4" ht="11.85" hidden="1" customHeight="1" outlineLevel="4">
      <c r="A1920" s="1154"/>
      <c r="B1920" s="1159" t="s">
        <v>4446</v>
      </c>
      <c r="C1920" s="1154" t="s">
        <v>3533</v>
      </c>
      <c r="D1920" s="1156">
        <v>21.73</v>
      </c>
    </row>
    <row r="1921" spans="1:4" ht="11.85" hidden="1" customHeight="1" outlineLevel="4">
      <c r="A1921" s="1154"/>
      <c r="B1921" s="1159" t="s">
        <v>4447</v>
      </c>
      <c r="C1921" s="1154" t="s">
        <v>3533</v>
      </c>
      <c r="D1921" s="1156">
        <v>21.73</v>
      </c>
    </row>
    <row r="1922" spans="1:4" ht="11.85" hidden="1" customHeight="1" outlineLevel="4">
      <c r="A1922" s="1154"/>
      <c r="B1922" s="1159" t="s">
        <v>4448</v>
      </c>
      <c r="C1922" s="1154" t="s">
        <v>3533</v>
      </c>
      <c r="D1922" s="1156">
        <v>21.73</v>
      </c>
    </row>
    <row r="1923" spans="1:4" ht="11.85" hidden="1" customHeight="1" outlineLevel="4">
      <c r="A1923" s="1154"/>
      <c r="B1923" s="1159" t="s">
        <v>4449</v>
      </c>
      <c r="C1923" s="1154" t="s">
        <v>3533</v>
      </c>
      <c r="D1923" s="1156">
        <v>21.73</v>
      </c>
    </row>
    <row r="1924" spans="1:4" ht="11.85" hidden="1" customHeight="1" outlineLevel="4">
      <c r="A1924" s="1154"/>
      <c r="B1924" s="1159" t="s">
        <v>4450</v>
      </c>
      <c r="C1924" s="1154" t="s">
        <v>3533</v>
      </c>
      <c r="D1924" s="1156">
        <v>21.73</v>
      </c>
    </row>
    <row r="1925" spans="1:4" ht="11.85" hidden="1" customHeight="1" outlineLevel="4">
      <c r="A1925" s="1154"/>
      <c r="B1925" s="1159" t="s">
        <v>4451</v>
      </c>
      <c r="C1925" s="1154" t="s">
        <v>3533</v>
      </c>
      <c r="D1925" s="1156">
        <v>21.73</v>
      </c>
    </row>
    <row r="1926" spans="1:4" ht="11.85" hidden="1" customHeight="1" outlineLevel="2" collapsed="1">
      <c r="A1926" s="1140"/>
      <c r="B1926" s="1143" t="s">
        <v>4090</v>
      </c>
      <c r="C1926" s="1140"/>
      <c r="D1926" s="1141">
        <v>18.91</v>
      </c>
    </row>
    <row r="1927" spans="1:4" ht="11.85" hidden="1" customHeight="1" outlineLevel="3">
      <c r="A1927" s="1154"/>
      <c r="B1927" s="1158" t="s">
        <v>4452</v>
      </c>
      <c r="C1927" s="1154" t="s">
        <v>3533</v>
      </c>
      <c r="D1927" s="1156">
        <v>18.91</v>
      </c>
    </row>
    <row r="1928" spans="1:4" ht="11.85" hidden="1" customHeight="1" outlineLevel="3">
      <c r="A1928" s="1154"/>
      <c r="B1928" s="1158" t="s">
        <v>4453</v>
      </c>
      <c r="C1928" s="1154" t="s">
        <v>3533</v>
      </c>
      <c r="D1928" s="1156">
        <v>18.91</v>
      </c>
    </row>
    <row r="1929" spans="1:4" ht="11.85" hidden="1" customHeight="1" outlineLevel="3">
      <c r="A1929" s="1154"/>
      <c r="B1929" s="1158" t="s">
        <v>4454</v>
      </c>
      <c r="C1929" s="1154" t="s">
        <v>3533</v>
      </c>
      <c r="D1929" s="1156">
        <v>18.91</v>
      </c>
    </row>
    <row r="1930" spans="1:4" ht="11.85" hidden="1" customHeight="1" outlineLevel="3">
      <c r="A1930" s="1154"/>
      <c r="B1930" s="1158" t="s">
        <v>4455</v>
      </c>
      <c r="C1930" s="1154" t="s">
        <v>3533</v>
      </c>
      <c r="D1930" s="1156">
        <v>18.91</v>
      </c>
    </row>
    <row r="1931" spans="1:4" ht="11.85" hidden="1" customHeight="1" outlineLevel="3">
      <c r="A1931" s="1154"/>
      <c r="B1931" s="1158" t="s">
        <v>4456</v>
      </c>
      <c r="C1931" s="1154" t="s">
        <v>3533</v>
      </c>
      <c r="D1931" s="1156">
        <v>18.91</v>
      </c>
    </row>
    <row r="1932" spans="1:4" ht="11.85" hidden="1" customHeight="1" outlineLevel="3">
      <c r="A1932" s="1154"/>
      <c r="B1932" s="1158" t="s">
        <v>4457</v>
      </c>
      <c r="C1932" s="1154" t="s">
        <v>3533</v>
      </c>
      <c r="D1932" s="1156">
        <v>18.91</v>
      </c>
    </row>
    <row r="1933" spans="1:4" ht="11.85" hidden="1" customHeight="1" outlineLevel="3">
      <c r="A1933" s="1154"/>
      <c r="B1933" s="1158" t="s">
        <v>4458</v>
      </c>
      <c r="C1933" s="1154" t="s">
        <v>3533</v>
      </c>
      <c r="D1933" s="1156">
        <v>18.91</v>
      </c>
    </row>
    <row r="1934" spans="1:4" ht="11.85" hidden="1" customHeight="1" outlineLevel="3">
      <c r="A1934" s="1154"/>
      <c r="B1934" s="1158" t="s">
        <v>4459</v>
      </c>
      <c r="C1934" s="1154" t="s">
        <v>3533</v>
      </c>
      <c r="D1934" s="1156">
        <v>18.91</v>
      </c>
    </row>
    <row r="1935" spans="1:4" ht="11.85" hidden="1" customHeight="1" outlineLevel="3">
      <c r="A1935" s="1154"/>
      <c r="B1935" s="1158" t="s">
        <v>4460</v>
      </c>
      <c r="C1935" s="1154" t="s">
        <v>3533</v>
      </c>
      <c r="D1935" s="1156">
        <v>18.91</v>
      </c>
    </row>
    <row r="1936" spans="1:4" ht="11.85" hidden="1" customHeight="1" outlineLevel="3">
      <c r="A1936" s="1154"/>
      <c r="B1936" s="1158" t="s">
        <v>4461</v>
      </c>
      <c r="C1936" s="1154" t="s">
        <v>3533</v>
      </c>
      <c r="D1936" s="1156">
        <v>18.91</v>
      </c>
    </row>
    <row r="1937" spans="1:4" ht="11.85" hidden="1" customHeight="1" outlineLevel="3">
      <c r="A1937" s="1154"/>
      <c r="B1937" s="1158" t="s">
        <v>4462</v>
      </c>
      <c r="C1937" s="1154" t="s">
        <v>3533</v>
      </c>
      <c r="D1937" s="1156">
        <v>18.91</v>
      </c>
    </row>
    <row r="1938" spans="1:4" ht="11.85" hidden="1" customHeight="1" outlineLevel="3">
      <c r="A1938" s="1154"/>
      <c r="B1938" s="1158" t="s">
        <v>4463</v>
      </c>
      <c r="C1938" s="1154" t="s">
        <v>3533</v>
      </c>
      <c r="D1938" s="1156">
        <v>18.670000000000002</v>
      </c>
    </row>
    <row r="1939" spans="1:4" ht="11.85" hidden="1" customHeight="1" outlineLevel="3">
      <c r="A1939" s="1154"/>
      <c r="B1939" s="1158" t="s">
        <v>4464</v>
      </c>
      <c r="C1939" s="1154" t="s">
        <v>3533</v>
      </c>
      <c r="D1939" s="1156">
        <v>16.079999999999998</v>
      </c>
    </row>
    <row r="1940" spans="1:4" ht="11.85" hidden="1" customHeight="1" outlineLevel="3">
      <c r="A1940" s="1154"/>
      <c r="B1940" s="1158" t="s">
        <v>4465</v>
      </c>
      <c r="C1940" s="1154" t="s">
        <v>3533</v>
      </c>
      <c r="D1940" s="1156">
        <v>18.670000000000002</v>
      </c>
    </row>
    <row r="1941" spans="1:4" ht="11.85" hidden="1" customHeight="1" outlineLevel="3">
      <c r="A1941" s="1154"/>
      <c r="B1941" s="1158" t="s">
        <v>4466</v>
      </c>
      <c r="C1941" s="1154" t="s">
        <v>3533</v>
      </c>
      <c r="D1941" s="1156">
        <v>18.670000000000002</v>
      </c>
    </row>
    <row r="1942" spans="1:4" ht="11.85" hidden="1" customHeight="1" outlineLevel="3">
      <c r="A1942" s="1154"/>
      <c r="B1942" s="1158" t="s">
        <v>4467</v>
      </c>
      <c r="C1942" s="1154" t="s">
        <v>3533</v>
      </c>
      <c r="D1942" s="1156">
        <v>18.670000000000002</v>
      </c>
    </row>
    <row r="1943" spans="1:4" ht="11.85" hidden="1" customHeight="1" outlineLevel="3">
      <c r="A1943" s="1154"/>
      <c r="B1943" s="1158" t="s">
        <v>4468</v>
      </c>
      <c r="C1943" s="1154" t="s">
        <v>3533</v>
      </c>
      <c r="D1943" s="1156">
        <v>18.670000000000002</v>
      </c>
    </row>
    <row r="1944" spans="1:4" ht="11.85" hidden="1" customHeight="1" outlineLevel="2" collapsed="1">
      <c r="A1944" s="1140"/>
      <c r="B1944" s="1143" t="s">
        <v>4469</v>
      </c>
      <c r="C1944" s="1140"/>
      <c r="D1944" s="1141">
        <v>25.68</v>
      </c>
    </row>
    <row r="1945" spans="1:4" ht="11.85" hidden="1" customHeight="1" outlineLevel="3" collapsed="1">
      <c r="A1945" s="1140"/>
      <c r="B1945" s="1145" t="s">
        <v>3957</v>
      </c>
      <c r="C1945" s="1140"/>
      <c r="D1945" s="1141">
        <v>25.68</v>
      </c>
    </row>
    <row r="1946" spans="1:4" ht="11.85" hidden="1" customHeight="1" outlineLevel="4">
      <c r="A1946" s="1154"/>
      <c r="B1946" s="1159" t="s">
        <v>4470</v>
      </c>
      <c r="C1946" s="1154" t="s">
        <v>3533</v>
      </c>
      <c r="D1946" s="1156">
        <v>25.68</v>
      </c>
    </row>
    <row r="1947" spans="1:4" ht="11.85" hidden="1" customHeight="1" outlineLevel="4">
      <c r="A1947" s="1154"/>
      <c r="B1947" s="1159" t="s">
        <v>4471</v>
      </c>
      <c r="C1947" s="1154" t="s">
        <v>3533</v>
      </c>
      <c r="D1947" s="1156">
        <v>25.68</v>
      </c>
    </row>
    <row r="1948" spans="1:4" ht="11.85" hidden="1" customHeight="1" outlineLevel="4">
      <c r="A1948" s="1154"/>
      <c r="B1948" s="1159" t="s">
        <v>4472</v>
      </c>
      <c r="C1948" s="1154" t="s">
        <v>3533</v>
      </c>
      <c r="D1948" s="1156">
        <v>25.68</v>
      </c>
    </row>
    <row r="1949" spans="1:4" ht="11.85" hidden="1" customHeight="1" outlineLevel="4">
      <c r="A1949" s="1154"/>
      <c r="B1949" s="1159" t="s">
        <v>4473</v>
      </c>
      <c r="C1949" s="1154" t="s">
        <v>3533</v>
      </c>
      <c r="D1949" s="1156">
        <v>25.68</v>
      </c>
    </row>
    <row r="1950" spans="1:4" ht="11.85" hidden="1" customHeight="1" outlineLevel="4">
      <c r="A1950" s="1154"/>
      <c r="B1950" s="1159" t="s">
        <v>4474</v>
      </c>
      <c r="C1950" s="1154" t="s">
        <v>3533</v>
      </c>
      <c r="D1950" s="1156">
        <v>25.68</v>
      </c>
    </row>
    <row r="1951" spans="1:4" ht="11.85" hidden="1" customHeight="1" outlineLevel="4">
      <c r="A1951" s="1154"/>
      <c r="B1951" s="1159" t="s">
        <v>4475</v>
      </c>
      <c r="C1951" s="1154" t="s">
        <v>3533</v>
      </c>
      <c r="D1951" s="1156">
        <v>25.68</v>
      </c>
    </row>
    <row r="1952" spans="1:4" ht="11.85" hidden="1" customHeight="1" outlineLevel="4">
      <c r="A1952" s="1154"/>
      <c r="B1952" s="1159" t="s">
        <v>4476</v>
      </c>
      <c r="C1952" s="1154" t="s">
        <v>3533</v>
      </c>
      <c r="D1952" s="1156">
        <v>25.68</v>
      </c>
    </row>
    <row r="1953" spans="1:4" ht="11.85" hidden="1" customHeight="1" outlineLevel="4">
      <c r="A1953" s="1154"/>
      <c r="B1953" s="1159" t="s">
        <v>4477</v>
      </c>
      <c r="C1953" s="1154" t="s">
        <v>3533</v>
      </c>
      <c r="D1953" s="1156">
        <v>25.68</v>
      </c>
    </row>
    <row r="1954" spans="1:4" ht="11.85" hidden="1" customHeight="1" outlineLevel="4">
      <c r="A1954" s="1154"/>
      <c r="B1954" s="1159" t="s">
        <v>4478</v>
      </c>
      <c r="C1954" s="1154" t="s">
        <v>3533</v>
      </c>
      <c r="D1954" s="1156">
        <v>25.68</v>
      </c>
    </row>
    <row r="1955" spans="1:4" ht="11.85" hidden="1" customHeight="1" outlineLevel="4">
      <c r="A1955" s="1154"/>
      <c r="B1955" s="1159" t="s">
        <v>4479</v>
      </c>
      <c r="C1955" s="1154" t="s">
        <v>3533</v>
      </c>
      <c r="D1955" s="1156">
        <v>25.68</v>
      </c>
    </row>
    <row r="1956" spans="1:4" ht="11.85" hidden="1" customHeight="1" outlineLevel="4">
      <c r="A1956" s="1154"/>
      <c r="B1956" s="1159" t="s">
        <v>4480</v>
      </c>
      <c r="C1956" s="1154" t="s">
        <v>3533</v>
      </c>
      <c r="D1956" s="1156">
        <v>25.68</v>
      </c>
    </row>
    <row r="1957" spans="1:4" ht="11.85" hidden="1" customHeight="1" outlineLevel="4">
      <c r="A1957" s="1154"/>
      <c r="B1957" s="1159" t="s">
        <v>4481</v>
      </c>
      <c r="C1957" s="1154" t="s">
        <v>3533</v>
      </c>
      <c r="D1957" s="1156">
        <v>25.68</v>
      </c>
    </row>
    <row r="1958" spans="1:4" ht="11.85" hidden="1" customHeight="1" outlineLevel="4">
      <c r="A1958" s="1154"/>
      <c r="B1958" s="1159" t="s">
        <v>4482</v>
      </c>
      <c r="C1958" s="1154" t="s">
        <v>3533</v>
      </c>
      <c r="D1958" s="1156">
        <v>25.68</v>
      </c>
    </row>
    <row r="1959" spans="1:4" ht="11.85" hidden="1" customHeight="1" outlineLevel="4">
      <c r="A1959" s="1154"/>
      <c r="B1959" s="1159" t="s">
        <v>4483</v>
      </c>
      <c r="C1959" s="1154" t="s">
        <v>3533</v>
      </c>
      <c r="D1959" s="1156">
        <v>25.68</v>
      </c>
    </row>
    <row r="1960" spans="1:4" ht="11.85" hidden="1" customHeight="1" outlineLevel="4">
      <c r="A1960" s="1154"/>
      <c r="B1960" s="1159" t="s">
        <v>4484</v>
      </c>
      <c r="C1960" s="1154" t="s">
        <v>3533</v>
      </c>
      <c r="D1960" s="1156">
        <v>25.68</v>
      </c>
    </row>
    <row r="1961" spans="1:4" ht="11.85" hidden="1" customHeight="1" outlineLevel="4">
      <c r="A1961" s="1154"/>
      <c r="B1961" s="1159" t="s">
        <v>4485</v>
      </c>
      <c r="C1961" s="1154" t="s">
        <v>3533</v>
      </c>
      <c r="D1961" s="1156">
        <v>25.68</v>
      </c>
    </row>
    <row r="1962" spans="1:4" ht="11.85" hidden="1" customHeight="1" outlineLevel="4">
      <c r="A1962" s="1154"/>
      <c r="B1962" s="1159" t="s">
        <v>4486</v>
      </c>
      <c r="C1962" s="1154" t="s">
        <v>3533</v>
      </c>
      <c r="D1962" s="1156">
        <v>25.68</v>
      </c>
    </row>
    <row r="1963" spans="1:4" ht="11.85" hidden="1" customHeight="1" outlineLevel="4">
      <c r="A1963" s="1154"/>
      <c r="B1963" s="1159" t="s">
        <v>4487</v>
      </c>
      <c r="C1963" s="1154" t="s">
        <v>3533</v>
      </c>
      <c r="D1963" s="1156">
        <v>25.68</v>
      </c>
    </row>
    <row r="1964" spans="1:4" ht="11.85" hidden="1" customHeight="1" outlineLevel="4">
      <c r="A1964" s="1154"/>
      <c r="B1964" s="1159" t="s">
        <v>4488</v>
      </c>
      <c r="C1964" s="1154" t="s">
        <v>3533</v>
      </c>
      <c r="D1964" s="1156">
        <v>25.68</v>
      </c>
    </row>
    <row r="1965" spans="1:4" ht="11.85" hidden="1" customHeight="1" outlineLevel="4">
      <c r="A1965" s="1154"/>
      <c r="B1965" s="1159" t="s">
        <v>4489</v>
      </c>
      <c r="C1965" s="1154" t="s">
        <v>3533</v>
      </c>
      <c r="D1965" s="1156">
        <v>25.68</v>
      </c>
    </row>
    <row r="1966" spans="1:4" ht="11.85" hidden="1" customHeight="1" outlineLevel="4">
      <c r="A1966" s="1154"/>
      <c r="B1966" s="1159" t="s">
        <v>4490</v>
      </c>
      <c r="C1966" s="1154" t="s">
        <v>3533</v>
      </c>
      <c r="D1966" s="1156">
        <v>25.68</v>
      </c>
    </row>
    <row r="1967" spans="1:4" ht="11.85" hidden="1" customHeight="1" outlineLevel="4">
      <c r="A1967" s="1154"/>
      <c r="B1967" s="1159" t="s">
        <v>4491</v>
      </c>
      <c r="C1967" s="1154" t="s">
        <v>3533</v>
      </c>
      <c r="D1967" s="1156">
        <v>25.68</v>
      </c>
    </row>
    <row r="1968" spans="1:4" ht="11.85" hidden="1" customHeight="1" outlineLevel="4">
      <c r="A1968" s="1154"/>
      <c r="B1968" s="1159" t="s">
        <v>4492</v>
      </c>
      <c r="C1968" s="1154" t="s">
        <v>3533</v>
      </c>
      <c r="D1968" s="1156">
        <v>25.68</v>
      </c>
    </row>
    <row r="1969" spans="1:4" ht="11.85" hidden="1" customHeight="1" outlineLevel="4">
      <c r="A1969" s="1154"/>
      <c r="B1969" s="1159" t="s">
        <v>4493</v>
      </c>
      <c r="C1969" s="1154" t="s">
        <v>3533</v>
      </c>
      <c r="D1969" s="1156">
        <v>25.68</v>
      </c>
    </row>
    <row r="1970" spans="1:4" ht="11.85" hidden="1" customHeight="1" outlineLevel="4">
      <c r="A1970" s="1154"/>
      <c r="B1970" s="1159" t="s">
        <v>4494</v>
      </c>
      <c r="C1970" s="1154" t="s">
        <v>3533</v>
      </c>
      <c r="D1970" s="1156">
        <v>25.68</v>
      </c>
    </row>
    <row r="1971" spans="1:4" ht="11.85" hidden="1" customHeight="1" outlineLevel="4">
      <c r="A1971" s="1154"/>
      <c r="B1971" s="1159" t="s">
        <v>4495</v>
      </c>
      <c r="C1971" s="1154" t="s">
        <v>3533</v>
      </c>
      <c r="D1971" s="1156">
        <v>25.68</v>
      </c>
    </row>
    <row r="1972" spans="1:4" ht="11.85" hidden="1" customHeight="1" outlineLevel="4">
      <c r="A1972" s="1154"/>
      <c r="B1972" s="1159" t="s">
        <v>4496</v>
      </c>
      <c r="C1972" s="1154" t="s">
        <v>3533</v>
      </c>
      <c r="D1972" s="1156">
        <v>25.68</v>
      </c>
    </row>
    <row r="1973" spans="1:4" ht="11.85" hidden="1" customHeight="1" outlineLevel="4">
      <c r="A1973" s="1154"/>
      <c r="B1973" s="1159" t="s">
        <v>4497</v>
      </c>
      <c r="C1973" s="1154" t="s">
        <v>3533</v>
      </c>
      <c r="D1973" s="1156">
        <v>25.68</v>
      </c>
    </row>
    <row r="1974" spans="1:4" ht="11.85" hidden="1" customHeight="1" outlineLevel="4">
      <c r="A1974" s="1154"/>
      <c r="B1974" s="1159" t="s">
        <v>4498</v>
      </c>
      <c r="C1974" s="1154" t="s">
        <v>3533</v>
      </c>
      <c r="D1974" s="1156">
        <v>25.68</v>
      </c>
    </row>
    <row r="1975" spans="1:4" ht="11.85" hidden="1" customHeight="1" outlineLevel="4">
      <c r="A1975" s="1154"/>
      <c r="B1975" s="1159" t="s">
        <v>4499</v>
      </c>
      <c r="C1975" s="1154" t="s">
        <v>3533</v>
      </c>
      <c r="D1975" s="1156">
        <v>25.68</v>
      </c>
    </row>
    <row r="1976" spans="1:4" ht="11.85" hidden="1" customHeight="1" outlineLevel="4">
      <c r="A1976" s="1154"/>
      <c r="B1976" s="1159" t="s">
        <v>4500</v>
      </c>
      <c r="C1976" s="1154" t="s">
        <v>3533</v>
      </c>
      <c r="D1976" s="1156">
        <v>25.68</v>
      </c>
    </row>
    <row r="1977" spans="1:4" ht="11.85" hidden="1" customHeight="1" outlineLevel="4">
      <c r="A1977" s="1154"/>
      <c r="B1977" s="1159" t="s">
        <v>4501</v>
      </c>
      <c r="C1977" s="1154" t="s">
        <v>3533</v>
      </c>
      <c r="D1977" s="1156">
        <v>25.68</v>
      </c>
    </row>
    <row r="1978" spans="1:4" ht="11.85" hidden="1" customHeight="1" outlineLevel="4">
      <c r="A1978" s="1154"/>
      <c r="B1978" s="1159" t="s">
        <v>4502</v>
      </c>
      <c r="C1978" s="1154" t="s">
        <v>3533</v>
      </c>
      <c r="D1978" s="1156">
        <v>25.68</v>
      </c>
    </row>
    <row r="1979" spans="1:4" ht="11.85" hidden="1" customHeight="1" outlineLevel="4">
      <c r="A1979" s="1154"/>
      <c r="B1979" s="1159" t="s">
        <v>4503</v>
      </c>
      <c r="C1979" s="1154" t="s">
        <v>3533</v>
      </c>
      <c r="D1979" s="1156">
        <v>25.68</v>
      </c>
    </row>
    <row r="1980" spans="1:4" ht="11.85" hidden="1" customHeight="1" outlineLevel="4">
      <c r="A1980" s="1154"/>
      <c r="B1980" s="1159" t="s">
        <v>4504</v>
      </c>
      <c r="C1980" s="1154" t="s">
        <v>3533</v>
      </c>
      <c r="D1980" s="1156">
        <v>25.68</v>
      </c>
    </row>
    <row r="1981" spans="1:4" ht="11.85" hidden="1" customHeight="1" outlineLevel="4">
      <c r="A1981" s="1154"/>
      <c r="B1981" s="1159" t="s">
        <v>4505</v>
      </c>
      <c r="C1981" s="1154" t="s">
        <v>3533</v>
      </c>
      <c r="D1981" s="1156">
        <v>25.68</v>
      </c>
    </row>
    <row r="1982" spans="1:4" ht="11.85" hidden="1" customHeight="1" outlineLevel="4">
      <c r="A1982" s="1154"/>
      <c r="B1982" s="1159" t="s">
        <v>4506</v>
      </c>
      <c r="C1982" s="1154" t="s">
        <v>3533</v>
      </c>
      <c r="D1982" s="1156">
        <v>25.68</v>
      </c>
    </row>
    <row r="1983" spans="1:4" ht="11.85" hidden="1" customHeight="1" outlineLevel="4">
      <c r="A1983" s="1154"/>
      <c r="B1983" s="1159" t="s">
        <v>4507</v>
      </c>
      <c r="C1983" s="1154" t="s">
        <v>3533</v>
      </c>
      <c r="D1983" s="1156">
        <v>25.68</v>
      </c>
    </row>
    <row r="1984" spans="1:4" ht="11.85" hidden="1" customHeight="1" outlineLevel="4">
      <c r="A1984" s="1154"/>
      <c r="B1984" s="1159" t="s">
        <v>4508</v>
      </c>
      <c r="C1984" s="1154" t="s">
        <v>3533</v>
      </c>
      <c r="D1984" s="1156">
        <v>25.68</v>
      </c>
    </row>
    <row r="1985" spans="1:4" ht="11.85" hidden="1" customHeight="1" outlineLevel="4">
      <c r="A1985" s="1154"/>
      <c r="B1985" s="1159" t="s">
        <v>4509</v>
      </c>
      <c r="C1985" s="1154" t="s">
        <v>3533</v>
      </c>
      <c r="D1985" s="1156">
        <v>25.68</v>
      </c>
    </row>
    <row r="1986" spans="1:4" ht="11.85" hidden="1" customHeight="1" outlineLevel="4">
      <c r="A1986" s="1154"/>
      <c r="B1986" s="1159" t="s">
        <v>4510</v>
      </c>
      <c r="C1986" s="1154" t="s">
        <v>3533</v>
      </c>
      <c r="D1986" s="1156">
        <v>25.68</v>
      </c>
    </row>
    <row r="1987" spans="1:4" ht="11.85" hidden="1" customHeight="1" outlineLevel="4">
      <c r="A1987" s="1154"/>
      <c r="B1987" s="1159" t="s">
        <v>4511</v>
      </c>
      <c r="C1987" s="1154" t="s">
        <v>3533</v>
      </c>
      <c r="D1987" s="1156">
        <v>25.68</v>
      </c>
    </row>
    <row r="1988" spans="1:4" ht="11.85" hidden="1" customHeight="1" outlineLevel="4">
      <c r="A1988" s="1154"/>
      <c r="B1988" s="1159" t="s">
        <v>4512</v>
      </c>
      <c r="C1988" s="1154" t="s">
        <v>3533</v>
      </c>
      <c r="D1988" s="1156">
        <v>25.68</v>
      </c>
    </row>
    <row r="1989" spans="1:4" ht="11.85" hidden="1" customHeight="1" outlineLevel="4">
      <c r="A1989" s="1154"/>
      <c r="B1989" s="1159" t="s">
        <v>4513</v>
      </c>
      <c r="C1989" s="1154" t="s">
        <v>3533</v>
      </c>
      <c r="D1989" s="1156">
        <v>25.68</v>
      </c>
    </row>
    <row r="1990" spans="1:4" ht="11.85" hidden="1" customHeight="1" outlineLevel="4">
      <c r="A1990" s="1154"/>
      <c r="B1990" s="1159" t="s">
        <v>4514</v>
      </c>
      <c r="C1990" s="1154" t="s">
        <v>3533</v>
      </c>
      <c r="D1990" s="1156">
        <v>25.68</v>
      </c>
    </row>
    <row r="1991" spans="1:4" ht="11.85" hidden="1" customHeight="1" outlineLevel="4">
      <c r="A1991" s="1154"/>
      <c r="B1991" s="1159" t="s">
        <v>4515</v>
      </c>
      <c r="C1991" s="1154" t="s">
        <v>3533</v>
      </c>
      <c r="D1991" s="1156">
        <v>25.68</v>
      </c>
    </row>
    <row r="1992" spans="1:4" ht="11.85" hidden="1" customHeight="1" outlineLevel="4">
      <c r="A1992" s="1154"/>
      <c r="B1992" s="1159" t="s">
        <v>4516</v>
      </c>
      <c r="C1992" s="1154" t="s">
        <v>3533</v>
      </c>
      <c r="D1992" s="1156">
        <v>25.68</v>
      </c>
    </row>
    <row r="1993" spans="1:4" ht="11.85" hidden="1" customHeight="1" outlineLevel="4">
      <c r="A1993" s="1154"/>
      <c r="B1993" s="1159" t="s">
        <v>4517</v>
      </c>
      <c r="C1993" s="1154" t="s">
        <v>3533</v>
      </c>
      <c r="D1993" s="1156">
        <v>25.68</v>
      </c>
    </row>
    <row r="1994" spans="1:4" ht="11.85" hidden="1" customHeight="1" outlineLevel="4">
      <c r="A1994" s="1154"/>
      <c r="B1994" s="1159" t="s">
        <v>4518</v>
      </c>
      <c r="C1994" s="1154" t="s">
        <v>3533</v>
      </c>
      <c r="D1994" s="1156">
        <v>25.68</v>
      </c>
    </row>
    <row r="1995" spans="1:4" ht="11.85" hidden="1" customHeight="1" outlineLevel="4">
      <c r="A1995" s="1154"/>
      <c r="B1995" s="1159" t="s">
        <v>4519</v>
      </c>
      <c r="C1995" s="1154" t="s">
        <v>3533</v>
      </c>
      <c r="D1995" s="1156">
        <v>25.68</v>
      </c>
    </row>
    <row r="1996" spans="1:4" ht="11.85" hidden="1" customHeight="1" outlineLevel="4">
      <c r="A1996" s="1154"/>
      <c r="B1996" s="1159" t="s">
        <v>4520</v>
      </c>
      <c r="C1996" s="1154" t="s">
        <v>3533</v>
      </c>
      <c r="D1996" s="1156">
        <v>25.68</v>
      </c>
    </row>
    <row r="1997" spans="1:4" ht="11.85" hidden="1" customHeight="1" outlineLevel="4">
      <c r="A1997" s="1154"/>
      <c r="B1997" s="1159" t="s">
        <v>4521</v>
      </c>
      <c r="C1997" s="1154" t="s">
        <v>3533</v>
      </c>
      <c r="D1997" s="1156">
        <v>25.68</v>
      </c>
    </row>
    <row r="1998" spans="1:4" ht="11.85" hidden="1" customHeight="1" outlineLevel="4">
      <c r="A1998" s="1154"/>
      <c r="B1998" s="1159" t="s">
        <v>4522</v>
      </c>
      <c r="C1998" s="1154" t="s">
        <v>3533</v>
      </c>
      <c r="D1998" s="1156">
        <v>25.68</v>
      </c>
    </row>
    <row r="1999" spans="1:4" ht="11.85" hidden="1" customHeight="1" outlineLevel="4">
      <c r="A1999" s="1154"/>
      <c r="B1999" s="1159" t="s">
        <v>4523</v>
      </c>
      <c r="C1999" s="1154" t="s">
        <v>3533</v>
      </c>
      <c r="D1999" s="1156">
        <v>25.68</v>
      </c>
    </row>
    <row r="2000" spans="1:4" ht="11.85" hidden="1" customHeight="1" outlineLevel="4">
      <c r="A2000" s="1154"/>
      <c r="B2000" s="1159" t="s">
        <v>4524</v>
      </c>
      <c r="C2000" s="1154" t="s">
        <v>3533</v>
      </c>
      <c r="D2000" s="1156">
        <v>25.68</v>
      </c>
    </row>
    <row r="2001" spans="1:4" ht="11.85" hidden="1" customHeight="1" outlineLevel="4">
      <c r="A2001" s="1154"/>
      <c r="B2001" s="1159" t="s">
        <v>4525</v>
      </c>
      <c r="C2001" s="1154" t="s">
        <v>3533</v>
      </c>
      <c r="D2001" s="1156">
        <v>25.68</v>
      </c>
    </row>
    <row r="2002" spans="1:4" ht="11.85" hidden="1" customHeight="1" outlineLevel="4">
      <c r="A2002" s="1154"/>
      <c r="B2002" s="1159" t="s">
        <v>4526</v>
      </c>
      <c r="C2002" s="1154" t="s">
        <v>3533</v>
      </c>
      <c r="D2002" s="1156">
        <v>25.68</v>
      </c>
    </row>
    <row r="2003" spans="1:4" ht="11.85" hidden="1" customHeight="1" outlineLevel="4">
      <c r="A2003" s="1154"/>
      <c r="B2003" s="1159" t="s">
        <v>4527</v>
      </c>
      <c r="C2003" s="1154" t="s">
        <v>3533</v>
      </c>
      <c r="D2003" s="1156">
        <v>25.68</v>
      </c>
    </row>
    <row r="2004" spans="1:4" ht="11.85" hidden="1" customHeight="1" outlineLevel="4">
      <c r="A2004" s="1154"/>
      <c r="B2004" s="1159" t="s">
        <v>4528</v>
      </c>
      <c r="C2004" s="1154" t="s">
        <v>3533</v>
      </c>
      <c r="D2004" s="1156">
        <v>25.68</v>
      </c>
    </row>
    <row r="2005" spans="1:4" ht="11.85" hidden="1" customHeight="1" outlineLevel="4">
      <c r="A2005" s="1154"/>
      <c r="B2005" s="1159" t="s">
        <v>4529</v>
      </c>
      <c r="C2005" s="1154" t="s">
        <v>3533</v>
      </c>
      <c r="D2005" s="1156">
        <v>25.68</v>
      </c>
    </row>
    <row r="2006" spans="1:4" ht="11.85" hidden="1" customHeight="1" outlineLevel="4">
      <c r="A2006" s="1154"/>
      <c r="B2006" s="1159" t="s">
        <v>4530</v>
      </c>
      <c r="C2006" s="1154" t="s">
        <v>3533</v>
      </c>
      <c r="D2006" s="1156">
        <v>25.68</v>
      </c>
    </row>
    <row r="2007" spans="1:4" ht="11.85" hidden="1" customHeight="1" outlineLevel="4">
      <c r="A2007" s="1154"/>
      <c r="B2007" s="1159" t="s">
        <v>4531</v>
      </c>
      <c r="C2007" s="1154" t="s">
        <v>3533</v>
      </c>
      <c r="D2007" s="1156">
        <v>25.68</v>
      </c>
    </row>
    <row r="2008" spans="1:4" ht="11.85" hidden="1" customHeight="1" outlineLevel="4">
      <c r="A2008" s="1154"/>
      <c r="B2008" s="1159" t="s">
        <v>4532</v>
      </c>
      <c r="C2008" s="1154" t="s">
        <v>3533</v>
      </c>
      <c r="D2008" s="1156">
        <v>25.68</v>
      </c>
    </row>
    <row r="2009" spans="1:4" ht="11.85" hidden="1" customHeight="1" outlineLevel="4">
      <c r="A2009" s="1154"/>
      <c r="B2009" s="1159" t="s">
        <v>4533</v>
      </c>
      <c r="C2009" s="1154" t="s">
        <v>3533</v>
      </c>
      <c r="D2009" s="1156">
        <v>25.68</v>
      </c>
    </row>
    <row r="2010" spans="1:4" ht="11.85" hidden="1" customHeight="1" outlineLevel="4">
      <c r="A2010" s="1154"/>
      <c r="B2010" s="1159" t="s">
        <v>4534</v>
      </c>
      <c r="C2010" s="1154" t="s">
        <v>3533</v>
      </c>
      <c r="D2010" s="1156">
        <v>25.68</v>
      </c>
    </row>
    <row r="2011" spans="1:4" ht="11.85" hidden="1" customHeight="1" outlineLevel="4">
      <c r="A2011" s="1154"/>
      <c r="B2011" s="1159" t="s">
        <v>4535</v>
      </c>
      <c r="C2011" s="1154" t="s">
        <v>3533</v>
      </c>
      <c r="D2011" s="1156">
        <v>25.68</v>
      </c>
    </row>
    <row r="2012" spans="1:4" ht="11.85" hidden="1" customHeight="1" outlineLevel="4">
      <c r="A2012" s="1154"/>
      <c r="B2012" s="1159" t="s">
        <v>4536</v>
      </c>
      <c r="C2012" s="1154" t="s">
        <v>3533</v>
      </c>
      <c r="D2012" s="1156">
        <v>25.68</v>
      </c>
    </row>
    <row r="2013" spans="1:4" ht="11.85" hidden="1" customHeight="1" outlineLevel="4">
      <c r="A2013" s="1154"/>
      <c r="B2013" s="1159" t="s">
        <v>4537</v>
      </c>
      <c r="C2013" s="1154" t="s">
        <v>3533</v>
      </c>
      <c r="D2013" s="1156">
        <v>21.34</v>
      </c>
    </row>
    <row r="2014" spans="1:4" ht="11.85" hidden="1" customHeight="1" outlineLevel="4">
      <c r="A2014" s="1154"/>
      <c r="B2014" s="1159" t="s">
        <v>4538</v>
      </c>
      <c r="C2014" s="1154" t="s">
        <v>3533</v>
      </c>
      <c r="D2014" s="1156">
        <v>25.68</v>
      </c>
    </row>
    <row r="2015" spans="1:4" ht="11.85" hidden="1" customHeight="1" outlineLevel="4">
      <c r="A2015" s="1154"/>
      <c r="B2015" s="1159" t="s">
        <v>4539</v>
      </c>
      <c r="C2015" s="1154" t="s">
        <v>3533</v>
      </c>
      <c r="D2015" s="1156">
        <v>25.68</v>
      </c>
    </row>
    <row r="2016" spans="1:4" ht="11.85" hidden="1" customHeight="1" outlineLevel="4">
      <c r="A2016" s="1154"/>
      <c r="B2016" s="1159" t="s">
        <v>4540</v>
      </c>
      <c r="C2016" s="1154" t="s">
        <v>3533</v>
      </c>
      <c r="D2016" s="1156">
        <v>25.68</v>
      </c>
    </row>
    <row r="2017" spans="1:4" ht="11.85" hidden="1" customHeight="1" outlineLevel="4">
      <c r="A2017" s="1154"/>
      <c r="B2017" s="1159" t="s">
        <v>4541</v>
      </c>
      <c r="C2017" s="1154" t="s">
        <v>3533</v>
      </c>
      <c r="D2017" s="1156">
        <v>25.68</v>
      </c>
    </row>
    <row r="2018" spans="1:4" ht="11.85" hidden="1" customHeight="1" outlineLevel="4">
      <c r="A2018" s="1154"/>
      <c r="B2018" s="1159" t="s">
        <v>4542</v>
      </c>
      <c r="C2018" s="1154" t="s">
        <v>3533</v>
      </c>
      <c r="D2018" s="1156">
        <v>25.68</v>
      </c>
    </row>
    <row r="2019" spans="1:4" ht="11.85" hidden="1" customHeight="1" outlineLevel="4">
      <c r="A2019" s="1154"/>
      <c r="B2019" s="1159" t="s">
        <v>4543</v>
      </c>
      <c r="C2019" s="1154" t="s">
        <v>3533</v>
      </c>
      <c r="D2019" s="1156">
        <v>25.68</v>
      </c>
    </row>
    <row r="2020" spans="1:4" ht="11.85" hidden="1" customHeight="1" outlineLevel="4">
      <c r="A2020" s="1154"/>
      <c r="B2020" s="1159" t="s">
        <v>4544</v>
      </c>
      <c r="C2020" s="1154" t="s">
        <v>3533</v>
      </c>
      <c r="D2020" s="1156">
        <v>25.68</v>
      </c>
    </row>
    <row r="2021" spans="1:4" ht="11.85" hidden="1" customHeight="1" outlineLevel="4">
      <c r="A2021" s="1154"/>
      <c r="B2021" s="1159" t="s">
        <v>4545</v>
      </c>
      <c r="C2021" s="1154" t="s">
        <v>3533</v>
      </c>
      <c r="D2021" s="1156">
        <v>25.68</v>
      </c>
    </row>
    <row r="2022" spans="1:4" ht="11.85" hidden="1" customHeight="1" outlineLevel="4">
      <c r="A2022" s="1154"/>
      <c r="B2022" s="1159" t="s">
        <v>4546</v>
      </c>
      <c r="C2022" s="1154" t="s">
        <v>3533</v>
      </c>
      <c r="D2022" s="1156">
        <v>25.68</v>
      </c>
    </row>
    <row r="2023" spans="1:4" ht="11.85" hidden="1" customHeight="1" outlineLevel="4">
      <c r="A2023" s="1154"/>
      <c r="B2023" s="1159" t="s">
        <v>4547</v>
      </c>
      <c r="C2023" s="1154" t="s">
        <v>3533</v>
      </c>
      <c r="D2023" s="1156">
        <v>25.68</v>
      </c>
    </row>
    <row r="2024" spans="1:4" ht="11.85" hidden="1" customHeight="1" outlineLevel="4">
      <c r="A2024" s="1154"/>
      <c r="B2024" s="1159" t="s">
        <v>4548</v>
      </c>
      <c r="C2024" s="1154" t="s">
        <v>3533</v>
      </c>
      <c r="D2024" s="1156">
        <v>25.68</v>
      </c>
    </row>
    <row r="2025" spans="1:4" ht="11.85" hidden="1" customHeight="1" outlineLevel="4">
      <c r="A2025" s="1154"/>
      <c r="B2025" s="1159" t="s">
        <v>4549</v>
      </c>
      <c r="C2025" s="1154" t="s">
        <v>3533</v>
      </c>
      <c r="D2025" s="1156">
        <v>25.68</v>
      </c>
    </row>
    <row r="2026" spans="1:4" ht="11.85" hidden="1" customHeight="1" outlineLevel="4">
      <c r="A2026" s="1154"/>
      <c r="B2026" s="1159" t="s">
        <v>4550</v>
      </c>
      <c r="C2026" s="1154" t="s">
        <v>3533</v>
      </c>
      <c r="D2026" s="1156">
        <v>25.68</v>
      </c>
    </row>
    <row r="2027" spans="1:4" ht="11.85" hidden="1" customHeight="1" outlineLevel="4">
      <c r="A2027" s="1154"/>
      <c r="B2027" s="1159" t="s">
        <v>4551</v>
      </c>
      <c r="C2027" s="1154" t="s">
        <v>3533</v>
      </c>
      <c r="D2027" s="1156">
        <v>25.68</v>
      </c>
    </row>
    <row r="2028" spans="1:4" ht="11.85" hidden="1" customHeight="1" outlineLevel="4">
      <c r="A2028" s="1154"/>
      <c r="B2028" s="1159" t="s">
        <v>4552</v>
      </c>
      <c r="C2028" s="1154" t="s">
        <v>3533</v>
      </c>
      <c r="D2028" s="1156">
        <v>25.68</v>
      </c>
    </row>
    <row r="2029" spans="1:4" ht="11.85" hidden="1" customHeight="1" outlineLevel="4">
      <c r="A2029" s="1154"/>
      <c r="B2029" s="1159" t="s">
        <v>4553</v>
      </c>
      <c r="C2029" s="1154" t="s">
        <v>3533</v>
      </c>
      <c r="D2029" s="1156">
        <v>25.68</v>
      </c>
    </row>
    <row r="2030" spans="1:4" ht="11.85" hidden="1" customHeight="1" outlineLevel="4">
      <c r="A2030" s="1154"/>
      <c r="B2030" s="1159" t="s">
        <v>4554</v>
      </c>
      <c r="C2030" s="1154" t="s">
        <v>3533</v>
      </c>
      <c r="D2030" s="1156">
        <v>25.68</v>
      </c>
    </row>
    <row r="2031" spans="1:4" ht="11.85" hidden="1" customHeight="1" outlineLevel="4">
      <c r="A2031" s="1154"/>
      <c r="B2031" s="1159" t="s">
        <v>4555</v>
      </c>
      <c r="C2031" s="1154" t="s">
        <v>3533</v>
      </c>
      <c r="D2031" s="1156">
        <v>25.68</v>
      </c>
    </row>
    <row r="2032" spans="1:4" ht="11.85" hidden="1" customHeight="1" outlineLevel="4">
      <c r="A2032" s="1154"/>
      <c r="B2032" s="1159" t="s">
        <v>4556</v>
      </c>
      <c r="C2032" s="1154" t="s">
        <v>3533</v>
      </c>
      <c r="D2032" s="1156">
        <v>25.68</v>
      </c>
    </row>
    <row r="2033" spans="1:4" ht="11.85" hidden="1" customHeight="1" outlineLevel="4">
      <c r="A2033" s="1154"/>
      <c r="B2033" s="1159" t="s">
        <v>4557</v>
      </c>
      <c r="C2033" s="1154" t="s">
        <v>3533</v>
      </c>
      <c r="D2033" s="1156">
        <v>25.68</v>
      </c>
    </row>
    <row r="2034" spans="1:4" ht="11.85" hidden="1" customHeight="1" outlineLevel="4">
      <c r="A2034" s="1154"/>
      <c r="B2034" s="1159" t="s">
        <v>4558</v>
      </c>
      <c r="C2034" s="1154" t="s">
        <v>3533</v>
      </c>
      <c r="D2034" s="1156">
        <v>25.68</v>
      </c>
    </row>
    <row r="2035" spans="1:4" ht="11.85" hidden="1" customHeight="1" outlineLevel="4">
      <c r="A2035" s="1154"/>
      <c r="B2035" s="1159" t="s">
        <v>4559</v>
      </c>
      <c r="C2035" s="1154" t="s">
        <v>3533</v>
      </c>
      <c r="D2035" s="1156">
        <v>25.68</v>
      </c>
    </row>
    <row r="2036" spans="1:4" ht="11.85" hidden="1" customHeight="1" outlineLevel="4">
      <c r="A2036" s="1154"/>
      <c r="B2036" s="1159" t="s">
        <v>4560</v>
      </c>
      <c r="C2036" s="1154" t="s">
        <v>3533</v>
      </c>
      <c r="D2036" s="1156">
        <v>25.68</v>
      </c>
    </row>
    <row r="2037" spans="1:4" ht="11.85" hidden="1" customHeight="1" outlineLevel="4">
      <c r="A2037" s="1154"/>
      <c r="B2037" s="1159" t="s">
        <v>4561</v>
      </c>
      <c r="C2037" s="1154" t="s">
        <v>3533</v>
      </c>
      <c r="D2037" s="1156">
        <v>25.68</v>
      </c>
    </row>
    <row r="2038" spans="1:4" ht="11.85" hidden="1" customHeight="1" outlineLevel="4">
      <c r="A2038" s="1154"/>
      <c r="B2038" s="1159" t="s">
        <v>4562</v>
      </c>
      <c r="C2038" s="1154" t="s">
        <v>3533</v>
      </c>
      <c r="D2038" s="1156">
        <v>25.68</v>
      </c>
    </row>
    <row r="2039" spans="1:4" ht="11.85" hidden="1" customHeight="1" outlineLevel="4">
      <c r="A2039" s="1154"/>
      <c r="B2039" s="1159" t="s">
        <v>4563</v>
      </c>
      <c r="C2039" s="1154" t="s">
        <v>3533</v>
      </c>
      <c r="D2039" s="1156">
        <v>25.68</v>
      </c>
    </row>
    <row r="2040" spans="1:4" ht="11.85" hidden="1" customHeight="1" outlineLevel="4">
      <c r="A2040" s="1154"/>
      <c r="B2040" s="1159" t="s">
        <v>4564</v>
      </c>
      <c r="C2040" s="1154" t="s">
        <v>3533</v>
      </c>
      <c r="D2040" s="1156">
        <v>25.68</v>
      </c>
    </row>
    <row r="2041" spans="1:4" ht="11.85" hidden="1" customHeight="1" outlineLevel="4">
      <c r="A2041" s="1154"/>
      <c r="B2041" s="1159" t="s">
        <v>4565</v>
      </c>
      <c r="C2041" s="1154" t="s">
        <v>3533</v>
      </c>
      <c r="D2041" s="1156">
        <v>25.68</v>
      </c>
    </row>
    <row r="2042" spans="1:4" ht="11.85" hidden="1" customHeight="1" outlineLevel="4">
      <c r="A2042" s="1154"/>
      <c r="B2042" s="1159" t="s">
        <v>4566</v>
      </c>
      <c r="C2042" s="1154" t="s">
        <v>3533</v>
      </c>
      <c r="D2042" s="1156">
        <v>25.68</v>
      </c>
    </row>
    <row r="2043" spans="1:4" ht="11.85" hidden="1" customHeight="1" outlineLevel="4">
      <c r="A2043" s="1154"/>
      <c r="B2043" s="1159" t="s">
        <v>4567</v>
      </c>
      <c r="C2043" s="1154" t="s">
        <v>3533</v>
      </c>
      <c r="D2043" s="1156">
        <v>25.68</v>
      </c>
    </row>
    <row r="2044" spans="1:4" ht="11.85" hidden="1" customHeight="1" outlineLevel="4">
      <c r="A2044" s="1154"/>
      <c r="B2044" s="1159" t="s">
        <v>4568</v>
      </c>
      <c r="C2044" s="1154" t="s">
        <v>3533</v>
      </c>
      <c r="D2044" s="1156">
        <v>25.68</v>
      </c>
    </row>
    <row r="2045" spans="1:4" ht="11.85" hidden="1" customHeight="1" outlineLevel="4">
      <c r="A2045" s="1154"/>
      <c r="B2045" s="1159" t="s">
        <v>4569</v>
      </c>
      <c r="C2045" s="1154" t="s">
        <v>3533</v>
      </c>
      <c r="D2045" s="1156">
        <v>25.68</v>
      </c>
    </row>
    <row r="2046" spans="1:4" ht="11.85" hidden="1" customHeight="1" outlineLevel="4">
      <c r="A2046" s="1154"/>
      <c r="B2046" s="1159" t="s">
        <v>4570</v>
      </c>
      <c r="C2046" s="1154" t="s">
        <v>3533</v>
      </c>
      <c r="D2046" s="1156">
        <v>25.68</v>
      </c>
    </row>
    <row r="2047" spans="1:4" ht="11.85" hidden="1" customHeight="1" outlineLevel="4">
      <c r="A2047" s="1154"/>
      <c r="B2047" s="1159" t="s">
        <v>4571</v>
      </c>
      <c r="C2047" s="1154" t="s">
        <v>3533</v>
      </c>
      <c r="D2047" s="1156">
        <v>25.68</v>
      </c>
    </row>
    <row r="2048" spans="1:4" ht="11.85" hidden="1" customHeight="1" outlineLevel="4">
      <c r="A2048" s="1154"/>
      <c r="B2048" s="1159" t="s">
        <v>4572</v>
      </c>
      <c r="C2048" s="1154" t="s">
        <v>3533</v>
      </c>
      <c r="D2048" s="1156">
        <v>25.68</v>
      </c>
    </row>
    <row r="2049" spans="1:4" ht="11.85" hidden="1" customHeight="1" outlineLevel="4">
      <c r="A2049" s="1154"/>
      <c r="B2049" s="1159" t="s">
        <v>4573</v>
      </c>
      <c r="C2049" s="1154" t="s">
        <v>3533</v>
      </c>
      <c r="D2049" s="1156">
        <v>25.68</v>
      </c>
    </row>
    <row r="2050" spans="1:4" ht="11.85" hidden="1" customHeight="1" outlineLevel="4">
      <c r="A2050" s="1154"/>
      <c r="B2050" s="1159" t="s">
        <v>4574</v>
      </c>
      <c r="C2050" s="1154" t="s">
        <v>3533</v>
      </c>
      <c r="D2050" s="1156">
        <v>25.68</v>
      </c>
    </row>
    <row r="2051" spans="1:4" ht="11.85" hidden="1" customHeight="1" outlineLevel="3" collapsed="1">
      <c r="A2051" s="1140"/>
      <c r="B2051" s="1145" t="s">
        <v>3</v>
      </c>
      <c r="C2051" s="1140"/>
      <c r="D2051" s="1141">
        <v>25.68</v>
      </c>
    </row>
    <row r="2052" spans="1:4" ht="11.85" hidden="1" customHeight="1" outlineLevel="4">
      <c r="A2052" s="1154"/>
      <c r="B2052" s="1159" t="s">
        <v>4575</v>
      </c>
      <c r="C2052" s="1154" t="s">
        <v>3533</v>
      </c>
      <c r="D2052" s="1156">
        <v>25.19</v>
      </c>
    </row>
    <row r="2053" spans="1:4" ht="11.85" hidden="1" customHeight="1" outlineLevel="4">
      <c r="A2053" s="1154"/>
      <c r="B2053" s="1159" t="s">
        <v>4576</v>
      </c>
      <c r="C2053" s="1154" t="s">
        <v>3533</v>
      </c>
      <c r="D2053" s="1156">
        <v>25.19</v>
      </c>
    </row>
    <row r="2054" spans="1:4" ht="11.85" hidden="1" customHeight="1" outlineLevel="4">
      <c r="A2054" s="1154"/>
      <c r="B2054" s="1159" t="s">
        <v>4577</v>
      </c>
      <c r="C2054" s="1154" t="s">
        <v>3533</v>
      </c>
      <c r="D2054" s="1156">
        <v>25.19</v>
      </c>
    </row>
    <row r="2055" spans="1:4" ht="11.85" hidden="1" customHeight="1" outlineLevel="4">
      <c r="A2055" s="1154"/>
      <c r="B2055" s="1159" t="s">
        <v>4578</v>
      </c>
      <c r="C2055" s="1154" t="s">
        <v>3533</v>
      </c>
      <c r="D2055" s="1156">
        <v>25.19</v>
      </c>
    </row>
    <row r="2056" spans="1:4" ht="11.85" hidden="1" customHeight="1" outlineLevel="4">
      <c r="A2056" s="1154"/>
      <c r="B2056" s="1159" t="s">
        <v>4579</v>
      </c>
      <c r="C2056" s="1154" t="s">
        <v>3533</v>
      </c>
      <c r="D2056" s="1156">
        <v>25.19</v>
      </c>
    </row>
    <row r="2057" spans="1:4" ht="11.85" hidden="1" customHeight="1" outlineLevel="4">
      <c r="A2057" s="1154"/>
      <c r="B2057" s="1159" t="s">
        <v>4580</v>
      </c>
      <c r="C2057" s="1154" t="s">
        <v>3533</v>
      </c>
      <c r="D2057" s="1156">
        <v>25.19</v>
      </c>
    </row>
    <row r="2058" spans="1:4" ht="11.85" hidden="1" customHeight="1" outlineLevel="4">
      <c r="A2058" s="1154"/>
      <c r="B2058" s="1159" t="s">
        <v>4581</v>
      </c>
      <c r="C2058" s="1154" t="s">
        <v>3533</v>
      </c>
      <c r="D2058" s="1156">
        <v>25.19</v>
      </c>
    </row>
    <row r="2059" spans="1:4" ht="11.85" hidden="1" customHeight="1" outlineLevel="4">
      <c r="A2059" s="1154"/>
      <c r="B2059" s="1159" t="s">
        <v>4582</v>
      </c>
      <c r="C2059" s="1154" t="s">
        <v>3533</v>
      </c>
      <c r="D2059" s="1156">
        <v>25.19</v>
      </c>
    </row>
    <row r="2060" spans="1:4" ht="11.85" hidden="1" customHeight="1" outlineLevel="4">
      <c r="A2060" s="1154"/>
      <c r="B2060" s="1159" t="s">
        <v>4583</v>
      </c>
      <c r="C2060" s="1154" t="s">
        <v>3533</v>
      </c>
      <c r="D2060" s="1156">
        <v>25.19</v>
      </c>
    </row>
    <row r="2061" spans="1:4" ht="11.85" hidden="1" customHeight="1" outlineLevel="4">
      <c r="A2061" s="1154"/>
      <c r="B2061" s="1159" t="s">
        <v>4584</v>
      </c>
      <c r="C2061" s="1154" t="s">
        <v>3533</v>
      </c>
      <c r="D2061" s="1156">
        <v>25.19</v>
      </c>
    </row>
    <row r="2062" spans="1:4" ht="11.85" hidden="1" customHeight="1" outlineLevel="4">
      <c r="A2062" s="1154"/>
      <c r="B2062" s="1159" t="s">
        <v>4585</v>
      </c>
      <c r="C2062" s="1154" t="s">
        <v>3533</v>
      </c>
      <c r="D2062" s="1156">
        <v>25.19</v>
      </c>
    </row>
    <row r="2063" spans="1:4" ht="11.85" hidden="1" customHeight="1" outlineLevel="4">
      <c r="A2063" s="1154"/>
      <c r="B2063" s="1159" t="s">
        <v>4586</v>
      </c>
      <c r="C2063" s="1154" t="s">
        <v>3533</v>
      </c>
      <c r="D2063" s="1156">
        <v>25.19</v>
      </c>
    </row>
    <row r="2064" spans="1:4" ht="11.85" hidden="1" customHeight="1" outlineLevel="4">
      <c r="A2064" s="1154"/>
      <c r="B2064" s="1159" t="s">
        <v>4587</v>
      </c>
      <c r="C2064" s="1154" t="s">
        <v>3533</v>
      </c>
      <c r="D2064" s="1156">
        <v>25.68</v>
      </c>
    </row>
    <row r="2065" spans="1:4" ht="11.85" hidden="1" customHeight="1" outlineLevel="4">
      <c r="A2065" s="1154"/>
      <c r="B2065" s="1159" t="s">
        <v>4588</v>
      </c>
      <c r="C2065" s="1154" t="s">
        <v>3533</v>
      </c>
      <c r="D2065" s="1156">
        <v>25.19</v>
      </c>
    </row>
    <row r="2066" spans="1:4" ht="11.85" hidden="1" customHeight="1" outlineLevel="4">
      <c r="A2066" s="1154"/>
      <c r="B2066" s="1159" t="s">
        <v>4589</v>
      </c>
      <c r="C2066" s="1154" t="s">
        <v>3533</v>
      </c>
      <c r="D2066" s="1156">
        <v>25.19</v>
      </c>
    </row>
    <row r="2067" spans="1:4" ht="11.85" hidden="1" customHeight="1" outlineLevel="4">
      <c r="A2067" s="1154"/>
      <c r="B2067" s="1159" t="s">
        <v>4590</v>
      </c>
      <c r="C2067" s="1154" t="s">
        <v>3533</v>
      </c>
      <c r="D2067" s="1156">
        <v>25.19</v>
      </c>
    </row>
    <row r="2068" spans="1:4" ht="11.85" hidden="1" customHeight="1" outlineLevel="4">
      <c r="A2068" s="1154"/>
      <c r="B2068" s="1159" t="s">
        <v>4591</v>
      </c>
      <c r="C2068" s="1154" t="s">
        <v>3533</v>
      </c>
      <c r="D2068" s="1156">
        <v>25.19</v>
      </c>
    </row>
    <row r="2069" spans="1:4" ht="11.85" hidden="1" customHeight="1" outlineLevel="4">
      <c r="A2069" s="1154"/>
      <c r="B2069" s="1159" t="s">
        <v>4592</v>
      </c>
      <c r="C2069" s="1154" t="s">
        <v>3533</v>
      </c>
      <c r="D2069" s="1156">
        <v>25.19</v>
      </c>
    </row>
    <row r="2070" spans="1:4" ht="11.85" hidden="1" customHeight="1" outlineLevel="4">
      <c r="A2070" s="1154"/>
      <c r="B2070" s="1159" t="s">
        <v>4593</v>
      </c>
      <c r="C2070" s="1154" t="s">
        <v>3533</v>
      </c>
      <c r="D2070" s="1156">
        <v>25.19</v>
      </c>
    </row>
    <row r="2071" spans="1:4" ht="11.85" hidden="1" customHeight="1" outlineLevel="4">
      <c r="A2071" s="1154"/>
      <c r="B2071" s="1159" t="s">
        <v>4594</v>
      </c>
      <c r="C2071" s="1154" t="s">
        <v>3533</v>
      </c>
      <c r="D2071" s="1156">
        <v>25.19</v>
      </c>
    </row>
    <row r="2072" spans="1:4" ht="11.85" hidden="1" customHeight="1" outlineLevel="4">
      <c r="A2072" s="1154"/>
      <c r="B2072" s="1159" t="s">
        <v>4595</v>
      </c>
      <c r="C2072" s="1154" t="s">
        <v>3533</v>
      </c>
      <c r="D2072" s="1156">
        <v>25.19</v>
      </c>
    </row>
    <row r="2073" spans="1:4" ht="11.85" hidden="1" customHeight="1" outlineLevel="4">
      <c r="A2073" s="1154"/>
      <c r="B2073" s="1159" t="s">
        <v>4596</v>
      </c>
      <c r="C2073" s="1154" t="s">
        <v>3533</v>
      </c>
      <c r="D2073" s="1156">
        <v>25.19</v>
      </c>
    </row>
    <row r="2074" spans="1:4" ht="11.85" hidden="1" customHeight="1" outlineLevel="4">
      <c r="A2074" s="1154"/>
      <c r="B2074" s="1159" t="s">
        <v>4597</v>
      </c>
      <c r="C2074" s="1154" t="s">
        <v>3533</v>
      </c>
      <c r="D2074" s="1156">
        <v>25.19</v>
      </c>
    </row>
    <row r="2075" spans="1:4" ht="11.85" hidden="1" customHeight="1" outlineLevel="4">
      <c r="A2075" s="1154"/>
      <c r="B2075" s="1159" t="s">
        <v>4598</v>
      </c>
      <c r="C2075" s="1154" t="s">
        <v>3533</v>
      </c>
      <c r="D2075" s="1156">
        <v>25.19</v>
      </c>
    </row>
    <row r="2076" spans="1:4" ht="11.85" hidden="1" customHeight="1" outlineLevel="4">
      <c r="A2076" s="1154"/>
      <c r="B2076" s="1159" t="s">
        <v>4599</v>
      </c>
      <c r="C2076" s="1154" t="s">
        <v>3533</v>
      </c>
      <c r="D2076" s="1156">
        <v>25.19</v>
      </c>
    </row>
    <row r="2077" spans="1:4" ht="11.85" hidden="1" customHeight="1" outlineLevel="4">
      <c r="A2077" s="1154"/>
      <c r="B2077" s="1159" t="s">
        <v>4600</v>
      </c>
      <c r="C2077" s="1154" t="s">
        <v>3533</v>
      </c>
      <c r="D2077" s="1156">
        <v>25.19</v>
      </c>
    </row>
    <row r="2078" spans="1:4" ht="11.85" hidden="1" customHeight="1" outlineLevel="4">
      <c r="A2078" s="1154"/>
      <c r="B2078" s="1159" t="s">
        <v>4601</v>
      </c>
      <c r="C2078" s="1154" t="s">
        <v>3533</v>
      </c>
      <c r="D2078" s="1156">
        <v>25.19</v>
      </c>
    </row>
    <row r="2079" spans="1:4" ht="11.85" hidden="1" customHeight="1" outlineLevel="4">
      <c r="A2079" s="1154"/>
      <c r="B2079" s="1159" t="s">
        <v>4602</v>
      </c>
      <c r="C2079" s="1154" t="s">
        <v>3533</v>
      </c>
      <c r="D2079" s="1156">
        <v>25.19</v>
      </c>
    </row>
    <row r="2080" spans="1:4" ht="11.85" hidden="1" customHeight="1" outlineLevel="4">
      <c r="A2080" s="1154"/>
      <c r="B2080" s="1159" t="s">
        <v>4603</v>
      </c>
      <c r="C2080" s="1154" t="s">
        <v>3533</v>
      </c>
      <c r="D2080" s="1156">
        <v>25.19</v>
      </c>
    </row>
    <row r="2081" spans="1:4" ht="11.85" hidden="1" customHeight="1" outlineLevel="4">
      <c r="A2081" s="1154"/>
      <c r="B2081" s="1159" t="s">
        <v>4604</v>
      </c>
      <c r="C2081" s="1154" t="s">
        <v>3533</v>
      </c>
      <c r="D2081" s="1156">
        <v>25.19</v>
      </c>
    </row>
    <row r="2082" spans="1:4" ht="11.85" hidden="1" customHeight="1" outlineLevel="4">
      <c r="A2082" s="1154"/>
      <c r="B2082" s="1159" t="s">
        <v>4605</v>
      </c>
      <c r="C2082" s="1154" t="s">
        <v>3533</v>
      </c>
      <c r="D2082" s="1156">
        <v>25.19</v>
      </c>
    </row>
    <row r="2083" spans="1:4" ht="11.85" hidden="1" customHeight="1" outlineLevel="4">
      <c r="A2083" s="1154"/>
      <c r="B2083" s="1159" t="s">
        <v>4606</v>
      </c>
      <c r="C2083" s="1154" t="s">
        <v>3533</v>
      </c>
      <c r="D2083" s="1156">
        <v>25.19</v>
      </c>
    </row>
    <row r="2084" spans="1:4" ht="11.85" hidden="1" customHeight="1" outlineLevel="2" collapsed="1">
      <c r="A2084" s="1140"/>
      <c r="B2084" s="1143" t="s">
        <v>4607</v>
      </c>
      <c r="C2084" s="1140"/>
      <c r="D2084" s="1141">
        <v>48.36</v>
      </c>
    </row>
    <row r="2085" spans="1:4" ht="11.85" hidden="1" customHeight="1" outlineLevel="3" collapsed="1">
      <c r="A2085" s="1140"/>
      <c r="B2085" s="1145" t="s">
        <v>3957</v>
      </c>
      <c r="C2085" s="1140"/>
      <c r="D2085" s="1141">
        <v>36.26</v>
      </c>
    </row>
    <row r="2086" spans="1:4" ht="11.85" hidden="1" customHeight="1" outlineLevel="4">
      <c r="A2086" s="1154"/>
      <c r="B2086" s="1159" t="s">
        <v>4608</v>
      </c>
      <c r="C2086" s="1154" t="s">
        <v>3533</v>
      </c>
      <c r="D2086" s="1156">
        <v>31.25</v>
      </c>
    </row>
    <row r="2087" spans="1:4" ht="11.85" hidden="1" customHeight="1" outlineLevel="4">
      <c r="A2087" s="1154"/>
      <c r="B2087" s="1159" t="s">
        <v>4609</v>
      </c>
      <c r="C2087" s="1154" t="s">
        <v>3533</v>
      </c>
      <c r="D2087" s="1156">
        <v>36.26</v>
      </c>
    </row>
    <row r="2088" spans="1:4" ht="11.85" hidden="1" customHeight="1" outlineLevel="4">
      <c r="A2088" s="1154"/>
      <c r="B2088" s="1159" t="s">
        <v>4610</v>
      </c>
      <c r="C2088" s="1154" t="s">
        <v>3533</v>
      </c>
      <c r="D2088" s="1156">
        <v>30.01</v>
      </c>
    </row>
    <row r="2089" spans="1:4" ht="11.85" hidden="1" customHeight="1" outlineLevel="4">
      <c r="A2089" s="1154"/>
      <c r="B2089" s="1159" t="s">
        <v>4611</v>
      </c>
      <c r="C2089" s="1154" t="s">
        <v>3533</v>
      </c>
      <c r="D2089" s="1156">
        <v>36.26</v>
      </c>
    </row>
    <row r="2090" spans="1:4" ht="11.85" hidden="1" customHeight="1" outlineLevel="4">
      <c r="A2090" s="1154"/>
      <c r="B2090" s="1159" t="s">
        <v>4612</v>
      </c>
      <c r="C2090" s="1154" t="s">
        <v>3533</v>
      </c>
      <c r="D2090" s="1156">
        <v>26.81</v>
      </c>
    </row>
    <row r="2091" spans="1:4" ht="11.85" hidden="1" customHeight="1" outlineLevel="4">
      <c r="A2091" s="1154"/>
      <c r="B2091" s="1159" t="s">
        <v>4613</v>
      </c>
      <c r="C2091" s="1154" t="s">
        <v>3533</v>
      </c>
      <c r="D2091" s="1156">
        <v>30.01</v>
      </c>
    </row>
    <row r="2092" spans="1:4" ht="11.85" hidden="1" customHeight="1" outlineLevel="4">
      <c r="A2092" s="1154"/>
      <c r="B2092" s="1159" t="s">
        <v>4614</v>
      </c>
      <c r="C2092" s="1154" t="s">
        <v>3533</v>
      </c>
      <c r="D2092" s="1156">
        <v>30.01</v>
      </c>
    </row>
    <row r="2093" spans="1:4" ht="11.85" hidden="1" customHeight="1" outlineLevel="4">
      <c r="A2093" s="1154"/>
      <c r="B2093" s="1159" t="s">
        <v>4615</v>
      </c>
      <c r="C2093" s="1154" t="s">
        <v>3533</v>
      </c>
      <c r="D2093" s="1156">
        <v>27.47</v>
      </c>
    </row>
    <row r="2094" spans="1:4" ht="11.85" hidden="1" customHeight="1" outlineLevel="4">
      <c r="A2094" s="1154"/>
      <c r="B2094" s="1159" t="s">
        <v>4616</v>
      </c>
      <c r="C2094" s="1154" t="s">
        <v>3533</v>
      </c>
      <c r="D2094" s="1156">
        <v>26.81</v>
      </c>
    </row>
    <row r="2095" spans="1:4" ht="11.85" hidden="1" customHeight="1" outlineLevel="4">
      <c r="A2095" s="1154"/>
      <c r="B2095" s="1159" t="s">
        <v>4617</v>
      </c>
      <c r="C2095" s="1154" t="s">
        <v>3533</v>
      </c>
      <c r="D2095" s="1156">
        <v>30.01</v>
      </c>
    </row>
    <row r="2096" spans="1:4" ht="11.85" hidden="1" customHeight="1" outlineLevel="4">
      <c r="A2096" s="1154"/>
      <c r="B2096" s="1159" t="s">
        <v>4618</v>
      </c>
      <c r="C2096" s="1154" t="s">
        <v>3533</v>
      </c>
      <c r="D2096" s="1156">
        <v>30.01</v>
      </c>
    </row>
    <row r="2097" spans="1:4" ht="11.85" hidden="1" customHeight="1" outlineLevel="4">
      <c r="A2097" s="1154"/>
      <c r="B2097" s="1159" t="s">
        <v>4619</v>
      </c>
      <c r="C2097" s="1154" t="s">
        <v>3533</v>
      </c>
      <c r="D2097" s="1156">
        <v>30.01</v>
      </c>
    </row>
    <row r="2098" spans="1:4" ht="11.85" hidden="1" customHeight="1" outlineLevel="4">
      <c r="A2098" s="1154"/>
      <c r="B2098" s="1159" t="s">
        <v>4620</v>
      </c>
      <c r="C2098" s="1154" t="s">
        <v>3533</v>
      </c>
      <c r="D2098" s="1156">
        <v>30.01</v>
      </c>
    </row>
    <row r="2099" spans="1:4" ht="11.85" hidden="1" customHeight="1" outlineLevel="4">
      <c r="A2099" s="1154"/>
      <c r="B2099" s="1159" t="s">
        <v>4621</v>
      </c>
      <c r="C2099" s="1154" t="s">
        <v>3533</v>
      </c>
      <c r="D2099" s="1156">
        <v>26.59</v>
      </c>
    </row>
    <row r="2100" spans="1:4" ht="11.85" hidden="1" customHeight="1" outlineLevel="4">
      <c r="A2100" s="1154"/>
      <c r="B2100" s="1159" t="s">
        <v>4622</v>
      </c>
      <c r="C2100" s="1154" t="s">
        <v>3533</v>
      </c>
      <c r="D2100" s="1156">
        <v>31.26</v>
      </c>
    </row>
    <row r="2101" spans="1:4" ht="11.85" hidden="1" customHeight="1" outlineLevel="4">
      <c r="A2101" s="1154"/>
      <c r="B2101" s="1159" t="s">
        <v>4623</v>
      </c>
      <c r="C2101" s="1154" t="s">
        <v>3533</v>
      </c>
      <c r="D2101" s="1156">
        <v>27.89</v>
      </c>
    </row>
    <row r="2102" spans="1:4" ht="11.85" hidden="1" customHeight="1" outlineLevel="4">
      <c r="A2102" s="1154"/>
      <c r="B2102" s="1159" t="s">
        <v>4624</v>
      </c>
      <c r="C2102" s="1154" t="s">
        <v>3533</v>
      </c>
      <c r="D2102" s="1156">
        <v>30.01</v>
      </c>
    </row>
    <row r="2103" spans="1:4" ht="11.85" hidden="1" customHeight="1" outlineLevel="4">
      <c r="A2103" s="1154"/>
      <c r="B2103" s="1159" t="s">
        <v>4625</v>
      </c>
      <c r="C2103" s="1154" t="s">
        <v>3533</v>
      </c>
      <c r="D2103" s="1156">
        <v>26.81</v>
      </c>
    </row>
    <row r="2104" spans="1:4" ht="11.85" hidden="1" customHeight="1" outlineLevel="4">
      <c r="A2104" s="1154"/>
      <c r="B2104" s="1159" t="s">
        <v>4626</v>
      </c>
      <c r="C2104" s="1154" t="s">
        <v>3533</v>
      </c>
      <c r="D2104" s="1156">
        <v>36.26</v>
      </c>
    </row>
    <row r="2105" spans="1:4" ht="11.85" hidden="1" customHeight="1" outlineLevel="4">
      <c r="A2105" s="1154"/>
      <c r="B2105" s="1159" t="s">
        <v>4627</v>
      </c>
      <c r="C2105" s="1154" t="s">
        <v>3533</v>
      </c>
      <c r="D2105" s="1156">
        <v>30.01</v>
      </c>
    </row>
    <row r="2106" spans="1:4" ht="11.85" hidden="1" customHeight="1" outlineLevel="4">
      <c r="A2106" s="1154"/>
      <c r="B2106" s="1159" t="s">
        <v>4628</v>
      </c>
      <c r="C2106" s="1154" t="s">
        <v>3533</v>
      </c>
      <c r="D2106" s="1156">
        <v>27.89</v>
      </c>
    </row>
    <row r="2107" spans="1:4" ht="11.85" hidden="1" customHeight="1" outlineLevel="4">
      <c r="A2107" s="1154"/>
      <c r="B2107" s="1159" t="s">
        <v>4629</v>
      </c>
      <c r="C2107" s="1154" t="s">
        <v>3533</v>
      </c>
      <c r="D2107" s="1156">
        <v>36.26</v>
      </c>
    </row>
    <row r="2108" spans="1:4" ht="11.85" hidden="1" customHeight="1" outlineLevel="4">
      <c r="A2108" s="1154"/>
      <c r="B2108" s="1159" t="s">
        <v>4630</v>
      </c>
      <c r="C2108" s="1154" t="s">
        <v>3533</v>
      </c>
      <c r="D2108" s="1156">
        <v>36.26</v>
      </c>
    </row>
    <row r="2109" spans="1:4" ht="11.85" hidden="1" customHeight="1" outlineLevel="4">
      <c r="A2109" s="1154"/>
      <c r="B2109" s="1159" t="s">
        <v>4631</v>
      </c>
      <c r="C2109" s="1154" t="s">
        <v>3533</v>
      </c>
      <c r="D2109" s="1156">
        <v>30.01</v>
      </c>
    </row>
    <row r="2110" spans="1:4" ht="11.85" hidden="1" customHeight="1" outlineLevel="4">
      <c r="A2110" s="1154"/>
      <c r="B2110" s="1159" t="s">
        <v>4632</v>
      </c>
      <c r="C2110" s="1154" t="s">
        <v>3533</v>
      </c>
      <c r="D2110" s="1156">
        <v>27.29</v>
      </c>
    </row>
    <row r="2111" spans="1:4" ht="11.85" hidden="1" customHeight="1" outlineLevel="4">
      <c r="A2111" s="1154"/>
      <c r="B2111" s="1159" t="s">
        <v>4633</v>
      </c>
      <c r="C2111" s="1154" t="s">
        <v>3533</v>
      </c>
      <c r="D2111" s="1156">
        <v>36.26</v>
      </c>
    </row>
    <row r="2112" spans="1:4" ht="11.85" hidden="1" customHeight="1" outlineLevel="4">
      <c r="A2112" s="1154"/>
      <c r="B2112" s="1159" t="s">
        <v>4634</v>
      </c>
      <c r="C2112" s="1154" t="s">
        <v>3533</v>
      </c>
      <c r="D2112" s="1156">
        <v>30.01</v>
      </c>
    </row>
    <row r="2113" spans="1:4" ht="11.85" hidden="1" customHeight="1" outlineLevel="4">
      <c r="A2113" s="1154"/>
      <c r="B2113" s="1159" t="s">
        <v>4635</v>
      </c>
      <c r="C2113" s="1154" t="s">
        <v>3533</v>
      </c>
      <c r="D2113" s="1156">
        <v>36.26</v>
      </c>
    </row>
    <row r="2114" spans="1:4" ht="11.85" hidden="1" customHeight="1" outlineLevel="4">
      <c r="A2114" s="1154"/>
      <c r="B2114" s="1159" t="s">
        <v>4636</v>
      </c>
      <c r="C2114" s="1154" t="s">
        <v>3533</v>
      </c>
      <c r="D2114" s="1156">
        <v>30.01</v>
      </c>
    </row>
    <row r="2115" spans="1:4" ht="11.85" hidden="1" customHeight="1" outlineLevel="4">
      <c r="A2115" s="1154"/>
      <c r="B2115" s="1159" t="s">
        <v>4637</v>
      </c>
      <c r="C2115" s="1154" t="s">
        <v>3533</v>
      </c>
      <c r="D2115" s="1156">
        <v>30.01</v>
      </c>
    </row>
    <row r="2116" spans="1:4" ht="11.85" hidden="1" customHeight="1" outlineLevel="4">
      <c r="A2116" s="1154"/>
      <c r="B2116" s="1159" t="s">
        <v>4638</v>
      </c>
      <c r="C2116" s="1154" t="s">
        <v>3533</v>
      </c>
      <c r="D2116" s="1156">
        <v>30.01</v>
      </c>
    </row>
    <row r="2117" spans="1:4" ht="11.85" hidden="1" customHeight="1" outlineLevel="4">
      <c r="A2117" s="1154"/>
      <c r="B2117" s="1159" t="s">
        <v>4639</v>
      </c>
      <c r="C2117" s="1154" t="s">
        <v>3533</v>
      </c>
      <c r="D2117" s="1156">
        <v>36.26</v>
      </c>
    </row>
    <row r="2118" spans="1:4" ht="11.85" hidden="1" customHeight="1" outlineLevel="4">
      <c r="A2118" s="1154"/>
      <c r="B2118" s="1159" t="s">
        <v>4640</v>
      </c>
      <c r="C2118" s="1154" t="s">
        <v>3533</v>
      </c>
      <c r="D2118" s="1156">
        <v>30.01</v>
      </c>
    </row>
    <row r="2119" spans="1:4" ht="11.85" hidden="1" customHeight="1" outlineLevel="4">
      <c r="A2119" s="1154"/>
      <c r="B2119" s="1159" t="s">
        <v>4641</v>
      </c>
      <c r="C2119" s="1154" t="s">
        <v>3533</v>
      </c>
      <c r="D2119" s="1156">
        <v>36.26</v>
      </c>
    </row>
    <row r="2120" spans="1:4" ht="11.85" hidden="1" customHeight="1" outlineLevel="4">
      <c r="A2120" s="1154"/>
      <c r="B2120" s="1159" t="s">
        <v>4642</v>
      </c>
      <c r="C2120" s="1154" t="s">
        <v>3533</v>
      </c>
      <c r="D2120" s="1156">
        <v>36.26</v>
      </c>
    </row>
    <row r="2121" spans="1:4" ht="11.85" hidden="1" customHeight="1" outlineLevel="4">
      <c r="A2121" s="1154"/>
      <c r="B2121" s="1159" t="s">
        <v>4643</v>
      </c>
      <c r="C2121" s="1154" t="s">
        <v>3533</v>
      </c>
      <c r="D2121" s="1156">
        <v>36.26</v>
      </c>
    </row>
    <row r="2122" spans="1:4" ht="11.85" hidden="1" customHeight="1" outlineLevel="4">
      <c r="A2122" s="1154"/>
      <c r="B2122" s="1159" t="s">
        <v>4644</v>
      </c>
      <c r="C2122" s="1154" t="s">
        <v>3533</v>
      </c>
      <c r="D2122" s="1156">
        <v>30.01</v>
      </c>
    </row>
    <row r="2123" spans="1:4" ht="11.85" hidden="1" customHeight="1" outlineLevel="4">
      <c r="A2123" s="1154"/>
      <c r="B2123" s="1159" t="s">
        <v>4645</v>
      </c>
      <c r="C2123" s="1154" t="s">
        <v>3533</v>
      </c>
      <c r="D2123" s="1156">
        <v>30.01</v>
      </c>
    </row>
    <row r="2124" spans="1:4" ht="11.85" hidden="1" customHeight="1" outlineLevel="4">
      <c r="A2124" s="1154"/>
      <c r="B2124" s="1159" t="s">
        <v>4646</v>
      </c>
      <c r="C2124" s="1154" t="s">
        <v>3533</v>
      </c>
      <c r="D2124" s="1156">
        <v>30.01</v>
      </c>
    </row>
    <row r="2125" spans="1:4" ht="11.85" hidden="1" customHeight="1" outlineLevel="4">
      <c r="A2125" s="1154"/>
      <c r="B2125" s="1159" t="s">
        <v>4647</v>
      </c>
      <c r="C2125" s="1154" t="s">
        <v>3533</v>
      </c>
      <c r="D2125" s="1156">
        <v>30.01</v>
      </c>
    </row>
    <row r="2126" spans="1:4" ht="11.85" hidden="1" customHeight="1" outlineLevel="4">
      <c r="A2126" s="1154"/>
      <c r="B2126" s="1159" t="s">
        <v>4648</v>
      </c>
      <c r="C2126" s="1154" t="s">
        <v>3533</v>
      </c>
      <c r="D2126" s="1156">
        <v>30.01</v>
      </c>
    </row>
    <row r="2127" spans="1:4" ht="11.85" hidden="1" customHeight="1" outlineLevel="4">
      <c r="A2127" s="1154"/>
      <c r="B2127" s="1159" t="s">
        <v>4649</v>
      </c>
      <c r="C2127" s="1154" t="s">
        <v>3533</v>
      </c>
      <c r="D2127" s="1156">
        <v>27.6</v>
      </c>
    </row>
    <row r="2128" spans="1:4" ht="11.85" hidden="1" customHeight="1" outlineLevel="4">
      <c r="A2128" s="1154"/>
      <c r="B2128" s="1159" t="s">
        <v>4650</v>
      </c>
      <c r="C2128" s="1154" t="s">
        <v>3533</v>
      </c>
      <c r="D2128" s="1156">
        <v>27.89</v>
      </c>
    </row>
    <row r="2129" spans="1:4" ht="11.85" hidden="1" customHeight="1" outlineLevel="4">
      <c r="A2129" s="1154"/>
      <c r="B2129" s="1159" t="s">
        <v>4651</v>
      </c>
      <c r="C2129" s="1154" t="s">
        <v>3533</v>
      </c>
      <c r="D2129" s="1156">
        <v>30.01</v>
      </c>
    </row>
    <row r="2130" spans="1:4" ht="11.85" hidden="1" customHeight="1" outlineLevel="4">
      <c r="A2130" s="1154"/>
      <c r="B2130" s="1159" t="s">
        <v>4652</v>
      </c>
      <c r="C2130" s="1154" t="s">
        <v>3533</v>
      </c>
      <c r="D2130" s="1156">
        <v>26.81</v>
      </c>
    </row>
    <row r="2131" spans="1:4" ht="11.85" hidden="1" customHeight="1" outlineLevel="4">
      <c r="A2131" s="1154"/>
      <c r="B2131" s="1159" t="s">
        <v>4653</v>
      </c>
      <c r="C2131" s="1154" t="s">
        <v>3533</v>
      </c>
      <c r="D2131" s="1156">
        <v>36.26</v>
      </c>
    </row>
    <row r="2132" spans="1:4" ht="11.85" hidden="1" customHeight="1" outlineLevel="4">
      <c r="A2132" s="1154"/>
      <c r="B2132" s="1159" t="s">
        <v>4654</v>
      </c>
      <c r="C2132" s="1154" t="s">
        <v>3533</v>
      </c>
      <c r="D2132" s="1156">
        <v>27.28</v>
      </c>
    </row>
    <row r="2133" spans="1:4" ht="11.85" hidden="1" customHeight="1" outlineLevel="4">
      <c r="A2133" s="1154"/>
      <c r="B2133" s="1159" t="s">
        <v>4655</v>
      </c>
      <c r="C2133" s="1154" t="s">
        <v>3533</v>
      </c>
      <c r="D2133" s="1156">
        <v>27.52</v>
      </c>
    </row>
    <row r="2134" spans="1:4" ht="11.85" hidden="1" customHeight="1" outlineLevel="4">
      <c r="A2134" s="1154"/>
      <c r="B2134" s="1159" t="s">
        <v>4656</v>
      </c>
      <c r="C2134" s="1154" t="s">
        <v>3533</v>
      </c>
      <c r="D2134" s="1156">
        <v>36.26</v>
      </c>
    </row>
    <row r="2135" spans="1:4" ht="11.85" hidden="1" customHeight="1" outlineLevel="4">
      <c r="A2135" s="1154"/>
      <c r="B2135" s="1159" t="s">
        <v>4657</v>
      </c>
      <c r="C2135" s="1154" t="s">
        <v>3533</v>
      </c>
      <c r="D2135" s="1156">
        <v>30.01</v>
      </c>
    </row>
    <row r="2136" spans="1:4" ht="11.85" hidden="1" customHeight="1" outlineLevel="4">
      <c r="A2136" s="1154"/>
      <c r="B2136" s="1159" t="s">
        <v>4658</v>
      </c>
      <c r="C2136" s="1154" t="s">
        <v>3533</v>
      </c>
      <c r="D2136" s="1156">
        <v>30.01</v>
      </c>
    </row>
    <row r="2137" spans="1:4" ht="11.85" hidden="1" customHeight="1" outlineLevel="4">
      <c r="A2137" s="1154"/>
      <c r="B2137" s="1159" t="s">
        <v>4659</v>
      </c>
      <c r="C2137" s="1154" t="s">
        <v>3533</v>
      </c>
      <c r="D2137" s="1156">
        <v>30.01</v>
      </c>
    </row>
    <row r="2138" spans="1:4" ht="11.85" hidden="1" customHeight="1" outlineLevel="4">
      <c r="A2138" s="1154"/>
      <c r="B2138" s="1159" t="s">
        <v>4660</v>
      </c>
      <c r="C2138" s="1154" t="s">
        <v>3533</v>
      </c>
      <c r="D2138" s="1156">
        <v>30.01</v>
      </c>
    </row>
    <row r="2139" spans="1:4" ht="11.85" hidden="1" customHeight="1" outlineLevel="4">
      <c r="A2139" s="1154"/>
      <c r="B2139" s="1159" t="s">
        <v>4661</v>
      </c>
      <c r="C2139" s="1154" t="s">
        <v>3533</v>
      </c>
      <c r="D2139" s="1156">
        <v>36.26</v>
      </c>
    </row>
    <row r="2140" spans="1:4" ht="11.85" hidden="1" customHeight="1" outlineLevel="4">
      <c r="A2140" s="1154"/>
      <c r="B2140" s="1159" t="s">
        <v>4662</v>
      </c>
      <c r="C2140" s="1154" t="s">
        <v>3533</v>
      </c>
      <c r="D2140" s="1156">
        <v>30.01</v>
      </c>
    </row>
    <row r="2141" spans="1:4" ht="11.85" hidden="1" customHeight="1" outlineLevel="4">
      <c r="A2141" s="1154"/>
      <c r="B2141" s="1159" t="s">
        <v>4663</v>
      </c>
      <c r="C2141" s="1154" t="s">
        <v>3533</v>
      </c>
      <c r="D2141" s="1156">
        <v>26.81</v>
      </c>
    </row>
    <row r="2142" spans="1:4" ht="11.85" hidden="1" customHeight="1" outlineLevel="4">
      <c r="A2142" s="1154"/>
      <c r="B2142" s="1159" t="s">
        <v>4664</v>
      </c>
      <c r="C2142" s="1154" t="s">
        <v>3533</v>
      </c>
      <c r="D2142" s="1156">
        <v>30.01</v>
      </c>
    </row>
    <row r="2143" spans="1:4" ht="11.85" hidden="1" customHeight="1" outlineLevel="4">
      <c r="A2143" s="1154"/>
      <c r="B2143" s="1159" t="s">
        <v>4665</v>
      </c>
      <c r="C2143" s="1154" t="s">
        <v>3533</v>
      </c>
      <c r="D2143" s="1156">
        <v>30.01</v>
      </c>
    </row>
    <row r="2144" spans="1:4" ht="11.85" hidden="1" customHeight="1" outlineLevel="4">
      <c r="A2144" s="1154"/>
      <c r="B2144" s="1159" t="s">
        <v>4666</v>
      </c>
      <c r="C2144" s="1154" t="s">
        <v>3533</v>
      </c>
      <c r="D2144" s="1156">
        <v>30.01</v>
      </c>
    </row>
    <row r="2145" spans="1:4" ht="11.85" hidden="1" customHeight="1" outlineLevel="4">
      <c r="A2145" s="1154"/>
      <c r="B2145" s="1159" t="s">
        <v>4667</v>
      </c>
      <c r="C2145" s="1154" t="s">
        <v>3533</v>
      </c>
      <c r="D2145" s="1156">
        <v>31.25</v>
      </c>
    </row>
    <row r="2146" spans="1:4" ht="11.85" hidden="1" customHeight="1" outlineLevel="4">
      <c r="A2146" s="1154"/>
      <c r="B2146" s="1159" t="s">
        <v>4668</v>
      </c>
      <c r="C2146" s="1154" t="s">
        <v>3533</v>
      </c>
      <c r="D2146" s="1156">
        <v>30.01</v>
      </c>
    </row>
    <row r="2147" spans="1:4" ht="11.85" hidden="1" customHeight="1" outlineLevel="4">
      <c r="A2147" s="1154"/>
      <c r="B2147" s="1159" t="s">
        <v>4669</v>
      </c>
      <c r="C2147" s="1154" t="s">
        <v>3533</v>
      </c>
      <c r="D2147" s="1156">
        <v>30.01</v>
      </c>
    </row>
    <row r="2148" spans="1:4" ht="11.85" hidden="1" customHeight="1" outlineLevel="4">
      <c r="A2148" s="1154"/>
      <c r="B2148" s="1159" t="s">
        <v>4670</v>
      </c>
      <c r="C2148" s="1154" t="s">
        <v>3533</v>
      </c>
      <c r="D2148" s="1156">
        <v>30.01</v>
      </c>
    </row>
    <row r="2149" spans="1:4" ht="11.85" hidden="1" customHeight="1" outlineLevel="4">
      <c r="A2149" s="1154"/>
      <c r="B2149" s="1159" t="s">
        <v>4671</v>
      </c>
      <c r="C2149" s="1154" t="s">
        <v>3533</v>
      </c>
      <c r="D2149" s="1156">
        <v>30.01</v>
      </c>
    </row>
    <row r="2150" spans="1:4" ht="11.85" hidden="1" customHeight="1" outlineLevel="4">
      <c r="A2150" s="1154"/>
      <c r="B2150" s="1159" t="s">
        <v>4672</v>
      </c>
      <c r="C2150" s="1154" t="s">
        <v>3533</v>
      </c>
      <c r="D2150" s="1156">
        <v>26.59</v>
      </c>
    </row>
    <row r="2151" spans="1:4" ht="11.85" hidden="1" customHeight="1" outlineLevel="4">
      <c r="A2151" s="1154"/>
      <c r="B2151" s="1159" t="s">
        <v>4673</v>
      </c>
      <c r="C2151" s="1154" t="s">
        <v>3533</v>
      </c>
      <c r="D2151" s="1156">
        <v>30.01</v>
      </c>
    </row>
    <row r="2152" spans="1:4" ht="11.85" hidden="1" customHeight="1" outlineLevel="4">
      <c r="A2152" s="1154"/>
      <c r="B2152" s="1159" t="s">
        <v>4674</v>
      </c>
      <c r="C2152" s="1154" t="s">
        <v>3533</v>
      </c>
      <c r="D2152" s="1156">
        <v>30.01</v>
      </c>
    </row>
    <row r="2153" spans="1:4" ht="11.85" hidden="1" customHeight="1" outlineLevel="4">
      <c r="A2153" s="1154"/>
      <c r="B2153" s="1159" t="s">
        <v>4675</v>
      </c>
      <c r="C2153" s="1154" t="s">
        <v>3533</v>
      </c>
      <c r="D2153" s="1156">
        <v>30.01</v>
      </c>
    </row>
    <row r="2154" spans="1:4" ht="11.85" hidden="1" customHeight="1" outlineLevel="4">
      <c r="A2154" s="1154"/>
      <c r="B2154" s="1159" t="s">
        <v>4676</v>
      </c>
      <c r="C2154" s="1154" t="s">
        <v>3533</v>
      </c>
      <c r="D2154" s="1156">
        <v>30.01</v>
      </c>
    </row>
    <row r="2155" spans="1:4" ht="11.85" hidden="1" customHeight="1" outlineLevel="4">
      <c r="A2155" s="1154"/>
      <c r="B2155" s="1159" t="s">
        <v>4677</v>
      </c>
      <c r="C2155" s="1154" t="s">
        <v>3533</v>
      </c>
      <c r="D2155" s="1156">
        <v>30.01</v>
      </c>
    </row>
    <row r="2156" spans="1:4" ht="11.85" hidden="1" customHeight="1" outlineLevel="4">
      <c r="A2156" s="1154"/>
      <c r="B2156" s="1159" t="s">
        <v>4678</v>
      </c>
      <c r="C2156" s="1154" t="s">
        <v>3533</v>
      </c>
      <c r="D2156" s="1156">
        <v>30.01</v>
      </c>
    </row>
    <row r="2157" spans="1:4" ht="11.85" hidden="1" customHeight="1" outlineLevel="4">
      <c r="A2157" s="1154"/>
      <c r="B2157" s="1159" t="s">
        <v>4679</v>
      </c>
      <c r="C2157" s="1154" t="s">
        <v>3533</v>
      </c>
      <c r="D2157" s="1156">
        <v>30.01</v>
      </c>
    </row>
    <row r="2158" spans="1:4" ht="11.85" hidden="1" customHeight="1" outlineLevel="4">
      <c r="A2158" s="1154"/>
      <c r="B2158" s="1159" t="s">
        <v>4680</v>
      </c>
      <c r="C2158" s="1154" t="s">
        <v>3533</v>
      </c>
      <c r="D2158" s="1156">
        <v>30.01</v>
      </c>
    </row>
    <row r="2159" spans="1:4" ht="11.85" hidden="1" customHeight="1" outlineLevel="4">
      <c r="A2159" s="1154"/>
      <c r="B2159" s="1159" t="s">
        <v>4681</v>
      </c>
      <c r="C2159" s="1154" t="s">
        <v>3533</v>
      </c>
      <c r="D2159" s="1156">
        <v>30.01</v>
      </c>
    </row>
    <row r="2160" spans="1:4" ht="11.85" hidden="1" customHeight="1" outlineLevel="4">
      <c r="A2160" s="1154"/>
      <c r="B2160" s="1159" t="s">
        <v>4682</v>
      </c>
      <c r="C2160" s="1154" t="s">
        <v>3533</v>
      </c>
      <c r="D2160" s="1156">
        <v>30.01</v>
      </c>
    </row>
    <row r="2161" spans="1:4" ht="11.85" hidden="1" customHeight="1" outlineLevel="4">
      <c r="A2161" s="1154"/>
      <c r="B2161" s="1159" t="s">
        <v>4683</v>
      </c>
      <c r="C2161" s="1154" t="s">
        <v>3533</v>
      </c>
      <c r="D2161" s="1156">
        <v>30.01</v>
      </c>
    </row>
    <row r="2162" spans="1:4" ht="11.85" hidden="1" customHeight="1" outlineLevel="4">
      <c r="A2162" s="1154"/>
      <c r="B2162" s="1159" t="s">
        <v>4684</v>
      </c>
      <c r="C2162" s="1154" t="s">
        <v>3533</v>
      </c>
      <c r="D2162" s="1156">
        <v>30.01</v>
      </c>
    </row>
    <row r="2163" spans="1:4" ht="11.85" hidden="1" customHeight="1" outlineLevel="4">
      <c r="A2163" s="1154"/>
      <c r="B2163" s="1159" t="s">
        <v>4685</v>
      </c>
      <c r="C2163" s="1154" t="s">
        <v>3533</v>
      </c>
      <c r="D2163" s="1156">
        <v>30.01</v>
      </c>
    </row>
    <row r="2164" spans="1:4" ht="11.85" hidden="1" customHeight="1" outlineLevel="4">
      <c r="A2164" s="1154"/>
      <c r="B2164" s="1159" t="s">
        <v>4686</v>
      </c>
      <c r="C2164" s="1154" t="s">
        <v>3533</v>
      </c>
      <c r="D2164" s="1156">
        <v>30.01</v>
      </c>
    </row>
    <row r="2165" spans="1:4" ht="11.85" hidden="1" customHeight="1" outlineLevel="4">
      <c r="A2165" s="1154"/>
      <c r="B2165" s="1159" t="s">
        <v>4687</v>
      </c>
      <c r="C2165" s="1154" t="s">
        <v>3533</v>
      </c>
      <c r="D2165" s="1156">
        <v>30.01</v>
      </c>
    </row>
    <row r="2166" spans="1:4" ht="11.85" hidden="1" customHeight="1" outlineLevel="4">
      <c r="A2166" s="1154"/>
      <c r="B2166" s="1159" t="s">
        <v>4688</v>
      </c>
      <c r="C2166" s="1154" t="s">
        <v>3533</v>
      </c>
      <c r="D2166" s="1156">
        <v>30.01</v>
      </c>
    </row>
    <row r="2167" spans="1:4" ht="11.85" hidden="1" customHeight="1" outlineLevel="4">
      <c r="A2167" s="1154"/>
      <c r="B2167" s="1159" t="s">
        <v>4689</v>
      </c>
      <c r="C2167" s="1154" t="s">
        <v>3533</v>
      </c>
      <c r="D2167" s="1156">
        <v>27.28</v>
      </c>
    </row>
    <row r="2168" spans="1:4" ht="11.85" hidden="1" customHeight="1" outlineLevel="4">
      <c r="A2168" s="1154"/>
      <c r="B2168" s="1159" t="s">
        <v>4690</v>
      </c>
      <c r="C2168" s="1154" t="s">
        <v>3533</v>
      </c>
      <c r="D2168" s="1156">
        <v>27.28</v>
      </c>
    </row>
    <row r="2169" spans="1:4" ht="11.85" hidden="1" customHeight="1" outlineLevel="4">
      <c r="A2169" s="1154"/>
      <c r="B2169" s="1159" t="s">
        <v>4691</v>
      </c>
      <c r="C2169" s="1154" t="s">
        <v>3533</v>
      </c>
      <c r="D2169" s="1156">
        <v>27.28</v>
      </c>
    </row>
    <row r="2170" spans="1:4" ht="11.85" hidden="1" customHeight="1" outlineLevel="4">
      <c r="A2170" s="1154"/>
      <c r="B2170" s="1159" t="s">
        <v>4692</v>
      </c>
      <c r="C2170" s="1154" t="s">
        <v>3533</v>
      </c>
      <c r="D2170" s="1156">
        <v>27.52</v>
      </c>
    </row>
    <row r="2171" spans="1:4" ht="11.85" hidden="1" customHeight="1" outlineLevel="4">
      <c r="A2171" s="1154"/>
      <c r="B2171" s="1159" t="s">
        <v>4693</v>
      </c>
      <c r="C2171" s="1154" t="s">
        <v>3533</v>
      </c>
      <c r="D2171" s="1156">
        <v>36.26</v>
      </c>
    </row>
    <row r="2172" spans="1:4" ht="11.85" hidden="1" customHeight="1" outlineLevel="4">
      <c r="A2172" s="1154"/>
      <c r="B2172" s="1159" t="s">
        <v>4694</v>
      </c>
      <c r="C2172" s="1154" t="s">
        <v>3533</v>
      </c>
      <c r="D2172" s="1156">
        <v>30.01</v>
      </c>
    </row>
    <row r="2173" spans="1:4" ht="11.85" hidden="1" customHeight="1" outlineLevel="4">
      <c r="A2173" s="1154"/>
      <c r="B2173" s="1159" t="s">
        <v>4695</v>
      </c>
      <c r="C2173" s="1154" t="s">
        <v>3533</v>
      </c>
      <c r="D2173" s="1156">
        <v>30.01</v>
      </c>
    </row>
    <row r="2174" spans="1:4" ht="11.85" hidden="1" customHeight="1" outlineLevel="4">
      <c r="A2174" s="1154"/>
      <c r="B2174" s="1159" t="s">
        <v>4696</v>
      </c>
      <c r="C2174" s="1154" t="s">
        <v>3533</v>
      </c>
      <c r="D2174" s="1156">
        <v>30.01</v>
      </c>
    </row>
    <row r="2175" spans="1:4" ht="11.85" hidden="1" customHeight="1" outlineLevel="4">
      <c r="A2175" s="1154"/>
      <c r="B2175" s="1159" t="s">
        <v>4697</v>
      </c>
      <c r="C2175" s="1154" t="s">
        <v>3533</v>
      </c>
      <c r="D2175" s="1156">
        <v>27.28</v>
      </c>
    </row>
    <row r="2176" spans="1:4" ht="11.85" hidden="1" customHeight="1" outlineLevel="4">
      <c r="A2176" s="1154"/>
      <c r="B2176" s="1159" t="s">
        <v>4698</v>
      </c>
      <c r="C2176" s="1154" t="s">
        <v>3533</v>
      </c>
      <c r="D2176" s="1156">
        <v>36.26</v>
      </c>
    </row>
    <row r="2177" spans="1:4" ht="11.85" hidden="1" customHeight="1" outlineLevel="4">
      <c r="A2177" s="1154"/>
      <c r="B2177" s="1159" t="s">
        <v>4699</v>
      </c>
      <c r="C2177" s="1154" t="s">
        <v>3533</v>
      </c>
      <c r="D2177" s="1156">
        <v>36.26</v>
      </c>
    </row>
    <row r="2178" spans="1:4" ht="11.85" hidden="1" customHeight="1" outlineLevel="4">
      <c r="A2178" s="1154"/>
      <c r="B2178" s="1159" t="s">
        <v>4700</v>
      </c>
      <c r="C2178" s="1154" t="s">
        <v>3533</v>
      </c>
      <c r="D2178" s="1156">
        <v>36.26</v>
      </c>
    </row>
    <row r="2179" spans="1:4" ht="11.85" hidden="1" customHeight="1" outlineLevel="4">
      <c r="A2179" s="1154"/>
      <c r="B2179" s="1159" t="s">
        <v>4701</v>
      </c>
      <c r="C2179" s="1154" t="s">
        <v>3533</v>
      </c>
      <c r="D2179" s="1156">
        <v>30.01</v>
      </c>
    </row>
    <row r="2180" spans="1:4" ht="11.85" hidden="1" customHeight="1" outlineLevel="4">
      <c r="A2180" s="1154"/>
      <c r="B2180" s="1159" t="s">
        <v>4702</v>
      </c>
      <c r="C2180" s="1154" t="s">
        <v>3533</v>
      </c>
      <c r="D2180" s="1156">
        <v>27.89</v>
      </c>
    </row>
    <row r="2181" spans="1:4" ht="11.85" hidden="1" customHeight="1" outlineLevel="3" collapsed="1">
      <c r="A2181" s="1140"/>
      <c r="B2181" s="1145" t="s">
        <v>3</v>
      </c>
      <c r="C2181" s="1140"/>
      <c r="D2181" s="1141">
        <v>48.36</v>
      </c>
    </row>
    <row r="2182" spans="1:4" ht="11.85" hidden="1" customHeight="1" outlineLevel="4">
      <c r="A2182" s="1154"/>
      <c r="B2182" s="1159" t="s">
        <v>4703</v>
      </c>
      <c r="C2182" s="1154" t="s">
        <v>3533</v>
      </c>
      <c r="D2182" s="1156">
        <v>35.29</v>
      </c>
    </row>
    <row r="2183" spans="1:4" ht="11.85" hidden="1" customHeight="1" outlineLevel="4">
      <c r="A2183" s="1154"/>
      <c r="B2183" s="1159" t="s">
        <v>4704</v>
      </c>
      <c r="C2183" s="1154" t="s">
        <v>3533</v>
      </c>
      <c r="D2183" s="1156">
        <v>29.28</v>
      </c>
    </row>
    <row r="2184" spans="1:4" ht="11.85" hidden="1" customHeight="1" outlineLevel="4">
      <c r="A2184" s="1154"/>
      <c r="B2184" s="1159" t="s">
        <v>4705</v>
      </c>
      <c r="C2184" s="1154" t="s">
        <v>3533</v>
      </c>
      <c r="D2184" s="1156">
        <v>29.28</v>
      </c>
    </row>
    <row r="2185" spans="1:4" ht="11.85" hidden="1" customHeight="1" outlineLevel="4">
      <c r="A2185" s="1154"/>
      <c r="B2185" s="1159" t="s">
        <v>4706</v>
      </c>
      <c r="C2185" s="1154" t="s">
        <v>3533</v>
      </c>
      <c r="D2185" s="1156">
        <v>29.28</v>
      </c>
    </row>
    <row r="2186" spans="1:4" ht="11.85" hidden="1" customHeight="1" outlineLevel="4">
      <c r="A2186" s="1154"/>
      <c r="B2186" s="1159" t="s">
        <v>4707</v>
      </c>
      <c r="C2186" s="1154" t="s">
        <v>3533</v>
      </c>
      <c r="D2186" s="1156">
        <v>29.28</v>
      </c>
    </row>
    <row r="2187" spans="1:4" ht="11.85" hidden="1" customHeight="1" outlineLevel="4">
      <c r="A2187" s="1154"/>
      <c r="B2187" s="1159" t="s">
        <v>4708</v>
      </c>
      <c r="C2187" s="1154" t="s">
        <v>3533</v>
      </c>
      <c r="D2187" s="1156">
        <v>29.28</v>
      </c>
    </row>
    <row r="2188" spans="1:4" ht="11.85" hidden="1" customHeight="1" outlineLevel="4">
      <c r="A2188" s="1154"/>
      <c r="B2188" s="1159" t="s">
        <v>4709</v>
      </c>
      <c r="C2188" s="1154" t="s">
        <v>3533</v>
      </c>
      <c r="D2188" s="1156">
        <v>29.28</v>
      </c>
    </row>
    <row r="2189" spans="1:4" ht="11.85" hidden="1" customHeight="1" outlineLevel="4">
      <c r="A2189" s="1154"/>
      <c r="B2189" s="1159" t="s">
        <v>4710</v>
      </c>
      <c r="C2189" s="1154" t="s">
        <v>3533</v>
      </c>
      <c r="D2189" s="1156">
        <v>29.28</v>
      </c>
    </row>
    <row r="2190" spans="1:4" ht="11.85" hidden="1" customHeight="1" outlineLevel="4">
      <c r="A2190" s="1154"/>
      <c r="B2190" s="1159" t="s">
        <v>4711</v>
      </c>
      <c r="C2190" s="1154" t="s">
        <v>3533</v>
      </c>
      <c r="D2190" s="1156">
        <v>26.01</v>
      </c>
    </row>
    <row r="2191" spans="1:4" ht="11.85" hidden="1" customHeight="1" outlineLevel="4">
      <c r="A2191" s="1154"/>
      <c r="B2191" s="1159" t="s">
        <v>4712</v>
      </c>
      <c r="C2191" s="1154" t="s">
        <v>3533</v>
      </c>
      <c r="D2191" s="1156">
        <v>30.01</v>
      </c>
    </row>
    <row r="2192" spans="1:4" ht="11.85" hidden="1" customHeight="1" outlineLevel="4">
      <c r="A2192" s="1154"/>
      <c r="B2192" s="1159" t="s">
        <v>4713</v>
      </c>
      <c r="C2192" s="1154" t="s">
        <v>3533</v>
      </c>
      <c r="D2192" s="1156">
        <v>31.26</v>
      </c>
    </row>
    <row r="2193" spans="1:4" ht="11.85" hidden="1" customHeight="1" outlineLevel="4">
      <c r="A2193" s="1154"/>
      <c r="B2193" s="1159" t="s">
        <v>4714</v>
      </c>
      <c r="C2193" s="1154" t="s">
        <v>3533</v>
      </c>
      <c r="D2193" s="1156">
        <v>26.74</v>
      </c>
    </row>
    <row r="2194" spans="1:4" ht="11.85" hidden="1" customHeight="1" outlineLevel="4">
      <c r="A2194" s="1154"/>
      <c r="B2194" s="1159" t="s">
        <v>4715</v>
      </c>
      <c r="C2194" s="1154" t="s">
        <v>3533</v>
      </c>
      <c r="D2194" s="1156">
        <v>48.36</v>
      </c>
    </row>
    <row r="2195" spans="1:4" ht="11.85" hidden="1" customHeight="1" outlineLevel="4">
      <c r="A2195" s="1154"/>
      <c r="B2195" s="1159" t="s">
        <v>4716</v>
      </c>
      <c r="C2195" s="1154" t="s">
        <v>3533</v>
      </c>
      <c r="D2195" s="1156">
        <v>35.29</v>
      </c>
    </row>
    <row r="2196" spans="1:4" ht="11.85" hidden="1" customHeight="1" outlineLevel="4">
      <c r="A2196" s="1154"/>
      <c r="B2196" s="1159" t="s">
        <v>4717</v>
      </c>
      <c r="C2196" s="1154" t="s">
        <v>3533</v>
      </c>
      <c r="D2196" s="1156">
        <v>29.28</v>
      </c>
    </row>
    <row r="2197" spans="1:4" ht="11.85" hidden="1" customHeight="1" outlineLevel="4">
      <c r="A2197" s="1154"/>
      <c r="B2197" s="1159" t="s">
        <v>4718</v>
      </c>
      <c r="C2197" s="1154" t="s">
        <v>3533</v>
      </c>
      <c r="D2197" s="1156">
        <v>35.29</v>
      </c>
    </row>
    <row r="2198" spans="1:4" ht="11.85" hidden="1" customHeight="1" outlineLevel="4">
      <c r="A2198" s="1154"/>
      <c r="B2198" s="1159" t="s">
        <v>4719</v>
      </c>
      <c r="C2198" s="1154" t="s">
        <v>3533</v>
      </c>
      <c r="D2198" s="1156">
        <v>29.07</v>
      </c>
    </row>
    <row r="2199" spans="1:4" ht="11.85" hidden="1" customHeight="1" outlineLevel="4">
      <c r="A2199" s="1154"/>
      <c r="B2199" s="1159" t="s">
        <v>4720</v>
      </c>
      <c r="C2199" s="1154" t="s">
        <v>3533</v>
      </c>
      <c r="D2199" s="1156">
        <v>29.07</v>
      </c>
    </row>
    <row r="2200" spans="1:4" ht="11.85" hidden="1" customHeight="1" outlineLevel="4">
      <c r="A2200" s="1154"/>
      <c r="B2200" s="1159" t="s">
        <v>4721</v>
      </c>
      <c r="C2200" s="1154" t="s">
        <v>3533</v>
      </c>
      <c r="D2200" s="1156">
        <v>29.07</v>
      </c>
    </row>
    <row r="2201" spans="1:4" ht="11.85" hidden="1" customHeight="1" outlineLevel="4">
      <c r="A2201" s="1154"/>
      <c r="B2201" s="1159" t="s">
        <v>4722</v>
      </c>
      <c r="C2201" s="1154" t="s">
        <v>3533</v>
      </c>
      <c r="D2201" s="1156">
        <v>29.07</v>
      </c>
    </row>
    <row r="2202" spans="1:4" ht="11.85" hidden="1" customHeight="1" outlineLevel="4">
      <c r="A2202" s="1154"/>
      <c r="B2202" s="1159" t="s">
        <v>4723</v>
      </c>
      <c r="C2202" s="1154" t="s">
        <v>3533</v>
      </c>
      <c r="D2202" s="1156">
        <v>29.28</v>
      </c>
    </row>
    <row r="2203" spans="1:4" ht="11.85" hidden="1" customHeight="1" outlineLevel="4">
      <c r="A2203" s="1154"/>
      <c r="B2203" s="1159" t="s">
        <v>4724</v>
      </c>
      <c r="C2203" s="1154" t="s">
        <v>3533</v>
      </c>
      <c r="D2203" s="1156">
        <v>35.29</v>
      </c>
    </row>
    <row r="2204" spans="1:4" ht="11.85" hidden="1" customHeight="1" outlineLevel="4">
      <c r="A2204" s="1154"/>
      <c r="B2204" s="1159" t="s">
        <v>4725</v>
      </c>
      <c r="C2204" s="1154" t="s">
        <v>3533</v>
      </c>
      <c r="D2204" s="1156">
        <v>35.29</v>
      </c>
    </row>
    <row r="2205" spans="1:4" ht="11.85" hidden="1" customHeight="1" outlineLevel="4">
      <c r="A2205" s="1154"/>
      <c r="B2205" s="1159" t="s">
        <v>4726</v>
      </c>
      <c r="C2205" s="1154" t="s">
        <v>3533</v>
      </c>
      <c r="D2205" s="1156">
        <v>35.29</v>
      </c>
    </row>
    <row r="2206" spans="1:4" ht="11.85" hidden="1" customHeight="1" outlineLevel="4">
      <c r="A2206" s="1154"/>
      <c r="B2206" s="1159" t="s">
        <v>4727</v>
      </c>
      <c r="C2206" s="1154" t="s">
        <v>3533</v>
      </c>
      <c r="D2206" s="1156">
        <v>35.29</v>
      </c>
    </row>
    <row r="2207" spans="1:4" ht="11.85" hidden="1" customHeight="1" outlineLevel="4">
      <c r="A2207" s="1154"/>
      <c r="B2207" s="1159" t="s">
        <v>4728</v>
      </c>
      <c r="C2207" s="1154" t="s">
        <v>3533</v>
      </c>
      <c r="D2207" s="1156">
        <v>29.28</v>
      </c>
    </row>
    <row r="2208" spans="1:4" ht="11.85" hidden="1" customHeight="1" outlineLevel="4">
      <c r="A2208" s="1154"/>
      <c r="B2208" s="1159" t="s">
        <v>4729</v>
      </c>
      <c r="C2208" s="1154" t="s">
        <v>3533</v>
      </c>
      <c r="D2208" s="1156">
        <v>29.28</v>
      </c>
    </row>
    <row r="2209" spans="1:4" ht="11.85" hidden="1" customHeight="1" outlineLevel="4">
      <c r="A2209" s="1154"/>
      <c r="B2209" s="1159" t="s">
        <v>4730</v>
      </c>
      <c r="C2209" s="1154" t="s">
        <v>3533</v>
      </c>
      <c r="D2209" s="1156">
        <v>29.28</v>
      </c>
    </row>
    <row r="2210" spans="1:4" ht="11.85" hidden="1" customHeight="1" outlineLevel="4">
      <c r="A2210" s="1154"/>
      <c r="B2210" s="1159" t="s">
        <v>4731</v>
      </c>
      <c r="C2210" s="1154" t="s">
        <v>3533</v>
      </c>
      <c r="D2210" s="1156">
        <v>29.07</v>
      </c>
    </row>
    <row r="2211" spans="1:4" ht="11.85" hidden="1" customHeight="1" outlineLevel="4">
      <c r="A2211" s="1154"/>
      <c r="B2211" s="1159" t="s">
        <v>4732</v>
      </c>
      <c r="C2211" s="1154" t="s">
        <v>3533</v>
      </c>
      <c r="D2211" s="1156">
        <v>29.28</v>
      </c>
    </row>
    <row r="2212" spans="1:4" ht="11.85" hidden="1" customHeight="1" outlineLevel="4">
      <c r="A2212" s="1154"/>
      <c r="B2212" s="1159" t="s">
        <v>4733</v>
      </c>
      <c r="C2212" s="1154" t="s">
        <v>3533</v>
      </c>
      <c r="D2212" s="1156">
        <v>29.28</v>
      </c>
    </row>
    <row r="2213" spans="1:4" ht="11.85" hidden="1" customHeight="1" outlineLevel="2" collapsed="1">
      <c r="A2213" s="1140"/>
      <c r="B2213" s="1143" t="s">
        <v>4734</v>
      </c>
      <c r="C2213" s="1140"/>
      <c r="D2213" s="1141">
        <v>48.36</v>
      </c>
    </row>
    <row r="2214" spans="1:4" ht="11.85" hidden="1" customHeight="1" outlineLevel="3" collapsed="1">
      <c r="A2214" s="1140"/>
      <c r="B2214" s="1145" t="s">
        <v>3957</v>
      </c>
      <c r="C2214" s="1140"/>
      <c r="D2214" s="1141">
        <v>48.36</v>
      </c>
    </row>
    <row r="2215" spans="1:4" ht="11.85" hidden="1" customHeight="1" outlineLevel="4">
      <c r="A2215" s="1154"/>
      <c r="B2215" s="1159" t="s">
        <v>4735</v>
      </c>
      <c r="C2215" s="1154" t="s">
        <v>3533</v>
      </c>
      <c r="D2215" s="1156">
        <v>48.36</v>
      </c>
    </row>
    <row r="2216" spans="1:4" ht="11.85" hidden="1" customHeight="1" outlineLevel="4">
      <c r="A2216" s="1154"/>
      <c r="B2216" s="1159" t="s">
        <v>4736</v>
      </c>
      <c r="C2216" s="1154" t="s">
        <v>3533</v>
      </c>
      <c r="D2216" s="1156">
        <v>48.36</v>
      </c>
    </row>
    <row r="2217" spans="1:4" ht="11.85" hidden="1" customHeight="1" outlineLevel="4">
      <c r="A2217" s="1154"/>
      <c r="B2217" s="1159" t="s">
        <v>4737</v>
      </c>
      <c r="C2217" s="1154" t="s">
        <v>3533</v>
      </c>
      <c r="D2217" s="1156">
        <v>48.36</v>
      </c>
    </row>
    <row r="2218" spans="1:4" ht="11.85" hidden="1" customHeight="1" outlineLevel="4">
      <c r="A2218" s="1154"/>
      <c r="B2218" s="1159" t="s">
        <v>4738</v>
      </c>
      <c r="C2218" s="1154" t="s">
        <v>3533</v>
      </c>
      <c r="D2218" s="1156">
        <v>48.36</v>
      </c>
    </row>
    <row r="2219" spans="1:4" ht="11.85" hidden="1" customHeight="1" outlineLevel="4">
      <c r="A2219" s="1154"/>
      <c r="B2219" s="1159" t="s">
        <v>4739</v>
      </c>
      <c r="C2219" s="1154" t="s">
        <v>3533</v>
      </c>
      <c r="D2219" s="1156">
        <v>48.36</v>
      </c>
    </row>
    <row r="2220" spans="1:4" ht="11.85" hidden="1" customHeight="1" outlineLevel="4">
      <c r="A2220" s="1154"/>
      <c r="B2220" s="1159" t="s">
        <v>4740</v>
      </c>
      <c r="C2220" s="1154" t="s">
        <v>3533</v>
      </c>
      <c r="D2220" s="1156">
        <v>48.36</v>
      </c>
    </row>
    <row r="2221" spans="1:4" ht="11.85" hidden="1" customHeight="1" outlineLevel="4">
      <c r="A2221" s="1154"/>
      <c r="B2221" s="1159" t="s">
        <v>4741</v>
      </c>
      <c r="C2221" s="1154" t="s">
        <v>3533</v>
      </c>
      <c r="D2221" s="1156">
        <v>48.36</v>
      </c>
    </row>
    <row r="2222" spans="1:4" ht="11.85" hidden="1" customHeight="1" outlineLevel="4">
      <c r="A2222" s="1154"/>
      <c r="B2222" s="1159" t="s">
        <v>4742</v>
      </c>
      <c r="C2222" s="1154" t="s">
        <v>3533</v>
      </c>
      <c r="D2222" s="1156">
        <v>48.36</v>
      </c>
    </row>
    <row r="2223" spans="1:4" ht="11.85" hidden="1" customHeight="1" outlineLevel="4">
      <c r="A2223" s="1154" t="s">
        <v>4743</v>
      </c>
      <c r="B2223" s="1159" t="s">
        <v>4744</v>
      </c>
      <c r="C2223" s="1154" t="s">
        <v>3533</v>
      </c>
      <c r="D2223" s="1156">
        <v>48.36</v>
      </c>
    </row>
    <row r="2224" spans="1:4" ht="11.85" hidden="1" customHeight="1" outlineLevel="4">
      <c r="A2224" s="1154"/>
      <c r="B2224" s="1159" t="s">
        <v>4745</v>
      </c>
      <c r="C2224" s="1154" t="s">
        <v>3533</v>
      </c>
      <c r="D2224" s="1156">
        <v>48.36</v>
      </c>
    </row>
    <row r="2225" spans="1:4" ht="11.85" hidden="1" customHeight="1" outlineLevel="4">
      <c r="A2225" s="1154"/>
      <c r="B2225" s="1159" t="s">
        <v>4746</v>
      </c>
      <c r="C2225" s="1154" t="s">
        <v>3533</v>
      </c>
      <c r="D2225" s="1156">
        <v>48.36</v>
      </c>
    </row>
    <row r="2226" spans="1:4" ht="11.85" hidden="1" customHeight="1" outlineLevel="4">
      <c r="A2226" s="1154"/>
      <c r="B2226" s="1159" t="s">
        <v>4747</v>
      </c>
      <c r="C2226" s="1154" t="s">
        <v>3533</v>
      </c>
      <c r="D2226" s="1156">
        <v>48.36</v>
      </c>
    </row>
    <row r="2227" spans="1:4" ht="11.85" hidden="1" customHeight="1" outlineLevel="4">
      <c r="A2227" s="1154"/>
      <c r="B2227" s="1159" t="s">
        <v>4748</v>
      </c>
      <c r="C2227" s="1154" t="s">
        <v>3533</v>
      </c>
      <c r="D2227" s="1156">
        <v>48.36</v>
      </c>
    </row>
    <row r="2228" spans="1:4" ht="11.85" hidden="1" customHeight="1" outlineLevel="4">
      <c r="A2228" s="1154"/>
      <c r="B2228" s="1159" t="s">
        <v>4749</v>
      </c>
      <c r="C2228" s="1154" t="s">
        <v>3533</v>
      </c>
      <c r="D2228" s="1156">
        <v>48.36</v>
      </c>
    </row>
    <row r="2229" spans="1:4" ht="11.85" hidden="1" customHeight="1" outlineLevel="4">
      <c r="A2229" s="1154"/>
      <c r="B2229" s="1159" t="s">
        <v>4750</v>
      </c>
      <c r="C2229" s="1154" t="s">
        <v>3533</v>
      </c>
      <c r="D2229" s="1156">
        <v>48.36</v>
      </c>
    </row>
    <row r="2230" spans="1:4" ht="11.85" hidden="1" customHeight="1" outlineLevel="4">
      <c r="A2230" s="1154"/>
      <c r="B2230" s="1159" t="s">
        <v>4751</v>
      </c>
      <c r="C2230" s="1154" t="s">
        <v>3533</v>
      </c>
      <c r="D2230" s="1156">
        <v>48.36</v>
      </c>
    </row>
    <row r="2231" spans="1:4" ht="11.85" hidden="1" customHeight="1" outlineLevel="4">
      <c r="A2231" s="1154"/>
      <c r="B2231" s="1159" t="s">
        <v>4752</v>
      </c>
      <c r="C2231" s="1154" t="s">
        <v>3533</v>
      </c>
      <c r="D2231" s="1156">
        <v>48.36</v>
      </c>
    </row>
    <row r="2232" spans="1:4" ht="11.85" hidden="1" customHeight="1" outlineLevel="4">
      <c r="A2232" s="1154"/>
      <c r="B2232" s="1159" t="s">
        <v>4753</v>
      </c>
      <c r="C2232" s="1154" t="s">
        <v>3533</v>
      </c>
      <c r="D2232" s="1156">
        <v>48.36</v>
      </c>
    </row>
    <row r="2233" spans="1:4" ht="11.85" hidden="1" customHeight="1" outlineLevel="4">
      <c r="A2233" s="1154"/>
      <c r="B2233" s="1159" t="s">
        <v>4754</v>
      </c>
      <c r="C2233" s="1154" t="s">
        <v>3533</v>
      </c>
      <c r="D2233" s="1156">
        <v>48.36</v>
      </c>
    </row>
    <row r="2234" spans="1:4" ht="11.85" hidden="1" customHeight="1" outlineLevel="4">
      <c r="A2234" s="1154"/>
      <c r="B2234" s="1159" t="s">
        <v>4755</v>
      </c>
      <c r="C2234" s="1154" t="s">
        <v>3533</v>
      </c>
      <c r="D2234" s="1156">
        <v>48.36</v>
      </c>
    </row>
    <row r="2235" spans="1:4" ht="11.85" hidden="1" customHeight="1" outlineLevel="4">
      <c r="A2235" s="1154"/>
      <c r="B2235" s="1159" t="s">
        <v>4756</v>
      </c>
      <c r="C2235" s="1154" t="s">
        <v>3533</v>
      </c>
      <c r="D2235" s="1156">
        <v>48.36</v>
      </c>
    </row>
    <row r="2236" spans="1:4" ht="11.85" hidden="1" customHeight="1" outlineLevel="4">
      <c r="A2236" s="1154"/>
      <c r="B2236" s="1159" t="s">
        <v>4757</v>
      </c>
      <c r="C2236" s="1154" t="s">
        <v>3533</v>
      </c>
      <c r="D2236" s="1156">
        <v>48.36</v>
      </c>
    </row>
    <row r="2237" spans="1:4" ht="11.85" hidden="1" customHeight="1" outlineLevel="4">
      <c r="A2237" s="1154"/>
      <c r="B2237" s="1159" t="s">
        <v>4758</v>
      </c>
      <c r="C2237" s="1154" t="s">
        <v>3533</v>
      </c>
      <c r="D2237" s="1156">
        <v>48.36</v>
      </c>
    </row>
    <row r="2238" spans="1:4" ht="11.85" hidden="1" customHeight="1" outlineLevel="4">
      <c r="A2238" s="1154"/>
      <c r="B2238" s="1159" t="s">
        <v>4759</v>
      </c>
      <c r="C2238" s="1154" t="s">
        <v>3533</v>
      </c>
      <c r="D2238" s="1156">
        <v>48.36</v>
      </c>
    </row>
    <row r="2239" spans="1:4" ht="11.85" hidden="1" customHeight="1" outlineLevel="4">
      <c r="A2239" s="1154" t="s">
        <v>4760</v>
      </c>
      <c r="B2239" s="1159" t="s">
        <v>4761</v>
      </c>
      <c r="C2239" s="1154" t="s">
        <v>3533</v>
      </c>
      <c r="D2239" s="1156">
        <v>48.36</v>
      </c>
    </row>
    <row r="2240" spans="1:4" ht="11.85" hidden="1" customHeight="1" outlineLevel="4">
      <c r="A2240" s="1154"/>
      <c r="B2240" s="1159" t="s">
        <v>4762</v>
      </c>
      <c r="C2240" s="1154" t="s">
        <v>3533</v>
      </c>
      <c r="D2240" s="1156">
        <v>48.36</v>
      </c>
    </row>
    <row r="2241" spans="1:4" ht="11.85" hidden="1" customHeight="1" outlineLevel="4">
      <c r="A2241" s="1154"/>
      <c r="B2241" s="1159" t="s">
        <v>4763</v>
      </c>
      <c r="C2241" s="1154" t="s">
        <v>3533</v>
      </c>
      <c r="D2241" s="1156">
        <v>48.36</v>
      </c>
    </row>
    <row r="2242" spans="1:4" ht="11.85" hidden="1" customHeight="1" outlineLevel="4">
      <c r="A2242" s="1154"/>
      <c r="B2242" s="1159" t="s">
        <v>4764</v>
      </c>
      <c r="C2242" s="1154" t="s">
        <v>3533</v>
      </c>
      <c r="D2242" s="1156">
        <v>48.36</v>
      </c>
    </row>
    <row r="2243" spans="1:4" ht="11.85" hidden="1" customHeight="1" outlineLevel="4">
      <c r="A2243" s="1154"/>
      <c r="B2243" s="1159" t="s">
        <v>4765</v>
      </c>
      <c r="C2243" s="1154" t="s">
        <v>3533</v>
      </c>
      <c r="D2243" s="1156">
        <v>48.36</v>
      </c>
    </row>
    <row r="2244" spans="1:4" ht="11.85" hidden="1" customHeight="1" outlineLevel="4">
      <c r="A2244" s="1154"/>
      <c r="B2244" s="1159" t="s">
        <v>4766</v>
      </c>
      <c r="C2244" s="1154" t="s">
        <v>3533</v>
      </c>
      <c r="D2244" s="1156">
        <v>48.36</v>
      </c>
    </row>
    <row r="2245" spans="1:4" ht="11.85" hidden="1" customHeight="1" outlineLevel="4">
      <c r="A2245" s="1154"/>
      <c r="B2245" s="1159" t="s">
        <v>4767</v>
      </c>
      <c r="C2245" s="1154" t="s">
        <v>3533</v>
      </c>
      <c r="D2245" s="1156">
        <v>48.36</v>
      </c>
    </row>
    <row r="2246" spans="1:4" ht="11.85" hidden="1" customHeight="1" outlineLevel="4">
      <c r="A2246" s="1154"/>
      <c r="B2246" s="1159" t="s">
        <v>4768</v>
      </c>
      <c r="C2246" s="1154" t="s">
        <v>3533</v>
      </c>
      <c r="D2246" s="1156">
        <v>48.36</v>
      </c>
    </row>
    <row r="2247" spans="1:4" ht="11.85" hidden="1" customHeight="1" outlineLevel="4">
      <c r="A2247" s="1154"/>
      <c r="B2247" s="1159" t="s">
        <v>4769</v>
      </c>
      <c r="C2247" s="1154" t="s">
        <v>3533</v>
      </c>
      <c r="D2247" s="1156">
        <v>48.36</v>
      </c>
    </row>
    <row r="2248" spans="1:4" ht="11.85" hidden="1" customHeight="1" outlineLevel="4">
      <c r="A2248" s="1154"/>
      <c r="B2248" s="1159" t="s">
        <v>4770</v>
      </c>
      <c r="C2248" s="1154" t="s">
        <v>3533</v>
      </c>
      <c r="D2248" s="1156">
        <v>48.36</v>
      </c>
    </row>
    <row r="2249" spans="1:4" ht="11.85" hidden="1" customHeight="1" outlineLevel="4">
      <c r="A2249" s="1154"/>
      <c r="B2249" s="1159" t="s">
        <v>4771</v>
      </c>
      <c r="C2249" s="1154" t="s">
        <v>3533</v>
      </c>
      <c r="D2249" s="1156">
        <v>48.36</v>
      </c>
    </row>
    <row r="2250" spans="1:4" ht="11.85" hidden="1" customHeight="1" outlineLevel="4">
      <c r="A2250" s="1154"/>
      <c r="B2250" s="1159" t="s">
        <v>4772</v>
      </c>
      <c r="C2250" s="1154" t="s">
        <v>3533</v>
      </c>
      <c r="D2250" s="1156">
        <v>48.36</v>
      </c>
    </row>
    <row r="2251" spans="1:4" ht="11.85" hidden="1" customHeight="1" outlineLevel="4">
      <c r="A2251" s="1154"/>
      <c r="B2251" s="1159" t="s">
        <v>4773</v>
      </c>
      <c r="C2251" s="1154" t="s">
        <v>3533</v>
      </c>
      <c r="D2251" s="1156">
        <v>48.36</v>
      </c>
    </row>
    <row r="2252" spans="1:4" ht="11.85" hidden="1" customHeight="1" outlineLevel="4">
      <c r="A2252" s="1154"/>
      <c r="B2252" s="1159" t="s">
        <v>4774</v>
      </c>
      <c r="C2252" s="1154" t="s">
        <v>3533</v>
      </c>
      <c r="D2252" s="1156">
        <v>48.36</v>
      </c>
    </row>
    <row r="2253" spans="1:4" ht="11.85" hidden="1" customHeight="1" outlineLevel="4">
      <c r="A2253" s="1154"/>
      <c r="B2253" s="1159" t="s">
        <v>4775</v>
      </c>
      <c r="C2253" s="1154" t="s">
        <v>3533</v>
      </c>
      <c r="D2253" s="1156">
        <v>48.36</v>
      </c>
    </row>
    <row r="2254" spans="1:4" ht="11.85" hidden="1" customHeight="1" outlineLevel="4">
      <c r="A2254" s="1154"/>
      <c r="B2254" s="1159" t="s">
        <v>4776</v>
      </c>
      <c r="C2254" s="1154" t="s">
        <v>3533</v>
      </c>
      <c r="D2254" s="1156">
        <v>48.36</v>
      </c>
    </row>
    <row r="2255" spans="1:4" ht="11.85" hidden="1" customHeight="1" outlineLevel="4">
      <c r="A2255" s="1154"/>
      <c r="B2255" s="1159" t="s">
        <v>4777</v>
      </c>
      <c r="C2255" s="1154" t="s">
        <v>3533</v>
      </c>
      <c r="D2255" s="1156">
        <v>48.36</v>
      </c>
    </row>
    <row r="2256" spans="1:4" ht="11.85" hidden="1" customHeight="1" outlineLevel="4">
      <c r="A2256" s="1154"/>
      <c r="B2256" s="1159" t="s">
        <v>4778</v>
      </c>
      <c r="C2256" s="1154" t="s">
        <v>3533</v>
      </c>
      <c r="D2256" s="1156">
        <v>48.36</v>
      </c>
    </row>
    <row r="2257" spans="1:4" ht="11.85" hidden="1" customHeight="1" outlineLevel="4">
      <c r="A2257" s="1154"/>
      <c r="B2257" s="1159" t="s">
        <v>4779</v>
      </c>
      <c r="C2257" s="1154" t="s">
        <v>3533</v>
      </c>
      <c r="D2257" s="1156">
        <v>48.36</v>
      </c>
    </row>
    <row r="2258" spans="1:4" ht="11.85" hidden="1" customHeight="1" outlineLevel="4">
      <c r="A2258" s="1154"/>
      <c r="B2258" s="1159" t="s">
        <v>4780</v>
      </c>
      <c r="C2258" s="1154" t="s">
        <v>3533</v>
      </c>
      <c r="D2258" s="1156">
        <v>48.36</v>
      </c>
    </row>
    <row r="2259" spans="1:4" ht="11.85" hidden="1" customHeight="1" outlineLevel="4">
      <c r="A2259" s="1154"/>
      <c r="B2259" s="1159" t="s">
        <v>4781</v>
      </c>
      <c r="C2259" s="1154" t="s">
        <v>3533</v>
      </c>
      <c r="D2259" s="1156">
        <v>48.36</v>
      </c>
    </row>
    <row r="2260" spans="1:4" ht="11.85" hidden="1" customHeight="1" outlineLevel="4">
      <c r="A2260" s="1154"/>
      <c r="B2260" s="1159" t="s">
        <v>4782</v>
      </c>
      <c r="C2260" s="1154" t="s">
        <v>3533</v>
      </c>
      <c r="D2260" s="1156">
        <v>48.36</v>
      </c>
    </row>
    <row r="2261" spans="1:4" ht="11.85" hidden="1" customHeight="1" outlineLevel="4">
      <c r="A2261" s="1154"/>
      <c r="B2261" s="1159" t="s">
        <v>4783</v>
      </c>
      <c r="C2261" s="1154" t="s">
        <v>3533</v>
      </c>
      <c r="D2261" s="1156">
        <v>48.36</v>
      </c>
    </row>
    <row r="2262" spans="1:4" ht="11.85" hidden="1" customHeight="1" outlineLevel="4">
      <c r="A2262" s="1154"/>
      <c r="B2262" s="1159" t="s">
        <v>4784</v>
      </c>
      <c r="C2262" s="1154" t="s">
        <v>3533</v>
      </c>
      <c r="D2262" s="1156">
        <v>48.36</v>
      </c>
    </row>
    <row r="2263" spans="1:4" ht="11.85" hidden="1" customHeight="1" outlineLevel="4">
      <c r="A2263" s="1154"/>
      <c r="B2263" s="1159" t="s">
        <v>4785</v>
      </c>
      <c r="C2263" s="1154" t="s">
        <v>3533</v>
      </c>
      <c r="D2263" s="1156">
        <v>48.36</v>
      </c>
    </row>
    <row r="2264" spans="1:4" ht="11.85" hidden="1" customHeight="1" outlineLevel="4">
      <c r="A2264" s="1154"/>
      <c r="B2264" s="1159" t="s">
        <v>4786</v>
      </c>
      <c r="C2264" s="1154" t="s">
        <v>3533</v>
      </c>
      <c r="D2264" s="1156">
        <v>48.36</v>
      </c>
    </row>
    <row r="2265" spans="1:4" ht="11.85" hidden="1" customHeight="1" outlineLevel="4">
      <c r="A2265" s="1154"/>
      <c r="B2265" s="1159" t="s">
        <v>4787</v>
      </c>
      <c r="C2265" s="1154" t="s">
        <v>3533</v>
      </c>
      <c r="D2265" s="1156">
        <v>48.36</v>
      </c>
    </row>
    <row r="2266" spans="1:4" ht="11.85" hidden="1" customHeight="1" outlineLevel="4">
      <c r="A2266" s="1154"/>
      <c r="B2266" s="1159" t="s">
        <v>4788</v>
      </c>
      <c r="C2266" s="1154" t="s">
        <v>3533</v>
      </c>
      <c r="D2266" s="1156">
        <v>48.36</v>
      </c>
    </row>
    <row r="2267" spans="1:4" ht="11.85" hidden="1" customHeight="1" outlineLevel="4">
      <c r="A2267" s="1154"/>
      <c r="B2267" s="1159" t="s">
        <v>4789</v>
      </c>
      <c r="C2267" s="1154" t="s">
        <v>3533</v>
      </c>
      <c r="D2267" s="1156">
        <v>48.36</v>
      </c>
    </row>
    <row r="2268" spans="1:4" ht="11.85" hidden="1" customHeight="1" outlineLevel="4">
      <c r="A2268" s="1154"/>
      <c r="B2268" s="1159" t="s">
        <v>4790</v>
      </c>
      <c r="C2268" s="1154" t="s">
        <v>3533</v>
      </c>
      <c r="D2268" s="1156">
        <v>48.36</v>
      </c>
    </row>
    <row r="2269" spans="1:4" ht="11.85" hidden="1" customHeight="1" outlineLevel="4">
      <c r="A2269" s="1154"/>
      <c r="B2269" s="1159" t="s">
        <v>4791</v>
      </c>
      <c r="C2269" s="1154" t="s">
        <v>3533</v>
      </c>
      <c r="D2269" s="1156">
        <v>48.36</v>
      </c>
    </row>
    <row r="2270" spans="1:4" ht="11.85" hidden="1" customHeight="1" outlineLevel="4">
      <c r="A2270" s="1154"/>
      <c r="B2270" s="1159" t="s">
        <v>4792</v>
      </c>
      <c r="C2270" s="1154" t="s">
        <v>3533</v>
      </c>
      <c r="D2270" s="1156">
        <v>48.36</v>
      </c>
    </row>
    <row r="2271" spans="1:4" ht="11.85" hidden="1" customHeight="1" outlineLevel="4">
      <c r="A2271" s="1154"/>
      <c r="B2271" s="1159" t="s">
        <v>4793</v>
      </c>
      <c r="C2271" s="1154" t="s">
        <v>3533</v>
      </c>
      <c r="D2271" s="1156">
        <v>48.36</v>
      </c>
    </row>
    <row r="2272" spans="1:4" ht="11.85" hidden="1" customHeight="1" outlineLevel="4">
      <c r="A2272" s="1154"/>
      <c r="B2272" s="1159" t="s">
        <v>4794</v>
      </c>
      <c r="C2272" s="1154" t="s">
        <v>3533</v>
      </c>
      <c r="D2272" s="1156">
        <v>48.36</v>
      </c>
    </row>
    <row r="2273" spans="1:4" ht="11.85" hidden="1" customHeight="1" outlineLevel="4">
      <c r="A2273" s="1154"/>
      <c r="B2273" s="1159" t="s">
        <v>4795</v>
      </c>
      <c r="C2273" s="1154" t="s">
        <v>3533</v>
      </c>
      <c r="D2273" s="1156">
        <v>48.36</v>
      </c>
    </row>
    <row r="2274" spans="1:4" ht="11.85" hidden="1" customHeight="1" outlineLevel="4">
      <c r="A2274" s="1154"/>
      <c r="B2274" s="1159" t="s">
        <v>4796</v>
      </c>
      <c r="C2274" s="1154" t="s">
        <v>3533</v>
      </c>
      <c r="D2274" s="1156">
        <v>48.36</v>
      </c>
    </row>
    <row r="2275" spans="1:4" ht="11.85" hidden="1" customHeight="1" outlineLevel="4">
      <c r="A2275" s="1154"/>
      <c r="B2275" s="1159" t="s">
        <v>4797</v>
      </c>
      <c r="C2275" s="1154" t="s">
        <v>3533</v>
      </c>
      <c r="D2275" s="1156">
        <v>48.36</v>
      </c>
    </row>
    <row r="2276" spans="1:4" ht="11.85" hidden="1" customHeight="1" outlineLevel="4">
      <c r="A2276" s="1154"/>
      <c r="B2276" s="1159" t="s">
        <v>4798</v>
      </c>
      <c r="C2276" s="1154" t="s">
        <v>3533</v>
      </c>
      <c r="D2276" s="1156">
        <v>48.36</v>
      </c>
    </row>
    <row r="2277" spans="1:4" ht="11.85" hidden="1" customHeight="1" outlineLevel="4">
      <c r="A2277" s="1154"/>
      <c r="B2277" s="1159" t="s">
        <v>4799</v>
      </c>
      <c r="C2277" s="1154" t="s">
        <v>3533</v>
      </c>
      <c r="D2277" s="1156">
        <v>48.36</v>
      </c>
    </row>
    <row r="2278" spans="1:4" ht="11.85" hidden="1" customHeight="1" outlineLevel="4">
      <c r="A2278" s="1154"/>
      <c r="B2278" s="1159" t="s">
        <v>4800</v>
      </c>
      <c r="C2278" s="1154" t="s">
        <v>3533</v>
      </c>
      <c r="D2278" s="1156">
        <v>48.36</v>
      </c>
    </row>
    <row r="2279" spans="1:4" ht="11.85" hidden="1" customHeight="1" outlineLevel="4">
      <c r="A2279" s="1154"/>
      <c r="B2279" s="1159" t="s">
        <v>4801</v>
      </c>
      <c r="C2279" s="1154" t="s">
        <v>3533</v>
      </c>
      <c r="D2279" s="1156">
        <v>48.36</v>
      </c>
    </row>
    <row r="2280" spans="1:4" ht="11.85" hidden="1" customHeight="1" outlineLevel="4">
      <c r="A2280" s="1154"/>
      <c r="B2280" s="1159" t="s">
        <v>4802</v>
      </c>
      <c r="C2280" s="1154" t="s">
        <v>3533</v>
      </c>
      <c r="D2280" s="1156">
        <v>48.36</v>
      </c>
    </row>
    <row r="2281" spans="1:4" ht="11.85" hidden="1" customHeight="1" outlineLevel="4">
      <c r="A2281" s="1154"/>
      <c r="B2281" s="1159" t="s">
        <v>4803</v>
      </c>
      <c r="C2281" s="1154" t="s">
        <v>3533</v>
      </c>
      <c r="D2281" s="1156">
        <v>48.36</v>
      </c>
    </row>
    <row r="2282" spans="1:4" ht="11.85" hidden="1" customHeight="1" outlineLevel="4">
      <c r="A2282" s="1154"/>
      <c r="B2282" s="1159" t="s">
        <v>4804</v>
      </c>
      <c r="C2282" s="1154" t="s">
        <v>3533</v>
      </c>
      <c r="D2282" s="1156">
        <v>48.36</v>
      </c>
    </row>
    <row r="2283" spans="1:4" ht="11.85" hidden="1" customHeight="1" outlineLevel="4">
      <c r="A2283" s="1154"/>
      <c r="B2283" s="1159" t="s">
        <v>4805</v>
      </c>
      <c r="C2283" s="1154" t="s">
        <v>3533</v>
      </c>
      <c r="D2283" s="1156">
        <v>48.36</v>
      </c>
    </row>
    <row r="2284" spans="1:4" ht="11.85" hidden="1" customHeight="1" outlineLevel="4">
      <c r="A2284" s="1154"/>
      <c r="B2284" s="1159" t="s">
        <v>4806</v>
      </c>
      <c r="C2284" s="1154" t="s">
        <v>3533</v>
      </c>
      <c r="D2284" s="1156">
        <v>48.36</v>
      </c>
    </row>
    <row r="2285" spans="1:4" ht="11.85" hidden="1" customHeight="1" outlineLevel="4">
      <c r="A2285" s="1154"/>
      <c r="B2285" s="1159" t="s">
        <v>4807</v>
      </c>
      <c r="C2285" s="1154" t="s">
        <v>3533</v>
      </c>
      <c r="D2285" s="1156">
        <v>48.36</v>
      </c>
    </row>
    <row r="2286" spans="1:4" ht="11.85" hidden="1" customHeight="1" outlineLevel="4">
      <c r="A2286" s="1154"/>
      <c r="B2286" s="1159" t="s">
        <v>4808</v>
      </c>
      <c r="C2286" s="1154" t="s">
        <v>3533</v>
      </c>
      <c r="D2286" s="1156">
        <v>48.36</v>
      </c>
    </row>
    <row r="2287" spans="1:4" ht="11.85" hidden="1" customHeight="1" outlineLevel="4">
      <c r="A2287" s="1154"/>
      <c r="B2287" s="1159" t="s">
        <v>4809</v>
      </c>
      <c r="C2287" s="1154" t="s">
        <v>3533</v>
      </c>
      <c r="D2287" s="1156">
        <v>48.36</v>
      </c>
    </row>
    <row r="2288" spans="1:4" ht="11.85" hidden="1" customHeight="1" outlineLevel="4">
      <c r="A2288" s="1154"/>
      <c r="B2288" s="1159" t="s">
        <v>4810</v>
      </c>
      <c r="C2288" s="1154" t="s">
        <v>3533</v>
      </c>
      <c r="D2288" s="1156">
        <v>48.36</v>
      </c>
    </row>
    <row r="2289" spans="1:4" ht="11.85" hidden="1" customHeight="1" outlineLevel="4">
      <c r="A2289" s="1154"/>
      <c r="B2289" s="1159" t="s">
        <v>4811</v>
      </c>
      <c r="C2289" s="1154" t="s">
        <v>3533</v>
      </c>
      <c r="D2289" s="1156">
        <v>48.36</v>
      </c>
    </row>
    <row r="2290" spans="1:4" ht="11.85" hidden="1" customHeight="1" outlineLevel="4">
      <c r="A2290" s="1154"/>
      <c r="B2290" s="1159" t="s">
        <v>4812</v>
      </c>
      <c r="C2290" s="1154" t="s">
        <v>3533</v>
      </c>
      <c r="D2290" s="1156">
        <v>48.36</v>
      </c>
    </row>
    <row r="2291" spans="1:4" ht="11.85" hidden="1" customHeight="1" outlineLevel="4">
      <c r="A2291" s="1154"/>
      <c r="B2291" s="1159" t="s">
        <v>4813</v>
      </c>
      <c r="C2291" s="1154" t="s">
        <v>3533</v>
      </c>
      <c r="D2291" s="1156">
        <v>48.36</v>
      </c>
    </row>
    <row r="2292" spans="1:4" ht="11.85" hidden="1" customHeight="1" outlineLevel="4">
      <c r="A2292" s="1154"/>
      <c r="B2292" s="1159" t="s">
        <v>4814</v>
      </c>
      <c r="C2292" s="1154" t="s">
        <v>3533</v>
      </c>
      <c r="D2292" s="1156">
        <v>48.36</v>
      </c>
    </row>
    <row r="2293" spans="1:4" ht="11.85" hidden="1" customHeight="1" outlineLevel="4">
      <c r="A2293" s="1154"/>
      <c r="B2293" s="1159" t="s">
        <v>4815</v>
      </c>
      <c r="C2293" s="1154" t="s">
        <v>3533</v>
      </c>
      <c r="D2293" s="1156">
        <v>48.36</v>
      </c>
    </row>
    <row r="2294" spans="1:4" ht="11.85" hidden="1" customHeight="1" outlineLevel="4">
      <c r="A2294" s="1154"/>
      <c r="B2294" s="1159" t="s">
        <v>4816</v>
      </c>
      <c r="C2294" s="1154" t="s">
        <v>3533</v>
      </c>
      <c r="D2294" s="1156">
        <v>48.36</v>
      </c>
    </row>
    <row r="2295" spans="1:4" ht="11.85" hidden="1" customHeight="1" outlineLevel="4">
      <c r="A2295" s="1154"/>
      <c r="B2295" s="1159" t="s">
        <v>4817</v>
      </c>
      <c r="C2295" s="1154" t="s">
        <v>3533</v>
      </c>
      <c r="D2295" s="1156">
        <v>48.36</v>
      </c>
    </row>
    <row r="2296" spans="1:4" ht="11.85" hidden="1" customHeight="1" outlineLevel="4">
      <c r="A2296" s="1154"/>
      <c r="B2296" s="1159" t="s">
        <v>4818</v>
      </c>
      <c r="C2296" s="1154" t="s">
        <v>3533</v>
      </c>
      <c r="D2296" s="1156">
        <v>48.36</v>
      </c>
    </row>
    <row r="2297" spans="1:4" ht="11.85" hidden="1" customHeight="1" outlineLevel="4">
      <c r="A2297" s="1154"/>
      <c r="B2297" s="1159" t="s">
        <v>4819</v>
      </c>
      <c r="C2297" s="1154" t="s">
        <v>3533</v>
      </c>
      <c r="D2297" s="1156">
        <v>48.36</v>
      </c>
    </row>
    <row r="2298" spans="1:4" ht="11.85" hidden="1" customHeight="1" outlineLevel="4">
      <c r="A2298" s="1154"/>
      <c r="B2298" s="1159" t="s">
        <v>4820</v>
      </c>
      <c r="C2298" s="1154" t="s">
        <v>3533</v>
      </c>
      <c r="D2298" s="1156">
        <v>48.36</v>
      </c>
    </row>
    <row r="2299" spans="1:4" ht="11.85" hidden="1" customHeight="1" outlineLevel="4">
      <c r="A2299" s="1154"/>
      <c r="B2299" s="1159" t="s">
        <v>4821</v>
      </c>
      <c r="C2299" s="1154" t="s">
        <v>3533</v>
      </c>
      <c r="D2299" s="1156">
        <v>48.36</v>
      </c>
    </row>
    <row r="2300" spans="1:4" ht="11.85" hidden="1" customHeight="1" outlineLevel="4">
      <c r="A2300" s="1154"/>
      <c r="B2300" s="1159" t="s">
        <v>4822</v>
      </c>
      <c r="C2300" s="1154" t="s">
        <v>3533</v>
      </c>
      <c r="D2300" s="1156">
        <v>48.36</v>
      </c>
    </row>
    <row r="2301" spans="1:4" ht="11.85" hidden="1" customHeight="1" outlineLevel="4">
      <c r="A2301" s="1154"/>
      <c r="B2301" s="1159" t="s">
        <v>4823</v>
      </c>
      <c r="C2301" s="1154" t="s">
        <v>3533</v>
      </c>
      <c r="D2301" s="1156">
        <v>48.36</v>
      </c>
    </row>
    <row r="2302" spans="1:4" ht="11.85" hidden="1" customHeight="1" outlineLevel="4">
      <c r="A2302" s="1154"/>
      <c r="B2302" s="1159" t="s">
        <v>4824</v>
      </c>
      <c r="C2302" s="1154" t="s">
        <v>3533</v>
      </c>
      <c r="D2302" s="1156">
        <v>48.36</v>
      </c>
    </row>
    <row r="2303" spans="1:4" ht="11.85" hidden="1" customHeight="1" outlineLevel="4">
      <c r="A2303" s="1154"/>
      <c r="B2303" s="1159" t="s">
        <v>4825</v>
      </c>
      <c r="C2303" s="1154" t="s">
        <v>3533</v>
      </c>
      <c r="D2303" s="1156">
        <v>48.36</v>
      </c>
    </row>
    <row r="2304" spans="1:4" ht="11.85" hidden="1" customHeight="1" outlineLevel="4">
      <c r="A2304" s="1154"/>
      <c r="B2304" s="1159" t="s">
        <v>4826</v>
      </c>
      <c r="C2304" s="1154" t="s">
        <v>3533</v>
      </c>
      <c r="D2304" s="1156">
        <v>48.36</v>
      </c>
    </row>
    <row r="2305" spans="1:4" ht="11.85" hidden="1" customHeight="1" outlineLevel="4">
      <c r="A2305" s="1154"/>
      <c r="B2305" s="1159" t="s">
        <v>4827</v>
      </c>
      <c r="C2305" s="1154" t="s">
        <v>3533</v>
      </c>
      <c r="D2305" s="1156">
        <v>48.36</v>
      </c>
    </row>
    <row r="2306" spans="1:4" ht="11.85" hidden="1" customHeight="1" outlineLevel="4">
      <c r="A2306" s="1154"/>
      <c r="B2306" s="1159" t="s">
        <v>4828</v>
      </c>
      <c r="C2306" s="1154" t="s">
        <v>3533</v>
      </c>
      <c r="D2306" s="1156">
        <v>48.36</v>
      </c>
    </row>
    <row r="2307" spans="1:4" ht="11.85" hidden="1" customHeight="1" outlineLevel="4">
      <c r="A2307" s="1154"/>
      <c r="B2307" s="1159" t="s">
        <v>4829</v>
      </c>
      <c r="C2307" s="1154" t="s">
        <v>3533</v>
      </c>
      <c r="D2307" s="1156">
        <v>48.36</v>
      </c>
    </row>
    <row r="2308" spans="1:4" ht="11.85" hidden="1" customHeight="1" outlineLevel="4">
      <c r="A2308" s="1154"/>
      <c r="B2308" s="1159" t="s">
        <v>4830</v>
      </c>
      <c r="C2308" s="1154" t="s">
        <v>3533</v>
      </c>
      <c r="D2308" s="1156">
        <v>48.36</v>
      </c>
    </row>
    <row r="2309" spans="1:4" ht="11.85" hidden="1" customHeight="1" outlineLevel="4">
      <c r="A2309" s="1154"/>
      <c r="B2309" s="1159" t="s">
        <v>4831</v>
      </c>
      <c r="C2309" s="1154" t="s">
        <v>3533</v>
      </c>
      <c r="D2309" s="1156">
        <v>48.36</v>
      </c>
    </row>
    <row r="2310" spans="1:4" ht="11.85" hidden="1" customHeight="1" outlineLevel="4">
      <c r="A2310" s="1154"/>
      <c r="B2310" s="1159" t="s">
        <v>4832</v>
      </c>
      <c r="C2310" s="1154" t="s">
        <v>3533</v>
      </c>
      <c r="D2310" s="1156">
        <v>48.36</v>
      </c>
    </row>
    <row r="2311" spans="1:4" ht="11.85" hidden="1" customHeight="1" outlineLevel="4">
      <c r="A2311" s="1154"/>
      <c r="B2311" s="1159" t="s">
        <v>4833</v>
      </c>
      <c r="C2311" s="1154" t="s">
        <v>3533</v>
      </c>
      <c r="D2311" s="1156">
        <v>48.36</v>
      </c>
    </row>
    <row r="2312" spans="1:4" ht="11.85" hidden="1" customHeight="1" outlineLevel="4">
      <c r="A2312" s="1154"/>
      <c r="B2312" s="1159" t="s">
        <v>4834</v>
      </c>
      <c r="C2312" s="1154" t="s">
        <v>3533</v>
      </c>
      <c r="D2312" s="1156">
        <v>48.36</v>
      </c>
    </row>
    <row r="2313" spans="1:4" ht="11.85" hidden="1" customHeight="1" outlineLevel="4">
      <c r="A2313" s="1154"/>
      <c r="B2313" s="1159" t="s">
        <v>4835</v>
      </c>
      <c r="C2313" s="1154" t="s">
        <v>3533</v>
      </c>
      <c r="D2313" s="1156">
        <v>48.36</v>
      </c>
    </row>
    <row r="2314" spans="1:4" ht="11.85" hidden="1" customHeight="1" outlineLevel="4">
      <c r="A2314" s="1154"/>
      <c r="B2314" s="1159" t="s">
        <v>4836</v>
      </c>
      <c r="C2314" s="1154" t="s">
        <v>3533</v>
      </c>
      <c r="D2314" s="1156">
        <v>48.36</v>
      </c>
    </row>
    <row r="2315" spans="1:4" ht="11.85" hidden="1" customHeight="1" outlineLevel="4">
      <c r="A2315" s="1154"/>
      <c r="B2315" s="1159" t="s">
        <v>4837</v>
      </c>
      <c r="C2315" s="1154" t="s">
        <v>3533</v>
      </c>
      <c r="D2315" s="1156">
        <v>48.36</v>
      </c>
    </row>
    <row r="2316" spans="1:4" ht="11.85" hidden="1" customHeight="1" outlineLevel="4">
      <c r="A2316" s="1154"/>
      <c r="B2316" s="1159" t="s">
        <v>4838</v>
      </c>
      <c r="C2316" s="1154" t="s">
        <v>3533</v>
      </c>
      <c r="D2316" s="1156">
        <v>48.36</v>
      </c>
    </row>
    <row r="2317" spans="1:4" ht="11.85" hidden="1" customHeight="1" outlineLevel="4">
      <c r="A2317" s="1154"/>
      <c r="B2317" s="1159" t="s">
        <v>4839</v>
      </c>
      <c r="C2317" s="1154" t="s">
        <v>3533</v>
      </c>
      <c r="D2317" s="1156">
        <v>48.36</v>
      </c>
    </row>
    <row r="2318" spans="1:4" ht="11.85" hidden="1" customHeight="1" outlineLevel="4">
      <c r="A2318" s="1154"/>
      <c r="B2318" s="1159" t="s">
        <v>4840</v>
      </c>
      <c r="C2318" s="1154" t="s">
        <v>3533</v>
      </c>
      <c r="D2318" s="1156">
        <v>48.36</v>
      </c>
    </row>
    <row r="2319" spans="1:4" ht="11.85" hidden="1" customHeight="1" outlineLevel="4">
      <c r="A2319" s="1154"/>
      <c r="B2319" s="1159" t="s">
        <v>4841</v>
      </c>
      <c r="C2319" s="1154" t="s">
        <v>3533</v>
      </c>
      <c r="D2319" s="1156">
        <v>48.36</v>
      </c>
    </row>
    <row r="2320" spans="1:4" ht="11.85" hidden="1" customHeight="1" outlineLevel="3" collapsed="1">
      <c r="A2320" s="1140"/>
      <c r="B2320" s="1145" t="s">
        <v>3</v>
      </c>
      <c r="C2320" s="1140"/>
      <c r="D2320" s="1141">
        <v>47.33</v>
      </c>
    </row>
    <row r="2321" spans="1:4" ht="11.85" hidden="1" customHeight="1" outlineLevel="4">
      <c r="A2321" s="1154"/>
      <c r="B2321" s="1159" t="s">
        <v>4842</v>
      </c>
      <c r="C2321" s="1154" t="s">
        <v>3533</v>
      </c>
      <c r="D2321" s="1156">
        <v>47.33</v>
      </c>
    </row>
    <row r="2322" spans="1:4" ht="11.85" hidden="1" customHeight="1" outlineLevel="4">
      <c r="A2322" s="1154"/>
      <c r="B2322" s="1159" t="s">
        <v>4843</v>
      </c>
      <c r="C2322" s="1154" t="s">
        <v>3533</v>
      </c>
      <c r="D2322" s="1156">
        <v>47.33</v>
      </c>
    </row>
    <row r="2323" spans="1:4" ht="11.85" hidden="1" customHeight="1" outlineLevel="4">
      <c r="A2323" s="1154"/>
      <c r="B2323" s="1159" t="s">
        <v>4844</v>
      </c>
      <c r="C2323" s="1154" t="s">
        <v>3533</v>
      </c>
      <c r="D2323" s="1156">
        <v>47.33</v>
      </c>
    </row>
    <row r="2324" spans="1:4" ht="11.85" hidden="1" customHeight="1" outlineLevel="4">
      <c r="A2324" s="1154"/>
      <c r="B2324" s="1159" t="s">
        <v>4845</v>
      </c>
      <c r="C2324" s="1154" t="s">
        <v>3533</v>
      </c>
      <c r="D2324" s="1156">
        <v>47.33</v>
      </c>
    </row>
    <row r="2325" spans="1:4" ht="11.85" hidden="1" customHeight="1" outlineLevel="4">
      <c r="A2325" s="1154"/>
      <c r="B2325" s="1159" t="s">
        <v>4846</v>
      </c>
      <c r="C2325" s="1154" t="s">
        <v>3533</v>
      </c>
      <c r="D2325" s="1156">
        <v>47.33</v>
      </c>
    </row>
    <row r="2326" spans="1:4" ht="11.85" hidden="1" customHeight="1" outlineLevel="4">
      <c r="A2326" s="1154"/>
      <c r="B2326" s="1159" t="s">
        <v>4847</v>
      </c>
      <c r="C2326" s="1154" t="s">
        <v>3533</v>
      </c>
      <c r="D2326" s="1156">
        <v>47.33</v>
      </c>
    </row>
    <row r="2327" spans="1:4" ht="11.85" hidden="1" customHeight="1" outlineLevel="4">
      <c r="A2327" s="1154"/>
      <c r="B2327" s="1159" t="s">
        <v>4848</v>
      </c>
      <c r="C2327" s="1154" t="s">
        <v>3533</v>
      </c>
      <c r="D2327" s="1156">
        <v>47.33</v>
      </c>
    </row>
    <row r="2328" spans="1:4" ht="11.85" hidden="1" customHeight="1" outlineLevel="4">
      <c r="A2328" s="1154"/>
      <c r="B2328" s="1159" t="s">
        <v>4849</v>
      </c>
      <c r="C2328" s="1154" t="s">
        <v>3533</v>
      </c>
      <c r="D2328" s="1156">
        <v>47.33</v>
      </c>
    </row>
    <row r="2329" spans="1:4" ht="11.85" hidden="1" customHeight="1" outlineLevel="4">
      <c r="A2329" s="1154"/>
      <c r="B2329" s="1159" t="s">
        <v>4850</v>
      </c>
      <c r="C2329" s="1154" t="s">
        <v>3533</v>
      </c>
      <c r="D2329" s="1156">
        <v>47.33</v>
      </c>
    </row>
    <row r="2330" spans="1:4" ht="11.85" hidden="1" customHeight="1" outlineLevel="4">
      <c r="A2330" s="1154"/>
      <c r="B2330" s="1159" t="s">
        <v>4851</v>
      </c>
      <c r="C2330" s="1154" t="s">
        <v>3533</v>
      </c>
      <c r="D2330" s="1156">
        <v>47.33</v>
      </c>
    </row>
    <row r="2331" spans="1:4" ht="11.85" hidden="1" customHeight="1" outlineLevel="4">
      <c r="A2331" s="1154"/>
      <c r="B2331" s="1159" t="s">
        <v>4852</v>
      </c>
      <c r="C2331" s="1154" t="s">
        <v>3533</v>
      </c>
      <c r="D2331" s="1156">
        <v>47.33</v>
      </c>
    </row>
    <row r="2332" spans="1:4" ht="11.85" hidden="1" customHeight="1" outlineLevel="4">
      <c r="A2332" s="1154"/>
      <c r="B2332" s="1159" t="s">
        <v>4853</v>
      </c>
      <c r="C2332" s="1154" t="s">
        <v>3533</v>
      </c>
      <c r="D2332" s="1156">
        <v>47.33</v>
      </c>
    </row>
    <row r="2333" spans="1:4" ht="11.85" hidden="1" customHeight="1" outlineLevel="4">
      <c r="A2333" s="1154"/>
      <c r="B2333" s="1159" t="s">
        <v>4854</v>
      </c>
      <c r="C2333" s="1154" t="s">
        <v>3533</v>
      </c>
      <c r="D2333" s="1156">
        <v>47.33</v>
      </c>
    </row>
    <row r="2334" spans="1:4" ht="11.85" hidden="1" customHeight="1" outlineLevel="4">
      <c r="A2334" s="1154"/>
      <c r="B2334" s="1159" t="s">
        <v>4855</v>
      </c>
      <c r="C2334" s="1154" t="s">
        <v>3533</v>
      </c>
      <c r="D2334" s="1156">
        <v>47.33</v>
      </c>
    </row>
    <row r="2335" spans="1:4" ht="11.85" hidden="1" customHeight="1" outlineLevel="4">
      <c r="A2335" s="1154"/>
      <c r="B2335" s="1159" t="s">
        <v>4856</v>
      </c>
      <c r="C2335" s="1154" t="s">
        <v>3533</v>
      </c>
      <c r="D2335" s="1156">
        <v>47.33</v>
      </c>
    </row>
    <row r="2336" spans="1:4" ht="11.85" hidden="1" customHeight="1" outlineLevel="4">
      <c r="A2336" s="1154"/>
      <c r="B2336" s="1159" t="s">
        <v>4857</v>
      </c>
      <c r="C2336" s="1154" t="s">
        <v>3533</v>
      </c>
      <c r="D2336" s="1156">
        <v>47.33</v>
      </c>
    </row>
    <row r="2337" spans="1:4" ht="11.85" hidden="1" customHeight="1" outlineLevel="4">
      <c r="A2337" s="1154"/>
      <c r="B2337" s="1159" t="s">
        <v>4858</v>
      </c>
      <c r="C2337" s="1154" t="s">
        <v>3533</v>
      </c>
      <c r="D2337" s="1156">
        <v>47.33</v>
      </c>
    </row>
    <row r="2338" spans="1:4" ht="11.85" hidden="1" customHeight="1" outlineLevel="4">
      <c r="A2338" s="1154"/>
      <c r="B2338" s="1159" t="s">
        <v>4859</v>
      </c>
      <c r="C2338" s="1154" t="s">
        <v>3533</v>
      </c>
      <c r="D2338" s="1156">
        <v>47.33</v>
      </c>
    </row>
    <row r="2339" spans="1:4" ht="11.85" hidden="1" customHeight="1" outlineLevel="4">
      <c r="A2339" s="1154"/>
      <c r="B2339" s="1159" t="s">
        <v>4860</v>
      </c>
      <c r="C2339" s="1154" t="s">
        <v>3533</v>
      </c>
      <c r="D2339" s="1156">
        <v>47.33</v>
      </c>
    </row>
    <row r="2340" spans="1:4" ht="11.85" hidden="1" customHeight="1" outlineLevel="4">
      <c r="A2340" s="1154"/>
      <c r="B2340" s="1159" t="s">
        <v>4861</v>
      </c>
      <c r="C2340" s="1154" t="s">
        <v>3533</v>
      </c>
      <c r="D2340" s="1156">
        <v>47.33</v>
      </c>
    </row>
    <row r="2341" spans="1:4" ht="11.85" hidden="1" customHeight="1" outlineLevel="4">
      <c r="A2341" s="1154"/>
      <c r="B2341" s="1159" t="s">
        <v>4862</v>
      </c>
      <c r="C2341" s="1154" t="s">
        <v>3533</v>
      </c>
      <c r="D2341" s="1156">
        <v>47.33</v>
      </c>
    </row>
    <row r="2342" spans="1:4" ht="11.85" hidden="1" customHeight="1" outlineLevel="4">
      <c r="A2342" s="1154"/>
      <c r="B2342" s="1159" t="s">
        <v>4863</v>
      </c>
      <c r="C2342" s="1154" t="s">
        <v>3533</v>
      </c>
      <c r="D2342" s="1156">
        <v>47.33</v>
      </c>
    </row>
    <row r="2343" spans="1:4" ht="11.85" hidden="1" customHeight="1" outlineLevel="4">
      <c r="A2343" s="1154"/>
      <c r="B2343" s="1159" t="s">
        <v>4864</v>
      </c>
      <c r="C2343" s="1154" t="s">
        <v>3533</v>
      </c>
      <c r="D2343" s="1156">
        <v>47.33</v>
      </c>
    </row>
    <row r="2344" spans="1:4" ht="11.85" hidden="1" customHeight="1" outlineLevel="4">
      <c r="A2344" s="1154"/>
      <c r="B2344" s="1159" t="s">
        <v>4865</v>
      </c>
      <c r="C2344" s="1154" t="s">
        <v>3533</v>
      </c>
      <c r="D2344" s="1156">
        <v>47.33</v>
      </c>
    </row>
    <row r="2345" spans="1:4" ht="11.85" hidden="1" customHeight="1" outlineLevel="4">
      <c r="A2345" s="1154"/>
      <c r="B2345" s="1159" t="s">
        <v>4866</v>
      </c>
      <c r="C2345" s="1154" t="s">
        <v>3533</v>
      </c>
      <c r="D2345" s="1156">
        <v>47.33</v>
      </c>
    </row>
    <row r="2346" spans="1:4" ht="11.85" hidden="1" customHeight="1" outlineLevel="4">
      <c r="A2346" s="1154"/>
      <c r="B2346" s="1159" t="s">
        <v>4867</v>
      </c>
      <c r="C2346" s="1154" t="s">
        <v>3533</v>
      </c>
      <c r="D2346" s="1156">
        <v>47.33</v>
      </c>
    </row>
    <row r="2347" spans="1:4" ht="11.85" hidden="1" customHeight="1" outlineLevel="4">
      <c r="A2347" s="1154"/>
      <c r="B2347" s="1159" t="s">
        <v>4868</v>
      </c>
      <c r="C2347" s="1154" t="s">
        <v>3533</v>
      </c>
      <c r="D2347" s="1156">
        <v>47.33</v>
      </c>
    </row>
    <row r="2348" spans="1:4" ht="11.85" hidden="1" customHeight="1" outlineLevel="4">
      <c r="A2348" s="1154"/>
      <c r="B2348" s="1159" t="s">
        <v>4869</v>
      </c>
      <c r="C2348" s="1154" t="s">
        <v>3533</v>
      </c>
      <c r="D2348" s="1156">
        <v>47.33</v>
      </c>
    </row>
    <row r="2349" spans="1:4" ht="11.85" hidden="1" customHeight="1" outlineLevel="4">
      <c r="A2349" s="1154"/>
      <c r="B2349" s="1159" t="s">
        <v>4870</v>
      </c>
      <c r="C2349" s="1154" t="s">
        <v>3533</v>
      </c>
      <c r="D2349" s="1156">
        <v>47.33</v>
      </c>
    </row>
    <row r="2350" spans="1:4" ht="11.85" hidden="1" customHeight="1" outlineLevel="4">
      <c r="A2350" s="1154"/>
      <c r="B2350" s="1159" t="s">
        <v>4871</v>
      </c>
      <c r="C2350" s="1154" t="s">
        <v>3533</v>
      </c>
      <c r="D2350" s="1156">
        <v>47.33</v>
      </c>
    </row>
    <row r="2351" spans="1:4" ht="11.85" hidden="1" customHeight="1" outlineLevel="4">
      <c r="A2351" s="1154"/>
      <c r="B2351" s="1159" t="s">
        <v>4872</v>
      </c>
      <c r="C2351" s="1154" t="s">
        <v>3533</v>
      </c>
      <c r="D2351" s="1156">
        <v>47.33</v>
      </c>
    </row>
    <row r="2352" spans="1:4" ht="11.85" hidden="1" customHeight="1" outlineLevel="1" collapsed="1">
      <c r="A2352" s="1140"/>
      <c r="B2352" s="1142" t="s">
        <v>4873</v>
      </c>
      <c r="C2352" s="1140"/>
      <c r="D2352" s="1141">
        <v>185.02</v>
      </c>
    </row>
    <row r="2353" spans="1:4" ht="11.85" hidden="1" customHeight="1" outlineLevel="2" collapsed="1">
      <c r="A2353" s="1140"/>
      <c r="B2353" s="1143" t="s">
        <v>4874</v>
      </c>
      <c r="C2353" s="1140"/>
      <c r="D2353" s="1141">
        <v>185.02</v>
      </c>
    </row>
    <row r="2354" spans="1:4" ht="11.85" hidden="1" customHeight="1" outlineLevel="3">
      <c r="A2354" s="1154" t="s">
        <v>4875</v>
      </c>
      <c r="B2354" s="1158" t="s">
        <v>4876</v>
      </c>
      <c r="C2354" s="1154" t="s">
        <v>3533</v>
      </c>
      <c r="D2354" s="1156">
        <v>130.21</v>
      </c>
    </row>
    <row r="2355" spans="1:4" ht="11.85" hidden="1" customHeight="1" outlineLevel="3">
      <c r="A2355" s="1154" t="s">
        <v>4877</v>
      </c>
      <c r="B2355" s="1158" t="s">
        <v>4878</v>
      </c>
      <c r="C2355" s="1154" t="s">
        <v>3533</v>
      </c>
      <c r="D2355" s="1156">
        <v>153.55000000000001</v>
      </c>
    </row>
    <row r="2356" spans="1:4" ht="11.85" hidden="1" customHeight="1" outlineLevel="3">
      <c r="A2356" s="1154" t="s">
        <v>4879</v>
      </c>
      <c r="B2356" s="1158" t="s">
        <v>4880</v>
      </c>
      <c r="C2356" s="1154" t="s">
        <v>3533</v>
      </c>
      <c r="D2356" s="1156">
        <v>28.84</v>
      </c>
    </row>
    <row r="2357" spans="1:4" ht="11.85" hidden="1" customHeight="1" outlineLevel="3">
      <c r="A2357" s="1154" t="s">
        <v>4881</v>
      </c>
      <c r="B2357" s="1158" t="s">
        <v>4882</v>
      </c>
      <c r="C2357" s="1154" t="s">
        <v>3533</v>
      </c>
      <c r="D2357" s="1156">
        <v>84.58</v>
      </c>
    </row>
    <row r="2358" spans="1:4" ht="11.85" hidden="1" customHeight="1" outlineLevel="3">
      <c r="A2358" s="1154" t="s">
        <v>4883</v>
      </c>
      <c r="B2358" s="1158" t="s">
        <v>4884</v>
      </c>
      <c r="C2358" s="1154" t="s">
        <v>3533</v>
      </c>
      <c r="D2358" s="1156">
        <v>185.02</v>
      </c>
    </row>
    <row r="2359" spans="1:4" ht="11.85" hidden="1" customHeight="1" outlineLevel="3">
      <c r="A2359" s="1154" t="s">
        <v>4885</v>
      </c>
      <c r="B2359" s="1158" t="s">
        <v>4886</v>
      </c>
      <c r="C2359" s="1154" t="s">
        <v>3533</v>
      </c>
      <c r="D2359" s="1156">
        <v>185.02</v>
      </c>
    </row>
    <row r="2360" spans="1:4" ht="11.85" hidden="1" customHeight="1" outlineLevel="3">
      <c r="A2360" s="1154" t="s">
        <v>4887</v>
      </c>
      <c r="B2360" s="1158" t="s">
        <v>4888</v>
      </c>
      <c r="C2360" s="1154" t="s">
        <v>3533</v>
      </c>
      <c r="D2360" s="1156">
        <v>185.02</v>
      </c>
    </row>
    <row r="2361" spans="1:4" ht="11.85" hidden="1" customHeight="1" outlineLevel="3">
      <c r="A2361" s="1154" t="s">
        <v>4889</v>
      </c>
      <c r="B2361" s="1158" t="s">
        <v>4890</v>
      </c>
      <c r="C2361" s="1154" t="s">
        <v>3533</v>
      </c>
      <c r="D2361" s="1156">
        <v>25.04</v>
      </c>
    </row>
    <row r="2362" spans="1:4" ht="11.85" hidden="1" customHeight="1" outlineLevel="3">
      <c r="A2362" s="1154" t="s">
        <v>4891</v>
      </c>
      <c r="B2362" s="1158" t="s">
        <v>4892</v>
      </c>
      <c r="C2362" s="1154" t="s">
        <v>3533</v>
      </c>
      <c r="D2362" s="1156">
        <v>22.37</v>
      </c>
    </row>
    <row r="2363" spans="1:4" ht="11.85" hidden="1" customHeight="1" outlineLevel="3">
      <c r="A2363" s="1154" t="s">
        <v>4893</v>
      </c>
      <c r="B2363" s="1158" t="s">
        <v>4894</v>
      </c>
      <c r="C2363" s="1154" t="s">
        <v>3533</v>
      </c>
      <c r="D2363" s="1156">
        <v>55.05</v>
      </c>
    </row>
    <row r="2364" spans="1:4" ht="11.85" hidden="1" customHeight="1" outlineLevel="2" collapsed="1">
      <c r="A2364" s="1140"/>
      <c r="B2364" s="1143" t="s">
        <v>4895</v>
      </c>
      <c r="C2364" s="1140"/>
      <c r="D2364" s="1141">
        <v>34.479999999999997</v>
      </c>
    </row>
    <row r="2365" spans="1:4" ht="11.85" hidden="1" customHeight="1" outlineLevel="3">
      <c r="A2365" s="1154" t="s">
        <v>4896</v>
      </c>
      <c r="B2365" s="1158" t="s">
        <v>4897</v>
      </c>
      <c r="C2365" s="1154" t="s">
        <v>3533</v>
      </c>
      <c r="D2365" s="1156">
        <v>21.94</v>
      </c>
    </row>
    <row r="2366" spans="1:4" ht="11.85" hidden="1" customHeight="1" outlineLevel="3">
      <c r="A2366" s="1154" t="s">
        <v>4898</v>
      </c>
      <c r="B2366" s="1158" t="s">
        <v>4899</v>
      </c>
      <c r="C2366" s="1154" t="s">
        <v>3533</v>
      </c>
      <c r="D2366" s="1156">
        <v>21.64</v>
      </c>
    </row>
    <row r="2367" spans="1:4" ht="11.85" hidden="1" customHeight="1" outlineLevel="3">
      <c r="A2367" s="1154" t="s">
        <v>4900</v>
      </c>
      <c r="B2367" s="1158" t="s">
        <v>4901</v>
      </c>
      <c r="C2367" s="1154" t="s">
        <v>3533</v>
      </c>
      <c r="D2367" s="1156">
        <v>23.6</v>
      </c>
    </row>
    <row r="2368" spans="1:4" ht="11.85" hidden="1" customHeight="1" outlineLevel="3">
      <c r="A2368" s="1154" t="s">
        <v>4902</v>
      </c>
      <c r="B2368" s="1158" t="s">
        <v>4903</v>
      </c>
      <c r="C2368" s="1154" t="s">
        <v>3533</v>
      </c>
      <c r="D2368" s="1156">
        <v>18.95</v>
      </c>
    </row>
    <row r="2369" spans="1:4" ht="11.85" hidden="1" customHeight="1" outlineLevel="3">
      <c r="A2369" s="1154" t="s">
        <v>4904</v>
      </c>
      <c r="B2369" s="1158" t="s">
        <v>4905</v>
      </c>
      <c r="C2369" s="1154" t="s">
        <v>3533</v>
      </c>
      <c r="D2369" s="1156">
        <v>18.97</v>
      </c>
    </row>
    <row r="2370" spans="1:4" ht="11.85" hidden="1" customHeight="1" outlineLevel="3">
      <c r="A2370" s="1154" t="s">
        <v>4906</v>
      </c>
      <c r="B2370" s="1158" t="s">
        <v>4907</v>
      </c>
      <c r="C2370" s="1154" t="s">
        <v>3533</v>
      </c>
      <c r="D2370" s="1156">
        <v>29.36</v>
      </c>
    </row>
    <row r="2371" spans="1:4" ht="11.85" hidden="1" customHeight="1" outlineLevel="3">
      <c r="A2371" s="1154" t="s">
        <v>4908</v>
      </c>
      <c r="B2371" s="1158" t="s">
        <v>4909</v>
      </c>
      <c r="C2371" s="1154" t="s">
        <v>3533</v>
      </c>
      <c r="D2371" s="1156">
        <v>19.350000000000001</v>
      </c>
    </row>
    <row r="2372" spans="1:4" ht="11.85" hidden="1" customHeight="1" outlineLevel="3">
      <c r="A2372" s="1154" t="s">
        <v>4910</v>
      </c>
      <c r="B2372" s="1158" t="s">
        <v>4911</v>
      </c>
      <c r="C2372" s="1154" t="s">
        <v>3533</v>
      </c>
      <c r="D2372" s="1156">
        <v>19.350000000000001</v>
      </c>
    </row>
    <row r="2373" spans="1:4" ht="11.85" hidden="1" customHeight="1" outlineLevel="3">
      <c r="A2373" s="1154" t="s">
        <v>4912</v>
      </c>
      <c r="B2373" s="1158" t="s">
        <v>4913</v>
      </c>
      <c r="C2373" s="1154" t="s">
        <v>3533</v>
      </c>
      <c r="D2373" s="1156">
        <v>25.08</v>
      </c>
    </row>
    <row r="2374" spans="1:4" ht="11.85" hidden="1" customHeight="1" outlineLevel="3">
      <c r="A2374" s="1154" t="s">
        <v>4914</v>
      </c>
      <c r="B2374" s="1158" t="s">
        <v>4915</v>
      </c>
      <c r="C2374" s="1154" t="s">
        <v>3533</v>
      </c>
      <c r="D2374" s="1156">
        <v>20.99</v>
      </c>
    </row>
    <row r="2375" spans="1:4" ht="11.85" hidden="1" customHeight="1" outlineLevel="3">
      <c r="A2375" s="1154" t="s">
        <v>4916</v>
      </c>
      <c r="B2375" s="1158" t="s">
        <v>4917</v>
      </c>
      <c r="C2375" s="1154" t="s">
        <v>3533</v>
      </c>
      <c r="D2375" s="1156">
        <v>18.95</v>
      </c>
    </row>
    <row r="2376" spans="1:4" ht="11.85" hidden="1" customHeight="1" outlineLevel="3">
      <c r="A2376" s="1154" t="s">
        <v>4918</v>
      </c>
      <c r="B2376" s="1158" t="s">
        <v>4919</v>
      </c>
      <c r="C2376" s="1154" t="s">
        <v>3533</v>
      </c>
      <c r="D2376" s="1156">
        <v>30.02</v>
      </c>
    </row>
    <row r="2377" spans="1:4" ht="11.85" hidden="1" customHeight="1" outlineLevel="3">
      <c r="A2377" s="1154" t="s">
        <v>4920</v>
      </c>
      <c r="B2377" s="1158" t="s">
        <v>4921</v>
      </c>
      <c r="C2377" s="1154" t="s">
        <v>3533</v>
      </c>
      <c r="D2377" s="1156">
        <v>18.95</v>
      </c>
    </row>
    <row r="2378" spans="1:4" ht="11.85" hidden="1" customHeight="1" outlineLevel="3">
      <c r="A2378" s="1154" t="s">
        <v>4922</v>
      </c>
      <c r="B2378" s="1158" t="s">
        <v>4923</v>
      </c>
      <c r="C2378" s="1154" t="s">
        <v>3533</v>
      </c>
      <c r="D2378" s="1156">
        <v>18.97</v>
      </c>
    </row>
    <row r="2379" spans="1:4" ht="11.85" hidden="1" customHeight="1" outlineLevel="3">
      <c r="A2379" s="1154" t="s">
        <v>4924</v>
      </c>
      <c r="B2379" s="1158" t="s">
        <v>4925</v>
      </c>
      <c r="C2379" s="1154" t="s">
        <v>3533</v>
      </c>
      <c r="D2379" s="1156">
        <v>24.79</v>
      </c>
    </row>
    <row r="2380" spans="1:4" ht="11.85" hidden="1" customHeight="1" outlineLevel="3">
      <c r="A2380" s="1154" t="s">
        <v>4926</v>
      </c>
      <c r="B2380" s="1158" t="s">
        <v>4927</v>
      </c>
      <c r="C2380" s="1154" t="s">
        <v>3533</v>
      </c>
      <c r="D2380" s="1156">
        <v>24.79</v>
      </c>
    </row>
    <row r="2381" spans="1:4" ht="11.85" hidden="1" customHeight="1" outlineLevel="3">
      <c r="A2381" s="1154" t="s">
        <v>4928</v>
      </c>
      <c r="B2381" s="1158" t="s">
        <v>4929</v>
      </c>
      <c r="C2381" s="1154" t="s">
        <v>3533</v>
      </c>
      <c r="D2381" s="1156">
        <v>21.64</v>
      </c>
    </row>
    <row r="2382" spans="1:4" ht="11.85" hidden="1" customHeight="1" outlineLevel="3">
      <c r="A2382" s="1154" t="s">
        <v>4930</v>
      </c>
      <c r="B2382" s="1158" t="s">
        <v>4931</v>
      </c>
      <c r="C2382" s="1154" t="s">
        <v>3533</v>
      </c>
      <c r="D2382" s="1156">
        <v>21.32</v>
      </c>
    </row>
    <row r="2383" spans="1:4" ht="11.85" hidden="1" customHeight="1" outlineLevel="3">
      <c r="A2383" s="1154" t="s">
        <v>4932</v>
      </c>
      <c r="B2383" s="1158" t="s">
        <v>4933</v>
      </c>
      <c r="C2383" s="1154" t="s">
        <v>3533</v>
      </c>
      <c r="D2383" s="1156">
        <v>29.86</v>
      </c>
    </row>
    <row r="2384" spans="1:4" ht="11.85" hidden="1" customHeight="1" outlineLevel="3">
      <c r="A2384" s="1154" t="s">
        <v>4934</v>
      </c>
      <c r="B2384" s="1158" t="s">
        <v>4935</v>
      </c>
      <c r="C2384" s="1154" t="s">
        <v>3533</v>
      </c>
      <c r="D2384" s="1156">
        <v>24.79</v>
      </c>
    </row>
    <row r="2385" spans="1:4" ht="11.85" hidden="1" customHeight="1" outlineLevel="3">
      <c r="A2385" s="1154" t="s">
        <v>4936</v>
      </c>
      <c r="B2385" s="1158" t="s">
        <v>4937</v>
      </c>
      <c r="C2385" s="1154" t="s">
        <v>3533</v>
      </c>
      <c r="D2385" s="1156">
        <v>18.97</v>
      </c>
    </row>
    <row r="2386" spans="1:4" ht="11.85" hidden="1" customHeight="1" outlineLevel="3">
      <c r="A2386" s="1154" t="s">
        <v>4938</v>
      </c>
      <c r="B2386" s="1158" t="s">
        <v>4939</v>
      </c>
      <c r="C2386" s="1154" t="s">
        <v>3533</v>
      </c>
      <c r="D2386" s="1156">
        <v>24.79</v>
      </c>
    </row>
    <row r="2387" spans="1:4" ht="11.85" hidden="1" customHeight="1" outlineLevel="3">
      <c r="A2387" s="1154" t="s">
        <v>4940</v>
      </c>
      <c r="B2387" s="1158" t="s">
        <v>4941</v>
      </c>
      <c r="C2387" s="1154" t="s">
        <v>3533</v>
      </c>
      <c r="D2387" s="1156">
        <v>24.79</v>
      </c>
    </row>
    <row r="2388" spans="1:4" ht="11.85" hidden="1" customHeight="1" outlineLevel="3">
      <c r="A2388" s="1154" t="s">
        <v>4942</v>
      </c>
      <c r="B2388" s="1158" t="s">
        <v>4943</v>
      </c>
      <c r="C2388" s="1154" t="s">
        <v>3533</v>
      </c>
      <c r="D2388" s="1156">
        <v>24.79</v>
      </c>
    </row>
    <row r="2389" spans="1:4" ht="11.85" hidden="1" customHeight="1" outlineLevel="3">
      <c r="A2389" s="1154" t="s">
        <v>4944</v>
      </c>
      <c r="B2389" s="1158" t="s">
        <v>4945</v>
      </c>
      <c r="C2389" s="1154" t="s">
        <v>3533</v>
      </c>
      <c r="D2389" s="1156">
        <v>21.33</v>
      </c>
    </row>
    <row r="2390" spans="1:4" ht="11.85" hidden="1" customHeight="1" outlineLevel="3">
      <c r="A2390" s="1154" t="s">
        <v>4946</v>
      </c>
      <c r="B2390" s="1158" t="s">
        <v>4947</v>
      </c>
      <c r="C2390" s="1154" t="s">
        <v>3533</v>
      </c>
      <c r="D2390" s="1156">
        <v>21.57</v>
      </c>
    </row>
    <row r="2391" spans="1:4" ht="11.85" hidden="1" customHeight="1" outlineLevel="3">
      <c r="A2391" s="1154" t="s">
        <v>4948</v>
      </c>
      <c r="B2391" s="1158" t="s">
        <v>4949</v>
      </c>
      <c r="C2391" s="1154" t="s">
        <v>3533</v>
      </c>
      <c r="D2391" s="1156">
        <v>21.32</v>
      </c>
    </row>
    <row r="2392" spans="1:4" ht="11.85" hidden="1" customHeight="1" outlineLevel="3">
      <c r="A2392" s="1154" t="s">
        <v>4950</v>
      </c>
      <c r="B2392" s="1158" t="s">
        <v>4951</v>
      </c>
      <c r="C2392" s="1154" t="s">
        <v>3533</v>
      </c>
      <c r="D2392" s="1156">
        <v>22.8</v>
      </c>
    </row>
    <row r="2393" spans="1:4" ht="11.85" hidden="1" customHeight="1" outlineLevel="3">
      <c r="A2393" s="1154" t="s">
        <v>4952</v>
      </c>
      <c r="B2393" s="1158" t="s">
        <v>4953</v>
      </c>
      <c r="C2393" s="1154" t="s">
        <v>3533</v>
      </c>
      <c r="D2393" s="1156">
        <v>21.33</v>
      </c>
    </row>
    <row r="2394" spans="1:4" ht="11.85" hidden="1" customHeight="1" outlineLevel="3">
      <c r="A2394" s="1154" t="s">
        <v>4954</v>
      </c>
      <c r="B2394" s="1158" t="s">
        <v>4955</v>
      </c>
      <c r="C2394" s="1154" t="s">
        <v>3533</v>
      </c>
      <c r="D2394" s="1156">
        <v>21.33</v>
      </c>
    </row>
    <row r="2395" spans="1:4" ht="11.85" hidden="1" customHeight="1" outlineLevel="3">
      <c r="A2395" s="1154" t="s">
        <v>4956</v>
      </c>
      <c r="B2395" s="1158" t="s">
        <v>4957</v>
      </c>
      <c r="C2395" s="1154" t="s">
        <v>3533</v>
      </c>
      <c r="D2395" s="1156">
        <v>21.56</v>
      </c>
    </row>
    <row r="2396" spans="1:4" ht="11.85" hidden="1" customHeight="1" outlineLevel="3">
      <c r="A2396" s="1154" t="s">
        <v>4958</v>
      </c>
      <c r="B2396" s="1158" t="s">
        <v>4959</v>
      </c>
      <c r="C2396" s="1154" t="s">
        <v>3533</v>
      </c>
      <c r="D2396" s="1156">
        <v>24.79</v>
      </c>
    </row>
    <row r="2397" spans="1:4" ht="11.85" hidden="1" customHeight="1" outlineLevel="3">
      <c r="A2397" s="1154" t="s">
        <v>4960</v>
      </c>
      <c r="B2397" s="1158" t="s">
        <v>4961</v>
      </c>
      <c r="C2397" s="1154" t="s">
        <v>3533</v>
      </c>
      <c r="D2397" s="1156">
        <v>24.79</v>
      </c>
    </row>
    <row r="2398" spans="1:4" ht="11.85" hidden="1" customHeight="1" outlineLevel="3">
      <c r="A2398" s="1154" t="s">
        <v>4962</v>
      </c>
      <c r="B2398" s="1158" t="s">
        <v>4963</v>
      </c>
      <c r="C2398" s="1154" t="s">
        <v>3533</v>
      </c>
      <c r="D2398" s="1156">
        <v>18.23</v>
      </c>
    </row>
    <row r="2399" spans="1:4" ht="11.85" hidden="1" customHeight="1" outlineLevel="3">
      <c r="A2399" s="1154" t="s">
        <v>4964</v>
      </c>
      <c r="B2399" s="1158" t="s">
        <v>4965</v>
      </c>
      <c r="C2399" s="1154" t="s">
        <v>3533</v>
      </c>
      <c r="D2399" s="1156">
        <v>19.350000000000001</v>
      </c>
    </row>
    <row r="2400" spans="1:4" ht="11.85" hidden="1" customHeight="1" outlineLevel="3">
      <c r="A2400" s="1154" t="s">
        <v>4966</v>
      </c>
      <c r="B2400" s="1158" t="s">
        <v>4967</v>
      </c>
      <c r="C2400" s="1154" t="s">
        <v>3533</v>
      </c>
      <c r="D2400" s="1156">
        <v>24.79</v>
      </c>
    </row>
    <row r="2401" spans="1:4" ht="11.85" hidden="1" customHeight="1" outlineLevel="3">
      <c r="A2401" s="1154" t="s">
        <v>4968</v>
      </c>
      <c r="B2401" s="1158" t="s">
        <v>4969</v>
      </c>
      <c r="C2401" s="1154" t="s">
        <v>3533</v>
      </c>
      <c r="D2401" s="1156">
        <v>21.57</v>
      </c>
    </row>
    <row r="2402" spans="1:4" ht="11.85" hidden="1" customHeight="1" outlineLevel="3">
      <c r="A2402" s="1154" t="s">
        <v>4970</v>
      </c>
      <c r="B2402" s="1158" t="s">
        <v>4971</v>
      </c>
      <c r="C2402" s="1154" t="s">
        <v>3533</v>
      </c>
      <c r="D2402" s="1156">
        <v>24.79</v>
      </c>
    </row>
    <row r="2403" spans="1:4" ht="11.85" hidden="1" customHeight="1" outlineLevel="3">
      <c r="A2403" s="1154" t="s">
        <v>4972</v>
      </c>
      <c r="B2403" s="1158" t="s">
        <v>4973</v>
      </c>
      <c r="C2403" s="1154" t="s">
        <v>3533</v>
      </c>
      <c r="D2403" s="1156">
        <v>29.36</v>
      </c>
    </row>
    <row r="2404" spans="1:4" ht="11.85" hidden="1" customHeight="1" outlineLevel="3">
      <c r="A2404" s="1154" t="s">
        <v>4974</v>
      </c>
      <c r="B2404" s="1158" t="s">
        <v>4975</v>
      </c>
      <c r="C2404" s="1154" t="s">
        <v>3533</v>
      </c>
      <c r="D2404" s="1156">
        <v>27.47</v>
      </c>
    </row>
    <row r="2405" spans="1:4" ht="11.85" hidden="1" customHeight="1" outlineLevel="3">
      <c r="A2405" s="1154" t="s">
        <v>4976</v>
      </c>
      <c r="B2405" s="1158" t="s">
        <v>4977</v>
      </c>
      <c r="C2405" s="1154" t="s">
        <v>3533</v>
      </c>
      <c r="D2405" s="1156">
        <v>29.86</v>
      </c>
    </row>
    <row r="2406" spans="1:4" ht="11.85" hidden="1" customHeight="1" outlineLevel="3">
      <c r="A2406" s="1154" t="s">
        <v>4978</v>
      </c>
      <c r="B2406" s="1158" t="s">
        <v>4979</v>
      </c>
      <c r="C2406" s="1154" t="s">
        <v>3533</v>
      </c>
      <c r="D2406" s="1156">
        <v>25.54</v>
      </c>
    </row>
    <row r="2407" spans="1:4" ht="11.85" hidden="1" customHeight="1" outlineLevel="3">
      <c r="A2407" s="1154" t="s">
        <v>4980</v>
      </c>
      <c r="B2407" s="1158" t="s">
        <v>4981</v>
      </c>
      <c r="C2407" s="1154" t="s">
        <v>3533</v>
      </c>
      <c r="D2407" s="1156">
        <v>25.54</v>
      </c>
    </row>
    <row r="2408" spans="1:4" ht="11.85" hidden="1" customHeight="1" outlineLevel="3">
      <c r="A2408" s="1154" t="s">
        <v>4982</v>
      </c>
      <c r="B2408" s="1158" t="s">
        <v>4983</v>
      </c>
      <c r="C2408" s="1154" t="s">
        <v>3533</v>
      </c>
      <c r="D2408" s="1156">
        <v>24.79</v>
      </c>
    </row>
    <row r="2409" spans="1:4" ht="11.85" hidden="1" customHeight="1" outlineLevel="3">
      <c r="A2409" s="1154" t="s">
        <v>4984</v>
      </c>
      <c r="B2409" s="1158" t="s">
        <v>4985</v>
      </c>
      <c r="C2409" s="1154" t="s">
        <v>3533</v>
      </c>
      <c r="D2409" s="1156">
        <v>23.6</v>
      </c>
    </row>
    <row r="2410" spans="1:4" ht="11.85" hidden="1" customHeight="1" outlineLevel="3">
      <c r="A2410" s="1154" t="s">
        <v>4986</v>
      </c>
      <c r="B2410" s="1158" t="s">
        <v>4987</v>
      </c>
      <c r="C2410" s="1154" t="s">
        <v>3533</v>
      </c>
      <c r="D2410" s="1156">
        <v>27.03</v>
      </c>
    </row>
    <row r="2411" spans="1:4" ht="11.85" hidden="1" customHeight="1" outlineLevel="3">
      <c r="A2411" s="1154" t="s">
        <v>4988</v>
      </c>
      <c r="B2411" s="1158" t="s">
        <v>4989</v>
      </c>
      <c r="C2411" s="1154" t="s">
        <v>3533</v>
      </c>
      <c r="D2411" s="1156">
        <v>23.81</v>
      </c>
    </row>
    <row r="2412" spans="1:4" ht="11.85" hidden="1" customHeight="1" outlineLevel="3">
      <c r="A2412" s="1154" t="s">
        <v>4990</v>
      </c>
      <c r="B2412" s="1158" t="s">
        <v>4991</v>
      </c>
      <c r="C2412" s="1154" t="s">
        <v>3533</v>
      </c>
      <c r="D2412" s="1156">
        <v>27.03</v>
      </c>
    </row>
    <row r="2413" spans="1:4" ht="11.85" hidden="1" customHeight="1" outlineLevel="3">
      <c r="A2413" s="1154" t="s">
        <v>4992</v>
      </c>
      <c r="B2413" s="1158" t="s">
        <v>4993</v>
      </c>
      <c r="C2413" s="1154" t="s">
        <v>3533</v>
      </c>
      <c r="D2413" s="1156">
        <v>23.26</v>
      </c>
    </row>
    <row r="2414" spans="1:4" ht="11.85" hidden="1" customHeight="1" outlineLevel="3">
      <c r="A2414" s="1154" t="s">
        <v>4994</v>
      </c>
      <c r="B2414" s="1158" t="s">
        <v>4995</v>
      </c>
      <c r="C2414" s="1154" t="s">
        <v>3533</v>
      </c>
      <c r="D2414" s="1156">
        <v>27.03</v>
      </c>
    </row>
    <row r="2415" spans="1:4" ht="11.85" hidden="1" customHeight="1" outlineLevel="3">
      <c r="A2415" s="1154" t="s">
        <v>4996</v>
      </c>
      <c r="B2415" s="1158" t="s">
        <v>4997</v>
      </c>
      <c r="C2415" s="1154" t="s">
        <v>3533</v>
      </c>
      <c r="D2415" s="1156">
        <v>21.09</v>
      </c>
    </row>
    <row r="2416" spans="1:4" ht="11.85" hidden="1" customHeight="1" outlineLevel="3">
      <c r="A2416" s="1154" t="s">
        <v>4998</v>
      </c>
      <c r="B2416" s="1158" t="s">
        <v>4999</v>
      </c>
      <c r="C2416" s="1154" t="s">
        <v>3533</v>
      </c>
      <c r="D2416" s="1156">
        <v>21.07</v>
      </c>
    </row>
    <row r="2417" spans="1:4" ht="11.85" hidden="1" customHeight="1" outlineLevel="3">
      <c r="A2417" s="1154" t="s">
        <v>5000</v>
      </c>
      <c r="B2417" s="1158" t="s">
        <v>5001</v>
      </c>
      <c r="C2417" s="1154" t="s">
        <v>3533</v>
      </c>
      <c r="D2417" s="1156">
        <v>27.03</v>
      </c>
    </row>
    <row r="2418" spans="1:4" ht="11.85" hidden="1" customHeight="1" outlineLevel="3">
      <c r="A2418" s="1154" t="s">
        <v>5002</v>
      </c>
      <c r="B2418" s="1158" t="s">
        <v>5003</v>
      </c>
      <c r="C2418" s="1154" t="s">
        <v>3533</v>
      </c>
      <c r="D2418" s="1156">
        <v>27.03</v>
      </c>
    </row>
    <row r="2419" spans="1:4" ht="11.85" hidden="1" customHeight="1" outlineLevel="3">
      <c r="A2419" s="1154" t="s">
        <v>5004</v>
      </c>
      <c r="B2419" s="1158" t="s">
        <v>5005</v>
      </c>
      <c r="C2419" s="1154" t="s">
        <v>3533</v>
      </c>
      <c r="D2419" s="1156">
        <v>27.03</v>
      </c>
    </row>
    <row r="2420" spans="1:4" ht="11.85" hidden="1" customHeight="1" outlineLevel="3">
      <c r="A2420" s="1154" t="s">
        <v>5006</v>
      </c>
      <c r="B2420" s="1158" t="s">
        <v>5007</v>
      </c>
      <c r="C2420" s="1154" t="s">
        <v>3533</v>
      </c>
      <c r="D2420" s="1156">
        <v>29.81</v>
      </c>
    </row>
    <row r="2421" spans="1:4" ht="11.85" hidden="1" customHeight="1" outlineLevel="3">
      <c r="A2421" s="1154" t="s">
        <v>5008</v>
      </c>
      <c r="B2421" s="1158" t="s">
        <v>5009</v>
      </c>
      <c r="C2421" s="1154" t="s">
        <v>3533</v>
      </c>
      <c r="D2421" s="1156">
        <v>34.479999999999997</v>
      </c>
    </row>
    <row r="2422" spans="1:4" ht="11.85" hidden="1" customHeight="1" outlineLevel="3">
      <c r="A2422" s="1154" t="s">
        <v>5010</v>
      </c>
      <c r="B2422" s="1158" t="s">
        <v>5011</v>
      </c>
      <c r="C2422" s="1154" t="s">
        <v>3533</v>
      </c>
      <c r="D2422" s="1156">
        <v>29.95</v>
      </c>
    </row>
    <row r="2423" spans="1:4" ht="11.85" hidden="1" customHeight="1" outlineLevel="3">
      <c r="A2423" s="1154" t="s">
        <v>5012</v>
      </c>
      <c r="B2423" s="1158" t="s">
        <v>5013</v>
      </c>
      <c r="C2423" s="1154" t="s">
        <v>3533</v>
      </c>
      <c r="D2423" s="1156">
        <v>20.95</v>
      </c>
    </row>
    <row r="2424" spans="1:4" ht="11.85" hidden="1" customHeight="1" outlineLevel="3">
      <c r="A2424" s="1154" t="s">
        <v>5014</v>
      </c>
      <c r="B2424" s="1158" t="s">
        <v>5015</v>
      </c>
      <c r="C2424" s="1154" t="s">
        <v>3533</v>
      </c>
      <c r="D2424" s="1156">
        <v>22.45</v>
      </c>
    </row>
    <row r="2425" spans="1:4" ht="11.85" hidden="1" customHeight="1" outlineLevel="3">
      <c r="A2425" s="1154" t="s">
        <v>5016</v>
      </c>
      <c r="B2425" s="1158" t="s">
        <v>5017</v>
      </c>
      <c r="C2425" s="1154" t="s">
        <v>3533</v>
      </c>
      <c r="D2425" s="1156">
        <v>23.26</v>
      </c>
    </row>
    <row r="2426" spans="1:4" ht="11.85" hidden="1" customHeight="1" outlineLevel="3">
      <c r="A2426" s="1154" t="s">
        <v>5018</v>
      </c>
      <c r="B2426" s="1158" t="s">
        <v>5019</v>
      </c>
      <c r="C2426" s="1154" t="s">
        <v>3533</v>
      </c>
      <c r="D2426" s="1156">
        <v>27.03</v>
      </c>
    </row>
    <row r="2427" spans="1:4" ht="11.85" hidden="1" customHeight="1" outlineLevel="3">
      <c r="A2427" s="1154" t="s">
        <v>5020</v>
      </c>
      <c r="B2427" s="1158" t="s">
        <v>5021</v>
      </c>
      <c r="C2427" s="1154" t="s">
        <v>3533</v>
      </c>
      <c r="D2427" s="1156">
        <v>20.95</v>
      </c>
    </row>
    <row r="2428" spans="1:4" ht="11.85" hidden="1" customHeight="1" outlineLevel="3">
      <c r="A2428" s="1154" t="s">
        <v>5022</v>
      </c>
      <c r="B2428" s="1158" t="s">
        <v>5023</v>
      </c>
      <c r="C2428" s="1154" t="s">
        <v>3533</v>
      </c>
      <c r="D2428" s="1156">
        <v>23.03</v>
      </c>
    </row>
    <row r="2429" spans="1:4" ht="11.85" hidden="1" customHeight="1" outlineLevel="3">
      <c r="A2429" s="1154" t="s">
        <v>5024</v>
      </c>
      <c r="B2429" s="1158" t="s">
        <v>5025</v>
      </c>
      <c r="C2429" s="1154" t="s">
        <v>3533</v>
      </c>
      <c r="D2429" s="1156">
        <v>23.52</v>
      </c>
    </row>
    <row r="2430" spans="1:4" ht="11.85" hidden="1" customHeight="1" outlineLevel="3">
      <c r="A2430" s="1154" t="s">
        <v>5026</v>
      </c>
      <c r="B2430" s="1158" t="s">
        <v>5027</v>
      </c>
      <c r="C2430" s="1154" t="s">
        <v>3533</v>
      </c>
      <c r="D2430" s="1156">
        <v>20.14</v>
      </c>
    </row>
    <row r="2431" spans="1:4" ht="11.85" hidden="1" customHeight="1" outlineLevel="3">
      <c r="A2431" s="1154" t="s">
        <v>5028</v>
      </c>
      <c r="B2431" s="1158" t="s">
        <v>5029</v>
      </c>
      <c r="C2431" s="1154" t="s">
        <v>3533</v>
      </c>
      <c r="D2431" s="1156">
        <v>22.14</v>
      </c>
    </row>
    <row r="2432" spans="1:4" ht="11.85" hidden="1" customHeight="1" outlineLevel="3">
      <c r="A2432" s="1154" t="s">
        <v>5030</v>
      </c>
      <c r="B2432" s="1158" t="s">
        <v>5031</v>
      </c>
      <c r="C2432" s="1154" t="s">
        <v>3533</v>
      </c>
      <c r="D2432" s="1156">
        <v>27.03</v>
      </c>
    </row>
    <row r="2433" spans="1:4" ht="11.85" hidden="1" customHeight="1" outlineLevel="3">
      <c r="A2433" s="1154" t="s">
        <v>5032</v>
      </c>
      <c r="B2433" s="1158" t="s">
        <v>5033</v>
      </c>
      <c r="C2433" s="1154" t="s">
        <v>3533</v>
      </c>
      <c r="D2433" s="1156">
        <v>23.26</v>
      </c>
    </row>
    <row r="2434" spans="1:4" ht="11.85" hidden="1" customHeight="1" outlineLevel="3">
      <c r="A2434" s="1154" t="s">
        <v>5034</v>
      </c>
      <c r="B2434" s="1158" t="s">
        <v>5035</v>
      </c>
      <c r="C2434" s="1154" t="s">
        <v>3533</v>
      </c>
      <c r="D2434" s="1156">
        <v>27.03</v>
      </c>
    </row>
    <row r="2435" spans="1:4" ht="11.85" hidden="1" customHeight="1" outlineLevel="3">
      <c r="A2435" s="1154" t="s">
        <v>5036</v>
      </c>
      <c r="B2435" s="1158" t="s">
        <v>5037</v>
      </c>
      <c r="C2435" s="1154" t="s">
        <v>3533</v>
      </c>
      <c r="D2435" s="1156">
        <v>27.03</v>
      </c>
    </row>
    <row r="2436" spans="1:4" ht="11.85" hidden="1" customHeight="1" outlineLevel="3">
      <c r="A2436" s="1154" t="s">
        <v>5038</v>
      </c>
      <c r="B2436" s="1158" t="s">
        <v>5039</v>
      </c>
      <c r="C2436" s="1154" t="s">
        <v>3533</v>
      </c>
      <c r="D2436" s="1156">
        <v>27.03</v>
      </c>
    </row>
    <row r="2437" spans="1:4" ht="11.85" hidden="1" customHeight="1" outlineLevel="3">
      <c r="A2437" s="1154" t="s">
        <v>5040</v>
      </c>
      <c r="B2437" s="1158" t="s">
        <v>5041</v>
      </c>
      <c r="C2437" s="1154" t="s">
        <v>3533</v>
      </c>
      <c r="D2437" s="1156">
        <v>27.03</v>
      </c>
    </row>
    <row r="2438" spans="1:4" ht="11.85" hidden="1" customHeight="1" outlineLevel="3">
      <c r="A2438" s="1154" t="s">
        <v>5042</v>
      </c>
      <c r="B2438" s="1158" t="s">
        <v>5043</v>
      </c>
      <c r="C2438" s="1154" t="s">
        <v>3533</v>
      </c>
      <c r="D2438" s="1156">
        <v>27.03</v>
      </c>
    </row>
    <row r="2439" spans="1:4" ht="11.85" hidden="1" customHeight="1" outlineLevel="3">
      <c r="A2439" s="1154" t="s">
        <v>5044</v>
      </c>
      <c r="B2439" s="1158" t="s">
        <v>5045</v>
      </c>
      <c r="C2439" s="1154" t="s">
        <v>3533</v>
      </c>
      <c r="D2439" s="1156">
        <v>27.03</v>
      </c>
    </row>
    <row r="2440" spans="1:4" ht="11.85" hidden="1" customHeight="1" outlineLevel="3">
      <c r="A2440" s="1154" t="s">
        <v>5046</v>
      </c>
      <c r="B2440" s="1158" t="s">
        <v>5047</v>
      </c>
      <c r="C2440" s="1154" t="s">
        <v>3533</v>
      </c>
      <c r="D2440" s="1156">
        <v>21.37</v>
      </c>
    </row>
    <row r="2441" spans="1:4" ht="11.85" hidden="1" customHeight="1" outlineLevel="3">
      <c r="A2441" s="1154" t="s">
        <v>5048</v>
      </c>
      <c r="B2441" s="1158" t="s">
        <v>5049</v>
      </c>
      <c r="C2441" s="1154" t="s">
        <v>3533</v>
      </c>
      <c r="D2441" s="1156">
        <v>23.25</v>
      </c>
    </row>
    <row r="2442" spans="1:4" ht="11.85" hidden="1" customHeight="1" outlineLevel="3">
      <c r="A2442" s="1154" t="s">
        <v>5050</v>
      </c>
      <c r="B2442" s="1158" t="s">
        <v>5051</v>
      </c>
      <c r="C2442" s="1154" t="s">
        <v>3533</v>
      </c>
      <c r="D2442" s="1156">
        <v>27.03</v>
      </c>
    </row>
    <row r="2443" spans="1:4" ht="11.85" hidden="1" customHeight="1" outlineLevel="3">
      <c r="A2443" s="1154" t="s">
        <v>5052</v>
      </c>
      <c r="B2443" s="1158" t="s">
        <v>5053</v>
      </c>
      <c r="C2443" s="1154" t="s">
        <v>3533</v>
      </c>
      <c r="D2443" s="1156">
        <v>23.26</v>
      </c>
    </row>
    <row r="2444" spans="1:4" ht="11.85" hidden="1" customHeight="1" outlineLevel="3">
      <c r="A2444" s="1154" t="s">
        <v>5054</v>
      </c>
      <c r="B2444" s="1158" t="s">
        <v>5055</v>
      </c>
      <c r="C2444" s="1154" t="s">
        <v>3533</v>
      </c>
      <c r="D2444" s="1156">
        <v>24.85</v>
      </c>
    </row>
    <row r="2445" spans="1:4" ht="11.85" hidden="1" customHeight="1" outlineLevel="3">
      <c r="A2445" s="1154" t="s">
        <v>5056</v>
      </c>
      <c r="B2445" s="1158" t="s">
        <v>5057</v>
      </c>
      <c r="C2445" s="1154" t="s">
        <v>3533</v>
      </c>
      <c r="D2445" s="1156">
        <v>24.48</v>
      </c>
    </row>
    <row r="2446" spans="1:4" ht="11.85" hidden="1" customHeight="1" outlineLevel="3">
      <c r="A2446" s="1154" t="s">
        <v>5058</v>
      </c>
      <c r="B2446" s="1158" t="s">
        <v>5059</v>
      </c>
      <c r="C2446" s="1154" t="s">
        <v>3533</v>
      </c>
      <c r="D2446" s="1156">
        <v>23.92</v>
      </c>
    </row>
    <row r="2447" spans="1:4" ht="11.85" hidden="1" customHeight="1" outlineLevel="3">
      <c r="A2447" s="1154" t="s">
        <v>5060</v>
      </c>
      <c r="B2447" s="1158" t="s">
        <v>5061</v>
      </c>
      <c r="C2447" s="1154" t="s">
        <v>3533</v>
      </c>
      <c r="D2447" s="1156">
        <v>27.03</v>
      </c>
    </row>
    <row r="2448" spans="1:4" ht="11.85" hidden="1" customHeight="1" outlineLevel="3">
      <c r="A2448" s="1154" t="s">
        <v>5062</v>
      </c>
      <c r="B2448" s="1158" t="s">
        <v>5063</v>
      </c>
      <c r="C2448" s="1154" t="s">
        <v>3533</v>
      </c>
      <c r="D2448" s="1156">
        <v>27.03</v>
      </c>
    </row>
    <row r="2449" spans="1:4" ht="11.85" hidden="1" customHeight="1" outlineLevel="3">
      <c r="A2449" s="1154" t="s">
        <v>5064</v>
      </c>
      <c r="B2449" s="1158" t="s">
        <v>5065</v>
      </c>
      <c r="C2449" s="1154" t="s">
        <v>3533</v>
      </c>
      <c r="D2449" s="1156">
        <v>27.03</v>
      </c>
    </row>
    <row r="2450" spans="1:4" ht="11.85" hidden="1" customHeight="1" outlineLevel="3">
      <c r="A2450" s="1154" t="s">
        <v>5066</v>
      </c>
      <c r="B2450" s="1158" t="s">
        <v>5067</v>
      </c>
      <c r="C2450" s="1154" t="s">
        <v>3533</v>
      </c>
      <c r="D2450" s="1156">
        <v>27.03</v>
      </c>
    </row>
    <row r="2451" spans="1:4" ht="11.85" hidden="1" customHeight="1" outlineLevel="3">
      <c r="A2451" s="1154" t="s">
        <v>5068</v>
      </c>
      <c r="B2451" s="1158" t="s">
        <v>5069</v>
      </c>
      <c r="C2451" s="1154" t="s">
        <v>3533</v>
      </c>
      <c r="D2451" s="1156">
        <v>26.35</v>
      </c>
    </row>
    <row r="2452" spans="1:4" ht="11.85" hidden="1" customHeight="1" outlineLevel="3">
      <c r="A2452" s="1154" t="s">
        <v>5070</v>
      </c>
      <c r="B2452" s="1158" t="s">
        <v>5071</v>
      </c>
      <c r="C2452" s="1154" t="s">
        <v>3533</v>
      </c>
      <c r="D2452" s="1156">
        <v>26.35</v>
      </c>
    </row>
    <row r="2453" spans="1:4" ht="11.85" hidden="1" customHeight="1" outlineLevel="3">
      <c r="A2453" s="1154" t="s">
        <v>5072</v>
      </c>
      <c r="B2453" s="1158" t="s">
        <v>5073</v>
      </c>
      <c r="C2453" s="1154" t="s">
        <v>3533</v>
      </c>
      <c r="D2453" s="1156">
        <v>27.03</v>
      </c>
    </row>
    <row r="2454" spans="1:4" ht="11.85" hidden="1" customHeight="1" outlineLevel="3">
      <c r="A2454" s="1154" t="s">
        <v>5074</v>
      </c>
      <c r="B2454" s="1158" t="s">
        <v>5075</v>
      </c>
      <c r="C2454" s="1154" t="s">
        <v>3533</v>
      </c>
      <c r="D2454" s="1156">
        <v>24.85</v>
      </c>
    </row>
    <row r="2455" spans="1:4" ht="11.85" hidden="1" customHeight="1" outlineLevel="3">
      <c r="A2455" s="1154" t="s">
        <v>5076</v>
      </c>
      <c r="B2455" s="1158" t="s">
        <v>5077</v>
      </c>
      <c r="C2455" s="1154" t="s">
        <v>3533</v>
      </c>
      <c r="D2455" s="1156">
        <v>22.14</v>
      </c>
    </row>
    <row r="2456" spans="1:4" ht="11.85" hidden="1" customHeight="1" outlineLevel="3">
      <c r="A2456" s="1154" t="s">
        <v>5078</v>
      </c>
      <c r="B2456" s="1158" t="s">
        <v>5079</v>
      </c>
      <c r="C2456" s="1154" t="s">
        <v>3533</v>
      </c>
      <c r="D2456" s="1156">
        <v>27.03</v>
      </c>
    </row>
    <row r="2457" spans="1:4" ht="11.85" hidden="1" customHeight="1" outlineLevel="3">
      <c r="A2457" s="1154" t="s">
        <v>5080</v>
      </c>
      <c r="B2457" s="1158" t="s">
        <v>5081</v>
      </c>
      <c r="C2457" s="1154" t="s">
        <v>3533</v>
      </c>
      <c r="D2457" s="1156">
        <v>24.48</v>
      </c>
    </row>
    <row r="2458" spans="1:4" ht="11.85" hidden="1" customHeight="1" outlineLevel="3">
      <c r="A2458" s="1154" t="s">
        <v>5082</v>
      </c>
      <c r="B2458" s="1158" t="s">
        <v>5083</v>
      </c>
      <c r="C2458" s="1154" t="s">
        <v>3533</v>
      </c>
      <c r="D2458" s="1156">
        <v>24.59</v>
      </c>
    </row>
    <row r="2459" spans="1:4" ht="11.85" hidden="1" customHeight="1" outlineLevel="3">
      <c r="A2459" s="1154" t="s">
        <v>5084</v>
      </c>
      <c r="B2459" s="1158" t="s">
        <v>5085</v>
      </c>
      <c r="C2459" s="1154" t="s">
        <v>3533</v>
      </c>
      <c r="D2459" s="1156">
        <v>20.95</v>
      </c>
    </row>
    <row r="2460" spans="1:4" ht="11.85" hidden="1" customHeight="1" outlineLevel="3">
      <c r="A2460" s="1154" t="s">
        <v>5086</v>
      </c>
      <c r="B2460" s="1158" t="s">
        <v>5087</v>
      </c>
      <c r="C2460" s="1154" t="s">
        <v>3533</v>
      </c>
      <c r="D2460" s="1156">
        <v>27.03</v>
      </c>
    </row>
    <row r="2461" spans="1:4" ht="11.85" hidden="1" customHeight="1" outlineLevel="3">
      <c r="A2461" s="1154" t="s">
        <v>5088</v>
      </c>
      <c r="B2461" s="1158" t="s">
        <v>5089</v>
      </c>
      <c r="C2461" s="1154" t="s">
        <v>3533</v>
      </c>
      <c r="D2461" s="1156">
        <v>21.07</v>
      </c>
    </row>
    <row r="2462" spans="1:4" ht="11.85" hidden="1" customHeight="1" outlineLevel="3">
      <c r="A2462" s="1154" t="s">
        <v>5090</v>
      </c>
      <c r="B2462" s="1158" t="s">
        <v>5091</v>
      </c>
      <c r="C2462" s="1154" t="s">
        <v>3533</v>
      </c>
      <c r="D2462" s="1156">
        <v>22.66</v>
      </c>
    </row>
    <row r="2463" spans="1:4" ht="11.85" hidden="1" customHeight="1" outlineLevel="3">
      <c r="A2463" s="1154" t="s">
        <v>5092</v>
      </c>
      <c r="B2463" s="1158" t="s">
        <v>5093</v>
      </c>
      <c r="C2463" s="1154" t="s">
        <v>3533</v>
      </c>
      <c r="D2463" s="1156">
        <v>21.37</v>
      </c>
    </row>
    <row r="2464" spans="1:4" ht="11.85" hidden="1" customHeight="1" outlineLevel="3">
      <c r="A2464" s="1154" t="s">
        <v>5094</v>
      </c>
      <c r="B2464" s="1158" t="s">
        <v>5095</v>
      </c>
      <c r="C2464" s="1154" t="s">
        <v>3533</v>
      </c>
      <c r="D2464" s="1156">
        <v>23.99</v>
      </c>
    </row>
    <row r="2465" spans="1:4" ht="11.85" hidden="1" customHeight="1" outlineLevel="3">
      <c r="A2465" s="1154" t="s">
        <v>5096</v>
      </c>
      <c r="B2465" s="1158" t="s">
        <v>5097</v>
      </c>
      <c r="C2465" s="1154" t="s">
        <v>3533</v>
      </c>
      <c r="D2465" s="1156">
        <v>23.26</v>
      </c>
    </row>
    <row r="2466" spans="1:4" ht="11.85" hidden="1" customHeight="1" outlineLevel="3">
      <c r="A2466" s="1154" t="s">
        <v>5098</v>
      </c>
      <c r="B2466" s="1158" t="s">
        <v>5099</v>
      </c>
      <c r="C2466" s="1154" t="s">
        <v>3533</v>
      </c>
      <c r="D2466" s="1156">
        <v>27.03</v>
      </c>
    </row>
    <row r="2467" spans="1:4" ht="11.85" hidden="1" customHeight="1" outlineLevel="3">
      <c r="A2467" s="1154" t="s">
        <v>5100</v>
      </c>
      <c r="B2467" s="1158" t="s">
        <v>5101</v>
      </c>
      <c r="C2467" s="1154" t="s">
        <v>3533</v>
      </c>
      <c r="D2467" s="1156">
        <v>27.03</v>
      </c>
    </row>
    <row r="2468" spans="1:4" ht="11.85" hidden="1" customHeight="1" outlineLevel="3">
      <c r="A2468" s="1154" t="s">
        <v>5102</v>
      </c>
      <c r="B2468" s="1158" t="s">
        <v>5103</v>
      </c>
      <c r="C2468" s="1154" t="s">
        <v>3533</v>
      </c>
      <c r="D2468" s="1156">
        <v>23.63</v>
      </c>
    </row>
    <row r="2469" spans="1:4" ht="11.85" hidden="1" customHeight="1" outlineLevel="3">
      <c r="A2469" s="1154" t="s">
        <v>5104</v>
      </c>
      <c r="B2469" s="1158" t="s">
        <v>5105</v>
      </c>
      <c r="C2469" s="1154" t="s">
        <v>3533</v>
      </c>
      <c r="D2469" s="1156">
        <v>23.26</v>
      </c>
    </row>
    <row r="2470" spans="1:4" ht="11.85" hidden="1" customHeight="1" outlineLevel="3">
      <c r="A2470" s="1154" t="s">
        <v>5106</v>
      </c>
      <c r="B2470" s="1158" t="s">
        <v>5107</v>
      </c>
      <c r="C2470" s="1154" t="s">
        <v>3533</v>
      </c>
      <c r="D2470" s="1156">
        <v>27.03</v>
      </c>
    </row>
    <row r="2471" spans="1:4" ht="11.85" hidden="1" customHeight="1" outlineLevel="3">
      <c r="A2471" s="1154" t="s">
        <v>5108</v>
      </c>
      <c r="B2471" s="1158" t="s">
        <v>5109</v>
      </c>
      <c r="C2471" s="1154" t="s">
        <v>3533</v>
      </c>
      <c r="D2471" s="1156">
        <v>27.03</v>
      </c>
    </row>
    <row r="2472" spans="1:4" ht="11.85" hidden="1" customHeight="1" outlineLevel="3">
      <c r="A2472" s="1154" t="s">
        <v>5110</v>
      </c>
      <c r="B2472" s="1158" t="s">
        <v>5111</v>
      </c>
      <c r="C2472" s="1154" t="s">
        <v>3533</v>
      </c>
      <c r="D2472" s="1156">
        <v>23.81</v>
      </c>
    </row>
    <row r="2473" spans="1:4" ht="11.85" hidden="1" customHeight="1" outlineLevel="3">
      <c r="A2473" s="1154" t="s">
        <v>5112</v>
      </c>
      <c r="B2473" s="1158" t="s">
        <v>5113</v>
      </c>
      <c r="C2473" s="1154" t="s">
        <v>3533</v>
      </c>
      <c r="D2473" s="1156">
        <v>27.03</v>
      </c>
    </row>
    <row r="2474" spans="1:4" ht="11.85" hidden="1" customHeight="1" outlineLevel="3">
      <c r="A2474" s="1154" t="s">
        <v>5114</v>
      </c>
      <c r="B2474" s="1158" t="s">
        <v>5115</v>
      </c>
      <c r="C2474" s="1154" t="s">
        <v>3533</v>
      </c>
      <c r="D2474" s="1156">
        <v>23.26</v>
      </c>
    </row>
    <row r="2475" spans="1:4" ht="11.85" hidden="1" customHeight="1" outlineLevel="3">
      <c r="A2475" s="1154" t="s">
        <v>5116</v>
      </c>
      <c r="B2475" s="1158" t="s">
        <v>5117</v>
      </c>
      <c r="C2475" s="1154" t="s">
        <v>3533</v>
      </c>
      <c r="D2475" s="1156">
        <v>27.03</v>
      </c>
    </row>
    <row r="2476" spans="1:4" ht="11.85" hidden="1" customHeight="1" outlineLevel="3">
      <c r="A2476" s="1154" t="s">
        <v>5118</v>
      </c>
      <c r="B2476" s="1158" t="s">
        <v>5119</v>
      </c>
      <c r="C2476" s="1154" t="s">
        <v>3533</v>
      </c>
      <c r="D2476" s="1156">
        <v>27.03</v>
      </c>
    </row>
    <row r="2477" spans="1:4" ht="11.85" hidden="1" customHeight="1" outlineLevel="3">
      <c r="A2477" s="1154" t="s">
        <v>5120</v>
      </c>
      <c r="B2477" s="1158" t="s">
        <v>5121</v>
      </c>
      <c r="C2477" s="1154" t="s">
        <v>3533</v>
      </c>
      <c r="D2477" s="1156">
        <v>27.03</v>
      </c>
    </row>
    <row r="2478" spans="1:4" ht="11.85" hidden="1" customHeight="1" outlineLevel="3">
      <c r="A2478" s="1154" t="s">
        <v>5122</v>
      </c>
      <c r="B2478" s="1158" t="s">
        <v>5123</v>
      </c>
      <c r="C2478" s="1154" t="s">
        <v>3533</v>
      </c>
      <c r="D2478" s="1156">
        <v>23.6</v>
      </c>
    </row>
    <row r="2479" spans="1:4" ht="11.85" hidden="1" customHeight="1" outlineLevel="3">
      <c r="A2479" s="1154" t="s">
        <v>5124</v>
      </c>
      <c r="B2479" s="1158" t="s">
        <v>5125</v>
      </c>
      <c r="C2479" s="1154" t="s">
        <v>3533</v>
      </c>
      <c r="D2479" s="1156">
        <v>20.14</v>
      </c>
    </row>
    <row r="2480" spans="1:4" ht="11.85" hidden="1" customHeight="1" outlineLevel="3">
      <c r="A2480" s="1154" t="s">
        <v>5126</v>
      </c>
      <c r="B2480" s="1158" t="s">
        <v>5127</v>
      </c>
      <c r="C2480" s="1154" t="s">
        <v>3533</v>
      </c>
      <c r="D2480" s="1156">
        <v>23.37</v>
      </c>
    </row>
    <row r="2481" spans="1:4" ht="11.85" hidden="1" customHeight="1" outlineLevel="3">
      <c r="A2481" s="1154" t="s">
        <v>5128</v>
      </c>
      <c r="B2481" s="1158" t="s">
        <v>5129</v>
      </c>
      <c r="C2481" s="1154" t="s">
        <v>3533</v>
      </c>
      <c r="D2481" s="1156">
        <v>20.95</v>
      </c>
    </row>
    <row r="2482" spans="1:4" ht="11.85" hidden="1" customHeight="1" outlineLevel="3">
      <c r="A2482" s="1154" t="s">
        <v>5130</v>
      </c>
      <c r="B2482" s="1158" t="s">
        <v>5131</v>
      </c>
      <c r="C2482" s="1154" t="s">
        <v>3533</v>
      </c>
      <c r="D2482" s="1156">
        <v>21.07</v>
      </c>
    </row>
    <row r="2483" spans="1:4" ht="11.85" hidden="1" customHeight="1" outlineLevel="3">
      <c r="A2483" s="1154" t="s">
        <v>5132</v>
      </c>
      <c r="B2483" s="1158" t="s">
        <v>5133</v>
      </c>
      <c r="C2483" s="1154" t="s">
        <v>3533</v>
      </c>
      <c r="D2483" s="1156">
        <v>27.03</v>
      </c>
    </row>
    <row r="2484" spans="1:4" ht="11.85" hidden="1" customHeight="1" outlineLevel="3">
      <c r="A2484" s="1154" t="s">
        <v>5134</v>
      </c>
      <c r="B2484" s="1158" t="s">
        <v>5135</v>
      </c>
      <c r="C2484" s="1154" t="s">
        <v>3533</v>
      </c>
      <c r="D2484" s="1156">
        <v>27.03</v>
      </c>
    </row>
    <row r="2485" spans="1:4" ht="11.85" hidden="1" customHeight="1" outlineLevel="3">
      <c r="A2485" s="1154" t="s">
        <v>5136</v>
      </c>
      <c r="B2485" s="1158" t="s">
        <v>5137</v>
      </c>
      <c r="C2485" s="1154" t="s">
        <v>3533</v>
      </c>
      <c r="D2485" s="1156">
        <v>27.03</v>
      </c>
    </row>
    <row r="2486" spans="1:4" ht="11.85" hidden="1" customHeight="1" outlineLevel="3">
      <c r="A2486" s="1154" t="s">
        <v>5138</v>
      </c>
      <c r="B2486" s="1158" t="s">
        <v>5139</v>
      </c>
      <c r="C2486" s="1154" t="s">
        <v>3533</v>
      </c>
      <c r="D2486" s="1156">
        <v>20.95</v>
      </c>
    </row>
    <row r="2487" spans="1:4" ht="11.85" hidden="1" customHeight="1" outlineLevel="3">
      <c r="A2487" s="1154" t="s">
        <v>5140</v>
      </c>
      <c r="B2487" s="1158" t="s">
        <v>5141</v>
      </c>
      <c r="C2487" s="1154" t="s">
        <v>3533</v>
      </c>
      <c r="D2487" s="1156">
        <v>27.03</v>
      </c>
    </row>
    <row r="2488" spans="1:4" ht="11.85" hidden="1" customHeight="1" outlineLevel="3">
      <c r="A2488" s="1154" t="s">
        <v>5142</v>
      </c>
      <c r="B2488" s="1158" t="s">
        <v>5143</v>
      </c>
      <c r="C2488" s="1154" t="s">
        <v>3533</v>
      </c>
      <c r="D2488" s="1156">
        <v>27.03</v>
      </c>
    </row>
    <row r="2489" spans="1:4" ht="11.85" hidden="1" customHeight="1" outlineLevel="3">
      <c r="A2489" s="1154" t="s">
        <v>5144</v>
      </c>
      <c r="B2489" s="1158" t="s">
        <v>5145</v>
      </c>
      <c r="C2489" s="1154" t="s">
        <v>3533</v>
      </c>
      <c r="D2489" s="1156">
        <v>23.26</v>
      </c>
    </row>
    <row r="2490" spans="1:4" ht="11.85" hidden="1" customHeight="1" outlineLevel="3">
      <c r="A2490" s="1154" t="s">
        <v>5146</v>
      </c>
      <c r="B2490" s="1158" t="s">
        <v>5147</v>
      </c>
      <c r="C2490" s="1154" t="s">
        <v>3533</v>
      </c>
      <c r="D2490" s="1156">
        <v>23.81</v>
      </c>
    </row>
    <row r="2491" spans="1:4" ht="11.85" hidden="1" customHeight="1" outlineLevel="3">
      <c r="A2491" s="1154" t="s">
        <v>5148</v>
      </c>
      <c r="B2491" s="1158" t="s">
        <v>5149</v>
      </c>
      <c r="C2491" s="1154" t="s">
        <v>3533</v>
      </c>
      <c r="D2491" s="1156">
        <v>22.97</v>
      </c>
    </row>
    <row r="2492" spans="1:4" ht="11.85" hidden="1" customHeight="1" outlineLevel="3">
      <c r="A2492" s="1154" t="s">
        <v>5150</v>
      </c>
      <c r="B2492" s="1158" t="s">
        <v>5151</v>
      </c>
      <c r="C2492" s="1154" t="s">
        <v>3533</v>
      </c>
      <c r="D2492" s="1156">
        <v>23.6</v>
      </c>
    </row>
    <row r="2493" spans="1:4" ht="11.85" hidden="1" customHeight="1" outlineLevel="3">
      <c r="A2493" s="1154" t="s">
        <v>5152</v>
      </c>
      <c r="B2493" s="1158" t="s">
        <v>5153</v>
      </c>
      <c r="C2493" s="1154" t="s">
        <v>3533</v>
      </c>
      <c r="D2493" s="1156">
        <v>23.25</v>
      </c>
    </row>
    <row r="2494" spans="1:4" ht="11.85" hidden="1" customHeight="1" outlineLevel="3">
      <c r="A2494" s="1154" t="s">
        <v>5154</v>
      </c>
      <c r="B2494" s="1158" t="s">
        <v>5155</v>
      </c>
      <c r="C2494" s="1154" t="s">
        <v>3533</v>
      </c>
      <c r="D2494" s="1156">
        <v>23.03</v>
      </c>
    </row>
    <row r="2495" spans="1:4" ht="11.85" hidden="1" customHeight="1" outlineLevel="3">
      <c r="A2495" s="1154" t="s">
        <v>5156</v>
      </c>
      <c r="B2495" s="1158" t="s">
        <v>5157</v>
      </c>
      <c r="C2495" s="1154" t="s">
        <v>3533</v>
      </c>
      <c r="D2495" s="1156">
        <v>23.25</v>
      </c>
    </row>
    <row r="2496" spans="1:4" ht="11.85" hidden="1" customHeight="1" outlineLevel="3">
      <c r="A2496" s="1154" t="s">
        <v>5158</v>
      </c>
      <c r="B2496" s="1158" t="s">
        <v>5159</v>
      </c>
      <c r="C2496" s="1154" t="s">
        <v>3533</v>
      </c>
      <c r="D2496" s="1156">
        <v>23.26</v>
      </c>
    </row>
    <row r="2497" spans="1:4" ht="11.85" hidden="1" customHeight="1" outlineLevel="3">
      <c r="A2497" s="1154" t="s">
        <v>5160</v>
      </c>
      <c r="B2497" s="1158" t="s">
        <v>5161</v>
      </c>
      <c r="C2497" s="1154" t="s">
        <v>3533</v>
      </c>
      <c r="D2497" s="1156">
        <v>20.14</v>
      </c>
    </row>
    <row r="2498" spans="1:4" ht="11.85" hidden="1" customHeight="1" outlineLevel="3">
      <c r="A2498" s="1154" t="s">
        <v>5162</v>
      </c>
      <c r="B2498" s="1158" t="s">
        <v>5163</v>
      </c>
      <c r="C2498" s="1154" t="s">
        <v>3533</v>
      </c>
      <c r="D2498" s="1156">
        <v>21.63</v>
      </c>
    </row>
    <row r="2499" spans="1:4" ht="11.85" hidden="1" customHeight="1" outlineLevel="3">
      <c r="A2499" s="1154" t="s">
        <v>5164</v>
      </c>
      <c r="B2499" s="1158" t="s">
        <v>5165</v>
      </c>
      <c r="C2499" s="1154" t="s">
        <v>3533</v>
      </c>
      <c r="D2499" s="1156">
        <v>27.03</v>
      </c>
    </row>
    <row r="2500" spans="1:4" ht="11.85" hidden="1" customHeight="1" outlineLevel="3">
      <c r="A2500" s="1154" t="s">
        <v>5166</v>
      </c>
      <c r="B2500" s="1158" t="s">
        <v>5167</v>
      </c>
      <c r="C2500" s="1154" t="s">
        <v>3533</v>
      </c>
      <c r="D2500" s="1156">
        <v>21.09</v>
      </c>
    </row>
    <row r="2501" spans="1:4" ht="11.85" hidden="1" customHeight="1" outlineLevel="3">
      <c r="A2501" s="1154" t="s">
        <v>5168</v>
      </c>
      <c r="B2501" s="1158" t="s">
        <v>5169</v>
      </c>
      <c r="C2501" s="1154" t="s">
        <v>3533</v>
      </c>
      <c r="D2501" s="1156">
        <v>23.25</v>
      </c>
    </row>
    <row r="2502" spans="1:4" ht="11.85" hidden="1" customHeight="1" outlineLevel="3">
      <c r="A2502" s="1154" t="s">
        <v>5170</v>
      </c>
      <c r="B2502" s="1158" t="s">
        <v>5171</v>
      </c>
      <c r="C2502" s="1154" t="s">
        <v>3533</v>
      </c>
      <c r="D2502" s="1156">
        <v>25.72</v>
      </c>
    </row>
    <row r="2503" spans="1:4" ht="11.85" hidden="1" customHeight="1" outlineLevel="3">
      <c r="A2503" s="1154" t="s">
        <v>5172</v>
      </c>
      <c r="B2503" s="1158" t="s">
        <v>5173</v>
      </c>
      <c r="C2503" s="1154" t="s">
        <v>3533</v>
      </c>
      <c r="D2503" s="1156">
        <v>27.03</v>
      </c>
    </row>
    <row r="2504" spans="1:4" ht="11.85" hidden="1" customHeight="1" outlineLevel="3">
      <c r="A2504" s="1154" t="s">
        <v>5174</v>
      </c>
      <c r="B2504" s="1158" t="s">
        <v>5175</v>
      </c>
      <c r="C2504" s="1154" t="s">
        <v>3533</v>
      </c>
      <c r="D2504" s="1156">
        <v>27.03</v>
      </c>
    </row>
    <row r="2505" spans="1:4" ht="11.85" hidden="1" customHeight="1" outlineLevel="3">
      <c r="A2505" s="1154" t="s">
        <v>5176</v>
      </c>
      <c r="B2505" s="1158" t="s">
        <v>5177</v>
      </c>
      <c r="C2505" s="1154" t="s">
        <v>3533</v>
      </c>
      <c r="D2505" s="1156">
        <v>27.03</v>
      </c>
    </row>
    <row r="2506" spans="1:4" ht="11.85" hidden="1" customHeight="1" outlineLevel="3">
      <c r="A2506" s="1154" t="s">
        <v>5178</v>
      </c>
      <c r="B2506" s="1158" t="s">
        <v>5179</v>
      </c>
      <c r="C2506" s="1154" t="s">
        <v>3533</v>
      </c>
      <c r="D2506" s="1156">
        <v>22.14</v>
      </c>
    </row>
    <row r="2507" spans="1:4" ht="11.85" hidden="1" customHeight="1" outlineLevel="3">
      <c r="A2507" s="1154" t="s">
        <v>5180</v>
      </c>
      <c r="B2507" s="1158" t="s">
        <v>5181</v>
      </c>
      <c r="C2507" s="1154" t="s">
        <v>3533</v>
      </c>
      <c r="D2507" s="1156">
        <v>27.03</v>
      </c>
    </row>
    <row r="2508" spans="1:4" ht="11.85" hidden="1" customHeight="1" outlineLevel="3">
      <c r="A2508" s="1154" t="s">
        <v>5182</v>
      </c>
      <c r="B2508" s="1158" t="s">
        <v>5183</v>
      </c>
      <c r="C2508" s="1154" t="s">
        <v>3533</v>
      </c>
      <c r="D2508" s="1156">
        <v>27.03</v>
      </c>
    </row>
    <row r="2509" spans="1:4" ht="11.85" hidden="1" customHeight="1" outlineLevel="3">
      <c r="A2509" s="1154" t="s">
        <v>5184</v>
      </c>
      <c r="B2509" s="1158" t="s">
        <v>5185</v>
      </c>
      <c r="C2509" s="1154" t="s">
        <v>3533</v>
      </c>
      <c r="D2509" s="1156">
        <v>23.25</v>
      </c>
    </row>
    <row r="2510" spans="1:4" ht="11.85" hidden="1" customHeight="1" outlineLevel="3">
      <c r="A2510" s="1154" t="s">
        <v>5186</v>
      </c>
      <c r="B2510" s="1158" t="s">
        <v>5187</v>
      </c>
      <c r="C2510" s="1154" t="s">
        <v>3533</v>
      </c>
      <c r="D2510" s="1156">
        <v>21.09</v>
      </c>
    </row>
    <row r="2511" spans="1:4" ht="11.85" hidden="1" customHeight="1" outlineLevel="3">
      <c r="A2511" s="1154" t="s">
        <v>5188</v>
      </c>
      <c r="B2511" s="1158" t="s">
        <v>5189</v>
      </c>
      <c r="C2511" s="1154" t="s">
        <v>3533</v>
      </c>
      <c r="D2511" s="1156">
        <v>23.26</v>
      </c>
    </row>
    <row r="2512" spans="1:4" ht="11.85" hidden="1" customHeight="1" outlineLevel="3">
      <c r="A2512" s="1154" t="s">
        <v>5190</v>
      </c>
      <c r="B2512" s="1158" t="s">
        <v>5191</v>
      </c>
      <c r="C2512" s="1154" t="s">
        <v>3533</v>
      </c>
      <c r="D2512" s="1156">
        <v>27.03</v>
      </c>
    </row>
    <row r="2513" spans="1:4" ht="11.85" hidden="1" customHeight="1" outlineLevel="3">
      <c r="A2513" s="1154" t="s">
        <v>5192</v>
      </c>
      <c r="B2513" s="1158" t="s">
        <v>5193</v>
      </c>
      <c r="C2513" s="1154" t="s">
        <v>3533</v>
      </c>
      <c r="D2513" s="1156">
        <v>22.66</v>
      </c>
    </row>
    <row r="2514" spans="1:4" ht="11.85" hidden="1" customHeight="1" outlineLevel="3">
      <c r="A2514" s="1154" t="s">
        <v>5194</v>
      </c>
      <c r="B2514" s="1158" t="s">
        <v>5195</v>
      </c>
      <c r="C2514" s="1154" t="s">
        <v>3533</v>
      </c>
      <c r="D2514" s="1156">
        <v>23.63</v>
      </c>
    </row>
    <row r="2515" spans="1:4" ht="11.85" hidden="1" customHeight="1" outlineLevel="3">
      <c r="A2515" s="1154" t="s">
        <v>5196</v>
      </c>
      <c r="B2515" s="1158" t="s">
        <v>5197</v>
      </c>
      <c r="C2515" s="1154" t="s">
        <v>3533</v>
      </c>
      <c r="D2515" s="1156">
        <v>27.03</v>
      </c>
    </row>
    <row r="2516" spans="1:4" ht="11.85" hidden="1" customHeight="1" outlineLevel="3">
      <c r="A2516" s="1154" t="s">
        <v>5198</v>
      </c>
      <c r="B2516" s="1158" t="s">
        <v>5199</v>
      </c>
      <c r="C2516" s="1154" t="s">
        <v>3533</v>
      </c>
      <c r="D2516" s="1156">
        <v>27.03</v>
      </c>
    </row>
    <row r="2517" spans="1:4" ht="11.85" hidden="1" customHeight="1" outlineLevel="3">
      <c r="A2517" s="1154" t="s">
        <v>5200</v>
      </c>
      <c r="B2517" s="1158" t="s">
        <v>5201</v>
      </c>
      <c r="C2517" s="1154" t="s">
        <v>3533</v>
      </c>
      <c r="D2517" s="1156">
        <v>23.52</v>
      </c>
    </row>
    <row r="2518" spans="1:4" ht="11.85" hidden="1" customHeight="1" outlineLevel="3">
      <c r="A2518" s="1154" t="s">
        <v>5202</v>
      </c>
      <c r="B2518" s="1158" t="s">
        <v>5203</v>
      </c>
      <c r="C2518" s="1154" t="s">
        <v>3533</v>
      </c>
      <c r="D2518" s="1156">
        <v>23.6</v>
      </c>
    </row>
    <row r="2519" spans="1:4" ht="11.85" hidden="1" customHeight="1" outlineLevel="3">
      <c r="A2519" s="1154" t="s">
        <v>5204</v>
      </c>
      <c r="B2519" s="1158" t="s">
        <v>5205</v>
      </c>
      <c r="C2519" s="1154" t="s">
        <v>3533</v>
      </c>
      <c r="D2519" s="1156">
        <v>20.95</v>
      </c>
    </row>
    <row r="2520" spans="1:4" ht="11.85" hidden="1" customHeight="1" outlineLevel="3">
      <c r="A2520" s="1154" t="s">
        <v>5206</v>
      </c>
      <c r="B2520" s="1158" t="s">
        <v>5207</v>
      </c>
      <c r="C2520" s="1154" t="s">
        <v>3533</v>
      </c>
      <c r="D2520" s="1156">
        <v>22.14</v>
      </c>
    </row>
    <row r="2521" spans="1:4" ht="11.85" hidden="1" customHeight="1" outlineLevel="3">
      <c r="A2521" s="1154" t="s">
        <v>5208</v>
      </c>
      <c r="B2521" s="1158" t="s">
        <v>5209</v>
      </c>
      <c r="C2521" s="1154" t="s">
        <v>3533</v>
      </c>
      <c r="D2521" s="1156">
        <v>27.03</v>
      </c>
    </row>
    <row r="2522" spans="1:4" ht="11.85" hidden="1" customHeight="1" outlineLevel="3">
      <c r="A2522" s="1154" t="s">
        <v>5210</v>
      </c>
      <c r="B2522" s="1158" t="s">
        <v>5211</v>
      </c>
      <c r="C2522" s="1154" t="s">
        <v>3533</v>
      </c>
      <c r="D2522" s="1156">
        <v>27.03</v>
      </c>
    </row>
    <row r="2523" spans="1:4" ht="11.85" hidden="1" customHeight="1" outlineLevel="3">
      <c r="A2523" s="1154" t="s">
        <v>5212</v>
      </c>
      <c r="B2523" s="1158" t="s">
        <v>5213</v>
      </c>
      <c r="C2523" s="1154" t="s">
        <v>3533</v>
      </c>
      <c r="D2523" s="1156">
        <v>20.14</v>
      </c>
    </row>
    <row r="2524" spans="1:4" ht="11.85" hidden="1" customHeight="1" outlineLevel="2" collapsed="1">
      <c r="A2524" s="1140"/>
      <c r="B2524" s="1143" t="s">
        <v>5214</v>
      </c>
      <c r="C2524" s="1140"/>
      <c r="D2524" s="1141">
        <v>43.61</v>
      </c>
    </row>
    <row r="2525" spans="1:4" ht="11.85" hidden="1" customHeight="1" outlineLevel="3">
      <c r="A2525" s="1154" t="s">
        <v>5215</v>
      </c>
      <c r="B2525" s="1158" t="s">
        <v>5216</v>
      </c>
      <c r="C2525" s="1154" t="s">
        <v>3533</v>
      </c>
      <c r="D2525" s="1156">
        <v>28.3</v>
      </c>
    </row>
    <row r="2526" spans="1:4" ht="11.85" hidden="1" customHeight="1" outlineLevel="3">
      <c r="A2526" s="1154" t="s">
        <v>5217</v>
      </c>
      <c r="B2526" s="1158" t="s">
        <v>5218</v>
      </c>
      <c r="C2526" s="1154" t="s">
        <v>3533</v>
      </c>
      <c r="D2526" s="1156">
        <v>28.55</v>
      </c>
    </row>
    <row r="2527" spans="1:4" ht="11.85" hidden="1" customHeight="1" outlineLevel="3">
      <c r="A2527" s="1154" t="s">
        <v>5219</v>
      </c>
      <c r="B2527" s="1158" t="s">
        <v>5220</v>
      </c>
      <c r="C2527" s="1154" t="s">
        <v>3533</v>
      </c>
      <c r="D2527" s="1156">
        <v>27.72</v>
      </c>
    </row>
    <row r="2528" spans="1:4" ht="11.85" hidden="1" customHeight="1" outlineLevel="3">
      <c r="A2528" s="1154" t="s">
        <v>5221</v>
      </c>
      <c r="B2528" s="1158" t="s">
        <v>5222</v>
      </c>
      <c r="C2528" s="1154" t="s">
        <v>3533</v>
      </c>
      <c r="D2528" s="1156">
        <v>27.72</v>
      </c>
    </row>
    <row r="2529" spans="1:4" ht="11.85" hidden="1" customHeight="1" outlineLevel="3">
      <c r="A2529" s="1154" t="s">
        <v>5223</v>
      </c>
      <c r="B2529" s="1158" t="s">
        <v>5224</v>
      </c>
      <c r="C2529" s="1154" t="s">
        <v>3533</v>
      </c>
      <c r="D2529" s="1156">
        <v>27.72</v>
      </c>
    </row>
    <row r="2530" spans="1:4" ht="11.85" hidden="1" customHeight="1" outlineLevel="3">
      <c r="A2530" s="1154" t="s">
        <v>5225</v>
      </c>
      <c r="B2530" s="1158" t="s">
        <v>5226</v>
      </c>
      <c r="C2530" s="1154" t="s">
        <v>3533</v>
      </c>
      <c r="D2530" s="1156">
        <v>38.869999999999997</v>
      </c>
    </row>
    <row r="2531" spans="1:4" ht="11.85" hidden="1" customHeight="1" outlineLevel="3">
      <c r="A2531" s="1154" t="s">
        <v>5227</v>
      </c>
      <c r="B2531" s="1158" t="s">
        <v>5228</v>
      </c>
      <c r="C2531" s="1154" t="s">
        <v>3533</v>
      </c>
      <c r="D2531" s="1156">
        <v>26.15</v>
      </c>
    </row>
    <row r="2532" spans="1:4" ht="11.85" hidden="1" customHeight="1" outlineLevel="3">
      <c r="A2532" s="1154" t="s">
        <v>5229</v>
      </c>
      <c r="B2532" s="1158" t="s">
        <v>5230</v>
      </c>
      <c r="C2532" s="1154" t="s">
        <v>3533</v>
      </c>
      <c r="D2532" s="1156">
        <v>27.72</v>
      </c>
    </row>
    <row r="2533" spans="1:4" ht="11.85" hidden="1" customHeight="1" outlineLevel="3">
      <c r="A2533" s="1154" t="s">
        <v>5231</v>
      </c>
      <c r="B2533" s="1158" t="s">
        <v>5232</v>
      </c>
      <c r="C2533" s="1154" t="s">
        <v>3533</v>
      </c>
      <c r="D2533" s="1156">
        <v>38.869999999999997</v>
      </c>
    </row>
    <row r="2534" spans="1:4" ht="11.85" hidden="1" customHeight="1" outlineLevel="3">
      <c r="A2534" s="1154" t="s">
        <v>5233</v>
      </c>
      <c r="B2534" s="1158" t="s">
        <v>5234</v>
      </c>
      <c r="C2534" s="1154" t="s">
        <v>3533</v>
      </c>
      <c r="D2534" s="1156">
        <v>26.78</v>
      </c>
    </row>
    <row r="2535" spans="1:4" ht="11.85" hidden="1" customHeight="1" outlineLevel="3">
      <c r="A2535" s="1154" t="s">
        <v>5235</v>
      </c>
      <c r="B2535" s="1158" t="s">
        <v>5236</v>
      </c>
      <c r="C2535" s="1154" t="s">
        <v>3533</v>
      </c>
      <c r="D2535" s="1156">
        <v>27.72</v>
      </c>
    </row>
    <row r="2536" spans="1:4" ht="11.85" hidden="1" customHeight="1" outlineLevel="3">
      <c r="A2536" s="1154" t="s">
        <v>5237</v>
      </c>
      <c r="B2536" s="1158" t="s">
        <v>5238</v>
      </c>
      <c r="C2536" s="1154" t="s">
        <v>3533</v>
      </c>
      <c r="D2536" s="1156">
        <v>40.380000000000003</v>
      </c>
    </row>
    <row r="2537" spans="1:4" ht="11.85" hidden="1" customHeight="1" outlineLevel="3">
      <c r="A2537" s="1154" t="s">
        <v>5239</v>
      </c>
      <c r="B2537" s="1158" t="s">
        <v>5240</v>
      </c>
      <c r="C2537" s="1154" t="s">
        <v>3533</v>
      </c>
      <c r="D2537" s="1156">
        <v>28.3</v>
      </c>
    </row>
    <row r="2538" spans="1:4" ht="11.85" hidden="1" customHeight="1" outlineLevel="3">
      <c r="A2538" s="1154" t="s">
        <v>5241</v>
      </c>
      <c r="B2538" s="1158" t="s">
        <v>5242</v>
      </c>
      <c r="C2538" s="1154" t="s">
        <v>3533</v>
      </c>
      <c r="D2538" s="1156">
        <v>28.3</v>
      </c>
    </row>
    <row r="2539" spans="1:4" ht="11.85" hidden="1" customHeight="1" outlineLevel="3">
      <c r="A2539" s="1154" t="s">
        <v>5243</v>
      </c>
      <c r="B2539" s="1158" t="s">
        <v>5244</v>
      </c>
      <c r="C2539" s="1154" t="s">
        <v>3533</v>
      </c>
      <c r="D2539" s="1156">
        <v>31.9</v>
      </c>
    </row>
    <row r="2540" spans="1:4" ht="11.85" hidden="1" customHeight="1" outlineLevel="3">
      <c r="A2540" s="1154" t="s">
        <v>5245</v>
      </c>
      <c r="B2540" s="1158" t="s">
        <v>5246</v>
      </c>
      <c r="C2540" s="1154" t="s">
        <v>3533</v>
      </c>
      <c r="D2540" s="1156">
        <v>28.94</v>
      </c>
    </row>
    <row r="2541" spans="1:4" ht="11.85" hidden="1" customHeight="1" outlineLevel="3">
      <c r="A2541" s="1154" t="s">
        <v>5247</v>
      </c>
      <c r="B2541" s="1158" t="s">
        <v>5248</v>
      </c>
      <c r="C2541" s="1154" t="s">
        <v>3533</v>
      </c>
      <c r="D2541" s="1156">
        <v>32.71</v>
      </c>
    </row>
    <row r="2542" spans="1:4" ht="11.85" hidden="1" customHeight="1" outlineLevel="3">
      <c r="A2542" s="1154" t="s">
        <v>5249</v>
      </c>
      <c r="B2542" s="1158" t="s">
        <v>5250</v>
      </c>
      <c r="C2542" s="1154" t="s">
        <v>3533</v>
      </c>
      <c r="D2542" s="1156">
        <v>26.65</v>
      </c>
    </row>
    <row r="2543" spans="1:4" ht="11.85" hidden="1" customHeight="1" outlineLevel="3">
      <c r="A2543" s="1154" t="s">
        <v>5251</v>
      </c>
      <c r="B2543" s="1158" t="s">
        <v>5252</v>
      </c>
      <c r="C2543" s="1154" t="s">
        <v>3533</v>
      </c>
      <c r="D2543" s="1156">
        <v>39.43</v>
      </c>
    </row>
    <row r="2544" spans="1:4" ht="11.85" hidden="1" customHeight="1" outlineLevel="3">
      <c r="A2544" s="1154" t="s">
        <v>5253</v>
      </c>
      <c r="B2544" s="1158" t="s">
        <v>5254</v>
      </c>
      <c r="C2544" s="1154" t="s">
        <v>3533</v>
      </c>
      <c r="D2544" s="1156">
        <v>27.92</v>
      </c>
    </row>
    <row r="2545" spans="1:4" ht="11.85" hidden="1" customHeight="1" outlineLevel="3">
      <c r="A2545" s="1154" t="s">
        <v>5255</v>
      </c>
      <c r="B2545" s="1158" t="s">
        <v>5256</v>
      </c>
      <c r="C2545" s="1154" t="s">
        <v>3533</v>
      </c>
      <c r="D2545" s="1156">
        <v>26.78</v>
      </c>
    </row>
    <row r="2546" spans="1:4" ht="11.85" hidden="1" customHeight="1" outlineLevel="3">
      <c r="A2546" s="1154" t="s">
        <v>5257</v>
      </c>
      <c r="B2546" s="1158" t="s">
        <v>5258</v>
      </c>
      <c r="C2546" s="1154" t="s">
        <v>3533</v>
      </c>
      <c r="D2546" s="1156">
        <v>28.15</v>
      </c>
    </row>
    <row r="2547" spans="1:4" ht="11.85" hidden="1" customHeight="1" outlineLevel="3">
      <c r="A2547" s="1154" t="s">
        <v>5259</v>
      </c>
      <c r="B2547" s="1158" t="s">
        <v>5260</v>
      </c>
      <c r="C2547" s="1154" t="s">
        <v>3533</v>
      </c>
      <c r="D2547" s="1156">
        <v>28.13</v>
      </c>
    </row>
    <row r="2548" spans="1:4" ht="11.85" hidden="1" customHeight="1" outlineLevel="3">
      <c r="A2548" s="1154" t="s">
        <v>5261</v>
      </c>
      <c r="B2548" s="1158" t="s">
        <v>5262</v>
      </c>
      <c r="C2548" s="1154" t="s">
        <v>3533</v>
      </c>
      <c r="D2548" s="1156">
        <v>32.71</v>
      </c>
    </row>
    <row r="2549" spans="1:4" ht="11.85" hidden="1" customHeight="1" outlineLevel="3">
      <c r="A2549" s="1154" t="s">
        <v>5263</v>
      </c>
      <c r="B2549" s="1158" t="s">
        <v>5264</v>
      </c>
      <c r="C2549" s="1154" t="s">
        <v>3533</v>
      </c>
      <c r="D2549" s="1156">
        <v>27.72</v>
      </c>
    </row>
    <row r="2550" spans="1:4" ht="11.85" hidden="1" customHeight="1" outlineLevel="3">
      <c r="A2550" s="1154" t="s">
        <v>5265</v>
      </c>
      <c r="B2550" s="1158" t="s">
        <v>5266</v>
      </c>
      <c r="C2550" s="1154" t="s">
        <v>3533</v>
      </c>
      <c r="D2550" s="1156">
        <v>26.15</v>
      </c>
    </row>
    <row r="2551" spans="1:4" ht="11.85" hidden="1" customHeight="1" outlineLevel="3">
      <c r="A2551" s="1154" t="s">
        <v>5267</v>
      </c>
      <c r="B2551" s="1158" t="s">
        <v>5268</v>
      </c>
      <c r="C2551" s="1154" t="s">
        <v>3533</v>
      </c>
      <c r="D2551" s="1156">
        <v>27.72</v>
      </c>
    </row>
    <row r="2552" spans="1:4" ht="11.85" hidden="1" customHeight="1" outlineLevel="3">
      <c r="A2552" s="1154" t="s">
        <v>5269</v>
      </c>
      <c r="B2552" s="1158" t="s">
        <v>5270</v>
      </c>
      <c r="C2552" s="1154" t="s">
        <v>3533</v>
      </c>
      <c r="D2552" s="1156">
        <v>27.72</v>
      </c>
    </row>
    <row r="2553" spans="1:4" ht="11.85" hidden="1" customHeight="1" outlineLevel="3">
      <c r="A2553" s="1154" t="s">
        <v>5271</v>
      </c>
      <c r="B2553" s="1158" t="s">
        <v>5272</v>
      </c>
      <c r="C2553" s="1154" t="s">
        <v>3533</v>
      </c>
      <c r="D2553" s="1156">
        <v>27.72</v>
      </c>
    </row>
    <row r="2554" spans="1:4" ht="11.85" hidden="1" customHeight="1" outlineLevel="3">
      <c r="A2554" s="1154" t="s">
        <v>5273</v>
      </c>
      <c r="B2554" s="1158" t="s">
        <v>5274</v>
      </c>
      <c r="C2554" s="1154" t="s">
        <v>3533</v>
      </c>
      <c r="D2554" s="1156">
        <v>37.56</v>
      </c>
    </row>
    <row r="2555" spans="1:4" ht="11.85" hidden="1" customHeight="1" outlineLevel="3">
      <c r="A2555" s="1154" t="s">
        <v>5275</v>
      </c>
      <c r="B2555" s="1158" t="s">
        <v>5276</v>
      </c>
      <c r="C2555" s="1154" t="s">
        <v>3533</v>
      </c>
      <c r="D2555" s="1156">
        <v>28.15</v>
      </c>
    </row>
    <row r="2556" spans="1:4" ht="11.85" hidden="1" customHeight="1" outlineLevel="3">
      <c r="A2556" s="1154" t="s">
        <v>5277</v>
      </c>
      <c r="B2556" s="1158" t="s">
        <v>5278</v>
      </c>
      <c r="C2556" s="1154" t="s">
        <v>3533</v>
      </c>
      <c r="D2556" s="1156">
        <v>33.950000000000003</v>
      </c>
    </row>
    <row r="2557" spans="1:4" ht="11.85" hidden="1" customHeight="1" outlineLevel="3">
      <c r="A2557" s="1154" t="s">
        <v>5279</v>
      </c>
      <c r="B2557" s="1158" t="s">
        <v>5280</v>
      </c>
      <c r="C2557" s="1154" t="s">
        <v>3533</v>
      </c>
      <c r="D2557" s="1156">
        <v>26.78</v>
      </c>
    </row>
    <row r="2558" spans="1:4" ht="11.85" hidden="1" customHeight="1" outlineLevel="3">
      <c r="A2558" s="1154" t="s">
        <v>5281</v>
      </c>
      <c r="B2558" s="1158" t="s">
        <v>5282</v>
      </c>
      <c r="C2558" s="1154" t="s">
        <v>3533</v>
      </c>
      <c r="D2558" s="1156">
        <v>27.92</v>
      </c>
    </row>
    <row r="2559" spans="1:4" ht="11.85" hidden="1" customHeight="1" outlineLevel="3">
      <c r="A2559" s="1154" t="s">
        <v>5283</v>
      </c>
      <c r="B2559" s="1158" t="s">
        <v>5284</v>
      </c>
      <c r="C2559" s="1154" t="s">
        <v>3533</v>
      </c>
      <c r="D2559" s="1156">
        <v>27.15</v>
      </c>
    </row>
    <row r="2560" spans="1:4" ht="11.85" hidden="1" customHeight="1" outlineLevel="3">
      <c r="A2560" s="1154" t="s">
        <v>5285</v>
      </c>
      <c r="B2560" s="1158" t="s">
        <v>5286</v>
      </c>
      <c r="C2560" s="1154" t="s">
        <v>3533</v>
      </c>
      <c r="D2560" s="1156">
        <v>27.72</v>
      </c>
    </row>
    <row r="2561" spans="1:4" ht="11.85" hidden="1" customHeight="1" outlineLevel="3">
      <c r="A2561" s="1154" t="s">
        <v>5287</v>
      </c>
      <c r="B2561" s="1158" t="s">
        <v>5288</v>
      </c>
      <c r="C2561" s="1154" t="s">
        <v>3533</v>
      </c>
      <c r="D2561" s="1156">
        <v>26.65</v>
      </c>
    </row>
    <row r="2562" spans="1:4" ht="11.85" hidden="1" customHeight="1" outlineLevel="3">
      <c r="A2562" s="1154" t="s">
        <v>5289</v>
      </c>
      <c r="B2562" s="1158" t="s">
        <v>5290</v>
      </c>
      <c r="C2562" s="1154" t="s">
        <v>3533</v>
      </c>
      <c r="D2562" s="1156">
        <v>32.71</v>
      </c>
    </row>
    <row r="2563" spans="1:4" ht="11.85" hidden="1" customHeight="1" outlineLevel="3">
      <c r="A2563" s="1154" t="s">
        <v>5291</v>
      </c>
      <c r="B2563" s="1158" t="s">
        <v>5292</v>
      </c>
      <c r="C2563" s="1154" t="s">
        <v>3533</v>
      </c>
      <c r="D2563" s="1156">
        <v>27.66</v>
      </c>
    </row>
    <row r="2564" spans="1:4" ht="11.85" hidden="1" customHeight="1" outlineLevel="3">
      <c r="A2564" s="1154" t="s">
        <v>5293</v>
      </c>
      <c r="B2564" s="1158" t="s">
        <v>5294</v>
      </c>
      <c r="C2564" s="1154" t="s">
        <v>3533</v>
      </c>
      <c r="D2564" s="1156">
        <v>26.65</v>
      </c>
    </row>
    <row r="2565" spans="1:4" ht="11.85" hidden="1" customHeight="1" outlineLevel="3">
      <c r="A2565" s="1154" t="s">
        <v>5295</v>
      </c>
      <c r="B2565" s="1158" t="s">
        <v>5296</v>
      </c>
      <c r="C2565" s="1154" t="s">
        <v>3533</v>
      </c>
      <c r="D2565" s="1156">
        <v>38.869999999999997</v>
      </c>
    </row>
    <row r="2566" spans="1:4" ht="11.85" hidden="1" customHeight="1" outlineLevel="3">
      <c r="A2566" s="1154" t="s">
        <v>5297</v>
      </c>
      <c r="B2566" s="1158" t="s">
        <v>5298</v>
      </c>
      <c r="C2566" s="1154" t="s">
        <v>3533</v>
      </c>
      <c r="D2566" s="1156">
        <v>32.71</v>
      </c>
    </row>
    <row r="2567" spans="1:4" ht="11.85" hidden="1" customHeight="1" outlineLevel="3">
      <c r="A2567" s="1154" t="s">
        <v>5299</v>
      </c>
      <c r="B2567" s="1158" t="s">
        <v>5300</v>
      </c>
      <c r="C2567" s="1154" t="s">
        <v>3533</v>
      </c>
      <c r="D2567" s="1156">
        <v>30.32</v>
      </c>
    </row>
    <row r="2568" spans="1:4" ht="11.85" hidden="1" customHeight="1" outlineLevel="3">
      <c r="A2568" s="1154" t="s">
        <v>5301</v>
      </c>
      <c r="B2568" s="1158" t="s">
        <v>5302</v>
      </c>
      <c r="C2568" s="1154" t="s">
        <v>3533</v>
      </c>
      <c r="D2568" s="1156">
        <v>37.07</v>
      </c>
    </row>
    <row r="2569" spans="1:4" ht="11.85" hidden="1" customHeight="1" outlineLevel="3">
      <c r="A2569" s="1154" t="s">
        <v>5303</v>
      </c>
      <c r="B2569" s="1158" t="s">
        <v>5304</v>
      </c>
      <c r="C2569" s="1154" t="s">
        <v>3533</v>
      </c>
      <c r="D2569" s="1156">
        <v>32.68</v>
      </c>
    </row>
    <row r="2570" spans="1:4" ht="11.85" hidden="1" customHeight="1" outlineLevel="3">
      <c r="A2570" s="1154" t="s">
        <v>5305</v>
      </c>
      <c r="B2570" s="1158" t="s">
        <v>5306</v>
      </c>
      <c r="C2570" s="1154" t="s">
        <v>3533</v>
      </c>
      <c r="D2570" s="1156">
        <v>37.07</v>
      </c>
    </row>
    <row r="2571" spans="1:4" ht="11.85" hidden="1" customHeight="1" outlineLevel="3">
      <c r="A2571" s="1154" t="s">
        <v>5307</v>
      </c>
      <c r="B2571" s="1158" t="s">
        <v>5308</v>
      </c>
      <c r="C2571" s="1154" t="s">
        <v>3533</v>
      </c>
      <c r="D2571" s="1156">
        <v>32.520000000000003</v>
      </c>
    </row>
    <row r="2572" spans="1:4" ht="11.85" hidden="1" customHeight="1" outlineLevel="3">
      <c r="A2572" s="1154" t="s">
        <v>5309</v>
      </c>
      <c r="B2572" s="1158" t="s">
        <v>5310</v>
      </c>
      <c r="C2572" s="1154" t="s">
        <v>3533</v>
      </c>
      <c r="D2572" s="1156">
        <v>35.29</v>
      </c>
    </row>
    <row r="2573" spans="1:4" ht="11.85" hidden="1" customHeight="1" outlineLevel="3">
      <c r="A2573" s="1154" t="s">
        <v>5311</v>
      </c>
      <c r="B2573" s="1158" t="s">
        <v>5312</v>
      </c>
      <c r="C2573" s="1154" t="s">
        <v>3533</v>
      </c>
      <c r="D2573" s="1156">
        <v>32.14</v>
      </c>
    </row>
    <row r="2574" spans="1:4" ht="11.85" hidden="1" customHeight="1" outlineLevel="3">
      <c r="A2574" s="1154" t="s">
        <v>5313</v>
      </c>
      <c r="B2574" s="1158" t="s">
        <v>5314</v>
      </c>
      <c r="C2574" s="1154" t="s">
        <v>3533</v>
      </c>
      <c r="D2574" s="1156">
        <v>31.48</v>
      </c>
    </row>
    <row r="2575" spans="1:4" ht="11.85" hidden="1" customHeight="1" outlineLevel="3">
      <c r="A2575" s="1154" t="s">
        <v>5315</v>
      </c>
      <c r="B2575" s="1158" t="s">
        <v>5316</v>
      </c>
      <c r="C2575" s="1154" t="s">
        <v>3533</v>
      </c>
      <c r="D2575" s="1156">
        <v>38.869999999999997</v>
      </c>
    </row>
    <row r="2576" spans="1:4" ht="11.85" hidden="1" customHeight="1" outlineLevel="3">
      <c r="A2576" s="1154" t="s">
        <v>5317</v>
      </c>
      <c r="B2576" s="1158" t="s">
        <v>5318</v>
      </c>
      <c r="C2576" s="1154" t="s">
        <v>3533</v>
      </c>
      <c r="D2576" s="1156">
        <v>38.619999999999997</v>
      </c>
    </row>
    <row r="2577" spans="1:4" ht="11.85" hidden="1" customHeight="1" outlineLevel="3">
      <c r="A2577" s="1154" t="s">
        <v>5319</v>
      </c>
      <c r="B2577" s="1158" t="s">
        <v>5320</v>
      </c>
      <c r="C2577" s="1154" t="s">
        <v>3533</v>
      </c>
      <c r="D2577" s="1156">
        <v>39.69</v>
      </c>
    </row>
    <row r="2578" spans="1:4" ht="11.85" hidden="1" customHeight="1" outlineLevel="3">
      <c r="A2578" s="1154" t="s">
        <v>5321</v>
      </c>
      <c r="B2578" s="1158" t="s">
        <v>5322</v>
      </c>
      <c r="C2578" s="1154" t="s">
        <v>3533</v>
      </c>
      <c r="D2578" s="1156">
        <v>31.48</v>
      </c>
    </row>
    <row r="2579" spans="1:4" ht="11.85" hidden="1" customHeight="1" outlineLevel="3">
      <c r="A2579" s="1154" t="s">
        <v>5323</v>
      </c>
      <c r="B2579" s="1158" t="s">
        <v>5324</v>
      </c>
      <c r="C2579" s="1154" t="s">
        <v>3533</v>
      </c>
      <c r="D2579" s="1156">
        <v>38.619999999999997</v>
      </c>
    </row>
    <row r="2580" spans="1:4" ht="11.85" hidden="1" customHeight="1" outlineLevel="3">
      <c r="A2580" s="1154" t="s">
        <v>5325</v>
      </c>
      <c r="B2580" s="1158" t="s">
        <v>5326</v>
      </c>
      <c r="C2580" s="1154" t="s">
        <v>3533</v>
      </c>
      <c r="D2580" s="1156">
        <v>31.48</v>
      </c>
    </row>
    <row r="2581" spans="1:4" ht="11.85" hidden="1" customHeight="1" outlineLevel="3">
      <c r="A2581" s="1154" t="s">
        <v>5327</v>
      </c>
      <c r="B2581" s="1158" t="s">
        <v>5328</v>
      </c>
      <c r="C2581" s="1154" t="s">
        <v>3533</v>
      </c>
      <c r="D2581" s="1156">
        <v>31.48</v>
      </c>
    </row>
    <row r="2582" spans="1:4" ht="11.85" hidden="1" customHeight="1" outlineLevel="3">
      <c r="A2582" s="1154" t="s">
        <v>5329</v>
      </c>
      <c r="B2582" s="1158" t="s">
        <v>5330</v>
      </c>
      <c r="C2582" s="1154" t="s">
        <v>3533</v>
      </c>
      <c r="D2582" s="1156">
        <v>31.39</v>
      </c>
    </row>
    <row r="2583" spans="1:4" ht="11.85" hidden="1" customHeight="1" outlineLevel="3">
      <c r="A2583" s="1154" t="s">
        <v>5331</v>
      </c>
      <c r="B2583" s="1158" t="s">
        <v>5332</v>
      </c>
      <c r="C2583" s="1154" t="s">
        <v>3533</v>
      </c>
      <c r="D2583" s="1156">
        <v>32.14</v>
      </c>
    </row>
    <row r="2584" spans="1:4" ht="11.85" hidden="1" customHeight="1" outlineLevel="3">
      <c r="A2584" s="1154" t="s">
        <v>5333</v>
      </c>
      <c r="B2584" s="1158" t="s">
        <v>5334</v>
      </c>
      <c r="C2584" s="1154" t="s">
        <v>3533</v>
      </c>
      <c r="D2584" s="1156">
        <v>31.48</v>
      </c>
    </row>
    <row r="2585" spans="1:4" ht="11.85" hidden="1" customHeight="1" outlineLevel="3">
      <c r="A2585" s="1154" t="s">
        <v>5335</v>
      </c>
      <c r="B2585" s="1158" t="s">
        <v>5336</v>
      </c>
      <c r="C2585" s="1154" t="s">
        <v>3533</v>
      </c>
      <c r="D2585" s="1156">
        <v>31.71</v>
      </c>
    </row>
    <row r="2586" spans="1:4" ht="11.85" hidden="1" customHeight="1" outlineLevel="3">
      <c r="A2586" s="1154" t="s">
        <v>5337</v>
      </c>
      <c r="B2586" s="1158" t="s">
        <v>5338</v>
      </c>
      <c r="C2586" s="1154" t="s">
        <v>3533</v>
      </c>
      <c r="D2586" s="1156">
        <v>31.7</v>
      </c>
    </row>
    <row r="2587" spans="1:4" ht="11.85" hidden="1" customHeight="1" outlineLevel="3">
      <c r="A2587" s="1154" t="s">
        <v>5339</v>
      </c>
      <c r="B2587" s="1158" t="s">
        <v>5340</v>
      </c>
      <c r="C2587" s="1154" t="s">
        <v>3533</v>
      </c>
      <c r="D2587" s="1156">
        <v>30.42</v>
      </c>
    </row>
    <row r="2588" spans="1:4" ht="11.85" hidden="1" customHeight="1" outlineLevel="3">
      <c r="A2588" s="1154" t="s">
        <v>5341</v>
      </c>
      <c r="B2588" s="1158" t="s">
        <v>5342</v>
      </c>
      <c r="C2588" s="1154" t="s">
        <v>3533</v>
      </c>
      <c r="D2588" s="1156">
        <v>32.86</v>
      </c>
    </row>
    <row r="2589" spans="1:4" ht="11.85" hidden="1" customHeight="1" outlineLevel="3">
      <c r="A2589" s="1154" t="s">
        <v>5343</v>
      </c>
      <c r="B2589" s="1158" t="s">
        <v>5344</v>
      </c>
      <c r="C2589" s="1154" t="s">
        <v>3533</v>
      </c>
      <c r="D2589" s="1156">
        <v>37.07</v>
      </c>
    </row>
    <row r="2590" spans="1:4" ht="11.85" hidden="1" customHeight="1" outlineLevel="3">
      <c r="A2590" s="1154" t="s">
        <v>5345</v>
      </c>
      <c r="B2590" s="1158" t="s">
        <v>5346</v>
      </c>
      <c r="C2590" s="1154" t="s">
        <v>3533</v>
      </c>
      <c r="D2590" s="1156">
        <v>37.07</v>
      </c>
    </row>
    <row r="2591" spans="1:4" ht="11.85" hidden="1" customHeight="1" outlineLevel="3">
      <c r="A2591" s="1154" t="s">
        <v>5347</v>
      </c>
      <c r="B2591" s="1158" t="s">
        <v>5348</v>
      </c>
      <c r="C2591" s="1154" t="s">
        <v>3533</v>
      </c>
      <c r="D2591" s="1156">
        <v>31.91</v>
      </c>
    </row>
    <row r="2592" spans="1:4" ht="11.85" hidden="1" customHeight="1" outlineLevel="3">
      <c r="A2592" s="1154" t="s">
        <v>5349</v>
      </c>
      <c r="B2592" s="1158" t="s">
        <v>5350</v>
      </c>
      <c r="C2592" s="1154" t="s">
        <v>3533</v>
      </c>
      <c r="D2592" s="1156">
        <v>31.89</v>
      </c>
    </row>
    <row r="2593" spans="1:4" ht="11.85" hidden="1" customHeight="1" outlineLevel="3">
      <c r="A2593" s="1154" t="s">
        <v>5351</v>
      </c>
      <c r="B2593" s="1158" t="s">
        <v>5352</v>
      </c>
      <c r="C2593" s="1154" t="s">
        <v>3533</v>
      </c>
      <c r="D2593" s="1156">
        <v>31.48</v>
      </c>
    </row>
    <row r="2594" spans="1:4" ht="11.85" hidden="1" customHeight="1" outlineLevel="3">
      <c r="A2594" s="1154" t="s">
        <v>5353</v>
      </c>
      <c r="B2594" s="1158" t="s">
        <v>5354</v>
      </c>
      <c r="C2594" s="1154" t="s">
        <v>3533</v>
      </c>
      <c r="D2594" s="1156">
        <v>31.71</v>
      </c>
    </row>
    <row r="2595" spans="1:4" ht="11.85" hidden="1" customHeight="1" outlineLevel="3">
      <c r="A2595" s="1154" t="s">
        <v>5355</v>
      </c>
      <c r="B2595" s="1158" t="s">
        <v>5356</v>
      </c>
      <c r="C2595" s="1154" t="s">
        <v>3533</v>
      </c>
      <c r="D2595" s="1156">
        <v>32.97</v>
      </c>
    </row>
    <row r="2596" spans="1:4" ht="11.85" hidden="1" customHeight="1" outlineLevel="3">
      <c r="A2596" s="1154"/>
      <c r="B2596" s="1158" t="s">
        <v>5357</v>
      </c>
      <c r="C2596" s="1154" t="s">
        <v>3533</v>
      </c>
      <c r="D2596" s="1156">
        <v>32.14</v>
      </c>
    </row>
    <row r="2597" spans="1:4" ht="11.85" hidden="1" customHeight="1" outlineLevel="3">
      <c r="A2597" s="1154" t="s">
        <v>5358</v>
      </c>
      <c r="B2597" s="1158" t="s">
        <v>5359</v>
      </c>
      <c r="C2597" s="1154" t="s">
        <v>3533</v>
      </c>
      <c r="D2597" s="1156">
        <v>31.89</v>
      </c>
    </row>
    <row r="2598" spans="1:4" ht="11.85" hidden="1" customHeight="1" outlineLevel="3">
      <c r="A2598" s="1154" t="s">
        <v>5360</v>
      </c>
      <c r="B2598" s="1158" t="s">
        <v>5361</v>
      </c>
      <c r="C2598" s="1154" t="s">
        <v>3533</v>
      </c>
      <c r="D2598" s="1156">
        <v>37.07</v>
      </c>
    </row>
    <row r="2599" spans="1:4" ht="11.85" hidden="1" customHeight="1" outlineLevel="3">
      <c r="A2599" s="1154" t="s">
        <v>5362</v>
      </c>
      <c r="B2599" s="1158" t="s">
        <v>5363</v>
      </c>
      <c r="C2599" s="1154" t="s">
        <v>3533</v>
      </c>
      <c r="D2599" s="1156">
        <v>30.27</v>
      </c>
    </row>
    <row r="2600" spans="1:4" ht="11.85" hidden="1" customHeight="1" outlineLevel="3">
      <c r="A2600" s="1154" t="s">
        <v>5364</v>
      </c>
      <c r="B2600" s="1158" t="s">
        <v>5365</v>
      </c>
      <c r="C2600" s="1154" t="s">
        <v>3533</v>
      </c>
      <c r="D2600" s="1156">
        <v>32.86</v>
      </c>
    </row>
    <row r="2601" spans="1:4" ht="11.85" hidden="1" customHeight="1" outlineLevel="3">
      <c r="A2601" s="1154" t="s">
        <v>5366</v>
      </c>
      <c r="B2601" s="1158" t="s">
        <v>5367</v>
      </c>
      <c r="C2601" s="1154" t="s">
        <v>3533</v>
      </c>
      <c r="D2601" s="1156">
        <v>43.61</v>
      </c>
    </row>
    <row r="2602" spans="1:4" ht="11.85" hidden="1" customHeight="1" outlineLevel="3">
      <c r="A2602" s="1154" t="s">
        <v>5368</v>
      </c>
      <c r="B2602" s="1158" t="s">
        <v>5369</v>
      </c>
      <c r="C2602" s="1154" t="s">
        <v>3533</v>
      </c>
      <c r="D2602" s="1156">
        <v>31.91</v>
      </c>
    </row>
    <row r="2603" spans="1:4" ht="11.85" hidden="1" customHeight="1" outlineLevel="3">
      <c r="A2603" s="1154" t="s">
        <v>5370</v>
      </c>
      <c r="B2603" s="1158" t="s">
        <v>5371</v>
      </c>
      <c r="C2603" s="1154" t="s">
        <v>3533</v>
      </c>
      <c r="D2603" s="1156">
        <v>31.89</v>
      </c>
    </row>
    <row r="2604" spans="1:4" ht="11.85" hidden="1" customHeight="1" outlineLevel="3">
      <c r="A2604" s="1154" t="s">
        <v>5372</v>
      </c>
      <c r="B2604" s="1158" t="s">
        <v>5373</v>
      </c>
      <c r="C2604" s="1154" t="s">
        <v>3533</v>
      </c>
      <c r="D2604" s="1156">
        <v>37.07</v>
      </c>
    </row>
    <row r="2605" spans="1:4" ht="11.85" hidden="1" customHeight="1" outlineLevel="3">
      <c r="A2605" s="1154" t="s">
        <v>5374</v>
      </c>
      <c r="B2605" s="1158" t="s">
        <v>5375</v>
      </c>
      <c r="C2605" s="1154" t="s">
        <v>3533</v>
      </c>
      <c r="D2605" s="1156">
        <v>37.07</v>
      </c>
    </row>
    <row r="2606" spans="1:4" ht="11.85" hidden="1" customHeight="1" outlineLevel="3">
      <c r="A2606" s="1154" t="s">
        <v>5376</v>
      </c>
      <c r="B2606" s="1158" t="s">
        <v>5377</v>
      </c>
      <c r="C2606" s="1154" t="s">
        <v>3533</v>
      </c>
      <c r="D2606" s="1156">
        <v>37.07</v>
      </c>
    </row>
    <row r="2607" spans="1:4" ht="11.85" hidden="1" customHeight="1" outlineLevel="3">
      <c r="A2607" s="1154" t="s">
        <v>5378</v>
      </c>
      <c r="B2607" s="1158" t="s">
        <v>5379</v>
      </c>
      <c r="C2607" s="1154" t="s">
        <v>3533</v>
      </c>
      <c r="D2607" s="1156">
        <v>37.07</v>
      </c>
    </row>
    <row r="2608" spans="1:4" ht="11.85" hidden="1" customHeight="1" outlineLevel="3">
      <c r="A2608" s="1154" t="s">
        <v>5380</v>
      </c>
      <c r="B2608" s="1158" t="s">
        <v>5381</v>
      </c>
      <c r="C2608" s="1154" t="s">
        <v>3533</v>
      </c>
      <c r="D2608" s="1156">
        <v>31.89</v>
      </c>
    </row>
    <row r="2609" spans="1:4" ht="11.85" hidden="1" customHeight="1" outlineLevel="3">
      <c r="A2609" s="1154" t="s">
        <v>5382</v>
      </c>
      <c r="B2609" s="1158" t="s">
        <v>5383</v>
      </c>
      <c r="C2609" s="1154" t="s">
        <v>3533</v>
      </c>
      <c r="D2609" s="1156">
        <v>30.42</v>
      </c>
    </row>
    <row r="2610" spans="1:4" ht="11.85" hidden="1" customHeight="1" outlineLevel="3">
      <c r="A2610" s="1154" t="s">
        <v>5384</v>
      </c>
      <c r="B2610" s="1158" t="s">
        <v>5385</v>
      </c>
      <c r="C2610" s="1154" t="s">
        <v>3533</v>
      </c>
      <c r="D2610" s="1156">
        <v>31.89</v>
      </c>
    </row>
    <row r="2611" spans="1:4" ht="11.85" hidden="1" customHeight="1" outlineLevel="3">
      <c r="A2611" s="1154" t="s">
        <v>5386</v>
      </c>
      <c r="B2611" s="1158" t="s">
        <v>5387</v>
      </c>
      <c r="C2611" s="1154" t="s">
        <v>3533</v>
      </c>
      <c r="D2611" s="1156">
        <v>31.48</v>
      </c>
    </row>
    <row r="2612" spans="1:4" ht="11.85" hidden="1" customHeight="1" outlineLevel="3">
      <c r="A2612" s="1154" t="s">
        <v>5388</v>
      </c>
      <c r="B2612" s="1158" t="s">
        <v>5389</v>
      </c>
      <c r="C2612" s="1154" t="s">
        <v>3533</v>
      </c>
      <c r="D2612" s="1156">
        <v>30.27</v>
      </c>
    </row>
    <row r="2613" spans="1:4" ht="11.85" hidden="1" customHeight="1" outlineLevel="3">
      <c r="A2613" s="1154" t="s">
        <v>5390</v>
      </c>
      <c r="B2613" s="1158" t="s">
        <v>5391</v>
      </c>
      <c r="C2613" s="1154" t="s">
        <v>3533</v>
      </c>
      <c r="D2613" s="1156">
        <v>37.07</v>
      </c>
    </row>
    <row r="2614" spans="1:4" ht="11.85" hidden="1" customHeight="1" outlineLevel="3">
      <c r="A2614" s="1154" t="s">
        <v>5392</v>
      </c>
      <c r="B2614" s="1158" t="s">
        <v>5393</v>
      </c>
      <c r="C2614" s="1154" t="s">
        <v>3533</v>
      </c>
      <c r="D2614" s="1156">
        <v>31.91</v>
      </c>
    </row>
    <row r="2615" spans="1:4" ht="11.85" hidden="1" customHeight="1" outlineLevel="3">
      <c r="A2615" s="1154" t="s">
        <v>5394</v>
      </c>
      <c r="B2615" s="1158" t="s">
        <v>5395</v>
      </c>
      <c r="C2615" s="1154" t="s">
        <v>3533</v>
      </c>
      <c r="D2615" s="1156">
        <v>31.48</v>
      </c>
    </row>
    <row r="2616" spans="1:4" ht="11.85" hidden="1" customHeight="1" outlineLevel="3">
      <c r="A2616" s="1154" t="s">
        <v>5396</v>
      </c>
      <c r="B2616" s="1158" t="s">
        <v>5397</v>
      </c>
      <c r="C2616" s="1154" t="s">
        <v>3533</v>
      </c>
      <c r="D2616" s="1156">
        <v>31.89</v>
      </c>
    </row>
    <row r="2617" spans="1:4" ht="11.85" hidden="1" customHeight="1" outlineLevel="3">
      <c r="A2617" s="1154" t="s">
        <v>5398</v>
      </c>
      <c r="B2617" s="1158" t="s">
        <v>5399</v>
      </c>
      <c r="C2617" s="1154" t="s">
        <v>3533</v>
      </c>
      <c r="D2617" s="1156">
        <v>31.91</v>
      </c>
    </row>
    <row r="2618" spans="1:4" ht="11.85" hidden="1" customHeight="1" outlineLevel="3">
      <c r="A2618" s="1154" t="s">
        <v>5400</v>
      </c>
      <c r="B2618" s="1158" t="s">
        <v>5401</v>
      </c>
      <c r="C2618" s="1154" t="s">
        <v>3533</v>
      </c>
      <c r="D2618" s="1156">
        <v>31.7</v>
      </c>
    </row>
    <row r="2619" spans="1:4" ht="11.85" hidden="1" customHeight="1" outlineLevel="3">
      <c r="A2619" s="1154" t="s">
        <v>5402</v>
      </c>
      <c r="B2619" s="1158" t="s">
        <v>5403</v>
      </c>
      <c r="C2619" s="1154" t="s">
        <v>3533</v>
      </c>
      <c r="D2619" s="1156">
        <v>31.48</v>
      </c>
    </row>
    <row r="2620" spans="1:4" ht="11.85" hidden="1" customHeight="1" outlineLevel="3">
      <c r="A2620" s="1154" t="s">
        <v>5404</v>
      </c>
      <c r="B2620" s="1158" t="s">
        <v>5405</v>
      </c>
      <c r="C2620" s="1154" t="s">
        <v>3533</v>
      </c>
      <c r="D2620" s="1156">
        <v>30.42</v>
      </c>
    </row>
    <row r="2621" spans="1:4" ht="11.85" hidden="1" customHeight="1" outlineLevel="3">
      <c r="A2621" s="1154" t="s">
        <v>5406</v>
      </c>
      <c r="B2621" s="1158" t="s">
        <v>5407</v>
      </c>
      <c r="C2621" s="1154" t="s">
        <v>3533</v>
      </c>
      <c r="D2621" s="1156">
        <v>30.32</v>
      </c>
    </row>
    <row r="2622" spans="1:4" ht="11.85" hidden="1" customHeight="1" outlineLevel="3">
      <c r="A2622" s="1154" t="s">
        <v>5408</v>
      </c>
      <c r="B2622" s="1158" t="s">
        <v>5409</v>
      </c>
      <c r="C2622" s="1154" t="s">
        <v>3533</v>
      </c>
      <c r="D2622" s="1156">
        <v>30.27</v>
      </c>
    </row>
    <row r="2623" spans="1:4" ht="11.85" hidden="1" customHeight="1" outlineLevel="3">
      <c r="A2623" s="1154" t="s">
        <v>5410</v>
      </c>
      <c r="B2623" s="1158" t="s">
        <v>5411</v>
      </c>
      <c r="C2623" s="1154" t="s">
        <v>3533</v>
      </c>
      <c r="D2623" s="1156">
        <v>35.29</v>
      </c>
    </row>
    <row r="2624" spans="1:4" ht="11.85" hidden="1" customHeight="1" outlineLevel="3">
      <c r="A2624" s="1154" t="s">
        <v>5412</v>
      </c>
      <c r="B2624" s="1158" t="s">
        <v>5413</v>
      </c>
      <c r="C2624" s="1154" t="s">
        <v>3533</v>
      </c>
      <c r="D2624" s="1156">
        <v>30.42</v>
      </c>
    </row>
    <row r="2625" spans="1:4" ht="11.85" hidden="1" customHeight="1" outlineLevel="3">
      <c r="A2625" s="1154" t="s">
        <v>5414</v>
      </c>
      <c r="B2625" s="1158" t="s">
        <v>5415</v>
      </c>
      <c r="C2625" s="1154" t="s">
        <v>3533</v>
      </c>
      <c r="D2625" s="1156">
        <v>31.91</v>
      </c>
    </row>
    <row r="2626" spans="1:4" ht="11.85" hidden="1" customHeight="1" outlineLevel="3">
      <c r="A2626" s="1154" t="s">
        <v>5416</v>
      </c>
      <c r="B2626" s="1158" t="s">
        <v>5417</v>
      </c>
      <c r="C2626" s="1154" t="s">
        <v>3533</v>
      </c>
      <c r="D2626" s="1156">
        <v>32.369999999999997</v>
      </c>
    </row>
    <row r="2627" spans="1:4" ht="11.85" hidden="1" customHeight="1" outlineLevel="3">
      <c r="A2627" s="1154" t="s">
        <v>5418</v>
      </c>
      <c r="B2627" s="1158" t="s">
        <v>5419</v>
      </c>
      <c r="C2627" s="1154" t="s">
        <v>3533</v>
      </c>
      <c r="D2627" s="1156">
        <v>32.369999999999997</v>
      </c>
    </row>
    <row r="2628" spans="1:4" ht="11.85" hidden="1" customHeight="1" outlineLevel="3">
      <c r="A2628" s="1154" t="s">
        <v>5420</v>
      </c>
      <c r="B2628" s="1158" t="s">
        <v>5421</v>
      </c>
      <c r="C2628" s="1154" t="s">
        <v>3533</v>
      </c>
      <c r="D2628" s="1156">
        <v>30.27</v>
      </c>
    </row>
    <row r="2629" spans="1:4" ht="11.85" hidden="1" customHeight="1" outlineLevel="3">
      <c r="A2629" s="1154" t="s">
        <v>5422</v>
      </c>
      <c r="B2629" s="1158" t="s">
        <v>5423</v>
      </c>
      <c r="C2629" s="1154" t="s">
        <v>3533</v>
      </c>
      <c r="D2629" s="1156">
        <v>31.48</v>
      </c>
    </row>
    <row r="2630" spans="1:4" ht="11.85" hidden="1" customHeight="1" outlineLevel="3">
      <c r="A2630" s="1154" t="s">
        <v>5424</v>
      </c>
      <c r="B2630" s="1158" t="s">
        <v>5425</v>
      </c>
      <c r="C2630" s="1154" t="s">
        <v>3533</v>
      </c>
      <c r="D2630" s="1156">
        <v>32.39</v>
      </c>
    </row>
    <row r="2631" spans="1:4" ht="11.85" hidden="1" customHeight="1" outlineLevel="3">
      <c r="A2631" s="1154" t="s">
        <v>5426</v>
      </c>
      <c r="B2631" s="1158" t="s">
        <v>5427</v>
      </c>
      <c r="C2631" s="1154" t="s">
        <v>3533</v>
      </c>
      <c r="D2631" s="1156">
        <v>31.89</v>
      </c>
    </row>
    <row r="2632" spans="1:4" ht="11.85" hidden="1" customHeight="1" outlineLevel="3">
      <c r="A2632" s="1154" t="s">
        <v>5428</v>
      </c>
      <c r="B2632" s="1158" t="s">
        <v>5429</v>
      </c>
      <c r="C2632" s="1154" t="s">
        <v>3533</v>
      </c>
      <c r="D2632" s="1156">
        <v>37.07</v>
      </c>
    </row>
    <row r="2633" spans="1:4" ht="11.85" hidden="1" customHeight="1" outlineLevel="3">
      <c r="A2633" s="1154" t="s">
        <v>5430</v>
      </c>
      <c r="B2633" s="1158" t="s">
        <v>5431</v>
      </c>
      <c r="C2633" s="1154" t="s">
        <v>3533</v>
      </c>
      <c r="D2633" s="1156">
        <v>31.48</v>
      </c>
    </row>
    <row r="2634" spans="1:4" ht="11.85" hidden="1" customHeight="1" outlineLevel="3">
      <c r="A2634" s="1154" t="s">
        <v>5432</v>
      </c>
      <c r="B2634" s="1158" t="s">
        <v>5433</v>
      </c>
      <c r="C2634" s="1154" t="s">
        <v>3533</v>
      </c>
      <c r="D2634" s="1156">
        <v>31.7</v>
      </c>
    </row>
    <row r="2635" spans="1:4" ht="11.85" hidden="1" customHeight="1" outlineLevel="3">
      <c r="A2635" s="1154" t="s">
        <v>5434</v>
      </c>
      <c r="B2635" s="1158" t="s">
        <v>5435</v>
      </c>
      <c r="C2635" s="1154" t="s">
        <v>3533</v>
      </c>
      <c r="D2635" s="1156">
        <v>31.91</v>
      </c>
    </row>
    <row r="2636" spans="1:4" ht="11.85" hidden="1" customHeight="1" outlineLevel="3">
      <c r="A2636" s="1154" t="s">
        <v>5436</v>
      </c>
      <c r="B2636" s="1158" t="s">
        <v>5437</v>
      </c>
      <c r="C2636" s="1154" t="s">
        <v>3533</v>
      </c>
      <c r="D2636" s="1156">
        <v>37.07</v>
      </c>
    </row>
    <row r="2637" spans="1:4" ht="11.85" hidden="1" customHeight="1" outlineLevel="3">
      <c r="A2637" s="1154" t="s">
        <v>5438</v>
      </c>
      <c r="B2637" s="1158" t="s">
        <v>5439</v>
      </c>
      <c r="C2637" s="1154" t="s">
        <v>3533</v>
      </c>
      <c r="D2637" s="1156">
        <v>29.69</v>
      </c>
    </row>
    <row r="2638" spans="1:4" ht="11.85" hidden="1" customHeight="1" outlineLevel="3">
      <c r="A2638" s="1154" t="s">
        <v>5440</v>
      </c>
      <c r="B2638" s="1158" t="s">
        <v>5441</v>
      </c>
      <c r="C2638" s="1154" t="s">
        <v>3533</v>
      </c>
      <c r="D2638" s="1156">
        <v>37.07</v>
      </c>
    </row>
    <row r="2639" spans="1:4" ht="11.85" hidden="1" customHeight="1" outlineLevel="3">
      <c r="A2639" s="1154" t="s">
        <v>5442</v>
      </c>
      <c r="B2639" s="1158" t="s">
        <v>5443</v>
      </c>
      <c r="C2639" s="1154" t="s">
        <v>3533</v>
      </c>
      <c r="D2639" s="1156">
        <v>32.54</v>
      </c>
    </row>
    <row r="2640" spans="1:4" ht="11.85" hidden="1" customHeight="1" outlineLevel="3">
      <c r="A2640" s="1154" t="s">
        <v>5444</v>
      </c>
      <c r="B2640" s="1158" t="s">
        <v>5445</v>
      </c>
      <c r="C2640" s="1154" t="s">
        <v>3533</v>
      </c>
      <c r="D2640" s="1156">
        <v>35.29</v>
      </c>
    </row>
    <row r="2641" spans="1:4" ht="11.85" hidden="1" customHeight="1" outlineLevel="3">
      <c r="A2641" s="1154" t="s">
        <v>5446</v>
      </c>
      <c r="B2641" s="1158" t="s">
        <v>5447</v>
      </c>
      <c r="C2641" s="1154" t="s">
        <v>3533</v>
      </c>
      <c r="D2641" s="1156">
        <v>32.68</v>
      </c>
    </row>
    <row r="2642" spans="1:4" ht="11.85" hidden="1" customHeight="1" outlineLevel="3">
      <c r="A2642" s="1154" t="s">
        <v>5448</v>
      </c>
      <c r="B2642" s="1158" t="s">
        <v>5449</v>
      </c>
      <c r="C2642" s="1154" t="s">
        <v>3533</v>
      </c>
      <c r="D2642" s="1156">
        <v>32.68</v>
      </c>
    </row>
    <row r="2643" spans="1:4" ht="11.85" hidden="1" customHeight="1" outlineLevel="3">
      <c r="A2643" s="1154" t="s">
        <v>5450</v>
      </c>
      <c r="B2643" s="1158" t="s">
        <v>5451</v>
      </c>
      <c r="C2643" s="1154" t="s">
        <v>3533</v>
      </c>
      <c r="D2643" s="1156">
        <v>32.369999999999997</v>
      </c>
    </row>
    <row r="2644" spans="1:4" ht="11.85" hidden="1" customHeight="1" outlineLevel="3">
      <c r="A2644" s="1154" t="s">
        <v>5452</v>
      </c>
      <c r="B2644" s="1158" t="s">
        <v>5453</v>
      </c>
      <c r="C2644" s="1154" t="s">
        <v>3533</v>
      </c>
      <c r="D2644" s="1156">
        <v>31.91</v>
      </c>
    </row>
    <row r="2645" spans="1:4" ht="11.85" hidden="1" customHeight="1" outlineLevel="3">
      <c r="A2645" s="1154" t="s">
        <v>5454</v>
      </c>
      <c r="B2645" s="1158" t="s">
        <v>5455</v>
      </c>
      <c r="C2645" s="1154" t="s">
        <v>3533</v>
      </c>
      <c r="D2645" s="1156">
        <v>31.7</v>
      </c>
    </row>
    <row r="2646" spans="1:4" ht="11.85" hidden="1" customHeight="1" outlineLevel="3">
      <c r="A2646" s="1154" t="s">
        <v>5456</v>
      </c>
      <c r="B2646" s="1158" t="s">
        <v>5457</v>
      </c>
      <c r="C2646" s="1154" t="s">
        <v>3533</v>
      </c>
      <c r="D2646" s="1156">
        <v>32.86</v>
      </c>
    </row>
    <row r="2647" spans="1:4" ht="11.85" hidden="1" customHeight="1" outlineLevel="3">
      <c r="A2647" s="1154" t="s">
        <v>5458</v>
      </c>
      <c r="B2647" s="1158" t="s">
        <v>5459</v>
      </c>
      <c r="C2647" s="1154" t="s">
        <v>3533</v>
      </c>
      <c r="D2647" s="1156">
        <v>31.48</v>
      </c>
    </row>
    <row r="2648" spans="1:4" ht="11.85" hidden="1" customHeight="1" outlineLevel="3">
      <c r="A2648" s="1154" t="s">
        <v>5460</v>
      </c>
      <c r="B2648" s="1158" t="s">
        <v>5461</v>
      </c>
      <c r="C2648" s="1154" t="s">
        <v>3533</v>
      </c>
      <c r="D2648" s="1156">
        <v>31.48</v>
      </c>
    </row>
    <row r="2649" spans="1:4" ht="11.85" hidden="1" customHeight="1" outlineLevel="3">
      <c r="A2649" s="1154" t="s">
        <v>5462</v>
      </c>
      <c r="B2649" s="1158" t="s">
        <v>5463</v>
      </c>
      <c r="C2649" s="1154" t="s">
        <v>3533</v>
      </c>
      <c r="D2649" s="1156">
        <v>31.89</v>
      </c>
    </row>
    <row r="2650" spans="1:4" ht="11.85" hidden="1" customHeight="1" outlineLevel="3">
      <c r="A2650" s="1154" t="s">
        <v>5464</v>
      </c>
      <c r="B2650" s="1158" t="s">
        <v>5465</v>
      </c>
      <c r="C2650" s="1154" t="s">
        <v>3533</v>
      </c>
      <c r="D2650" s="1156">
        <v>32.14</v>
      </c>
    </row>
    <row r="2651" spans="1:4" ht="11.85" hidden="1" customHeight="1" outlineLevel="3">
      <c r="A2651" s="1154" t="s">
        <v>5466</v>
      </c>
      <c r="B2651" s="1158" t="s">
        <v>5467</v>
      </c>
      <c r="C2651" s="1154" t="s">
        <v>3533</v>
      </c>
      <c r="D2651" s="1156">
        <v>31.7</v>
      </c>
    </row>
    <row r="2652" spans="1:4" ht="11.85" hidden="1" customHeight="1" outlineLevel="3">
      <c r="A2652" s="1154" t="s">
        <v>5468</v>
      </c>
      <c r="B2652" s="1158" t="s">
        <v>5469</v>
      </c>
      <c r="C2652" s="1154" t="s">
        <v>3533</v>
      </c>
      <c r="D2652" s="1156">
        <v>31.48</v>
      </c>
    </row>
    <row r="2653" spans="1:4" ht="11.85" hidden="1" customHeight="1" outlineLevel="3">
      <c r="A2653" s="1154" t="s">
        <v>5470</v>
      </c>
      <c r="B2653" s="1158" t="s">
        <v>5471</v>
      </c>
      <c r="C2653" s="1154" t="s">
        <v>3533</v>
      </c>
      <c r="D2653" s="1156">
        <v>31.7</v>
      </c>
    </row>
    <row r="2654" spans="1:4" ht="11.85" hidden="1" customHeight="1" outlineLevel="3">
      <c r="A2654" s="1154" t="s">
        <v>5472</v>
      </c>
      <c r="B2654" s="1158" t="s">
        <v>5473</v>
      </c>
      <c r="C2654" s="1154" t="s">
        <v>3533</v>
      </c>
      <c r="D2654" s="1156">
        <v>31.48</v>
      </c>
    </row>
    <row r="2655" spans="1:4" ht="11.85" hidden="1" customHeight="1" outlineLevel="3">
      <c r="A2655" s="1154" t="s">
        <v>5474</v>
      </c>
      <c r="B2655" s="1158" t="s">
        <v>5475</v>
      </c>
      <c r="C2655" s="1154" t="s">
        <v>3533</v>
      </c>
      <c r="D2655" s="1156">
        <v>37.07</v>
      </c>
    </row>
    <row r="2656" spans="1:4" ht="11.85" hidden="1" customHeight="1" outlineLevel="3">
      <c r="A2656" s="1154" t="s">
        <v>5476</v>
      </c>
      <c r="B2656" s="1158" t="s">
        <v>5477</v>
      </c>
      <c r="C2656" s="1154" t="s">
        <v>3533</v>
      </c>
      <c r="D2656" s="1156">
        <v>29.7</v>
      </c>
    </row>
    <row r="2657" spans="1:4" ht="11.85" hidden="1" customHeight="1" outlineLevel="3">
      <c r="A2657" s="1154" t="s">
        <v>5478</v>
      </c>
      <c r="B2657" s="1158" t="s">
        <v>5479</v>
      </c>
      <c r="C2657" s="1154" t="s">
        <v>3533</v>
      </c>
      <c r="D2657" s="1156">
        <v>32.85</v>
      </c>
    </row>
    <row r="2658" spans="1:4" ht="11.85" hidden="1" customHeight="1" outlineLevel="3">
      <c r="A2658" s="1154" t="s">
        <v>5480</v>
      </c>
      <c r="B2658" s="1158" t="s">
        <v>5481</v>
      </c>
      <c r="C2658" s="1154" t="s">
        <v>3533</v>
      </c>
      <c r="D2658" s="1156">
        <v>32.43</v>
      </c>
    </row>
    <row r="2659" spans="1:4" ht="11.85" hidden="1" customHeight="1" outlineLevel="3">
      <c r="A2659" s="1154" t="s">
        <v>5482</v>
      </c>
      <c r="B2659" s="1158" t="s">
        <v>5483</v>
      </c>
      <c r="C2659" s="1154" t="s">
        <v>3533</v>
      </c>
      <c r="D2659" s="1156">
        <v>29.7</v>
      </c>
    </row>
    <row r="2660" spans="1:4" ht="11.85" hidden="1" customHeight="1" outlineLevel="3">
      <c r="A2660" s="1154" t="s">
        <v>5484</v>
      </c>
      <c r="B2660" s="1158" t="s">
        <v>5485</v>
      </c>
      <c r="C2660" s="1154" t="s">
        <v>3533</v>
      </c>
      <c r="D2660" s="1156">
        <v>30.42</v>
      </c>
    </row>
    <row r="2661" spans="1:4" ht="11.85" hidden="1" customHeight="1" outlineLevel="3">
      <c r="A2661" s="1154" t="s">
        <v>5486</v>
      </c>
      <c r="B2661" s="1158" t="s">
        <v>5487</v>
      </c>
      <c r="C2661" s="1154" t="s">
        <v>3533</v>
      </c>
      <c r="D2661" s="1156">
        <v>31.48</v>
      </c>
    </row>
    <row r="2662" spans="1:4" ht="11.85" hidden="1" customHeight="1" outlineLevel="3">
      <c r="A2662" s="1154" t="s">
        <v>5488</v>
      </c>
      <c r="B2662" s="1158" t="s">
        <v>5489</v>
      </c>
      <c r="C2662" s="1154" t="s">
        <v>3533</v>
      </c>
      <c r="D2662" s="1156">
        <v>32.14</v>
      </c>
    </row>
    <row r="2663" spans="1:4" ht="11.85" hidden="1" customHeight="1" outlineLevel="3">
      <c r="A2663" s="1154" t="s">
        <v>5490</v>
      </c>
      <c r="B2663" s="1158" t="s">
        <v>5491</v>
      </c>
      <c r="C2663" s="1154" t="s">
        <v>3533</v>
      </c>
      <c r="D2663" s="1156">
        <v>32.270000000000003</v>
      </c>
    </row>
    <row r="2664" spans="1:4" ht="11.85" hidden="1" customHeight="1" outlineLevel="3">
      <c r="A2664" s="1154" t="s">
        <v>5492</v>
      </c>
      <c r="B2664" s="1158" t="s">
        <v>5493</v>
      </c>
      <c r="C2664" s="1154" t="s">
        <v>3533</v>
      </c>
      <c r="D2664" s="1156">
        <v>31.48</v>
      </c>
    </row>
    <row r="2665" spans="1:4" ht="11.85" hidden="1" customHeight="1" outlineLevel="3">
      <c r="A2665" s="1154" t="s">
        <v>5494</v>
      </c>
      <c r="B2665" s="1158" t="s">
        <v>5495</v>
      </c>
      <c r="C2665" s="1154" t="s">
        <v>3533</v>
      </c>
      <c r="D2665" s="1156">
        <v>30.42</v>
      </c>
    </row>
    <row r="2666" spans="1:4" ht="11.85" hidden="1" customHeight="1" outlineLevel="3">
      <c r="A2666" s="1154" t="s">
        <v>5496</v>
      </c>
      <c r="B2666" s="1158" t="s">
        <v>5497</v>
      </c>
      <c r="C2666" s="1154" t="s">
        <v>3533</v>
      </c>
      <c r="D2666" s="1156">
        <v>33.18</v>
      </c>
    </row>
    <row r="2667" spans="1:4" ht="11.85" hidden="1" customHeight="1" outlineLevel="3">
      <c r="A2667" s="1154" t="s">
        <v>5498</v>
      </c>
      <c r="B2667" s="1158" t="s">
        <v>5499</v>
      </c>
      <c r="C2667" s="1154" t="s">
        <v>3533</v>
      </c>
      <c r="D2667" s="1156">
        <v>32.369999999999997</v>
      </c>
    </row>
    <row r="2668" spans="1:4" ht="11.85" hidden="1" customHeight="1" outlineLevel="3">
      <c r="A2668" s="1154" t="s">
        <v>5500</v>
      </c>
      <c r="B2668" s="1158" t="s">
        <v>5501</v>
      </c>
      <c r="C2668" s="1154" t="s">
        <v>3533</v>
      </c>
      <c r="D2668" s="1156">
        <v>31.48</v>
      </c>
    </row>
    <row r="2669" spans="1:4" ht="11.85" hidden="1" customHeight="1" outlineLevel="3">
      <c r="A2669" s="1154" t="s">
        <v>5502</v>
      </c>
      <c r="B2669" s="1158" t="s">
        <v>5503</v>
      </c>
      <c r="C2669" s="1154" t="s">
        <v>3533</v>
      </c>
      <c r="D2669" s="1156">
        <v>30.27</v>
      </c>
    </row>
    <row r="2670" spans="1:4" ht="11.85" hidden="1" customHeight="1" outlineLevel="3">
      <c r="A2670" s="1154" t="s">
        <v>5504</v>
      </c>
      <c r="B2670" s="1158" t="s">
        <v>5505</v>
      </c>
      <c r="C2670" s="1154" t="s">
        <v>3533</v>
      </c>
      <c r="D2670" s="1156">
        <v>31.48</v>
      </c>
    </row>
    <row r="2671" spans="1:4" ht="11.85" hidden="1" customHeight="1" outlineLevel="3">
      <c r="A2671" s="1154" t="s">
        <v>5506</v>
      </c>
      <c r="B2671" s="1158" t="s">
        <v>5507</v>
      </c>
      <c r="C2671" s="1154" t="s">
        <v>3533</v>
      </c>
      <c r="D2671" s="1156">
        <v>30.27</v>
      </c>
    </row>
    <row r="2672" spans="1:4" ht="11.85" hidden="1" customHeight="1" outlineLevel="3">
      <c r="A2672" s="1154" t="s">
        <v>5508</v>
      </c>
      <c r="B2672" s="1158" t="s">
        <v>5509</v>
      </c>
      <c r="C2672" s="1154" t="s">
        <v>3533</v>
      </c>
      <c r="D2672" s="1156">
        <v>31.91</v>
      </c>
    </row>
    <row r="2673" spans="1:4" ht="11.85" hidden="1" customHeight="1" outlineLevel="3">
      <c r="A2673" s="1154" t="s">
        <v>5510</v>
      </c>
      <c r="B2673" s="1158" t="s">
        <v>5511</v>
      </c>
      <c r="C2673" s="1154" t="s">
        <v>3533</v>
      </c>
      <c r="D2673" s="1156">
        <v>31.91</v>
      </c>
    </row>
    <row r="2674" spans="1:4" ht="11.85" hidden="1" customHeight="1" outlineLevel="3">
      <c r="A2674" s="1154" t="s">
        <v>5512</v>
      </c>
      <c r="B2674" s="1158" t="s">
        <v>5513</v>
      </c>
      <c r="C2674" s="1154" t="s">
        <v>3533</v>
      </c>
      <c r="D2674" s="1156">
        <v>31.91</v>
      </c>
    </row>
    <row r="2675" spans="1:4" ht="11.85" hidden="1" customHeight="1" outlineLevel="2" collapsed="1">
      <c r="A2675" s="1140"/>
      <c r="B2675" s="1143" t="s">
        <v>5514</v>
      </c>
      <c r="C2675" s="1140"/>
      <c r="D2675" s="1141">
        <v>32.950000000000003</v>
      </c>
    </row>
    <row r="2676" spans="1:4" ht="11.85" hidden="1" customHeight="1" outlineLevel="3">
      <c r="A2676" s="1154" t="s">
        <v>5515</v>
      </c>
      <c r="B2676" s="1158" t="s">
        <v>5516</v>
      </c>
      <c r="C2676" s="1154" t="s">
        <v>3533</v>
      </c>
      <c r="D2676" s="1156">
        <v>27.16</v>
      </c>
    </row>
    <row r="2677" spans="1:4" ht="11.85" hidden="1" customHeight="1" outlineLevel="3">
      <c r="A2677" s="1154" t="s">
        <v>5517</v>
      </c>
      <c r="B2677" s="1158" t="s">
        <v>5518</v>
      </c>
      <c r="C2677" s="1154" t="s">
        <v>3533</v>
      </c>
      <c r="D2677" s="1156">
        <v>26.78</v>
      </c>
    </row>
    <row r="2678" spans="1:4" ht="11.85" hidden="1" customHeight="1" outlineLevel="3">
      <c r="A2678" s="1154" t="s">
        <v>5519</v>
      </c>
      <c r="B2678" s="1158" t="s">
        <v>5520</v>
      </c>
      <c r="C2678" s="1154" t="s">
        <v>3533</v>
      </c>
      <c r="D2678" s="1156">
        <v>26.55</v>
      </c>
    </row>
    <row r="2679" spans="1:4" ht="11.85" hidden="1" customHeight="1" outlineLevel="3">
      <c r="A2679" s="1154" t="s">
        <v>5521</v>
      </c>
      <c r="B2679" s="1158" t="s">
        <v>5522</v>
      </c>
      <c r="C2679" s="1154" t="s">
        <v>3533</v>
      </c>
      <c r="D2679" s="1156">
        <v>26.01</v>
      </c>
    </row>
    <row r="2680" spans="1:4" ht="11.85" hidden="1" customHeight="1" outlineLevel="3">
      <c r="A2680" s="1154" t="s">
        <v>5523</v>
      </c>
      <c r="B2680" s="1158" t="s">
        <v>5524</v>
      </c>
      <c r="C2680" s="1154" t="s">
        <v>3533</v>
      </c>
      <c r="D2680" s="1156">
        <v>26.57</v>
      </c>
    </row>
    <row r="2681" spans="1:4" ht="11.85" hidden="1" customHeight="1" outlineLevel="3">
      <c r="A2681" s="1154" t="s">
        <v>5525</v>
      </c>
      <c r="B2681" s="1158" t="s">
        <v>5526</v>
      </c>
      <c r="C2681" s="1154" t="s">
        <v>3533</v>
      </c>
      <c r="D2681" s="1156">
        <v>31.89</v>
      </c>
    </row>
    <row r="2682" spans="1:4" ht="11.85" hidden="1" customHeight="1" outlineLevel="3">
      <c r="A2682" s="1154" t="s">
        <v>5527</v>
      </c>
      <c r="B2682" s="1158" t="s">
        <v>5528</v>
      </c>
      <c r="C2682" s="1154" t="s">
        <v>3533</v>
      </c>
      <c r="D2682" s="1156">
        <v>26.42</v>
      </c>
    </row>
    <row r="2683" spans="1:4" ht="11.85" hidden="1" customHeight="1" outlineLevel="3">
      <c r="A2683" s="1154" t="s">
        <v>5529</v>
      </c>
      <c r="B2683" s="1158" t="s">
        <v>5530</v>
      </c>
      <c r="C2683" s="1154" t="s">
        <v>3533</v>
      </c>
      <c r="D2683" s="1156">
        <v>26.2</v>
      </c>
    </row>
    <row r="2684" spans="1:4" ht="11.85" hidden="1" customHeight="1" outlineLevel="3">
      <c r="A2684" s="1154" t="s">
        <v>5531</v>
      </c>
      <c r="B2684" s="1158" t="s">
        <v>5532</v>
      </c>
      <c r="C2684" s="1154" t="s">
        <v>3533</v>
      </c>
      <c r="D2684" s="1156">
        <v>32.369999999999997</v>
      </c>
    </row>
    <row r="2685" spans="1:4" ht="11.85" hidden="1" customHeight="1" outlineLevel="3">
      <c r="A2685" s="1154" t="s">
        <v>5533</v>
      </c>
      <c r="B2685" s="1158" t="s">
        <v>5534</v>
      </c>
      <c r="C2685" s="1154" t="s">
        <v>3533</v>
      </c>
      <c r="D2685" s="1156">
        <v>25.02</v>
      </c>
    </row>
    <row r="2686" spans="1:4" ht="11.85" hidden="1" customHeight="1" outlineLevel="3">
      <c r="A2686" s="1154" t="s">
        <v>5535</v>
      </c>
      <c r="B2686" s="1158" t="s">
        <v>5536</v>
      </c>
      <c r="C2686" s="1154" t="s">
        <v>3533</v>
      </c>
      <c r="D2686" s="1156">
        <v>26.01</v>
      </c>
    </row>
    <row r="2687" spans="1:4" ht="11.85" hidden="1" customHeight="1" outlineLevel="3">
      <c r="A2687" s="1154" t="s">
        <v>5537</v>
      </c>
      <c r="B2687" s="1158" t="s">
        <v>5538</v>
      </c>
      <c r="C2687" s="1154" t="s">
        <v>3533</v>
      </c>
      <c r="D2687" s="1156">
        <v>27.25</v>
      </c>
    </row>
    <row r="2688" spans="1:4" ht="11.85" hidden="1" customHeight="1" outlineLevel="3">
      <c r="A2688" s="1154" t="s">
        <v>5539</v>
      </c>
      <c r="B2688" s="1158" t="s">
        <v>5540</v>
      </c>
      <c r="C2688" s="1154" t="s">
        <v>3533</v>
      </c>
      <c r="D2688" s="1156">
        <v>25</v>
      </c>
    </row>
    <row r="2689" spans="1:4" ht="11.85" hidden="1" customHeight="1" outlineLevel="3">
      <c r="A2689" s="1154" t="s">
        <v>5541</v>
      </c>
      <c r="B2689" s="1158" t="s">
        <v>5542</v>
      </c>
      <c r="C2689" s="1154" t="s">
        <v>3533</v>
      </c>
      <c r="D2689" s="1156">
        <v>26.55</v>
      </c>
    </row>
    <row r="2690" spans="1:4" ht="11.85" hidden="1" customHeight="1" outlineLevel="3">
      <c r="A2690" s="1154" t="s">
        <v>5543</v>
      </c>
      <c r="B2690" s="1158" t="s">
        <v>5544</v>
      </c>
      <c r="C2690" s="1154" t="s">
        <v>3533</v>
      </c>
      <c r="D2690" s="1156">
        <v>27.04</v>
      </c>
    </row>
    <row r="2691" spans="1:4" ht="11.85" hidden="1" customHeight="1" outlineLevel="3">
      <c r="A2691" s="1154" t="s">
        <v>5545</v>
      </c>
      <c r="B2691" s="1158" t="s">
        <v>5546</v>
      </c>
      <c r="C2691" s="1154" t="s">
        <v>3533</v>
      </c>
      <c r="D2691" s="1156">
        <v>26.08</v>
      </c>
    </row>
    <row r="2692" spans="1:4" ht="11.85" hidden="1" customHeight="1" outlineLevel="3">
      <c r="A2692" s="1154" t="s">
        <v>5547</v>
      </c>
      <c r="B2692" s="1158" t="s">
        <v>5548</v>
      </c>
      <c r="C2692" s="1154" t="s">
        <v>3533</v>
      </c>
      <c r="D2692" s="1156">
        <v>26.7</v>
      </c>
    </row>
    <row r="2693" spans="1:4" ht="11.85" hidden="1" customHeight="1" outlineLevel="3">
      <c r="A2693" s="1154" t="s">
        <v>5549</v>
      </c>
      <c r="B2693" s="1158" t="s">
        <v>5550</v>
      </c>
      <c r="C2693" s="1154" t="s">
        <v>3533</v>
      </c>
      <c r="D2693" s="1156">
        <v>26.42</v>
      </c>
    </row>
    <row r="2694" spans="1:4" ht="11.85" hidden="1" customHeight="1" outlineLevel="3">
      <c r="A2694" s="1154" t="s">
        <v>5551</v>
      </c>
      <c r="B2694" s="1158" t="s">
        <v>5552</v>
      </c>
      <c r="C2694" s="1154" t="s">
        <v>3533</v>
      </c>
      <c r="D2694" s="1156">
        <v>28.16</v>
      </c>
    </row>
    <row r="2695" spans="1:4" ht="11.85" hidden="1" customHeight="1" outlineLevel="3">
      <c r="A2695" s="1154" t="s">
        <v>5553</v>
      </c>
      <c r="B2695" s="1158" t="s">
        <v>5554</v>
      </c>
      <c r="C2695" s="1154" t="s">
        <v>3533</v>
      </c>
      <c r="D2695" s="1156">
        <v>25.56</v>
      </c>
    </row>
    <row r="2696" spans="1:4" ht="11.85" hidden="1" customHeight="1" outlineLevel="3">
      <c r="A2696" s="1154" t="s">
        <v>5555</v>
      </c>
      <c r="B2696" s="1158" t="s">
        <v>5556</v>
      </c>
      <c r="C2696" s="1154" t="s">
        <v>3533</v>
      </c>
      <c r="D2696" s="1156">
        <v>26.42</v>
      </c>
    </row>
    <row r="2697" spans="1:4" ht="11.85" hidden="1" customHeight="1" outlineLevel="3">
      <c r="A2697" s="1154" t="s">
        <v>5557</v>
      </c>
      <c r="B2697" s="1158" t="s">
        <v>5558</v>
      </c>
      <c r="C2697" s="1154" t="s">
        <v>3533</v>
      </c>
      <c r="D2697" s="1156">
        <v>28.24</v>
      </c>
    </row>
    <row r="2698" spans="1:4" ht="11.85" hidden="1" customHeight="1" outlineLevel="3">
      <c r="A2698" s="1154" t="s">
        <v>5559</v>
      </c>
      <c r="B2698" s="1158" t="s">
        <v>5560</v>
      </c>
      <c r="C2698" s="1154" t="s">
        <v>3533</v>
      </c>
      <c r="D2698" s="1156">
        <v>24.53</v>
      </c>
    </row>
    <row r="2699" spans="1:4" ht="11.85" hidden="1" customHeight="1" outlineLevel="3">
      <c r="A2699" s="1154" t="s">
        <v>5561</v>
      </c>
      <c r="B2699" s="1158" t="s">
        <v>5562</v>
      </c>
      <c r="C2699" s="1154" t="s">
        <v>3533</v>
      </c>
      <c r="D2699" s="1156">
        <v>30.7</v>
      </c>
    </row>
    <row r="2700" spans="1:4" ht="11.85" hidden="1" customHeight="1" outlineLevel="3">
      <c r="A2700" s="1154" t="s">
        <v>5563</v>
      </c>
      <c r="B2700" s="1158" t="s">
        <v>5564</v>
      </c>
      <c r="C2700" s="1154" t="s">
        <v>3533</v>
      </c>
      <c r="D2700" s="1156">
        <v>26.39</v>
      </c>
    </row>
    <row r="2701" spans="1:4" ht="11.85" hidden="1" customHeight="1" outlineLevel="3">
      <c r="A2701" s="1154" t="s">
        <v>5565</v>
      </c>
      <c r="B2701" s="1158" t="s">
        <v>5566</v>
      </c>
      <c r="C2701" s="1154" t="s">
        <v>3533</v>
      </c>
      <c r="D2701" s="1156">
        <v>24.53</v>
      </c>
    </row>
    <row r="2702" spans="1:4" ht="11.85" hidden="1" customHeight="1" outlineLevel="3">
      <c r="A2702" s="1154" t="s">
        <v>5567</v>
      </c>
      <c r="B2702" s="1158" t="s">
        <v>5568</v>
      </c>
      <c r="C2702" s="1154" t="s">
        <v>3533</v>
      </c>
      <c r="D2702" s="1156">
        <v>26.01</v>
      </c>
    </row>
    <row r="2703" spans="1:4" ht="11.85" hidden="1" customHeight="1" outlineLevel="3">
      <c r="A2703" s="1154" t="s">
        <v>5569</v>
      </c>
      <c r="B2703" s="1158" t="s">
        <v>5570</v>
      </c>
      <c r="C2703" s="1154" t="s">
        <v>3533</v>
      </c>
      <c r="D2703" s="1156">
        <v>26.57</v>
      </c>
    </row>
    <row r="2704" spans="1:4" ht="11.85" hidden="1" customHeight="1" outlineLevel="3">
      <c r="A2704" s="1154" t="s">
        <v>5571</v>
      </c>
      <c r="B2704" s="1158" t="s">
        <v>5572</v>
      </c>
      <c r="C2704" s="1154" t="s">
        <v>3533</v>
      </c>
      <c r="D2704" s="1156">
        <v>25.04</v>
      </c>
    </row>
    <row r="2705" spans="1:4" ht="11.85" hidden="1" customHeight="1" outlineLevel="3">
      <c r="A2705" s="1154" t="s">
        <v>5573</v>
      </c>
      <c r="B2705" s="1158" t="s">
        <v>5574</v>
      </c>
      <c r="C2705" s="1154" t="s">
        <v>3533</v>
      </c>
      <c r="D2705" s="1156">
        <v>28.16</v>
      </c>
    </row>
    <row r="2706" spans="1:4" ht="11.85" hidden="1" customHeight="1" outlineLevel="3">
      <c r="A2706" s="1154" t="s">
        <v>5575</v>
      </c>
      <c r="B2706" s="1158" t="s">
        <v>5576</v>
      </c>
      <c r="C2706" s="1154" t="s">
        <v>3533</v>
      </c>
      <c r="D2706" s="1156">
        <v>26.2</v>
      </c>
    </row>
    <row r="2707" spans="1:4" ht="11.85" hidden="1" customHeight="1" outlineLevel="3">
      <c r="A2707" s="1154" t="s">
        <v>5577</v>
      </c>
      <c r="B2707" s="1158" t="s">
        <v>5578</v>
      </c>
      <c r="C2707" s="1154" t="s">
        <v>3533</v>
      </c>
      <c r="D2707" s="1156">
        <v>28.16</v>
      </c>
    </row>
    <row r="2708" spans="1:4" ht="11.85" hidden="1" customHeight="1" outlineLevel="3">
      <c r="A2708" s="1154" t="s">
        <v>5579</v>
      </c>
      <c r="B2708" s="1158" t="s">
        <v>5580</v>
      </c>
      <c r="C2708" s="1154" t="s">
        <v>3533</v>
      </c>
      <c r="D2708" s="1156">
        <v>25.73</v>
      </c>
    </row>
    <row r="2709" spans="1:4" ht="11.85" hidden="1" customHeight="1" outlineLevel="3">
      <c r="A2709" s="1154" t="s">
        <v>5581</v>
      </c>
      <c r="B2709" s="1158" t="s">
        <v>5582</v>
      </c>
      <c r="C2709" s="1154" t="s">
        <v>3533</v>
      </c>
      <c r="D2709" s="1156">
        <v>30.7</v>
      </c>
    </row>
    <row r="2710" spans="1:4" ht="11.85" hidden="1" customHeight="1" outlineLevel="3">
      <c r="A2710" s="1154" t="s">
        <v>5583</v>
      </c>
      <c r="B2710" s="1158" t="s">
        <v>5584</v>
      </c>
      <c r="C2710" s="1154" t="s">
        <v>3533</v>
      </c>
      <c r="D2710" s="1156">
        <v>29.93</v>
      </c>
    </row>
    <row r="2711" spans="1:4" ht="11.85" hidden="1" customHeight="1" outlineLevel="3">
      <c r="A2711" s="1154" t="s">
        <v>5585</v>
      </c>
      <c r="B2711" s="1158" t="s">
        <v>5586</v>
      </c>
      <c r="C2711" s="1154" t="s">
        <v>3533</v>
      </c>
      <c r="D2711" s="1156">
        <v>24.53</v>
      </c>
    </row>
    <row r="2712" spans="1:4" ht="11.85" hidden="1" customHeight="1" outlineLevel="3">
      <c r="A2712" s="1154" t="s">
        <v>5587</v>
      </c>
      <c r="B2712" s="1158" t="s">
        <v>5588</v>
      </c>
      <c r="C2712" s="1154" t="s">
        <v>3533</v>
      </c>
      <c r="D2712" s="1156">
        <v>26.2</v>
      </c>
    </row>
    <row r="2713" spans="1:4" ht="11.85" hidden="1" customHeight="1" outlineLevel="3">
      <c r="A2713" s="1154" t="s">
        <v>5589</v>
      </c>
      <c r="B2713" s="1158" t="s">
        <v>5590</v>
      </c>
      <c r="C2713" s="1154" t="s">
        <v>3533</v>
      </c>
      <c r="D2713" s="1156">
        <v>30.7</v>
      </c>
    </row>
    <row r="2714" spans="1:4" ht="11.85" hidden="1" customHeight="1" outlineLevel="3">
      <c r="A2714" s="1154" t="s">
        <v>5591</v>
      </c>
      <c r="B2714" s="1158" t="s">
        <v>5592</v>
      </c>
      <c r="C2714" s="1154" t="s">
        <v>3533</v>
      </c>
      <c r="D2714" s="1156">
        <v>26.42</v>
      </c>
    </row>
    <row r="2715" spans="1:4" ht="11.85" hidden="1" customHeight="1" outlineLevel="3">
      <c r="A2715" s="1154" t="s">
        <v>5593</v>
      </c>
      <c r="B2715" s="1158" t="s">
        <v>5594</v>
      </c>
      <c r="C2715" s="1154" t="s">
        <v>3533</v>
      </c>
      <c r="D2715" s="1156">
        <v>26.2</v>
      </c>
    </row>
    <row r="2716" spans="1:4" ht="11.85" hidden="1" customHeight="1" outlineLevel="3">
      <c r="A2716" s="1154" t="s">
        <v>5595</v>
      </c>
      <c r="B2716" s="1158" t="s">
        <v>5596</v>
      </c>
      <c r="C2716" s="1154" t="s">
        <v>3533</v>
      </c>
      <c r="D2716" s="1156">
        <v>23.8</v>
      </c>
    </row>
    <row r="2717" spans="1:4" ht="11.85" hidden="1" customHeight="1" outlineLevel="3">
      <c r="A2717" s="1154" t="s">
        <v>5597</v>
      </c>
      <c r="B2717" s="1158" t="s">
        <v>5598</v>
      </c>
      <c r="C2717" s="1154" t="s">
        <v>3533</v>
      </c>
      <c r="D2717" s="1156">
        <v>28.16</v>
      </c>
    </row>
    <row r="2718" spans="1:4" ht="11.85" hidden="1" customHeight="1" outlineLevel="3">
      <c r="A2718" s="1154" t="s">
        <v>5599</v>
      </c>
      <c r="B2718" s="1158" t="s">
        <v>5600</v>
      </c>
      <c r="C2718" s="1154" t="s">
        <v>3533</v>
      </c>
      <c r="D2718" s="1156">
        <v>28.16</v>
      </c>
    </row>
    <row r="2719" spans="1:4" ht="11.85" hidden="1" customHeight="1" outlineLevel="3">
      <c r="A2719" s="1154" t="s">
        <v>5601</v>
      </c>
      <c r="B2719" s="1158" t="s">
        <v>5602</v>
      </c>
      <c r="C2719" s="1154" t="s">
        <v>3533</v>
      </c>
      <c r="D2719" s="1156">
        <v>28.16</v>
      </c>
    </row>
    <row r="2720" spans="1:4" ht="11.85" hidden="1" customHeight="1" outlineLevel="3">
      <c r="A2720" s="1154" t="s">
        <v>5603</v>
      </c>
      <c r="B2720" s="1158" t="s">
        <v>5604</v>
      </c>
      <c r="C2720" s="1154" t="s">
        <v>3533</v>
      </c>
      <c r="D2720" s="1156">
        <v>28.16</v>
      </c>
    </row>
    <row r="2721" spans="1:4" ht="11.85" hidden="1" customHeight="1" outlineLevel="3">
      <c r="A2721" s="1154" t="s">
        <v>5605</v>
      </c>
      <c r="B2721" s="1158" t="s">
        <v>5606</v>
      </c>
      <c r="C2721" s="1154" t="s">
        <v>3533</v>
      </c>
      <c r="D2721" s="1156">
        <v>28.16</v>
      </c>
    </row>
    <row r="2722" spans="1:4" ht="11.85" hidden="1" customHeight="1" outlineLevel="3">
      <c r="A2722" s="1154" t="s">
        <v>5607</v>
      </c>
      <c r="B2722" s="1158" t="s">
        <v>5608</v>
      </c>
      <c r="C2722" s="1154" t="s">
        <v>3533</v>
      </c>
      <c r="D2722" s="1156">
        <v>30.7</v>
      </c>
    </row>
    <row r="2723" spans="1:4" ht="11.85" hidden="1" customHeight="1" outlineLevel="3">
      <c r="A2723" s="1154" t="s">
        <v>5609</v>
      </c>
      <c r="B2723" s="1158" t="s">
        <v>5610</v>
      </c>
      <c r="C2723" s="1154" t="s">
        <v>3533</v>
      </c>
      <c r="D2723" s="1156">
        <v>28.36</v>
      </c>
    </row>
    <row r="2724" spans="1:4" ht="11.85" hidden="1" customHeight="1" outlineLevel="3">
      <c r="A2724" s="1154" t="s">
        <v>5611</v>
      </c>
      <c r="B2724" s="1158" t="s">
        <v>5612</v>
      </c>
      <c r="C2724" s="1154" t="s">
        <v>3533</v>
      </c>
      <c r="D2724" s="1156">
        <v>32.950000000000003</v>
      </c>
    </row>
    <row r="2725" spans="1:4" ht="11.85" hidden="1" customHeight="1" outlineLevel="3">
      <c r="A2725" s="1154" t="s">
        <v>5613</v>
      </c>
      <c r="B2725" s="1158" t="s">
        <v>5614</v>
      </c>
      <c r="C2725" s="1154" t="s">
        <v>3533</v>
      </c>
      <c r="D2725" s="1156">
        <v>29.04</v>
      </c>
    </row>
    <row r="2726" spans="1:4" ht="11.85" hidden="1" customHeight="1" outlineLevel="3">
      <c r="A2726" s="1154" t="s">
        <v>5615</v>
      </c>
      <c r="B2726" s="1158" t="s">
        <v>5616</v>
      </c>
      <c r="C2726" s="1154" t="s">
        <v>3533</v>
      </c>
      <c r="D2726" s="1156">
        <v>32.950000000000003</v>
      </c>
    </row>
    <row r="2727" spans="1:4" ht="11.85" hidden="1" customHeight="1" outlineLevel="3">
      <c r="A2727" s="1154" t="s">
        <v>5617</v>
      </c>
      <c r="B2727" s="1158" t="s">
        <v>5618</v>
      </c>
      <c r="C2727" s="1154" t="s">
        <v>3533</v>
      </c>
      <c r="D2727" s="1156">
        <v>32.950000000000003</v>
      </c>
    </row>
    <row r="2728" spans="1:4" ht="11.85" hidden="1" customHeight="1" outlineLevel="3">
      <c r="A2728" s="1154" t="s">
        <v>5619</v>
      </c>
      <c r="B2728" s="1158" t="s">
        <v>5620</v>
      </c>
      <c r="C2728" s="1154" t="s">
        <v>3533</v>
      </c>
      <c r="D2728" s="1156">
        <v>31.62</v>
      </c>
    </row>
    <row r="2729" spans="1:4" ht="11.85" hidden="1" customHeight="1" outlineLevel="3">
      <c r="A2729" s="1154" t="s">
        <v>5621</v>
      </c>
      <c r="B2729" s="1158" t="s">
        <v>5622</v>
      </c>
      <c r="C2729" s="1154" t="s">
        <v>3533</v>
      </c>
      <c r="D2729" s="1156">
        <v>27.93</v>
      </c>
    </row>
    <row r="2730" spans="1:4" ht="11.85" hidden="1" customHeight="1" outlineLevel="3">
      <c r="A2730" s="1154" t="s">
        <v>5623</v>
      </c>
      <c r="B2730" s="1158" t="s">
        <v>5624</v>
      </c>
      <c r="C2730" s="1154" t="s">
        <v>3533</v>
      </c>
      <c r="D2730" s="1156">
        <v>27.93</v>
      </c>
    </row>
    <row r="2731" spans="1:4" ht="11.85" hidden="1" customHeight="1" outlineLevel="3">
      <c r="A2731" s="1154" t="s">
        <v>5625</v>
      </c>
      <c r="B2731" s="1158" t="s">
        <v>5626</v>
      </c>
      <c r="C2731" s="1154" t="s">
        <v>3533</v>
      </c>
      <c r="D2731" s="1156">
        <v>32.950000000000003</v>
      </c>
    </row>
    <row r="2732" spans="1:4" ht="11.85" hidden="1" customHeight="1" outlineLevel="3">
      <c r="A2732" s="1154" t="s">
        <v>5627</v>
      </c>
      <c r="B2732" s="1158" t="s">
        <v>5628</v>
      </c>
      <c r="C2732" s="1154" t="s">
        <v>3533</v>
      </c>
      <c r="D2732" s="1156">
        <v>32.950000000000003</v>
      </c>
    </row>
    <row r="2733" spans="1:4" ht="11.85" hidden="1" customHeight="1" outlineLevel="3">
      <c r="A2733" s="1154" t="s">
        <v>5629</v>
      </c>
      <c r="B2733" s="1158" t="s">
        <v>5630</v>
      </c>
      <c r="C2733" s="1154" t="s">
        <v>3533</v>
      </c>
      <c r="D2733" s="1156">
        <v>32.950000000000003</v>
      </c>
    </row>
    <row r="2734" spans="1:4" ht="11.85" hidden="1" customHeight="1" outlineLevel="3">
      <c r="A2734" s="1154" t="s">
        <v>5631</v>
      </c>
      <c r="B2734" s="1158" t="s">
        <v>5632</v>
      </c>
      <c r="C2734" s="1154" t="s">
        <v>3533</v>
      </c>
      <c r="D2734" s="1156">
        <v>32.56</v>
      </c>
    </row>
    <row r="2735" spans="1:4" ht="11.85" hidden="1" customHeight="1" outlineLevel="3">
      <c r="A2735" s="1154" t="s">
        <v>5633</v>
      </c>
      <c r="B2735" s="1158" t="s">
        <v>5634</v>
      </c>
      <c r="C2735" s="1154" t="s">
        <v>3533</v>
      </c>
      <c r="D2735" s="1156">
        <v>30.82</v>
      </c>
    </row>
    <row r="2736" spans="1:4" ht="11.85" hidden="1" customHeight="1" outlineLevel="3">
      <c r="A2736" s="1154" t="s">
        <v>5635</v>
      </c>
      <c r="B2736" s="1158" t="s">
        <v>5636</v>
      </c>
      <c r="C2736" s="1154" t="s">
        <v>3533</v>
      </c>
      <c r="D2736" s="1156">
        <v>32.369999999999997</v>
      </c>
    </row>
    <row r="2737" spans="1:4" ht="11.85" hidden="1" customHeight="1" outlineLevel="3">
      <c r="A2737" s="1154" t="s">
        <v>5637</v>
      </c>
      <c r="B2737" s="1158" t="s">
        <v>5638</v>
      </c>
      <c r="C2737" s="1154" t="s">
        <v>3533</v>
      </c>
      <c r="D2737" s="1156">
        <v>27.93</v>
      </c>
    </row>
    <row r="2738" spans="1:4" ht="11.85" hidden="1" customHeight="1" outlineLevel="3">
      <c r="A2738" s="1154" t="s">
        <v>5639</v>
      </c>
      <c r="B2738" s="1158" t="s">
        <v>5640</v>
      </c>
      <c r="C2738" s="1154" t="s">
        <v>3533</v>
      </c>
      <c r="D2738" s="1156">
        <v>28.16</v>
      </c>
    </row>
    <row r="2739" spans="1:4" ht="11.85" hidden="1" customHeight="1" outlineLevel="3">
      <c r="A2739" s="1154" t="s">
        <v>5641</v>
      </c>
      <c r="B2739" s="1158" t="s">
        <v>5642</v>
      </c>
      <c r="C2739" s="1154" t="s">
        <v>3533</v>
      </c>
      <c r="D2739" s="1156">
        <v>27.93</v>
      </c>
    </row>
    <row r="2740" spans="1:4" ht="11.85" hidden="1" customHeight="1" outlineLevel="3">
      <c r="A2740" s="1154" t="s">
        <v>5643</v>
      </c>
      <c r="B2740" s="1158" t="s">
        <v>5644</v>
      </c>
      <c r="C2740" s="1154" t="s">
        <v>3533</v>
      </c>
      <c r="D2740" s="1156">
        <v>28.36</v>
      </c>
    </row>
    <row r="2741" spans="1:4" ht="11.85" hidden="1" customHeight="1" outlineLevel="3">
      <c r="A2741" s="1154" t="s">
        <v>5645</v>
      </c>
      <c r="B2741" s="1158" t="s">
        <v>5646</v>
      </c>
      <c r="C2741" s="1154" t="s">
        <v>3533</v>
      </c>
      <c r="D2741" s="1156">
        <v>28.54</v>
      </c>
    </row>
    <row r="2742" spans="1:4" ht="11.85" hidden="1" customHeight="1" outlineLevel="3">
      <c r="A2742" s="1154" t="s">
        <v>5647</v>
      </c>
      <c r="B2742" s="1158" t="s">
        <v>5648</v>
      </c>
      <c r="C2742" s="1154" t="s">
        <v>3533</v>
      </c>
      <c r="D2742" s="1156">
        <v>27.93</v>
      </c>
    </row>
    <row r="2743" spans="1:4" ht="11.85" hidden="1" customHeight="1" outlineLevel="3">
      <c r="A2743" s="1154" t="s">
        <v>5649</v>
      </c>
      <c r="B2743" s="1158" t="s">
        <v>5650</v>
      </c>
      <c r="C2743" s="1154" t="s">
        <v>3533</v>
      </c>
      <c r="D2743" s="1156">
        <v>30.11</v>
      </c>
    </row>
    <row r="2744" spans="1:4" ht="11.85" hidden="1" customHeight="1" outlineLevel="3">
      <c r="A2744" s="1154" t="s">
        <v>5651</v>
      </c>
      <c r="B2744" s="1158" t="s">
        <v>5652</v>
      </c>
      <c r="C2744" s="1154" t="s">
        <v>3533</v>
      </c>
      <c r="D2744" s="1156">
        <v>28.16</v>
      </c>
    </row>
    <row r="2745" spans="1:4" ht="11.85" hidden="1" customHeight="1" outlineLevel="3">
      <c r="A2745" s="1154" t="s">
        <v>5653</v>
      </c>
      <c r="B2745" s="1158" t="s">
        <v>5654</v>
      </c>
      <c r="C2745" s="1154" t="s">
        <v>3533</v>
      </c>
      <c r="D2745" s="1156">
        <v>26.92</v>
      </c>
    </row>
    <row r="2746" spans="1:4" ht="11.85" hidden="1" customHeight="1" outlineLevel="3">
      <c r="A2746" s="1154" t="s">
        <v>5655</v>
      </c>
      <c r="B2746" s="1158" t="s">
        <v>5656</v>
      </c>
      <c r="C2746" s="1154" t="s">
        <v>3533</v>
      </c>
      <c r="D2746" s="1156">
        <v>26.87</v>
      </c>
    </row>
    <row r="2747" spans="1:4" ht="11.85" hidden="1" customHeight="1" outlineLevel="3">
      <c r="A2747" s="1154" t="s">
        <v>5657</v>
      </c>
      <c r="B2747" s="1158" t="s">
        <v>5658</v>
      </c>
      <c r="C2747" s="1154" t="s">
        <v>3533</v>
      </c>
      <c r="D2747" s="1156">
        <v>32.14</v>
      </c>
    </row>
    <row r="2748" spans="1:4" ht="11.85" hidden="1" customHeight="1" outlineLevel="3">
      <c r="A2748" s="1154" t="s">
        <v>5659</v>
      </c>
      <c r="B2748" s="1158" t="s">
        <v>5660</v>
      </c>
      <c r="C2748" s="1154" t="s">
        <v>3533</v>
      </c>
      <c r="D2748" s="1156">
        <v>29.91</v>
      </c>
    </row>
    <row r="2749" spans="1:4" ht="11.85" hidden="1" customHeight="1" outlineLevel="3">
      <c r="A2749" s="1154" t="s">
        <v>5661</v>
      </c>
      <c r="B2749" s="1158" t="s">
        <v>5662</v>
      </c>
      <c r="C2749" s="1154" t="s">
        <v>3533</v>
      </c>
      <c r="D2749" s="1156">
        <v>32.950000000000003</v>
      </c>
    </row>
    <row r="2750" spans="1:4" ht="11.85" hidden="1" customHeight="1" outlineLevel="3">
      <c r="A2750" s="1154" t="s">
        <v>5663</v>
      </c>
      <c r="B2750" s="1158" t="s">
        <v>5664</v>
      </c>
      <c r="C2750" s="1154" t="s">
        <v>3533</v>
      </c>
      <c r="D2750" s="1156">
        <v>29.19</v>
      </c>
    </row>
    <row r="2751" spans="1:4" ht="11.85" hidden="1" customHeight="1" outlineLevel="3">
      <c r="A2751" s="1154" t="s">
        <v>5665</v>
      </c>
      <c r="B2751" s="1158" t="s">
        <v>5666</v>
      </c>
      <c r="C2751" s="1154" t="s">
        <v>3533</v>
      </c>
      <c r="D2751" s="1156">
        <v>29.19</v>
      </c>
    </row>
    <row r="2752" spans="1:4" ht="11.85" hidden="1" customHeight="1" outlineLevel="3">
      <c r="A2752" s="1154" t="s">
        <v>5667</v>
      </c>
      <c r="B2752" s="1158" t="s">
        <v>5668</v>
      </c>
      <c r="C2752" s="1154" t="s">
        <v>3533</v>
      </c>
      <c r="D2752" s="1156">
        <v>29.32</v>
      </c>
    </row>
    <row r="2753" spans="1:4" ht="11.85" hidden="1" customHeight="1" outlineLevel="3">
      <c r="A2753" s="1154" t="s">
        <v>5669</v>
      </c>
      <c r="B2753" s="1158" t="s">
        <v>5670</v>
      </c>
      <c r="C2753" s="1154" t="s">
        <v>3533</v>
      </c>
      <c r="D2753" s="1156">
        <v>27.93</v>
      </c>
    </row>
    <row r="2754" spans="1:4" ht="11.85" hidden="1" customHeight="1" outlineLevel="3">
      <c r="A2754" s="1154"/>
      <c r="B2754" s="1158" t="s">
        <v>5671</v>
      </c>
      <c r="C2754" s="1154" t="s">
        <v>3533</v>
      </c>
      <c r="D2754" s="1156">
        <v>28.55</v>
      </c>
    </row>
    <row r="2755" spans="1:4" ht="11.85" hidden="1" customHeight="1" outlineLevel="3">
      <c r="A2755" s="1154" t="s">
        <v>5672</v>
      </c>
      <c r="B2755" s="1158" t="s">
        <v>5673</v>
      </c>
      <c r="C2755" s="1154" t="s">
        <v>3533</v>
      </c>
      <c r="D2755" s="1156">
        <v>26.87</v>
      </c>
    </row>
    <row r="2756" spans="1:4" ht="11.85" hidden="1" customHeight="1" outlineLevel="3">
      <c r="A2756" s="1154" t="s">
        <v>5674</v>
      </c>
      <c r="B2756" s="1158" t="s">
        <v>5675</v>
      </c>
      <c r="C2756" s="1154" t="s">
        <v>3533</v>
      </c>
      <c r="D2756" s="1156">
        <v>32.950000000000003</v>
      </c>
    </row>
    <row r="2757" spans="1:4" ht="11.85" hidden="1" customHeight="1" outlineLevel="3">
      <c r="A2757" s="1154" t="s">
        <v>5676</v>
      </c>
      <c r="B2757" s="1158" t="s">
        <v>5677</v>
      </c>
      <c r="C2757" s="1154" t="s">
        <v>3533</v>
      </c>
      <c r="D2757" s="1156">
        <v>29.98</v>
      </c>
    </row>
    <row r="2758" spans="1:4" ht="11.85" hidden="1" customHeight="1" outlineLevel="3">
      <c r="A2758" s="1154" t="s">
        <v>5678</v>
      </c>
      <c r="B2758" s="1158" t="s">
        <v>5679</v>
      </c>
      <c r="C2758" s="1154" t="s">
        <v>3533</v>
      </c>
      <c r="D2758" s="1156">
        <v>28.16</v>
      </c>
    </row>
    <row r="2759" spans="1:4" ht="11.85" hidden="1" customHeight="1" outlineLevel="3">
      <c r="A2759" s="1154" t="s">
        <v>5680</v>
      </c>
      <c r="B2759" s="1158" t="s">
        <v>5681</v>
      </c>
      <c r="C2759" s="1154" t="s">
        <v>3533</v>
      </c>
      <c r="D2759" s="1156">
        <v>26.87</v>
      </c>
    </row>
    <row r="2760" spans="1:4" ht="11.85" hidden="1" customHeight="1" outlineLevel="3">
      <c r="A2760" s="1154" t="s">
        <v>5682</v>
      </c>
      <c r="B2760" s="1158" t="s">
        <v>5683</v>
      </c>
      <c r="C2760" s="1154" t="s">
        <v>3533</v>
      </c>
      <c r="D2760" s="1156">
        <v>28.76</v>
      </c>
    </row>
    <row r="2761" spans="1:4" ht="11.85" hidden="1" customHeight="1" outlineLevel="3">
      <c r="A2761" s="1154" t="s">
        <v>5684</v>
      </c>
      <c r="B2761" s="1158" t="s">
        <v>5685</v>
      </c>
      <c r="C2761" s="1154" t="s">
        <v>3533</v>
      </c>
      <c r="D2761" s="1156">
        <v>27.9</v>
      </c>
    </row>
    <row r="2762" spans="1:4" ht="11.85" hidden="1" customHeight="1" outlineLevel="3">
      <c r="A2762" s="1154" t="s">
        <v>5686</v>
      </c>
      <c r="B2762" s="1158" t="s">
        <v>5687</v>
      </c>
      <c r="C2762" s="1154" t="s">
        <v>3533</v>
      </c>
      <c r="D2762" s="1156">
        <v>32.950000000000003</v>
      </c>
    </row>
    <row r="2763" spans="1:4" ht="11.85" hidden="1" customHeight="1" outlineLevel="3">
      <c r="A2763" s="1154" t="s">
        <v>5688</v>
      </c>
      <c r="B2763" s="1158" t="s">
        <v>5689</v>
      </c>
      <c r="C2763" s="1154" t="s">
        <v>3533</v>
      </c>
      <c r="D2763" s="1156">
        <v>28.67</v>
      </c>
    </row>
    <row r="2764" spans="1:4" ht="11.85" hidden="1" customHeight="1" outlineLevel="3">
      <c r="A2764" s="1154" t="s">
        <v>5690</v>
      </c>
      <c r="B2764" s="1158" t="s">
        <v>5691</v>
      </c>
      <c r="C2764" s="1154" t="s">
        <v>3533</v>
      </c>
      <c r="D2764" s="1156">
        <v>32.950000000000003</v>
      </c>
    </row>
    <row r="2765" spans="1:4" ht="11.85" hidden="1" customHeight="1" outlineLevel="3">
      <c r="A2765" s="1154" t="s">
        <v>5692</v>
      </c>
      <c r="B2765" s="1158" t="s">
        <v>5693</v>
      </c>
      <c r="C2765" s="1154" t="s">
        <v>3533</v>
      </c>
      <c r="D2765" s="1156">
        <v>28.35</v>
      </c>
    </row>
    <row r="2766" spans="1:4" ht="11.85" hidden="1" customHeight="1" outlineLevel="3">
      <c r="A2766" s="1154" t="s">
        <v>5694</v>
      </c>
      <c r="B2766" s="1158" t="s">
        <v>5695</v>
      </c>
      <c r="C2766" s="1154" t="s">
        <v>3533</v>
      </c>
      <c r="D2766" s="1156">
        <v>26.87</v>
      </c>
    </row>
    <row r="2767" spans="1:4" ht="11.85" hidden="1" customHeight="1" outlineLevel="3">
      <c r="A2767" s="1154" t="s">
        <v>5696</v>
      </c>
      <c r="B2767" s="1158" t="s">
        <v>5697</v>
      </c>
      <c r="C2767" s="1154" t="s">
        <v>3533</v>
      </c>
      <c r="D2767" s="1156">
        <v>32.950000000000003</v>
      </c>
    </row>
    <row r="2768" spans="1:4" ht="11.85" hidden="1" customHeight="1" outlineLevel="3">
      <c r="A2768" s="1154" t="s">
        <v>5698</v>
      </c>
      <c r="B2768" s="1158" t="s">
        <v>5699</v>
      </c>
      <c r="C2768" s="1154" t="s">
        <v>3533</v>
      </c>
      <c r="D2768" s="1156">
        <v>32.950000000000003</v>
      </c>
    </row>
    <row r="2769" spans="1:4" ht="11.85" hidden="1" customHeight="1" outlineLevel="3">
      <c r="A2769" s="1154" t="s">
        <v>5700</v>
      </c>
      <c r="B2769" s="1158" t="s">
        <v>5701</v>
      </c>
      <c r="C2769" s="1154" t="s">
        <v>3533</v>
      </c>
      <c r="D2769" s="1156">
        <v>26.92</v>
      </c>
    </row>
    <row r="2770" spans="1:4" ht="11.85" hidden="1" customHeight="1" outlineLevel="3">
      <c r="A2770" s="1154" t="s">
        <v>5702</v>
      </c>
      <c r="B2770" s="1158" t="s">
        <v>5703</v>
      </c>
      <c r="C2770" s="1154" t="s">
        <v>3533</v>
      </c>
      <c r="D2770" s="1156">
        <v>28.36</v>
      </c>
    </row>
    <row r="2771" spans="1:4" ht="11.85" hidden="1" customHeight="1" outlineLevel="3">
      <c r="A2771" s="1154" t="s">
        <v>5704</v>
      </c>
      <c r="B2771" s="1158" t="s">
        <v>5705</v>
      </c>
      <c r="C2771" s="1154" t="s">
        <v>3533</v>
      </c>
      <c r="D2771" s="1156">
        <v>32.950000000000003</v>
      </c>
    </row>
    <row r="2772" spans="1:4" ht="11.85" hidden="1" customHeight="1" outlineLevel="3">
      <c r="A2772" s="1154" t="s">
        <v>5706</v>
      </c>
      <c r="B2772" s="1158" t="s">
        <v>5707</v>
      </c>
      <c r="C2772" s="1154" t="s">
        <v>3533</v>
      </c>
      <c r="D2772" s="1156">
        <v>32.950000000000003</v>
      </c>
    </row>
    <row r="2773" spans="1:4" ht="11.85" hidden="1" customHeight="1" outlineLevel="3">
      <c r="A2773" s="1154" t="s">
        <v>5708</v>
      </c>
      <c r="B2773" s="1158" t="s">
        <v>5709</v>
      </c>
      <c r="C2773" s="1154" t="s">
        <v>3533</v>
      </c>
      <c r="D2773" s="1156">
        <v>27.93</v>
      </c>
    </row>
    <row r="2774" spans="1:4" ht="11.85" hidden="1" customHeight="1" outlineLevel="3">
      <c r="A2774" s="1154" t="s">
        <v>5710</v>
      </c>
      <c r="B2774" s="1158" t="s">
        <v>5711</v>
      </c>
      <c r="C2774" s="1154" t="s">
        <v>3533</v>
      </c>
      <c r="D2774" s="1156">
        <v>28.36</v>
      </c>
    </row>
    <row r="2775" spans="1:4" ht="11.85" hidden="1" customHeight="1" outlineLevel="3">
      <c r="A2775" s="1154" t="s">
        <v>5712</v>
      </c>
      <c r="B2775" s="1158" t="s">
        <v>5713</v>
      </c>
      <c r="C2775" s="1154" t="s">
        <v>3533</v>
      </c>
      <c r="D2775" s="1156">
        <v>28.36</v>
      </c>
    </row>
    <row r="2776" spans="1:4" ht="11.85" hidden="1" customHeight="1" outlineLevel="3">
      <c r="A2776" s="1154" t="s">
        <v>5714</v>
      </c>
      <c r="B2776" s="1158" t="s">
        <v>5715</v>
      </c>
      <c r="C2776" s="1154" t="s">
        <v>3533</v>
      </c>
      <c r="D2776" s="1156">
        <v>28.36</v>
      </c>
    </row>
    <row r="2777" spans="1:4" ht="11.85" hidden="1" customHeight="1" outlineLevel="3">
      <c r="A2777" s="1154" t="s">
        <v>5716</v>
      </c>
      <c r="B2777" s="1158" t="s">
        <v>5717</v>
      </c>
      <c r="C2777" s="1154" t="s">
        <v>3533</v>
      </c>
      <c r="D2777" s="1156">
        <v>28.54</v>
      </c>
    </row>
    <row r="2778" spans="1:4" ht="11.85" hidden="1" customHeight="1" outlineLevel="3">
      <c r="A2778" s="1154" t="s">
        <v>5718</v>
      </c>
      <c r="B2778" s="1158" t="s">
        <v>5719</v>
      </c>
      <c r="C2778" s="1154" t="s">
        <v>3533</v>
      </c>
      <c r="D2778" s="1156">
        <v>28.54</v>
      </c>
    </row>
    <row r="2779" spans="1:4" ht="11.85" hidden="1" customHeight="1" outlineLevel="3">
      <c r="A2779" s="1154" t="s">
        <v>5720</v>
      </c>
      <c r="B2779" s="1158" t="s">
        <v>5721</v>
      </c>
      <c r="C2779" s="1154" t="s">
        <v>3533</v>
      </c>
      <c r="D2779" s="1156">
        <v>28.16</v>
      </c>
    </row>
    <row r="2780" spans="1:4" ht="11.85" hidden="1" customHeight="1" outlineLevel="3">
      <c r="A2780" s="1154" t="s">
        <v>5722</v>
      </c>
      <c r="B2780" s="1158" t="s">
        <v>5723</v>
      </c>
      <c r="C2780" s="1154" t="s">
        <v>3533</v>
      </c>
      <c r="D2780" s="1156">
        <v>28.5</v>
      </c>
    </row>
    <row r="2781" spans="1:4" ht="11.85" hidden="1" customHeight="1" outlineLevel="3">
      <c r="A2781" s="1154" t="s">
        <v>5724</v>
      </c>
      <c r="B2781" s="1158" t="s">
        <v>5725</v>
      </c>
      <c r="C2781" s="1154" t="s">
        <v>3533</v>
      </c>
      <c r="D2781" s="1156">
        <v>32.950000000000003</v>
      </c>
    </row>
    <row r="2782" spans="1:4" ht="11.85" hidden="1" customHeight="1" outlineLevel="3">
      <c r="A2782" s="1154" t="s">
        <v>5726</v>
      </c>
      <c r="B2782" s="1158" t="s">
        <v>5727</v>
      </c>
      <c r="C2782" s="1154" t="s">
        <v>3533</v>
      </c>
      <c r="D2782" s="1156">
        <v>26.87</v>
      </c>
    </row>
    <row r="2783" spans="1:4" ht="11.85" hidden="1" customHeight="1" outlineLevel="3">
      <c r="A2783" s="1154" t="s">
        <v>5728</v>
      </c>
      <c r="B2783" s="1158" t="s">
        <v>5729</v>
      </c>
      <c r="C2783" s="1154" t="s">
        <v>3533</v>
      </c>
      <c r="D2783" s="1156">
        <v>27.36</v>
      </c>
    </row>
    <row r="2784" spans="1:4" ht="11.85" hidden="1" customHeight="1" outlineLevel="3">
      <c r="A2784" s="1154" t="s">
        <v>5730</v>
      </c>
      <c r="B2784" s="1158" t="s">
        <v>5731</v>
      </c>
      <c r="C2784" s="1154" t="s">
        <v>3533</v>
      </c>
      <c r="D2784" s="1156">
        <v>32.950000000000003</v>
      </c>
    </row>
    <row r="2785" spans="1:4" ht="11.85" hidden="1" customHeight="1" outlineLevel="3">
      <c r="A2785" s="1154" t="s">
        <v>5732</v>
      </c>
      <c r="B2785" s="1158" t="s">
        <v>5733</v>
      </c>
      <c r="C2785" s="1154" t="s">
        <v>3533</v>
      </c>
      <c r="D2785" s="1156">
        <v>26.87</v>
      </c>
    </row>
    <row r="2786" spans="1:4" ht="11.85" hidden="1" customHeight="1" outlineLevel="3">
      <c r="A2786" s="1154" t="s">
        <v>5734</v>
      </c>
      <c r="B2786" s="1158" t="s">
        <v>5735</v>
      </c>
      <c r="C2786" s="1154" t="s">
        <v>3533</v>
      </c>
      <c r="D2786" s="1156">
        <v>29.03</v>
      </c>
    </row>
    <row r="2787" spans="1:4" ht="11.85" hidden="1" customHeight="1" outlineLevel="3">
      <c r="A2787" s="1154" t="s">
        <v>5736</v>
      </c>
      <c r="B2787" s="1158" t="s">
        <v>5737</v>
      </c>
      <c r="C2787" s="1154" t="s">
        <v>3533</v>
      </c>
      <c r="D2787" s="1156">
        <v>26.35</v>
      </c>
    </row>
    <row r="2788" spans="1:4" ht="11.85" hidden="1" customHeight="1" outlineLevel="3">
      <c r="A2788" s="1154" t="s">
        <v>5738</v>
      </c>
      <c r="B2788" s="1158" t="s">
        <v>5739</v>
      </c>
      <c r="C2788" s="1154" t="s">
        <v>3533</v>
      </c>
      <c r="D2788" s="1156">
        <v>28.16</v>
      </c>
    </row>
    <row r="2789" spans="1:4" ht="11.85" hidden="1" customHeight="1" outlineLevel="3">
      <c r="A2789" s="1154" t="s">
        <v>5740</v>
      </c>
      <c r="B2789" s="1158" t="s">
        <v>5741</v>
      </c>
      <c r="C2789" s="1154" t="s">
        <v>3533</v>
      </c>
      <c r="D2789" s="1156">
        <v>32.950000000000003</v>
      </c>
    </row>
    <row r="2790" spans="1:4" ht="11.85" hidden="1" customHeight="1" outlineLevel="3">
      <c r="A2790" s="1154" t="s">
        <v>5742</v>
      </c>
      <c r="B2790" s="1158" t="s">
        <v>5743</v>
      </c>
      <c r="C2790" s="1154" t="s">
        <v>3533</v>
      </c>
      <c r="D2790" s="1156">
        <v>32.950000000000003</v>
      </c>
    </row>
    <row r="2791" spans="1:4" ht="11.85" hidden="1" customHeight="1" outlineLevel="3">
      <c r="A2791" s="1154" t="s">
        <v>5744</v>
      </c>
      <c r="B2791" s="1158" t="s">
        <v>5745</v>
      </c>
      <c r="C2791" s="1154" t="s">
        <v>3533</v>
      </c>
      <c r="D2791" s="1156">
        <v>32.950000000000003</v>
      </c>
    </row>
    <row r="2792" spans="1:4" ht="11.85" hidden="1" customHeight="1" outlineLevel="3">
      <c r="A2792" s="1154" t="s">
        <v>5746</v>
      </c>
      <c r="B2792" s="1158" t="s">
        <v>5747</v>
      </c>
      <c r="C2792" s="1154" t="s">
        <v>3533</v>
      </c>
      <c r="D2792" s="1156">
        <v>28.77</v>
      </c>
    </row>
    <row r="2793" spans="1:4" ht="11.85" hidden="1" customHeight="1" outlineLevel="3">
      <c r="A2793" s="1154" t="s">
        <v>5748</v>
      </c>
      <c r="B2793" s="1158" t="s">
        <v>5749</v>
      </c>
      <c r="C2793" s="1154" t="s">
        <v>3533</v>
      </c>
      <c r="D2793" s="1156">
        <v>28.54</v>
      </c>
    </row>
    <row r="2794" spans="1:4" ht="11.85" hidden="1" customHeight="1" outlineLevel="3">
      <c r="A2794" s="1154" t="s">
        <v>5750</v>
      </c>
      <c r="B2794" s="1158" t="s">
        <v>5751</v>
      </c>
      <c r="C2794" s="1154" t="s">
        <v>3533</v>
      </c>
      <c r="D2794" s="1156">
        <v>32.950000000000003</v>
      </c>
    </row>
    <row r="2795" spans="1:4" ht="11.85" hidden="1" customHeight="1" outlineLevel="3">
      <c r="A2795" s="1154" t="s">
        <v>5752</v>
      </c>
      <c r="B2795" s="1158" t="s">
        <v>5753</v>
      </c>
      <c r="C2795" s="1154" t="s">
        <v>3533</v>
      </c>
      <c r="D2795" s="1156">
        <v>27.93</v>
      </c>
    </row>
    <row r="2796" spans="1:4" ht="11.85" hidden="1" customHeight="1" outlineLevel="3">
      <c r="A2796" s="1154" t="s">
        <v>5754</v>
      </c>
      <c r="B2796" s="1158" t="s">
        <v>5755</v>
      </c>
      <c r="C2796" s="1154" t="s">
        <v>3533</v>
      </c>
      <c r="D2796" s="1156">
        <v>28.16</v>
      </c>
    </row>
    <row r="2797" spans="1:4" ht="11.85" hidden="1" customHeight="1" outlineLevel="3">
      <c r="A2797" s="1154" t="s">
        <v>5756</v>
      </c>
      <c r="B2797" s="1158" t="s">
        <v>5757</v>
      </c>
      <c r="C2797" s="1154" t="s">
        <v>3533</v>
      </c>
      <c r="D2797" s="1156">
        <v>30.65</v>
      </c>
    </row>
    <row r="2798" spans="1:4" ht="11.85" hidden="1" customHeight="1" outlineLevel="3">
      <c r="A2798" s="1154" t="s">
        <v>5758</v>
      </c>
      <c r="B2798" s="1158" t="s">
        <v>5759</v>
      </c>
      <c r="C2798" s="1154" t="s">
        <v>3533</v>
      </c>
      <c r="D2798" s="1156">
        <v>32.950000000000003</v>
      </c>
    </row>
    <row r="2799" spans="1:4" ht="11.85" hidden="1" customHeight="1" outlineLevel="3">
      <c r="A2799" s="1154" t="s">
        <v>5760</v>
      </c>
      <c r="B2799" s="1158" t="s">
        <v>5761</v>
      </c>
      <c r="C2799" s="1154" t="s">
        <v>3533</v>
      </c>
      <c r="D2799" s="1156">
        <v>32.950000000000003</v>
      </c>
    </row>
    <row r="2800" spans="1:4" ht="11.85" hidden="1" customHeight="1" outlineLevel="3">
      <c r="A2800" s="1154" t="s">
        <v>5762</v>
      </c>
      <c r="B2800" s="1158" t="s">
        <v>5763</v>
      </c>
      <c r="C2800" s="1154" t="s">
        <v>3533</v>
      </c>
      <c r="D2800" s="1156">
        <v>32.950000000000003</v>
      </c>
    </row>
    <row r="2801" spans="1:4" ht="11.85" hidden="1" customHeight="1" outlineLevel="3">
      <c r="A2801" s="1154" t="s">
        <v>5764</v>
      </c>
      <c r="B2801" s="1158" t="s">
        <v>5765</v>
      </c>
      <c r="C2801" s="1154" t="s">
        <v>3533</v>
      </c>
      <c r="D2801" s="1156">
        <v>32.950000000000003</v>
      </c>
    </row>
    <row r="2802" spans="1:4" ht="11.85" hidden="1" customHeight="1" outlineLevel="3">
      <c r="A2802" s="1154" t="s">
        <v>5766</v>
      </c>
      <c r="B2802" s="1158" t="s">
        <v>5767</v>
      </c>
      <c r="C2802" s="1154" t="s">
        <v>3533</v>
      </c>
      <c r="D2802" s="1156">
        <v>32.950000000000003</v>
      </c>
    </row>
    <row r="2803" spans="1:4" ht="11.85" hidden="1" customHeight="1" outlineLevel="3">
      <c r="A2803" s="1154" t="s">
        <v>5768</v>
      </c>
      <c r="B2803" s="1158" t="s">
        <v>5769</v>
      </c>
      <c r="C2803" s="1154" t="s">
        <v>3533</v>
      </c>
      <c r="D2803" s="1156">
        <v>29.03</v>
      </c>
    </row>
    <row r="2804" spans="1:4" ht="11.85" hidden="1" customHeight="1" outlineLevel="3">
      <c r="A2804" s="1154" t="s">
        <v>5770</v>
      </c>
      <c r="B2804" s="1158" t="s">
        <v>5771</v>
      </c>
      <c r="C2804" s="1154" t="s">
        <v>3533</v>
      </c>
      <c r="D2804" s="1156">
        <v>29.03</v>
      </c>
    </row>
    <row r="2805" spans="1:4" ht="11.85" hidden="1" customHeight="1" outlineLevel="3">
      <c r="A2805" s="1154" t="s">
        <v>5772</v>
      </c>
      <c r="B2805" s="1158" t="s">
        <v>5773</v>
      </c>
      <c r="C2805" s="1154" t="s">
        <v>3533</v>
      </c>
      <c r="D2805" s="1156">
        <v>28.02</v>
      </c>
    </row>
    <row r="2806" spans="1:4" ht="11.85" hidden="1" customHeight="1" outlineLevel="3">
      <c r="A2806" s="1154" t="s">
        <v>5774</v>
      </c>
      <c r="B2806" s="1158" t="s">
        <v>5775</v>
      </c>
      <c r="C2806" s="1154" t="s">
        <v>3533</v>
      </c>
      <c r="D2806" s="1156">
        <v>28.76</v>
      </c>
    </row>
    <row r="2807" spans="1:4" ht="11.85" hidden="1" customHeight="1" outlineLevel="3">
      <c r="A2807" s="1154" t="s">
        <v>5776</v>
      </c>
      <c r="B2807" s="1158" t="s">
        <v>5777</v>
      </c>
      <c r="C2807" s="1154" t="s">
        <v>3533</v>
      </c>
      <c r="D2807" s="1156">
        <v>28.36</v>
      </c>
    </row>
    <row r="2808" spans="1:4" ht="11.85" hidden="1" customHeight="1" outlineLevel="3">
      <c r="A2808" s="1154" t="s">
        <v>5778</v>
      </c>
      <c r="B2808" s="1158" t="s">
        <v>5779</v>
      </c>
      <c r="C2808" s="1154" t="s">
        <v>3533</v>
      </c>
      <c r="D2808" s="1156">
        <v>29.98</v>
      </c>
    </row>
    <row r="2809" spans="1:4" ht="11.85" hidden="1" customHeight="1" outlineLevel="3">
      <c r="A2809" s="1154" t="s">
        <v>5780</v>
      </c>
      <c r="B2809" s="1158" t="s">
        <v>5781</v>
      </c>
      <c r="C2809" s="1154" t="s">
        <v>3533</v>
      </c>
      <c r="D2809" s="1156">
        <v>29.77</v>
      </c>
    </row>
    <row r="2810" spans="1:4" ht="11.85" hidden="1" customHeight="1" outlineLevel="3">
      <c r="A2810" s="1154" t="s">
        <v>5782</v>
      </c>
      <c r="B2810" s="1158" t="s">
        <v>5783</v>
      </c>
      <c r="C2810" s="1154" t="s">
        <v>3533</v>
      </c>
      <c r="D2810" s="1156">
        <v>28.36</v>
      </c>
    </row>
    <row r="2811" spans="1:4" ht="11.85" hidden="1" customHeight="1" outlineLevel="3">
      <c r="A2811" s="1154" t="s">
        <v>5784</v>
      </c>
      <c r="B2811" s="1158" t="s">
        <v>5785</v>
      </c>
      <c r="C2811" s="1154" t="s">
        <v>3533</v>
      </c>
      <c r="D2811" s="1156">
        <v>27.93</v>
      </c>
    </row>
    <row r="2812" spans="1:4" ht="11.85" hidden="1" customHeight="1" outlineLevel="3">
      <c r="A2812" s="1154" t="s">
        <v>5786</v>
      </c>
      <c r="B2812" s="1158" t="s">
        <v>5787</v>
      </c>
      <c r="C2812" s="1154" t="s">
        <v>3533</v>
      </c>
      <c r="D2812" s="1156">
        <v>26.87</v>
      </c>
    </row>
    <row r="2813" spans="1:4" ht="11.85" hidden="1" customHeight="1" outlineLevel="3">
      <c r="A2813" s="1154" t="s">
        <v>5788</v>
      </c>
      <c r="B2813" s="1158" t="s">
        <v>5789</v>
      </c>
      <c r="C2813" s="1154" t="s">
        <v>3533</v>
      </c>
      <c r="D2813" s="1156">
        <v>28.54</v>
      </c>
    </row>
    <row r="2814" spans="1:4" ht="11.85" hidden="1" customHeight="1" outlineLevel="3">
      <c r="A2814" s="1154" t="s">
        <v>5790</v>
      </c>
      <c r="B2814" s="1158" t="s">
        <v>5791</v>
      </c>
      <c r="C2814" s="1154" t="s">
        <v>3533</v>
      </c>
      <c r="D2814" s="1156">
        <v>26.87</v>
      </c>
    </row>
    <row r="2815" spans="1:4" ht="11.85" hidden="1" customHeight="1" outlineLevel="3">
      <c r="A2815" s="1154" t="s">
        <v>5792</v>
      </c>
      <c r="B2815" s="1158" t="s">
        <v>5793</v>
      </c>
      <c r="C2815" s="1154" t="s">
        <v>3533</v>
      </c>
      <c r="D2815" s="1156">
        <v>28.36</v>
      </c>
    </row>
    <row r="2816" spans="1:4" ht="11.85" hidden="1" customHeight="1" outlineLevel="3">
      <c r="A2816" s="1154" t="s">
        <v>5794</v>
      </c>
      <c r="B2816" s="1158" t="s">
        <v>5795</v>
      </c>
      <c r="C2816" s="1154" t="s">
        <v>3533</v>
      </c>
      <c r="D2816" s="1156">
        <v>28.76</v>
      </c>
    </row>
    <row r="2817" spans="1:4" ht="11.85" hidden="1" customHeight="1" outlineLevel="3">
      <c r="A2817" s="1154" t="s">
        <v>5796</v>
      </c>
      <c r="B2817" s="1158" t="s">
        <v>5797</v>
      </c>
      <c r="C2817" s="1154" t="s">
        <v>3533</v>
      </c>
      <c r="D2817" s="1156">
        <v>32.950000000000003</v>
      </c>
    </row>
    <row r="2818" spans="1:4" ht="11.85" hidden="1" customHeight="1" outlineLevel="3">
      <c r="A2818" s="1154" t="s">
        <v>5798</v>
      </c>
      <c r="B2818" s="1158" t="s">
        <v>5799</v>
      </c>
      <c r="C2818" s="1154" t="s">
        <v>3533</v>
      </c>
      <c r="D2818" s="1156">
        <v>32.950000000000003</v>
      </c>
    </row>
    <row r="2819" spans="1:4" ht="11.85" hidden="1" customHeight="1" outlineLevel="3">
      <c r="A2819" s="1154" t="s">
        <v>5800</v>
      </c>
      <c r="B2819" s="1158" t="s">
        <v>5801</v>
      </c>
      <c r="C2819" s="1154" t="s">
        <v>3533</v>
      </c>
      <c r="D2819" s="1156">
        <v>32.950000000000003</v>
      </c>
    </row>
    <row r="2820" spans="1:4" ht="11.85" hidden="1" customHeight="1" outlineLevel="3">
      <c r="A2820" s="1154" t="s">
        <v>5802</v>
      </c>
      <c r="B2820" s="1158" t="s">
        <v>5803</v>
      </c>
      <c r="C2820" s="1154" t="s">
        <v>3533</v>
      </c>
      <c r="D2820" s="1156">
        <v>29.19</v>
      </c>
    </row>
    <row r="2821" spans="1:4" ht="11.85" hidden="1" customHeight="1" outlineLevel="3">
      <c r="A2821" s="1154" t="s">
        <v>5804</v>
      </c>
      <c r="B2821" s="1158" t="s">
        <v>5805</v>
      </c>
      <c r="C2821" s="1154" t="s">
        <v>3533</v>
      </c>
      <c r="D2821" s="1156">
        <v>28.54</v>
      </c>
    </row>
    <row r="2822" spans="1:4" ht="11.85" hidden="1" customHeight="1" outlineLevel="3">
      <c r="A2822" s="1154" t="s">
        <v>5806</v>
      </c>
      <c r="B2822" s="1158" t="s">
        <v>5807</v>
      </c>
      <c r="C2822" s="1154" t="s">
        <v>3533</v>
      </c>
      <c r="D2822" s="1156">
        <v>28.36</v>
      </c>
    </row>
    <row r="2823" spans="1:4" ht="11.85" hidden="1" customHeight="1" outlineLevel="3">
      <c r="A2823" s="1154" t="s">
        <v>5808</v>
      </c>
      <c r="B2823" s="1158" t="s">
        <v>5809</v>
      </c>
      <c r="C2823" s="1154" t="s">
        <v>3533</v>
      </c>
      <c r="D2823" s="1156">
        <v>26.87</v>
      </c>
    </row>
    <row r="2824" spans="1:4" ht="11.85" hidden="1" customHeight="1" outlineLevel="3">
      <c r="A2824" s="1154" t="s">
        <v>5810</v>
      </c>
      <c r="B2824" s="1158" t="s">
        <v>5811</v>
      </c>
      <c r="C2824" s="1154" t="s">
        <v>3533</v>
      </c>
      <c r="D2824" s="1156">
        <v>28.36</v>
      </c>
    </row>
    <row r="2825" spans="1:4" ht="11.85" hidden="1" customHeight="1" outlineLevel="3">
      <c r="A2825" s="1154" t="s">
        <v>5812</v>
      </c>
      <c r="B2825" s="1158" t="s">
        <v>5813</v>
      </c>
      <c r="C2825" s="1154" t="s">
        <v>3533</v>
      </c>
      <c r="D2825" s="1156">
        <v>28.54</v>
      </c>
    </row>
    <row r="2826" spans="1:4" ht="11.85" hidden="1" customHeight="1" outlineLevel="3">
      <c r="A2826" s="1154" t="s">
        <v>5814</v>
      </c>
      <c r="B2826" s="1158" t="s">
        <v>5815</v>
      </c>
      <c r="C2826" s="1154" t="s">
        <v>3533</v>
      </c>
      <c r="D2826" s="1156">
        <v>28.54</v>
      </c>
    </row>
    <row r="2827" spans="1:4" ht="11.85" hidden="1" customHeight="1" outlineLevel="3">
      <c r="A2827" s="1154" t="s">
        <v>5816</v>
      </c>
      <c r="B2827" s="1158" t="s">
        <v>5817</v>
      </c>
      <c r="C2827" s="1154" t="s">
        <v>3533</v>
      </c>
      <c r="D2827" s="1156">
        <v>32.950000000000003</v>
      </c>
    </row>
    <row r="2828" spans="1:4" ht="11.85" hidden="1" customHeight="1" outlineLevel="3">
      <c r="A2828" s="1154" t="s">
        <v>5818</v>
      </c>
      <c r="B2828" s="1158" t="s">
        <v>5819</v>
      </c>
      <c r="C2828" s="1154" t="s">
        <v>3533</v>
      </c>
      <c r="D2828" s="1156">
        <v>28.16</v>
      </c>
    </row>
    <row r="2829" spans="1:4" ht="11.85" hidden="1" customHeight="1" outlineLevel="3">
      <c r="A2829" s="1154" t="s">
        <v>5820</v>
      </c>
      <c r="B2829" s="1158" t="s">
        <v>5821</v>
      </c>
      <c r="C2829" s="1154" t="s">
        <v>3533</v>
      </c>
      <c r="D2829" s="1156">
        <v>27.01</v>
      </c>
    </row>
    <row r="2830" spans="1:4" ht="11.85" hidden="1" customHeight="1" outlineLevel="3">
      <c r="A2830" s="1154" t="s">
        <v>5822</v>
      </c>
      <c r="B2830" s="1158" t="s">
        <v>5823</v>
      </c>
      <c r="C2830" s="1154" t="s">
        <v>3533</v>
      </c>
      <c r="D2830" s="1156">
        <v>27.01</v>
      </c>
    </row>
    <row r="2831" spans="1:4" ht="11.85" hidden="1" customHeight="1" outlineLevel="3">
      <c r="A2831" s="1154" t="s">
        <v>5824</v>
      </c>
      <c r="B2831" s="1158" t="s">
        <v>5825</v>
      </c>
      <c r="C2831" s="1154" t="s">
        <v>3533</v>
      </c>
      <c r="D2831" s="1156">
        <v>28.54</v>
      </c>
    </row>
    <row r="2832" spans="1:4" ht="11.85" hidden="1" customHeight="1" outlineLevel="3">
      <c r="A2832" s="1154" t="s">
        <v>5826</v>
      </c>
      <c r="B2832" s="1158" t="s">
        <v>5827</v>
      </c>
      <c r="C2832" s="1154" t="s">
        <v>3533</v>
      </c>
      <c r="D2832" s="1156">
        <v>27.93</v>
      </c>
    </row>
    <row r="2833" spans="1:4" ht="11.85" hidden="1" customHeight="1" outlineLevel="3">
      <c r="A2833" s="1154" t="s">
        <v>5828</v>
      </c>
      <c r="B2833" s="1158" t="s">
        <v>5829</v>
      </c>
      <c r="C2833" s="1154" t="s">
        <v>3533</v>
      </c>
      <c r="D2833" s="1156">
        <v>28.76</v>
      </c>
    </row>
    <row r="2834" spans="1:4" ht="11.85" hidden="1" customHeight="1" outlineLevel="3">
      <c r="A2834" s="1154" t="s">
        <v>5830</v>
      </c>
      <c r="B2834" s="1158" t="s">
        <v>5831</v>
      </c>
      <c r="C2834" s="1154" t="s">
        <v>3533</v>
      </c>
      <c r="D2834" s="1156">
        <v>27.93</v>
      </c>
    </row>
    <row r="2835" spans="1:4" ht="11.85" hidden="1" customHeight="1" outlineLevel="3">
      <c r="A2835" s="1154" t="s">
        <v>5832</v>
      </c>
      <c r="B2835" s="1158" t="s">
        <v>5833</v>
      </c>
      <c r="C2835" s="1154" t="s">
        <v>3533</v>
      </c>
      <c r="D2835" s="1156">
        <v>27.75</v>
      </c>
    </row>
    <row r="2836" spans="1:4" ht="11.85" hidden="1" customHeight="1" outlineLevel="3">
      <c r="A2836" s="1154" t="s">
        <v>5834</v>
      </c>
      <c r="B2836" s="1158" t="s">
        <v>5835</v>
      </c>
      <c r="C2836" s="1154" t="s">
        <v>3533</v>
      </c>
      <c r="D2836" s="1156">
        <v>28.36</v>
      </c>
    </row>
    <row r="2837" spans="1:4" ht="11.85" hidden="1" customHeight="1" outlineLevel="3">
      <c r="A2837" s="1154" t="s">
        <v>5836</v>
      </c>
      <c r="B2837" s="1158" t="s">
        <v>5837</v>
      </c>
      <c r="C2837" s="1154" t="s">
        <v>3533</v>
      </c>
      <c r="D2837" s="1156">
        <v>28.36</v>
      </c>
    </row>
    <row r="2838" spans="1:4" ht="11.85" hidden="1" customHeight="1" outlineLevel="3">
      <c r="A2838" s="1154" t="s">
        <v>5838</v>
      </c>
      <c r="B2838" s="1158" t="s">
        <v>5839</v>
      </c>
      <c r="C2838" s="1154" t="s">
        <v>3533</v>
      </c>
      <c r="D2838" s="1156">
        <v>28.36</v>
      </c>
    </row>
    <row r="2839" spans="1:4" ht="11.85" hidden="1" customHeight="1" outlineLevel="2" collapsed="1">
      <c r="A2839" s="1140"/>
      <c r="B2839" s="1143" t="s">
        <v>5840</v>
      </c>
      <c r="C2839" s="1140"/>
      <c r="D2839" s="1141">
        <v>55.93</v>
      </c>
    </row>
    <row r="2840" spans="1:4" ht="11.85" hidden="1" customHeight="1" outlineLevel="3">
      <c r="A2840" s="1154" t="s">
        <v>5841</v>
      </c>
      <c r="B2840" s="1158" t="s">
        <v>5842</v>
      </c>
      <c r="C2840" s="1154" t="s">
        <v>3533</v>
      </c>
      <c r="D2840" s="1156">
        <v>39.81</v>
      </c>
    </row>
    <row r="2841" spans="1:4" ht="11.85" hidden="1" customHeight="1" outlineLevel="3">
      <c r="A2841" s="1154" t="s">
        <v>5843</v>
      </c>
      <c r="B2841" s="1158" t="s">
        <v>5844</v>
      </c>
      <c r="C2841" s="1154" t="s">
        <v>3533</v>
      </c>
      <c r="D2841" s="1156">
        <v>53.74</v>
      </c>
    </row>
    <row r="2842" spans="1:4" ht="11.85" hidden="1" customHeight="1" outlineLevel="3">
      <c r="A2842" s="1154" t="s">
        <v>5845</v>
      </c>
      <c r="B2842" s="1158" t="s">
        <v>5846</v>
      </c>
      <c r="C2842" s="1154" t="s">
        <v>3533</v>
      </c>
      <c r="D2842" s="1156">
        <v>45.2</v>
      </c>
    </row>
    <row r="2843" spans="1:4" ht="11.85" hidden="1" customHeight="1" outlineLevel="3">
      <c r="A2843" s="1154" t="s">
        <v>5847</v>
      </c>
      <c r="B2843" s="1158" t="s">
        <v>5848</v>
      </c>
      <c r="C2843" s="1154" t="s">
        <v>3533</v>
      </c>
      <c r="D2843" s="1156">
        <v>45.2</v>
      </c>
    </row>
    <row r="2844" spans="1:4" ht="11.85" hidden="1" customHeight="1" outlineLevel="3">
      <c r="A2844" s="1154" t="s">
        <v>5849</v>
      </c>
      <c r="B2844" s="1158" t="s">
        <v>5850</v>
      </c>
      <c r="C2844" s="1154" t="s">
        <v>3533</v>
      </c>
      <c r="D2844" s="1156">
        <v>55.27</v>
      </c>
    </row>
    <row r="2845" spans="1:4" ht="11.85" hidden="1" customHeight="1" outlineLevel="3">
      <c r="A2845" s="1154" t="s">
        <v>5851</v>
      </c>
      <c r="B2845" s="1158" t="s">
        <v>5852</v>
      </c>
      <c r="C2845" s="1154" t="s">
        <v>3533</v>
      </c>
      <c r="D2845" s="1156">
        <v>39.81</v>
      </c>
    </row>
    <row r="2846" spans="1:4" ht="11.85" hidden="1" customHeight="1" outlineLevel="3">
      <c r="A2846" s="1154" t="s">
        <v>5853</v>
      </c>
      <c r="B2846" s="1158" t="s">
        <v>5854</v>
      </c>
      <c r="C2846" s="1154" t="s">
        <v>3533</v>
      </c>
      <c r="D2846" s="1156">
        <v>45.52</v>
      </c>
    </row>
    <row r="2847" spans="1:4" ht="11.85" hidden="1" customHeight="1" outlineLevel="3">
      <c r="A2847" s="1154" t="s">
        <v>5855</v>
      </c>
      <c r="B2847" s="1158" t="s">
        <v>5856</v>
      </c>
      <c r="C2847" s="1154" t="s">
        <v>3533</v>
      </c>
      <c r="D2847" s="1156">
        <v>51.65</v>
      </c>
    </row>
    <row r="2848" spans="1:4" ht="11.85" hidden="1" customHeight="1" outlineLevel="3">
      <c r="A2848" s="1154" t="s">
        <v>5857</v>
      </c>
      <c r="B2848" s="1158" t="s">
        <v>5858</v>
      </c>
      <c r="C2848" s="1154" t="s">
        <v>3533</v>
      </c>
      <c r="D2848" s="1156">
        <v>39.81</v>
      </c>
    </row>
    <row r="2849" spans="1:4" ht="11.85" hidden="1" customHeight="1" outlineLevel="3">
      <c r="A2849" s="1154" t="s">
        <v>5859</v>
      </c>
      <c r="B2849" s="1158" t="s">
        <v>5860</v>
      </c>
      <c r="C2849" s="1154" t="s">
        <v>3533</v>
      </c>
      <c r="D2849" s="1156">
        <v>45.2</v>
      </c>
    </row>
    <row r="2850" spans="1:4" ht="11.85" hidden="1" customHeight="1" outlineLevel="3">
      <c r="A2850" s="1154" t="s">
        <v>5861</v>
      </c>
      <c r="B2850" s="1158" t="s">
        <v>5862</v>
      </c>
      <c r="C2850" s="1154" t="s">
        <v>3533</v>
      </c>
      <c r="D2850" s="1156">
        <v>48.43</v>
      </c>
    </row>
    <row r="2851" spans="1:4" ht="11.85" hidden="1" customHeight="1" outlineLevel="3">
      <c r="A2851" s="1154" t="s">
        <v>5863</v>
      </c>
      <c r="B2851" s="1158" t="s">
        <v>5864</v>
      </c>
      <c r="C2851" s="1154" t="s">
        <v>3533</v>
      </c>
      <c r="D2851" s="1156">
        <v>43.36</v>
      </c>
    </row>
    <row r="2852" spans="1:4" ht="11.85" hidden="1" customHeight="1" outlineLevel="3">
      <c r="A2852" s="1154" t="s">
        <v>5865</v>
      </c>
      <c r="B2852" s="1158" t="s">
        <v>5866</v>
      </c>
      <c r="C2852" s="1154" t="s">
        <v>3533</v>
      </c>
      <c r="D2852" s="1156">
        <v>39.81</v>
      </c>
    </row>
    <row r="2853" spans="1:4" ht="11.85" hidden="1" customHeight="1" outlineLevel="3">
      <c r="A2853" s="1154" t="s">
        <v>5867</v>
      </c>
      <c r="B2853" s="1158" t="s">
        <v>5868</v>
      </c>
      <c r="C2853" s="1154" t="s">
        <v>3533</v>
      </c>
      <c r="D2853" s="1156">
        <v>39.81</v>
      </c>
    </row>
    <row r="2854" spans="1:4" ht="11.85" hidden="1" customHeight="1" outlineLevel="3">
      <c r="A2854" s="1154" t="s">
        <v>5869</v>
      </c>
      <c r="B2854" s="1158" t="s">
        <v>5870</v>
      </c>
      <c r="C2854" s="1154" t="s">
        <v>3533</v>
      </c>
      <c r="D2854" s="1156">
        <v>39.81</v>
      </c>
    </row>
    <row r="2855" spans="1:4" ht="11.85" hidden="1" customHeight="1" outlineLevel="3">
      <c r="A2855" s="1154" t="s">
        <v>5871</v>
      </c>
      <c r="B2855" s="1158" t="s">
        <v>5872</v>
      </c>
      <c r="C2855" s="1154" t="s">
        <v>3533</v>
      </c>
      <c r="D2855" s="1156">
        <v>39.81</v>
      </c>
    </row>
    <row r="2856" spans="1:4" ht="11.85" hidden="1" customHeight="1" outlineLevel="3">
      <c r="A2856" s="1154" t="s">
        <v>5873</v>
      </c>
      <c r="B2856" s="1158" t="s">
        <v>5874</v>
      </c>
      <c r="C2856" s="1154" t="s">
        <v>3533</v>
      </c>
      <c r="D2856" s="1156">
        <v>39.81</v>
      </c>
    </row>
    <row r="2857" spans="1:4" ht="11.85" hidden="1" customHeight="1" outlineLevel="3">
      <c r="A2857" s="1154" t="s">
        <v>5875</v>
      </c>
      <c r="B2857" s="1158" t="s">
        <v>5876</v>
      </c>
      <c r="C2857" s="1154" t="s">
        <v>3533</v>
      </c>
      <c r="D2857" s="1156">
        <v>39.81</v>
      </c>
    </row>
    <row r="2858" spans="1:4" ht="11.85" hidden="1" customHeight="1" outlineLevel="3">
      <c r="A2858" s="1154" t="s">
        <v>5877</v>
      </c>
      <c r="B2858" s="1158" t="s">
        <v>5878</v>
      </c>
      <c r="C2858" s="1154" t="s">
        <v>3533</v>
      </c>
      <c r="D2858" s="1156">
        <v>39.81</v>
      </c>
    </row>
    <row r="2859" spans="1:4" ht="11.85" hidden="1" customHeight="1" outlineLevel="3">
      <c r="A2859" s="1154" t="s">
        <v>5879</v>
      </c>
      <c r="B2859" s="1158" t="s">
        <v>5880</v>
      </c>
      <c r="C2859" s="1154" t="s">
        <v>3533</v>
      </c>
      <c r="D2859" s="1156">
        <v>37.6</v>
      </c>
    </row>
    <row r="2860" spans="1:4" ht="11.85" hidden="1" customHeight="1" outlineLevel="3">
      <c r="A2860" s="1154" t="s">
        <v>5881</v>
      </c>
      <c r="B2860" s="1158" t="s">
        <v>5882</v>
      </c>
      <c r="C2860" s="1154" t="s">
        <v>3533</v>
      </c>
      <c r="D2860" s="1156">
        <v>39.81</v>
      </c>
    </row>
    <row r="2861" spans="1:4" ht="11.85" hidden="1" customHeight="1" outlineLevel="3">
      <c r="A2861" s="1154" t="s">
        <v>5883</v>
      </c>
      <c r="B2861" s="1158" t="s">
        <v>5884</v>
      </c>
      <c r="C2861" s="1154" t="s">
        <v>3533</v>
      </c>
      <c r="D2861" s="1156">
        <v>39.81</v>
      </c>
    </row>
    <row r="2862" spans="1:4" ht="11.85" hidden="1" customHeight="1" outlineLevel="3">
      <c r="A2862" s="1154" t="s">
        <v>5885</v>
      </c>
      <c r="B2862" s="1158" t="s">
        <v>5886</v>
      </c>
      <c r="C2862" s="1154" t="s">
        <v>3533</v>
      </c>
      <c r="D2862" s="1156">
        <v>34.28</v>
      </c>
    </row>
    <row r="2863" spans="1:4" ht="11.85" hidden="1" customHeight="1" outlineLevel="3">
      <c r="A2863" s="1154" t="s">
        <v>5887</v>
      </c>
      <c r="B2863" s="1158" t="s">
        <v>5888</v>
      </c>
      <c r="C2863" s="1154" t="s">
        <v>3533</v>
      </c>
      <c r="D2863" s="1156">
        <v>39.81</v>
      </c>
    </row>
    <row r="2864" spans="1:4" ht="11.85" hidden="1" customHeight="1" outlineLevel="3">
      <c r="A2864" s="1154" t="s">
        <v>5889</v>
      </c>
      <c r="B2864" s="1158" t="s">
        <v>5890</v>
      </c>
      <c r="C2864" s="1154" t="s">
        <v>3533</v>
      </c>
      <c r="D2864" s="1156">
        <v>44.86</v>
      </c>
    </row>
    <row r="2865" spans="1:4" ht="11.85" hidden="1" customHeight="1" outlineLevel="3">
      <c r="A2865" s="1154" t="s">
        <v>5891</v>
      </c>
      <c r="B2865" s="1158" t="s">
        <v>5892</v>
      </c>
      <c r="C2865" s="1154" t="s">
        <v>3533</v>
      </c>
      <c r="D2865" s="1156">
        <v>53.74</v>
      </c>
    </row>
    <row r="2866" spans="1:4" ht="11.85" hidden="1" customHeight="1" outlineLevel="3">
      <c r="A2866" s="1154" t="s">
        <v>5893</v>
      </c>
      <c r="B2866" s="1158" t="s">
        <v>5894</v>
      </c>
      <c r="C2866" s="1154" t="s">
        <v>3533</v>
      </c>
      <c r="D2866" s="1156">
        <v>39.81</v>
      </c>
    </row>
    <row r="2867" spans="1:4" ht="11.85" hidden="1" customHeight="1" outlineLevel="3">
      <c r="A2867" s="1154" t="s">
        <v>5895</v>
      </c>
      <c r="B2867" s="1158" t="s">
        <v>5896</v>
      </c>
      <c r="C2867" s="1154" t="s">
        <v>3533</v>
      </c>
      <c r="D2867" s="1156">
        <v>39.81</v>
      </c>
    </row>
    <row r="2868" spans="1:4" ht="11.85" hidden="1" customHeight="1" outlineLevel="3">
      <c r="A2868" s="1154" t="s">
        <v>5897</v>
      </c>
      <c r="B2868" s="1158" t="s">
        <v>5898</v>
      </c>
      <c r="C2868" s="1154" t="s">
        <v>3533</v>
      </c>
      <c r="D2868" s="1156">
        <v>39.81</v>
      </c>
    </row>
    <row r="2869" spans="1:4" ht="11.85" hidden="1" customHeight="1" outlineLevel="3">
      <c r="A2869" s="1154" t="s">
        <v>5899</v>
      </c>
      <c r="B2869" s="1158" t="s">
        <v>5900</v>
      </c>
      <c r="C2869" s="1154" t="s">
        <v>3533</v>
      </c>
      <c r="D2869" s="1156">
        <v>39.81</v>
      </c>
    </row>
    <row r="2870" spans="1:4" ht="11.85" hidden="1" customHeight="1" outlineLevel="3">
      <c r="A2870" s="1154" t="s">
        <v>5901</v>
      </c>
      <c r="B2870" s="1158" t="s">
        <v>5902</v>
      </c>
      <c r="C2870" s="1154" t="s">
        <v>3533</v>
      </c>
      <c r="D2870" s="1156">
        <v>39.81</v>
      </c>
    </row>
    <row r="2871" spans="1:4" ht="11.85" hidden="1" customHeight="1" outlineLevel="3">
      <c r="A2871" s="1154" t="s">
        <v>5903</v>
      </c>
      <c r="B2871" s="1158" t="s">
        <v>5904</v>
      </c>
      <c r="C2871" s="1154" t="s">
        <v>3533</v>
      </c>
      <c r="D2871" s="1156">
        <v>39.81</v>
      </c>
    </row>
    <row r="2872" spans="1:4" ht="11.85" hidden="1" customHeight="1" outlineLevel="3">
      <c r="A2872" s="1154" t="s">
        <v>5905</v>
      </c>
      <c r="B2872" s="1158" t="s">
        <v>5906</v>
      </c>
      <c r="C2872" s="1154" t="s">
        <v>3533</v>
      </c>
      <c r="D2872" s="1156">
        <v>39.81</v>
      </c>
    </row>
    <row r="2873" spans="1:4" ht="11.85" hidden="1" customHeight="1" outlineLevel="3">
      <c r="A2873" s="1154" t="s">
        <v>5907</v>
      </c>
      <c r="B2873" s="1158" t="s">
        <v>5908</v>
      </c>
      <c r="C2873" s="1154" t="s">
        <v>3533</v>
      </c>
      <c r="D2873" s="1156">
        <v>39.81</v>
      </c>
    </row>
    <row r="2874" spans="1:4" ht="11.85" hidden="1" customHeight="1" outlineLevel="3">
      <c r="A2874" s="1154" t="s">
        <v>5909</v>
      </c>
      <c r="B2874" s="1158" t="s">
        <v>5910</v>
      </c>
      <c r="C2874" s="1154" t="s">
        <v>3533</v>
      </c>
      <c r="D2874" s="1156">
        <v>39.81</v>
      </c>
    </row>
    <row r="2875" spans="1:4" ht="11.85" hidden="1" customHeight="1" outlineLevel="3">
      <c r="A2875" s="1154" t="s">
        <v>5911</v>
      </c>
      <c r="B2875" s="1158" t="s">
        <v>5912</v>
      </c>
      <c r="C2875" s="1154" t="s">
        <v>3533</v>
      </c>
      <c r="D2875" s="1156">
        <v>39.81</v>
      </c>
    </row>
    <row r="2876" spans="1:4" ht="11.85" hidden="1" customHeight="1" outlineLevel="3">
      <c r="A2876" s="1154" t="s">
        <v>5913</v>
      </c>
      <c r="B2876" s="1158" t="s">
        <v>5914</v>
      </c>
      <c r="C2876" s="1154" t="s">
        <v>3533</v>
      </c>
      <c r="D2876" s="1156">
        <v>39.81</v>
      </c>
    </row>
    <row r="2877" spans="1:4" ht="11.85" hidden="1" customHeight="1" outlineLevel="3">
      <c r="A2877" s="1154" t="s">
        <v>5915</v>
      </c>
      <c r="B2877" s="1158" t="s">
        <v>5916</v>
      </c>
      <c r="C2877" s="1154" t="s">
        <v>3533</v>
      </c>
      <c r="D2877" s="1156">
        <v>37.799999999999997</v>
      </c>
    </row>
    <row r="2878" spans="1:4" ht="11.85" hidden="1" customHeight="1" outlineLevel="3">
      <c r="A2878" s="1154" t="s">
        <v>5917</v>
      </c>
      <c r="B2878" s="1158" t="s">
        <v>5918</v>
      </c>
      <c r="C2878" s="1154" t="s">
        <v>3533</v>
      </c>
      <c r="D2878" s="1156">
        <v>40.24</v>
      </c>
    </row>
    <row r="2879" spans="1:4" ht="11.85" hidden="1" customHeight="1" outlineLevel="3">
      <c r="A2879" s="1154" t="s">
        <v>5919</v>
      </c>
      <c r="B2879" s="1158" t="s">
        <v>5920</v>
      </c>
      <c r="C2879" s="1154" t="s">
        <v>3533</v>
      </c>
      <c r="D2879" s="1156">
        <v>40.24</v>
      </c>
    </row>
    <row r="2880" spans="1:4" ht="11.85" hidden="1" customHeight="1" outlineLevel="3">
      <c r="A2880" s="1154" t="s">
        <v>5921</v>
      </c>
      <c r="B2880" s="1158" t="s">
        <v>5922</v>
      </c>
      <c r="C2880" s="1154" t="s">
        <v>3533</v>
      </c>
      <c r="D2880" s="1156">
        <v>40.24</v>
      </c>
    </row>
    <row r="2881" spans="1:4" ht="11.85" hidden="1" customHeight="1" outlineLevel="3">
      <c r="A2881" s="1154" t="s">
        <v>5923</v>
      </c>
      <c r="B2881" s="1158" t="s">
        <v>5924</v>
      </c>
      <c r="C2881" s="1154" t="s">
        <v>3533</v>
      </c>
      <c r="D2881" s="1156">
        <v>40.24</v>
      </c>
    </row>
    <row r="2882" spans="1:4" ht="11.85" hidden="1" customHeight="1" outlineLevel="3">
      <c r="A2882" s="1154" t="s">
        <v>5925</v>
      </c>
      <c r="B2882" s="1158" t="s">
        <v>5926</v>
      </c>
      <c r="C2882" s="1154" t="s">
        <v>3533</v>
      </c>
      <c r="D2882" s="1156">
        <v>40.24</v>
      </c>
    </row>
    <row r="2883" spans="1:4" ht="11.85" hidden="1" customHeight="1" outlineLevel="3">
      <c r="A2883" s="1154" t="s">
        <v>5927</v>
      </c>
      <c r="B2883" s="1158" t="s">
        <v>5928</v>
      </c>
      <c r="C2883" s="1154" t="s">
        <v>3533</v>
      </c>
      <c r="D2883" s="1156">
        <v>40.24</v>
      </c>
    </row>
    <row r="2884" spans="1:4" ht="11.85" hidden="1" customHeight="1" outlineLevel="3">
      <c r="A2884" s="1154" t="s">
        <v>5929</v>
      </c>
      <c r="B2884" s="1158" t="s">
        <v>5930</v>
      </c>
      <c r="C2884" s="1154" t="s">
        <v>3533</v>
      </c>
      <c r="D2884" s="1156">
        <v>52.97</v>
      </c>
    </row>
    <row r="2885" spans="1:4" ht="11.85" hidden="1" customHeight="1" outlineLevel="3">
      <c r="A2885" s="1154" t="s">
        <v>5931</v>
      </c>
      <c r="B2885" s="1158" t="s">
        <v>5932</v>
      </c>
      <c r="C2885" s="1154" t="s">
        <v>3533</v>
      </c>
      <c r="D2885" s="1156">
        <v>55.93</v>
      </c>
    </row>
    <row r="2886" spans="1:4" ht="11.85" hidden="1" customHeight="1" outlineLevel="3">
      <c r="A2886" s="1154" t="s">
        <v>5933</v>
      </c>
      <c r="B2886" s="1158" t="s">
        <v>5934</v>
      </c>
      <c r="C2886" s="1154" t="s">
        <v>3533</v>
      </c>
      <c r="D2886" s="1156">
        <v>48.43</v>
      </c>
    </row>
    <row r="2887" spans="1:4" ht="11.85" hidden="1" customHeight="1" outlineLevel="3">
      <c r="A2887" s="1154" t="s">
        <v>5935</v>
      </c>
      <c r="B2887" s="1158" t="s">
        <v>5936</v>
      </c>
      <c r="C2887" s="1154" t="s">
        <v>3533</v>
      </c>
      <c r="D2887" s="1156">
        <v>46.39</v>
      </c>
    </row>
    <row r="2888" spans="1:4" ht="11.85" hidden="1" customHeight="1" outlineLevel="3">
      <c r="A2888" s="1154" t="s">
        <v>5937</v>
      </c>
      <c r="B2888" s="1158" t="s">
        <v>5938</v>
      </c>
      <c r="C2888" s="1154" t="s">
        <v>3533</v>
      </c>
      <c r="D2888" s="1156">
        <v>39.25</v>
      </c>
    </row>
    <row r="2889" spans="1:4" ht="11.85" hidden="1" customHeight="1" outlineLevel="3">
      <c r="A2889" s="1154" t="s">
        <v>5939</v>
      </c>
      <c r="B2889" s="1158" t="s">
        <v>5940</v>
      </c>
      <c r="C2889" s="1154" t="s">
        <v>3533</v>
      </c>
      <c r="D2889" s="1156">
        <v>32.659999999999997</v>
      </c>
    </row>
    <row r="2890" spans="1:4" ht="11.85" hidden="1" customHeight="1" outlineLevel="3">
      <c r="A2890" s="1154" t="s">
        <v>5941</v>
      </c>
      <c r="B2890" s="1158" t="s">
        <v>5942</v>
      </c>
      <c r="C2890" s="1154" t="s">
        <v>3533</v>
      </c>
      <c r="D2890" s="1156">
        <v>38.299999999999997</v>
      </c>
    </row>
    <row r="2891" spans="1:4" ht="11.85" hidden="1" customHeight="1" outlineLevel="3">
      <c r="A2891" s="1154" t="s">
        <v>5943</v>
      </c>
      <c r="B2891" s="1158" t="s">
        <v>5944</v>
      </c>
      <c r="C2891" s="1154" t="s">
        <v>3533</v>
      </c>
      <c r="D2891" s="1156">
        <v>34.22</v>
      </c>
    </row>
    <row r="2892" spans="1:4" ht="11.85" hidden="1" customHeight="1" outlineLevel="3">
      <c r="A2892" s="1154" t="s">
        <v>5945</v>
      </c>
      <c r="B2892" s="1158" t="s">
        <v>5946</v>
      </c>
      <c r="C2892" s="1154" t="s">
        <v>3533</v>
      </c>
      <c r="D2892" s="1156">
        <v>35.130000000000003</v>
      </c>
    </row>
    <row r="2893" spans="1:4" ht="11.85" hidden="1" customHeight="1" outlineLevel="3">
      <c r="A2893" s="1154" t="s">
        <v>5947</v>
      </c>
      <c r="B2893" s="1158" t="s">
        <v>5948</v>
      </c>
      <c r="C2893" s="1154" t="s">
        <v>3533</v>
      </c>
      <c r="D2893" s="1156">
        <v>40.24</v>
      </c>
    </row>
    <row r="2894" spans="1:4" ht="11.85" hidden="1" customHeight="1" outlineLevel="3">
      <c r="A2894" s="1154" t="s">
        <v>5949</v>
      </c>
      <c r="B2894" s="1158" t="s">
        <v>5950</v>
      </c>
      <c r="C2894" s="1154" t="s">
        <v>3533</v>
      </c>
      <c r="D2894" s="1156">
        <v>38.299999999999997</v>
      </c>
    </row>
    <row r="2895" spans="1:4" ht="11.85" hidden="1" customHeight="1" outlineLevel="3">
      <c r="A2895" s="1154" t="s">
        <v>5951</v>
      </c>
      <c r="B2895" s="1158" t="s">
        <v>5952</v>
      </c>
      <c r="C2895" s="1154" t="s">
        <v>3533</v>
      </c>
      <c r="D2895" s="1156">
        <v>47.28</v>
      </c>
    </row>
    <row r="2896" spans="1:4" ht="11.85" hidden="1" customHeight="1" outlineLevel="3">
      <c r="A2896" s="1154" t="s">
        <v>5953</v>
      </c>
      <c r="B2896" s="1158" t="s">
        <v>5954</v>
      </c>
      <c r="C2896" s="1154" t="s">
        <v>3533</v>
      </c>
      <c r="D2896" s="1156">
        <v>40.24</v>
      </c>
    </row>
    <row r="2897" spans="1:4" ht="11.85" hidden="1" customHeight="1" outlineLevel="3">
      <c r="A2897" s="1154" t="s">
        <v>5955</v>
      </c>
      <c r="B2897" s="1158" t="s">
        <v>5956</v>
      </c>
      <c r="C2897" s="1154" t="s">
        <v>3533</v>
      </c>
      <c r="D2897" s="1156">
        <v>40.24</v>
      </c>
    </row>
    <row r="2898" spans="1:4" ht="11.85" hidden="1" customHeight="1" outlineLevel="3">
      <c r="A2898" s="1154" t="s">
        <v>5957</v>
      </c>
      <c r="B2898" s="1158" t="s">
        <v>5958</v>
      </c>
      <c r="C2898" s="1154" t="s">
        <v>3533</v>
      </c>
      <c r="D2898" s="1156">
        <v>40.24</v>
      </c>
    </row>
    <row r="2899" spans="1:4" ht="11.85" hidden="1" customHeight="1" outlineLevel="3">
      <c r="A2899" s="1154" t="s">
        <v>5959</v>
      </c>
      <c r="B2899" s="1158" t="s">
        <v>5960</v>
      </c>
      <c r="C2899" s="1154" t="s">
        <v>3533</v>
      </c>
      <c r="D2899" s="1156">
        <v>40.24</v>
      </c>
    </row>
    <row r="2900" spans="1:4" ht="11.85" hidden="1" customHeight="1" outlineLevel="3">
      <c r="A2900" s="1154" t="s">
        <v>5961</v>
      </c>
      <c r="B2900" s="1158" t="s">
        <v>5962</v>
      </c>
      <c r="C2900" s="1154" t="s">
        <v>3533</v>
      </c>
      <c r="D2900" s="1156">
        <v>40.24</v>
      </c>
    </row>
    <row r="2901" spans="1:4" ht="11.85" hidden="1" customHeight="1" outlineLevel="3">
      <c r="A2901" s="1154" t="s">
        <v>5963</v>
      </c>
      <c r="B2901" s="1158" t="s">
        <v>5964</v>
      </c>
      <c r="C2901" s="1154" t="s">
        <v>3533</v>
      </c>
      <c r="D2901" s="1156">
        <v>40.24</v>
      </c>
    </row>
    <row r="2902" spans="1:4" ht="11.85" hidden="1" customHeight="1" outlineLevel="3">
      <c r="A2902" s="1154" t="s">
        <v>5965</v>
      </c>
      <c r="B2902" s="1158" t="s">
        <v>5966</v>
      </c>
      <c r="C2902" s="1154" t="s">
        <v>3533</v>
      </c>
      <c r="D2902" s="1156">
        <v>40.24</v>
      </c>
    </row>
    <row r="2903" spans="1:4" ht="11.85" hidden="1" customHeight="1" outlineLevel="3">
      <c r="A2903" s="1154" t="s">
        <v>5967</v>
      </c>
      <c r="B2903" s="1158" t="s">
        <v>5968</v>
      </c>
      <c r="C2903" s="1154" t="s">
        <v>3533</v>
      </c>
      <c r="D2903" s="1156">
        <v>40.24</v>
      </c>
    </row>
    <row r="2904" spans="1:4" ht="11.85" hidden="1" customHeight="1" outlineLevel="3">
      <c r="A2904" s="1154" t="s">
        <v>5969</v>
      </c>
      <c r="B2904" s="1158" t="s">
        <v>5970</v>
      </c>
      <c r="C2904" s="1154" t="s">
        <v>3533</v>
      </c>
      <c r="D2904" s="1156">
        <v>47.02</v>
      </c>
    </row>
    <row r="2905" spans="1:4" ht="11.85" hidden="1" customHeight="1" outlineLevel="3">
      <c r="A2905" s="1154" t="s">
        <v>5971</v>
      </c>
      <c r="B2905" s="1158" t="s">
        <v>5972</v>
      </c>
      <c r="C2905" s="1154" t="s">
        <v>3533</v>
      </c>
      <c r="D2905" s="1156">
        <v>40.24</v>
      </c>
    </row>
    <row r="2906" spans="1:4" ht="11.85" hidden="1" customHeight="1" outlineLevel="3">
      <c r="A2906" s="1154" t="s">
        <v>5973</v>
      </c>
      <c r="B2906" s="1158" t="s">
        <v>5974</v>
      </c>
      <c r="C2906" s="1154" t="s">
        <v>3533</v>
      </c>
      <c r="D2906" s="1156">
        <v>28</v>
      </c>
    </row>
    <row r="2907" spans="1:4" ht="11.85" hidden="1" customHeight="1" outlineLevel="3">
      <c r="A2907" s="1154" t="s">
        <v>5975</v>
      </c>
      <c r="B2907" s="1158" t="s">
        <v>5976</v>
      </c>
      <c r="C2907" s="1154" t="s">
        <v>3533</v>
      </c>
      <c r="D2907" s="1156">
        <v>40.24</v>
      </c>
    </row>
    <row r="2908" spans="1:4" ht="11.85" hidden="1" customHeight="1" outlineLevel="3">
      <c r="A2908" s="1154" t="s">
        <v>5977</v>
      </c>
      <c r="B2908" s="1158" t="s">
        <v>5978</v>
      </c>
      <c r="C2908" s="1154" t="s">
        <v>3533</v>
      </c>
      <c r="D2908" s="1156">
        <v>46.39</v>
      </c>
    </row>
    <row r="2909" spans="1:4" ht="11.85" hidden="1" customHeight="1" outlineLevel="3">
      <c r="A2909" s="1154" t="s">
        <v>5979</v>
      </c>
      <c r="B2909" s="1158" t="s">
        <v>5980</v>
      </c>
      <c r="C2909" s="1154" t="s">
        <v>3533</v>
      </c>
      <c r="D2909" s="1156">
        <v>40.24</v>
      </c>
    </row>
    <row r="2910" spans="1:4" ht="11.85" hidden="1" customHeight="1" outlineLevel="3">
      <c r="A2910" s="1154" t="s">
        <v>5981</v>
      </c>
      <c r="B2910" s="1158" t="s">
        <v>5982</v>
      </c>
      <c r="C2910" s="1154" t="s">
        <v>3533</v>
      </c>
      <c r="D2910" s="1156">
        <v>37.01</v>
      </c>
    </row>
    <row r="2911" spans="1:4" ht="11.85" hidden="1" customHeight="1" outlineLevel="3">
      <c r="A2911" s="1154" t="s">
        <v>5983</v>
      </c>
      <c r="B2911" s="1158" t="s">
        <v>5984</v>
      </c>
      <c r="C2911" s="1154" t="s">
        <v>3533</v>
      </c>
      <c r="D2911" s="1156">
        <v>40.24</v>
      </c>
    </row>
    <row r="2912" spans="1:4" ht="11.85" hidden="1" customHeight="1" outlineLevel="3">
      <c r="A2912" s="1154" t="s">
        <v>5985</v>
      </c>
      <c r="B2912" s="1158" t="s">
        <v>5986</v>
      </c>
      <c r="C2912" s="1154" t="s">
        <v>3533</v>
      </c>
      <c r="D2912" s="1156">
        <v>40.24</v>
      </c>
    </row>
    <row r="2913" spans="1:4" ht="11.85" hidden="1" customHeight="1" outlineLevel="3">
      <c r="A2913" s="1154" t="s">
        <v>5987</v>
      </c>
      <c r="B2913" s="1158" t="s">
        <v>5988</v>
      </c>
      <c r="C2913" s="1154" t="s">
        <v>3533</v>
      </c>
      <c r="D2913" s="1156">
        <v>40.24</v>
      </c>
    </row>
    <row r="2914" spans="1:4" ht="11.85" hidden="1" customHeight="1" outlineLevel="3">
      <c r="A2914" s="1154" t="s">
        <v>5989</v>
      </c>
      <c r="B2914" s="1158" t="s">
        <v>5990</v>
      </c>
      <c r="C2914" s="1154" t="s">
        <v>3533</v>
      </c>
      <c r="D2914" s="1156">
        <v>40.24</v>
      </c>
    </row>
    <row r="2915" spans="1:4" ht="11.85" hidden="1" customHeight="1" outlineLevel="3">
      <c r="A2915" s="1154" t="s">
        <v>5991</v>
      </c>
      <c r="B2915" s="1158" t="s">
        <v>5992</v>
      </c>
      <c r="C2915" s="1154" t="s">
        <v>3533</v>
      </c>
      <c r="D2915" s="1156">
        <v>40.24</v>
      </c>
    </row>
    <row r="2916" spans="1:4" ht="11.85" hidden="1" customHeight="1" outlineLevel="3">
      <c r="A2916" s="1154" t="s">
        <v>5993</v>
      </c>
      <c r="B2916" s="1158" t="s">
        <v>5994</v>
      </c>
      <c r="C2916" s="1154" t="s">
        <v>3533</v>
      </c>
      <c r="D2916" s="1156">
        <v>40.24</v>
      </c>
    </row>
    <row r="2917" spans="1:4" ht="11.85" hidden="1" customHeight="1" outlineLevel="3">
      <c r="A2917" s="1154" t="s">
        <v>5995</v>
      </c>
      <c r="B2917" s="1158" t="s">
        <v>5996</v>
      </c>
      <c r="C2917" s="1154" t="s">
        <v>3533</v>
      </c>
      <c r="D2917" s="1156">
        <v>40.24</v>
      </c>
    </row>
    <row r="2918" spans="1:4" ht="11.85" hidden="1" customHeight="1" outlineLevel="3">
      <c r="A2918" s="1154" t="s">
        <v>5997</v>
      </c>
      <c r="B2918" s="1158" t="s">
        <v>5998</v>
      </c>
      <c r="C2918" s="1154" t="s">
        <v>3533</v>
      </c>
      <c r="D2918" s="1156">
        <v>46.06</v>
      </c>
    </row>
    <row r="2919" spans="1:4" ht="11.85" hidden="1" customHeight="1" outlineLevel="3">
      <c r="A2919" s="1154" t="s">
        <v>5999</v>
      </c>
      <c r="B2919" s="1158" t="s">
        <v>6000</v>
      </c>
      <c r="C2919" s="1154" t="s">
        <v>3533</v>
      </c>
      <c r="D2919" s="1156">
        <v>40.24</v>
      </c>
    </row>
    <row r="2920" spans="1:4" ht="11.85" hidden="1" customHeight="1" outlineLevel="3">
      <c r="A2920" s="1154" t="s">
        <v>6001</v>
      </c>
      <c r="B2920" s="1158" t="s">
        <v>6002</v>
      </c>
      <c r="C2920" s="1154" t="s">
        <v>3533</v>
      </c>
      <c r="D2920" s="1156">
        <v>40.24</v>
      </c>
    </row>
    <row r="2921" spans="1:4" ht="11.85" hidden="1" customHeight="1" outlineLevel="3">
      <c r="A2921" s="1154" t="s">
        <v>6003</v>
      </c>
      <c r="B2921" s="1158" t="s">
        <v>6004</v>
      </c>
      <c r="C2921" s="1154" t="s">
        <v>3533</v>
      </c>
      <c r="D2921" s="1156">
        <v>40.24</v>
      </c>
    </row>
    <row r="2922" spans="1:4" ht="11.85" hidden="1" customHeight="1" outlineLevel="3">
      <c r="A2922" s="1154" t="s">
        <v>6005</v>
      </c>
      <c r="B2922" s="1158" t="s">
        <v>6006</v>
      </c>
      <c r="C2922" s="1154" t="s">
        <v>3533</v>
      </c>
      <c r="D2922" s="1156">
        <v>40.24</v>
      </c>
    </row>
    <row r="2923" spans="1:4" ht="11.85" hidden="1" customHeight="1" outlineLevel="3">
      <c r="A2923" s="1154" t="s">
        <v>6007</v>
      </c>
      <c r="B2923" s="1158" t="s">
        <v>6008</v>
      </c>
      <c r="C2923" s="1154" t="s">
        <v>3533</v>
      </c>
      <c r="D2923" s="1156">
        <v>40.24</v>
      </c>
    </row>
    <row r="2924" spans="1:4" ht="11.85" hidden="1" customHeight="1" outlineLevel="3">
      <c r="A2924" s="1154" t="s">
        <v>6009</v>
      </c>
      <c r="B2924" s="1158" t="s">
        <v>6010</v>
      </c>
      <c r="C2924" s="1154" t="s">
        <v>3533</v>
      </c>
      <c r="D2924" s="1156">
        <v>35.6</v>
      </c>
    </row>
    <row r="2925" spans="1:4" ht="11.85" hidden="1" customHeight="1" outlineLevel="3">
      <c r="A2925" s="1154" t="s">
        <v>6011</v>
      </c>
      <c r="B2925" s="1158" t="s">
        <v>6012</v>
      </c>
      <c r="C2925" s="1154" t="s">
        <v>3533</v>
      </c>
      <c r="D2925" s="1156">
        <v>40.24</v>
      </c>
    </row>
    <row r="2926" spans="1:4" ht="11.85" hidden="1" customHeight="1" outlineLevel="3">
      <c r="A2926" s="1154" t="s">
        <v>6013</v>
      </c>
      <c r="B2926" s="1158" t="s">
        <v>6014</v>
      </c>
      <c r="C2926" s="1154" t="s">
        <v>3533</v>
      </c>
      <c r="D2926" s="1156">
        <v>46.39</v>
      </c>
    </row>
    <row r="2927" spans="1:4" ht="11.85" hidden="1" customHeight="1" outlineLevel="3">
      <c r="A2927" s="1154" t="s">
        <v>6015</v>
      </c>
      <c r="B2927" s="1158" t="s">
        <v>6016</v>
      </c>
      <c r="C2927" s="1154" t="s">
        <v>3533</v>
      </c>
      <c r="D2927" s="1156">
        <v>40.24</v>
      </c>
    </row>
    <row r="2928" spans="1:4" ht="11.85" hidden="1" customHeight="1" outlineLevel="3">
      <c r="A2928" s="1154" t="s">
        <v>6017</v>
      </c>
      <c r="B2928" s="1158" t="s">
        <v>6018</v>
      </c>
      <c r="C2928" s="1154" t="s">
        <v>3533</v>
      </c>
      <c r="D2928" s="1156">
        <v>40.24</v>
      </c>
    </row>
    <row r="2929" spans="1:4" ht="11.85" hidden="1" customHeight="1" outlineLevel="3">
      <c r="A2929" s="1154" t="s">
        <v>6019</v>
      </c>
      <c r="B2929" s="1158" t="s">
        <v>6020</v>
      </c>
      <c r="C2929" s="1154" t="s">
        <v>3533</v>
      </c>
      <c r="D2929" s="1156">
        <v>40.24</v>
      </c>
    </row>
    <row r="2930" spans="1:4" ht="11.85" hidden="1" customHeight="1" outlineLevel="3">
      <c r="A2930" s="1154" t="s">
        <v>6021</v>
      </c>
      <c r="B2930" s="1158" t="s">
        <v>6022</v>
      </c>
      <c r="C2930" s="1154" t="s">
        <v>3533</v>
      </c>
      <c r="D2930" s="1156">
        <v>40.24</v>
      </c>
    </row>
    <row r="2931" spans="1:4" ht="11.85" hidden="1" customHeight="1" outlineLevel="3">
      <c r="A2931" s="1154" t="s">
        <v>6023</v>
      </c>
      <c r="B2931" s="1158" t="s">
        <v>6024</v>
      </c>
      <c r="C2931" s="1154" t="s">
        <v>3533</v>
      </c>
      <c r="D2931" s="1156">
        <v>32.96</v>
      </c>
    </row>
    <row r="2932" spans="1:4" ht="11.85" hidden="1" customHeight="1" outlineLevel="3">
      <c r="A2932" s="1154" t="s">
        <v>6025</v>
      </c>
      <c r="B2932" s="1158" t="s">
        <v>6026</v>
      </c>
      <c r="C2932" s="1154" t="s">
        <v>3533</v>
      </c>
      <c r="D2932" s="1156">
        <v>46.76</v>
      </c>
    </row>
    <row r="2933" spans="1:4" ht="11.85" hidden="1" customHeight="1" outlineLevel="3">
      <c r="A2933" s="1154" t="s">
        <v>6027</v>
      </c>
      <c r="B2933" s="1158" t="s">
        <v>6028</v>
      </c>
      <c r="C2933" s="1154" t="s">
        <v>3533</v>
      </c>
      <c r="D2933" s="1156">
        <v>40.24</v>
      </c>
    </row>
    <row r="2934" spans="1:4" ht="11.85" hidden="1" customHeight="1" outlineLevel="3">
      <c r="A2934" s="1154" t="s">
        <v>6029</v>
      </c>
      <c r="B2934" s="1158" t="s">
        <v>6030</v>
      </c>
      <c r="C2934" s="1154" t="s">
        <v>3533</v>
      </c>
      <c r="D2934" s="1156">
        <v>40.24</v>
      </c>
    </row>
    <row r="2935" spans="1:4" ht="11.85" hidden="1" customHeight="1" outlineLevel="3">
      <c r="A2935" s="1154" t="s">
        <v>6031</v>
      </c>
      <c r="B2935" s="1158" t="s">
        <v>6032</v>
      </c>
      <c r="C2935" s="1154" t="s">
        <v>3533</v>
      </c>
      <c r="D2935" s="1156">
        <v>46.76</v>
      </c>
    </row>
    <row r="2936" spans="1:4" ht="11.85" hidden="1" customHeight="1" outlineLevel="3">
      <c r="A2936" s="1154" t="s">
        <v>6033</v>
      </c>
      <c r="B2936" s="1158" t="s">
        <v>6034</v>
      </c>
      <c r="C2936" s="1154" t="s">
        <v>3533</v>
      </c>
      <c r="D2936" s="1156">
        <v>28</v>
      </c>
    </row>
    <row r="2937" spans="1:4" ht="11.85" hidden="1" customHeight="1" outlineLevel="3">
      <c r="A2937" s="1154" t="s">
        <v>6035</v>
      </c>
      <c r="B2937" s="1158" t="s">
        <v>6036</v>
      </c>
      <c r="C2937" s="1154" t="s">
        <v>3533</v>
      </c>
      <c r="D2937" s="1156">
        <v>40.24</v>
      </c>
    </row>
    <row r="2938" spans="1:4" ht="11.85" hidden="1" customHeight="1" outlineLevel="3">
      <c r="A2938" s="1154" t="s">
        <v>6037</v>
      </c>
      <c r="B2938" s="1158" t="s">
        <v>6038</v>
      </c>
      <c r="C2938" s="1154" t="s">
        <v>3533</v>
      </c>
      <c r="D2938" s="1156">
        <v>47.03</v>
      </c>
    </row>
    <row r="2939" spans="1:4" ht="11.85" hidden="1" customHeight="1" outlineLevel="3">
      <c r="A2939" s="1154" t="s">
        <v>6039</v>
      </c>
      <c r="B2939" s="1158" t="s">
        <v>6040</v>
      </c>
      <c r="C2939" s="1154" t="s">
        <v>3533</v>
      </c>
      <c r="D2939" s="1156">
        <v>40.24</v>
      </c>
    </row>
    <row r="2940" spans="1:4" ht="11.85" hidden="1" customHeight="1" outlineLevel="3">
      <c r="A2940" s="1154" t="s">
        <v>6041</v>
      </c>
      <c r="B2940" s="1158" t="s">
        <v>6042</v>
      </c>
      <c r="C2940" s="1154" t="s">
        <v>3533</v>
      </c>
      <c r="D2940" s="1156">
        <v>40.24</v>
      </c>
    </row>
    <row r="2941" spans="1:4" ht="11.85" hidden="1" customHeight="1" outlineLevel="3">
      <c r="A2941" s="1154" t="s">
        <v>6043</v>
      </c>
      <c r="B2941" s="1158" t="s">
        <v>6044</v>
      </c>
      <c r="C2941" s="1154" t="s">
        <v>3533</v>
      </c>
      <c r="D2941" s="1156">
        <v>40.24</v>
      </c>
    </row>
    <row r="2942" spans="1:4" ht="11.85" hidden="1" customHeight="1" outlineLevel="3">
      <c r="A2942" s="1154" t="s">
        <v>6045</v>
      </c>
      <c r="B2942" s="1158" t="s">
        <v>6046</v>
      </c>
      <c r="C2942" s="1154" t="s">
        <v>3533</v>
      </c>
      <c r="D2942" s="1156">
        <v>40.24</v>
      </c>
    </row>
    <row r="2943" spans="1:4" ht="11.85" hidden="1" customHeight="1" outlineLevel="3">
      <c r="A2943" s="1154" t="s">
        <v>6047</v>
      </c>
      <c r="B2943" s="1158" t="s">
        <v>6048</v>
      </c>
      <c r="C2943" s="1154" t="s">
        <v>3533</v>
      </c>
      <c r="D2943" s="1156">
        <v>40.24</v>
      </c>
    </row>
    <row r="2944" spans="1:4" ht="11.85" hidden="1" customHeight="1" outlineLevel="3">
      <c r="A2944" s="1154" t="s">
        <v>6049</v>
      </c>
      <c r="B2944" s="1158" t="s">
        <v>6050</v>
      </c>
      <c r="C2944" s="1154" t="s">
        <v>3533</v>
      </c>
      <c r="D2944" s="1156">
        <v>40.24</v>
      </c>
    </row>
    <row r="2945" spans="1:4" ht="11.85" hidden="1" customHeight="1" outlineLevel="3">
      <c r="A2945" s="1154" t="s">
        <v>6051</v>
      </c>
      <c r="B2945" s="1158" t="s">
        <v>6052</v>
      </c>
      <c r="C2945" s="1154" t="s">
        <v>3533</v>
      </c>
      <c r="D2945" s="1156">
        <v>40.24</v>
      </c>
    </row>
    <row r="2946" spans="1:4" ht="11.85" hidden="1" customHeight="1" outlineLevel="3">
      <c r="A2946" s="1154" t="s">
        <v>6053</v>
      </c>
      <c r="B2946" s="1158" t="s">
        <v>6054</v>
      </c>
      <c r="C2946" s="1154" t="s">
        <v>3533</v>
      </c>
      <c r="D2946" s="1156">
        <v>40.24</v>
      </c>
    </row>
    <row r="2947" spans="1:4" ht="11.85" hidden="1" customHeight="1" outlineLevel="3">
      <c r="A2947" s="1154" t="s">
        <v>6055</v>
      </c>
      <c r="B2947" s="1158" t="s">
        <v>6056</v>
      </c>
      <c r="C2947" s="1154" t="s">
        <v>3533</v>
      </c>
      <c r="D2947" s="1156">
        <v>40.24</v>
      </c>
    </row>
    <row r="2948" spans="1:4" ht="11.85" hidden="1" customHeight="1" outlineLevel="3">
      <c r="A2948" s="1154" t="s">
        <v>6057</v>
      </c>
      <c r="B2948" s="1158" t="s">
        <v>6058</v>
      </c>
      <c r="C2948" s="1154" t="s">
        <v>3533</v>
      </c>
      <c r="D2948" s="1156">
        <v>40.24</v>
      </c>
    </row>
    <row r="2949" spans="1:4" ht="11.85" hidden="1" customHeight="1" outlineLevel="3">
      <c r="A2949" s="1154" t="s">
        <v>6059</v>
      </c>
      <c r="B2949" s="1158" t="s">
        <v>6060</v>
      </c>
      <c r="C2949" s="1154" t="s">
        <v>3533</v>
      </c>
      <c r="D2949" s="1156">
        <v>47.51</v>
      </c>
    </row>
    <row r="2950" spans="1:4" ht="11.85" hidden="1" customHeight="1" outlineLevel="3">
      <c r="A2950" s="1154" t="s">
        <v>6061</v>
      </c>
      <c r="B2950" s="1158" t="s">
        <v>6062</v>
      </c>
      <c r="C2950" s="1154" t="s">
        <v>3533</v>
      </c>
      <c r="D2950" s="1156">
        <v>40.24</v>
      </c>
    </row>
    <row r="2951" spans="1:4" ht="11.85" hidden="1" customHeight="1" outlineLevel="3">
      <c r="A2951" s="1154" t="s">
        <v>6063</v>
      </c>
      <c r="B2951" s="1158" t="s">
        <v>6064</v>
      </c>
      <c r="C2951" s="1154" t="s">
        <v>3533</v>
      </c>
      <c r="D2951" s="1156">
        <v>40.24</v>
      </c>
    </row>
    <row r="2952" spans="1:4" ht="11.85" hidden="1" customHeight="1" outlineLevel="3">
      <c r="A2952" s="1154" t="s">
        <v>6065</v>
      </c>
      <c r="B2952" s="1158" t="s">
        <v>6066</v>
      </c>
      <c r="C2952" s="1154" t="s">
        <v>3533</v>
      </c>
      <c r="D2952" s="1156">
        <v>40.24</v>
      </c>
    </row>
    <row r="2953" spans="1:4" ht="11.85" hidden="1" customHeight="1" outlineLevel="3">
      <c r="A2953" s="1154" t="s">
        <v>6067</v>
      </c>
      <c r="B2953" s="1158" t="s">
        <v>6068</v>
      </c>
      <c r="C2953" s="1154" t="s">
        <v>3533</v>
      </c>
      <c r="D2953" s="1156">
        <v>44.28</v>
      </c>
    </row>
    <row r="2954" spans="1:4" ht="11.85" hidden="1" customHeight="1" outlineLevel="3">
      <c r="A2954" s="1154" t="s">
        <v>6069</v>
      </c>
      <c r="B2954" s="1158" t="s">
        <v>6070</v>
      </c>
      <c r="C2954" s="1154" t="s">
        <v>3533</v>
      </c>
      <c r="D2954" s="1156">
        <v>40.24</v>
      </c>
    </row>
    <row r="2955" spans="1:4" ht="11.85" hidden="1" customHeight="1" outlineLevel="3">
      <c r="A2955" s="1154" t="s">
        <v>6071</v>
      </c>
      <c r="B2955" s="1158" t="s">
        <v>6072</v>
      </c>
      <c r="C2955" s="1154" t="s">
        <v>3533</v>
      </c>
      <c r="D2955" s="1156">
        <v>40.24</v>
      </c>
    </row>
    <row r="2956" spans="1:4" ht="11.85" hidden="1" customHeight="1" outlineLevel="3">
      <c r="A2956" s="1154" t="s">
        <v>6073</v>
      </c>
      <c r="B2956" s="1158" t="s">
        <v>6074</v>
      </c>
      <c r="C2956" s="1154" t="s">
        <v>3533</v>
      </c>
      <c r="D2956" s="1156">
        <v>40.24</v>
      </c>
    </row>
    <row r="2957" spans="1:4" ht="11.85" hidden="1" customHeight="1" outlineLevel="3">
      <c r="A2957" s="1154" t="s">
        <v>6075</v>
      </c>
      <c r="B2957" s="1158" t="s">
        <v>6076</v>
      </c>
      <c r="C2957" s="1154" t="s">
        <v>3533</v>
      </c>
      <c r="D2957" s="1156">
        <v>40.24</v>
      </c>
    </row>
    <row r="2958" spans="1:4" ht="11.85" hidden="1" customHeight="1" outlineLevel="3">
      <c r="A2958" s="1154" t="s">
        <v>6077</v>
      </c>
      <c r="B2958" s="1158" t="s">
        <v>6078</v>
      </c>
      <c r="C2958" s="1154" t="s">
        <v>3533</v>
      </c>
      <c r="D2958" s="1156">
        <v>40.24</v>
      </c>
    </row>
    <row r="2959" spans="1:4" ht="11.85" hidden="1" customHeight="1" outlineLevel="3">
      <c r="A2959" s="1154" t="s">
        <v>6079</v>
      </c>
      <c r="B2959" s="1158" t="s">
        <v>6080</v>
      </c>
      <c r="C2959" s="1154" t="s">
        <v>3533</v>
      </c>
      <c r="D2959" s="1156">
        <v>40.24</v>
      </c>
    </row>
    <row r="2960" spans="1:4" ht="11.85" hidden="1" customHeight="1" outlineLevel="3">
      <c r="A2960" s="1154" t="s">
        <v>6081</v>
      </c>
      <c r="B2960" s="1158" t="s">
        <v>6082</v>
      </c>
      <c r="C2960" s="1154" t="s">
        <v>3533</v>
      </c>
      <c r="D2960" s="1156">
        <v>28</v>
      </c>
    </row>
    <row r="2961" spans="1:4" ht="11.85" hidden="1" customHeight="1" outlineLevel="3">
      <c r="A2961" s="1154" t="s">
        <v>6083</v>
      </c>
      <c r="B2961" s="1158" t="s">
        <v>6084</v>
      </c>
      <c r="C2961" s="1154" t="s">
        <v>3533</v>
      </c>
      <c r="D2961" s="1156">
        <v>40.24</v>
      </c>
    </row>
    <row r="2962" spans="1:4" ht="11.85" hidden="1" customHeight="1" outlineLevel="3">
      <c r="A2962" s="1154" t="s">
        <v>6085</v>
      </c>
      <c r="B2962" s="1158" t="s">
        <v>6086</v>
      </c>
      <c r="C2962" s="1154" t="s">
        <v>3533</v>
      </c>
      <c r="D2962" s="1156">
        <v>40.24</v>
      </c>
    </row>
    <row r="2963" spans="1:4" ht="11.85" hidden="1" customHeight="1" outlineLevel="3">
      <c r="A2963" s="1154" t="s">
        <v>6087</v>
      </c>
      <c r="B2963" s="1158" t="s">
        <v>6088</v>
      </c>
      <c r="C2963" s="1154" t="s">
        <v>3533</v>
      </c>
      <c r="D2963" s="1156">
        <v>40.24</v>
      </c>
    </row>
    <row r="2964" spans="1:4" ht="11.85" hidden="1" customHeight="1" outlineLevel="3">
      <c r="A2964" s="1154" t="s">
        <v>6089</v>
      </c>
      <c r="B2964" s="1158" t="s">
        <v>6090</v>
      </c>
      <c r="C2964" s="1154" t="s">
        <v>3533</v>
      </c>
      <c r="D2964" s="1156">
        <v>35.020000000000003</v>
      </c>
    </row>
    <row r="2965" spans="1:4" ht="11.85" hidden="1" customHeight="1" outlineLevel="3">
      <c r="A2965" s="1154" t="s">
        <v>6091</v>
      </c>
      <c r="B2965" s="1158" t="s">
        <v>6092</v>
      </c>
      <c r="C2965" s="1154" t="s">
        <v>3533</v>
      </c>
      <c r="D2965" s="1156">
        <v>35.6</v>
      </c>
    </row>
    <row r="2966" spans="1:4" ht="11.85" hidden="1" customHeight="1" outlineLevel="3">
      <c r="A2966" s="1154" t="s">
        <v>6093</v>
      </c>
      <c r="B2966" s="1158" t="s">
        <v>6094</v>
      </c>
      <c r="C2966" s="1154" t="s">
        <v>3533</v>
      </c>
      <c r="D2966" s="1156">
        <v>40.24</v>
      </c>
    </row>
    <row r="2967" spans="1:4" ht="11.85" hidden="1" customHeight="1" outlineLevel="3">
      <c r="A2967" s="1154" t="s">
        <v>6095</v>
      </c>
      <c r="B2967" s="1158" t="s">
        <v>6096</v>
      </c>
      <c r="C2967" s="1154" t="s">
        <v>3533</v>
      </c>
      <c r="D2967" s="1156">
        <v>40.24</v>
      </c>
    </row>
    <row r="2968" spans="1:4" ht="11.85" hidden="1" customHeight="1" outlineLevel="3">
      <c r="A2968" s="1154" t="s">
        <v>6097</v>
      </c>
      <c r="B2968" s="1158" t="s">
        <v>6098</v>
      </c>
      <c r="C2968" s="1154" t="s">
        <v>3533</v>
      </c>
      <c r="D2968" s="1156">
        <v>40.24</v>
      </c>
    </row>
    <row r="2969" spans="1:4" ht="11.85" hidden="1" customHeight="1" outlineLevel="3">
      <c r="A2969" s="1154" t="s">
        <v>6099</v>
      </c>
      <c r="B2969" s="1158" t="s">
        <v>6100</v>
      </c>
      <c r="C2969" s="1154" t="s">
        <v>3533</v>
      </c>
      <c r="D2969" s="1156">
        <v>46.74</v>
      </c>
    </row>
    <row r="2970" spans="1:4" ht="11.85" hidden="1" customHeight="1" outlineLevel="3">
      <c r="A2970" s="1154" t="s">
        <v>6101</v>
      </c>
      <c r="B2970" s="1158" t="s">
        <v>6102</v>
      </c>
      <c r="C2970" s="1154" t="s">
        <v>3533</v>
      </c>
      <c r="D2970" s="1156">
        <v>40.24</v>
      </c>
    </row>
    <row r="2971" spans="1:4" ht="11.85" hidden="1" customHeight="1" outlineLevel="3">
      <c r="A2971" s="1154" t="s">
        <v>6103</v>
      </c>
      <c r="B2971" s="1158" t="s">
        <v>6104</v>
      </c>
      <c r="C2971" s="1154" t="s">
        <v>3533</v>
      </c>
      <c r="D2971" s="1156">
        <v>32.81</v>
      </c>
    </row>
    <row r="2972" spans="1:4" ht="11.85" hidden="1" customHeight="1" outlineLevel="3">
      <c r="A2972" s="1154" t="s">
        <v>6105</v>
      </c>
      <c r="B2972" s="1158" t="s">
        <v>6106</v>
      </c>
      <c r="C2972" s="1154" t="s">
        <v>3533</v>
      </c>
      <c r="D2972" s="1156">
        <v>40.24</v>
      </c>
    </row>
    <row r="2973" spans="1:4" ht="11.85" hidden="1" customHeight="1" outlineLevel="3">
      <c r="A2973" s="1154" t="s">
        <v>6107</v>
      </c>
      <c r="B2973" s="1158" t="s">
        <v>6108</v>
      </c>
      <c r="C2973" s="1154" t="s">
        <v>3533</v>
      </c>
      <c r="D2973" s="1156">
        <v>40.24</v>
      </c>
    </row>
    <row r="2974" spans="1:4" ht="11.85" hidden="1" customHeight="1" outlineLevel="3">
      <c r="A2974" s="1154" t="s">
        <v>6109</v>
      </c>
      <c r="B2974" s="1158" t="s">
        <v>6110</v>
      </c>
      <c r="C2974" s="1154" t="s">
        <v>3533</v>
      </c>
      <c r="D2974" s="1156">
        <v>32.93</v>
      </c>
    </row>
    <row r="2975" spans="1:4" ht="11.85" hidden="1" customHeight="1" outlineLevel="3">
      <c r="A2975" s="1154" t="s">
        <v>6111</v>
      </c>
      <c r="B2975" s="1158" t="s">
        <v>6112</v>
      </c>
      <c r="C2975" s="1154" t="s">
        <v>3533</v>
      </c>
      <c r="D2975" s="1156">
        <v>44.29</v>
      </c>
    </row>
    <row r="2976" spans="1:4" ht="11.85" hidden="1" customHeight="1" outlineLevel="2" collapsed="1">
      <c r="A2976" s="1140"/>
      <c r="B2976" s="1143" t="s">
        <v>6113</v>
      </c>
      <c r="C2976" s="1140"/>
      <c r="D2976" s="1141">
        <v>90.49</v>
      </c>
    </row>
    <row r="2977" spans="1:4" ht="11.85" hidden="1" customHeight="1" outlineLevel="3">
      <c r="A2977" s="1154" t="s">
        <v>6114</v>
      </c>
      <c r="B2977" s="1158" t="s">
        <v>6115</v>
      </c>
      <c r="C2977" s="1154" t="s">
        <v>3533</v>
      </c>
      <c r="D2977" s="1156">
        <v>74.430000000000007</v>
      </c>
    </row>
    <row r="2978" spans="1:4" ht="11.85" hidden="1" customHeight="1" outlineLevel="3">
      <c r="A2978" s="1154" t="s">
        <v>6116</v>
      </c>
      <c r="B2978" s="1158" t="s">
        <v>6117</v>
      </c>
      <c r="C2978" s="1154" t="s">
        <v>3533</v>
      </c>
      <c r="D2978" s="1156">
        <v>64.98</v>
      </c>
    </row>
    <row r="2979" spans="1:4" ht="11.85" hidden="1" customHeight="1" outlineLevel="3">
      <c r="A2979" s="1154" t="s">
        <v>6118</v>
      </c>
      <c r="B2979" s="1158" t="s">
        <v>6119</v>
      </c>
      <c r="C2979" s="1154" t="s">
        <v>3533</v>
      </c>
      <c r="D2979" s="1156">
        <v>65.58</v>
      </c>
    </row>
    <row r="2980" spans="1:4" ht="11.85" hidden="1" customHeight="1" outlineLevel="3">
      <c r="A2980" s="1154" t="s">
        <v>6120</v>
      </c>
      <c r="B2980" s="1158" t="s">
        <v>6121</v>
      </c>
      <c r="C2980" s="1154" t="s">
        <v>3533</v>
      </c>
      <c r="D2980" s="1156">
        <v>63.07</v>
      </c>
    </row>
    <row r="2981" spans="1:4" ht="11.85" hidden="1" customHeight="1" outlineLevel="3">
      <c r="A2981" s="1154" t="s">
        <v>6122</v>
      </c>
      <c r="B2981" s="1158" t="s">
        <v>6123</v>
      </c>
      <c r="C2981" s="1154" t="s">
        <v>3533</v>
      </c>
      <c r="D2981" s="1156">
        <v>64.42</v>
      </c>
    </row>
    <row r="2982" spans="1:4" ht="11.85" hidden="1" customHeight="1" outlineLevel="3">
      <c r="A2982" s="1154" t="s">
        <v>6124</v>
      </c>
      <c r="B2982" s="1158" t="s">
        <v>6125</v>
      </c>
      <c r="C2982" s="1154" t="s">
        <v>3533</v>
      </c>
      <c r="D2982" s="1156">
        <v>88.63</v>
      </c>
    </row>
    <row r="2983" spans="1:4" ht="11.85" hidden="1" customHeight="1" outlineLevel="3">
      <c r="A2983" s="1154" t="s">
        <v>6126</v>
      </c>
      <c r="B2983" s="1158" t="s">
        <v>6127</v>
      </c>
      <c r="C2983" s="1154" t="s">
        <v>3533</v>
      </c>
      <c r="D2983" s="1156">
        <v>60.97</v>
      </c>
    </row>
    <row r="2984" spans="1:4" ht="11.85" hidden="1" customHeight="1" outlineLevel="3">
      <c r="A2984" s="1154" t="s">
        <v>6128</v>
      </c>
      <c r="B2984" s="1158" t="s">
        <v>6129</v>
      </c>
      <c r="C2984" s="1154" t="s">
        <v>3533</v>
      </c>
      <c r="D2984" s="1156">
        <v>63.07</v>
      </c>
    </row>
    <row r="2985" spans="1:4" ht="11.85" hidden="1" customHeight="1" outlineLevel="3">
      <c r="A2985" s="1154" t="s">
        <v>6130</v>
      </c>
      <c r="B2985" s="1158" t="s">
        <v>6131</v>
      </c>
      <c r="C2985" s="1154" t="s">
        <v>3533</v>
      </c>
      <c r="D2985" s="1156">
        <v>90.49</v>
      </c>
    </row>
    <row r="2986" spans="1:4" ht="11.85" hidden="1" customHeight="1" outlineLevel="3">
      <c r="A2986" s="1154" t="s">
        <v>6132</v>
      </c>
      <c r="B2986" s="1158" t="s">
        <v>6133</v>
      </c>
      <c r="C2986" s="1154" t="s">
        <v>3533</v>
      </c>
      <c r="D2986" s="1156">
        <v>74.430000000000007</v>
      </c>
    </row>
    <row r="2987" spans="1:4" ht="11.85" hidden="1" customHeight="1" outlineLevel="3">
      <c r="A2987" s="1154" t="s">
        <v>6134</v>
      </c>
      <c r="B2987" s="1158" t="s">
        <v>6135</v>
      </c>
      <c r="C2987" s="1154" t="s">
        <v>3533</v>
      </c>
      <c r="D2987" s="1156">
        <v>63.07</v>
      </c>
    </row>
    <row r="2988" spans="1:4" ht="11.85" hidden="1" customHeight="1" outlineLevel="3">
      <c r="A2988" s="1154" t="s">
        <v>6136</v>
      </c>
      <c r="B2988" s="1158" t="s">
        <v>6137</v>
      </c>
      <c r="C2988" s="1154" t="s">
        <v>3533</v>
      </c>
      <c r="D2988" s="1156">
        <v>68.22</v>
      </c>
    </row>
    <row r="2989" spans="1:4" ht="11.85" hidden="1" customHeight="1" outlineLevel="3">
      <c r="A2989" s="1154" t="s">
        <v>6138</v>
      </c>
      <c r="B2989" s="1158" t="s">
        <v>6139</v>
      </c>
      <c r="C2989" s="1154" t="s">
        <v>3533</v>
      </c>
      <c r="D2989" s="1156">
        <v>60.67</v>
      </c>
    </row>
    <row r="2990" spans="1:4" ht="11.85" hidden="1" customHeight="1" outlineLevel="3">
      <c r="A2990" s="1154" t="s">
        <v>6140</v>
      </c>
      <c r="B2990" s="1158" t="s">
        <v>6141</v>
      </c>
      <c r="C2990" s="1154" t="s">
        <v>3533</v>
      </c>
      <c r="D2990" s="1156">
        <v>64.040000000000006</v>
      </c>
    </row>
    <row r="2991" spans="1:4" ht="11.85" hidden="1" customHeight="1" outlineLevel="3">
      <c r="A2991" s="1154" t="s">
        <v>6142</v>
      </c>
      <c r="B2991" s="1158" t="s">
        <v>6143</v>
      </c>
      <c r="C2991" s="1154" t="s">
        <v>3533</v>
      </c>
      <c r="D2991" s="1156">
        <v>74.430000000000007</v>
      </c>
    </row>
    <row r="2992" spans="1:4" ht="11.85" hidden="1" customHeight="1" outlineLevel="3">
      <c r="A2992" s="1154" t="s">
        <v>6144</v>
      </c>
      <c r="B2992" s="1158" t="s">
        <v>6145</v>
      </c>
      <c r="C2992" s="1154" t="s">
        <v>3533</v>
      </c>
      <c r="D2992" s="1156">
        <v>74.430000000000007</v>
      </c>
    </row>
    <row r="2993" spans="1:4" ht="11.85" hidden="1" customHeight="1" outlineLevel="3">
      <c r="A2993" s="1154" t="s">
        <v>6146</v>
      </c>
      <c r="B2993" s="1158" t="s">
        <v>6147</v>
      </c>
      <c r="C2993" s="1154" t="s">
        <v>3533</v>
      </c>
      <c r="D2993" s="1156">
        <v>74.430000000000007</v>
      </c>
    </row>
    <row r="2994" spans="1:4" ht="11.85" hidden="1" customHeight="1" outlineLevel="3">
      <c r="A2994" s="1154" t="s">
        <v>6148</v>
      </c>
      <c r="B2994" s="1158" t="s">
        <v>6149</v>
      </c>
      <c r="C2994" s="1154" t="s">
        <v>3533</v>
      </c>
      <c r="D2994" s="1156">
        <v>64.02</v>
      </c>
    </row>
    <row r="2995" spans="1:4" ht="11.85" hidden="1" customHeight="1" outlineLevel="3">
      <c r="A2995" s="1154" t="s">
        <v>6150</v>
      </c>
      <c r="B2995" s="1158" t="s">
        <v>6151</v>
      </c>
      <c r="C2995" s="1154" t="s">
        <v>3533</v>
      </c>
      <c r="D2995" s="1156">
        <v>74.430000000000007</v>
      </c>
    </row>
    <row r="2996" spans="1:4" ht="11.85" hidden="1" customHeight="1" outlineLevel="3">
      <c r="A2996" s="1154" t="s">
        <v>6152</v>
      </c>
      <c r="B2996" s="1158" t="s">
        <v>6153</v>
      </c>
      <c r="C2996" s="1154" t="s">
        <v>3533</v>
      </c>
      <c r="D2996" s="1156">
        <v>65.25</v>
      </c>
    </row>
    <row r="2997" spans="1:4" ht="11.85" hidden="1" customHeight="1" outlineLevel="3">
      <c r="A2997" s="1154" t="s">
        <v>6154</v>
      </c>
      <c r="B2997" s="1158" t="s">
        <v>6155</v>
      </c>
      <c r="C2997" s="1154" t="s">
        <v>3533</v>
      </c>
      <c r="D2997" s="1156">
        <v>74.430000000000007</v>
      </c>
    </row>
    <row r="2998" spans="1:4" ht="11.85" hidden="1" customHeight="1" outlineLevel="3">
      <c r="A2998" s="1154" t="s">
        <v>6156</v>
      </c>
      <c r="B2998" s="1158" t="s">
        <v>6157</v>
      </c>
      <c r="C2998" s="1154" t="s">
        <v>3533</v>
      </c>
      <c r="D2998" s="1156">
        <v>64.760000000000005</v>
      </c>
    </row>
    <row r="2999" spans="1:4" ht="11.85" hidden="1" customHeight="1" outlineLevel="3">
      <c r="A2999" s="1154" t="s">
        <v>6158</v>
      </c>
      <c r="B2999" s="1158" t="s">
        <v>6159</v>
      </c>
      <c r="C2999" s="1154" t="s">
        <v>3533</v>
      </c>
      <c r="D2999" s="1156">
        <v>74.430000000000007</v>
      </c>
    </row>
    <row r="3000" spans="1:4" ht="11.85" hidden="1" customHeight="1" outlineLevel="3">
      <c r="A3000" s="1154" t="s">
        <v>6160</v>
      </c>
      <c r="B3000" s="1158" t="s">
        <v>6161</v>
      </c>
      <c r="C3000" s="1154" t="s">
        <v>3533</v>
      </c>
      <c r="D3000" s="1156">
        <v>74.430000000000007</v>
      </c>
    </row>
    <row r="3001" spans="1:4" ht="11.85" hidden="1" customHeight="1" outlineLevel="3">
      <c r="A3001" s="1154" t="s">
        <v>6162</v>
      </c>
      <c r="B3001" s="1158" t="s">
        <v>6163</v>
      </c>
      <c r="C3001" s="1154" t="s">
        <v>3533</v>
      </c>
      <c r="D3001" s="1156">
        <v>63.56</v>
      </c>
    </row>
    <row r="3002" spans="1:4" ht="11.85" hidden="1" customHeight="1" outlineLevel="3">
      <c r="A3002" s="1154" t="s">
        <v>6164</v>
      </c>
      <c r="B3002" s="1158" t="s">
        <v>6165</v>
      </c>
      <c r="C3002" s="1154" t="s">
        <v>3533</v>
      </c>
      <c r="D3002" s="1156">
        <v>63.56</v>
      </c>
    </row>
    <row r="3003" spans="1:4" ht="11.85" hidden="1" customHeight="1" outlineLevel="3">
      <c r="A3003" s="1154" t="s">
        <v>6166</v>
      </c>
      <c r="B3003" s="1158" t="s">
        <v>6167</v>
      </c>
      <c r="C3003" s="1154" t="s">
        <v>3533</v>
      </c>
      <c r="D3003" s="1156">
        <v>64.040000000000006</v>
      </c>
    </row>
    <row r="3004" spans="1:4" ht="11.85" hidden="1" customHeight="1" outlineLevel="3">
      <c r="A3004" s="1154" t="s">
        <v>6168</v>
      </c>
      <c r="B3004" s="1158" t="s">
        <v>6169</v>
      </c>
      <c r="C3004" s="1154" t="s">
        <v>3533</v>
      </c>
      <c r="D3004" s="1156">
        <v>64.42</v>
      </c>
    </row>
    <row r="3005" spans="1:4" ht="11.85" hidden="1" customHeight="1" outlineLevel="3">
      <c r="A3005" s="1154" t="s">
        <v>6170</v>
      </c>
      <c r="B3005" s="1158" t="s">
        <v>6171</v>
      </c>
      <c r="C3005" s="1154" t="s">
        <v>3533</v>
      </c>
      <c r="D3005" s="1156">
        <v>60.97</v>
      </c>
    </row>
    <row r="3006" spans="1:4" ht="11.85" hidden="1" customHeight="1" outlineLevel="3">
      <c r="A3006" s="1154" t="s">
        <v>6172</v>
      </c>
      <c r="B3006" s="1158" t="s">
        <v>6173</v>
      </c>
      <c r="C3006" s="1154" t="s">
        <v>3533</v>
      </c>
      <c r="D3006" s="1156">
        <v>67.400000000000006</v>
      </c>
    </row>
    <row r="3007" spans="1:4" ht="11.85" hidden="1" customHeight="1" outlineLevel="3">
      <c r="A3007" s="1154" t="s">
        <v>6174</v>
      </c>
      <c r="B3007" s="1158" t="s">
        <v>6175</v>
      </c>
      <c r="C3007" s="1154" t="s">
        <v>3533</v>
      </c>
      <c r="D3007" s="1156">
        <v>74.430000000000007</v>
      </c>
    </row>
    <row r="3008" spans="1:4" ht="11.85" hidden="1" customHeight="1" outlineLevel="3">
      <c r="A3008" s="1154" t="s">
        <v>6176</v>
      </c>
      <c r="B3008" s="1158" t="s">
        <v>6177</v>
      </c>
      <c r="C3008" s="1154" t="s">
        <v>3533</v>
      </c>
      <c r="D3008" s="1156">
        <v>74.430000000000007</v>
      </c>
    </row>
    <row r="3009" spans="1:4" ht="11.85" hidden="1" customHeight="1" outlineLevel="3">
      <c r="A3009" s="1154" t="s">
        <v>6178</v>
      </c>
      <c r="B3009" s="1158" t="s">
        <v>6179</v>
      </c>
      <c r="C3009" s="1154" t="s">
        <v>3533</v>
      </c>
      <c r="D3009" s="1156">
        <v>64.760000000000005</v>
      </c>
    </row>
    <row r="3010" spans="1:4" ht="11.85" hidden="1" customHeight="1" outlineLevel="3">
      <c r="A3010" s="1154" t="s">
        <v>6180</v>
      </c>
      <c r="B3010" s="1158" t="s">
        <v>6181</v>
      </c>
      <c r="C3010" s="1154" t="s">
        <v>3533</v>
      </c>
      <c r="D3010" s="1156">
        <v>64.02</v>
      </c>
    </row>
    <row r="3011" spans="1:4" ht="11.85" hidden="1" customHeight="1" outlineLevel="3">
      <c r="A3011" s="1154" t="s">
        <v>6182</v>
      </c>
      <c r="B3011" s="1158" t="s">
        <v>6183</v>
      </c>
      <c r="C3011" s="1154" t="s">
        <v>3533</v>
      </c>
      <c r="D3011" s="1156">
        <v>74.430000000000007</v>
      </c>
    </row>
    <row r="3012" spans="1:4" ht="11.85" hidden="1" customHeight="1" outlineLevel="3">
      <c r="A3012" s="1154" t="s">
        <v>6184</v>
      </c>
      <c r="B3012" s="1158" t="s">
        <v>6185</v>
      </c>
      <c r="C3012" s="1154" t="s">
        <v>3533</v>
      </c>
      <c r="D3012" s="1156">
        <v>74.430000000000007</v>
      </c>
    </row>
    <row r="3013" spans="1:4" ht="11.85" hidden="1" customHeight="1" outlineLevel="3">
      <c r="A3013" s="1154" t="s">
        <v>6186</v>
      </c>
      <c r="B3013" s="1158" t="s">
        <v>6187</v>
      </c>
      <c r="C3013" s="1154" t="s">
        <v>3533</v>
      </c>
      <c r="D3013" s="1156">
        <v>74.430000000000007</v>
      </c>
    </row>
    <row r="3014" spans="1:4" ht="11.85" hidden="1" customHeight="1" outlineLevel="3">
      <c r="A3014" s="1154" t="s">
        <v>6188</v>
      </c>
      <c r="B3014" s="1158" t="s">
        <v>6189</v>
      </c>
      <c r="C3014" s="1154" t="s">
        <v>3533</v>
      </c>
      <c r="D3014" s="1156">
        <v>74.430000000000007</v>
      </c>
    </row>
    <row r="3015" spans="1:4" ht="11.85" hidden="1" customHeight="1" outlineLevel="3">
      <c r="A3015" s="1154" t="s">
        <v>6190</v>
      </c>
      <c r="B3015" s="1158" t="s">
        <v>6191</v>
      </c>
      <c r="C3015" s="1154" t="s">
        <v>3533</v>
      </c>
      <c r="D3015" s="1156">
        <v>78.92</v>
      </c>
    </row>
    <row r="3016" spans="1:4" ht="11.85" hidden="1" customHeight="1" outlineLevel="3">
      <c r="A3016" s="1154" t="s">
        <v>6192</v>
      </c>
      <c r="B3016" s="1158" t="s">
        <v>6193</v>
      </c>
      <c r="C3016" s="1154" t="s">
        <v>3533</v>
      </c>
      <c r="D3016" s="1156">
        <v>78.92</v>
      </c>
    </row>
    <row r="3017" spans="1:4" ht="11.85" hidden="1" customHeight="1" outlineLevel="3">
      <c r="A3017" s="1154" t="s">
        <v>6194</v>
      </c>
      <c r="B3017" s="1158" t="s">
        <v>6195</v>
      </c>
      <c r="C3017" s="1154" t="s">
        <v>3533</v>
      </c>
      <c r="D3017" s="1156">
        <v>69.540000000000006</v>
      </c>
    </row>
    <row r="3018" spans="1:4" ht="11.85" hidden="1" customHeight="1" outlineLevel="3">
      <c r="A3018" s="1154" t="s">
        <v>6196</v>
      </c>
      <c r="B3018" s="1158" t="s">
        <v>6197</v>
      </c>
      <c r="C3018" s="1154" t="s">
        <v>3533</v>
      </c>
      <c r="D3018" s="1156">
        <v>78.92</v>
      </c>
    </row>
    <row r="3019" spans="1:4" ht="11.85" hidden="1" customHeight="1" outlineLevel="3">
      <c r="A3019" s="1154" t="s">
        <v>6198</v>
      </c>
      <c r="B3019" s="1158" t="s">
        <v>6199</v>
      </c>
      <c r="C3019" s="1154" t="s">
        <v>3533</v>
      </c>
      <c r="D3019" s="1156">
        <v>78.92</v>
      </c>
    </row>
    <row r="3020" spans="1:4" ht="11.85" hidden="1" customHeight="1" outlineLevel="3">
      <c r="A3020" s="1154" t="s">
        <v>6200</v>
      </c>
      <c r="B3020" s="1158" t="s">
        <v>6201</v>
      </c>
      <c r="C3020" s="1154" t="s">
        <v>3533</v>
      </c>
      <c r="D3020" s="1156">
        <v>68.180000000000007</v>
      </c>
    </row>
    <row r="3021" spans="1:4" ht="11.85" hidden="1" customHeight="1" outlineLevel="3">
      <c r="A3021" s="1154" t="s">
        <v>6202</v>
      </c>
      <c r="B3021" s="1158" t="s">
        <v>6203</v>
      </c>
      <c r="C3021" s="1154" t="s">
        <v>3533</v>
      </c>
      <c r="D3021" s="1156">
        <v>62.28</v>
      </c>
    </row>
    <row r="3022" spans="1:4" ht="11.85" hidden="1" customHeight="1" outlineLevel="3">
      <c r="A3022" s="1154" t="s">
        <v>6204</v>
      </c>
      <c r="B3022" s="1158" t="s">
        <v>6205</v>
      </c>
      <c r="C3022" s="1154" t="s">
        <v>3533</v>
      </c>
      <c r="D3022" s="1156">
        <v>66.91</v>
      </c>
    </row>
    <row r="3023" spans="1:4" ht="11.85" hidden="1" customHeight="1" outlineLevel="3">
      <c r="A3023" s="1154" t="s">
        <v>6206</v>
      </c>
      <c r="B3023" s="1158" t="s">
        <v>6207</v>
      </c>
      <c r="C3023" s="1154" t="s">
        <v>3533</v>
      </c>
      <c r="D3023" s="1156">
        <v>78.92</v>
      </c>
    </row>
    <row r="3024" spans="1:4" ht="11.85" hidden="1" customHeight="1" outlineLevel="3">
      <c r="A3024" s="1154" t="s">
        <v>6208</v>
      </c>
      <c r="B3024" s="1158" t="s">
        <v>6209</v>
      </c>
      <c r="C3024" s="1154" t="s">
        <v>3533</v>
      </c>
      <c r="D3024" s="1156">
        <v>78.92</v>
      </c>
    </row>
    <row r="3025" spans="1:4" ht="11.85" hidden="1" customHeight="1" outlineLevel="3">
      <c r="A3025" s="1154" t="s">
        <v>6210</v>
      </c>
      <c r="B3025" s="1158" t="s">
        <v>6211</v>
      </c>
      <c r="C3025" s="1154" t="s">
        <v>3533</v>
      </c>
      <c r="D3025" s="1156">
        <v>78.92</v>
      </c>
    </row>
    <row r="3026" spans="1:4" ht="11.85" hidden="1" customHeight="1" outlineLevel="3">
      <c r="A3026" s="1154" t="s">
        <v>6212</v>
      </c>
      <c r="B3026" s="1158" t="s">
        <v>6213</v>
      </c>
      <c r="C3026" s="1154" t="s">
        <v>3533</v>
      </c>
      <c r="D3026" s="1156">
        <v>86.75</v>
      </c>
    </row>
    <row r="3027" spans="1:4" ht="11.85" hidden="1" customHeight="1" outlineLevel="3">
      <c r="A3027" s="1154" t="s">
        <v>6214</v>
      </c>
      <c r="B3027" s="1158" t="s">
        <v>6215</v>
      </c>
      <c r="C3027" s="1154" t="s">
        <v>3533</v>
      </c>
      <c r="D3027" s="1156">
        <v>85.23</v>
      </c>
    </row>
    <row r="3028" spans="1:4" ht="11.85" hidden="1" customHeight="1" outlineLevel="3">
      <c r="A3028" s="1154" t="s">
        <v>6216</v>
      </c>
      <c r="B3028" s="1158" t="s">
        <v>6217</v>
      </c>
      <c r="C3028" s="1154" t="s">
        <v>3533</v>
      </c>
      <c r="D3028" s="1156">
        <v>90.47</v>
      </c>
    </row>
    <row r="3029" spans="1:4" ht="11.85" hidden="1" customHeight="1" outlineLevel="3">
      <c r="A3029" s="1154" t="s">
        <v>6218</v>
      </c>
      <c r="B3029" s="1158" t="s">
        <v>6219</v>
      </c>
      <c r="C3029" s="1154" t="s">
        <v>3533</v>
      </c>
      <c r="D3029" s="1156">
        <v>66.91</v>
      </c>
    </row>
    <row r="3030" spans="1:4" ht="11.85" hidden="1" customHeight="1" outlineLevel="3">
      <c r="A3030" s="1154" t="s">
        <v>6220</v>
      </c>
      <c r="B3030" s="1158" t="s">
        <v>6221</v>
      </c>
      <c r="C3030" s="1154" t="s">
        <v>3533</v>
      </c>
      <c r="D3030" s="1156">
        <v>68.930000000000007</v>
      </c>
    </row>
    <row r="3031" spans="1:4" ht="11.85" hidden="1" customHeight="1" outlineLevel="3">
      <c r="A3031" s="1154" t="s">
        <v>6222</v>
      </c>
      <c r="B3031" s="1158" t="s">
        <v>6223</v>
      </c>
      <c r="C3031" s="1154" t="s">
        <v>3533</v>
      </c>
      <c r="D3031" s="1156">
        <v>66.180000000000007</v>
      </c>
    </row>
    <row r="3032" spans="1:4" ht="11.85" hidden="1" customHeight="1" outlineLevel="3">
      <c r="A3032" s="1154" t="s">
        <v>6224</v>
      </c>
      <c r="B3032" s="1158" t="s">
        <v>6225</v>
      </c>
      <c r="C3032" s="1154" t="s">
        <v>3533</v>
      </c>
      <c r="D3032" s="1156">
        <v>66.55</v>
      </c>
    </row>
    <row r="3033" spans="1:4" ht="11.85" hidden="1" customHeight="1" outlineLevel="3">
      <c r="A3033" s="1154" t="s">
        <v>6226</v>
      </c>
      <c r="B3033" s="1158" t="s">
        <v>6227</v>
      </c>
      <c r="C3033" s="1154" t="s">
        <v>3533</v>
      </c>
      <c r="D3033" s="1156">
        <v>64.349999999999994</v>
      </c>
    </row>
    <row r="3034" spans="1:4" ht="11.85" hidden="1" customHeight="1" outlineLevel="3">
      <c r="A3034" s="1154" t="s">
        <v>6228</v>
      </c>
      <c r="B3034" s="1158" t="s">
        <v>6229</v>
      </c>
      <c r="C3034" s="1154" t="s">
        <v>3533</v>
      </c>
      <c r="D3034" s="1156">
        <v>65.52</v>
      </c>
    </row>
    <row r="3035" spans="1:4" ht="11.85" hidden="1" customHeight="1" outlineLevel="3">
      <c r="A3035" s="1154" t="s">
        <v>6230</v>
      </c>
      <c r="B3035" s="1158" t="s">
        <v>6231</v>
      </c>
      <c r="C3035" s="1154" t="s">
        <v>3533</v>
      </c>
      <c r="D3035" s="1156">
        <v>72.430000000000007</v>
      </c>
    </row>
    <row r="3036" spans="1:4" ht="11.85" hidden="1" customHeight="1" outlineLevel="3">
      <c r="A3036" s="1154" t="s">
        <v>6232</v>
      </c>
      <c r="B3036" s="1158" t="s">
        <v>6233</v>
      </c>
      <c r="C3036" s="1154" t="s">
        <v>3533</v>
      </c>
      <c r="D3036" s="1156">
        <v>67.91</v>
      </c>
    </row>
    <row r="3037" spans="1:4" ht="11.85" hidden="1" customHeight="1" outlineLevel="3">
      <c r="A3037" s="1154" t="s">
        <v>6234</v>
      </c>
      <c r="B3037" s="1158" t="s">
        <v>6235</v>
      </c>
      <c r="C3037" s="1154" t="s">
        <v>3533</v>
      </c>
      <c r="D3037" s="1156">
        <v>69.84</v>
      </c>
    </row>
    <row r="3038" spans="1:4" ht="11.85" hidden="1" customHeight="1" outlineLevel="3">
      <c r="A3038" s="1154" t="s">
        <v>6236</v>
      </c>
      <c r="B3038" s="1158" t="s">
        <v>6237</v>
      </c>
      <c r="C3038" s="1154" t="s">
        <v>3533</v>
      </c>
      <c r="D3038" s="1156">
        <v>78.92</v>
      </c>
    </row>
    <row r="3039" spans="1:4" ht="11.85" hidden="1" customHeight="1" outlineLevel="3">
      <c r="A3039" s="1154" t="s">
        <v>6238</v>
      </c>
      <c r="B3039" s="1158" t="s">
        <v>6239</v>
      </c>
      <c r="C3039" s="1154" t="s">
        <v>3533</v>
      </c>
      <c r="D3039" s="1156">
        <v>78.92</v>
      </c>
    </row>
    <row r="3040" spans="1:4" ht="11.85" hidden="1" customHeight="1" outlineLevel="3">
      <c r="A3040" s="1154" t="s">
        <v>6240</v>
      </c>
      <c r="B3040" s="1158" t="s">
        <v>6241</v>
      </c>
      <c r="C3040" s="1154" t="s">
        <v>3533</v>
      </c>
      <c r="D3040" s="1156">
        <v>78.92</v>
      </c>
    </row>
    <row r="3041" spans="1:4" ht="11.85" hidden="1" customHeight="1" outlineLevel="3">
      <c r="A3041" s="1154" t="s">
        <v>6242</v>
      </c>
      <c r="B3041" s="1158" t="s">
        <v>6243</v>
      </c>
      <c r="C3041" s="1154" t="s">
        <v>3533</v>
      </c>
      <c r="D3041" s="1156">
        <v>71</v>
      </c>
    </row>
    <row r="3042" spans="1:4" ht="11.85" hidden="1" customHeight="1" outlineLevel="3">
      <c r="A3042" s="1154" t="s">
        <v>6244</v>
      </c>
      <c r="B3042" s="1158" t="s">
        <v>6245</v>
      </c>
      <c r="C3042" s="1154" t="s">
        <v>3533</v>
      </c>
      <c r="D3042" s="1156">
        <v>78.92</v>
      </c>
    </row>
    <row r="3043" spans="1:4" ht="11.85" hidden="1" customHeight="1" outlineLevel="3">
      <c r="A3043" s="1154" t="s">
        <v>6246</v>
      </c>
      <c r="B3043" s="1158" t="s">
        <v>6247</v>
      </c>
      <c r="C3043" s="1154" t="s">
        <v>3533</v>
      </c>
      <c r="D3043" s="1156">
        <v>75.09</v>
      </c>
    </row>
    <row r="3044" spans="1:4" ht="11.85" hidden="1" customHeight="1" outlineLevel="3">
      <c r="A3044" s="1154" t="s">
        <v>6248</v>
      </c>
      <c r="B3044" s="1158" t="s">
        <v>6249</v>
      </c>
      <c r="C3044" s="1154" t="s">
        <v>3533</v>
      </c>
      <c r="D3044" s="1156">
        <v>78.92</v>
      </c>
    </row>
    <row r="3045" spans="1:4" ht="11.85" hidden="1" customHeight="1" outlineLevel="3">
      <c r="A3045" s="1154" t="s">
        <v>6250</v>
      </c>
      <c r="B3045" s="1158" t="s">
        <v>6251</v>
      </c>
      <c r="C3045" s="1154" t="s">
        <v>3533</v>
      </c>
      <c r="D3045" s="1156">
        <v>72.540000000000006</v>
      </c>
    </row>
    <row r="3046" spans="1:4" ht="11.85" hidden="1" customHeight="1" outlineLevel="3">
      <c r="A3046" s="1154"/>
      <c r="B3046" s="1158" t="s">
        <v>6252</v>
      </c>
      <c r="C3046" s="1154" t="s">
        <v>3533</v>
      </c>
      <c r="D3046" s="1156">
        <v>68.319999999999993</v>
      </c>
    </row>
    <row r="3047" spans="1:4" ht="11.85" hidden="1" customHeight="1" outlineLevel="3">
      <c r="A3047" s="1154" t="s">
        <v>6253</v>
      </c>
      <c r="B3047" s="1158" t="s">
        <v>6254</v>
      </c>
      <c r="C3047" s="1154" t="s">
        <v>3533</v>
      </c>
      <c r="D3047" s="1156">
        <v>67.92</v>
      </c>
    </row>
    <row r="3048" spans="1:4" ht="11.85" hidden="1" customHeight="1" outlineLevel="3">
      <c r="A3048" s="1154" t="s">
        <v>6255</v>
      </c>
      <c r="B3048" s="1158" t="s">
        <v>6256</v>
      </c>
      <c r="C3048" s="1154" t="s">
        <v>3533</v>
      </c>
      <c r="D3048" s="1156">
        <v>78.92</v>
      </c>
    </row>
    <row r="3049" spans="1:4" ht="11.85" hidden="1" customHeight="1" outlineLevel="3">
      <c r="A3049" s="1154" t="s">
        <v>6257</v>
      </c>
      <c r="B3049" s="1158" t="s">
        <v>6258</v>
      </c>
      <c r="C3049" s="1154" t="s">
        <v>3533</v>
      </c>
      <c r="D3049" s="1156">
        <v>78.92</v>
      </c>
    </row>
    <row r="3050" spans="1:4" ht="11.85" hidden="1" customHeight="1" outlineLevel="3">
      <c r="A3050" s="1154" t="s">
        <v>6259</v>
      </c>
      <c r="B3050" s="1158" t="s">
        <v>6260</v>
      </c>
      <c r="C3050" s="1154" t="s">
        <v>3533</v>
      </c>
      <c r="D3050" s="1156">
        <v>67.92</v>
      </c>
    </row>
    <row r="3051" spans="1:4" ht="11.85" hidden="1" customHeight="1" outlineLevel="3">
      <c r="A3051" s="1154" t="s">
        <v>6261</v>
      </c>
      <c r="B3051" s="1158" t="s">
        <v>6262</v>
      </c>
      <c r="C3051" s="1154" t="s">
        <v>3533</v>
      </c>
      <c r="D3051" s="1156">
        <v>78.92</v>
      </c>
    </row>
    <row r="3052" spans="1:4" ht="11.85" hidden="1" customHeight="1" outlineLevel="3">
      <c r="A3052" s="1154" t="s">
        <v>6263</v>
      </c>
      <c r="B3052" s="1158" t="s">
        <v>6264</v>
      </c>
      <c r="C3052" s="1154" t="s">
        <v>3533</v>
      </c>
      <c r="D3052" s="1156">
        <v>66.84</v>
      </c>
    </row>
    <row r="3053" spans="1:4" ht="11.85" hidden="1" customHeight="1" outlineLevel="3">
      <c r="A3053" s="1154" t="s">
        <v>6265</v>
      </c>
      <c r="B3053" s="1158" t="s">
        <v>6266</v>
      </c>
      <c r="C3053" s="1154" t="s">
        <v>3533</v>
      </c>
      <c r="D3053" s="1156">
        <v>68.180000000000007</v>
      </c>
    </row>
    <row r="3054" spans="1:4" ht="11.85" hidden="1" customHeight="1" outlineLevel="3">
      <c r="A3054" s="1154" t="s">
        <v>6267</v>
      </c>
      <c r="B3054" s="1158" t="s">
        <v>6268</v>
      </c>
      <c r="C3054" s="1154" t="s">
        <v>3533</v>
      </c>
      <c r="D3054" s="1156">
        <v>78.92</v>
      </c>
    </row>
    <row r="3055" spans="1:4" ht="11.85" hidden="1" customHeight="1" outlineLevel="3">
      <c r="A3055" s="1154" t="s">
        <v>6269</v>
      </c>
      <c r="B3055" s="1158" t="s">
        <v>6270</v>
      </c>
      <c r="C3055" s="1154" t="s">
        <v>3533</v>
      </c>
      <c r="D3055" s="1156">
        <v>78.92</v>
      </c>
    </row>
    <row r="3056" spans="1:4" ht="11.85" hidden="1" customHeight="1" outlineLevel="3">
      <c r="A3056" s="1154" t="s">
        <v>6271</v>
      </c>
      <c r="B3056" s="1158" t="s">
        <v>6272</v>
      </c>
      <c r="C3056" s="1154" t="s">
        <v>3533</v>
      </c>
      <c r="D3056" s="1156">
        <v>78.92</v>
      </c>
    </row>
    <row r="3057" spans="1:4" ht="11.85" hidden="1" customHeight="1" outlineLevel="3">
      <c r="A3057" s="1154" t="s">
        <v>6273</v>
      </c>
      <c r="B3057" s="1158" t="s">
        <v>6274</v>
      </c>
      <c r="C3057" s="1154" t="s">
        <v>3533</v>
      </c>
      <c r="D3057" s="1156">
        <v>78.92</v>
      </c>
    </row>
    <row r="3058" spans="1:4" ht="11.85" hidden="1" customHeight="1" outlineLevel="3">
      <c r="A3058" s="1154" t="s">
        <v>6275</v>
      </c>
      <c r="B3058" s="1158" t="s">
        <v>6276</v>
      </c>
      <c r="C3058" s="1154" t="s">
        <v>3533</v>
      </c>
      <c r="D3058" s="1156">
        <v>64.45</v>
      </c>
    </row>
    <row r="3059" spans="1:4" ht="11.85" hidden="1" customHeight="1" outlineLevel="3">
      <c r="A3059" s="1154" t="s">
        <v>6277</v>
      </c>
      <c r="B3059" s="1158" t="s">
        <v>6278</v>
      </c>
      <c r="C3059" s="1154" t="s">
        <v>3533</v>
      </c>
      <c r="D3059" s="1156">
        <v>78.92</v>
      </c>
    </row>
    <row r="3060" spans="1:4" ht="11.85" hidden="1" customHeight="1" outlineLevel="3">
      <c r="A3060" s="1154" t="s">
        <v>6279</v>
      </c>
      <c r="B3060" s="1158" t="s">
        <v>6280</v>
      </c>
      <c r="C3060" s="1154" t="s">
        <v>3533</v>
      </c>
      <c r="D3060" s="1156">
        <v>64.349999999999994</v>
      </c>
    </row>
    <row r="3061" spans="1:4" ht="11.85" hidden="1" customHeight="1" outlineLevel="3">
      <c r="A3061" s="1154" t="s">
        <v>6281</v>
      </c>
      <c r="B3061" s="1158" t="s">
        <v>6282</v>
      </c>
      <c r="C3061" s="1154" t="s">
        <v>3533</v>
      </c>
      <c r="D3061" s="1156">
        <v>68.34</v>
      </c>
    </row>
    <row r="3062" spans="1:4" ht="11.85" hidden="1" customHeight="1" outlineLevel="3">
      <c r="A3062" s="1154" t="s">
        <v>6283</v>
      </c>
      <c r="B3062" s="1158" t="s">
        <v>6284</v>
      </c>
      <c r="C3062" s="1154" t="s">
        <v>3533</v>
      </c>
      <c r="D3062" s="1156">
        <v>67.12</v>
      </c>
    </row>
    <row r="3063" spans="1:4" ht="11.85" hidden="1" customHeight="1" outlineLevel="3">
      <c r="A3063" s="1154" t="s">
        <v>6285</v>
      </c>
      <c r="B3063" s="1158" t="s">
        <v>6286</v>
      </c>
      <c r="C3063" s="1154" t="s">
        <v>3533</v>
      </c>
      <c r="D3063" s="1156">
        <v>78.92</v>
      </c>
    </row>
    <row r="3064" spans="1:4" ht="11.85" hidden="1" customHeight="1" outlineLevel="3">
      <c r="A3064" s="1154" t="s">
        <v>6287</v>
      </c>
      <c r="B3064" s="1158" t="s">
        <v>6288</v>
      </c>
      <c r="C3064" s="1154" t="s">
        <v>3533</v>
      </c>
      <c r="D3064" s="1156">
        <v>78.92</v>
      </c>
    </row>
    <row r="3065" spans="1:4" ht="11.85" hidden="1" customHeight="1" outlineLevel="3">
      <c r="A3065" s="1154" t="s">
        <v>6289</v>
      </c>
      <c r="B3065" s="1158" t="s">
        <v>6290</v>
      </c>
      <c r="C3065" s="1154" t="s">
        <v>3533</v>
      </c>
      <c r="D3065" s="1156">
        <v>64.67</v>
      </c>
    </row>
    <row r="3066" spans="1:4" ht="11.85" hidden="1" customHeight="1" outlineLevel="3">
      <c r="A3066" s="1154" t="s">
        <v>6291</v>
      </c>
      <c r="B3066" s="1158" t="s">
        <v>6292</v>
      </c>
      <c r="C3066" s="1154" t="s">
        <v>3533</v>
      </c>
      <c r="D3066" s="1156">
        <v>73.400000000000006</v>
      </c>
    </row>
    <row r="3067" spans="1:4" ht="11.85" hidden="1" customHeight="1" outlineLevel="3">
      <c r="A3067" s="1154" t="s">
        <v>6293</v>
      </c>
      <c r="B3067" s="1158" t="s">
        <v>6294</v>
      </c>
      <c r="C3067" s="1154" t="s">
        <v>3533</v>
      </c>
      <c r="D3067" s="1156">
        <v>66.91</v>
      </c>
    </row>
    <row r="3068" spans="1:4" ht="11.85" hidden="1" customHeight="1" outlineLevel="3">
      <c r="A3068" s="1154" t="s">
        <v>6295</v>
      </c>
      <c r="B3068" s="1158" t="s">
        <v>6296</v>
      </c>
      <c r="C3068" s="1154" t="s">
        <v>3533</v>
      </c>
      <c r="D3068" s="1156">
        <v>67.92</v>
      </c>
    </row>
    <row r="3069" spans="1:4" ht="11.85" hidden="1" customHeight="1" outlineLevel="3">
      <c r="A3069" s="1154" t="s">
        <v>6297</v>
      </c>
      <c r="B3069" s="1158" t="s">
        <v>6298</v>
      </c>
      <c r="C3069" s="1154" t="s">
        <v>3533</v>
      </c>
      <c r="D3069" s="1156">
        <v>66.91</v>
      </c>
    </row>
    <row r="3070" spans="1:4" ht="11.85" hidden="1" customHeight="1" outlineLevel="3">
      <c r="A3070" s="1154" t="s">
        <v>6299</v>
      </c>
      <c r="B3070" s="1158" t="s">
        <v>6300</v>
      </c>
      <c r="C3070" s="1154" t="s">
        <v>3533</v>
      </c>
      <c r="D3070" s="1156">
        <v>69.19</v>
      </c>
    </row>
    <row r="3071" spans="1:4" ht="11.85" hidden="1" customHeight="1" outlineLevel="3">
      <c r="A3071" s="1154" t="s">
        <v>6301</v>
      </c>
      <c r="B3071" s="1158" t="s">
        <v>6302</v>
      </c>
      <c r="C3071" s="1154" t="s">
        <v>3533</v>
      </c>
      <c r="D3071" s="1156">
        <v>75.099999999999994</v>
      </c>
    </row>
    <row r="3072" spans="1:4" ht="11.85" hidden="1" customHeight="1" outlineLevel="3">
      <c r="A3072" s="1154" t="s">
        <v>6303</v>
      </c>
      <c r="B3072" s="1158" t="s">
        <v>6304</v>
      </c>
      <c r="C3072" s="1154" t="s">
        <v>3533</v>
      </c>
      <c r="D3072" s="1156">
        <v>78.92</v>
      </c>
    </row>
    <row r="3073" spans="1:4" ht="11.85" hidden="1" customHeight="1" outlineLevel="3">
      <c r="A3073" s="1154" t="s">
        <v>6305</v>
      </c>
      <c r="B3073" s="1158" t="s">
        <v>6306</v>
      </c>
      <c r="C3073" s="1154" t="s">
        <v>3533</v>
      </c>
      <c r="D3073" s="1156">
        <v>78.92</v>
      </c>
    </row>
    <row r="3074" spans="1:4" ht="11.85" hidden="1" customHeight="1" outlineLevel="3">
      <c r="A3074" s="1154" t="s">
        <v>6307</v>
      </c>
      <c r="B3074" s="1158" t="s">
        <v>6308</v>
      </c>
      <c r="C3074" s="1154" t="s">
        <v>3533</v>
      </c>
      <c r="D3074" s="1156">
        <v>78.92</v>
      </c>
    </row>
    <row r="3075" spans="1:4" ht="11.85" hidden="1" customHeight="1" outlineLevel="3">
      <c r="A3075" s="1154" t="s">
        <v>6309</v>
      </c>
      <c r="B3075" s="1158" t="s">
        <v>6310</v>
      </c>
      <c r="C3075" s="1154" t="s">
        <v>3533</v>
      </c>
      <c r="D3075" s="1156">
        <v>67.92</v>
      </c>
    </row>
    <row r="3076" spans="1:4" ht="11.85" hidden="1" customHeight="1" outlineLevel="3">
      <c r="A3076" s="1154" t="s">
        <v>6311</v>
      </c>
      <c r="B3076" s="1158" t="s">
        <v>6312</v>
      </c>
      <c r="C3076" s="1154" t="s">
        <v>3533</v>
      </c>
      <c r="D3076" s="1156">
        <v>78.92</v>
      </c>
    </row>
    <row r="3077" spans="1:4" ht="11.85" hidden="1" customHeight="1" outlineLevel="3">
      <c r="A3077" s="1154" t="s">
        <v>6313</v>
      </c>
      <c r="B3077" s="1158" t="s">
        <v>6314</v>
      </c>
      <c r="C3077" s="1154" t="s">
        <v>3533</v>
      </c>
      <c r="D3077" s="1156">
        <v>78.92</v>
      </c>
    </row>
    <row r="3078" spans="1:4" ht="11.85" hidden="1" customHeight="1" outlineLevel="3">
      <c r="A3078" s="1154" t="s">
        <v>6315</v>
      </c>
      <c r="B3078" s="1158" t="s">
        <v>6316</v>
      </c>
      <c r="C3078" s="1154" t="s">
        <v>3533</v>
      </c>
      <c r="D3078" s="1156">
        <v>69.540000000000006</v>
      </c>
    </row>
    <row r="3079" spans="1:4" ht="11.85" hidden="1" customHeight="1" outlineLevel="3">
      <c r="A3079" s="1154" t="s">
        <v>6317</v>
      </c>
      <c r="B3079" s="1158" t="s">
        <v>6318</v>
      </c>
      <c r="C3079" s="1154" t="s">
        <v>3533</v>
      </c>
      <c r="D3079" s="1156">
        <v>75.09</v>
      </c>
    </row>
    <row r="3080" spans="1:4" ht="11.85" hidden="1" customHeight="1" outlineLevel="3">
      <c r="A3080" s="1154" t="s">
        <v>6319</v>
      </c>
      <c r="B3080" s="1158" t="s">
        <v>6320</v>
      </c>
      <c r="C3080" s="1154" t="s">
        <v>3533</v>
      </c>
      <c r="D3080" s="1156">
        <v>68.319999999999993</v>
      </c>
    </row>
    <row r="3081" spans="1:4" ht="11.85" hidden="1" customHeight="1" outlineLevel="3">
      <c r="A3081" s="1154" t="s">
        <v>6321</v>
      </c>
      <c r="B3081" s="1158" t="s">
        <v>6322</v>
      </c>
      <c r="C3081" s="1154" t="s">
        <v>3533</v>
      </c>
      <c r="D3081" s="1156">
        <v>78.92</v>
      </c>
    </row>
    <row r="3082" spans="1:4" ht="11.85" hidden="1" customHeight="1" outlineLevel="3">
      <c r="A3082" s="1154" t="s">
        <v>6323</v>
      </c>
      <c r="B3082" s="1158" t="s">
        <v>6324</v>
      </c>
      <c r="C3082" s="1154" t="s">
        <v>3533</v>
      </c>
      <c r="D3082" s="1156">
        <v>78.92</v>
      </c>
    </row>
    <row r="3083" spans="1:4" ht="11.85" hidden="1" customHeight="1" outlineLevel="3">
      <c r="A3083" s="1154" t="s">
        <v>6325</v>
      </c>
      <c r="B3083" s="1158" t="s">
        <v>6326</v>
      </c>
      <c r="C3083" s="1154" t="s">
        <v>3533</v>
      </c>
      <c r="D3083" s="1156">
        <v>78.92</v>
      </c>
    </row>
    <row r="3084" spans="1:4" ht="11.85" hidden="1" customHeight="1" outlineLevel="3">
      <c r="A3084" s="1154" t="s">
        <v>6327</v>
      </c>
      <c r="B3084" s="1158" t="s">
        <v>6328</v>
      </c>
      <c r="C3084" s="1154" t="s">
        <v>3533</v>
      </c>
      <c r="D3084" s="1156">
        <v>68.92</v>
      </c>
    </row>
    <row r="3085" spans="1:4" ht="11.85" hidden="1" customHeight="1" outlineLevel="3">
      <c r="A3085" s="1154" t="s">
        <v>6329</v>
      </c>
      <c r="B3085" s="1158" t="s">
        <v>6330</v>
      </c>
      <c r="C3085" s="1154" t="s">
        <v>3533</v>
      </c>
      <c r="D3085" s="1156">
        <v>69.84</v>
      </c>
    </row>
    <row r="3086" spans="1:4" ht="11.85" hidden="1" customHeight="1" outlineLevel="3">
      <c r="A3086" s="1154" t="s">
        <v>6331</v>
      </c>
      <c r="B3086" s="1158" t="s">
        <v>6332</v>
      </c>
      <c r="C3086" s="1154" t="s">
        <v>3533</v>
      </c>
      <c r="D3086" s="1156">
        <v>78.92</v>
      </c>
    </row>
    <row r="3087" spans="1:4" ht="11.85" hidden="1" customHeight="1" outlineLevel="3">
      <c r="A3087" s="1154" t="s">
        <v>6333</v>
      </c>
      <c r="B3087" s="1158" t="s">
        <v>6334</v>
      </c>
      <c r="C3087" s="1154" t="s">
        <v>3533</v>
      </c>
      <c r="D3087" s="1156">
        <v>63.1</v>
      </c>
    </row>
    <row r="3088" spans="1:4" ht="11.85" hidden="1" customHeight="1" outlineLevel="3">
      <c r="A3088" s="1154" t="s">
        <v>6335</v>
      </c>
      <c r="B3088" s="1158" t="s">
        <v>6336</v>
      </c>
      <c r="C3088" s="1154" t="s">
        <v>3533</v>
      </c>
      <c r="D3088" s="1156">
        <v>67.92</v>
      </c>
    </row>
    <row r="3089" spans="1:4" ht="11.85" hidden="1" customHeight="1" outlineLevel="3">
      <c r="A3089" s="1154" t="s">
        <v>6337</v>
      </c>
      <c r="B3089" s="1158" t="s">
        <v>6338</v>
      </c>
      <c r="C3089" s="1154" t="s">
        <v>3533</v>
      </c>
      <c r="D3089" s="1156">
        <v>78.92</v>
      </c>
    </row>
    <row r="3090" spans="1:4" ht="11.85" hidden="1" customHeight="1" outlineLevel="3">
      <c r="A3090" s="1154" t="s">
        <v>6339</v>
      </c>
      <c r="B3090" s="1158" t="s">
        <v>6340</v>
      </c>
      <c r="C3090" s="1154" t="s">
        <v>3533</v>
      </c>
      <c r="D3090" s="1156">
        <v>78.92</v>
      </c>
    </row>
    <row r="3091" spans="1:4" ht="11.85" hidden="1" customHeight="1" outlineLevel="3">
      <c r="A3091" s="1154" t="s">
        <v>6341</v>
      </c>
      <c r="B3091" s="1158" t="s">
        <v>6342</v>
      </c>
      <c r="C3091" s="1154" t="s">
        <v>3533</v>
      </c>
      <c r="D3091" s="1156">
        <v>78.92</v>
      </c>
    </row>
    <row r="3092" spans="1:4" ht="11.85" hidden="1" customHeight="1" outlineLevel="3">
      <c r="A3092" s="1154" t="s">
        <v>6343</v>
      </c>
      <c r="B3092" s="1158" t="s">
        <v>6344</v>
      </c>
      <c r="C3092" s="1154" t="s">
        <v>3533</v>
      </c>
      <c r="D3092" s="1156">
        <v>66.91</v>
      </c>
    </row>
    <row r="3093" spans="1:4" ht="11.85" hidden="1" customHeight="1" outlineLevel="3">
      <c r="A3093" s="1154" t="s">
        <v>6345</v>
      </c>
      <c r="B3093" s="1158" t="s">
        <v>6346</v>
      </c>
      <c r="C3093" s="1154" t="s">
        <v>3533</v>
      </c>
      <c r="D3093" s="1156">
        <v>78.92</v>
      </c>
    </row>
    <row r="3094" spans="1:4" ht="11.85" hidden="1" customHeight="1" outlineLevel="3">
      <c r="A3094" s="1154" t="s">
        <v>6347</v>
      </c>
      <c r="B3094" s="1158" t="s">
        <v>6348</v>
      </c>
      <c r="C3094" s="1154" t="s">
        <v>3533</v>
      </c>
      <c r="D3094" s="1156">
        <v>78.92</v>
      </c>
    </row>
    <row r="3095" spans="1:4" ht="11.85" hidden="1" customHeight="1" outlineLevel="3">
      <c r="A3095" s="1154" t="s">
        <v>6349</v>
      </c>
      <c r="B3095" s="1158" t="s">
        <v>6350</v>
      </c>
      <c r="C3095" s="1154" t="s">
        <v>3533</v>
      </c>
      <c r="D3095" s="1156">
        <v>78.92</v>
      </c>
    </row>
    <row r="3096" spans="1:4" ht="11.85" hidden="1" customHeight="1" outlineLevel="3">
      <c r="A3096" s="1154" t="s">
        <v>6351</v>
      </c>
      <c r="B3096" s="1158" t="s">
        <v>6352</v>
      </c>
      <c r="C3096" s="1154" t="s">
        <v>3533</v>
      </c>
      <c r="D3096" s="1156">
        <v>69.540000000000006</v>
      </c>
    </row>
    <row r="3097" spans="1:4" ht="11.85" hidden="1" customHeight="1" outlineLevel="3">
      <c r="A3097" s="1154" t="s">
        <v>6353</v>
      </c>
      <c r="B3097" s="1158" t="s">
        <v>6354</v>
      </c>
      <c r="C3097" s="1154" t="s">
        <v>3533</v>
      </c>
      <c r="D3097" s="1156">
        <v>69.540000000000006</v>
      </c>
    </row>
    <row r="3098" spans="1:4" ht="11.85" hidden="1" customHeight="1" outlineLevel="3">
      <c r="A3098" s="1154" t="s">
        <v>6355</v>
      </c>
      <c r="B3098" s="1158" t="s">
        <v>6356</v>
      </c>
      <c r="C3098" s="1154" t="s">
        <v>3533</v>
      </c>
      <c r="D3098" s="1156">
        <v>68.92</v>
      </c>
    </row>
    <row r="3099" spans="1:4" ht="11.85" hidden="1" customHeight="1" outlineLevel="3">
      <c r="A3099" s="1154" t="s">
        <v>6357</v>
      </c>
      <c r="B3099" s="1158" t="s">
        <v>6358</v>
      </c>
      <c r="C3099" s="1154" t="s">
        <v>3533</v>
      </c>
      <c r="D3099" s="1156">
        <v>67.92</v>
      </c>
    </row>
    <row r="3100" spans="1:4" ht="11.85" hidden="1" customHeight="1" outlineLevel="3">
      <c r="A3100" s="1154" t="s">
        <v>6359</v>
      </c>
      <c r="B3100" s="1158" t="s">
        <v>6360</v>
      </c>
      <c r="C3100" s="1154" t="s">
        <v>3533</v>
      </c>
      <c r="D3100" s="1156">
        <v>78.92</v>
      </c>
    </row>
    <row r="3101" spans="1:4" ht="11.85" hidden="1" customHeight="1" outlineLevel="3">
      <c r="A3101" s="1154" t="s">
        <v>6361</v>
      </c>
      <c r="B3101" s="1158" t="s">
        <v>6362</v>
      </c>
      <c r="C3101" s="1154" t="s">
        <v>3533</v>
      </c>
      <c r="D3101" s="1156">
        <v>68.180000000000007</v>
      </c>
    </row>
    <row r="3102" spans="1:4" ht="11.85" hidden="1" customHeight="1" outlineLevel="3">
      <c r="A3102" s="1154" t="s">
        <v>6363</v>
      </c>
      <c r="B3102" s="1158" t="s">
        <v>6364</v>
      </c>
      <c r="C3102" s="1154" t="s">
        <v>3533</v>
      </c>
      <c r="D3102" s="1156">
        <v>67.92</v>
      </c>
    </row>
    <row r="3103" spans="1:4" ht="11.85" hidden="1" customHeight="1" outlineLevel="3">
      <c r="A3103" s="1154" t="s">
        <v>6365</v>
      </c>
      <c r="B3103" s="1158" t="s">
        <v>6366</v>
      </c>
      <c r="C3103" s="1154" t="s">
        <v>3533</v>
      </c>
      <c r="D3103" s="1156">
        <v>67.92</v>
      </c>
    </row>
    <row r="3104" spans="1:4" ht="11.85" hidden="1" customHeight="1" outlineLevel="3">
      <c r="A3104" s="1154" t="s">
        <v>6367</v>
      </c>
      <c r="B3104" s="1158" t="s">
        <v>6368</v>
      </c>
      <c r="C3104" s="1154" t="s">
        <v>3533</v>
      </c>
      <c r="D3104" s="1156">
        <v>75.099999999999994</v>
      </c>
    </row>
    <row r="3105" spans="1:4" ht="11.85" hidden="1" customHeight="1" outlineLevel="3">
      <c r="A3105" s="1154" t="s">
        <v>6369</v>
      </c>
      <c r="B3105" s="1158" t="s">
        <v>6370</v>
      </c>
      <c r="C3105" s="1154" t="s">
        <v>3533</v>
      </c>
      <c r="D3105" s="1156">
        <v>64.67</v>
      </c>
    </row>
    <row r="3106" spans="1:4" ht="11.85" hidden="1" customHeight="1" outlineLevel="3">
      <c r="A3106" s="1154" t="s">
        <v>6371</v>
      </c>
      <c r="B3106" s="1158" t="s">
        <v>6372</v>
      </c>
      <c r="C3106" s="1154" t="s">
        <v>3533</v>
      </c>
      <c r="D3106" s="1156">
        <v>69</v>
      </c>
    </row>
    <row r="3107" spans="1:4" ht="11.85" hidden="1" customHeight="1" outlineLevel="3">
      <c r="A3107" s="1154" t="s">
        <v>6373</v>
      </c>
      <c r="B3107" s="1158" t="s">
        <v>6374</v>
      </c>
      <c r="C3107" s="1154" t="s">
        <v>3533</v>
      </c>
      <c r="D3107" s="1156">
        <v>64.34</v>
      </c>
    </row>
    <row r="3108" spans="1:4" ht="11.85" hidden="1" customHeight="1" outlineLevel="3">
      <c r="A3108" s="1154" t="s">
        <v>6375</v>
      </c>
      <c r="B3108" s="1158" t="s">
        <v>6376</v>
      </c>
      <c r="C3108" s="1154" t="s">
        <v>3533</v>
      </c>
      <c r="D3108" s="1156">
        <v>69.84</v>
      </c>
    </row>
    <row r="3109" spans="1:4" ht="11.85" hidden="1" customHeight="1" outlineLevel="3">
      <c r="A3109" s="1154" t="s">
        <v>6377</v>
      </c>
      <c r="B3109" s="1158" t="s">
        <v>6378</v>
      </c>
      <c r="C3109" s="1154" t="s">
        <v>3533</v>
      </c>
      <c r="D3109" s="1156">
        <v>78.92</v>
      </c>
    </row>
    <row r="3110" spans="1:4" ht="11.85" hidden="1" customHeight="1" outlineLevel="3">
      <c r="A3110" s="1154" t="s">
        <v>6379</v>
      </c>
      <c r="B3110" s="1158" t="s">
        <v>6380</v>
      </c>
      <c r="C3110" s="1154" t="s">
        <v>3533</v>
      </c>
      <c r="D3110" s="1156">
        <v>78.92</v>
      </c>
    </row>
    <row r="3111" spans="1:4" ht="11.85" hidden="1" customHeight="1" outlineLevel="3">
      <c r="A3111" s="1154" t="s">
        <v>6381</v>
      </c>
      <c r="B3111" s="1158" t="s">
        <v>6382</v>
      </c>
      <c r="C3111" s="1154" t="s">
        <v>3533</v>
      </c>
      <c r="D3111" s="1156">
        <v>78.92</v>
      </c>
    </row>
    <row r="3112" spans="1:4" ht="11.85" hidden="1" customHeight="1" outlineLevel="3">
      <c r="A3112" s="1154" t="s">
        <v>6383</v>
      </c>
      <c r="B3112" s="1158" t="s">
        <v>6384</v>
      </c>
      <c r="C3112" s="1154" t="s">
        <v>3533</v>
      </c>
      <c r="D3112" s="1156">
        <v>78.92</v>
      </c>
    </row>
    <row r="3113" spans="1:4" ht="11.85" hidden="1" customHeight="1" outlineLevel="3">
      <c r="A3113" s="1154" t="s">
        <v>6385</v>
      </c>
      <c r="B3113" s="1158" t="s">
        <v>6386</v>
      </c>
      <c r="C3113" s="1154" t="s">
        <v>3533</v>
      </c>
      <c r="D3113" s="1156">
        <v>78.92</v>
      </c>
    </row>
    <row r="3114" spans="1:4" ht="11.85" hidden="1" customHeight="1" outlineLevel="3">
      <c r="A3114" s="1154" t="s">
        <v>6387</v>
      </c>
      <c r="B3114" s="1158" t="s">
        <v>6388</v>
      </c>
      <c r="C3114" s="1154" t="s">
        <v>3533</v>
      </c>
      <c r="D3114" s="1156">
        <v>69.540000000000006</v>
      </c>
    </row>
    <row r="3115" spans="1:4" ht="11.85" hidden="1" customHeight="1" outlineLevel="3">
      <c r="A3115" s="1154" t="s">
        <v>6389</v>
      </c>
      <c r="B3115" s="1158" t="s">
        <v>6390</v>
      </c>
      <c r="C3115" s="1154" t="s">
        <v>3533</v>
      </c>
      <c r="D3115" s="1156">
        <v>67.099999999999994</v>
      </c>
    </row>
    <row r="3116" spans="1:4" ht="11.85" hidden="1" customHeight="1" outlineLevel="3">
      <c r="A3116" s="1154" t="s">
        <v>6391</v>
      </c>
      <c r="B3116" s="1158" t="s">
        <v>6392</v>
      </c>
      <c r="C3116" s="1154" t="s">
        <v>3533</v>
      </c>
      <c r="D3116" s="1156">
        <v>66.91</v>
      </c>
    </row>
    <row r="3117" spans="1:4" ht="11.85" hidden="1" customHeight="1" outlineLevel="3">
      <c r="A3117" s="1154" t="s">
        <v>6393</v>
      </c>
      <c r="B3117" s="1158" t="s">
        <v>6394</v>
      </c>
      <c r="C3117" s="1154" t="s">
        <v>3533</v>
      </c>
      <c r="D3117" s="1156">
        <v>68.180000000000007</v>
      </c>
    </row>
    <row r="3118" spans="1:4" ht="11.85" hidden="1" customHeight="1" outlineLevel="3">
      <c r="A3118" s="1154" t="s">
        <v>6395</v>
      </c>
      <c r="B3118" s="1158" t="s">
        <v>6396</v>
      </c>
      <c r="C3118" s="1154" t="s">
        <v>3533</v>
      </c>
      <c r="D3118" s="1156">
        <v>73.42</v>
      </c>
    </row>
    <row r="3119" spans="1:4" ht="11.85" hidden="1" customHeight="1" outlineLevel="3">
      <c r="A3119" s="1154" t="s">
        <v>6397</v>
      </c>
      <c r="B3119" s="1158" t="s">
        <v>6398</v>
      </c>
      <c r="C3119" s="1154" t="s">
        <v>3533</v>
      </c>
      <c r="D3119" s="1156">
        <v>78.92</v>
      </c>
    </row>
    <row r="3120" spans="1:4" ht="11.85" hidden="1" customHeight="1" outlineLevel="3">
      <c r="A3120" s="1154" t="s">
        <v>6399</v>
      </c>
      <c r="B3120" s="1158" t="s">
        <v>6400</v>
      </c>
      <c r="C3120" s="1154" t="s">
        <v>3533</v>
      </c>
      <c r="D3120" s="1156">
        <v>64.67</v>
      </c>
    </row>
    <row r="3121" spans="1:4" ht="11.85" hidden="1" customHeight="1" outlineLevel="3">
      <c r="A3121" s="1154" t="s">
        <v>6401</v>
      </c>
      <c r="B3121" s="1158" t="s">
        <v>6402</v>
      </c>
      <c r="C3121" s="1154" t="s">
        <v>3533</v>
      </c>
      <c r="D3121" s="1156">
        <v>66.63</v>
      </c>
    </row>
    <row r="3122" spans="1:4" ht="11.85" hidden="1" customHeight="1" outlineLevel="3">
      <c r="A3122" s="1154" t="s">
        <v>6403</v>
      </c>
      <c r="B3122" s="1158" t="s">
        <v>6404</v>
      </c>
      <c r="C3122" s="1154" t="s">
        <v>3533</v>
      </c>
      <c r="D3122" s="1156">
        <v>73.42</v>
      </c>
    </row>
    <row r="3123" spans="1:4" ht="11.85" hidden="1" customHeight="1" outlineLevel="3">
      <c r="A3123" s="1154" t="s">
        <v>6405</v>
      </c>
      <c r="B3123" s="1158" t="s">
        <v>6406</v>
      </c>
      <c r="C3123" s="1154" t="s">
        <v>3533</v>
      </c>
      <c r="D3123" s="1156">
        <v>75.09</v>
      </c>
    </row>
    <row r="3124" spans="1:4" ht="11.85" hidden="1" customHeight="1" outlineLevel="3">
      <c r="A3124" s="1154" t="s">
        <v>6407</v>
      </c>
      <c r="B3124" s="1158" t="s">
        <v>6408</v>
      </c>
      <c r="C3124" s="1154" t="s">
        <v>3533</v>
      </c>
      <c r="D3124" s="1156">
        <v>62.28</v>
      </c>
    </row>
    <row r="3125" spans="1:4" ht="11.85" hidden="1" customHeight="1" outlineLevel="3">
      <c r="A3125" s="1154" t="s">
        <v>6409</v>
      </c>
      <c r="B3125" s="1158" t="s">
        <v>6410</v>
      </c>
      <c r="C3125" s="1154" t="s">
        <v>3533</v>
      </c>
      <c r="D3125" s="1156">
        <v>68.61</v>
      </c>
    </row>
    <row r="3126" spans="1:4" ht="11.85" hidden="1" customHeight="1" outlineLevel="3">
      <c r="A3126" s="1154" t="s">
        <v>6411</v>
      </c>
      <c r="B3126" s="1158" t="s">
        <v>6412</v>
      </c>
      <c r="C3126" s="1154" t="s">
        <v>3533</v>
      </c>
      <c r="D3126" s="1156">
        <v>72.099999999999994</v>
      </c>
    </row>
    <row r="3127" spans="1:4" ht="11.85" hidden="1" customHeight="1" outlineLevel="3">
      <c r="A3127" s="1154" t="s">
        <v>6413</v>
      </c>
      <c r="B3127" s="1158" t="s">
        <v>6414</v>
      </c>
      <c r="C3127" s="1154" t="s">
        <v>3533</v>
      </c>
      <c r="D3127" s="1156">
        <v>78.92</v>
      </c>
    </row>
    <row r="3128" spans="1:4" ht="11.85" hidden="1" customHeight="1" outlineLevel="3">
      <c r="A3128" s="1154" t="s">
        <v>6415</v>
      </c>
      <c r="B3128" s="1158" t="s">
        <v>6416</v>
      </c>
      <c r="C3128" s="1154" t="s">
        <v>3533</v>
      </c>
      <c r="D3128" s="1156">
        <v>66.91</v>
      </c>
    </row>
    <row r="3129" spans="1:4" ht="11.85" hidden="1" customHeight="1" outlineLevel="3">
      <c r="A3129" s="1154" t="s">
        <v>6417</v>
      </c>
      <c r="B3129" s="1158" t="s">
        <v>6418</v>
      </c>
      <c r="C3129" s="1154" t="s">
        <v>3533</v>
      </c>
      <c r="D3129" s="1156">
        <v>75.09</v>
      </c>
    </row>
    <row r="3130" spans="1:4" ht="11.85" hidden="1" customHeight="1" outlineLevel="3">
      <c r="A3130" s="1154" t="s">
        <v>6419</v>
      </c>
      <c r="B3130" s="1158" t="s">
        <v>6420</v>
      </c>
      <c r="C3130" s="1154" t="s">
        <v>3533</v>
      </c>
      <c r="D3130" s="1156">
        <v>63.11</v>
      </c>
    </row>
    <row r="3131" spans="1:4" ht="11.85" customHeight="1" collapsed="1">
      <c r="A3131" s="1140"/>
      <c r="B3131" s="1140" t="s">
        <v>6421</v>
      </c>
      <c r="C3131" s="1140"/>
      <c r="D3131" s="1141">
        <v>8.24</v>
      </c>
    </row>
    <row r="3132" spans="1:4" ht="11.85" hidden="1" customHeight="1" outlineLevel="1" collapsed="1">
      <c r="A3132" s="1140"/>
      <c r="B3132" s="1142" t="s">
        <v>3464</v>
      </c>
      <c r="C3132" s="1140"/>
      <c r="D3132" s="1141">
        <v>3.36</v>
      </c>
    </row>
    <row r="3133" spans="1:4" ht="11.85" hidden="1" customHeight="1" outlineLevel="2" collapsed="1">
      <c r="A3133" s="1140"/>
      <c r="B3133" s="1147">
        <v>804</v>
      </c>
      <c r="C3133" s="1140"/>
      <c r="D3133" s="1141">
        <v>3.36</v>
      </c>
    </row>
    <row r="3134" spans="1:4" ht="11.85" hidden="1" customHeight="1" outlineLevel="3">
      <c r="A3134" s="1154" t="s">
        <v>6422</v>
      </c>
      <c r="B3134" s="1158" t="s">
        <v>6423</v>
      </c>
      <c r="C3134" s="1154" t="s">
        <v>763</v>
      </c>
      <c r="D3134" s="1156">
        <v>3.16</v>
      </c>
    </row>
    <row r="3135" spans="1:4" ht="11.85" hidden="1" customHeight="1" outlineLevel="3">
      <c r="A3135" s="1154" t="s">
        <v>6424</v>
      </c>
      <c r="B3135" s="1158" t="s">
        <v>6425</v>
      </c>
      <c r="C3135" s="1154" t="s">
        <v>763</v>
      </c>
      <c r="D3135" s="1156">
        <v>3.36</v>
      </c>
    </row>
    <row r="3136" spans="1:4" ht="11.85" hidden="1" customHeight="1" outlineLevel="3">
      <c r="A3136" s="1154" t="s">
        <v>6426</v>
      </c>
      <c r="B3136" s="1158" t="s">
        <v>6427</v>
      </c>
      <c r="C3136" s="1154" t="s">
        <v>763</v>
      </c>
      <c r="D3136" s="1156">
        <v>2.58</v>
      </c>
    </row>
    <row r="3137" spans="1:4" ht="11.85" hidden="1" customHeight="1" outlineLevel="2" collapsed="1">
      <c r="A3137" s="1140"/>
      <c r="B3137" s="1143" t="s">
        <v>6428</v>
      </c>
      <c r="C3137" s="1140"/>
      <c r="D3137" s="1141">
        <v>2.5499999999999998</v>
      </c>
    </row>
    <row r="3138" spans="1:4" ht="11.85" hidden="1" customHeight="1" outlineLevel="3">
      <c r="A3138" s="1154" t="s">
        <v>6429</v>
      </c>
      <c r="B3138" s="1158" t="s">
        <v>6430</v>
      </c>
      <c r="C3138" s="1154" t="s">
        <v>763</v>
      </c>
      <c r="D3138" s="1156">
        <v>2.21</v>
      </c>
    </row>
    <row r="3139" spans="1:4" ht="11.85" hidden="1" customHeight="1" outlineLevel="3">
      <c r="A3139" s="1154" t="s">
        <v>6431</v>
      </c>
      <c r="B3139" s="1158" t="s">
        <v>6432</v>
      </c>
      <c r="C3139" s="1154" t="s">
        <v>763</v>
      </c>
      <c r="D3139" s="1156">
        <v>2.41</v>
      </c>
    </row>
    <row r="3140" spans="1:4" ht="11.85" hidden="1" customHeight="1" outlineLevel="3">
      <c r="A3140" s="1154" t="s">
        <v>6433</v>
      </c>
      <c r="B3140" s="1158" t="s">
        <v>6434</v>
      </c>
      <c r="C3140" s="1154" t="s">
        <v>763</v>
      </c>
      <c r="D3140" s="1156">
        <v>2.5499999999999998</v>
      </c>
    </row>
    <row r="3141" spans="1:4" ht="11.85" hidden="1" customHeight="1" outlineLevel="3">
      <c r="A3141" s="1154" t="s">
        <v>6435</v>
      </c>
      <c r="B3141" s="1158" t="s">
        <v>6436</v>
      </c>
      <c r="C3141" s="1154" t="s">
        <v>763</v>
      </c>
      <c r="D3141" s="1156">
        <v>2.1800000000000002</v>
      </c>
    </row>
    <row r="3142" spans="1:4" ht="11.85" hidden="1" customHeight="1" outlineLevel="2" collapsed="1">
      <c r="A3142" s="1140"/>
      <c r="B3142" s="1143" t="s">
        <v>6437</v>
      </c>
      <c r="C3142" s="1140"/>
      <c r="D3142" s="1141">
        <v>2.2599999999999998</v>
      </c>
    </row>
    <row r="3143" spans="1:4" ht="11.85" hidden="1" customHeight="1" outlineLevel="3">
      <c r="A3143" s="1154" t="s">
        <v>6438</v>
      </c>
      <c r="B3143" s="1158" t="s">
        <v>6439</v>
      </c>
      <c r="C3143" s="1154" t="s">
        <v>763</v>
      </c>
      <c r="D3143" s="1156">
        <v>2.2599999999999998</v>
      </c>
    </row>
    <row r="3144" spans="1:4" ht="11.85" hidden="1" customHeight="1" outlineLevel="3">
      <c r="A3144" s="1154" t="s">
        <v>6440</v>
      </c>
      <c r="B3144" s="1158" t="s">
        <v>6441</v>
      </c>
      <c r="C3144" s="1154" t="s">
        <v>763</v>
      </c>
      <c r="D3144" s="1156">
        <v>2.2200000000000002</v>
      </c>
    </row>
    <row r="3145" spans="1:4" ht="11.85" hidden="1" customHeight="1" outlineLevel="3">
      <c r="A3145" s="1154" t="s">
        <v>6442</v>
      </c>
      <c r="B3145" s="1158" t="s">
        <v>6443</v>
      </c>
      <c r="C3145" s="1154" t="s">
        <v>763</v>
      </c>
      <c r="D3145" s="1156">
        <v>2.2200000000000002</v>
      </c>
    </row>
    <row r="3146" spans="1:4" ht="11.85" hidden="1" customHeight="1" outlineLevel="2" collapsed="1">
      <c r="A3146" s="1140"/>
      <c r="B3146" s="1143" t="s">
        <v>6444</v>
      </c>
      <c r="C3146" s="1140"/>
      <c r="D3146" s="1141">
        <v>2.85</v>
      </c>
    </row>
    <row r="3147" spans="1:4" ht="11.85" hidden="1" customHeight="1" outlineLevel="3">
      <c r="A3147" s="1154" t="s">
        <v>6445</v>
      </c>
      <c r="B3147" s="1158" t="s">
        <v>6446</v>
      </c>
      <c r="C3147" s="1154" t="s">
        <v>763</v>
      </c>
      <c r="D3147" s="1156">
        <v>2.6</v>
      </c>
    </row>
    <row r="3148" spans="1:4" ht="11.85" hidden="1" customHeight="1" outlineLevel="3">
      <c r="A3148" s="1154" t="s">
        <v>6447</v>
      </c>
      <c r="B3148" s="1158" t="s">
        <v>6448</v>
      </c>
      <c r="C3148" s="1154" t="s">
        <v>763</v>
      </c>
      <c r="D3148" s="1156">
        <v>2.85</v>
      </c>
    </row>
    <row r="3149" spans="1:4" ht="11.85" hidden="1" customHeight="1" outlineLevel="2" collapsed="1">
      <c r="A3149" s="1140"/>
      <c r="B3149" s="1143" t="s">
        <v>6449</v>
      </c>
      <c r="C3149" s="1140"/>
      <c r="D3149" s="1141">
        <v>2.99</v>
      </c>
    </row>
    <row r="3150" spans="1:4" ht="11.85" hidden="1" customHeight="1" outlineLevel="3">
      <c r="A3150" s="1154" t="s">
        <v>6450</v>
      </c>
      <c r="B3150" s="1158" t="s">
        <v>6451</v>
      </c>
      <c r="C3150" s="1154" t="s">
        <v>763</v>
      </c>
      <c r="D3150" s="1156">
        <v>2.88</v>
      </c>
    </row>
    <row r="3151" spans="1:4" ht="11.85" hidden="1" customHeight="1" outlineLevel="3">
      <c r="A3151" s="1154" t="s">
        <v>6452</v>
      </c>
      <c r="B3151" s="1158" t="s">
        <v>6453</v>
      </c>
      <c r="C3151" s="1154" t="s">
        <v>763</v>
      </c>
      <c r="D3151" s="1156">
        <v>2.99</v>
      </c>
    </row>
    <row r="3152" spans="1:4" ht="11.85" hidden="1" customHeight="1" outlineLevel="3">
      <c r="A3152" s="1154" t="s">
        <v>6454</v>
      </c>
      <c r="B3152" s="1158" t="s">
        <v>6455</v>
      </c>
      <c r="C3152" s="1154" t="s">
        <v>763</v>
      </c>
      <c r="D3152" s="1156">
        <v>2.97</v>
      </c>
    </row>
    <row r="3153" spans="1:4" ht="11.85" hidden="1" customHeight="1" outlineLevel="2" collapsed="1">
      <c r="A3153" s="1140"/>
      <c r="B3153" s="1143" t="s">
        <v>6456</v>
      </c>
      <c r="C3153" s="1140"/>
      <c r="D3153" s="1141">
        <v>2.87</v>
      </c>
    </row>
    <row r="3154" spans="1:4" ht="11.85" hidden="1" customHeight="1" outlineLevel="3">
      <c r="A3154" s="1154" t="s">
        <v>6457</v>
      </c>
      <c r="B3154" s="1158" t="s">
        <v>6458</v>
      </c>
      <c r="C3154" s="1154" t="s">
        <v>763</v>
      </c>
      <c r="D3154" s="1156">
        <v>2.21</v>
      </c>
    </row>
    <row r="3155" spans="1:4" ht="11.85" hidden="1" customHeight="1" outlineLevel="3">
      <c r="A3155" s="1154" t="s">
        <v>6459</v>
      </c>
      <c r="B3155" s="1158" t="s">
        <v>6460</v>
      </c>
      <c r="C3155" s="1154" t="s">
        <v>763</v>
      </c>
      <c r="D3155" s="1156">
        <v>2.87</v>
      </c>
    </row>
    <row r="3156" spans="1:4" ht="11.85" hidden="1" customHeight="1" outlineLevel="3">
      <c r="A3156" s="1154" t="s">
        <v>6461</v>
      </c>
      <c r="B3156" s="1158" t="s">
        <v>6462</v>
      </c>
      <c r="C3156" s="1154" t="s">
        <v>763</v>
      </c>
      <c r="D3156" s="1156">
        <v>2.74</v>
      </c>
    </row>
    <row r="3157" spans="1:4" ht="11.85" hidden="1" customHeight="1" outlineLevel="3">
      <c r="A3157" s="1154" t="s">
        <v>6463</v>
      </c>
      <c r="B3157" s="1158" t="s">
        <v>6464</v>
      </c>
      <c r="C3157" s="1154" t="s">
        <v>763</v>
      </c>
      <c r="D3157" s="1156">
        <v>2.87</v>
      </c>
    </row>
    <row r="3158" spans="1:4" ht="11.85" hidden="1" customHeight="1" outlineLevel="3">
      <c r="A3158" s="1154" t="s">
        <v>6465</v>
      </c>
      <c r="B3158" s="1158" t="s">
        <v>6466</v>
      </c>
      <c r="C3158" s="1154" t="s">
        <v>763</v>
      </c>
      <c r="D3158" s="1156">
        <v>2.87</v>
      </c>
    </row>
    <row r="3159" spans="1:4" ht="11.85" hidden="1" customHeight="1" outlineLevel="3">
      <c r="A3159" s="1154" t="s">
        <v>6467</v>
      </c>
      <c r="B3159" s="1158" t="s">
        <v>6468</v>
      </c>
      <c r="C3159" s="1154" t="s">
        <v>763</v>
      </c>
      <c r="D3159" s="1156">
        <v>2.87</v>
      </c>
    </row>
    <row r="3160" spans="1:4" ht="11.85" hidden="1" customHeight="1" outlineLevel="3">
      <c r="A3160" s="1154" t="s">
        <v>6469</v>
      </c>
      <c r="B3160" s="1158" t="s">
        <v>6470</v>
      </c>
      <c r="C3160" s="1154" t="s">
        <v>763</v>
      </c>
      <c r="D3160" s="1156">
        <v>2.87</v>
      </c>
    </row>
    <row r="3161" spans="1:4" ht="11.85" hidden="1" customHeight="1" outlineLevel="2" collapsed="1">
      <c r="A3161" s="1140"/>
      <c r="B3161" s="1143" t="s">
        <v>6471</v>
      </c>
      <c r="C3161" s="1140"/>
      <c r="D3161" s="1141">
        <v>3.08</v>
      </c>
    </row>
    <row r="3162" spans="1:4" ht="11.85" hidden="1" customHeight="1" outlineLevel="3">
      <c r="A3162" s="1154" t="s">
        <v>6472</v>
      </c>
      <c r="B3162" s="1158" t="s">
        <v>6473</v>
      </c>
      <c r="C3162" s="1154" t="s">
        <v>763</v>
      </c>
      <c r="D3162" s="1156">
        <v>3.08</v>
      </c>
    </row>
    <row r="3163" spans="1:4" ht="11.85" hidden="1" customHeight="1" outlineLevel="3">
      <c r="A3163" s="1154" t="s">
        <v>6474</v>
      </c>
      <c r="B3163" s="1158" t="s">
        <v>6475</v>
      </c>
      <c r="C3163" s="1154" t="s">
        <v>763</v>
      </c>
      <c r="D3163" s="1156">
        <v>2.79</v>
      </c>
    </row>
    <row r="3164" spans="1:4" ht="11.85" hidden="1" customHeight="1" outlineLevel="3">
      <c r="A3164" s="1154" t="s">
        <v>6476</v>
      </c>
      <c r="B3164" s="1158" t="s">
        <v>6477</v>
      </c>
      <c r="C3164" s="1154" t="s">
        <v>763</v>
      </c>
      <c r="D3164" s="1156">
        <v>2.78</v>
      </c>
    </row>
    <row r="3165" spans="1:4" ht="11.85" hidden="1" customHeight="1" outlineLevel="3">
      <c r="A3165" s="1154" t="s">
        <v>6478</v>
      </c>
      <c r="B3165" s="1158" t="s">
        <v>6479</v>
      </c>
      <c r="C3165" s="1154" t="s">
        <v>763</v>
      </c>
      <c r="D3165" s="1156">
        <v>2.98</v>
      </c>
    </row>
    <row r="3166" spans="1:4" ht="11.85" hidden="1" customHeight="1" outlineLevel="3">
      <c r="A3166" s="1154" t="s">
        <v>6480</v>
      </c>
      <c r="B3166" s="1158" t="s">
        <v>6481</v>
      </c>
      <c r="C3166" s="1154" t="s">
        <v>763</v>
      </c>
      <c r="D3166" s="1156">
        <v>2.98</v>
      </c>
    </row>
    <row r="3167" spans="1:4" ht="11.85" hidden="1" customHeight="1" outlineLevel="3">
      <c r="A3167" s="1154" t="s">
        <v>6482</v>
      </c>
      <c r="B3167" s="1158" t="s">
        <v>6483</v>
      </c>
      <c r="C3167" s="1154" t="s">
        <v>763</v>
      </c>
      <c r="D3167" s="1156">
        <v>2.98</v>
      </c>
    </row>
    <row r="3168" spans="1:4" ht="11.85" hidden="1" customHeight="1" outlineLevel="3">
      <c r="A3168" s="1154" t="s">
        <v>6484</v>
      </c>
      <c r="B3168" s="1158" t="s">
        <v>6485</v>
      </c>
      <c r="C3168" s="1154" t="s">
        <v>763</v>
      </c>
      <c r="D3168" s="1156">
        <v>2.97</v>
      </c>
    </row>
    <row r="3169" spans="1:4" ht="11.85" hidden="1" customHeight="1" outlineLevel="1" collapsed="1">
      <c r="A3169" s="1140"/>
      <c r="B3169" s="1142" t="s">
        <v>6486</v>
      </c>
      <c r="C3169" s="1140"/>
      <c r="D3169" s="1141">
        <v>8.24</v>
      </c>
    </row>
    <row r="3170" spans="1:4" ht="11.85" hidden="1" customHeight="1" outlineLevel="2">
      <c r="A3170" s="1154" t="s">
        <v>6487</v>
      </c>
      <c r="B3170" s="1157" t="s">
        <v>6488</v>
      </c>
      <c r="C3170" s="1154" t="s">
        <v>763</v>
      </c>
      <c r="D3170" s="1156">
        <v>1.54</v>
      </c>
    </row>
    <row r="3171" spans="1:4" ht="11.85" hidden="1" customHeight="1" outlineLevel="2">
      <c r="A3171" s="1154" t="s">
        <v>6489</v>
      </c>
      <c r="B3171" s="1157" t="s">
        <v>6490</v>
      </c>
      <c r="C3171" s="1154" t="s">
        <v>763</v>
      </c>
      <c r="D3171" s="1156">
        <v>2.98</v>
      </c>
    </row>
    <row r="3172" spans="1:4" ht="11.85" hidden="1" customHeight="1" outlineLevel="2">
      <c r="A3172" s="1154" t="s">
        <v>6491</v>
      </c>
      <c r="B3172" s="1157" t="s">
        <v>6492</v>
      </c>
      <c r="C3172" s="1154" t="s">
        <v>763</v>
      </c>
      <c r="D3172" s="1156">
        <v>1.25</v>
      </c>
    </row>
    <row r="3173" spans="1:4" ht="11.85" hidden="1" customHeight="1" outlineLevel="2">
      <c r="A3173" s="1154" t="s">
        <v>6493</v>
      </c>
      <c r="B3173" s="1157" t="s">
        <v>6494</v>
      </c>
      <c r="C3173" s="1154" t="s">
        <v>763</v>
      </c>
      <c r="D3173" s="1156">
        <v>2.67</v>
      </c>
    </row>
    <row r="3174" spans="1:4" ht="11.85" hidden="1" customHeight="1" outlineLevel="2">
      <c r="A3174" s="1154" t="s">
        <v>6495</v>
      </c>
      <c r="B3174" s="1157" t="s">
        <v>6496</v>
      </c>
      <c r="C3174" s="1154" t="s">
        <v>763</v>
      </c>
      <c r="D3174" s="1156">
        <v>0.88</v>
      </c>
    </row>
    <row r="3175" spans="1:4" ht="11.85" hidden="1" customHeight="1" outlineLevel="2">
      <c r="A3175" s="1154" t="s">
        <v>6497</v>
      </c>
      <c r="B3175" s="1157" t="s">
        <v>6498</v>
      </c>
      <c r="C3175" s="1154" t="s">
        <v>763</v>
      </c>
      <c r="D3175" s="1156">
        <v>4.8099999999999996</v>
      </c>
    </row>
    <row r="3176" spans="1:4" ht="11.85" hidden="1" customHeight="1" outlineLevel="2">
      <c r="A3176" s="1154" t="s">
        <v>6499</v>
      </c>
      <c r="B3176" s="1157" t="s">
        <v>6500</v>
      </c>
      <c r="C3176" s="1154" t="s">
        <v>763</v>
      </c>
      <c r="D3176" s="1156">
        <v>0.78</v>
      </c>
    </row>
    <row r="3177" spans="1:4" ht="11.85" hidden="1" customHeight="1" outlineLevel="2">
      <c r="A3177" s="1154" t="s">
        <v>6501</v>
      </c>
      <c r="B3177" s="1157" t="s">
        <v>6502</v>
      </c>
      <c r="C3177" s="1154" t="s">
        <v>763</v>
      </c>
      <c r="D3177" s="1156">
        <v>1.1200000000000001</v>
      </c>
    </row>
    <row r="3178" spans="1:4" ht="11.85" hidden="1" customHeight="1" outlineLevel="2">
      <c r="A3178" s="1154" t="s">
        <v>6503</v>
      </c>
      <c r="B3178" s="1157" t="s">
        <v>6504</v>
      </c>
      <c r="C3178" s="1154" t="s">
        <v>763</v>
      </c>
      <c r="D3178" s="1156">
        <v>8.24</v>
      </c>
    </row>
    <row r="3179" spans="1:4" ht="11.85" hidden="1" customHeight="1" outlineLevel="2">
      <c r="A3179" s="1154" t="s">
        <v>6505</v>
      </c>
      <c r="B3179" s="1157" t="s">
        <v>6506</v>
      </c>
      <c r="C3179" s="1154" t="s">
        <v>763</v>
      </c>
      <c r="D3179" s="1156">
        <v>4</v>
      </c>
    </row>
    <row r="3180" spans="1:4" ht="11.85" hidden="1" customHeight="1" outlineLevel="2">
      <c r="A3180" s="1154" t="s">
        <v>6507</v>
      </c>
      <c r="B3180" s="1157" t="s">
        <v>6508</v>
      </c>
      <c r="C3180" s="1154" t="s">
        <v>763</v>
      </c>
      <c r="D3180" s="1156">
        <v>5.92</v>
      </c>
    </row>
    <row r="3181" spans="1:4" ht="11.85" hidden="1" customHeight="1" outlineLevel="1" collapsed="1">
      <c r="A3181" s="1140"/>
      <c r="B3181" s="1142" t="s">
        <v>6509</v>
      </c>
      <c r="C3181" s="1140"/>
      <c r="D3181" s="1141">
        <v>1.04</v>
      </c>
    </row>
    <row r="3182" spans="1:4" ht="11.85" hidden="1" customHeight="1" outlineLevel="2">
      <c r="A3182" s="1154"/>
      <c r="B3182" s="1157" t="s">
        <v>6510</v>
      </c>
      <c r="C3182" s="1154" t="s">
        <v>763</v>
      </c>
      <c r="D3182" s="1156">
        <v>0.41</v>
      </c>
    </row>
    <row r="3183" spans="1:4" ht="11.85" hidden="1" customHeight="1" outlineLevel="2">
      <c r="A3183" s="1154"/>
      <c r="B3183" s="1157" t="s">
        <v>6511</v>
      </c>
      <c r="C3183" s="1154" t="s">
        <v>763</v>
      </c>
      <c r="D3183" s="1156">
        <v>0.41</v>
      </c>
    </row>
    <row r="3184" spans="1:4" ht="11.85" hidden="1" customHeight="1" outlineLevel="2">
      <c r="A3184" s="1154"/>
      <c r="B3184" s="1157" t="s">
        <v>6512</v>
      </c>
      <c r="C3184" s="1154" t="s">
        <v>763</v>
      </c>
      <c r="D3184" s="1156">
        <v>0.41</v>
      </c>
    </row>
    <row r="3185" spans="1:4" ht="11.85" hidden="1" customHeight="1" outlineLevel="2">
      <c r="A3185" s="1154"/>
      <c r="B3185" s="1157" t="s">
        <v>6513</v>
      </c>
      <c r="C3185" s="1154" t="s">
        <v>763</v>
      </c>
      <c r="D3185" s="1156">
        <v>0.41</v>
      </c>
    </row>
    <row r="3186" spans="1:4" ht="11.85" hidden="1" customHeight="1" outlineLevel="2">
      <c r="A3186" s="1154" t="s">
        <v>6514</v>
      </c>
      <c r="B3186" s="1157" t="s">
        <v>6515</v>
      </c>
      <c r="C3186" s="1154" t="s">
        <v>763</v>
      </c>
      <c r="D3186" s="1156">
        <v>1.04</v>
      </c>
    </row>
    <row r="3187" spans="1:4" ht="11.85" hidden="1" customHeight="1" outlineLevel="2">
      <c r="A3187" s="1154" t="s">
        <v>6516</v>
      </c>
      <c r="B3187" s="1157" t="s">
        <v>6517</v>
      </c>
      <c r="C3187" s="1154" t="s">
        <v>763</v>
      </c>
      <c r="D3187" s="1156">
        <v>1.02</v>
      </c>
    </row>
    <row r="3188" spans="1:4" ht="11.85" hidden="1" customHeight="1" outlineLevel="2">
      <c r="A3188" s="1154" t="s">
        <v>6518</v>
      </c>
      <c r="B3188" s="1157" t="s">
        <v>6519</v>
      </c>
      <c r="C3188" s="1154" t="s">
        <v>763</v>
      </c>
      <c r="D3188" s="1156">
        <v>1.02</v>
      </c>
    </row>
    <row r="3189" spans="1:4" ht="11.85" hidden="1" customHeight="1" outlineLevel="2">
      <c r="A3189" s="1154" t="s">
        <v>6520</v>
      </c>
      <c r="B3189" s="1157" t="s">
        <v>6521</v>
      </c>
      <c r="C3189" s="1154" t="s">
        <v>763</v>
      </c>
      <c r="D3189" s="1156">
        <v>1.02</v>
      </c>
    </row>
    <row r="3190" spans="1:4" ht="11.85" hidden="1" customHeight="1" outlineLevel="1" collapsed="1">
      <c r="A3190" s="1140"/>
      <c r="B3190" s="1142" t="s">
        <v>6522</v>
      </c>
      <c r="C3190" s="1140"/>
      <c r="D3190" s="1141">
        <v>2.92</v>
      </c>
    </row>
    <row r="3191" spans="1:4" ht="11.85" hidden="1" customHeight="1" outlineLevel="2">
      <c r="A3191" s="1154" t="s">
        <v>6523</v>
      </c>
      <c r="B3191" s="1157" t="s">
        <v>6524</v>
      </c>
      <c r="C3191" s="1154" t="s">
        <v>763</v>
      </c>
      <c r="D3191" s="1156">
        <v>2.65</v>
      </c>
    </row>
    <row r="3192" spans="1:4" ht="11.85" hidden="1" customHeight="1" outlineLevel="2">
      <c r="A3192" s="1154" t="s">
        <v>6525</v>
      </c>
      <c r="B3192" s="1157" t="s">
        <v>6526</v>
      </c>
      <c r="C3192" s="1154" t="s">
        <v>763</v>
      </c>
      <c r="D3192" s="1156">
        <v>2.92</v>
      </c>
    </row>
    <row r="3193" spans="1:4" ht="11.85" hidden="1" customHeight="1" outlineLevel="1" collapsed="1">
      <c r="A3193" s="1140"/>
      <c r="B3193" s="1142" t="s">
        <v>6527</v>
      </c>
      <c r="C3193" s="1140"/>
      <c r="D3193" s="1141">
        <v>0.32</v>
      </c>
    </row>
    <row r="3194" spans="1:4" ht="11.85" hidden="1" customHeight="1" outlineLevel="2">
      <c r="A3194" s="1154" t="s">
        <v>6528</v>
      </c>
      <c r="B3194" s="1157" t="s">
        <v>6529</v>
      </c>
      <c r="C3194" s="1154" t="s">
        <v>763</v>
      </c>
      <c r="D3194" s="1156">
        <v>0.32</v>
      </c>
    </row>
    <row r="3195" spans="1:4" ht="11.85" hidden="1" customHeight="1" outlineLevel="2">
      <c r="A3195" s="1154"/>
      <c r="B3195" s="1157" t="s">
        <v>6530</v>
      </c>
      <c r="C3195" s="1154" t="s">
        <v>763</v>
      </c>
      <c r="D3195" s="1156">
        <v>0.1</v>
      </c>
    </row>
    <row r="3196" spans="1:4" ht="11.85" hidden="1" customHeight="1" outlineLevel="2">
      <c r="A3196" s="1154" t="s">
        <v>6531</v>
      </c>
      <c r="B3196" s="1157" t="s">
        <v>6532</v>
      </c>
      <c r="C3196" s="1154" t="s">
        <v>763</v>
      </c>
      <c r="D3196" s="1156">
        <v>0.32</v>
      </c>
    </row>
    <row r="3197" spans="1:4" ht="11.85" hidden="1" customHeight="1" outlineLevel="2">
      <c r="A3197" s="1154" t="s">
        <v>6533</v>
      </c>
      <c r="B3197" s="1157" t="s">
        <v>6534</v>
      </c>
      <c r="C3197" s="1154" t="s">
        <v>763</v>
      </c>
      <c r="D3197" s="1156">
        <v>0.32</v>
      </c>
    </row>
    <row r="3198" spans="1:4" ht="11.85" hidden="1" customHeight="1" outlineLevel="2">
      <c r="A3198" s="1154"/>
      <c r="B3198" s="1157" t="s">
        <v>6535</v>
      </c>
      <c r="C3198" s="1154" t="s">
        <v>763</v>
      </c>
      <c r="D3198" s="1156">
        <v>0.1</v>
      </c>
    </row>
    <row r="3199" spans="1:4" ht="11.85" hidden="1" customHeight="1" outlineLevel="2">
      <c r="A3199" s="1154" t="s">
        <v>6536</v>
      </c>
      <c r="B3199" s="1157" t="s">
        <v>6537</v>
      </c>
      <c r="C3199" s="1154" t="s">
        <v>763</v>
      </c>
      <c r="D3199" s="1156">
        <v>0.32</v>
      </c>
    </row>
    <row r="3200" spans="1:4" ht="11.85" hidden="1" customHeight="1" outlineLevel="1" collapsed="1">
      <c r="A3200" s="1140"/>
      <c r="B3200" s="1142" t="s">
        <v>6538</v>
      </c>
      <c r="C3200" s="1140"/>
      <c r="D3200" s="1141">
        <v>0.66</v>
      </c>
    </row>
    <row r="3201" spans="1:4" ht="11.85" hidden="1" customHeight="1" outlineLevel="2">
      <c r="A3201" s="1154"/>
      <c r="B3201" s="1157" t="s">
        <v>6539</v>
      </c>
      <c r="C3201" s="1154" t="s">
        <v>763</v>
      </c>
      <c r="D3201" s="1156">
        <v>0.61</v>
      </c>
    </row>
    <row r="3202" spans="1:4" ht="11.85" hidden="1" customHeight="1" outlineLevel="2">
      <c r="A3202" s="1154"/>
      <c r="B3202" s="1157" t="s">
        <v>6540</v>
      </c>
      <c r="C3202" s="1154" t="s">
        <v>763</v>
      </c>
      <c r="D3202" s="1156">
        <v>0.66</v>
      </c>
    </row>
    <row r="3203" spans="1:4" ht="11.85" hidden="1" customHeight="1" outlineLevel="1" collapsed="1">
      <c r="A3203" s="1140"/>
      <c r="B3203" s="1142" t="s">
        <v>6541</v>
      </c>
      <c r="C3203" s="1140"/>
      <c r="D3203" s="1141">
        <v>1.33</v>
      </c>
    </row>
    <row r="3204" spans="1:4" ht="11.85" hidden="1" customHeight="1" outlineLevel="2">
      <c r="A3204" s="1154" t="s">
        <v>6542</v>
      </c>
      <c r="B3204" s="1157" t="s">
        <v>6543</v>
      </c>
      <c r="C3204" s="1154" t="s">
        <v>763</v>
      </c>
      <c r="D3204" s="1156">
        <v>1.33</v>
      </c>
    </row>
    <row r="3205" spans="1:4" ht="11.85" hidden="1" customHeight="1" outlineLevel="2">
      <c r="A3205" s="1154" t="s">
        <v>6544</v>
      </c>
      <c r="B3205" s="1157" t="s">
        <v>6545</v>
      </c>
      <c r="C3205" s="1154" t="s">
        <v>763</v>
      </c>
      <c r="D3205" s="1156">
        <v>1.01</v>
      </c>
    </row>
    <row r="3206" spans="1:4" ht="11.85" hidden="1" customHeight="1" outlineLevel="2">
      <c r="A3206" s="1154"/>
      <c r="B3206" s="1157" t="s">
        <v>6546</v>
      </c>
      <c r="C3206" s="1154" t="s">
        <v>763</v>
      </c>
      <c r="D3206" s="1156">
        <v>0.37</v>
      </c>
    </row>
    <row r="3207" spans="1:4" ht="11.85" hidden="1" customHeight="1" outlineLevel="2">
      <c r="A3207" s="1154" t="s">
        <v>6547</v>
      </c>
      <c r="B3207" s="1157" t="s">
        <v>6548</v>
      </c>
      <c r="C3207" s="1154" t="s">
        <v>763</v>
      </c>
      <c r="D3207" s="1156">
        <v>0.93</v>
      </c>
    </row>
    <row r="3208" spans="1:4" ht="11.85" hidden="1" customHeight="1" outlineLevel="2">
      <c r="A3208" s="1154" t="s">
        <v>6549</v>
      </c>
      <c r="B3208" s="1157" t="s">
        <v>6550</v>
      </c>
      <c r="C3208" s="1154" t="s">
        <v>763</v>
      </c>
      <c r="D3208" s="1156">
        <v>0.93</v>
      </c>
    </row>
    <row r="3209" spans="1:4" ht="11.85" hidden="1" customHeight="1" outlineLevel="2">
      <c r="A3209" s="1154"/>
      <c r="B3209" s="1157" t="s">
        <v>6551</v>
      </c>
      <c r="C3209" s="1154" t="s">
        <v>763</v>
      </c>
      <c r="D3209" s="1156">
        <v>0.37</v>
      </c>
    </row>
    <row r="3210" spans="1:4" ht="11.85" hidden="1" customHeight="1" outlineLevel="2">
      <c r="A3210" s="1154" t="s">
        <v>6552</v>
      </c>
      <c r="B3210" s="1157" t="s">
        <v>6553</v>
      </c>
      <c r="C3210" s="1154" t="s">
        <v>763</v>
      </c>
      <c r="D3210" s="1156">
        <v>1.01</v>
      </c>
    </row>
    <row r="3211" spans="1:4" ht="11.85" hidden="1" customHeight="1" outlineLevel="2">
      <c r="A3211" s="1154"/>
      <c r="B3211" s="1157" t="s">
        <v>6554</v>
      </c>
      <c r="C3211" s="1154" t="s">
        <v>763</v>
      </c>
      <c r="D3211" s="1156">
        <v>0.37</v>
      </c>
    </row>
    <row r="3212" spans="1:4" ht="11.85" hidden="1" customHeight="1" outlineLevel="1" collapsed="1">
      <c r="A3212" s="1140"/>
      <c r="B3212" s="1142" t="s">
        <v>6555</v>
      </c>
      <c r="C3212" s="1140"/>
      <c r="D3212" s="1141">
        <v>0.61</v>
      </c>
    </row>
    <row r="3213" spans="1:4" ht="11.85" hidden="1" customHeight="1" outlineLevel="2">
      <c r="A3213" s="1154"/>
      <c r="B3213" s="1157" t="s">
        <v>6556</v>
      </c>
      <c r="C3213" s="1154" t="s">
        <v>763</v>
      </c>
      <c r="D3213" s="1156">
        <v>0.61</v>
      </c>
    </row>
    <row r="3214" spans="1:4" ht="11.85" hidden="1" customHeight="1" outlineLevel="2">
      <c r="A3214" s="1154"/>
      <c r="B3214" s="1157" t="s">
        <v>6557</v>
      </c>
      <c r="C3214" s="1154" t="s">
        <v>763</v>
      </c>
      <c r="D3214" s="1156">
        <v>0.26</v>
      </c>
    </row>
    <row r="3215" spans="1:4" ht="11.85" hidden="1" customHeight="1" outlineLevel="2">
      <c r="A3215" s="1154" t="s">
        <v>6558</v>
      </c>
      <c r="B3215" s="1157" t="s">
        <v>6559</v>
      </c>
      <c r="C3215" s="1154" t="s">
        <v>763</v>
      </c>
      <c r="D3215" s="1156">
        <v>0.49</v>
      </c>
    </row>
    <row r="3216" spans="1:4" ht="11.85" hidden="1" customHeight="1" outlineLevel="2">
      <c r="A3216" s="1154" t="s">
        <v>6560</v>
      </c>
      <c r="B3216" s="1157" t="s">
        <v>6561</v>
      </c>
      <c r="C3216" s="1154" t="s">
        <v>763</v>
      </c>
      <c r="D3216" s="1156">
        <v>0.51</v>
      </c>
    </row>
    <row r="3217" spans="1:4" ht="11.85" hidden="1" customHeight="1" outlineLevel="2">
      <c r="A3217" s="1154" t="s">
        <v>6562</v>
      </c>
      <c r="B3217" s="1157" t="s">
        <v>6563</v>
      </c>
      <c r="C3217" s="1154" t="s">
        <v>763</v>
      </c>
      <c r="D3217" s="1156">
        <v>0.55000000000000004</v>
      </c>
    </row>
    <row r="3218" spans="1:4" ht="11.85" hidden="1" customHeight="1" outlineLevel="1" collapsed="1">
      <c r="A3218" s="1140"/>
      <c r="B3218" s="1142" t="s">
        <v>953</v>
      </c>
      <c r="C3218" s="1140"/>
      <c r="D3218" s="1141">
        <v>0.75</v>
      </c>
    </row>
    <row r="3219" spans="1:4" ht="11.85" hidden="1" customHeight="1" outlineLevel="2">
      <c r="A3219" s="1154"/>
      <c r="B3219" s="1157" t="s">
        <v>6564</v>
      </c>
      <c r="C3219" s="1154" t="s">
        <v>763</v>
      </c>
      <c r="D3219" s="1156">
        <v>0.27</v>
      </c>
    </row>
    <row r="3220" spans="1:4" ht="11.85" hidden="1" customHeight="1" outlineLevel="2">
      <c r="A3220" s="1154"/>
      <c r="B3220" s="1157" t="s">
        <v>6565</v>
      </c>
      <c r="C3220" s="1154" t="s">
        <v>763</v>
      </c>
      <c r="D3220" s="1156">
        <v>0.27</v>
      </c>
    </row>
    <row r="3221" spans="1:4" ht="11.85" hidden="1" customHeight="1" outlineLevel="2">
      <c r="A3221" s="1154" t="s">
        <v>6566</v>
      </c>
      <c r="B3221" s="1157" t="s">
        <v>6567</v>
      </c>
      <c r="C3221" s="1154" t="s">
        <v>763</v>
      </c>
      <c r="D3221" s="1156">
        <v>0.51</v>
      </c>
    </row>
    <row r="3222" spans="1:4" ht="11.85" hidden="1" customHeight="1" outlineLevel="2">
      <c r="A3222" s="1154"/>
      <c r="B3222" s="1157" t="s">
        <v>6568</v>
      </c>
      <c r="C3222" s="1154" t="s">
        <v>763</v>
      </c>
      <c r="D3222" s="1156">
        <v>0.75</v>
      </c>
    </row>
    <row r="3223" spans="1:4" ht="11.85" hidden="1" customHeight="1" outlineLevel="2">
      <c r="A3223" s="1154" t="s">
        <v>6569</v>
      </c>
      <c r="B3223" s="1157" t="s">
        <v>6570</v>
      </c>
      <c r="C3223" s="1154" t="s">
        <v>763</v>
      </c>
      <c r="D3223" s="1156">
        <v>0.54</v>
      </c>
    </row>
    <row r="3224" spans="1:4" ht="11.85" hidden="1" customHeight="1" outlineLevel="2">
      <c r="A3224" s="1154" t="s">
        <v>6516</v>
      </c>
      <c r="B3224" s="1157" t="s">
        <v>6571</v>
      </c>
      <c r="C3224" s="1154" t="s">
        <v>763</v>
      </c>
      <c r="D3224" s="1156">
        <v>0.12</v>
      </c>
    </row>
    <row r="3225" spans="1:4" ht="11.85" hidden="1" customHeight="1" outlineLevel="2">
      <c r="A3225" s="1154" t="s">
        <v>6572</v>
      </c>
      <c r="B3225" s="1157" t="s">
        <v>6573</v>
      </c>
      <c r="C3225" s="1154" t="s">
        <v>763</v>
      </c>
      <c r="D3225" s="1156">
        <v>0.51</v>
      </c>
    </row>
    <row r="3226" spans="1:4" ht="11.85" hidden="1" customHeight="1" outlineLevel="2">
      <c r="A3226" s="1154" t="s">
        <v>6574</v>
      </c>
      <c r="B3226" s="1157" t="s">
        <v>6575</v>
      </c>
      <c r="C3226" s="1154" t="s">
        <v>763</v>
      </c>
      <c r="D3226" s="1156">
        <v>0.54</v>
      </c>
    </row>
    <row r="3227" spans="1:4" ht="11.85" hidden="1" customHeight="1" outlineLevel="1" collapsed="1">
      <c r="A3227" s="1140"/>
      <c r="B3227" s="1142" t="s">
        <v>6576</v>
      </c>
      <c r="C3227" s="1140"/>
      <c r="D3227" s="1141">
        <v>2.84</v>
      </c>
    </row>
    <row r="3228" spans="1:4" ht="11.85" hidden="1" customHeight="1" outlineLevel="2">
      <c r="A3228" s="1154"/>
      <c r="B3228" s="1157" t="s">
        <v>6577</v>
      </c>
      <c r="C3228" s="1154" t="s">
        <v>763</v>
      </c>
      <c r="D3228" s="1156">
        <v>1.75</v>
      </c>
    </row>
    <row r="3229" spans="1:4" ht="11.85" hidden="1" customHeight="1" outlineLevel="2">
      <c r="A3229" s="1154" t="s">
        <v>6578</v>
      </c>
      <c r="B3229" s="1157" t="s">
        <v>6579</v>
      </c>
      <c r="C3229" s="1154" t="s">
        <v>763</v>
      </c>
      <c r="D3229" s="1156">
        <v>2.84</v>
      </c>
    </row>
    <row r="3230" spans="1:4" ht="11.85" hidden="1" customHeight="1" outlineLevel="2">
      <c r="A3230" s="1154"/>
      <c r="B3230" s="1157" t="s">
        <v>6580</v>
      </c>
      <c r="C3230" s="1154" t="s">
        <v>763</v>
      </c>
      <c r="D3230" s="1156">
        <v>2.66</v>
      </c>
    </row>
    <row r="3231" spans="1:4" ht="11.85" hidden="1" customHeight="1" outlineLevel="2">
      <c r="A3231" s="1154" t="s">
        <v>6581</v>
      </c>
      <c r="B3231" s="1157" t="s">
        <v>6582</v>
      </c>
      <c r="C3231" s="1154" t="s">
        <v>763</v>
      </c>
      <c r="D3231" s="1156">
        <v>2.69</v>
      </c>
    </row>
    <row r="3232" spans="1:4" ht="11.85" customHeight="1" collapsed="1">
      <c r="A3232" s="1140"/>
      <c r="B3232" s="1140" t="s">
        <v>6583</v>
      </c>
      <c r="C3232" s="1140"/>
      <c r="D3232" s="1141">
        <v>718.1</v>
      </c>
    </row>
    <row r="3233" spans="1:4" ht="11.85" hidden="1" customHeight="1" outlineLevel="1" collapsed="1">
      <c r="A3233" s="1140"/>
      <c r="B3233" s="1142" t="s">
        <v>6584</v>
      </c>
      <c r="C3233" s="1140"/>
      <c r="D3233" s="1141">
        <v>65.55</v>
      </c>
    </row>
    <row r="3234" spans="1:4" ht="11.85" hidden="1" customHeight="1" outlineLevel="2" collapsed="1">
      <c r="A3234" s="1140"/>
      <c r="B3234" s="1143" t="s">
        <v>3464</v>
      </c>
      <c r="C3234" s="1140"/>
      <c r="D3234" s="1141">
        <v>14.51</v>
      </c>
    </row>
    <row r="3235" spans="1:4" ht="11.85" hidden="1" customHeight="1" outlineLevel="3">
      <c r="A3235" s="1154" t="s">
        <v>6585</v>
      </c>
      <c r="B3235" s="1158" t="s">
        <v>6586</v>
      </c>
      <c r="C3235" s="1154" t="s">
        <v>763</v>
      </c>
      <c r="D3235" s="1156">
        <v>11.31</v>
      </c>
    </row>
    <row r="3236" spans="1:4" ht="11.85" hidden="1" customHeight="1" outlineLevel="3">
      <c r="A3236" s="1154" t="s">
        <v>6587</v>
      </c>
      <c r="B3236" s="1158" t="s">
        <v>6588</v>
      </c>
      <c r="C3236" s="1154" t="s">
        <v>763</v>
      </c>
      <c r="D3236" s="1156">
        <v>11.31</v>
      </c>
    </row>
    <row r="3237" spans="1:4" ht="11.85" hidden="1" customHeight="1" outlineLevel="3">
      <c r="A3237" s="1154" t="s">
        <v>6589</v>
      </c>
      <c r="B3237" s="1158" t="s">
        <v>6590</v>
      </c>
      <c r="C3237" s="1154" t="s">
        <v>763</v>
      </c>
      <c r="D3237" s="1156">
        <v>12.16</v>
      </c>
    </row>
    <row r="3238" spans="1:4" ht="11.85" hidden="1" customHeight="1" outlineLevel="3">
      <c r="A3238" s="1154" t="s">
        <v>6591</v>
      </c>
      <c r="B3238" s="1158" t="s">
        <v>6592</v>
      </c>
      <c r="C3238" s="1154" t="s">
        <v>763</v>
      </c>
      <c r="D3238" s="1156">
        <v>12.15</v>
      </c>
    </row>
    <row r="3239" spans="1:4" ht="11.85" hidden="1" customHeight="1" outlineLevel="3">
      <c r="A3239" s="1154" t="s">
        <v>6593</v>
      </c>
      <c r="B3239" s="1158" t="s">
        <v>6594</v>
      </c>
      <c r="C3239" s="1154" t="s">
        <v>763</v>
      </c>
      <c r="D3239" s="1156">
        <v>14.51</v>
      </c>
    </row>
    <row r="3240" spans="1:4" ht="11.85" hidden="1" customHeight="1" outlineLevel="3">
      <c r="A3240" s="1154" t="s">
        <v>6595</v>
      </c>
      <c r="B3240" s="1158" t="s">
        <v>6596</v>
      </c>
      <c r="C3240" s="1154" t="s">
        <v>763</v>
      </c>
      <c r="D3240" s="1156">
        <v>14.28</v>
      </c>
    </row>
    <row r="3241" spans="1:4" ht="11.85" hidden="1" customHeight="1" outlineLevel="2" collapsed="1">
      <c r="A3241" s="1140"/>
      <c r="B3241" s="1143" t="s">
        <v>6597</v>
      </c>
      <c r="C3241" s="1140"/>
      <c r="D3241" s="1141">
        <v>11.11</v>
      </c>
    </row>
    <row r="3242" spans="1:4" ht="11.85" hidden="1" customHeight="1" outlineLevel="3">
      <c r="A3242" s="1160">
        <v>231</v>
      </c>
      <c r="B3242" s="1158" t="s">
        <v>6598</v>
      </c>
      <c r="C3242" s="1154" t="s">
        <v>763</v>
      </c>
      <c r="D3242" s="1156">
        <v>11.11</v>
      </c>
    </row>
    <row r="3243" spans="1:4" ht="11.85" hidden="1" customHeight="1" outlineLevel="3">
      <c r="A3243" s="1160">
        <v>998</v>
      </c>
      <c r="B3243" s="1158" t="s">
        <v>6599</v>
      </c>
      <c r="C3243" s="1154" t="s">
        <v>763</v>
      </c>
      <c r="D3243" s="1156">
        <v>7</v>
      </c>
    </row>
    <row r="3244" spans="1:4" ht="11.85" hidden="1" customHeight="1" outlineLevel="2" collapsed="1">
      <c r="A3244" s="1140"/>
      <c r="B3244" s="1143" t="s">
        <v>6600</v>
      </c>
      <c r="C3244" s="1140"/>
      <c r="D3244" s="1141">
        <v>65.55</v>
      </c>
    </row>
    <row r="3245" spans="1:4" ht="11.85" hidden="1" customHeight="1" outlineLevel="3" collapsed="1">
      <c r="A3245" s="1140"/>
      <c r="B3245" s="1145" t="s">
        <v>6601</v>
      </c>
      <c r="C3245" s="1140"/>
      <c r="D3245" s="1141">
        <v>26.96</v>
      </c>
    </row>
    <row r="3246" spans="1:4" ht="22.35" hidden="1" customHeight="1" outlineLevel="4">
      <c r="A3246" s="1154" t="s">
        <v>6602</v>
      </c>
      <c r="B3246" s="1159" t="s">
        <v>6603</v>
      </c>
      <c r="C3246" s="1154" t="s">
        <v>763</v>
      </c>
      <c r="D3246" s="1156">
        <v>21.76</v>
      </c>
    </row>
    <row r="3247" spans="1:4" ht="11.85" hidden="1" customHeight="1" outlineLevel="4">
      <c r="A3247" s="1154" t="s">
        <v>6604</v>
      </c>
      <c r="B3247" s="1159" t="s">
        <v>6605</v>
      </c>
      <c r="C3247" s="1154" t="s">
        <v>763</v>
      </c>
      <c r="D3247" s="1156">
        <v>19.079999999999998</v>
      </c>
    </row>
    <row r="3248" spans="1:4" ht="22.35" hidden="1" customHeight="1" outlineLevel="4">
      <c r="A3248" s="1154" t="s">
        <v>6606</v>
      </c>
      <c r="B3248" s="1159" t="s">
        <v>6607</v>
      </c>
      <c r="C3248" s="1154" t="s">
        <v>763</v>
      </c>
      <c r="D3248" s="1156">
        <v>21.75</v>
      </c>
    </row>
    <row r="3249" spans="1:4" ht="11.85" hidden="1" customHeight="1" outlineLevel="4">
      <c r="A3249" s="1154" t="s">
        <v>6608</v>
      </c>
      <c r="B3249" s="1159" t="s">
        <v>6609</v>
      </c>
      <c r="C3249" s="1154" t="s">
        <v>763</v>
      </c>
      <c r="D3249" s="1156">
        <v>21.68</v>
      </c>
    </row>
    <row r="3250" spans="1:4" ht="11.85" hidden="1" customHeight="1" outlineLevel="4">
      <c r="A3250" s="1154" t="s">
        <v>6610</v>
      </c>
      <c r="B3250" s="1159" t="s">
        <v>6611</v>
      </c>
      <c r="C3250" s="1154" t="s">
        <v>763</v>
      </c>
      <c r="D3250" s="1156">
        <v>25.78</v>
      </c>
    </row>
    <row r="3251" spans="1:4" ht="11.85" hidden="1" customHeight="1" outlineLevel="4">
      <c r="A3251" s="1154" t="s">
        <v>6612</v>
      </c>
      <c r="B3251" s="1159" t="s">
        <v>6613</v>
      </c>
      <c r="C3251" s="1154" t="s">
        <v>763</v>
      </c>
      <c r="D3251" s="1156">
        <v>24</v>
      </c>
    </row>
    <row r="3252" spans="1:4" ht="11.85" hidden="1" customHeight="1" outlineLevel="4">
      <c r="A3252" s="1154" t="s">
        <v>6614</v>
      </c>
      <c r="B3252" s="1159" t="s">
        <v>6615</v>
      </c>
      <c r="C3252" s="1154" t="s">
        <v>763</v>
      </c>
      <c r="D3252" s="1156">
        <v>26.96</v>
      </c>
    </row>
    <row r="3253" spans="1:4" ht="11.85" hidden="1" customHeight="1" outlineLevel="4">
      <c r="A3253" s="1154" t="s">
        <v>6616</v>
      </c>
      <c r="B3253" s="1159" t="s">
        <v>6617</v>
      </c>
      <c r="C3253" s="1154" t="s">
        <v>763</v>
      </c>
      <c r="D3253" s="1156">
        <v>3.93</v>
      </c>
    </row>
    <row r="3254" spans="1:4" ht="11.85" hidden="1" customHeight="1" outlineLevel="4">
      <c r="A3254" s="1154" t="s">
        <v>6618</v>
      </c>
      <c r="B3254" s="1159" t="s">
        <v>6619</v>
      </c>
      <c r="C3254" s="1154" t="s">
        <v>763</v>
      </c>
      <c r="D3254" s="1156">
        <v>6.52</v>
      </c>
    </row>
    <row r="3255" spans="1:4" ht="11.85" hidden="1" customHeight="1" outlineLevel="4">
      <c r="A3255" s="1154" t="s">
        <v>6620</v>
      </c>
      <c r="B3255" s="1159" t="s">
        <v>6621</v>
      </c>
      <c r="C3255" s="1154" t="s">
        <v>763</v>
      </c>
      <c r="D3255" s="1156">
        <v>6.59</v>
      </c>
    </row>
    <row r="3256" spans="1:4" ht="11.85" hidden="1" customHeight="1" outlineLevel="4">
      <c r="A3256" s="1154" t="s">
        <v>6622</v>
      </c>
      <c r="B3256" s="1159" t="s">
        <v>6623</v>
      </c>
      <c r="C3256" s="1154" t="s">
        <v>763</v>
      </c>
      <c r="D3256" s="1156">
        <v>8.8699999999999992</v>
      </c>
    </row>
    <row r="3257" spans="1:4" ht="11.85" hidden="1" customHeight="1" outlineLevel="3" collapsed="1">
      <c r="A3257" s="1140"/>
      <c r="B3257" s="1145" t="s">
        <v>330</v>
      </c>
      <c r="C3257" s="1140"/>
      <c r="D3257" s="1141">
        <v>65.55</v>
      </c>
    </row>
    <row r="3258" spans="1:4" ht="11.85" hidden="1" customHeight="1" outlineLevel="4">
      <c r="A3258" s="1154" t="s">
        <v>6624</v>
      </c>
      <c r="B3258" s="1159" t="s">
        <v>6625</v>
      </c>
      <c r="C3258" s="1154" t="s">
        <v>763</v>
      </c>
      <c r="D3258" s="1156">
        <v>28.4</v>
      </c>
    </row>
    <row r="3259" spans="1:4" ht="11.85" hidden="1" customHeight="1" outlineLevel="4">
      <c r="A3259" s="1154" t="s">
        <v>6626</v>
      </c>
      <c r="B3259" s="1159" t="s">
        <v>6627</v>
      </c>
      <c r="C3259" s="1154" t="s">
        <v>763</v>
      </c>
      <c r="D3259" s="1156">
        <v>65.55</v>
      </c>
    </row>
    <row r="3260" spans="1:4" ht="22.35" hidden="1" customHeight="1" outlineLevel="4">
      <c r="A3260" s="1154" t="s">
        <v>6628</v>
      </c>
      <c r="B3260" s="1159" t="s">
        <v>6629</v>
      </c>
      <c r="C3260" s="1154" t="s">
        <v>763</v>
      </c>
      <c r="D3260" s="1156">
        <v>35.07</v>
      </c>
    </row>
    <row r="3261" spans="1:4" ht="11.85" hidden="1" customHeight="1" outlineLevel="4">
      <c r="A3261" s="1154" t="s">
        <v>6630</v>
      </c>
      <c r="B3261" s="1159" t="s">
        <v>6631</v>
      </c>
      <c r="C3261" s="1154" t="s">
        <v>2156</v>
      </c>
      <c r="D3261" s="1156">
        <v>32</v>
      </c>
    </row>
    <row r="3262" spans="1:4" ht="11.85" hidden="1" customHeight="1" outlineLevel="4">
      <c r="A3262" s="1154" t="s">
        <v>6632</v>
      </c>
      <c r="B3262" s="1159" t="s">
        <v>6633</v>
      </c>
      <c r="C3262" s="1154" t="s">
        <v>763</v>
      </c>
      <c r="D3262" s="1156">
        <v>38.090000000000003</v>
      </c>
    </row>
    <row r="3263" spans="1:4" ht="11.85" hidden="1" customHeight="1" outlineLevel="4">
      <c r="A3263" s="1154" t="s">
        <v>6634</v>
      </c>
      <c r="B3263" s="1159" t="s">
        <v>6635</v>
      </c>
      <c r="C3263" s="1154" t="s">
        <v>763</v>
      </c>
      <c r="D3263" s="1156">
        <v>25.22</v>
      </c>
    </row>
    <row r="3264" spans="1:4" ht="22.35" hidden="1" customHeight="1" outlineLevel="4">
      <c r="A3264" s="1154" t="s">
        <v>6636</v>
      </c>
      <c r="B3264" s="1159" t="s">
        <v>6637</v>
      </c>
      <c r="C3264" s="1154" t="s">
        <v>763</v>
      </c>
      <c r="D3264" s="1156">
        <v>28.48</v>
      </c>
    </row>
    <row r="3265" spans="1:4" ht="11.85" hidden="1" customHeight="1" outlineLevel="4">
      <c r="A3265" s="1154" t="s">
        <v>6638</v>
      </c>
      <c r="B3265" s="1159" t="s">
        <v>6639</v>
      </c>
      <c r="C3265" s="1154" t="s">
        <v>763</v>
      </c>
      <c r="D3265" s="1156">
        <v>30.41</v>
      </c>
    </row>
    <row r="3266" spans="1:4" ht="22.35" hidden="1" customHeight="1" outlineLevel="4">
      <c r="A3266" s="1154" t="s">
        <v>6640</v>
      </c>
      <c r="B3266" s="1159" t="s">
        <v>6641</v>
      </c>
      <c r="C3266" s="1154" t="s">
        <v>763</v>
      </c>
      <c r="D3266" s="1156">
        <v>33.54</v>
      </c>
    </row>
    <row r="3267" spans="1:4" ht="11.85" hidden="1" customHeight="1" outlineLevel="4">
      <c r="A3267" s="1154" t="s">
        <v>6642</v>
      </c>
      <c r="B3267" s="1159" t="s">
        <v>6643</v>
      </c>
      <c r="C3267" s="1154" t="s">
        <v>763</v>
      </c>
      <c r="D3267" s="1156">
        <v>33.200000000000003</v>
      </c>
    </row>
    <row r="3268" spans="1:4" ht="11.85" hidden="1" customHeight="1" outlineLevel="4">
      <c r="A3268" s="1154" t="s">
        <v>6644</v>
      </c>
      <c r="B3268" s="1159" t="s">
        <v>6645</v>
      </c>
      <c r="C3268" s="1154" t="s">
        <v>763</v>
      </c>
      <c r="D3268" s="1156">
        <v>40.630000000000003</v>
      </c>
    </row>
    <row r="3269" spans="1:4" ht="11.85" hidden="1" customHeight="1" outlineLevel="4">
      <c r="A3269" s="1154" t="s">
        <v>6646</v>
      </c>
      <c r="B3269" s="1159" t="s">
        <v>6647</v>
      </c>
      <c r="C3269" s="1154" t="s">
        <v>763</v>
      </c>
      <c r="D3269" s="1156">
        <v>6.08</v>
      </c>
    </row>
    <row r="3270" spans="1:4" ht="11.85" hidden="1" customHeight="1" outlineLevel="4">
      <c r="A3270" s="1154" t="s">
        <v>6648</v>
      </c>
      <c r="B3270" s="1159" t="s">
        <v>6649</v>
      </c>
      <c r="C3270" s="1154" t="s">
        <v>763</v>
      </c>
      <c r="D3270" s="1156">
        <v>7.24</v>
      </c>
    </row>
    <row r="3271" spans="1:4" ht="11.85" hidden="1" customHeight="1" outlineLevel="4">
      <c r="A3271" s="1154" t="s">
        <v>6650</v>
      </c>
      <c r="B3271" s="1159" t="s">
        <v>6651</v>
      </c>
      <c r="C3271" s="1154" t="s">
        <v>763</v>
      </c>
      <c r="D3271" s="1156">
        <v>9.61</v>
      </c>
    </row>
    <row r="3272" spans="1:4" ht="11.85" hidden="1" customHeight="1" outlineLevel="4">
      <c r="A3272" s="1154" t="s">
        <v>6652</v>
      </c>
      <c r="B3272" s="1159" t="s">
        <v>6653</v>
      </c>
      <c r="C3272" s="1154" t="s">
        <v>763</v>
      </c>
      <c r="D3272" s="1156">
        <v>13.98</v>
      </c>
    </row>
    <row r="3273" spans="1:4" ht="11.85" hidden="1" customHeight="1" outlineLevel="3" collapsed="1">
      <c r="A3273" s="1140"/>
      <c r="B3273" s="1145" t="s">
        <v>6654</v>
      </c>
      <c r="C3273" s="1140"/>
      <c r="D3273" s="1141">
        <v>6.63</v>
      </c>
    </row>
    <row r="3274" spans="1:4" ht="11.85" hidden="1" customHeight="1" outlineLevel="4">
      <c r="A3274" s="1154"/>
      <c r="B3274" s="1159" t="s">
        <v>6655</v>
      </c>
      <c r="C3274" s="1154" t="s">
        <v>763</v>
      </c>
      <c r="D3274" s="1156">
        <v>3.24</v>
      </c>
    </row>
    <row r="3275" spans="1:4" ht="11.85" hidden="1" customHeight="1" outlineLevel="4">
      <c r="A3275" s="1154"/>
      <c r="B3275" s="1159" t="s">
        <v>6656</v>
      </c>
      <c r="C3275" s="1154" t="s">
        <v>763</v>
      </c>
      <c r="D3275" s="1156">
        <v>4.9400000000000004</v>
      </c>
    </row>
    <row r="3276" spans="1:4" ht="11.85" hidden="1" customHeight="1" outlineLevel="4">
      <c r="A3276" s="1154"/>
      <c r="B3276" s="1159" t="s">
        <v>6657</v>
      </c>
      <c r="C3276" s="1154" t="s">
        <v>763</v>
      </c>
      <c r="D3276" s="1156">
        <v>6.63</v>
      </c>
    </row>
    <row r="3277" spans="1:4" ht="11.85" hidden="1" customHeight="1" outlineLevel="1" collapsed="1">
      <c r="A3277" s="1140"/>
      <c r="B3277" s="1142" t="s">
        <v>6658</v>
      </c>
      <c r="C3277" s="1140"/>
      <c r="D3277" s="1141">
        <v>718.1</v>
      </c>
    </row>
    <row r="3278" spans="1:4" ht="11.85" hidden="1" customHeight="1" outlineLevel="2" collapsed="1">
      <c r="A3278" s="1140"/>
      <c r="B3278" s="1143" t="s">
        <v>3464</v>
      </c>
      <c r="C3278" s="1140"/>
      <c r="D3278" s="1141">
        <v>40.24</v>
      </c>
    </row>
    <row r="3279" spans="1:4" ht="11.85" hidden="1" customHeight="1" outlineLevel="3">
      <c r="A3279" s="1154" t="s">
        <v>6659</v>
      </c>
      <c r="B3279" s="1158" t="s">
        <v>958</v>
      </c>
      <c r="C3279" s="1154" t="s">
        <v>763</v>
      </c>
      <c r="D3279" s="1156">
        <v>25.79</v>
      </c>
    </row>
    <row r="3280" spans="1:4" ht="11.85" hidden="1" customHeight="1" outlineLevel="3">
      <c r="A3280" s="1154" t="s">
        <v>6660</v>
      </c>
      <c r="B3280" s="1158" t="s">
        <v>6661</v>
      </c>
      <c r="C3280" s="1154" t="s">
        <v>763</v>
      </c>
      <c r="D3280" s="1156">
        <v>29.3</v>
      </c>
    </row>
    <row r="3281" spans="1:4" ht="11.85" hidden="1" customHeight="1" outlineLevel="3">
      <c r="A3281" s="1154" t="s">
        <v>6662</v>
      </c>
      <c r="B3281" s="1158" t="s">
        <v>959</v>
      </c>
      <c r="C3281" s="1154" t="s">
        <v>763</v>
      </c>
      <c r="D3281" s="1156">
        <v>28.13</v>
      </c>
    </row>
    <row r="3282" spans="1:4" ht="11.85" hidden="1" customHeight="1" outlineLevel="3">
      <c r="A3282" s="1154" t="s">
        <v>6663</v>
      </c>
      <c r="B3282" s="1158" t="s">
        <v>6664</v>
      </c>
      <c r="C3282" s="1154" t="s">
        <v>763</v>
      </c>
      <c r="D3282" s="1156">
        <v>33.33</v>
      </c>
    </row>
    <row r="3283" spans="1:4" ht="11.85" hidden="1" customHeight="1" outlineLevel="3">
      <c r="A3283" s="1154" t="s">
        <v>6665</v>
      </c>
      <c r="B3283" s="1158" t="s">
        <v>960</v>
      </c>
      <c r="C3283" s="1154" t="s">
        <v>763</v>
      </c>
      <c r="D3283" s="1156">
        <v>32.700000000000003</v>
      </c>
    </row>
    <row r="3284" spans="1:4" ht="11.85" hidden="1" customHeight="1" outlineLevel="3">
      <c r="A3284" s="1154" t="s">
        <v>6666</v>
      </c>
      <c r="B3284" s="1158" t="s">
        <v>6667</v>
      </c>
      <c r="C3284" s="1154" t="s">
        <v>763</v>
      </c>
      <c r="D3284" s="1156">
        <v>38.25</v>
      </c>
    </row>
    <row r="3285" spans="1:4" ht="11.85" hidden="1" customHeight="1" outlineLevel="3">
      <c r="A3285" s="1154" t="s">
        <v>6668</v>
      </c>
      <c r="B3285" s="1158" t="s">
        <v>6669</v>
      </c>
      <c r="C3285" s="1154" t="s">
        <v>763</v>
      </c>
      <c r="D3285" s="1156">
        <v>34.299999999999997</v>
      </c>
    </row>
    <row r="3286" spans="1:4" ht="11.85" hidden="1" customHeight="1" outlineLevel="3">
      <c r="A3286" s="1154" t="s">
        <v>6670</v>
      </c>
      <c r="B3286" s="1158" t="s">
        <v>6671</v>
      </c>
      <c r="C3286" s="1154" t="s">
        <v>763</v>
      </c>
      <c r="D3286" s="1156">
        <v>40.24</v>
      </c>
    </row>
    <row r="3287" spans="1:4" ht="11.85" hidden="1" customHeight="1" outlineLevel="2" collapsed="1">
      <c r="A3287" s="1140"/>
      <c r="B3287" s="1143" t="s">
        <v>6597</v>
      </c>
      <c r="C3287" s="1140"/>
      <c r="D3287" s="1141">
        <v>72.58</v>
      </c>
    </row>
    <row r="3288" spans="1:4" ht="11.85" hidden="1" customHeight="1" outlineLevel="3">
      <c r="A3288" s="1154" t="s">
        <v>6672</v>
      </c>
      <c r="B3288" s="1158" t="s">
        <v>6673</v>
      </c>
      <c r="C3288" s="1154" t="s">
        <v>763</v>
      </c>
      <c r="D3288" s="1156">
        <v>35.44</v>
      </c>
    </row>
    <row r="3289" spans="1:4" ht="11.85" hidden="1" customHeight="1" outlineLevel="3">
      <c r="A3289" s="1154" t="s">
        <v>6674</v>
      </c>
      <c r="B3289" s="1158" t="s">
        <v>6675</v>
      </c>
      <c r="C3289" s="1154" t="s">
        <v>763</v>
      </c>
      <c r="D3289" s="1156">
        <v>44.81</v>
      </c>
    </row>
    <row r="3290" spans="1:4" ht="11.85" hidden="1" customHeight="1" outlineLevel="3">
      <c r="A3290" s="1154" t="s">
        <v>6676</v>
      </c>
      <c r="B3290" s="1158" t="s">
        <v>6677</v>
      </c>
      <c r="C3290" s="1154" t="s">
        <v>763</v>
      </c>
      <c r="D3290" s="1156">
        <v>50.67</v>
      </c>
    </row>
    <row r="3291" spans="1:4" ht="11.85" hidden="1" customHeight="1" outlineLevel="3">
      <c r="A3291" s="1154" t="s">
        <v>6678</v>
      </c>
      <c r="B3291" s="1158" t="s">
        <v>6679</v>
      </c>
      <c r="C3291" s="1154" t="s">
        <v>763</v>
      </c>
      <c r="D3291" s="1156">
        <v>44.52</v>
      </c>
    </row>
    <row r="3292" spans="1:4" ht="11.85" hidden="1" customHeight="1" outlineLevel="3">
      <c r="A3292" s="1154" t="s">
        <v>6680</v>
      </c>
      <c r="B3292" s="1158" t="s">
        <v>6681</v>
      </c>
      <c r="C3292" s="1154" t="s">
        <v>763</v>
      </c>
      <c r="D3292" s="1156">
        <v>64.040000000000006</v>
      </c>
    </row>
    <row r="3293" spans="1:4" ht="11.85" hidden="1" customHeight="1" outlineLevel="3">
      <c r="A3293" s="1154" t="s">
        <v>6682</v>
      </c>
      <c r="B3293" s="1158" t="s">
        <v>6683</v>
      </c>
      <c r="C3293" s="1154" t="s">
        <v>763</v>
      </c>
      <c r="D3293" s="1156">
        <v>50.3</v>
      </c>
    </row>
    <row r="3294" spans="1:4" ht="11.85" hidden="1" customHeight="1" outlineLevel="3">
      <c r="A3294" s="1154" t="s">
        <v>6684</v>
      </c>
      <c r="B3294" s="1158" t="s">
        <v>6685</v>
      </c>
      <c r="C3294" s="1154" t="s">
        <v>763</v>
      </c>
      <c r="D3294" s="1156">
        <v>59.89</v>
      </c>
    </row>
    <row r="3295" spans="1:4" ht="11.85" hidden="1" customHeight="1" outlineLevel="3">
      <c r="A3295" s="1154" t="s">
        <v>6686</v>
      </c>
      <c r="B3295" s="1158" t="s">
        <v>6687</v>
      </c>
      <c r="C3295" s="1154" t="s">
        <v>763</v>
      </c>
      <c r="D3295" s="1156">
        <v>54.88</v>
      </c>
    </row>
    <row r="3296" spans="1:4" ht="11.85" hidden="1" customHeight="1" outlineLevel="3">
      <c r="A3296" s="1154" t="s">
        <v>6688</v>
      </c>
      <c r="B3296" s="1158" t="s">
        <v>6689</v>
      </c>
      <c r="C3296" s="1154" t="s">
        <v>763</v>
      </c>
      <c r="D3296" s="1156">
        <v>72.58</v>
      </c>
    </row>
    <row r="3297" spans="1:4" ht="11.85" hidden="1" customHeight="1" outlineLevel="3">
      <c r="A3297" s="1154" t="s">
        <v>6690</v>
      </c>
      <c r="B3297" s="1158" t="s">
        <v>6691</v>
      </c>
      <c r="C3297" s="1154" t="s">
        <v>763</v>
      </c>
      <c r="D3297" s="1156">
        <v>17.920000000000002</v>
      </c>
    </row>
    <row r="3298" spans="1:4" ht="11.85" hidden="1" customHeight="1" outlineLevel="3">
      <c r="A3298" s="1154" t="s">
        <v>6692</v>
      </c>
      <c r="B3298" s="1158" t="s">
        <v>6693</v>
      </c>
      <c r="C3298" s="1154" t="s">
        <v>763</v>
      </c>
      <c r="D3298" s="1156">
        <v>22.14</v>
      </c>
    </row>
    <row r="3299" spans="1:4" ht="22.35" hidden="1" customHeight="1" outlineLevel="3">
      <c r="A3299" s="1154" t="s">
        <v>6694</v>
      </c>
      <c r="B3299" s="1158" t="s">
        <v>6695</v>
      </c>
      <c r="C3299" s="1154" t="s">
        <v>763</v>
      </c>
      <c r="D3299" s="1156">
        <v>10.54</v>
      </c>
    </row>
    <row r="3300" spans="1:4" ht="11.85" hidden="1" customHeight="1" outlineLevel="2" collapsed="1">
      <c r="A3300" s="1140"/>
      <c r="B3300" s="1143" t="s">
        <v>6696</v>
      </c>
      <c r="C3300" s="1140"/>
      <c r="D3300" s="1141">
        <v>447.57</v>
      </c>
    </row>
    <row r="3301" spans="1:4" ht="11.85" hidden="1" customHeight="1" outlineLevel="3" collapsed="1">
      <c r="A3301" s="1140"/>
      <c r="B3301" s="1145" t="s">
        <v>6697</v>
      </c>
      <c r="C3301" s="1140"/>
      <c r="D3301" s="1141">
        <v>447.57</v>
      </c>
    </row>
    <row r="3302" spans="1:4" ht="11.85" hidden="1" customHeight="1" outlineLevel="4">
      <c r="A3302" s="1154" t="s">
        <v>6698</v>
      </c>
      <c r="B3302" s="1159" t="s">
        <v>6699</v>
      </c>
      <c r="C3302" s="1154" t="s">
        <v>763</v>
      </c>
      <c r="D3302" s="1156">
        <v>327.47000000000003</v>
      </c>
    </row>
    <row r="3303" spans="1:4" ht="11.85" hidden="1" customHeight="1" outlineLevel="4">
      <c r="A3303" s="1154" t="s">
        <v>6700</v>
      </c>
      <c r="B3303" s="1159" t="s">
        <v>6701</v>
      </c>
      <c r="C3303" s="1154" t="s">
        <v>763</v>
      </c>
      <c r="D3303" s="1156">
        <v>375.11</v>
      </c>
    </row>
    <row r="3304" spans="1:4" ht="11.85" hidden="1" customHeight="1" outlineLevel="4">
      <c r="A3304" s="1154" t="s">
        <v>6702</v>
      </c>
      <c r="B3304" s="1159" t="s">
        <v>6703</v>
      </c>
      <c r="C3304" s="1154" t="s">
        <v>763</v>
      </c>
      <c r="D3304" s="1156">
        <v>406.9</v>
      </c>
    </row>
    <row r="3305" spans="1:4" ht="11.85" hidden="1" customHeight="1" outlineLevel="4">
      <c r="A3305" s="1154" t="s">
        <v>6704</v>
      </c>
      <c r="B3305" s="1159" t="s">
        <v>6705</v>
      </c>
      <c r="C3305" s="1154" t="s">
        <v>763</v>
      </c>
      <c r="D3305" s="1156">
        <v>447.57</v>
      </c>
    </row>
    <row r="3306" spans="1:4" ht="11.85" hidden="1" customHeight="1" outlineLevel="4">
      <c r="A3306" s="1154" t="s">
        <v>6706</v>
      </c>
      <c r="B3306" s="1159" t="s">
        <v>6707</v>
      </c>
      <c r="C3306" s="1154" t="s">
        <v>763</v>
      </c>
      <c r="D3306" s="1156">
        <v>300</v>
      </c>
    </row>
    <row r="3307" spans="1:4" ht="11.85" hidden="1" customHeight="1" outlineLevel="4">
      <c r="A3307" s="1154" t="s">
        <v>6708</v>
      </c>
      <c r="B3307" s="1159" t="s">
        <v>6709</v>
      </c>
      <c r="C3307" s="1154" t="s">
        <v>763</v>
      </c>
      <c r="D3307" s="1156">
        <v>300</v>
      </c>
    </row>
    <row r="3308" spans="1:4" ht="11.85" hidden="1" customHeight="1" outlineLevel="4">
      <c r="A3308" s="1154" t="s">
        <v>6710</v>
      </c>
      <c r="B3308" s="1159" t="s">
        <v>6711</v>
      </c>
      <c r="C3308" s="1154" t="s">
        <v>763</v>
      </c>
      <c r="D3308" s="1156">
        <v>300</v>
      </c>
    </row>
    <row r="3309" spans="1:4" ht="11.85" hidden="1" customHeight="1" outlineLevel="4">
      <c r="A3309" s="1154" t="s">
        <v>6712</v>
      </c>
      <c r="B3309" s="1159" t="s">
        <v>6713</v>
      </c>
      <c r="C3309" s="1154" t="s">
        <v>763</v>
      </c>
      <c r="D3309" s="1156">
        <v>300</v>
      </c>
    </row>
    <row r="3310" spans="1:4" ht="11.85" hidden="1" customHeight="1" outlineLevel="4">
      <c r="A3310" s="1154" t="s">
        <v>6714</v>
      </c>
      <c r="B3310" s="1159" t="s">
        <v>6715</v>
      </c>
      <c r="C3310" s="1154" t="s">
        <v>763</v>
      </c>
      <c r="D3310" s="1156">
        <v>200</v>
      </c>
    </row>
    <row r="3311" spans="1:4" ht="11.85" hidden="1" customHeight="1" outlineLevel="4">
      <c r="A3311" s="1154" t="s">
        <v>6716</v>
      </c>
      <c r="B3311" s="1159" t="s">
        <v>6717</v>
      </c>
      <c r="C3311" s="1154" t="s">
        <v>763</v>
      </c>
      <c r="D3311" s="1156">
        <v>262.98</v>
      </c>
    </row>
    <row r="3312" spans="1:4" ht="11.85" hidden="1" customHeight="1" outlineLevel="4">
      <c r="A3312" s="1154" t="s">
        <v>6718</v>
      </c>
      <c r="B3312" s="1159" t="s">
        <v>6719</v>
      </c>
      <c r="C3312" s="1154" t="s">
        <v>763</v>
      </c>
      <c r="D3312" s="1156">
        <v>300.91000000000003</v>
      </c>
    </row>
    <row r="3313" spans="1:4" ht="11.85" hidden="1" customHeight="1" outlineLevel="4">
      <c r="A3313" s="1154" t="s">
        <v>6720</v>
      </c>
      <c r="B3313" s="1159" t="s">
        <v>6721</v>
      </c>
      <c r="C3313" s="1154" t="s">
        <v>763</v>
      </c>
      <c r="D3313" s="1156">
        <v>200</v>
      </c>
    </row>
    <row r="3314" spans="1:4" ht="11.85" hidden="1" customHeight="1" outlineLevel="4">
      <c r="A3314" s="1154" t="s">
        <v>6722</v>
      </c>
      <c r="B3314" s="1159" t="s">
        <v>6723</v>
      </c>
      <c r="C3314" s="1154" t="s">
        <v>763</v>
      </c>
      <c r="D3314" s="1156">
        <v>200</v>
      </c>
    </row>
    <row r="3315" spans="1:4" ht="11.85" hidden="1" customHeight="1" outlineLevel="3" collapsed="1">
      <c r="A3315" s="1140"/>
      <c r="B3315" s="1145" t="s">
        <v>6601</v>
      </c>
      <c r="C3315" s="1140"/>
      <c r="D3315" s="1141">
        <v>66.069999999999993</v>
      </c>
    </row>
    <row r="3316" spans="1:4" ht="11.85" hidden="1" customHeight="1" outlineLevel="4">
      <c r="A3316" s="1154" t="s">
        <v>6724</v>
      </c>
      <c r="B3316" s="1159" t="s">
        <v>6725</v>
      </c>
      <c r="C3316" s="1154" t="s">
        <v>763</v>
      </c>
      <c r="D3316" s="1156">
        <v>25.56</v>
      </c>
    </row>
    <row r="3317" spans="1:4" ht="11.85" hidden="1" customHeight="1" outlineLevel="4">
      <c r="A3317" s="1154" t="s">
        <v>6726</v>
      </c>
      <c r="B3317" s="1159" t="s">
        <v>6727</v>
      </c>
      <c r="C3317" s="1154" t="s">
        <v>763</v>
      </c>
      <c r="D3317" s="1156">
        <v>26.34</v>
      </c>
    </row>
    <row r="3318" spans="1:4" ht="11.85" hidden="1" customHeight="1" outlineLevel="4">
      <c r="A3318" s="1154" t="s">
        <v>6728</v>
      </c>
      <c r="B3318" s="1159" t="s">
        <v>6729</v>
      </c>
      <c r="C3318" s="1154" t="s">
        <v>763</v>
      </c>
      <c r="D3318" s="1156">
        <v>29.27</v>
      </c>
    </row>
    <row r="3319" spans="1:4" ht="11.85" hidden="1" customHeight="1" outlineLevel="4">
      <c r="A3319" s="1154" t="s">
        <v>6730</v>
      </c>
      <c r="B3319" s="1159" t="s">
        <v>6731</v>
      </c>
      <c r="C3319" s="1154" t="s">
        <v>763</v>
      </c>
      <c r="D3319" s="1156">
        <v>32.18</v>
      </c>
    </row>
    <row r="3320" spans="1:4" ht="11.85" hidden="1" customHeight="1" outlineLevel="4">
      <c r="A3320" s="1154" t="s">
        <v>6732</v>
      </c>
      <c r="B3320" s="1159" t="s">
        <v>6733</v>
      </c>
      <c r="C3320" s="1154" t="s">
        <v>763</v>
      </c>
      <c r="D3320" s="1156">
        <v>28.54</v>
      </c>
    </row>
    <row r="3321" spans="1:4" ht="11.85" hidden="1" customHeight="1" outlineLevel="4">
      <c r="A3321" s="1154" t="s">
        <v>6734</v>
      </c>
      <c r="B3321" s="1159" t="s">
        <v>6735</v>
      </c>
      <c r="C3321" s="1154" t="s">
        <v>763</v>
      </c>
      <c r="D3321" s="1156">
        <v>29.22</v>
      </c>
    </row>
    <row r="3322" spans="1:4" ht="11.85" hidden="1" customHeight="1" outlineLevel="4">
      <c r="A3322" s="1154" t="s">
        <v>6736</v>
      </c>
      <c r="B3322" s="1159" t="s">
        <v>6737</v>
      </c>
      <c r="C3322" s="1154" t="s">
        <v>763</v>
      </c>
      <c r="D3322" s="1156">
        <v>34.51</v>
      </c>
    </row>
    <row r="3323" spans="1:4" ht="11.85" hidden="1" customHeight="1" outlineLevel="4">
      <c r="A3323" s="1154" t="s">
        <v>6738</v>
      </c>
      <c r="B3323" s="1159" t="s">
        <v>6739</v>
      </c>
      <c r="C3323" s="1154" t="s">
        <v>763</v>
      </c>
      <c r="D3323" s="1156">
        <v>39.299999999999997</v>
      </c>
    </row>
    <row r="3324" spans="1:4" ht="11.85" hidden="1" customHeight="1" outlineLevel="4">
      <c r="A3324" s="1154" t="s">
        <v>6740</v>
      </c>
      <c r="B3324" s="1159" t="s">
        <v>6741</v>
      </c>
      <c r="C3324" s="1154" t="s">
        <v>763</v>
      </c>
      <c r="D3324" s="1156">
        <v>32.49</v>
      </c>
    </row>
    <row r="3325" spans="1:4" ht="11.85" hidden="1" customHeight="1" outlineLevel="4">
      <c r="A3325" s="1154" t="s">
        <v>6742</v>
      </c>
      <c r="B3325" s="1159" t="s">
        <v>6743</v>
      </c>
      <c r="C3325" s="1154" t="s">
        <v>763</v>
      </c>
      <c r="D3325" s="1156">
        <v>39.64</v>
      </c>
    </row>
    <row r="3326" spans="1:4" ht="11.85" hidden="1" customHeight="1" outlineLevel="4">
      <c r="A3326" s="1154" t="s">
        <v>6744</v>
      </c>
      <c r="B3326" s="1159" t="s">
        <v>6745</v>
      </c>
      <c r="C3326" s="1154" t="s">
        <v>763</v>
      </c>
      <c r="D3326" s="1156">
        <v>62.05</v>
      </c>
    </row>
    <row r="3327" spans="1:4" ht="11.85" hidden="1" customHeight="1" outlineLevel="4">
      <c r="A3327" s="1154" t="s">
        <v>6746</v>
      </c>
      <c r="B3327" s="1159" t="s">
        <v>6747</v>
      </c>
      <c r="C3327" s="1154" t="s">
        <v>763</v>
      </c>
      <c r="D3327" s="1156">
        <v>35.74</v>
      </c>
    </row>
    <row r="3328" spans="1:4" ht="11.85" hidden="1" customHeight="1" outlineLevel="4">
      <c r="A3328" s="1154" t="s">
        <v>6748</v>
      </c>
      <c r="B3328" s="1159" t="s">
        <v>6749</v>
      </c>
      <c r="C3328" s="1154" t="s">
        <v>763</v>
      </c>
      <c r="D3328" s="1156">
        <v>47.45</v>
      </c>
    </row>
    <row r="3329" spans="1:4" ht="11.85" hidden="1" customHeight="1" outlineLevel="4">
      <c r="A3329" s="1154" t="s">
        <v>6750</v>
      </c>
      <c r="B3329" s="1159" t="s">
        <v>6751</v>
      </c>
      <c r="C3329" s="1154" t="s">
        <v>763</v>
      </c>
      <c r="D3329" s="1156">
        <v>66.069999999999993</v>
      </c>
    </row>
    <row r="3330" spans="1:4" ht="11.85" hidden="1" customHeight="1" outlineLevel="3" collapsed="1">
      <c r="A3330" s="1140"/>
      <c r="B3330" s="1145" t="s">
        <v>330</v>
      </c>
      <c r="C3330" s="1140"/>
      <c r="D3330" s="1141">
        <v>147.76</v>
      </c>
    </row>
    <row r="3331" spans="1:4" ht="11.85" hidden="1" customHeight="1" outlineLevel="4">
      <c r="A3331" s="1154" t="s">
        <v>6752</v>
      </c>
      <c r="B3331" s="1159" t="s">
        <v>6753</v>
      </c>
      <c r="C3331" s="1154" t="s">
        <v>763</v>
      </c>
      <c r="D3331" s="1156">
        <v>107.49</v>
      </c>
    </row>
    <row r="3332" spans="1:4" ht="11.85" hidden="1" customHeight="1" outlineLevel="4">
      <c r="A3332" s="1154" t="s">
        <v>6754</v>
      </c>
      <c r="B3332" s="1159" t="s">
        <v>6755</v>
      </c>
      <c r="C3332" s="1154" t="s">
        <v>763</v>
      </c>
      <c r="D3332" s="1156">
        <v>100</v>
      </c>
    </row>
    <row r="3333" spans="1:4" ht="11.85" hidden="1" customHeight="1" outlineLevel="4">
      <c r="A3333" s="1154" t="s">
        <v>6756</v>
      </c>
      <c r="B3333" s="1159" t="s">
        <v>6757</v>
      </c>
      <c r="C3333" s="1154" t="s">
        <v>763</v>
      </c>
      <c r="D3333" s="1156">
        <v>109.73</v>
      </c>
    </row>
    <row r="3334" spans="1:4" ht="11.85" hidden="1" customHeight="1" outlineLevel="4">
      <c r="A3334" s="1154" t="s">
        <v>6758</v>
      </c>
      <c r="B3334" s="1159" t="s">
        <v>6759</v>
      </c>
      <c r="C3334" s="1154" t="s">
        <v>763</v>
      </c>
      <c r="D3334" s="1156">
        <v>147.76</v>
      </c>
    </row>
    <row r="3335" spans="1:4" ht="11.85" hidden="1" customHeight="1" outlineLevel="4">
      <c r="A3335" s="1154" t="s">
        <v>6760</v>
      </c>
      <c r="B3335" s="1159" t="s">
        <v>6761</v>
      </c>
      <c r="C3335" s="1154" t="s">
        <v>763</v>
      </c>
      <c r="D3335" s="1156">
        <v>32.58</v>
      </c>
    </row>
    <row r="3336" spans="1:4" ht="11.85" hidden="1" customHeight="1" outlineLevel="4">
      <c r="A3336" s="1154" t="s">
        <v>6762</v>
      </c>
      <c r="B3336" s="1159" t="s">
        <v>6763</v>
      </c>
      <c r="C3336" s="1154" t="s">
        <v>763</v>
      </c>
      <c r="D3336" s="1156">
        <v>35.020000000000003</v>
      </c>
    </row>
    <row r="3337" spans="1:4" ht="11.85" hidden="1" customHeight="1" outlineLevel="4">
      <c r="A3337" s="1154" t="s">
        <v>6764</v>
      </c>
      <c r="B3337" s="1159" t="s">
        <v>6765</v>
      </c>
      <c r="C3337" s="1154" t="s">
        <v>763</v>
      </c>
      <c r="D3337" s="1156">
        <v>40.74</v>
      </c>
    </row>
    <row r="3338" spans="1:4" ht="11.85" hidden="1" customHeight="1" outlineLevel="4">
      <c r="A3338" s="1154" t="s">
        <v>6766</v>
      </c>
      <c r="B3338" s="1159" t="s">
        <v>6767</v>
      </c>
      <c r="C3338" s="1154" t="s">
        <v>763</v>
      </c>
      <c r="D3338" s="1156">
        <v>41.47</v>
      </c>
    </row>
    <row r="3339" spans="1:4" ht="11.85" hidden="1" customHeight="1" outlineLevel="4">
      <c r="A3339" s="1154" t="s">
        <v>6768</v>
      </c>
      <c r="B3339" s="1159" t="s">
        <v>6769</v>
      </c>
      <c r="C3339" s="1154" t="s">
        <v>763</v>
      </c>
      <c r="D3339" s="1156">
        <v>38.4</v>
      </c>
    </row>
    <row r="3340" spans="1:4" ht="11.85" hidden="1" customHeight="1" outlineLevel="4">
      <c r="A3340" s="1154" t="s">
        <v>6770</v>
      </c>
      <c r="B3340" s="1159" t="s">
        <v>6771</v>
      </c>
      <c r="C3340" s="1154" t="s">
        <v>763</v>
      </c>
      <c r="D3340" s="1156">
        <v>39.18</v>
      </c>
    </row>
    <row r="3341" spans="1:4" ht="11.85" hidden="1" customHeight="1" outlineLevel="4">
      <c r="A3341" s="1154" t="s">
        <v>6772</v>
      </c>
      <c r="B3341" s="1159" t="s">
        <v>6773</v>
      </c>
      <c r="C3341" s="1154" t="s">
        <v>763</v>
      </c>
      <c r="D3341" s="1156">
        <v>47.07</v>
      </c>
    </row>
    <row r="3342" spans="1:4" ht="11.85" hidden="1" customHeight="1" outlineLevel="4">
      <c r="A3342" s="1154" t="s">
        <v>6774</v>
      </c>
      <c r="B3342" s="1159" t="s">
        <v>6775</v>
      </c>
      <c r="C3342" s="1154" t="s">
        <v>763</v>
      </c>
      <c r="D3342" s="1156">
        <v>48.59</v>
      </c>
    </row>
    <row r="3343" spans="1:4" ht="11.85" hidden="1" customHeight="1" outlineLevel="4">
      <c r="A3343" s="1154" t="s">
        <v>6776</v>
      </c>
      <c r="B3343" s="1159" t="s">
        <v>6777</v>
      </c>
      <c r="C3343" s="1154" t="s">
        <v>763</v>
      </c>
      <c r="D3343" s="1156">
        <v>75.150000000000006</v>
      </c>
    </row>
    <row r="3344" spans="1:4" ht="11.85" hidden="1" customHeight="1" outlineLevel="4">
      <c r="A3344" s="1154" t="s">
        <v>6778</v>
      </c>
      <c r="B3344" s="1159" t="s">
        <v>6779</v>
      </c>
      <c r="C3344" s="1154" t="s">
        <v>763</v>
      </c>
      <c r="D3344" s="1156">
        <v>46.12</v>
      </c>
    </row>
    <row r="3345" spans="1:4" ht="11.85" hidden="1" customHeight="1" outlineLevel="4">
      <c r="A3345" s="1154" t="s">
        <v>6780</v>
      </c>
      <c r="B3345" s="1159" t="s">
        <v>6781</v>
      </c>
      <c r="C3345" s="1154" t="s">
        <v>763</v>
      </c>
      <c r="D3345" s="1156">
        <v>52.6</v>
      </c>
    </row>
    <row r="3346" spans="1:4" ht="11.85" hidden="1" customHeight="1" outlineLevel="4">
      <c r="A3346" s="1154" t="s">
        <v>6782</v>
      </c>
      <c r="B3346" s="1159" t="s">
        <v>6783</v>
      </c>
      <c r="C3346" s="1154" t="s">
        <v>763</v>
      </c>
      <c r="D3346" s="1156">
        <v>39.799999999999997</v>
      </c>
    </row>
    <row r="3347" spans="1:4" ht="11.85" hidden="1" customHeight="1" outlineLevel="4">
      <c r="A3347" s="1154" t="s">
        <v>6784</v>
      </c>
      <c r="B3347" s="1159" t="s">
        <v>6785</v>
      </c>
      <c r="C3347" s="1154" t="s">
        <v>763</v>
      </c>
      <c r="D3347" s="1156">
        <v>32.24</v>
      </c>
    </row>
    <row r="3348" spans="1:4" ht="11.85" hidden="1" customHeight="1" outlineLevel="4">
      <c r="A3348" s="1154" t="s">
        <v>6786</v>
      </c>
      <c r="B3348" s="1159" t="s">
        <v>6787</v>
      </c>
      <c r="C3348" s="1154" t="s">
        <v>763</v>
      </c>
      <c r="D3348" s="1156">
        <v>88.15</v>
      </c>
    </row>
    <row r="3349" spans="1:4" ht="11.85" hidden="1" customHeight="1" outlineLevel="4">
      <c r="A3349" s="1154" t="s">
        <v>6788</v>
      </c>
      <c r="B3349" s="1159" t="s">
        <v>6789</v>
      </c>
      <c r="C3349" s="1154" t="s">
        <v>763</v>
      </c>
      <c r="D3349" s="1156">
        <v>53.16</v>
      </c>
    </row>
    <row r="3350" spans="1:4" ht="11.85" hidden="1" customHeight="1" outlineLevel="4">
      <c r="A3350" s="1154" t="s">
        <v>6790</v>
      </c>
      <c r="B3350" s="1159" t="s">
        <v>6791</v>
      </c>
      <c r="C3350" s="1154" t="s">
        <v>763</v>
      </c>
      <c r="D3350" s="1156">
        <v>62.21</v>
      </c>
    </row>
    <row r="3351" spans="1:4" ht="11.85" hidden="1" customHeight="1" outlineLevel="4">
      <c r="A3351" s="1154" t="s">
        <v>6792</v>
      </c>
      <c r="B3351" s="1159" t="s">
        <v>6793</v>
      </c>
      <c r="C3351" s="1154" t="s">
        <v>763</v>
      </c>
      <c r="D3351" s="1156">
        <v>42.8</v>
      </c>
    </row>
    <row r="3352" spans="1:4" ht="11.85" hidden="1" customHeight="1" outlineLevel="4">
      <c r="A3352" s="1154" t="s">
        <v>6794</v>
      </c>
      <c r="B3352" s="1159" t="s">
        <v>6795</v>
      </c>
      <c r="C3352" s="1154" t="s">
        <v>763</v>
      </c>
      <c r="D3352" s="1156">
        <v>34.76</v>
      </c>
    </row>
    <row r="3353" spans="1:4" ht="11.85" hidden="1" customHeight="1" outlineLevel="4">
      <c r="A3353" s="1154" t="s">
        <v>6796</v>
      </c>
      <c r="B3353" s="1159" t="s">
        <v>6797</v>
      </c>
      <c r="C3353" s="1154" t="s">
        <v>763</v>
      </c>
      <c r="D3353" s="1156">
        <v>94.4</v>
      </c>
    </row>
    <row r="3354" spans="1:4" ht="11.85" hidden="1" customHeight="1" outlineLevel="4">
      <c r="A3354" s="1154" t="s">
        <v>6798</v>
      </c>
      <c r="B3354" s="1159" t="s">
        <v>6799</v>
      </c>
      <c r="C3354" s="1154" t="s">
        <v>763</v>
      </c>
      <c r="D3354" s="1156">
        <v>62.21</v>
      </c>
    </row>
    <row r="3355" spans="1:4" ht="11.85" hidden="1" customHeight="1" outlineLevel="4">
      <c r="A3355" s="1154" t="s">
        <v>6800</v>
      </c>
      <c r="B3355" s="1159" t="s">
        <v>6801</v>
      </c>
      <c r="C3355" s="1154" t="s">
        <v>763</v>
      </c>
      <c r="D3355" s="1156">
        <v>47.88</v>
      </c>
    </row>
    <row r="3356" spans="1:4" ht="11.85" hidden="1" customHeight="1" outlineLevel="4">
      <c r="A3356" s="1154" t="s">
        <v>6802</v>
      </c>
      <c r="B3356" s="1159" t="s">
        <v>6803</v>
      </c>
      <c r="C3356" s="1154" t="s">
        <v>763</v>
      </c>
      <c r="D3356" s="1156">
        <v>39.479999999999997</v>
      </c>
    </row>
    <row r="3357" spans="1:4" ht="11.85" hidden="1" customHeight="1" outlineLevel="4">
      <c r="A3357" s="1154" t="s">
        <v>6804</v>
      </c>
      <c r="B3357" s="1159" t="s">
        <v>6805</v>
      </c>
      <c r="C3357" s="1154" t="s">
        <v>763</v>
      </c>
      <c r="D3357" s="1156">
        <v>69.44</v>
      </c>
    </row>
    <row r="3358" spans="1:4" ht="11.85" hidden="1" customHeight="1" outlineLevel="4">
      <c r="A3358" s="1154" t="s">
        <v>6806</v>
      </c>
      <c r="B3358" s="1159" t="s">
        <v>6807</v>
      </c>
      <c r="C3358" s="1154" t="s">
        <v>763</v>
      </c>
      <c r="D3358" s="1156">
        <v>91.67</v>
      </c>
    </row>
    <row r="3359" spans="1:4" ht="11.85" hidden="1" customHeight="1" outlineLevel="3" collapsed="1">
      <c r="A3359" s="1140"/>
      <c r="B3359" s="1145" t="s">
        <v>6654</v>
      </c>
      <c r="C3359" s="1140"/>
      <c r="D3359" s="1141">
        <v>35.74</v>
      </c>
    </row>
    <row r="3360" spans="1:4" ht="11.85" hidden="1" customHeight="1" outlineLevel="4">
      <c r="A3360" s="1154" t="s">
        <v>6808</v>
      </c>
      <c r="B3360" s="1159" t="s">
        <v>6809</v>
      </c>
      <c r="C3360" s="1154" t="s">
        <v>763</v>
      </c>
      <c r="D3360" s="1156">
        <v>25.55</v>
      </c>
    </row>
    <row r="3361" spans="1:4" ht="11.85" hidden="1" customHeight="1" outlineLevel="4">
      <c r="A3361" s="1154" t="s">
        <v>6810</v>
      </c>
      <c r="B3361" s="1159" t="s">
        <v>6811</v>
      </c>
      <c r="C3361" s="1154" t="s">
        <v>763</v>
      </c>
      <c r="D3361" s="1156">
        <v>26.34</v>
      </c>
    </row>
    <row r="3362" spans="1:4" ht="11.85" hidden="1" customHeight="1" outlineLevel="4">
      <c r="A3362" s="1154" t="s">
        <v>6812</v>
      </c>
      <c r="B3362" s="1159" t="s">
        <v>6813</v>
      </c>
      <c r="C3362" s="1154" t="s">
        <v>763</v>
      </c>
      <c r="D3362" s="1156">
        <v>28.53</v>
      </c>
    </row>
    <row r="3363" spans="1:4" ht="11.85" hidden="1" customHeight="1" outlineLevel="4">
      <c r="A3363" s="1154" t="s">
        <v>6814</v>
      </c>
      <c r="B3363" s="1159" t="s">
        <v>6815</v>
      </c>
      <c r="C3363" s="1154" t="s">
        <v>763</v>
      </c>
      <c r="D3363" s="1156">
        <v>29.22</v>
      </c>
    </row>
    <row r="3364" spans="1:4" ht="11.85" hidden="1" customHeight="1" outlineLevel="4">
      <c r="A3364" s="1154" t="s">
        <v>6816</v>
      </c>
      <c r="B3364" s="1159" t="s">
        <v>6817</v>
      </c>
      <c r="C3364" s="1154" t="s">
        <v>763</v>
      </c>
      <c r="D3364" s="1156">
        <v>33.049999999999997</v>
      </c>
    </row>
    <row r="3365" spans="1:4" ht="11.85" hidden="1" customHeight="1" outlineLevel="4">
      <c r="A3365" s="1154" t="s">
        <v>6818</v>
      </c>
      <c r="B3365" s="1159" t="s">
        <v>6819</v>
      </c>
      <c r="C3365" s="1154" t="s">
        <v>763</v>
      </c>
      <c r="D3365" s="1156">
        <v>35.74</v>
      </c>
    </row>
    <row r="3366" spans="1:4" ht="11.85" hidden="1" customHeight="1" outlineLevel="2">
      <c r="A3366" s="1140"/>
      <c r="B3366" s="1143" t="s">
        <v>6600</v>
      </c>
      <c r="C3366" s="1140"/>
      <c r="D3366" s="1141">
        <v>60</v>
      </c>
    </row>
    <row r="3367" spans="1:4" ht="11.85" hidden="1" customHeight="1" outlineLevel="3">
      <c r="A3367" s="1154" t="s">
        <v>6820</v>
      </c>
      <c r="B3367" s="1158" t="s">
        <v>6821</v>
      </c>
      <c r="C3367" s="1154" t="s">
        <v>763</v>
      </c>
      <c r="D3367" s="1156">
        <v>60</v>
      </c>
    </row>
    <row r="3368" spans="1:4" ht="11.85" hidden="1" customHeight="1" outlineLevel="2" collapsed="1">
      <c r="A3368" s="1140"/>
      <c r="B3368" s="1143" t="s">
        <v>6822</v>
      </c>
      <c r="C3368" s="1140"/>
      <c r="D3368" s="1141">
        <v>718.1</v>
      </c>
    </row>
    <row r="3369" spans="1:4" ht="11.85" hidden="1" customHeight="1" outlineLevel="3" collapsed="1">
      <c r="A3369" s="1140"/>
      <c r="B3369" s="1145" t="s">
        <v>6823</v>
      </c>
      <c r="C3369" s="1140"/>
      <c r="D3369" s="1141">
        <v>149.91999999999999</v>
      </c>
    </row>
    <row r="3370" spans="1:4" ht="11.85" hidden="1" customHeight="1" outlineLevel="4">
      <c r="A3370" s="1160">
        <v>90005341</v>
      </c>
      <c r="B3370" s="1159" t="s">
        <v>6824</v>
      </c>
      <c r="C3370" s="1154" t="s">
        <v>763</v>
      </c>
      <c r="D3370" s="1156">
        <v>62.1</v>
      </c>
    </row>
    <row r="3371" spans="1:4" ht="11.85" hidden="1" customHeight="1" outlineLevel="4">
      <c r="A3371" s="1160">
        <v>90004287</v>
      </c>
      <c r="B3371" s="1159" t="s">
        <v>6825</v>
      </c>
      <c r="C3371" s="1154" t="s">
        <v>763</v>
      </c>
      <c r="D3371" s="1156">
        <v>48.95</v>
      </c>
    </row>
    <row r="3372" spans="1:4" ht="11.85" hidden="1" customHeight="1" outlineLevel="4">
      <c r="A3372" s="1160">
        <v>90004281</v>
      </c>
      <c r="B3372" s="1159" t="s">
        <v>6826</v>
      </c>
      <c r="C3372" s="1154" t="s">
        <v>763</v>
      </c>
      <c r="D3372" s="1156">
        <v>32.26</v>
      </c>
    </row>
    <row r="3373" spans="1:4" ht="11.85" hidden="1" customHeight="1" outlineLevel="4">
      <c r="A3373" s="1160">
        <v>90005342</v>
      </c>
      <c r="B3373" s="1159" t="s">
        <v>6827</v>
      </c>
      <c r="C3373" s="1154" t="s">
        <v>763</v>
      </c>
      <c r="D3373" s="1156">
        <v>72.209999999999994</v>
      </c>
    </row>
    <row r="3374" spans="1:4" ht="11.85" hidden="1" customHeight="1" outlineLevel="4">
      <c r="A3374" s="1160">
        <v>90004288</v>
      </c>
      <c r="B3374" s="1159" t="s">
        <v>6828</v>
      </c>
      <c r="C3374" s="1154" t="s">
        <v>763</v>
      </c>
      <c r="D3374" s="1156">
        <v>50.26</v>
      </c>
    </row>
    <row r="3375" spans="1:4" ht="11.85" hidden="1" customHeight="1" outlineLevel="4">
      <c r="A3375" s="1160">
        <v>90004282</v>
      </c>
      <c r="B3375" s="1159" t="s">
        <v>6829</v>
      </c>
      <c r="C3375" s="1154" t="s">
        <v>763</v>
      </c>
      <c r="D3375" s="1156">
        <v>33.68</v>
      </c>
    </row>
    <row r="3376" spans="1:4" ht="11.85" hidden="1" customHeight="1" outlineLevel="4">
      <c r="A3376" s="1160">
        <v>90005343</v>
      </c>
      <c r="B3376" s="1159" t="s">
        <v>6830</v>
      </c>
      <c r="C3376" s="1154" t="s">
        <v>763</v>
      </c>
      <c r="D3376" s="1156">
        <v>81.790000000000006</v>
      </c>
    </row>
    <row r="3377" spans="1:4" ht="11.85" hidden="1" customHeight="1" outlineLevel="4">
      <c r="A3377" s="1160">
        <v>90004289</v>
      </c>
      <c r="B3377" s="1159" t="s">
        <v>6831</v>
      </c>
      <c r="C3377" s="1154" t="s">
        <v>763</v>
      </c>
      <c r="D3377" s="1156">
        <v>51.52</v>
      </c>
    </row>
    <row r="3378" spans="1:4" ht="11.85" hidden="1" customHeight="1" outlineLevel="4">
      <c r="A3378" s="1160">
        <v>90004283</v>
      </c>
      <c r="B3378" s="1159" t="s">
        <v>6832</v>
      </c>
      <c r="C3378" s="1154" t="s">
        <v>763</v>
      </c>
      <c r="D3378" s="1156">
        <v>35.08</v>
      </c>
    </row>
    <row r="3379" spans="1:4" ht="11.85" hidden="1" customHeight="1" outlineLevel="4">
      <c r="A3379" s="1160">
        <v>90004290</v>
      </c>
      <c r="B3379" s="1159" t="s">
        <v>6833</v>
      </c>
      <c r="C3379" s="1154" t="s">
        <v>763</v>
      </c>
      <c r="D3379" s="1156">
        <v>21</v>
      </c>
    </row>
    <row r="3380" spans="1:4" ht="11.85" hidden="1" customHeight="1" outlineLevel="4">
      <c r="A3380" s="1160">
        <v>90004291</v>
      </c>
      <c r="B3380" s="1159" t="s">
        <v>6834</v>
      </c>
      <c r="C3380" s="1154" t="s">
        <v>763</v>
      </c>
      <c r="D3380" s="1156">
        <v>24.06</v>
      </c>
    </row>
    <row r="3381" spans="1:4" ht="11.85" hidden="1" customHeight="1" outlineLevel="4">
      <c r="A3381" s="1160">
        <v>90004292</v>
      </c>
      <c r="B3381" s="1159" t="s">
        <v>6835</v>
      </c>
      <c r="C3381" s="1154" t="s">
        <v>763</v>
      </c>
      <c r="D3381" s="1156">
        <v>23.87</v>
      </c>
    </row>
    <row r="3382" spans="1:4" ht="11.85" hidden="1" customHeight="1" outlineLevel="4">
      <c r="A3382" s="1160">
        <v>90005324</v>
      </c>
      <c r="B3382" s="1159" t="s">
        <v>6836</v>
      </c>
      <c r="C3382" s="1154" t="s">
        <v>763</v>
      </c>
      <c r="D3382" s="1156">
        <v>77.73</v>
      </c>
    </row>
    <row r="3383" spans="1:4" ht="11.85" hidden="1" customHeight="1" outlineLevel="4">
      <c r="A3383" s="1160">
        <v>90004284</v>
      </c>
      <c r="B3383" s="1159" t="s">
        <v>6837</v>
      </c>
      <c r="C3383" s="1154" t="s">
        <v>763</v>
      </c>
      <c r="D3383" s="1156">
        <v>52.59</v>
      </c>
    </row>
    <row r="3384" spans="1:4" ht="11.85" hidden="1" customHeight="1" outlineLevel="4">
      <c r="A3384" s="1160">
        <v>90004278</v>
      </c>
      <c r="B3384" s="1159" t="s">
        <v>6838</v>
      </c>
      <c r="C3384" s="1154" t="s">
        <v>763</v>
      </c>
      <c r="D3384" s="1156">
        <v>43.56</v>
      </c>
    </row>
    <row r="3385" spans="1:4" ht="11.85" hidden="1" customHeight="1" outlineLevel="4">
      <c r="A3385" s="1160">
        <v>90005340</v>
      </c>
      <c r="B3385" s="1159" t="s">
        <v>6839</v>
      </c>
      <c r="C3385" s="1154" t="s">
        <v>763</v>
      </c>
      <c r="D3385" s="1156">
        <v>80.11</v>
      </c>
    </row>
    <row r="3386" spans="1:4" ht="11.85" hidden="1" customHeight="1" outlineLevel="4">
      <c r="A3386" s="1160">
        <v>90004285</v>
      </c>
      <c r="B3386" s="1159" t="s">
        <v>6840</v>
      </c>
      <c r="C3386" s="1154" t="s">
        <v>763</v>
      </c>
      <c r="D3386" s="1156">
        <v>56.58</v>
      </c>
    </row>
    <row r="3387" spans="1:4" ht="11.85" hidden="1" customHeight="1" outlineLevel="4">
      <c r="A3387" s="1160">
        <v>90004279</v>
      </c>
      <c r="B3387" s="1159" t="s">
        <v>6841</v>
      </c>
      <c r="C3387" s="1154" t="s">
        <v>763</v>
      </c>
      <c r="D3387" s="1156">
        <v>44.96</v>
      </c>
    </row>
    <row r="3388" spans="1:4" ht="11.85" hidden="1" customHeight="1" outlineLevel="4">
      <c r="A3388" s="1160">
        <v>90005325</v>
      </c>
      <c r="B3388" s="1159" t="s">
        <v>6842</v>
      </c>
      <c r="C3388" s="1154" t="s">
        <v>763</v>
      </c>
      <c r="D3388" s="1156">
        <v>85.72</v>
      </c>
    </row>
    <row r="3389" spans="1:4" ht="11.85" hidden="1" customHeight="1" outlineLevel="4">
      <c r="A3389" s="1160">
        <v>90004286</v>
      </c>
      <c r="B3389" s="1159" t="s">
        <v>6843</v>
      </c>
      <c r="C3389" s="1154" t="s">
        <v>763</v>
      </c>
      <c r="D3389" s="1156">
        <v>74.52</v>
      </c>
    </row>
    <row r="3390" spans="1:4" ht="11.85" hidden="1" customHeight="1" outlineLevel="4">
      <c r="A3390" s="1160">
        <v>90004280</v>
      </c>
      <c r="B3390" s="1159" t="s">
        <v>6844</v>
      </c>
      <c r="C3390" s="1154" t="s">
        <v>763</v>
      </c>
      <c r="D3390" s="1156">
        <v>46.41</v>
      </c>
    </row>
    <row r="3391" spans="1:4" ht="11.85" hidden="1" customHeight="1" outlineLevel="4">
      <c r="A3391" s="1160">
        <v>90004202</v>
      </c>
      <c r="B3391" s="1159" t="s">
        <v>6845</v>
      </c>
      <c r="C3391" s="1154" t="s">
        <v>763</v>
      </c>
      <c r="D3391" s="1156">
        <v>149.91999999999999</v>
      </c>
    </row>
    <row r="3392" spans="1:4" ht="11.85" hidden="1" customHeight="1" outlineLevel="3" collapsed="1">
      <c r="A3392" s="1140"/>
      <c r="B3392" s="1145" t="s">
        <v>6846</v>
      </c>
      <c r="C3392" s="1140"/>
      <c r="D3392" s="1141">
        <v>138.41999999999999</v>
      </c>
    </row>
    <row r="3393" spans="1:4" ht="11.85" hidden="1" customHeight="1" outlineLevel="4">
      <c r="A3393" s="1160">
        <v>90005329</v>
      </c>
      <c r="B3393" s="1159" t="s">
        <v>6847</v>
      </c>
      <c r="C3393" s="1154" t="s">
        <v>2156</v>
      </c>
      <c r="D3393" s="1156">
        <v>77.77</v>
      </c>
    </row>
    <row r="3394" spans="1:4" ht="11.85" hidden="1" customHeight="1" outlineLevel="4">
      <c r="A3394" s="1160">
        <v>90005328</v>
      </c>
      <c r="B3394" s="1159" t="s">
        <v>6848</v>
      </c>
      <c r="C3394" s="1154" t="s">
        <v>2156</v>
      </c>
      <c r="D3394" s="1156">
        <v>92.86</v>
      </c>
    </row>
    <row r="3395" spans="1:4" ht="11.85" hidden="1" customHeight="1" outlineLevel="4">
      <c r="A3395" s="1160">
        <v>90005327</v>
      </c>
      <c r="B3395" s="1159" t="s">
        <v>6849</v>
      </c>
      <c r="C3395" s="1154" t="s">
        <v>2156</v>
      </c>
      <c r="D3395" s="1156">
        <v>96.76</v>
      </c>
    </row>
    <row r="3396" spans="1:4" ht="11.85" hidden="1" customHeight="1" outlineLevel="4">
      <c r="A3396" s="1160">
        <v>90004763</v>
      </c>
      <c r="B3396" s="1159" t="s">
        <v>6850</v>
      </c>
      <c r="C3396" s="1154" t="s">
        <v>2156</v>
      </c>
      <c r="D3396" s="1156">
        <v>24.05</v>
      </c>
    </row>
    <row r="3397" spans="1:4" ht="11.85" hidden="1" customHeight="1" outlineLevel="4">
      <c r="A3397" s="1160">
        <v>90006079</v>
      </c>
      <c r="B3397" s="1159" t="s">
        <v>6851</v>
      </c>
      <c r="C3397" s="1154" t="s">
        <v>2156</v>
      </c>
      <c r="D3397" s="1156">
        <v>30</v>
      </c>
    </row>
    <row r="3398" spans="1:4" ht="11.85" hidden="1" customHeight="1" outlineLevel="4">
      <c r="A3398" s="1160">
        <v>90004762</v>
      </c>
      <c r="B3398" s="1159" t="s">
        <v>6852</v>
      </c>
      <c r="C3398" s="1154" t="s">
        <v>2156</v>
      </c>
      <c r="D3398" s="1156">
        <v>39.56</v>
      </c>
    </row>
    <row r="3399" spans="1:4" ht="11.85" hidden="1" customHeight="1" outlineLevel="4">
      <c r="A3399" s="1160">
        <v>90002767</v>
      </c>
      <c r="B3399" s="1159" t="s">
        <v>6853</v>
      </c>
      <c r="C3399" s="1154" t="s">
        <v>2156</v>
      </c>
      <c r="D3399" s="1156">
        <v>62.67</v>
      </c>
    </row>
    <row r="3400" spans="1:4" ht="11.85" hidden="1" customHeight="1" outlineLevel="4">
      <c r="A3400" s="1160">
        <v>90002873</v>
      </c>
      <c r="B3400" s="1159" t="s">
        <v>6854</v>
      </c>
      <c r="C3400" s="1154" t="s">
        <v>2156</v>
      </c>
      <c r="D3400" s="1156">
        <v>78.47</v>
      </c>
    </row>
    <row r="3401" spans="1:4" ht="11.85" hidden="1" customHeight="1" outlineLevel="4">
      <c r="A3401" s="1160">
        <v>90002042</v>
      </c>
      <c r="B3401" s="1159" t="s">
        <v>6855</v>
      </c>
      <c r="C3401" s="1154" t="s">
        <v>2156</v>
      </c>
      <c r="D3401" s="1156">
        <v>82.73</v>
      </c>
    </row>
    <row r="3402" spans="1:4" ht="11.85" hidden="1" customHeight="1" outlineLevel="4">
      <c r="A3402" s="1160">
        <v>90001601</v>
      </c>
      <c r="B3402" s="1159" t="s">
        <v>6856</v>
      </c>
      <c r="C3402" s="1154" t="s">
        <v>2156</v>
      </c>
      <c r="D3402" s="1156">
        <v>34.9</v>
      </c>
    </row>
    <row r="3403" spans="1:4" ht="11.85" hidden="1" customHeight="1" outlineLevel="4">
      <c r="A3403" s="1160">
        <v>90001604</v>
      </c>
      <c r="B3403" s="1159" t="s">
        <v>6857</v>
      </c>
      <c r="C3403" s="1154" t="s">
        <v>2156</v>
      </c>
      <c r="D3403" s="1156">
        <v>34.9</v>
      </c>
    </row>
    <row r="3404" spans="1:4" ht="11.85" hidden="1" customHeight="1" outlineLevel="4">
      <c r="A3404" s="1160">
        <v>90001550</v>
      </c>
      <c r="B3404" s="1159" t="s">
        <v>6858</v>
      </c>
      <c r="C3404" s="1154" t="s">
        <v>2156</v>
      </c>
      <c r="D3404" s="1156">
        <v>29.77</v>
      </c>
    </row>
    <row r="3405" spans="1:4" ht="11.85" hidden="1" customHeight="1" outlineLevel="4">
      <c r="A3405" s="1160">
        <v>90001972</v>
      </c>
      <c r="B3405" s="1159" t="s">
        <v>6859</v>
      </c>
      <c r="C3405" s="1154" t="s">
        <v>2156</v>
      </c>
      <c r="D3405" s="1156">
        <v>57.38</v>
      </c>
    </row>
    <row r="3406" spans="1:4" ht="11.85" hidden="1" customHeight="1" outlineLevel="4">
      <c r="A3406" s="1160">
        <v>90001973</v>
      </c>
      <c r="B3406" s="1159" t="s">
        <v>6860</v>
      </c>
      <c r="C3406" s="1154" t="s">
        <v>2156</v>
      </c>
      <c r="D3406" s="1156">
        <v>57.38</v>
      </c>
    </row>
    <row r="3407" spans="1:4" ht="11.85" hidden="1" customHeight="1" outlineLevel="4">
      <c r="A3407" s="1160">
        <v>90001553</v>
      </c>
      <c r="B3407" s="1159" t="s">
        <v>6861</v>
      </c>
      <c r="C3407" s="1154" t="s">
        <v>2156</v>
      </c>
      <c r="D3407" s="1156">
        <v>37</v>
      </c>
    </row>
    <row r="3408" spans="1:4" ht="11.85" hidden="1" customHeight="1" outlineLevel="4">
      <c r="A3408" s="1160">
        <v>90001577</v>
      </c>
      <c r="B3408" s="1159" t="s">
        <v>6862</v>
      </c>
      <c r="C3408" s="1154" t="s">
        <v>2156</v>
      </c>
      <c r="D3408" s="1156">
        <v>57.22</v>
      </c>
    </row>
    <row r="3409" spans="1:4" ht="11.85" hidden="1" customHeight="1" outlineLevel="4">
      <c r="A3409" s="1160">
        <v>90001583</v>
      </c>
      <c r="B3409" s="1159" t="s">
        <v>6863</v>
      </c>
      <c r="C3409" s="1154" t="s">
        <v>2156</v>
      </c>
      <c r="D3409" s="1156">
        <v>67.47</v>
      </c>
    </row>
    <row r="3410" spans="1:4" ht="11.85" hidden="1" customHeight="1" outlineLevel="4">
      <c r="A3410" s="1160">
        <v>90001541</v>
      </c>
      <c r="B3410" s="1159" t="s">
        <v>6864</v>
      </c>
      <c r="C3410" s="1154" t="s">
        <v>2156</v>
      </c>
      <c r="D3410" s="1156">
        <v>56.98</v>
      </c>
    </row>
    <row r="3411" spans="1:4" ht="11.85" hidden="1" customHeight="1" outlineLevel="4">
      <c r="A3411" s="1160">
        <v>90002627</v>
      </c>
      <c r="B3411" s="1159" t="s">
        <v>6865</v>
      </c>
      <c r="C3411" s="1154" t="s">
        <v>763</v>
      </c>
      <c r="D3411" s="1156">
        <v>3.45</v>
      </c>
    </row>
    <row r="3412" spans="1:4" ht="11.85" hidden="1" customHeight="1" outlineLevel="4">
      <c r="A3412" s="1160">
        <v>90002629</v>
      </c>
      <c r="B3412" s="1159" t="s">
        <v>6866</v>
      </c>
      <c r="C3412" s="1154" t="s">
        <v>763</v>
      </c>
      <c r="D3412" s="1156">
        <v>5</v>
      </c>
    </row>
    <row r="3413" spans="1:4" ht="11.85" hidden="1" customHeight="1" outlineLevel="4">
      <c r="A3413" s="1160">
        <v>90003255</v>
      </c>
      <c r="B3413" s="1159" t="s">
        <v>6867</v>
      </c>
      <c r="C3413" s="1154" t="s">
        <v>763</v>
      </c>
      <c r="D3413" s="1156">
        <v>87.92</v>
      </c>
    </row>
    <row r="3414" spans="1:4" ht="11.85" hidden="1" customHeight="1" outlineLevel="4">
      <c r="A3414" s="1160">
        <v>90003256</v>
      </c>
      <c r="B3414" s="1159" t="s">
        <v>6868</v>
      </c>
      <c r="C3414" s="1154" t="s">
        <v>763</v>
      </c>
      <c r="D3414" s="1156">
        <v>124.29</v>
      </c>
    </row>
    <row r="3415" spans="1:4" ht="11.85" hidden="1" customHeight="1" outlineLevel="4">
      <c r="A3415" s="1160">
        <v>90003253</v>
      </c>
      <c r="B3415" s="1159" t="s">
        <v>6869</v>
      </c>
      <c r="C3415" s="1154" t="s">
        <v>763</v>
      </c>
      <c r="D3415" s="1156">
        <v>87.93</v>
      </c>
    </row>
    <row r="3416" spans="1:4" ht="11.85" hidden="1" customHeight="1" outlineLevel="4">
      <c r="A3416" s="1160">
        <v>90003254</v>
      </c>
      <c r="B3416" s="1159" t="s">
        <v>6870</v>
      </c>
      <c r="C3416" s="1154" t="s">
        <v>2156</v>
      </c>
      <c r="D3416" s="1156">
        <v>138.41999999999999</v>
      </c>
    </row>
    <row r="3417" spans="1:4" ht="11.85" hidden="1" customHeight="1" outlineLevel="3" collapsed="1">
      <c r="A3417" s="1140"/>
      <c r="B3417" s="1145" t="s">
        <v>6871</v>
      </c>
      <c r="C3417" s="1140"/>
      <c r="D3417" s="1141">
        <v>386.67</v>
      </c>
    </row>
    <row r="3418" spans="1:4" ht="11.85" hidden="1" customHeight="1" outlineLevel="4">
      <c r="A3418" s="1160">
        <v>90005869</v>
      </c>
      <c r="B3418" s="1159" t="s">
        <v>6872</v>
      </c>
      <c r="C3418" s="1154" t="s">
        <v>763</v>
      </c>
      <c r="D3418" s="1156">
        <v>97.08</v>
      </c>
    </row>
    <row r="3419" spans="1:4" ht="11.85" hidden="1" customHeight="1" outlineLevel="4">
      <c r="A3419" s="1160">
        <v>90005870</v>
      </c>
      <c r="B3419" s="1159" t="s">
        <v>6873</v>
      </c>
      <c r="C3419" s="1154" t="s">
        <v>763</v>
      </c>
      <c r="D3419" s="1156">
        <v>97.76</v>
      </c>
    </row>
    <row r="3420" spans="1:4" ht="11.85" hidden="1" customHeight="1" outlineLevel="4">
      <c r="A3420" s="1160">
        <v>90005871</v>
      </c>
      <c r="B3420" s="1159" t="s">
        <v>6874</v>
      </c>
      <c r="C3420" s="1154" t="s">
        <v>763</v>
      </c>
      <c r="D3420" s="1156">
        <v>106.88</v>
      </c>
    </row>
    <row r="3421" spans="1:4" ht="11.85" hidden="1" customHeight="1" outlineLevel="4">
      <c r="A3421" s="1160">
        <v>90005872</v>
      </c>
      <c r="B3421" s="1159" t="s">
        <v>6875</v>
      </c>
      <c r="C3421" s="1154" t="s">
        <v>763</v>
      </c>
      <c r="D3421" s="1156">
        <v>99.04</v>
      </c>
    </row>
    <row r="3422" spans="1:4" ht="11.85" hidden="1" customHeight="1" outlineLevel="4">
      <c r="A3422" s="1160">
        <v>90005873</v>
      </c>
      <c r="B3422" s="1159" t="s">
        <v>6876</v>
      </c>
      <c r="C3422" s="1154" t="s">
        <v>763</v>
      </c>
      <c r="D3422" s="1156">
        <v>101.92</v>
      </c>
    </row>
    <row r="3423" spans="1:4" ht="11.85" hidden="1" customHeight="1" outlineLevel="4">
      <c r="A3423" s="1160">
        <v>90005874</v>
      </c>
      <c r="B3423" s="1159" t="s">
        <v>6877</v>
      </c>
      <c r="C3423" s="1154" t="s">
        <v>763</v>
      </c>
      <c r="D3423" s="1156">
        <v>111.3</v>
      </c>
    </row>
    <row r="3424" spans="1:4" ht="11.85" hidden="1" customHeight="1" outlineLevel="4">
      <c r="A3424" s="1160">
        <v>90005875</v>
      </c>
      <c r="B3424" s="1159" t="s">
        <v>6878</v>
      </c>
      <c r="C3424" s="1154" t="s">
        <v>763</v>
      </c>
      <c r="D3424" s="1156">
        <v>101.89</v>
      </c>
    </row>
    <row r="3425" spans="1:4" ht="11.85" hidden="1" customHeight="1" outlineLevel="4">
      <c r="A3425" s="1160">
        <v>90005876</v>
      </c>
      <c r="B3425" s="1159" t="s">
        <v>6879</v>
      </c>
      <c r="C3425" s="1154" t="s">
        <v>763</v>
      </c>
      <c r="D3425" s="1156">
        <v>103.39</v>
      </c>
    </row>
    <row r="3426" spans="1:4" ht="11.85" hidden="1" customHeight="1" outlineLevel="4">
      <c r="A3426" s="1160">
        <v>90005877</v>
      </c>
      <c r="B3426" s="1159" t="s">
        <v>6880</v>
      </c>
      <c r="C3426" s="1154" t="s">
        <v>763</v>
      </c>
      <c r="D3426" s="1156">
        <v>113.04</v>
      </c>
    </row>
    <row r="3427" spans="1:4" ht="11.85" hidden="1" customHeight="1" outlineLevel="4">
      <c r="A3427" s="1160">
        <v>90005878</v>
      </c>
      <c r="B3427" s="1159" t="s">
        <v>6881</v>
      </c>
      <c r="C3427" s="1154" t="s">
        <v>763</v>
      </c>
      <c r="D3427" s="1156">
        <v>104.73</v>
      </c>
    </row>
    <row r="3428" spans="1:4" ht="11.85" hidden="1" customHeight="1" outlineLevel="4">
      <c r="A3428" s="1160">
        <v>90005879</v>
      </c>
      <c r="B3428" s="1159" t="s">
        <v>6882</v>
      </c>
      <c r="C3428" s="1154" t="s">
        <v>763</v>
      </c>
      <c r="D3428" s="1156">
        <v>107.08</v>
      </c>
    </row>
    <row r="3429" spans="1:4" ht="11.85" hidden="1" customHeight="1" outlineLevel="4">
      <c r="A3429" s="1160">
        <v>90005799</v>
      </c>
      <c r="B3429" s="1159" t="s">
        <v>6883</v>
      </c>
      <c r="C3429" s="1154" t="s">
        <v>763</v>
      </c>
      <c r="D3429" s="1156">
        <v>107.3</v>
      </c>
    </row>
    <row r="3430" spans="1:4" ht="11.85" hidden="1" customHeight="1" outlineLevel="4">
      <c r="A3430" s="1160">
        <v>90005542</v>
      </c>
      <c r="B3430" s="1159" t="s">
        <v>6884</v>
      </c>
      <c r="C3430" s="1154" t="s">
        <v>763</v>
      </c>
      <c r="D3430" s="1156">
        <v>92.99</v>
      </c>
    </row>
    <row r="3431" spans="1:4" ht="11.85" hidden="1" customHeight="1" outlineLevel="4">
      <c r="A3431" s="1160">
        <v>90005541</v>
      </c>
      <c r="B3431" s="1159" t="s">
        <v>6885</v>
      </c>
      <c r="C3431" s="1154" t="s">
        <v>763</v>
      </c>
      <c r="D3431" s="1156">
        <v>100.57</v>
      </c>
    </row>
    <row r="3432" spans="1:4" ht="11.85" hidden="1" customHeight="1" outlineLevel="4">
      <c r="A3432" s="1160">
        <v>90006072</v>
      </c>
      <c r="B3432" s="1159" t="s">
        <v>6886</v>
      </c>
      <c r="C3432" s="1154" t="s">
        <v>2156</v>
      </c>
      <c r="D3432" s="1156">
        <v>39.450000000000003</v>
      </c>
    </row>
    <row r="3433" spans="1:4" ht="11.85" hidden="1" customHeight="1" outlineLevel="4">
      <c r="A3433" s="1160">
        <v>90006073</v>
      </c>
      <c r="B3433" s="1159" t="s">
        <v>6887</v>
      </c>
      <c r="C3433" s="1154" t="s">
        <v>2156</v>
      </c>
      <c r="D3433" s="1156">
        <v>44.56</v>
      </c>
    </row>
    <row r="3434" spans="1:4" ht="11.85" hidden="1" customHeight="1" outlineLevel="4">
      <c r="A3434" s="1160">
        <v>90005893</v>
      </c>
      <c r="B3434" s="1159" t="s">
        <v>6888</v>
      </c>
      <c r="C3434" s="1154" t="s">
        <v>2156</v>
      </c>
      <c r="D3434" s="1156">
        <v>104.05</v>
      </c>
    </row>
    <row r="3435" spans="1:4" ht="11.85" hidden="1" customHeight="1" outlineLevel="4">
      <c r="A3435" s="1160">
        <v>90005894</v>
      </c>
      <c r="B3435" s="1159" t="s">
        <v>6889</v>
      </c>
      <c r="C3435" s="1154" t="s">
        <v>2156</v>
      </c>
      <c r="D3435" s="1156">
        <v>115.16</v>
      </c>
    </row>
    <row r="3436" spans="1:4" ht="11.85" hidden="1" customHeight="1" outlineLevel="4">
      <c r="A3436" s="1160">
        <v>90005895</v>
      </c>
      <c r="B3436" s="1159" t="s">
        <v>6890</v>
      </c>
      <c r="C3436" s="1154" t="s">
        <v>2156</v>
      </c>
      <c r="D3436" s="1156">
        <v>126.21</v>
      </c>
    </row>
    <row r="3437" spans="1:4" ht="11.85" hidden="1" customHeight="1" outlineLevel="4">
      <c r="A3437" s="1160">
        <v>90005896</v>
      </c>
      <c r="B3437" s="1159" t="s">
        <v>6891</v>
      </c>
      <c r="C3437" s="1154" t="s">
        <v>2156</v>
      </c>
      <c r="D3437" s="1156">
        <v>151.1</v>
      </c>
    </row>
    <row r="3438" spans="1:4" ht="11.85" hidden="1" customHeight="1" outlineLevel="4">
      <c r="A3438" s="1160">
        <v>90005897</v>
      </c>
      <c r="B3438" s="1159" t="s">
        <v>6892</v>
      </c>
      <c r="C3438" s="1154" t="s">
        <v>2156</v>
      </c>
      <c r="D3438" s="1156">
        <v>167.19</v>
      </c>
    </row>
    <row r="3439" spans="1:4" ht="11.85" hidden="1" customHeight="1" outlineLevel="4">
      <c r="A3439" s="1160">
        <v>90005898</v>
      </c>
      <c r="B3439" s="1159" t="s">
        <v>6893</v>
      </c>
      <c r="C3439" s="1154" t="s">
        <v>2156</v>
      </c>
      <c r="D3439" s="1156">
        <v>182.56</v>
      </c>
    </row>
    <row r="3440" spans="1:4" ht="11.85" hidden="1" customHeight="1" outlineLevel="4">
      <c r="A3440" s="1160">
        <v>90005899</v>
      </c>
      <c r="B3440" s="1159" t="s">
        <v>6894</v>
      </c>
      <c r="C3440" s="1154" t="s">
        <v>2156</v>
      </c>
      <c r="D3440" s="1156">
        <v>198.43</v>
      </c>
    </row>
    <row r="3441" spans="1:4" ht="11.85" hidden="1" customHeight="1" outlineLevel="4">
      <c r="A3441" s="1160">
        <v>90005882</v>
      </c>
      <c r="B3441" s="1159" t="s">
        <v>6895</v>
      </c>
      <c r="C3441" s="1154" t="s">
        <v>2156</v>
      </c>
      <c r="D3441" s="1156">
        <v>261.55</v>
      </c>
    </row>
    <row r="3442" spans="1:4" ht="11.85" hidden="1" customHeight="1" outlineLevel="4">
      <c r="A3442" s="1160">
        <v>90005900</v>
      </c>
      <c r="B3442" s="1159" t="s">
        <v>6896</v>
      </c>
      <c r="C3442" s="1154" t="s">
        <v>2156</v>
      </c>
      <c r="D3442" s="1156">
        <v>220.78</v>
      </c>
    </row>
    <row r="3443" spans="1:4" ht="11.85" hidden="1" customHeight="1" outlineLevel="4">
      <c r="A3443" s="1160">
        <v>90005330</v>
      </c>
      <c r="B3443" s="1159" t="s">
        <v>6897</v>
      </c>
      <c r="C3443" s="1154" t="s">
        <v>2156</v>
      </c>
      <c r="D3443" s="1156">
        <v>309.42</v>
      </c>
    </row>
    <row r="3444" spans="1:4" ht="11.85" hidden="1" customHeight="1" outlineLevel="4">
      <c r="A3444" s="1160">
        <v>90005883</v>
      </c>
      <c r="B3444" s="1159" t="s">
        <v>6898</v>
      </c>
      <c r="C3444" s="1154" t="s">
        <v>2156</v>
      </c>
      <c r="D3444" s="1156">
        <v>270.12</v>
      </c>
    </row>
    <row r="3445" spans="1:4" ht="11.85" hidden="1" customHeight="1" outlineLevel="4">
      <c r="A3445" s="1160">
        <v>90005333</v>
      </c>
      <c r="B3445" s="1159" t="s">
        <v>6899</v>
      </c>
      <c r="C3445" s="1154" t="s">
        <v>2156</v>
      </c>
      <c r="D3445" s="1156">
        <v>362.2</v>
      </c>
    </row>
    <row r="3446" spans="1:4" ht="11.85" hidden="1" customHeight="1" outlineLevel="4">
      <c r="A3446" s="1160">
        <v>90005884</v>
      </c>
      <c r="B3446" s="1159" t="s">
        <v>6900</v>
      </c>
      <c r="C3446" s="1154" t="s">
        <v>2156</v>
      </c>
      <c r="D3446" s="1156">
        <v>311.89999999999998</v>
      </c>
    </row>
    <row r="3447" spans="1:4" ht="11.85" hidden="1" customHeight="1" outlineLevel="4">
      <c r="A3447" s="1160">
        <v>90005902</v>
      </c>
      <c r="B3447" s="1159" t="s">
        <v>6901</v>
      </c>
      <c r="C3447" s="1154" t="s">
        <v>2156</v>
      </c>
      <c r="D3447" s="1156">
        <v>247.04</v>
      </c>
    </row>
    <row r="3448" spans="1:4" ht="11.85" hidden="1" customHeight="1" outlineLevel="4">
      <c r="A3448" s="1160">
        <v>90005885</v>
      </c>
      <c r="B3448" s="1159" t="s">
        <v>6902</v>
      </c>
      <c r="C3448" s="1154" t="s">
        <v>2156</v>
      </c>
      <c r="D3448" s="1156">
        <v>327.92</v>
      </c>
    </row>
    <row r="3449" spans="1:4" ht="11.85" hidden="1" customHeight="1" outlineLevel="4">
      <c r="A3449" s="1160">
        <v>90005540</v>
      </c>
      <c r="B3449" s="1159" t="s">
        <v>6903</v>
      </c>
      <c r="C3449" s="1154" t="s">
        <v>2156</v>
      </c>
      <c r="D3449" s="1156">
        <v>263.45</v>
      </c>
    </row>
    <row r="3450" spans="1:4" ht="11.85" hidden="1" customHeight="1" outlineLevel="4">
      <c r="A3450" s="1160">
        <v>90005331</v>
      </c>
      <c r="B3450" s="1159" t="s">
        <v>6904</v>
      </c>
      <c r="C3450" s="1154" t="s">
        <v>2156</v>
      </c>
      <c r="D3450" s="1156">
        <v>386.67</v>
      </c>
    </row>
    <row r="3451" spans="1:4" ht="11.85" hidden="1" customHeight="1" outlineLevel="4">
      <c r="A3451" s="1160">
        <v>90005886</v>
      </c>
      <c r="B3451" s="1159" t="s">
        <v>6905</v>
      </c>
      <c r="C3451" s="1154" t="s">
        <v>2156</v>
      </c>
      <c r="D3451" s="1156">
        <v>337.28</v>
      </c>
    </row>
    <row r="3452" spans="1:4" ht="11.85" hidden="1" customHeight="1" outlineLevel="4">
      <c r="A3452" s="1160">
        <v>90005539</v>
      </c>
      <c r="B3452" s="1159" t="s">
        <v>6906</v>
      </c>
      <c r="C3452" s="1154" t="s">
        <v>2156</v>
      </c>
      <c r="D3452" s="1156">
        <v>301.99</v>
      </c>
    </row>
    <row r="3453" spans="1:4" ht="11.85" hidden="1" customHeight="1" outlineLevel="4">
      <c r="A3453" s="1160">
        <v>90006171</v>
      </c>
      <c r="B3453" s="1159" t="s">
        <v>6907</v>
      </c>
      <c r="C3453" s="1154" t="s">
        <v>2156</v>
      </c>
      <c r="D3453" s="1156">
        <v>46.53</v>
      </c>
    </row>
    <row r="3454" spans="1:4" ht="11.85" hidden="1" customHeight="1" outlineLevel="4">
      <c r="A3454" s="1160">
        <v>90006172</v>
      </c>
      <c r="B3454" s="1159" t="s">
        <v>6908</v>
      </c>
      <c r="C3454" s="1154" t="s">
        <v>2156</v>
      </c>
      <c r="D3454" s="1156">
        <v>48.27</v>
      </c>
    </row>
    <row r="3455" spans="1:4" ht="11.85" hidden="1" customHeight="1" outlineLevel="4">
      <c r="A3455" s="1160">
        <v>90006173</v>
      </c>
      <c r="B3455" s="1159" t="s">
        <v>6909</v>
      </c>
      <c r="C3455" s="1154" t="s">
        <v>2156</v>
      </c>
      <c r="D3455" s="1156">
        <v>49.65</v>
      </c>
    </row>
    <row r="3456" spans="1:4" ht="11.85" hidden="1" customHeight="1" outlineLevel="3" collapsed="1">
      <c r="A3456" s="1140"/>
      <c r="B3456" s="1145" t="s">
        <v>6910</v>
      </c>
      <c r="C3456" s="1140"/>
      <c r="D3456" s="1141">
        <v>122.93</v>
      </c>
    </row>
    <row r="3457" spans="1:4" ht="11.85" hidden="1" customHeight="1" outlineLevel="4">
      <c r="A3457" s="1160">
        <v>90005451</v>
      </c>
      <c r="B3457" s="1159" t="s">
        <v>6911</v>
      </c>
      <c r="C3457" s="1154" t="s">
        <v>2156</v>
      </c>
      <c r="D3457" s="1156">
        <v>104.89</v>
      </c>
    </row>
    <row r="3458" spans="1:4" ht="11.85" hidden="1" customHeight="1" outlineLevel="4">
      <c r="A3458" s="1160">
        <v>90005451</v>
      </c>
      <c r="B3458" s="1159" t="s">
        <v>6912</v>
      </c>
      <c r="C3458" s="1154" t="s">
        <v>2156</v>
      </c>
      <c r="D3458" s="1156">
        <v>104.89</v>
      </c>
    </row>
    <row r="3459" spans="1:4" ht="11.85" hidden="1" customHeight="1" outlineLevel="4">
      <c r="A3459" s="1160">
        <v>90005866</v>
      </c>
      <c r="B3459" s="1159" t="s">
        <v>6913</v>
      </c>
      <c r="C3459" s="1154" t="s">
        <v>763</v>
      </c>
      <c r="D3459" s="1156">
        <v>97.51</v>
      </c>
    </row>
    <row r="3460" spans="1:4" ht="11.85" hidden="1" customHeight="1" outlineLevel="4">
      <c r="A3460" s="1160">
        <v>90005867</v>
      </c>
      <c r="B3460" s="1159" t="s">
        <v>6914</v>
      </c>
      <c r="C3460" s="1154" t="s">
        <v>763</v>
      </c>
      <c r="D3460" s="1156">
        <v>104.92</v>
      </c>
    </row>
    <row r="3461" spans="1:4" ht="11.85" hidden="1" customHeight="1" outlineLevel="4">
      <c r="A3461" s="1160">
        <v>90005868</v>
      </c>
      <c r="B3461" s="1159" t="s">
        <v>6915</v>
      </c>
      <c r="C3461" s="1154" t="s">
        <v>763</v>
      </c>
      <c r="D3461" s="1156">
        <v>94.9</v>
      </c>
    </row>
    <row r="3462" spans="1:4" ht="11.85" hidden="1" customHeight="1" outlineLevel="4">
      <c r="A3462" s="1160">
        <v>90005858</v>
      </c>
      <c r="B3462" s="1159" t="s">
        <v>6916</v>
      </c>
      <c r="C3462" s="1154" t="s">
        <v>763</v>
      </c>
      <c r="D3462" s="1156">
        <v>102.38</v>
      </c>
    </row>
    <row r="3463" spans="1:4" ht="11.85" hidden="1" customHeight="1" outlineLevel="4">
      <c r="A3463" s="1160">
        <v>90005859</v>
      </c>
      <c r="B3463" s="1159" t="s">
        <v>6917</v>
      </c>
      <c r="C3463" s="1154" t="s">
        <v>763</v>
      </c>
      <c r="D3463" s="1156">
        <v>109.43</v>
      </c>
    </row>
    <row r="3464" spans="1:4" ht="11.85" hidden="1" customHeight="1" outlineLevel="4">
      <c r="A3464" s="1160">
        <v>90005580</v>
      </c>
      <c r="B3464" s="1159" t="s">
        <v>6918</v>
      </c>
      <c r="C3464" s="1154" t="s">
        <v>763</v>
      </c>
      <c r="D3464" s="1156">
        <v>99.91</v>
      </c>
    </row>
    <row r="3465" spans="1:4" ht="11.85" hidden="1" customHeight="1" outlineLevel="4">
      <c r="A3465" s="1160">
        <v>90005580</v>
      </c>
      <c r="B3465" s="1159" t="s">
        <v>6919</v>
      </c>
      <c r="C3465" s="1154" t="s">
        <v>763</v>
      </c>
      <c r="D3465" s="1156">
        <v>99.91</v>
      </c>
    </row>
    <row r="3466" spans="1:4" ht="11.85" hidden="1" customHeight="1" outlineLevel="4">
      <c r="A3466" s="1160">
        <v>90005452</v>
      </c>
      <c r="B3466" s="1159" t="s">
        <v>6920</v>
      </c>
      <c r="C3466" s="1154" t="s">
        <v>763</v>
      </c>
      <c r="D3466" s="1156">
        <v>106.91</v>
      </c>
    </row>
    <row r="3467" spans="1:4" ht="11.85" hidden="1" customHeight="1" outlineLevel="4">
      <c r="A3467" s="1160">
        <v>90005452</v>
      </c>
      <c r="B3467" s="1159" t="s">
        <v>6921</v>
      </c>
      <c r="C3467" s="1154" t="s">
        <v>763</v>
      </c>
      <c r="D3467" s="1156">
        <v>106.89</v>
      </c>
    </row>
    <row r="3468" spans="1:4" ht="11.85" hidden="1" customHeight="1" outlineLevel="4">
      <c r="A3468" s="1160">
        <v>90005456</v>
      </c>
      <c r="B3468" s="1159" t="s">
        <v>6922</v>
      </c>
      <c r="C3468" s="1154" t="s">
        <v>763</v>
      </c>
      <c r="D3468" s="1156">
        <v>113.94</v>
      </c>
    </row>
    <row r="3469" spans="1:4" ht="11.85" hidden="1" customHeight="1" outlineLevel="4">
      <c r="A3469" s="1160">
        <v>90005456</v>
      </c>
      <c r="B3469" s="1159" t="s">
        <v>6923</v>
      </c>
      <c r="C3469" s="1154" t="s">
        <v>763</v>
      </c>
      <c r="D3469" s="1156">
        <v>113.94</v>
      </c>
    </row>
    <row r="3470" spans="1:4" ht="11.85" hidden="1" customHeight="1" outlineLevel="4">
      <c r="A3470" s="1160">
        <v>90005581</v>
      </c>
      <c r="B3470" s="1159" t="s">
        <v>6924</v>
      </c>
      <c r="C3470" s="1154" t="s">
        <v>763</v>
      </c>
      <c r="D3470" s="1156">
        <v>104.39</v>
      </c>
    </row>
    <row r="3471" spans="1:4" ht="11.85" hidden="1" customHeight="1" outlineLevel="4">
      <c r="A3471" s="1160">
        <v>90005581</v>
      </c>
      <c r="B3471" s="1159" t="s">
        <v>6925</v>
      </c>
      <c r="C3471" s="1154" t="s">
        <v>763</v>
      </c>
      <c r="D3471" s="1156">
        <v>104.39</v>
      </c>
    </row>
    <row r="3472" spans="1:4" ht="11.85" hidden="1" customHeight="1" outlineLevel="4">
      <c r="A3472" s="1160">
        <v>90005453</v>
      </c>
      <c r="B3472" s="1159" t="s">
        <v>6926</v>
      </c>
      <c r="C3472" s="1154" t="s">
        <v>763</v>
      </c>
      <c r="D3472" s="1156">
        <v>111.36</v>
      </c>
    </row>
    <row r="3473" spans="1:4" ht="11.85" hidden="1" customHeight="1" outlineLevel="4">
      <c r="A3473" s="1160">
        <v>90005453</v>
      </c>
      <c r="B3473" s="1159" t="s">
        <v>6927</v>
      </c>
      <c r="C3473" s="1154" t="s">
        <v>763</v>
      </c>
      <c r="D3473" s="1156">
        <v>111.36</v>
      </c>
    </row>
    <row r="3474" spans="1:4" ht="11.85" hidden="1" customHeight="1" outlineLevel="4">
      <c r="A3474" s="1160">
        <v>90005457</v>
      </c>
      <c r="B3474" s="1159" t="s">
        <v>6928</v>
      </c>
      <c r="C3474" s="1154" t="s">
        <v>763</v>
      </c>
      <c r="D3474" s="1156">
        <v>118.38</v>
      </c>
    </row>
    <row r="3475" spans="1:4" ht="11.85" hidden="1" customHeight="1" outlineLevel="4">
      <c r="A3475" s="1160">
        <v>90005457</v>
      </c>
      <c r="B3475" s="1159" t="s">
        <v>6929</v>
      </c>
      <c r="C3475" s="1154" t="s">
        <v>763</v>
      </c>
      <c r="D3475" s="1156">
        <v>118.39</v>
      </c>
    </row>
    <row r="3476" spans="1:4" ht="11.85" hidden="1" customHeight="1" outlineLevel="4">
      <c r="A3476" s="1160">
        <v>90005582</v>
      </c>
      <c r="B3476" s="1159" t="s">
        <v>6930</v>
      </c>
      <c r="C3476" s="1154" t="s">
        <v>763</v>
      </c>
      <c r="D3476" s="1156">
        <v>92.79</v>
      </c>
    </row>
    <row r="3477" spans="1:4" ht="11.85" hidden="1" customHeight="1" outlineLevel="4">
      <c r="A3477" s="1160">
        <v>90005582</v>
      </c>
      <c r="B3477" s="1159" t="s">
        <v>6931</v>
      </c>
      <c r="C3477" s="1154" t="s">
        <v>763</v>
      </c>
      <c r="D3477" s="1156">
        <v>108.9</v>
      </c>
    </row>
    <row r="3478" spans="1:4" ht="11.85" hidden="1" customHeight="1" outlineLevel="4">
      <c r="A3478" s="1160">
        <v>90005454</v>
      </c>
      <c r="B3478" s="1159" t="s">
        <v>6932</v>
      </c>
      <c r="C3478" s="1154" t="s">
        <v>763</v>
      </c>
      <c r="D3478" s="1156">
        <v>98.76</v>
      </c>
    </row>
    <row r="3479" spans="1:4" ht="11.85" hidden="1" customHeight="1" outlineLevel="4">
      <c r="A3479" s="1160">
        <v>90005454</v>
      </c>
      <c r="B3479" s="1159" t="s">
        <v>6933</v>
      </c>
      <c r="C3479" s="1154" t="s">
        <v>763</v>
      </c>
      <c r="D3479" s="1156">
        <v>115.88</v>
      </c>
    </row>
    <row r="3480" spans="1:4" ht="11.85" hidden="1" customHeight="1" outlineLevel="4">
      <c r="A3480" s="1160">
        <v>90005458</v>
      </c>
      <c r="B3480" s="1159" t="s">
        <v>6934</v>
      </c>
      <c r="C3480" s="1154" t="s">
        <v>763</v>
      </c>
      <c r="D3480" s="1156">
        <v>104.76</v>
      </c>
    </row>
    <row r="3481" spans="1:4" ht="11.85" hidden="1" customHeight="1" outlineLevel="4">
      <c r="A3481" s="1160">
        <v>90005458</v>
      </c>
      <c r="B3481" s="1159" t="s">
        <v>6935</v>
      </c>
      <c r="C3481" s="1154" t="s">
        <v>763</v>
      </c>
      <c r="D3481" s="1156">
        <v>122.93</v>
      </c>
    </row>
    <row r="3482" spans="1:4" ht="11.85" hidden="1" customHeight="1" outlineLevel="4">
      <c r="A3482" s="1160">
        <v>90005583</v>
      </c>
      <c r="B3482" s="1159" t="s">
        <v>6936</v>
      </c>
      <c r="C3482" s="1154" t="s">
        <v>763</v>
      </c>
      <c r="D3482" s="1156">
        <v>96.47</v>
      </c>
    </row>
    <row r="3483" spans="1:4" ht="11.85" hidden="1" customHeight="1" outlineLevel="4">
      <c r="A3483" s="1160">
        <v>90005583</v>
      </c>
      <c r="B3483" s="1159" t="s">
        <v>6937</v>
      </c>
      <c r="C3483" s="1154" t="s">
        <v>763</v>
      </c>
      <c r="D3483" s="1156">
        <v>96.47</v>
      </c>
    </row>
    <row r="3484" spans="1:4" ht="11.85" hidden="1" customHeight="1" outlineLevel="4">
      <c r="A3484" s="1160">
        <v>90005455</v>
      </c>
      <c r="B3484" s="1159" t="s">
        <v>6938</v>
      </c>
      <c r="C3484" s="1154" t="s">
        <v>763</v>
      </c>
      <c r="D3484" s="1156">
        <v>102.59</v>
      </c>
    </row>
    <row r="3485" spans="1:4" ht="11.85" hidden="1" customHeight="1" outlineLevel="4">
      <c r="A3485" s="1160">
        <v>90005455</v>
      </c>
      <c r="B3485" s="1159" t="s">
        <v>6939</v>
      </c>
      <c r="C3485" s="1154" t="s">
        <v>763</v>
      </c>
      <c r="D3485" s="1156">
        <v>102.59</v>
      </c>
    </row>
    <row r="3486" spans="1:4" ht="11.85" hidden="1" customHeight="1" outlineLevel="4">
      <c r="A3486" s="1160">
        <v>90005459</v>
      </c>
      <c r="B3486" s="1159" t="s">
        <v>6940</v>
      </c>
      <c r="C3486" s="1154" t="s">
        <v>763</v>
      </c>
      <c r="D3486" s="1156">
        <v>108.17</v>
      </c>
    </row>
    <row r="3487" spans="1:4" ht="11.85" hidden="1" customHeight="1" outlineLevel="4">
      <c r="A3487" s="1160">
        <v>90005459</v>
      </c>
      <c r="B3487" s="1159" t="s">
        <v>6941</v>
      </c>
      <c r="C3487" s="1154" t="s">
        <v>763</v>
      </c>
      <c r="D3487" s="1156">
        <v>108.17</v>
      </c>
    </row>
    <row r="3488" spans="1:4" ht="11.85" hidden="1" customHeight="1" outlineLevel="3" collapsed="1">
      <c r="A3488" s="1140"/>
      <c r="B3488" s="1145" t="s">
        <v>6942</v>
      </c>
      <c r="C3488" s="1140"/>
      <c r="D3488" s="1141">
        <v>718.1</v>
      </c>
    </row>
    <row r="3489" spans="1:4" ht="11.85" hidden="1" customHeight="1" outlineLevel="4">
      <c r="A3489" s="1160">
        <v>90003041</v>
      </c>
      <c r="B3489" s="1159" t="s">
        <v>6943</v>
      </c>
      <c r="C3489" s="1154" t="s">
        <v>2156</v>
      </c>
      <c r="D3489" s="1156">
        <v>628.01</v>
      </c>
    </row>
    <row r="3490" spans="1:4" ht="11.85" hidden="1" customHeight="1" outlineLevel="4">
      <c r="A3490" s="1160">
        <v>90003045</v>
      </c>
      <c r="B3490" s="1159" t="s">
        <v>6944</v>
      </c>
      <c r="C3490" s="1154" t="s">
        <v>2156</v>
      </c>
      <c r="D3490" s="1156">
        <v>661.52</v>
      </c>
    </row>
    <row r="3491" spans="1:4" ht="11.85" hidden="1" customHeight="1" outlineLevel="4">
      <c r="A3491" s="1160">
        <v>90003042</v>
      </c>
      <c r="B3491" s="1159" t="s">
        <v>6945</v>
      </c>
      <c r="C3491" s="1154" t="s">
        <v>2156</v>
      </c>
      <c r="D3491" s="1156">
        <v>651.42999999999995</v>
      </c>
    </row>
    <row r="3492" spans="1:4" ht="11.85" hidden="1" customHeight="1" outlineLevel="4">
      <c r="A3492" s="1160">
        <v>90003046</v>
      </c>
      <c r="B3492" s="1159" t="s">
        <v>6946</v>
      </c>
      <c r="C3492" s="1154" t="s">
        <v>2156</v>
      </c>
      <c r="D3492" s="1156">
        <v>685.27</v>
      </c>
    </row>
    <row r="3493" spans="1:4" ht="11.85" hidden="1" customHeight="1" outlineLevel="4">
      <c r="A3493" s="1160">
        <v>90003043</v>
      </c>
      <c r="B3493" s="1159" t="s">
        <v>6947</v>
      </c>
      <c r="C3493" s="1154" t="s">
        <v>2156</v>
      </c>
      <c r="D3493" s="1156">
        <v>675.53</v>
      </c>
    </row>
    <row r="3494" spans="1:4" ht="11.85" hidden="1" customHeight="1" outlineLevel="4">
      <c r="A3494" s="1160">
        <v>90003047</v>
      </c>
      <c r="B3494" s="1159" t="s">
        <v>6948</v>
      </c>
      <c r="C3494" s="1154" t="s">
        <v>2156</v>
      </c>
      <c r="D3494" s="1156">
        <v>718.1</v>
      </c>
    </row>
    <row r="3495" spans="1:4" ht="11.85" hidden="1" customHeight="1" outlineLevel="4">
      <c r="A3495" s="1160">
        <v>90005391</v>
      </c>
      <c r="B3495" s="1159" t="s">
        <v>6949</v>
      </c>
      <c r="C3495" s="1154" t="s">
        <v>2156</v>
      </c>
      <c r="D3495" s="1156">
        <v>266.83999999999997</v>
      </c>
    </row>
    <row r="3496" spans="1:4" ht="11.85" hidden="1" customHeight="1" outlineLevel="4">
      <c r="A3496" s="1160">
        <v>90005373</v>
      </c>
      <c r="B3496" s="1159" t="s">
        <v>6950</v>
      </c>
      <c r="C3496" s="1154" t="s">
        <v>2156</v>
      </c>
      <c r="D3496" s="1156">
        <v>97.02</v>
      </c>
    </row>
    <row r="3497" spans="1:4" ht="11.85" hidden="1" customHeight="1" outlineLevel="4">
      <c r="A3497" s="1160">
        <v>90005392</v>
      </c>
      <c r="B3497" s="1159" t="s">
        <v>6951</v>
      </c>
      <c r="C3497" s="1154" t="s">
        <v>2156</v>
      </c>
      <c r="D3497" s="1156">
        <v>303.44</v>
      </c>
    </row>
    <row r="3498" spans="1:4" ht="11.85" hidden="1" customHeight="1" outlineLevel="4">
      <c r="A3498" s="1160">
        <v>90005374</v>
      </c>
      <c r="B3498" s="1159" t="s">
        <v>6952</v>
      </c>
      <c r="C3498" s="1154" t="s">
        <v>2156</v>
      </c>
      <c r="D3498" s="1156">
        <v>101.62</v>
      </c>
    </row>
    <row r="3499" spans="1:4" ht="11.85" hidden="1" customHeight="1" outlineLevel="4">
      <c r="A3499" s="1160">
        <v>90005394</v>
      </c>
      <c r="B3499" s="1159" t="s">
        <v>6953</v>
      </c>
      <c r="C3499" s="1154" t="s">
        <v>2156</v>
      </c>
      <c r="D3499" s="1156">
        <v>333.51</v>
      </c>
    </row>
    <row r="3500" spans="1:4" ht="11.85" hidden="1" customHeight="1" outlineLevel="4">
      <c r="A3500" s="1160">
        <v>90005376</v>
      </c>
      <c r="B3500" s="1159" t="s">
        <v>6954</v>
      </c>
      <c r="C3500" s="1154" t="s">
        <v>2156</v>
      </c>
      <c r="D3500" s="1156">
        <v>121.25</v>
      </c>
    </row>
    <row r="3501" spans="1:4" ht="11.85" hidden="1" customHeight="1" outlineLevel="4">
      <c r="A3501" s="1160">
        <v>90003017</v>
      </c>
      <c r="B3501" s="1159" t="s">
        <v>6955</v>
      </c>
      <c r="C3501" s="1154" t="s">
        <v>2156</v>
      </c>
      <c r="D3501" s="1156">
        <v>212.43</v>
      </c>
    </row>
    <row r="3502" spans="1:4" ht="11.85" hidden="1" customHeight="1" outlineLevel="4">
      <c r="A3502" s="1160">
        <v>90003582</v>
      </c>
      <c r="B3502" s="1159" t="s">
        <v>6956</v>
      </c>
      <c r="C3502" s="1154" t="s">
        <v>2156</v>
      </c>
      <c r="D3502" s="1156">
        <v>162.53</v>
      </c>
    </row>
    <row r="3503" spans="1:4" ht="11.85" hidden="1" customHeight="1" outlineLevel="4">
      <c r="A3503" s="1160">
        <v>90005395</v>
      </c>
      <c r="B3503" s="1159" t="s">
        <v>6957</v>
      </c>
      <c r="C3503" s="1154" t="s">
        <v>2156</v>
      </c>
      <c r="D3503" s="1156">
        <v>379.28</v>
      </c>
    </row>
    <row r="3504" spans="1:4" ht="11.85" hidden="1" customHeight="1" outlineLevel="4">
      <c r="A3504" s="1160">
        <v>90005377</v>
      </c>
      <c r="B3504" s="1159" t="s">
        <v>6958</v>
      </c>
      <c r="C3504" s="1154" t="s">
        <v>2156</v>
      </c>
      <c r="D3504" s="1156">
        <v>127.06</v>
      </c>
    </row>
    <row r="3505" spans="1:4" ht="11.85" hidden="1" customHeight="1" outlineLevel="4">
      <c r="A3505" s="1160">
        <v>90004591</v>
      </c>
      <c r="B3505" s="1159" t="s">
        <v>6959</v>
      </c>
      <c r="C3505" s="1154" t="s">
        <v>2156</v>
      </c>
      <c r="D3505" s="1156">
        <v>260.06</v>
      </c>
    </row>
    <row r="3506" spans="1:4" ht="11.85" hidden="1" customHeight="1" outlineLevel="4">
      <c r="A3506" s="1160">
        <v>90004398</v>
      </c>
      <c r="B3506" s="1159" t="s">
        <v>6960</v>
      </c>
      <c r="C3506" s="1154" t="s">
        <v>2156</v>
      </c>
      <c r="D3506" s="1156">
        <v>168.45</v>
      </c>
    </row>
    <row r="3507" spans="1:4" ht="11.85" hidden="1" customHeight="1" outlineLevel="4">
      <c r="A3507" s="1160">
        <v>90004392</v>
      </c>
      <c r="B3507" s="1159" t="s">
        <v>6961</v>
      </c>
      <c r="C3507" s="1154" t="s">
        <v>763</v>
      </c>
      <c r="D3507" s="1156">
        <v>35.31</v>
      </c>
    </row>
    <row r="3508" spans="1:4" ht="11.85" hidden="1" customHeight="1" outlineLevel="4">
      <c r="A3508" s="1160">
        <v>90004393</v>
      </c>
      <c r="B3508" s="1159" t="s">
        <v>6962</v>
      </c>
      <c r="C3508" s="1154" t="s">
        <v>763</v>
      </c>
      <c r="D3508" s="1156">
        <v>40.75</v>
      </c>
    </row>
    <row r="3509" spans="1:4" ht="22.35" hidden="1" customHeight="1" outlineLevel="4">
      <c r="A3509" s="1160">
        <v>90003049</v>
      </c>
      <c r="B3509" s="1159" t="s">
        <v>6963</v>
      </c>
      <c r="C3509" s="1154" t="s">
        <v>763</v>
      </c>
      <c r="D3509" s="1156">
        <v>365.43</v>
      </c>
    </row>
    <row r="3510" spans="1:4" ht="22.35" hidden="1" customHeight="1" outlineLevel="4">
      <c r="A3510" s="1160">
        <v>90003050</v>
      </c>
      <c r="B3510" s="1159" t="s">
        <v>6964</v>
      </c>
      <c r="C3510" s="1154" t="s">
        <v>763</v>
      </c>
      <c r="D3510" s="1156">
        <v>373.26</v>
      </c>
    </row>
    <row r="3511" spans="1:4" ht="22.35" hidden="1" customHeight="1" outlineLevel="4">
      <c r="A3511" s="1160">
        <v>90003051</v>
      </c>
      <c r="B3511" s="1159" t="s">
        <v>6965</v>
      </c>
      <c r="C3511" s="1154" t="s">
        <v>763</v>
      </c>
      <c r="D3511" s="1156">
        <v>356.37</v>
      </c>
    </row>
    <row r="3512" spans="1:4" ht="22.35" hidden="1" customHeight="1" outlineLevel="4">
      <c r="A3512" s="1160">
        <v>90003013</v>
      </c>
      <c r="B3512" s="1159" t="s">
        <v>6966</v>
      </c>
      <c r="C3512" s="1154" t="s">
        <v>763</v>
      </c>
      <c r="D3512" s="1156">
        <v>399.88</v>
      </c>
    </row>
    <row r="3513" spans="1:4" ht="11.85" hidden="1" customHeight="1" outlineLevel="3" collapsed="1">
      <c r="A3513" s="1140"/>
      <c r="B3513" s="1145" t="s">
        <v>6967</v>
      </c>
      <c r="C3513" s="1140"/>
      <c r="D3513" s="1141">
        <v>280.81</v>
      </c>
    </row>
    <row r="3514" spans="1:4" ht="11.85" hidden="1" customHeight="1" outlineLevel="4">
      <c r="A3514" s="1160">
        <v>90004527</v>
      </c>
      <c r="B3514" s="1159" t="s">
        <v>6968</v>
      </c>
      <c r="C3514" s="1154" t="s">
        <v>2156</v>
      </c>
      <c r="D3514" s="1156">
        <v>101.56</v>
      </c>
    </row>
    <row r="3515" spans="1:4" ht="11.85" hidden="1" customHeight="1" outlineLevel="4">
      <c r="A3515" s="1160">
        <v>90004528</v>
      </c>
      <c r="B3515" s="1159" t="s">
        <v>6969</v>
      </c>
      <c r="C3515" s="1154" t="s">
        <v>2156</v>
      </c>
      <c r="D3515" s="1156">
        <v>10.64</v>
      </c>
    </row>
    <row r="3516" spans="1:4" ht="11.85" hidden="1" customHeight="1" outlineLevel="4">
      <c r="A3516" s="1154"/>
      <c r="B3516" s="1159" t="s">
        <v>6970</v>
      </c>
      <c r="C3516" s="1154" t="s">
        <v>2156</v>
      </c>
      <c r="D3516" s="1156">
        <v>12.54</v>
      </c>
    </row>
    <row r="3517" spans="1:4" ht="11.85" hidden="1" customHeight="1" outlineLevel="4">
      <c r="A3517" s="1160">
        <v>90004529</v>
      </c>
      <c r="B3517" s="1159" t="s">
        <v>6971</v>
      </c>
      <c r="C3517" s="1154" t="s">
        <v>2156</v>
      </c>
      <c r="D3517" s="1156">
        <v>17.55</v>
      </c>
    </row>
    <row r="3518" spans="1:4" ht="11.85" hidden="1" customHeight="1" outlineLevel="4">
      <c r="A3518" s="1160">
        <v>90004530</v>
      </c>
      <c r="B3518" s="1159" t="s">
        <v>6972</v>
      </c>
      <c r="C3518" s="1154" t="s">
        <v>2156</v>
      </c>
      <c r="D3518" s="1156">
        <v>15.23</v>
      </c>
    </row>
    <row r="3519" spans="1:4" ht="11.85" hidden="1" customHeight="1" outlineLevel="4">
      <c r="A3519" s="1160">
        <v>90004828</v>
      </c>
      <c r="B3519" s="1159" t="s">
        <v>6973</v>
      </c>
      <c r="C3519" s="1154" t="s">
        <v>763</v>
      </c>
      <c r="D3519" s="1156">
        <v>66.73</v>
      </c>
    </row>
    <row r="3520" spans="1:4" ht="11.85" hidden="1" customHeight="1" outlineLevel="4">
      <c r="A3520" s="1160">
        <v>90006078</v>
      </c>
      <c r="B3520" s="1159" t="s">
        <v>6974</v>
      </c>
      <c r="C3520" s="1154" t="s">
        <v>763</v>
      </c>
      <c r="D3520" s="1156">
        <v>28.03</v>
      </c>
    </row>
    <row r="3521" spans="1:4" ht="11.85" hidden="1" customHeight="1" outlineLevel="4">
      <c r="A3521" s="1160">
        <v>90003828</v>
      </c>
      <c r="B3521" s="1159" t="s">
        <v>6975</v>
      </c>
      <c r="C3521" s="1154" t="s">
        <v>763</v>
      </c>
      <c r="D3521" s="1156">
        <v>42.51</v>
      </c>
    </row>
    <row r="3522" spans="1:4" ht="11.85" hidden="1" customHeight="1" outlineLevel="4">
      <c r="A3522" s="1160">
        <v>91000454</v>
      </c>
      <c r="B3522" s="1159" t="s">
        <v>6976</v>
      </c>
      <c r="C3522" s="1154" t="s">
        <v>763</v>
      </c>
      <c r="D3522" s="1156">
        <v>38.35</v>
      </c>
    </row>
    <row r="3523" spans="1:4" ht="11.85" hidden="1" customHeight="1" outlineLevel="4">
      <c r="A3523" s="1160">
        <v>90005321</v>
      </c>
      <c r="B3523" s="1159" t="s">
        <v>6977</v>
      </c>
      <c r="C3523" s="1154" t="s">
        <v>763</v>
      </c>
      <c r="D3523" s="1156">
        <v>75.86</v>
      </c>
    </row>
    <row r="3524" spans="1:4" ht="11.85" hidden="1" customHeight="1" outlineLevel="4">
      <c r="A3524" s="1160">
        <v>90004021</v>
      </c>
      <c r="B3524" s="1159" t="s">
        <v>6978</v>
      </c>
      <c r="C3524" s="1154" t="s">
        <v>763</v>
      </c>
      <c r="D3524" s="1156">
        <v>30.41</v>
      </c>
    </row>
    <row r="3525" spans="1:4" ht="11.85" hidden="1" customHeight="1" outlineLevel="4">
      <c r="A3525" s="1160">
        <v>90003829</v>
      </c>
      <c r="B3525" s="1159" t="s">
        <v>6979</v>
      </c>
      <c r="C3525" s="1154" t="s">
        <v>763</v>
      </c>
      <c r="D3525" s="1156">
        <v>52.01</v>
      </c>
    </row>
    <row r="3526" spans="1:4" ht="11.85" hidden="1" customHeight="1" outlineLevel="4">
      <c r="A3526" s="1160">
        <v>91000458</v>
      </c>
      <c r="B3526" s="1159" t="s">
        <v>6980</v>
      </c>
      <c r="C3526" s="1154" t="s">
        <v>763</v>
      </c>
      <c r="D3526" s="1156">
        <v>40.270000000000003</v>
      </c>
    </row>
    <row r="3527" spans="1:4" ht="11.85" hidden="1" customHeight="1" outlineLevel="4">
      <c r="A3527" s="1160">
        <v>90005322</v>
      </c>
      <c r="B3527" s="1159" t="s">
        <v>6981</v>
      </c>
      <c r="C3527" s="1154" t="s">
        <v>763</v>
      </c>
      <c r="D3527" s="1156">
        <v>80.59</v>
      </c>
    </row>
    <row r="3528" spans="1:4" ht="11.85" hidden="1" customHeight="1" outlineLevel="4">
      <c r="A3528" s="1160">
        <v>90003778</v>
      </c>
      <c r="B3528" s="1159" t="s">
        <v>6982</v>
      </c>
      <c r="C3528" s="1154" t="s">
        <v>2156</v>
      </c>
      <c r="D3528" s="1156">
        <v>112.52</v>
      </c>
    </row>
    <row r="3529" spans="1:4" ht="11.85" hidden="1" customHeight="1" outlineLevel="4">
      <c r="A3529" s="1160">
        <v>90005550</v>
      </c>
      <c r="B3529" s="1159" t="s">
        <v>6983</v>
      </c>
      <c r="C3529" s="1154" t="s">
        <v>2156</v>
      </c>
      <c r="D3529" s="1156">
        <v>280.81</v>
      </c>
    </row>
    <row r="3530" spans="1:4" ht="11.85" hidden="1" customHeight="1" outlineLevel="4">
      <c r="A3530" s="1160">
        <v>91000460</v>
      </c>
      <c r="B3530" s="1159" t="s">
        <v>6984</v>
      </c>
      <c r="C3530" s="1154" t="s">
        <v>763</v>
      </c>
      <c r="D3530" s="1156">
        <v>42.22</v>
      </c>
    </row>
    <row r="3531" spans="1:4" ht="11.85" hidden="1" customHeight="1" outlineLevel="4">
      <c r="A3531" s="1160">
        <v>90002616</v>
      </c>
      <c r="B3531" s="1159" t="s">
        <v>6985</v>
      </c>
      <c r="C3531" s="1154" t="s">
        <v>763</v>
      </c>
      <c r="D3531" s="1156">
        <v>11.61</v>
      </c>
    </row>
    <row r="3532" spans="1:4" ht="11.85" hidden="1" customHeight="1" outlineLevel="4">
      <c r="A3532" s="1160">
        <v>90002620</v>
      </c>
      <c r="B3532" s="1159" t="s">
        <v>6986</v>
      </c>
      <c r="C3532" s="1154" t="s">
        <v>763</v>
      </c>
      <c r="D3532" s="1156">
        <v>13.22</v>
      </c>
    </row>
    <row r="3533" spans="1:4" ht="11.85" hidden="1" customHeight="1" outlineLevel="4">
      <c r="A3533" s="1160">
        <v>90002623</v>
      </c>
      <c r="B3533" s="1159" t="s">
        <v>6987</v>
      </c>
      <c r="C3533" s="1154" t="s">
        <v>763</v>
      </c>
      <c r="D3533" s="1156">
        <v>14.85</v>
      </c>
    </row>
    <row r="3534" spans="1:4" ht="11.85" hidden="1" customHeight="1" outlineLevel="4">
      <c r="A3534" s="1160">
        <v>90002763</v>
      </c>
      <c r="B3534" s="1159" t="s">
        <v>6988</v>
      </c>
      <c r="C3534" s="1154" t="s">
        <v>763</v>
      </c>
      <c r="D3534" s="1156">
        <v>15.79</v>
      </c>
    </row>
    <row r="3535" spans="1:4" ht="11.85" hidden="1" customHeight="1" outlineLevel="4">
      <c r="A3535" s="1160">
        <v>90004522</v>
      </c>
      <c r="B3535" s="1159" t="s">
        <v>6989</v>
      </c>
      <c r="C3535" s="1154" t="s">
        <v>763</v>
      </c>
      <c r="D3535" s="1156">
        <v>104.91</v>
      </c>
    </row>
    <row r="3536" spans="1:4" ht="11.85" hidden="1" customHeight="1" outlineLevel="4">
      <c r="A3536" s="1160">
        <v>90004523</v>
      </c>
      <c r="B3536" s="1159" t="s">
        <v>6990</v>
      </c>
      <c r="C3536" s="1154" t="s">
        <v>763</v>
      </c>
      <c r="D3536" s="1156">
        <v>109.91</v>
      </c>
    </row>
    <row r="3537" spans="1:4" ht="11.85" hidden="1" customHeight="1" outlineLevel="4">
      <c r="A3537" s="1160">
        <v>90004524</v>
      </c>
      <c r="B3537" s="1159" t="s">
        <v>6991</v>
      </c>
      <c r="C3537" s="1154" t="s">
        <v>763</v>
      </c>
      <c r="D3537" s="1156">
        <v>114.96</v>
      </c>
    </row>
    <row r="3538" spans="1:4" ht="11.85" hidden="1" customHeight="1" outlineLevel="4">
      <c r="A3538" s="1160">
        <v>90004525</v>
      </c>
      <c r="B3538" s="1159" t="s">
        <v>6992</v>
      </c>
      <c r="C3538" s="1154" t="s">
        <v>763</v>
      </c>
      <c r="D3538" s="1156">
        <v>122.39</v>
      </c>
    </row>
    <row r="3539" spans="1:4" ht="11.85" hidden="1" customHeight="1" outlineLevel="3" collapsed="1">
      <c r="A3539" s="1140"/>
      <c r="B3539" s="1145" t="s">
        <v>6993</v>
      </c>
      <c r="C3539" s="1140"/>
      <c r="D3539" s="1141">
        <v>227.85</v>
      </c>
    </row>
    <row r="3540" spans="1:4" ht="11.85" hidden="1" customHeight="1" outlineLevel="4">
      <c r="A3540" s="1160">
        <v>90000126</v>
      </c>
      <c r="B3540" s="1159" t="s">
        <v>6994</v>
      </c>
      <c r="C3540" s="1154" t="s">
        <v>2156</v>
      </c>
      <c r="D3540" s="1156">
        <v>152.31</v>
      </c>
    </row>
    <row r="3541" spans="1:4" ht="11.85" hidden="1" customHeight="1" outlineLevel="4">
      <c r="A3541" s="1160">
        <v>90000132</v>
      </c>
      <c r="B3541" s="1159" t="s">
        <v>6995</v>
      </c>
      <c r="C3541" s="1154" t="s">
        <v>2156</v>
      </c>
      <c r="D3541" s="1156">
        <v>184.98</v>
      </c>
    </row>
    <row r="3542" spans="1:4" ht="11.85" hidden="1" customHeight="1" outlineLevel="4">
      <c r="A3542" s="1160">
        <v>90000125</v>
      </c>
      <c r="B3542" s="1159" t="s">
        <v>6996</v>
      </c>
      <c r="C3542" s="1154" t="s">
        <v>2156</v>
      </c>
      <c r="D3542" s="1156">
        <v>157.51</v>
      </c>
    </row>
    <row r="3543" spans="1:4" ht="11.85" hidden="1" customHeight="1" outlineLevel="4">
      <c r="A3543" s="1160">
        <v>90000133</v>
      </c>
      <c r="B3543" s="1159" t="s">
        <v>6997</v>
      </c>
      <c r="C3543" s="1154" t="s">
        <v>2156</v>
      </c>
      <c r="D3543" s="1156">
        <v>227.85</v>
      </c>
    </row>
    <row r="3544" spans="1:4" ht="11.85" hidden="1" customHeight="1" outlineLevel="3" collapsed="1">
      <c r="A3544" s="1140"/>
      <c r="B3544" s="1145" t="s">
        <v>6998</v>
      </c>
      <c r="C3544" s="1140"/>
      <c r="D3544" s="1141">
        <v>363.14</v>
      </c>
    </row>
    <row r="3545" spans="1:4" ht="11.85" hidden="1" customHeight="1" outlineLevel="4">
      <c r="A3545" s="1160">
        <v>90006338</v>
      </c>
      <c r="B3545" s="1159" t="s">
        <v>6999</v>
      </c>
      <c r="C3545" s="1154" t="s">
        <v>763</v>
      </c>
      <c r="D3545" s="1156">
        <v>26.48</v>
      </c>
    </row>
    <row r="3546" spans="1:4" ht="11.85" hidden="1" customHeight="1" outlineLevel="4">
      <c r="A3546" s="1160">
        <v>90005595</v>
      </c>
      <c r="B3546" s="1159" t="s">
        <v>7000</v>
      </c>
      <c r="C3546" s="1154" t="s">
        <v>2156</v>
      </c>
      <c r="D3546" s="1156">
        <v>275.12</v>
      </c>
    </row>
    <row r="3547" spans="1:4" ht="11.85" hidden="1" customHeight="1" outlineLevel="4">
      <c r="A3547" s="1160">
        <v>90005488</v>
      </c>
      <c r="B3547" s="1159" t="s">
        <v>7001</v>
      </c>
      <c r="C3547" s="1154" t="s">
        <v>2156</v>
      </c>
      <c r="D3547" s="1156">
        <v>279.66000000000003</v>
      </c>
    </row>
    <row r="3548" spans="1:4" ht="11.85" hidden="1" customHeight="1" outlineLevel="4">
      <c r="A3548" s="1160">
        <v>90005480</v>
      </c>
      <c r="B3548" s="1159" t="s">
        <v>7002</v>
      </c>
      <c r="C3548" s="1154" t="s">
        <v>2156</v>
      </c>
      <c r="D3548" s="1156">
        <v>136.24</v>
      </c>
    </row>
    <row r="3549" spans="1:4" ht="11.85" hidden="1" customHeight="1" outlineLevel="4">
      <c r="A3549" s="1160">
        <v>90005489</v>
      </c>
      <c r="B3549" s="1159" t="s">
        <v>7003</v>
      </c>
      <c r="C3549" s="1154" t="s">
        <v>2156</v>
      </c>
      <c r="D3549" s="1156">
        <v>290.55</v>
      </c>
    </row>
    <row r="3550" spans="1:4" ht="11.85" hidden="1" customHeight="1" outlineLevel="4">
      <c r="A3550" s="1160">
        <v>90005481</v>
      </c>
      <c r="B3550" s="1159" t="s">
        <v>7004</v>
      </c>
      <c r="C3550" s="1154" t="s">
        <v>2156</v>
      </c>
      <c r="D3550" s="1156">
        <v>145.19999999999999</v>
      </c>
    </row>
    <row r="3551" spans="1:4" ht="11.85" hidden="1" customHeight="1" outlineLevel="4">
      <c r="A3551" s="1160">
        <v>90006035</v>
      </c>
      <c r="B3551" s="1159" t="s">
        <v>7005</v>
      </c>
      <c r="C3551" s="1154" t="s">
        <v>2156</v>
      </c>
      <c r="D3551" s="1156">
        <v>343.8</v>
      </c>
    </row>
    <row r="3552" spans="1:4" ht="11.85" hidden="1" customHeight="1" outlineLevel="4">
      <c r="A3552" s="1160">
        <v>90005925</v>
      </c>
      <c r="B3552" s="1159" t="s">
        <v>7006</v>
      </c>
      <c r="C3552" s="1154" t="s">
        <v>2156</v>
      </c>
      <c r="D3552" s="1156">
        <v>292.44</v>
      </c>
    </row>
    <row r="3553" spans="1:4" ht="11.85" hidden="1" customHeight="1" outlineLevel="4">
      <c r="A3553" s="1160">
        <v>90006086</v>
      </c>
      <c r="B3553" s="1159" t="s">
        <v>7007</v>
      </c>
      <c r="C3553" s="1154" t="s">
        <v>2156</v>
      </c>
      <c r="D3553" s="1156">
        <v>226.78</v>
      </c>
    </row>
    <row r="3554" spans="1:4" ht="11.85" hidden="1" customHeight="1" outlineLevel="4">
      <c r="A3554" s="1160">
        <v>90005476</v>
      </c>
      <c r="B3554" s="1159" t="s">
        <v>7008</v>
      </c>
      <c r="C3554" s="1154" t="s">
        <v>2156</v>
      </c>
      <c r="D3554" s="1156">
        <v>349.23</v>
      </c>
    </row>
    <row r="3555" spans="1:4" ht="11.85" hidden="1" customHeight="1" outlineLevel="4">
      <c r="A3555" s="1160">
        <v>90005460</v>
      </c>
      <c r="B3555" s="1159" t="s">
        <v>7009</v>
      </c>
      <c r="C3555" s="1154" t="s">
        <v>2156</v>
      </c>
      <c r="D3555" s="1156">
        <v>169.52</v>
      </c>
    </row>
    <row r="3556" spans="1:4" ht="11.85" hidden="1" customHeight="1" outlineLevel="4">
      <c r="A3556" s="1160">
        <v>90005666</v>
      </c>
      <c r="B3556" s="1159" t="s">
        <v>7010</v>
      </c>
      <c r="C3556" s="1154" t="s">
        <v>2156</v>
      </c>
      <c r="D3556" s="1156">
        <v>298.20999999999998</v>
      </c>
    </row>
    <row r="3557" spans="1:4" ht="11.85" hidden="1" customHeight="1" outlineLevel="4">
      <c r="A3557" s="1160">
        <v>90005468</v>
      </c>
      <c r="B3557" s="1159" t="s">
        <v>7011</v>
      </c>
      <c r="C3557" s="1154" t="s">
        <v>2156</v>
      </c>
      <c r="D3557" s="1156">
        <v>236.25</v>
      </c>
    </row>
    <row r="3558" spans="1:4" ht="11.85" hidden="1" customHeight="1" outlineLevel="4">
      <c r="A3558" s="1160">
        <v>90005477</v>
      </c>
      <c r="B3558" s="1159" t="s">
        <v>7012</v>
      </c>
      <c r="C3558" s="1154" t="s">
        <v>2156</v>
      </c>
      <c r="D3558" s="1156">
        <v>363.14</v>
      </c>
    </row>
    <row r="3559" spans="1:4" ht="11.85" hidden="1" customHeight="1" outlineLevel="4">
      <c r="A3559" s="1160">
        <v>90005461</v>
      </c>
      <c r="B3559" s="1159" t="s">
        <v>7013</v>
      </c>
      <c r="C3559" s="1154" t="s">
        <v>2156</v>
      </c>
      <c r="D3559" s="1156">
        <v>181.22</v>
      </c>
    </row>
    <row r="3560" spans="1:4" ht="11.85" hidden="1" customHeight="1" outlineLevel="4">
      <c r="A3560" s="1160">
        <v>90005667</v>
      </c>
      <c r="B3560" s="1159" t="s">
        <v>7014</v>
      </c>
      <c r="C3560" s="1154" t="s">
        <v>2156</v>
      </c>
      <c r="D3560" s="1156">
        <v>312.82</v>
      </c>
    </row>
    <row r="3561" spans="1:4" ht="11.85" hidden="1" customHeight="1" outlineLevel="4">
      <c r="A3561" s="1160">
        <v>90005608</v>
      </c>
      <c r="B3561" s="1159" t="s">
        <v>7015</v>
      </c>
      <c r="C3561" s="1154" t="s">
        <v>763</v>
      </c>
      <c r="D3561" s="1156">
        <v>33.020000000000003</v>
      </c>
    </row>
    <row r="3562" spans="1:4" ht="11.85" hidden="1" customHeight="1" outlineLevel="4">
      <c r="A3562" s="1160">
        <v>90005614</v>
      </c>
      <c r="B3562" s="1159" t="s">
        <v>7016</v>
      </c>
      <c r="C3562" s="1154" t="s">
        <v>763</v>
      </c>
      <c r="D3562" s="1156">
        <v>58.54</v>
      </c>
    </row>
    <row r="3563" spans="1:4" ht="11.85" hidden="1" customHeight="1" outlineLevel="4">
      <c r="A3563" s="1160">
        <v>90005615</v>
      </c>
      <c r="B3563" s="1159" t="s">
        <v>7017</v>
      </c>
      <c r="C3563" s="1154" t="s">
        <v>763</v>
      </c>
      <c r="D3563" s="1156">
        <v>59.65</v>
      </c>
    </row>
    <row r="3564" spans="1:4" ht="11.85" hidden="1" customHeight="1" outlineLevel="4">
      <c r="A3564" s="1160">
        <v>90005477</v>
      </c>
      <c r="B3564" s="1159" t="s">
        <v>7018</v>
      </c>
      <c r="C3564" s="1154" t="s">
        <v>763</v>
      </c>
      <c r="D3564" s="1156">
        <v>72.63</v>
      </c>
    </row>
    <row r="3565" spans="1:4" ht="11.85" hidden="1" customHeight="1" outlineLevel="4">
      <c r="A3565" s="1154"/>
      <c r="B3565" s="1159" t="s">
        <v>7019</v>
      </c>
      <c r="C3565" s="1154" t="s">
        <v>763</v>
      </c>
      <c r="D3565" s="1156">
        <v>36.24</v>
      </c>
    </row>
    <row r="3566" spans="1:4" ht="11.85" hidden="1" customHeight="1" outlineLevel="4">
      <c r="A3566" s="1160">
        <v>90005616</v>
      </c>
      <c r="B3566" s="1159" t="s">
        <v>7020</v>
      </c>
      <c r="C3566" s="1154" t="s">
        <v>763</v>
      </c>
      <c r="D3566" s="1156">
        <v>62.57</v>
      </c>
    </row>
    <row r="3567" spans="1:4" ht="11.85" hidden="1" customHeight="1" outlineLevel="3" collapsed="1">
      <c r="A3567" s="1140"/>
      <c r="B3567" s="1145" t="s">
        <v>7021</v>
      </c>
      <c r="C3567" s="1140"/>
      <c r="D3567" s="1141">
        <v>210.86</v>
      </c>
    </row>
    <row r="3568" spans="1:4" ht="11.85" hidden="1" customHeight="1" outlineLevel="4">
      <c r="A3568" s="1160">
        <v>90004110</v>
      </c>
      <c r="B3568" s="1159" t="s">
        <v>7022</v>
      </c>
      <c r="C3568" s="1154" t="s">
        <v>763</v>
      </c>
      <c r="D3568" s="1156">
        <v>106.68</v>
      </c>
    </row>
    <row r="3569" spans="1:4" ht="11.85" hidden="1" customHeight="1" outlineLevel="4">
      <c r="A3569" s="1160">
        <v>90004112</v>
      </c>
      <c r="B3569" s="1159" t="s">
        <v>7023</v>
      </c>
      <c r="C3569" s="1154" t="s">
        <v>763</v>
      </c>
      <c r="D3569" s="1156">
        <v>100.05</v>
      </c>
    </row>
    <row r="3570" spans="1:4" ht="11.85" hidden="1" customHeight="1" outlineLevel="4">
      <c r="A3570" s="1160">
        <v>90004111</v>
      </c>
      <c r="B3570" s="1159" t="s">
        <v>7024</v>
      </c>
      <c r="C3570" s="1154" t="s">
        <v>763</v>
      </c>
      <c r="D3570" s="1156">
        <v>100.05</v>
      </c>
    </row>
    <row r="3571" spans="1:4" ht="11.85" hidden="1" customHeight="1" outlineLevel="4">
      <c r="A3571" s="1160">
        <v>90006348</v>
      </c>
      <c r="B3571" s="1159" t="s">
        <v>7025</v>
      </c>
      <c r="C3571" s="1154" t="s">
        <v>763</v>
      </c>
      <c r="D3571" s="1156">
        <v>210.86</v>
      </c>
    </row>
    <row r="3572" spans="1:4" ht="11.85" hidden="1" customHeight="1" outlineLevel="4">
      <c r="A3572" s="1160">
        <v>90006204</v>
      </c>
      <c r="B3572" s="1159" t="s">
        <v>7026</v>
      </c>
      <c r="C3572" s="1154" t="s">
        <v>763</v>
      </c>
      <c r="D3572" s="1156">
        <v>86.29</v>
      </c>
    </row>
    <row r="3573" spans="1:4" ht="11.85" hidden="1" customHeight="1" outlineLevel="4">
      <c r="A3573" s="1160">
        <v>90006347</v>
      </c>
      <c r="B3573" s="1159" t="s">
        <v>7027</v>
      </c>
      <c r="C3573" s="1154" t="s">
        <v>763</v>
      </c>
      <c r="D3573" s="1156">
        <v>168.93</v>
      </c>
    </row>
    <row r="3574" spans="1:4" ht="11.85" hidden="1" customHeight="1" outlineLevel="4">
      <c r="A3574" s="1160">
        <v>90002711</v>
      </c>
      <c r="B3574" s="1159" t="s">
        <v>7028</v>
      </c>
      <c r="C3574" s="1154" t="s">
        <v>763</v>
      </c>
      <c r="D3574" s="1156">
        <v>7.96</v>
      </c>
    </row>
    <row r="3575" spans="1:4" ht="11.85" hidden="1" customHeight="1" outlineLevel="3" collapsed="1">
      <c r="A3575" s="1140"/>
      <c r="B3575" s="1145" t="s">
        <v>7029</v>
      </c>
      <c r="C3575" s="1140"/>
      <c r="D3575" s="1141">
        <v>78.36</v>
      </c>
    </row>
    <row r="3576" spans="1:4" ht="11.85" hidden="1" customHeight="1" outlineLevel="4">
      <c r="A3576" s="1160">
        <v>90006206</v>
      </c>
      <c r="B3576" s="1159" t="s">
        <v>7030</v>
      </c>
      <c r="C3576" s="1154" t="s">
        <v>763</v>
      </c>
      <c r="D3576" s="1156">
        <v>78.36</v>
      </c>
    </row>
    <row r="3577" spans="1:4" ht="11.85" hidden="1" customHeight="1" outlineLevel="4">
      <c r="A3577" s="1160">
        <v>90002674</v>
      </c>
      <c r="B3577" s="1159" t="s">
        <v>7031</v>
      </c>
      <c r="C3577" s="1154" t="s">
        <v>763</v>
      </c>
      <c r="D3577" s="1156">
        <v>50.53</v>
      </c>
    </row>
    <row r="3578" spans="1:4" ht="11.85" hidden="1" customHeight="1" outlineLevel="4">
      <c r="A3578" s="1160">
        <v>90002675</v>
      </c>
      <c r="B3578" s="1159" t="s">
        <v>7032</v>
      </c>
      <c r="C3578" s="1154" t="s">
        <v>763</v>
      </c>
      <c r="D3578" s="1156">
        <v>54.4</v>
      </c>
    </row>
    <row r="3579" spans="1:4" ht="11.85" hidden="1" customHeight="1" outlineLevel="1" collapsed="1">
      <c r="A3579" s="1140"/>
      <c r="B3579" s="1142" t="s">
        <v>7033</v>
      </c>
      <c r="C3579" s="1140"/>
      <c r="D3579" s="1141">
        <v>421.9</v>
      </c>
    </row>
    <row r="3580" spans="1:4" ht="11.85" hidden="1" customHeight="1" outlineLevel="2" collapsed="1">
      <c r="A3580" s="1140"/>
      <c r="B3580" s="1143" t="s">
        <v>3258</v>
      </c>
      <c r="C3580" s="1140"/>
      <c r="D3580" s="1141">
        <v>153.6</v>
      </c>
    </row>
    <row r="3581" spans="1:4" ht="11.85" hidden="1" customHeight="1" outlineLevel="3" collapsed="1">
      <c r="A3581" s="1140"/>
      <c r="B3581" s="1145" t="s">
        <v>7034</v>
      </c>
      <c r="C3581" s="1140"/>
      <c r="D3581" s="1141">
        <v>150.96</v>
      </c>
    </row>
    <row r="3582" spans="1:4" ht="22.35" hidden="1" customHeight="1" outlineLevel="4">
      <c r="A3582" s="1154" t="s">
        <v>7035</v>
      </c>
      <c r="B3582" s="1159" t="s">
        <v>7036</v>
      </c>
      <c r="C3582" s="1154" t="s">
        <v>2156</v>
      </c>
      <c r="D3582" s="1156">
        <v>150.96</v>
      </c>
    </row>
    <row r="3583" spans="1:4" ht="11.85" hidden="1" customHeight="1" outlineLevel="4">
      <c r="A3583" s="1154" t="s">
        <v>7037</v>
      </c>
      <c r="B3583" s="1159" t="s">
        <v>7038</v>
      </c>
      <c r="C3583" s="1154" t="s">
        <v>763</v>
      </c>
      <c r="D3583" s="1156">
        <v>133.76</v>
      </c>
    </row>
    <row r="3584" spans="1:4" ht="11.85" hidden="1" customHeight="1" outlineLevel="3" collapsed="1">
      <c r="A3584" s="1140"/>
      <c r="B3584" s="1145" t="s">
        <v>7039</v>
      </c>
      <c r="C3584" s="1140"/>
      <c r="D3584" s="1141">
        <v>150.96</v>
      </c>
    </row>
    <row r="3585" spans="1:4" ht="22.35" hidden="1" customHeight="1" outlineLevel="4">
      <c r="A3585" s="1154" t="s">
        <v>7035</v>
      </c>
      <c r="B3585" s="1159" t="s">
        <v>7040</v>
      </c>
      <c r="C3585" s="1154" t="s">
        <v>2156</v>
      </c>
      <c r="D3585" s="1156">
        <v>150.96</v>
      </c>
    </row>
    <row r="3586" spans="1:4" ht="11.85" hidden="1" customHeight="1" outlineLevel="4">
      <c r="A3586" s="1154" t="s">
        <v>7041</v>
      </c>
      <c r="B3586" s="1159" t="s">
        <v>7042</v>
      </c>
      <c r="C3586" s="1154" t="s">
        <v>763</v>
      </c>
      <c r="D3586" s="1156">
        <v>133.76</v>
      </c>
    </row>
    <row r="3587" spans="1:4" ht="11.85" hidden="1" customHeight="1" outlineLevel="3" collapsed="1">
      <c r="A3587" s="1140"/>
      <c r="B3587" s="1145" t="s">
        <v>7043</v>
      </c>
      <c r="C3587" s="1140"/>
      <c r="D3587" s="1141">
        <v>146.05000000000001</v>
      </c>
    </row>
    <row r="3588" spans="1:4" ht="22.35" hidden="1" customHeight="1" outlineLevel="4">
      <c r="A3588" s="1154" t="s">
        <v>7044</v>
      </c>
      <c r="B3588" s="1159" t="s">
        <v>7045</v>
      </c>
      <c r="C3588" s="1154" t="s">
        <v>2156</v>
      </c>
      <c r="D3588" s="1156">
        <v>146.05000000000001</v>
      </c>
    </row>
    <row r="3589" spans="1:4" ht="11.85" hidden="1" customHeight="1" outlineLevel="4">
      <c r="A3589" s="1154" t="s">
        <v>7046</v>
      </c>
      <c r="B3589" s="1159" t="s">
        <v>7047</v>
      </c>
      <c r="C3589" s="1154" t="s">
        <v>763</v>
      </c>
      <c r="D3589" s="1156">
        <v>97.98</v>
      </c>
    </row>
    <row r="3590" spans="1:4" ht="11.85" hidden="1" customHeight="1" outlineLevel="3" collapsed="1">
      <c r="A3590" s="1140"/>
      <c r="B3590" s="1145" t="s">
        <v>7048</v>
      </c>
      <c r="C3590" s="1140"/>
      <c r="D3590" s="1141">
        <v>153.36000000000001</v>
      </c>
    </row>
    <row r="3591" spans="1:4" ht="22.35" hidden="1" customHeight="1" outlineLevel="4">
      <c r="A3591" s="1154" t="s">
        <v>7044</v>
      </c>
      <c r="B3591" s="1159" t="s">
        <v>7049</v>
      </c>
      <c r="C3591" s="1154" t="s">
        <v>2156</v>
      </c>
      <c r="D3591" s="1156">
        <v>153.36000000000001</v>
      </c>
    </row>
    <row r="3592" spans="1:4" ht="11.85" hidden="1" customHeight="1" outlineLevel="4">
      <c r="A3592" s="1154" t="s">
        <v>7050</v>
      </c>
      <c r="B3592" s="1159" t="s">
        <v>7051</v>
      </c>
      <c r="C3592" s="1154" t="s">
        <v>763</v>
      </c>
      <c r="D3592" s="1156">
        <v>122.96</v>
      </c>
    </row>
    <row r="3593" spans="1:4" ht="11.85" hidden="1" customHeight="1" outlineLevel="3" collapsed="1">
      <c r="A3593" s="1140"/>
      <c r="B3593" s="1145" t="s">
        <v>7052</v>
      </c>
      <c r="C3593" s="1140"/>
      <c r="D3593" s="1141">
        <v>153.6</v>
      </c>
    </row>
    <row r="3594" spans="1:4" ht="22.35" hidden="1" customHeight="1" outlineLevel="4">
      <c r="A3594" s="1154" t="s">
        <v>7053</v>
      </c>
      <c r="B3594" s="1159" t="s">
        <v>7054</v>
      </c>
      <c r="C3594" s="1154" t="s">
        <v>2156</v>
      </c>
      <c r="D3594" s="1156">
        <v>153.6</v>
      </c>
    </row>
    <row r="3595" spans="1:4" ht="22.35" hidden="1" customHeight="1" outlineLevel="4">
      <c r="A3595" s="1154" t="s">
        <v>7055</v>
      </c>
      <c r="B3595" s="1159" t="s">
        <v>7056</v>
      </c>
      <c r="C3595" s="1154" t="s">
        <v>2156</v>
      </c>
      <c r="D3595" s="1156">
        <v>127.83</v>
      </c>
    </row>
    <row r="3596" spans="1:4" ht="22.35" hidden="1" customHeight="1" outlineLevel="4">
      <c r="A3596" s="1154" t="s">
        <v>7057</v>
      </c>
      <c r="B3596" s="1159" t="s">
        <v>7058</v>
      </c>
      <c r="C3596" s="1154" t="s">
        <v>2156</v>
      </c>
      <c r="D3596" s="1156">
        <v>142.53</v>
      </c>
    </row>
    <row r="3597" spans="1:4" ht="22.35" hidden="1" customHeight="1" outlineLevel="4">
      <c r="A3597" s="1154" t="s">
        <v>7057</v>
      </c>
      <c r="B3597" s="1159" t="s">
        <v>7059</v>
      </c>
      <c r="C3597" s="1154" t="s">
        <v>2156</v>
      </c>
      <c r="D3597" s="1156">
        <v>139.71</v>
      </c>
    </row>
    <row r="3598" spans="1:4" ht="22.35" hidden="1" customHeight="1" outlineLevel="4">
      <c r="A3598" s="1154" t="s">
        <v>7060</v>
      </c>
      <c r="B3598" s="1159" t="s">
        <v>7061</v>
      </c>
      <c r="C3598" s="1154" t="s">
        <v>2156</v>
      </c>
      <c r="D3598" s="1156">
        <v>153.6</v>
      </c>
    </row>
    <row r="3599" spans="1:4" ht="22.35" hidden="1" customHeight="1" outlineLevel="4">
      <c r="A3599" s="1154" t="s">
        <v>7062</v>
      </c>
      <c r="B3599" s="1159" t="s">
        <v>7063</v>
      </c>
      <c r="C3599" s="1154" t="s">
        <v>2156</v>
      </c>
      <c r="D3599" s="1156">
        <v>127.78</v>
      </c>
    </row>
    <row r="3600" spans="1:4" ht="11.85" hidden="1" customHeight="1" outlineLevel="4">
      <c r="A3600" s="1154" t="s">
        <v>7064</v>
      </c>
      <c r="B3600" s="1159" t="s">
        <v>7065</v>
      </c>
      <c r="C3600" s="1154" t="s">
        <v>763</v>
      </c>
      <c r="D3600" s="1156">
        <v>126.36</v>
      </c>
    </row>
    <row r="3601" spans="1:4" ht="11.85" hidden="1" customHeight="1" outlineLevel="4">
      <c r="A3601" s="1154" t="s">
        <v>7064</v>
      </c>
      <c r="B3601" s="1159" t="s">
        <v>7065</v>
      </c>
      <c r="C3601" s="1154" t="s">
        <v>763</v>
      </c>
      <c r="D3601" s="1156">
        <v>153.04</v>
      </c>
    </row>
    <row r="3602" spans="1:4" ht="11.85" hidden="1" customHeight="1" outlineLevel="4">
      <c r="A3602" s="1154" t="s">
        <v>7066</v>
      </c>
      <c r="B3602" s="1159" t="s">
        <v>7067</v>
      </c>
      <c r="C3602" s="1154" t="s">
        <v>763</v>
      </c>
      <c r="D3602" s="1156">
        <v>126.36</v>
      </c>
    </row>
    <row r="3603" spans="1:4" ht="11.85" hidden="1" customHeight="1" outlineLevel="4">
      <c r="A3603" s="1154" t="s">
        <v>7066</v>
      </c>
      <c r="B3603" s="1159" t="s">
        <v>7067</v>
      </c>
      <c r="C3603" s="1154" t="s">
        <v>763</v>
      </c>
      <c r="D3603" s="1156">
        <v>150.35</v>
      </c>
    </row>
    <row r="3604" spans="1:4" ht="11.85" hidden="1" customHeight="1" outlineLevel="2" collapsed="1">
      <c r="A3604" s="1140"/>
      <c r="B3604" s="1143" t="s">
        <v>3464</v>
      </c>
      <c r="C3604" s="1140"/>
      <c r="D3604" s="1141">
        <v>29.32</v>
      </c>
    </row>
    <row r="3605" spans="1:4" ht="11.85" hidden="1" customHeight="1" outlineLevel="3">
      <c r="A3605" s="1154" t="s">
        <v>7068</v>
      </c>
      <c r="B3605" s="1158" t="s">
        <v>7069</v>
      </c>
      <c r="C3605" s="1154" t="s">
        <v>763</v>
      </c>
      <c r="D3605" s="1156">
        <v>22.32</v>
      </c>
    </row>
    <row r="3606" spans="1:4" ht="11.85" hidden="1" customHeight="1" outlineLevel="3">
      <c r="A3606" s="1154" t="s">
        <v>7070</v>
      </c>
      <c r="B3606" s="1158" t="s">
        <v>7071</v>
      </c>
      <c r="C3606" s="1154" t="s">
        <v>763</v>
      </c>
      <c r="D3606" s="1156">
        <v>28.8</v>
      </c>
    </row>
    <row r="3607" spans="1:4" ht="11.85" hidden="1" customHeight="1" outlineLevel="3">
      <c r="A3607" s="1154" t="s">
        <v>7072</v>
      </c>
      <c r="B3607" s="1158" t="s">
        <v>7073</v>
      </c>
      <c r="C3607" s="1154" t="s">
        <v>763</v>
      </c>
      <c r="D3607" s="1156">
        <v>21.02</v>
      </c>
    </row>
    <row r="3608" spans="1:4" ht="11.85" hidden="1" customHeight="1" outlineLevel="3">
      <c r="A3608" s="1154" t="s">
        <v>7074</v>
      </c>
      <c r="B3608" s="1158" t="s">
        <v>7075</v>
      </c>
      <c r="C3608" s="1154" t="s">
        <v>763</v>
      </c>
      <c r="D3608" s="1156">
        <v>21.61</v>
      </c>
    </row>
    <row r="3609" spans="1:4" ht="11.85" hidden="1" customHeight="1" outlineLevel="3">
      <c r="A3609" s="1154" t="s">
        <v>7076</v>
      </c>
      <c r="B3609" s="1158" t="s">
        <v>7077</v>
      </c>
      <c r="C3609" s="1154" t="s">
        <v>763</v>
      </c>
      <c r="D3609" s="1156">
        <v>24.04</v>
      </c>
    </row>
    <row r="3610" spans="1:4" ht="11.85" hidden="1" customHeight="1" outlineLevel="3">
      <c r="A3610" s="1154" t="s">
        <v>7078</v>
      </c>
      <c r="B3610" s="1158" t="s">
        <v>7079</v>
      </c>
      <c r="C3610" s="1154" t="s">
        <v>763</v>
      </c>
      <c r="D3610" s="1156">
        <v>22.8</v>
      </c>
    </row>
    <row r="3611" spans="1:4" ht="11.85" hidden="1" customHeight="1" outlineLevel="3">
      <c r="A3611" s="1154" t="s">
        <v>7080</v>
      </c>
      <c r="B3611" s="1158" t="s">
        <v>7081</v>
      </c>
      <c r="C3611" s="1154" t="s">
        <v>763</v>
      </c>
      <c r="D3611" s="1156">
        <v>24.61</v>
      </c>
    </row>
    <row r="3612" spans="1:4" ht="11.85" hidden="1" customHeight="1" outlineLevel="3">
      <c r="A3612" s="1154" t="s">
        <v>7082</v>
      </c>
      <c r="B3612" s="1158" t="s">
        <v>7083</v>
      </c>
      <c r="C3612" s="1154" t="s">
        <v>763</v>
      </c>
      <c r="D3612" s="1156">
        <v>28.17</v>
      </c>
    </row>
    <row r="3613" spans="1:4" ht="11.85" hidden="1" customHeight="1" outlineLevel="3">
      <c r="A3613" s="1154" t="s">
        <v>7084</v>
      </c>
      <c r="B3613" s="1158" t="s">
        <v>7085</v>
      </c>
      <c r="C3613" s="1154" t="s">
        <v>763</v>
      </c>
      <c r="D3613" s="1156">
        <v>22.22</v>
      </c>
    </row>
    <row r="3614" spans="1:4" ht="11.85" hidden="1" customHeight="1" outlineLevel="3">
      <c r="A3614" s="1154" t="s">
        <v>7086</v>
      </c>
      <c r="B3614" s="1158" t="s">
        <v>7087</v>
      </c>
      <c r="C3614" s="1154" t="s">
        <v>763</v>
      </c>
      <c r="D3614" s="1156">
        <v>25.2</v>
      </c>
    </row>
    <row r="3615" spans="1:4" ht="11.85" hidden="1" customHeight="1" outlineLevel="3">
      <c r="A3615" s="1154" t="s">
        <v>7088</v>
      </c>
      <c r="B3615" s="1158" t="s">
        <v>7089</v>
      </c>
      <c r="C3615" s="1154" t="s">
        <v>763</v>
      </c>
      <c r="D3615" s="1156">
        <v>29.32</v>
      </c>
    </row>
    <row r="3616" spans="1:4" ht="11.85" hidden="1" customHeight="1" outlineLevel="2" collapsed="1">
      <c r="A3616" s="1140"/>
      <c r="B3616" s="1143" t="s">
        <v>6696</v>
      </c>
      <c r="C3616" s="1140"/>
      <c r="D3616" s="1141">
        <v>421.9</v>
      </c>
    </row>
    <row r="3617" spans="1:4" ht="11.85" hidden="1" customHeight="1" outlineLevel="3" collapsed="1">
      <c r="A3617" s="1140"/>
      <c r="B3617" s="1145" t="s">
        <v>7090</v>
      </c>
      <c r="C3617" s="1140"/>
      <c r="D3617" s="1141">
        <v>143.94</v>
      </c>
    </row>
    <row r="3618" spans="1:4" ht="11.85" hidden="1" customHeight="1" outlineLevel="4">
      <c r="A3618" s="1154" t="s">
        <v>7091</v>
      </c>
      <c r="B3618" s="1159" t="s">
        <v>7092</v>
      </c>
      <c r="C3618" s="1154" t="s">
        <v>763</v>
      </c>
      <c r="D3618" s="1156">
        <v>53.03</v>
      </c>
    </row>
    <row r="3619" spans="1:4" ht="11.85" hidden="1" customHeight="1" outlineLevel="4">
      <c r="A3619" s="1154" t="s">
        <v>7093</v>
      </c>
      <c r="B3619" s="1159" t="s">
        <v>7094</v>
      </c>
      <c r="C3619" s="1154" t="s">
        <v>763</v>
      </c>
      <c r="D3619" s="1156">
        <v>33.840000000000003</v>
      </c>
    </row>
    <row r="3620" spans="1:4" ht="11.85" hidden="1" customHeight="1" outlineLevel="4">
      <c r="A3620" s="1154" t="s">
        <v>7095</v>
      </c>
      <c r="B3620" s="1159" t="s">
        <v>7096</v>
      </c>
      <c r="C3620" s="1154" t="s">
        <v>763</v>
      </c>
      <c r="D3620" s="1156">
        <v>56.94</v>
      </c>
    </row>
    <row r="3621" spans="1:4" ht="11.85" hidden="1" customHeight="1" outlineLevel="4">
      <c r="A3621" s="1154" t="s">
        <v>7097</v>
      </c>
      <c r="B3621" s="1159" t="s">
        <v>7098</v>
      </c>
      <c r="C3621" s="1154" t="s">
        <v>763</v>
      </c>
      <c r="D3621" s="1156">
        <v>36.14</v>
      </c>
    </row>
    <row r="3622" spans="1:4" ht="11.85" hidden="1" customHeight="1" outlineLevel="4">
      <c r="A3622" s="1154" t="s">
        <v>7099</v>
      </c>
      <c r="B3622" s="1159" t="s">
        <v>7100</v>
      </c>
      <c r="C3622" s="1154" t="s">
        <v>763</v>
      </c>
      <c r="D3622" s="1156">
        <v>84.33</v>
      </c>
    </row>
    <row r="3623" spans="1:4" ht="11.85" hidden="1" customHeight="1" outlineLevel="4">
      <c r="A3623" s="1154" t="s">
        <v>7101</v>
      </c>
      <c r="B3623" s="1159" t="s">
        <v>7102</v>
      </c>
      <c r="C3623" s="1154" t="s">
        <v>763</v>
      </c>
      <c r="D3623" s="1156">
        <v>42.62</v>
      </c>
    </row>
    <row r="3624" spans="1:4" ht="11.85" hidden="1" customHeight="1" outlineLevel="4">
      <c r="A3624" s="1154" t="s">
        <v>7103</v>
      </c>
      <c r="B3624" s="1159" t="s">
        <v>7104</v>
      </c>
      <c r="C3624" s="1154" t="s">
        <v>763</v>
      </c>
      <c r="D3624" s="1156">
        <v>70.25</v>
      </c>
    </row>
    <row r="3625" spans="1:4" ht="11.85" hidden="1" customHeight="1" outlineLevel="4">
      <c r="A3625" s="1154" t="s">
        <v>7105</v>
      </c>
      <c r="B3625" s="1159" t="s">
        <v>7106</v>
      </c>
      <c r="C3625" s="1154" t="s">
        <v>763</v>
      </c>
      <c r="D3625" s="1156">
        <v>35.4</v>
      </c>
    </row>
    <row r="3626" spans="1:4" ht="11.85" hidden="1" customHeight="1" outlineLevel="4">
      <c r="A3626" s="1154" t="s">
        <v>7107</v>
      </c>
      <c r="B3626" s="1159" t="s">
        <v>7108</v>
      </c>
      <c r="C3626" s="1154" t="s">
        <v>763</v>
      </c>
      <c r="D3626" s="1156">
        <v>70.75</v>
      </c>
    </row>
    <row r="3627" spans="1:4" ht="11.85" hidden="1" customHeight="1" outlineLevel="4">
      <c r="A3627" s="1154" t="s">
        <v>7109</v>
      </c>
      <c r="B3627" s="1159" t="s">
        <v>7110</v>
      </c>
      <c r="C3627" s="1154" t="s">
        <v>763</v>
      </c>
      <c r="D3627" s="1156">
        <v>34.450000000000003</v>
      </c>
    </row>
    <row r="3628" spans="1:4" ht="11.85" hidden="1" customHeight="1" outlineLevel="4">
      <c r="A3628" s="1154" t="s">
        <v>7111</v>
      </c>
      <c r="B3628" s="1159" t="s">
        <v>7112</v>
      </c>
      <c r="C3628" s="1154" t="s">
        <v>763</v>
      </c>
      <c r="D3628" s="1156">
        <v>85.9</v>
      </c>
    </row>
    <row r="3629" spans="1:4" ht="11.85" hidden="1" customHeight="1" outlineLevel="4">
      <c r="A3629" s="1154" t="s">
        <v>7113</v>
      </c>
      <c r="B3629" s="1159" t="s">
        <v>7114</v>
      </c>
      <c r="C3629" s="1154" t="s">
        <v>763</v>
      </c>
      <c r="D3629" s="1156">
        <v>47.06</v>
      </c>
    </row>
    <row r="3630" spans="1:4" ht="11.85" hidden="1" customHeight="1" outlineLevel="4">
      <c r="A3630" s="1154" t="s">
        <v>7115</v>
      </c>
      <c r="B3630" s="1159" t="s">
        <v>7116</v>
      </c>
      <c r="C3630" s="1154" t="s">
        <v>763</v>
      </c>
      <c r="D3630" s="1156">
        <v>140.49</v>
      </c>
    </row>
    <row r="3631" spans="1:4" ht="11.85" hidden="1" customHeight="1" outlineLevel="4">
      <c r="A3631" s="1154" t="s">
        <v>7117</v>
      </c>
      <c r="B3631" s="1159" t="s">
        <v>7118</v>
      </c>
      <c r="C3631" s="1154" t="s">
        <v>763</v>
      </c>
      <c r="D3631" s="1156">
        <v>54.49</v>
      </c>
    </row>
    <row r="3632" spans="1:4" ht="11.85" hidden="1" customHeight="1" outlineLevel="4">
      <c r="A3632" s="1154" t="s">
        <v>7119</v>
      </c>
      <c r="B3632" s="1159" t="s">
        <v>7120</v>
      </c>
      <c r="C3632" s="1154" t="s">
        <v>763</v>
      </c>
      <c r="D3632" s="1156">
        <v>143.94</v>
      </c>
    </row>
    <row r="3633" spans="1:4" ht="11.85" hidden="1" customHeight="1" outlineLevel="4">
      <c r="A3633" s="1154" t="s">
        <v>7121</v>
      </c>
      <c r="B3633" s="1159" t="s">
        <v>7122</v>
      </c>
      <c r="C3633" s="1154" t="s">
        <v>763</v>
      </c>
      <c r="D3633" s="1156">
        <v>60.87</v>
      </c>
    </row>
    <row r="3634" spans="1:4" ht="11.85" hidden="1" customHeight="1" outlineLevel="3" collapsed="1">
      <c r="A3634" s="1140"/>
      <c r="B3634" s="1145" t="s">
        <v>7123</v>
      </c>
      <c r="C3634" s="1140"/>
      <c r="D3634" s="1141">
        <v>421.9</v>
      </c>
    </row>
    <row r="3635" spans="1:4" ht="11.85" hidden="1" customHeight="1" outlineLevel="4">
      <c r="A3635" s="1154" t="s">
        <v>7124</v>
      </c>
      <c r="B3635" s="1159" t="s">
        <v>7125</v>
      </c>
      <c r="C3635" s="1154" t="s">
        <v>763</v>
      </c>
      <c r="D3635" s="1156">
        <v>364.69</v>
      </c>
    </row>
    <row r="3636" spans="1:4" ht="11.85" hidden="1" customHeight="1" outlineLevel="4">
      <c r="A3636" s="1154" t="s">
        <v>7126</v>
      </c>
      <c r="B3636" s="1159" t="s">
        <v>7127</v>
      </c>
      <c r="C3636" s="1154" t="s">
        <v>763</v>
      </c>
      <c r="D3636" s="1156">
        <v>421.9</v>
      </c>
    </row>
    <row r="3637" spans="1:4" ht="11.85" hidden="1" customHeight="1" outlineLevel="4">
      <c r="A3637" s="1154" t="s">
        <v>7128</v>
      </c>
      <c r="B3637" s="1159" t="s">
        <v>7129</v>
      </c>
      <c r="C3637" s="1154" t="s">
        <v>763</v>
      </c>
      <c r="D3637" s="1156">
        <v>336.99</v>
      </c>
    </row>
    <row r="3638" spans="1:4" ht="11.85" hidden="1" customHeight="1" outlineLevel="2" collapsed="1">
      <c r="A3638" s="1140"/>
      <c r="B3638" s="1143" t="s">
        <v>6822</v>
      </c>
      <c r="C3638" s="1140"/>
      <c r="D3638" s="1141">
        <v>334.92</v>
      </c>
    </row>
    <row r="3639" spans="1:4" ht="11.85" hidden="1" customHeight="1" outlineLevel="3" collapsed="1">
      <c r="A3639" s="1140"/>
      <c r="B3639" s="1145" t="s">
        <v>7130</v>
      </c>
      <c r="C3639" s="1140"/>
      <c r="D3639" s="1141">
        <v>209.71</v>
      </c>
    </row>
    <row r="3640" spans="1:4" ht="11.85" hidden="1" customHeight="1" outlineLevel="4">
      <c r="A3640" s="1160">
        <v>90006548</v>
      </c>
      <c r="B3640" s="1159" t="s">
        <v>7131</v>
      </c>
      <c r="C3640" s="1154" t="s">
        <v>2156</v>
      </c>
      <c r="D3640" s="1156">
        <v>196.43</v>
      </c>
    </row>
    <row r="3641" spans="1:4" ht="11.85" hidden="1" customHeight="1" outlineLevel="4">
      <c r="A3641" s="1160">
        <v>90006559</v>
      </c>
      <c r="B3641" s="1159" t="s">
        <v>7132</v>
      </c>
      <c r="C3641" s="1154" t="s">
        <v>2156</v>
      </c>
      <c r="D3641" s="1156">
        <v>204.96</v>
      </c>
    </row>
    <row r="3642" spans="1:4" ht="11.85" hidden="1" customHeight="1" outlineLevel="4">
      <c r="A3642" s="1160">
        <v>90006547</v>
      </c>
      <c r="B3642" s="1159" t="s">
        <v>7133</v>
      </c>
      <c r="C3642" s="1154" t="s">
        <v>2156</v>
      </c>
      <c r="D3642" s="1156">
        <v>209.71</v>
      </c>
    </row>
    <row r="3643" spans="1:4" ht="11.85" hidden="1" customHeight="1" outlineLevel="3" collapsed="1">
      <c r="A3643" s="1140"/>
      <c r="B3643" s="1145" t="s">
        <v>7134</v>
      </c>
      <c r="C3643" s="1140"/>
      <c r="D3643" s="1141">
        <v>334.92</v>
      </c>
    </row>
    <row r="3644" spans="1:4" ht="22.35" hidden="1" customHeight="1" outlineLevel="4">
      <c r="A3644" s="1160">
        <v>90003857</v>
      </c>
      <c r="B3644" s="1159" t="s">
        <v>7135</v>
      </c>
      <c r="C3644" s="1154" t="s">
        <v>2156</v>
      </c>
      <c r="D3644" s="1156">
        <v>297.63</v>
      </c>
    </row>
    <row r="3645" spans="1:4" ht="22.35" hidden="1" customHeight="1" outlineLevel="4">
      <c r="A3645" s="1160">
        <v>90003858</v>
      </c>
      <c r="B3645" s="1159" t="s">
        <v>7136</v>
      </c>
      <c r="C3645" s="1154" t="s">
        <v>2156</v>
      </c>
      <c r="D3645" s="1156">
        <v>291.27999999999997</v>
      </c>
    </row>
    <row r="3646" spans="1:4" ht="22.35" hidden="1" customHeight="1" outlineLevel="4">
      <c r="A3646" s="1160">
        <v>90005348</v>
      </c>
      <c r="B3646" s="1159" t="s">
        <v>7137</v>
      </c>
      <c r="C3646" s="1154" t="s">
        <v>2156</v>
      </c>
      <c r="D3646" s="1156">
        <v>315.2</v>
      </c>
    </row>
    <row r="3647" spans="1:4" ht="11.85" hidden="1" customHeight="1" outlineLevel="4">
      <c r="A3647" s="1160">
        <v>90003855</v>
      </c>
      <c r="B3647" s="1159" t="s">
        <v>7138</v>
      </c>
      <c r="C3647" s="1154" t="s">
        <v>2156</v>
      </c>
      <c r="D3647" s="1156">
        <v>329.34</v>
      </c>
    </row>
    <row r="3648" spans="1:4" ht="11.85" hidden="1" customHeight="1" outlineLevel="4">
      <c r="A3648" s="1160">
        <v>90003856</v>
      </c>
      <c r="B3648" s="1159" t="s">
        <v>7139</v>
      </c>
      <c r="C3648" s="1154" t="s">
        <v>2156</v>
      </c>
      <c r="D3648" s="1156">
        <v>323.8</v>
      </c>
    </row>
    <row r="3649" spans="1:4" ht="22.35" hidden="1" customHeight="1" outlineLevel="4">
      <c r="A3649" s="1160">
        <v>90004175</v>
      </c>
      <c r="B3649" s="1159" t="s">
        <v>7140</v>
      </c>
      <c r="C3649" s="1154" t="s">
        <v>2156</v>
      </c>
      <c r="D3649" s="1156">
        <v>334.92</v>
      </c>
    </row>
    <row r="3650" spans="1:4" ht="11.85" hidden="1" customHeight="1" outlineLevel="3" collapsed="1">
      <c r="A3650" s="1140"/>
      <c r="B3650" s="1145" t="s">
        <v>7141</v>
      </c>
      <c r="C3650" s="1140"/>
      <c r="D3650" s="1141">
        <v>122.79</v>
      </c>
    </row>
    <row r="3651" spans="1:4" ht="11.85" hidden="1" customHeight="1" outlineLevel="4">
      <c r="A3651" s="1160">
        <v>90000395</v>
      </c>
      <c r="B3651" s="1159" t="s">
        <v>7142</v>
      </c>
      <c r="C3651" s="1154" t="s">
        <v>2156</v>
      </c>
      <c r="D3651" s="1156">
        <v>87.86</v>
      </c>
    </row>
    <row r="3652" spans="1:4" ht="11.85" hidden="1" customHeight="1" outlineLevel="4">
      <c r="A3652" s="1160">
        <v>90000878</v>
      </c>
      <c r="B3652" s="1159" t="s">
        <v>7143</v>
      </c>
      <c r="C3652" s="1154" t="s">
        <v>2156</v>
      </c>
      <c r="D3652" s="1156">
        <v>122.79</v>
      </c>
    </row>
    <row r="3653" spans="1:4" ht="11.85" hidden="1" customHeight="1" outlineLevel="3" collapsed="1">
      <c r="A3653" s="1140"/>
      <c r="B3653" s="1145" t="s">
        <v>7144</v>
      </c>
      <c r="C3653" s="1140"/>
      <c r="D3653" s="1141">
        <v>250</v>
      </c>
    </row>
    <row r="3654" spans="1:4" ht="11.85" hidden="1" customHeight="1" outlineLevel="4">
      <c r="A3654" s="1160">
        <v>90003055</v>
      </c>
      <c r="B3654" s="1159" t="s">
        <v>7145</v>
      </c>
      <c r="C3654" s="1154" t="s">
        <v>2156</v>
      </c>
      <c r="D3654" s="1156">
        <v>250</v>
      </c>
    </row>
    <row r="3655" spans="1:4" ht="11.85" hidden="1" customHeight="1" outlineLevel="4">
      <c r="A3655" s="1160">
        <v>90003054</v>
      </c>
      <c r="B3655" s="1159" t="s">
        <v>7146</v>
      </c>
      <c r="C3655" s="1154" t="s">
        <v>2156</v>
      </c>
      <c r="D3655" s="1156">
        <v>250</v>
      </c>
    </row>
    <row r="3656" spans="1:4" ht="11.85" hidden="1" customHeight="1" outlineLevel="3" collapsed="1">
      <c r="A3656" s="1140"/>
      <c r="B3656" s="1145" t="s">
        <v>7147</v>
      </c>
      <c r="C3656" s="1140"/>
      <c r="D3656" s="1141">
        <v>322.64</v>
      </c>
    </row>
    <row r="3657" spans="1:4" ht="11.85" hidden="1" customHeight="1" outlineLevel="4">
      <c r="A3657" s="1160">
        <v>90002266</v>
      </c>
      <c r="B3657" s="1159" t="s">
        <v>7148</v>
      </c>
      <c r="C3657" s="1154" t="s">
        <v>763</v>
      </c>
      <c r="D3657" s="1156">
        <v>185.69</v>
      </c>
    </row>
    <row r="3658" spans="1:4" ht="11.85" hidden="1" customHeight="1" outlineLevel="4">
      <c r="A3658" s="1160">
        <v>90002267</v>
      </c>
      <c r="B3658" s="1159" t="s">
        <v>7149</v>
      </c>
      <c r="C3658" s="1154" t="s">
        <v>763</v>
      </c>
      <c r="D3658" s="1156">
        <v>322.64</v>
      </c>
    </row>
    <row r="3659" spans="1:4" ht="11.85" hidden="1" customHeight="1" outlineLevel="3" collapsed="1">
      <c r="A3659" s="1140"/>
      <c r="B3659" s="1145" t="s">
        <v>7150</v>
      </c>
      <c r="C3659" s="1140"/>
      <c r="D3659" s="1141">
        <v>305.56</v>
      </c>
    </row>
    <row r="3660" spans="1:4" ht="11.85" hidden="1" customHeight="1" outlineLevel="4">
      <c r="A3660" s="1160">
        <v>90003970</v>
      </c>
      <c r="B3660" s="1159" t="s">
        <v>7151</v>
      </c>
      <c r="C3660" s="1154" t="s">
        <v>763</v>
      </c>
      <c r="D3660" s="1156">
        <v>278.64999999999998</v>
      </c>
    </row>
    <row r="3661" spans="1:4" ht="11.85" hidden="1" customHeight="1" outlineLevel="4">
      <c r="A3661" s="1160">
        <v>90003971</v>
      </c>
      <c r="B3661" s="1159" t="s">
        <v>7152</v>
      </c>
      <c r="C3661" s="1154" t="s">
        <v>763</v>
      </c>
      <c r="D3661" s="1156">
        <v>305.56</v>
      </c>
    </row>
    <row r="3662" spans="1:4" ht="11.85" hidden="1" customHeight="1" outlineLevel="4">
      <c r="A3662" s="1160">
        <v>90004420</v>
      </c>
      <c r="B3662" s="1159" t="s">
        <v>7153</v>
      </c>
      <c r="C3662" s="1154" t="s">
        <v>763</v>
      </c>
      <c r="D3662" s="1156">
        <v>293.41000000000003</v>
      </c>
    </row>
    <row r="3663" spans="1:4" ht="11.85" hidden="1" customHeight="1" outlineLevel="4">
      <c r="A3663" s="1160">
        <v>90004421</v>
      </c>
      <c r="B3663" s="1159" t="s">
        <v>7154</v>
      </c>
      <c r="C3663" s="1154" t="s">
        <v>763</v>
      </c>
      <c r="D3663" s="1156">
        <v>266.16000000000003</v>
      </c>
    </row>
    <row r="3664" spans="1:4" ht="11.85" hidden="1" customHeight="1" outlineLevel="4">
      <c r="A3664" s="1160">
        <v>90003952</v>
      </c>
      <c r="B3664" s="1159" t="s">
        <v>7155</v>
      </c>
      <c r="C3664" s="1154" t="s">
        <v>763</v>
      </c>
      <c r="D3664" s="1156">
        <v>250.36</v>
      </c>
    </row>
    <row r="3665" spans="1:4" ht="11.85" hidden="1" customHeight="1" outlineLevel="4">
      <c r="A3665" s="1160">
        <v>90003953</v>
      </c>
      <c r="B3665" s="1159" t="s">
        <v>7156</v>
      </c>
      <c r="C3665" s="1154" t="s">
        <v>763</v>
      </c>
      <c r="D3665" s="1156">
        <v>250.36</v>
      </c>
    </row>
    <row r="3666" spans="1:4" ht="11.85" hidden="1" customHeight="1" outlineLevel="4">
      <c r="A3666" s="1160">
        <v>90006575</v>
      </c>
      <c r="B3666" s="1159" t="s">
        <v>7157</v>
      </c>
      <c r="C3666" s="1154" t="s">
        <v>2156</v>
      </c>
      <c r="D3666" s="1156">
        <v>91.51</v>
      </c>
    </row>
    <row r="3667" spans="1:4" ht="11.85" hidden="1" customHeight="1" outlineLevel="4">
      <c r="A3667" s="1160">
        <v>90005398</v>
      </c>
      <c r="B3667" s="1159" t="s">
        <v>7158</v>
      </c>
      <c r="C3667" s="1154" t="s">
        <v>2156</v>
      </c>
      <c r="D3667" s="1156">
        <v>252.71</v>
      </c>
    </row>
    <row r="3668" spans="1:4" ht="11.85" hidden="1" customHeight="1" outlineLevel="4">
      <c r="A3668" s="1160">
        <v>90005802</v>
      </c>
      <c r="B3668" s="1159" t="s">
        <v>7159</v>
      </c>
      <c r="C3668" s="1154" t="s">
        <v>2156</v>
      </c>
      <c r="D3668" s="1156">
        <v>199.32</v>
      </c>
    </row>
    <row r="3669" spans="1:4" ht="11.85" hidden="1" customHeight="1" outlineLevel="4">
      <c r="A3669" s="1160">
        <v>90004426</v>
      </c>
      <c r="B3669" s="1159" t="s">
        <v>7160</v>
      </c>
      <c r="C3669" s="1154" t="s">
        <v>2156</v>
      </c>
      <c r="D3669" s="1156">
        <v>184.22</v>
      </c>
    </row>
    <row r="3670" spans="1:4" ht="11.85" hidden="1" customHeight="1" outlineLevel="4">
      <c r="A3670" s="1160">
        <v>90005326</v>
      </c>
      <c r="B3670" s="1159" t="s">
        <v>7161</v>
      </c>
      <c r="C3670" s="1154" t="s">
        <v>2156</v>
      </c>
      <c r="D3670" s="1156">
        <v>260.39</v>
      </c>
    </row>
    <row r="3671" spans="1:4" ht="11.85" hidden="1" customHeight="1" outlineLevel="4">
      <c r="A3671" s="1160">
        <v>90004428</v>
      </c>
      <c r="B3671" s="1159" t="s">
        <v>7162</v>
      </c>
      <c r="C3671" s="1154" t="s">
        <v>2156</v>
      </c>
      <c r="D3671" s="1156">
        <v>121.45</v>
      </c>
    </row>
    <row r="3672" spans="1:4" ht="11.85" hidden="1" customHeight="1" outlineLevel="4">
      <c r="A3672" s="1160">
        <v>90005803</v>
      </c>
      <c r="B3672" s="1159" t="s">
        <v>7163</v>
      </c>
      <c r="C3672" s="1154" t="s">
        <v>2156</v>
      </c>
      <c r="D3672" s="1156">
        <v>203.7</v>
      </c>
    </row>
    <row r="3673" spans="1:4" ht="11.85" hidden="1" customHeight="1" outlineLevel="4">
      <c r="A3673" s="1160">
        <v>90003972</v>
      </c>
      <c r="B3673" s="1159" t="s">
        <v>7164</v>
      </c>
      <c r="C3673" s="1154" t="s">
        <v>2156</v>
      </c>
      <c r="D3673" s="1156">
        <v>189.38</v>
      </c>
    </row>
    <row r="3674" spans="1:4" ht="11.85" hidden="1" customHeight="1" outlineLevel="4">
      <c r="A3674" s="1160">
        <v>90004429</v>
      </c>
      <c r="B3674" s="1159" t="s">
        <v>7165</v>
      </c>
      <c r="C3674" s="1154" t="s">
        <v>763</v>
      </c>
      <c r="D3674" s="1156">
        <v>24.2</v>
      </c>
    </row>
    <row r="3675" spans="1:4" ht="11.85" hidden="1" customHeight="1" outlineLevel="1" collapsed="1">
      <c r="A3675" s="1140"/>
      <c r="B3675" s="1142" t="s">
        <v>7166</v>
      </c>
      <c r="C3675" s="1140"/>
      <c r="D3675" s="1141">
        <v>155.37</v>
      </c>
    </row>
    <row r="3676" spans="1:4" ht="11.85" hidden="1" customHeight="1" outlineLevel="2" collapsed="1">
      <c r="A3676" s="1140"/>
      <c r="B3676" s="1143" t="s">
        <v>7167</v>
      </c>
      <c r="C3676" s="1140"/>
      <c r="D3676" s="1141">
        <v>83.03</v>
      </c>
    </row>
    <row r="3677" spans="1:4" ht="11.85" hidden="1" customHeight="1" outlineLevel="3">
      <c r="A3677" s="1160">
        <v>90000985</v>
      </c>
      <c r="B3677" s="1158" t="s">
        <v>7168</v>
      </c>
      <c r="C3677" s="1154" t="s">
        <v>763</v>
      </c>
      <c r="D3677" s="1156">
        <v>83.03</v>
      </c>
    </row>
    <row r="3678" spans="1:4" ht="11.85" hidden="1" customHeight="1" outlineLevel="3">
      <c r="A3678" s="1160">
        <v>91000895</v>
      </c>
      <c r="B3678" s="1158" t="s">
        <v>7169</v>
      </c>
      <c r="C3678" s="1154" t="s">
        <v>2156</v>
      </c>
      <c r="D3678" s="1156">
        <v>3.82</v>
      </c>
    </row>
    <row r="3679" spans="1:4" ht="11.85" hidden="1" customHeight="1" outlineLevel="3">
      <c r="A3679" s="1160">
        <v>90004582</v>
      </c>
      <c r="B3679" s="1158" t="s">
        <v>7170</v>
      </c>
      <c r="C3679" s="1154" t="s">
        <v>2156</v>
      </c>
      <c r="D3679" s="1156">
        <v>8.6999999999999993</v>
      </c>
    </row>
    <row r="3680" spans="1:4" ht="11.85" hidden="1" customHeight="1" outlineLevel="3">
      <c r="A3680" s="1160">
        <v>91000894</v>
      </c>
      <c r="B3680" s="1158" t="s">
        <v>7171</v>
      </c>
      <c r="C3680" s="1154" t="s">
        <v>2156</v>
      </c>
      <c r="D3680" s="1156">
        <v>3.82</v>
      </c>
    </row>
    <row r="3681" spans="1:4" ht="11.85" hidden="1" customHeight="1" outlineLevel="3">
      <c r="A3681" s="1160">
        <v>91000896</v>
      </c>
      <c r="B3681" s="1158" t="s">
        <v>7172</v>
      </c>
      <c r="C3681" s="1154" t="s">
        <v>2156</v>
      </c>
      <c r="D3681" s="1156">
        <v>3.82</v>
      </c>
    </row>
    <row r="3682" spans="1:4" ht="11.85" hidden="1" customHeight="1" outlineLevel="2" collapsed="1">
      <c r="A3682" s="1140"/>
      <c r="B3682" s="1143" t="s">
        <v>7173</v>
      </c>
      <c r="C3682" s="1140"/>
      <c r="D3682" s="1141">
        <v>155.37</v>
      </c>
    </row>
    <row r="3683" spans="1:4" ht="11.85" hidden="1" customHeight="1" outlineLevel="3">
      <c r="A3683" s="1160">
        <v>90000120</v>
      </c>
      <c r="B3683" s="1158" t="s">
        <v>7174</v>
      </c>
      <c r="C3683" s="1154" t="s">
        <v>763</v>
      </c>
      <c r="D3683" s="1156">
        <v>155.37</v>
      </c>
    </row>
    <row r="3684" spans="1:4" ht="11.85" hidden="1" customHeight="1" outlineLevel="2" collapsed="1">
      <c r="A3684" s="1140"/>
      <c r="B3684" s="1143" t="s">
        <v>7175</v>
      </c>
      <c r="C3684" s="1140"/>
      <c r="D3684" s="1141">
        <v>145.29</v>
      </c>
    </row>
    <row r="3685" spans="1:4" ht="11.85" hidden="1" customHeight="1" outlineLevel="3">
      <c r="A3685" s="1160">
        <v>90000923</v>
      </c>
      <c r="B3685" s="1158" t="s">
        <v>7176</v>
      </c>
      <c r="C3685" s="1154" t="s">
        <v>763</v>
      </c>
      <c r="D3685" s="1156">
        <v>126.03</v>
      </c>
    </row>
    <row r="3686" spans="1:4" ht="11.85" hidden="1" customHeight="1" outlineLevel="3">
      <c r="A3686" s="1160">
        <v>90000935</v>
      </c>
      <c r="B3686" s="1158" t="s">
        <v>7177</v>
      </c>
      <c r="C3686" s="1154" t="s">
        <v>763</v>
      </c>
      <c r="D3686" s="1156">
        <v>126.93</v>
      </c>
    </row>
    <row r="3687" spans="1:4" ht="11.85" hidden="1" customHeight="1" outlineLevel="3">
      <c r="A3687" s="1160">
        <v>90000947</v>
      </c>
      <c r="B3687" s="1158" t="s">
        <v>7178</v>
      </c>
      <c r="C3687" s="1154" t="s">
        <v>763</v>
      </c>
      <c r="D3687" s="1156">
        <v>132.94</v>
      </c>
    </row>
    <row r="3688" spans="1:4" ht="11.85" hidden="1" customHeight="1" outlineLevel="3">
      <c r="A3688" s="1160">
        <v>90000959</v>
      </c>
      <c r="B3688" s="1158" t="s">
        <v>7179</v>
      </c>
      <c r="C3688" s="1154" t="s">
        <v>763</v>
      </c>
      <c r="D3688" s="1156">
        <v>134.15</v>
      </c>
    </row>
    <row r="3689" spans="1:4" ht="11.85" hidden="1" customHeight="1" outlineLevel="3">
      <c r="A3689" s="1160">
        <v>90002114</v>
      </c>
      <c r="B3689" s="1158" t="s">
        <v>7180</v>
      </c>
      <c r="C3689" s="1154" t="s">
        <v>763</v>
      </c>
      <c r="D3689" s="1156">
        <v>143.97</v>
      </c>
    </row>
    <row r="3690" spans="1:4" ht="11.85" hidden="1" customHeight="1" outlineLevel="3">
      <c r="A3690" s="1160">
        <v>90002118</v>
      </c>
      <c r="B3690" s="1158" t="s">
        <v>7181</v>
      </c>
      <c r="C3690" s="1154" t="s">
        <v>763</v>
      </c>
      <c r="D3690" s="1156">
        <v>145.29</v>
      </c>
    </row>
    <row r="3691" spans="1:4" ht="11.85" hidden="1" customHeight="1" outlineLevel="3">
      <c r="A3691" s="1160">
        <v>90002106</v>
      </c>
      <c r="B3691" s="1158" t="s">
        <v>7182</v>
      </c>
      <c r="C3691" s="1154" t="s">
        <v>763</v>
      </c>
      <c r="D3691" s="1156">
        <v>145.19</v>
      </c>
    </row>
    <row r="3692" spans="1:4" ht="11.85" hidden="1" customHeight="1" outlineLevel="3">
      <c r="A3692" s="1160">
        <v>90002110</v>
      </c>
      <c r="B3692" s="1158" t="s">
        <v>7183</v>
      </c>
      <c r="C3692" s="1154" t="s">
        <v>763</v>
      </c>
      <c r="D3692" s="1156">
        <v>132.08000000000001</v>
      </c>
    </row>
    <row r="3693" spans="1:4" ht="11.85" hidden="1" customHeight="1" outlineLevel="3">
      <c r="A3693" s="1160">
        <v>90001048</v>
      </c>
      <c r="B3693" s="1158" t="s">
        <v>7184</v>
      </c>
      <c r="C3693" s="1154" t="s">
        <v>2156</v>
      </c>
      <c r="D3693" s="1156">
        <v>23</v>
      </c>
    </row>
    <row r="3694" spans="1:4" ht="11.85" hidden="1" customHeight="1" outlineLevel="2" collapsed="1">
      <c r="A3694" s="1140"/>
      <c r="B3694" s="1143" t="s">
        <v>7185</v>
      </c>
      <c r="C3694" s="1140"/>
      <c r="D3694" s="1141">
        <v>8.81</v>
      </c>
    </row>
    <row r="3695" spans="1:4" ht="11.85" hidden="1" customHeight="1" outlineLevel="3" collapsed="1">
      <c r="A3695" s="1140"/>
      <c r="B3695" s="1145" t="s">
        <v>7186</v>
      </c>
      <c r="C3695" s="1140"/>
      <c r="D3695" s="1141">
        <v>8.81</v>
      </c>
    </row>
    <row r="3696" spans="1:4" ht="11.85" hidden="1" customHeight="1" outlineLevel="4" collapsed="1">
      <c r="A3696" s="1140"/>
      <c r="B3696" s="1146" t="s">
        <v>7187</v>
      </c>
      <c r="C3696" s="1140"/>
      <c r="D3696" s="1141">
        <v>8.81</v>
      </c>
    </row>
    <row r="3697" spans="1:4" ht="11.85" hidden="1" customHeight="1" outlineLevel="5">
      <c r="A3697" s="1154"/>
      <c r="B3697" s="1161" t="s">
        <v>7188</v>
      </c>
      <c r="C3697" s="1154" t="s">
        <v>763</v>
      </c>
      <c r="D3697" s="1156">
        <v>3.42</v>
      </c>
    </row>
    <row r="3698" spans="1:4" ht="11.85" hidden="1" customHeight="1" outlineLevel="5">
      <c r="A3698" s="1154"/>
      <c r="B3698" s="1161" t="s">
        <v>7189</v>
      </c>
      <c r="C3698" s="1154" t="s">
        <v>763</v>
      </c>
      <c r="D3698" s="1156">
        <v>3.79</v>
      </c>
    </row>
    <row r="3699" spans="1:4" ht="11.85" hidden="1" customHeight="1" outlineLevel="5">
      <c r="A3699" s="1154"/>
      <c r="B3699" s="1161" t="s">
        <v>7190</v>
      </c>
      <c r="C3699" s="1154" t="s">
        <v>763</v>
      </c>
      <c r="D3699" s="1156">
        <v>4.2</v>
      </c>
    </row>
    <row r="3700" spans="1:4" ht="11.85" hidden="1" customHeight="1" outlineLevel="5">
      <c r="A3700" s="1154"/>
      <c r="B3700" s="1161" t="s">
        <v>7191</v>
      </c>
      <c r="C3700" s="1154" t="s">
        <v>763</v>
      </c>
      <c r="D3700" s="1156">
        <v>5.08</v>
      </c>
    </row>
    <row r="3701" spans="1:4" ht="11.85" hidden="1" customHeight="1" outlineLevel="5">
      <c r="A3701" s="1154"/>
      <c r="B3701" s="1161" t="s">
        <v>7192</v>
      </c>
      <c r="C3701" s="1154" t="s">
        <v>763</v>
      </c>
      <c r="D3701" s="1156">
        <v>6.45</v>
      </c>
    </row>
    <row r="3702" spans="1:4" ht="11.85" hidden="1" customHeight="1" outlineLevel="5">
      <c r="A3702" s="1154"/>
      <c r="B3702" s="1161" t="s">
        <v>7193</v>
      </c>
      <c r="C3702" s="1154" t="s">
        <v>763</v>
      </c>
      <c r="D3702" s="1156">
        <v>7.49</v>
      </c>
    </row>
    <row r="3703" spans="1:4" ht="11.85" hidden="1" customHeight="1" outlineLevel="5">
      <c r="A3703" s="1154"/>
      <c r="B3703" s="1161" t="s">
        <v>7194</v>
      </c>
      <c r="C3703" s="1154" t="s">
        <v>763</v>
      </c>
      <c r="D3703" s="1156">
        <v>7.55</v>
      </c>
    </row>
    <row r="3704" spans="1:4" ht="11.85" hidden="1" customHeight="1" outlineLevel="5">
      <c r="A3704" s="1154"/>
      <c r="B3704" s="1161" t="s">
        <v>7195</v>
      </c>
      <c r="C3704" s="1154" t="s">
        <v>763</v>
      </c>
      <c r="D3704" s="1156">
        <v>8.81</v>
      </c>
    </row>
    <row r="3705" spans="1:4" ht="11.85" hidden="1" customHeight="1" outlineLevel="4" collapsed="1">
      <c r="A3705" s="1140"/>
      <c r="B3705" s="1146" t="s">
        <v>7196</v>
      </c>
      <c r="C3705" s="1140"/>
      <c r="D3705" s="1141">
        <v>7.36</v>
      </c>
    </row>
    <row r="3706" spans="1:4" ht="11.85" hidden="1" customHeight="1" outlineLevel="5">
      <c r="A3706" s="1154"/>
      <c r="B3706" s="1161" t="s">
        <v>7197</v>
      </c>
      <c r="C3706" s="1154" t="s">
        <v>763</v>
      </c>
      <c r="D3706" s="1156">
        <v>2.52</v>
      </c>
    </row>
    <row r="3707" spans="1:4" ht="11.85" hidden="1" customHeight="1" outlineLevel="5">
      <c r="A3707" s="1154"/>
      <c r="B3707" s="1161" t="s">
        <v>7198</v>
      </c>
      <c r="C3707" s="1154" t="s">
        <v>763</v>
      </c>
      <c r="D3707" s="1156">
        <v>2.92</v>
      </c>
    </row>
    <row r="3708" spans="1:4" ht="11.85" hidden="1" customHeight="1" outlineLevel="5">
      <c r="A3708" s="1154"/>
      <c r="B3708" s="1161" t="s">
        <v>7199</v>
      </c>
      <c r="C3708" s="1154" t="s">
        <v>763</v>
      </c>
      <c r="D3708" s="1156">
        <v>3.51</v>
      </c>
    </row>
    <row r="3709" spans="1:4" ht="11.85" hidden="1" customHeight="1" outlineLevel="5">
      <c r="A3709" s="1154"/>
      <c r="B3709" s="1161" t="s">
        <v>7200</v>
      </c>
      <c r="C3709" s="1154" t="s">
        <v>763</v>
      </c>
      <c r="D3709" s="1156">
        <v>4.1100000000000003</v>
      </c>
    </row>
    <row r="3710" spans="1:4" ht="11.85" hidden="1" customHeight="1" outlineLevel="5">
      <c r="A3710" s="1154"/>
      <c r="B3710" s="1161" t="s">
        <v>7201</v>
      </c>
      <c r="C3710" s="1154" t="s">
        <v>763</v>
      </c>
      <c r="D3710" s="1156">
        <v>5.07</v>
      </c>
    </row>
    <row r="3711" spans="1:4" ht="11.85" hidden="1" customHeight="1" outlineLevel="5">
      <c r="A3711" s="1154"/>
      <c r="B3711" s="1161" t="s">
        <v>7202</v>
      </c>
      <c r="C3711" s="1154" t="s">
        <v>763</v>
      </c>
      <c r="D3711" s="1156">
        <v>6.64</v>
      </c>
    </row>
    <row r="3712" spans="1:4" ht="11.85" hidden="1" customHeight="1" outlineLevel="5">
      <c r="A3712" s="1154"/>
      <c r="B3712" s="1161" t="s">
        <v>7203</v>
      </c>
      <c r="C3712" s="1154" t="s">
        <v>763</v>
      </c>
      <c r="D3712" s="1156">
        <v>5.93</v>
      </c>
    </row>
    <row r="3713" spans="1:4" ht="11.85" hidden="1" customHeight="1" outlineLevel="5">
      <c r="A3713" s="1154"/>
      <c r="B3713" s="1161" t="s">
        <v>7204</v>
      </c>
      <c r="C3713" s="1154" t="s">
        <v>763</v>
      </c>
      <c r="D3713" s="1156">
        <v>7.36</v>
      </c>
    </row>
    <row r="3714" spans="1:4" ht="11.85" hidden="1" customHeight="1" outlineLevel="3" collapsed="1">
      <c r="A3714" s="1140"/>
      <c r="B3714" s="1145" t="s">
        <v>7205</v>
      </c>
      <c r="C3714" s="1140"/>
      <c r="D3714" s="1141">
        <v>8.3800000000000008</v>
      </c>
    </row>
    <row r="3715" spans="1:4" ht="11.85" hidden="1" customHeight="1" outlineLevel="4" collapsed="1">
      <c r="A3715" s="1140"/>
      <c r="B3715" s="1146" t="s">
        <v>7206</v>
      </c>
      <c r="C3715" s="1140"/>
      <c r="D3715" s="1141">
        <v>5.78</v>
      </c>
    </row>
    <row r="3716" spans="1:4" ht="11.85" hidden="1" customHeight="1" outlineLevel="5">
      <c r="A3716" s="1154" t="s">
        <v>7207</v>
      </c>
      <c r="B3716" s="1161" t="s">
        <v>7208</v>
      </c>
      <c r="C3716" s="1154" t="s">
        <v>763</v>
      </c>
      <c r="D3716" s="1156">
        <v>2.54</v>
      </c>
    </row>
    <row r="3717" spans="1:4" ht="11.85" hidden="1" customHeight="1" outlineLevel="5">
      <c r="A3717" s="1154" t="s">
        <v>7209</v>
      </c>
      <c r="B3717" s="1161" t="s">
        <v>7210</v>
      </c>
      <c r="C3717" s="1154" t="s">
        <v>763</v>
      </c>
      <c r="D3717" s="1156">
        <v>2.97</v>
      </c>
    </row>
    <row r="3718" spans="1:4" ht="11.85" hidden="1" customHeight="1" outlineLevel="5">
      <c r="A3718" s="1154" t="s">
        <v>7211</v>
      </c>
      <c r="B3718" s="1161" t="s">
        <v>7212</v>
      </c>
      <c r="C3718" s="1154" t="s">
        <v>763</v>
      </c>
      <c r="D3718" s="1156">
        <v>4.63</v>
      </c>
    </row>
    <row r="3719" spans="1:4" ht="11.85" hidden="1" customHeight="1" outlineLevel="5">
      <c r="A3719" s="1154" t="s">
        <v>7213</v>
      </c>
      <c r="B3719" s="1161" t="s">
        <v>7214</v>
      </c>
      <c r="C3719" s="1154" t="s">
        <v>763</v>
      </c>
      <c r="D3719" s="1156">
        <v>4.51</v>
      </c>
    </row>
    <row r="3720" spans="1:4" ht="11.85" hidden="1" customHeight="1" outlineLevel="5">
      <c r="A3720" s="1154" t="s">
        <v>7215</v>
      </c>
      <c r="B3720" s="1161" t="s">
        <v>7216</v>
      </c>
      <c r="C3720" s="1154" t="s">
        <v>763</v>
      </c>
      <c r="D3720" s="1156">
        <v>5.72</v>
      </c>
    </row>
    <row r="3721" spans="1:4" ht="11.85" hidden="1" customHeight="1" outlineLevel="5">
      <c r="A3721" s="1154" t="s">
        <v>7217</v>
      </c>
      <c r="B3721" s="1161" t="s">
        <v>7218</v>
      </c>
      <c r="C3721" s="1154" t="s">
        <v>763</v>
      </c>
      <c r="D3721" s="1156">
        <v>5.78</v>
      </c>
    </row>
    <row r="3722" spans="1:4" ht="11.85" hidden="1" customHeight="1" outlineLevel="4" collapsed="1">
      <c r="A3722" s="1140"/>
      <c r="B3722" s="1146" t="s">
        <v>7219</v>
      </c>
      <c r="C3722" s="1140"/>
      <c r="D3722" s="1141">
        <v>8.3800000000000008</v>
      </c>
    </row>
    <row r="3723" spans="1:4" ht="11.85" hidden="1" customHeight="1" outlineLevel="5">
      <c r="A3723" s="1154" t="s">
        <v>7220</v>
      </c>
      <c r="B3723" s="1161" t="s">
        <v>7221</v>
      </c>
      <c r="C3723" s="1154" t="s">
        <v>763</v>
      </c>
      <c r="D3723" s="1156">
        <v>3.74</v>
      </c>
    </row>
    <row r="3724" spans="1:4" ht="11.85" hidden="1" customHeight="1" outlineLevel="5">
      <c r="A3724" s="1154" t="s">
        <v>7222</v>
      </c>
      <c r="B3724" s="1161" t="s">
        <v>7223</v>
      </c>
      <c r="C3724" s="1154" t="s">
        <v>763</v>
      </c>
      <c r="D3724" s="1156">
        <v>4.4800000000000004</v>
      </c>
    </row>
    <row r="3725" spans="1:4" ht="11.85" hidden="1" customHeight="1" outlineLevel="5">
      <c r="A3725" s="1154" t="s">
        <v>7224</v>
      </c>
      <c r="B3725" s="1161" t="s">
        <v>7225</v>
      </c>
      <c r="C3725" s="1154" t="s">
        <v>763</v>
      </c>
      <c r="D3725" s="1156">
        <v>5.22</v>
      </c>
    </row>
    <row r="3726" spans="1:4" ht="11.85" hidden="1" customHeight="1" outlineLevel="5">
      <c r="A3726" s="1154" t="s">
        <v>7226</v>
      </c>
      <c r="B3726" s="1161" t="s">
        <v>7227</v>
      </c>
      <c r="C3726" s="1154" t="s">
        <v>763</v>
      </c>
      <c r="D3726" s="1156">
        <v>5.17</v>
      </c>
    </row>
    <row r="3727" spans="1:4" ht="11.85" hidden="1" customHeight="1" outlineLevel="5">
      <c r="A3727" s="1154" t="s">
        <v>7228</v>
      </c>
      <c r="B3727" s="1161" t="s">
        <v>7229</v>
      </c>
      <c r="C3727" s="1154" t="s">
        <v>763</v>
      </c>
      <c r="D3727" s="1156">
        <v>8.3800000000000008</v>
      </c>
    </row>
    <row r="3728" spans="1:4" ht="11.85" hidden="1" customHeight="1" outlineLevel="5">
      <c r="A3728" s="1154" t="s">
        <v>7217</v>
      </c>
      <c r="B3728" s="1161" t="s">
        <v>7230</v>
      </c>
      <c r="C3728" s="1154" t="s">
        <v>763</v>
      </c>
      <c r="D3728" s="1156">
        <v>5.98</v>
      </c>
    </row>
    <row r="3729" spans="1:4" ht="11.85" hidden="1" customHeight="1" outlineLevel="3" collapsed="1">
      <c r="A3729" s="1140"/>
      <c r="B3729" s="1145" t="s">
        <v>7231</v>
      </c>
      <c r="C3729" s="1140"/>
      <c r="D3729" s="1141">
        <v>5.76</v>
      </c>
    </row>
    <row r="3730" spans="1:4" ht="11.85" hidden="1" customHeight="1" outlineLevel="4" collapsed="1">
      <c r="A3730" s="1140"/>
      <c r="B3730" s="1146" t="s">
        <v>7232</v>
      </c>
      <c r="C3730" s="1140"/>
      <c r="D3730" s="1141">
        <v>5.0599999999999996</v>
      </c>
    </row>
    <row r="3731" spans="1:4" ht="11.85" hidden="1" customHeight="1" outlineLevel="5">
      <c r="A3731" s="1154" t="s">
        <v>7233</v>
      </c>
      <c r="B3731" s="1161" t="s">
        <v>7234</v>
      </c>
      <c r="C3731" s="1154" t="s">
        <v>763</v>
      </c>
      <c r="D3731" s="1156">
        <v>2.23</v>
      </c>
    </row>
    <row r="3732" spans="1:4" ht="11.85" hidden="1" customHeight="1" outlineLevel="5">
      <c r="A3732" s="1154" t="s">
        <v>7235</v>
      </c>
      <c r="B3732" s="1161" t="s">
        <v>7236</v>
      </c>
      <c r="C3732" s="1154" t="s">
        <v>763</v>
      </c>
      <c r="D3732" s="1156">
        <v>2.5099999999999998</v>
      </c>
    </row>
    <row r="3733" spans="1:4" ht="11.85" hidden="1" customHeight="1" outlineLevel="5">
      <c r="A3733" s="1154" t="s">
        <v>7237</v>
      </c>
      <c r="B3733" s="1161" t="s">
        <v>7238</v>
      </c>
      <c r="C3733" s="1154" t="s">
        <v>763</v>
      </c>
      <c r="D3733" s="1156">
        <v>3.19</v>
      </c>
    </row>
    <row r="3734" spans="1:4" ht="11.85" hidden="1" customHeight="1" outlineLevel="5">
      <c r="A3734" s="1154" t="s">
        <v>7239</v>
      </c>
      <c r="B3734" s="1161" t="s">
        <v>7240</v>
      </c>
      <c r="C3734" s="1154" t="s">
        <v>763</v>
      </c>
      <c r="D3734" s="1156">
        <v>3.65</v>
      </c>
    </row>
    <row r="3735" spans="1:4" ht="11.85" hidden="1" customHeight="1" outlineLevel="5">
      <c r="A3735" s="1154" t="s">
        <v>7241</v>
      </c>
      <c r="B3735" s="1161" t="s">
        <v>7242</v>
      </c>
      <c r="C3735" s="1154" t="s">
        <v>763</v>
      </c>
      <c r="D3735" s="1156">
        <v>4.5599999999999996</v>
      </c>
    </row>
    <row r="3736" spans="1:4" ht="11.85" hidden="1" customHeight="1" outlineLevel="5">
      <c r="A3736" s="1154" t="s">
        <v>7243</v>
      </c>
      <c r="B3736" s="1161" t="s">
        <v>7244</v>
      </c>
      <c r="C3736" s="1154" t="s">
        <v>763</v>
      </c>
      <c r="D3736" s="1156">
        <v>5.0599999999999996</v>
      </c>
    </row>
    <row r="3737" spans="1:4" ht="11.85" hidden="1" customHeight="1" outlineLevel="4" collapsed="1">
      <c r="A3737" s="1140"/>
      <c r="B3737" s="1146" t="s">
        <v>7245</v>
      </c>
      <c r="C3737" s="1140"/>
      <c r="D3737" s="1141">
        <v>5.76</v>
      </c>
    </row>
    <row r="3738" spans="1:4" ht="11.85" hidden="1" customHeight="1" outlineLevel="5">
      <c r="A3738" s="1154" t="s">
        <v>7246</v>
      </c>
      <c r="B3738" s="1161" t="s">
        <v>7247</v>
      </c>
      <c r="C3738" s="1154" t="s">
        <v>763</v>
      </c>
      <c r="D3738" s="1156">
        <v>2.52</v>
      </c>
    </row>
    <row r="3739" spans="1:4" ht="11.85" hidden="1" customHeight="1" outlineLevel="5">
      <c r="A3739" s="1154" t="s">
        <v>7248</v>
      </c>
      <c r="B3739" s="1161" t="s">
        <v>7249</v>
      </c>
      <c r="C3739" s="1154" t="s">
        <v>763</v>
      </c>
      <c r="D3739" s="1156">
        <v>2.89</v>
      </c>
    </row>
    <row r="3740" spans="1:4" ht="11.85" hidden="1" customHeight="1" outlineLevel="5">
      <c r="A3740" s="1154" t="s">
        <v>7250</v>
      </c>
      <c r="B3740" s="1161" t="s">
        <v>7251</v>
      </c>
      <c r="C3740" s="1154" t="s">
        <v>763</v>
      </c>
      <c r="D3740" s="1156">
        <v>3.66</v>
      </c>
    </row>
    <row r="3741" spans="1:4" ht="11.85" hidden="1" customHeight="1" outlineLevel="5">
      <c r="A3741" s="1154" t="s">
        <v>7252</v>
      </c>
      <c r="B3741" s="1161" t="s">
        <v>7253</v>
      </c>
      <c r="C3741" s="1154" t="s">
        <v>763</v>
      </c>
      <c r="D3741" s="1156">
        <v>4.21</v>
      </c>
    </row>
    <row r="3742" spans="1:4" ht="11.85" hidden="1" customHeight="1" outlineLevel="5">
      <c r="A3742" s="1154" t="s">
        <v>7254</v>
      </c>
      <c r="B3742" s="1161" t="s">
        <v>7255</v>
      </c>
      <c r="C3742" s="1154" t="s">
        <v>763</v>
      </c>
      <c r="D3742" s="1156">
        <v>5.31</v>
      </c>
    </row>
    <row r="3743" spans="1:4" ht="11.85" hidden="1" customHeight="1" outlineLevel="5">
      <c r="A3743" s="1154" t="s">
        <v>7256</v>
      </c>
      <c r="B3743" s="1161" t="s">
        <v>7257</v>
      </c>
      <c r="C3743" s="1154" t="s">
        <v>763</v>
      </c>
      <c r="D3743" s="1156">
        <v>5.76</v>
      </c>
    </row>
    <row r="3744" spans="1:4" ht="11.85" hidden="1" customHeight="1" outlineLevel="3" collapsed="1">
      <c r="A3744" s="1140"/>
      <c r="B3744" s="1145" t="s">
        <v>7258</v>
      </c>
      <c r="C3744" s="1140"/>
      <c r="D3744" s="1141">
        <v>8.4499999999999993</v>
      </c>
    </row>
    <row r="3745" spans="1:4" ht="11.85" hidden="1" customHeight="1" outlineLevel="4" collapsed="1">
      <c r="A3745" s="1140"/>
      <c r="B3745" s="1146" t="s">
        <v>345</v>
      </c>
      <c r="C3745" s="1140"/>
      <c r="D3745" s="1141">
        <v>8.4499999999999993</v>
      </c>
    </row>
    <row r="3746" spans="1:4" ht="11.85" hidden="1" customHeight="1" outlineLevel="5">
      <c r="A3746" s="1154"/>
      <c r="B3746" s="1161" t="s">
        <v>7259</v>
      </c>
      <c r="C3746" s="1154" t="s">
        <v>763</v>
      </c>
      <c r="D3746" s="1156">
        <v>2.44</v>
      </c>
    </row>
    <row r="3747" spans="1:4" ht="11.85" hidden="1" customHeight="1" outlineLevel="5">
      <c r="A3747" s="1154"/>
      <c r="B3747" s="1161" t="s">
        <v>7260</v>
      </c>
      <c r="C3747" s="1154" t="s">
        <v>763</v>
      </c>
      <c r="D3747" s="1156">
        <v>2.88</v>
      </c>
    </row>
    <row r="3748" spans="1:4" ht="11.85" hidden="1" customHeight="1" outlineLevel="5">
      <c r="A3748" s="1154"/>
      <c r="B3748" s="1161" t="s">
        <v>7261</v>
      </c>
      <c r="C3748" s="1154" t="s">
        <v>763</v>
      </c>
      <c r="D3748" s="1156">
        <v>3.79</v>
      </c>
    </row>
    <row r="3749" spans="1:4" ht="11.85" hidden="1" customHeight="1" outlineLevel="5">
      <c r="A3749" s="1154"/>
      <c r="B3749" s="1161" t="s">
        <v>7262</v>
      </c>
      <c r="C3749" s="1154" t="s">
        <v>763</v>
      </c>
      <c r="D3749" s="1156">
        <v>3.46</v>
      </c>
    </row>
    <row r="3750" spans="1:4" ht="11.85" hidden="1" customHeight="1" outlineLevel="5">
      <c r="A3750" s="1154"/>
      <c r="B3750" s="1161" t="s">
        <v>7263</v>
      </c>
      <c r="C3750" s="1154" t="s">
        <v>763</v>
      </c>
      <c r="D3750" s="1156">
        <v>4.1399999999999997</v>
      </c>
    </row>
    <row r="3751" spans="1:4" ht="11.85" hidden="1" customHeight="1" outlineLevel="5">
      <c r="A3751" s="1154"/>
      <c r="B3751" s="1161" t="s">
        <v>7264</v>
      </c>
      <c r="C3751" s="1154" t="s">
        <v>763</v>
      </c>
      <c r="D3751" s="1156">
        <v>8.4499999999999993</v>
      </c>
    </row>
    <row r="3752" spans="1:4" ht="11.85" hidden="1" customHeight="1" outlineLevel="4" collapsed="1">
      <c r="A3752" s="1140"/>
      <c r="B3752" s="1146" t="s">
        <v>1771</v>
      </c>
      <c r="C3752" s="1140"/>
      <c r="D3752" s="1141">
        <v>7.3</v>
      </c>
    </row>
    <row r="3753" spans="1:4" ht="11.85" hidden="1" customHeight="1" outlineLevel="5">
      <c r="A3753" s="1154"/>
      <c r="B3753" s="1161" t="s">
        <v>7265</v>
      </c>
      <c r="C3753" s="1154" t="s">
        <v>763</v>
      </c>
      <c r="D3753" s="1156">
        <v>3.74</v>
      </c>
    </row>
    <row r="3754" spans="1:4" ht="11.85" hidden="1" customHeight="1" outlineLevel="5">
      <c r="A3754" s="1154"/>
      <c r="B3754" s="1161" t="s">
        <v>7266</v>
      </c>
      <c r="C3754" s="1154" t="s">
        <v>763</v>
      </c>
      <c r="D3754" s="1156">
        <v>3.43</v>
      </c>
    </row>
    <row r="3755" spans="1:4" ht="11.85" hidden="1" customHeight="1" outlineLevel="5">
      <c r="A3755" s="1154"/>
      <c r="B3755" s="1161" t="s">
        <v>7267</v>
      </c>
      <c r="C3755" s="1154" t="s">
        <v>763</v>
      </c>
      <c r="D3755" s="1156">
        <v>3.52</v>
      </c>
    </row>
    <row r="3756" spans="1:4" ht="11.85" hidden="1" customHeight="1" outlineLevel="5">
      <c r="A3756" s="1154"/>
      <c r="B3756" s="1161" t="s">
        <v>7268</v>
      </c>
      <c r="C3756" s="1154" t="s">
        <v>763</v>
      </c>
      <c r="D3756" s="1156">
        <v>4.2</v>
      </c>
    </row>
    <row r="3757" spans="1:4" ht="11.85" hidden="1" customHeight="1" outlineLevel="5">
      <c r="A3757" s="1154"/>
      <c r="B3757" s="1161" t="s">
        <v>7269</v>
      </c>
      <c r="C3757" s="1154" t="s">
        <v>763</v>
      </c>
      <c r="D3757" s="1156">
        <v>4.75</v>
      </c>
    </row>
    <row r="3758" spans="1:4" ht="11.85" hidden="1" customHeight="1" outlineLevel="5">
      <c r="A3758" s="1154"/>
      <c r="B3758" s="1161" t="s">
        <v>7270</v>
      </c>
      <c r="C3758" s="1154" t="s">
        <v>763</v>
      </c>
      <c r="D3758" s="1156">
        <v>7.3</v>
      </c>
    </row>
    <row r="3759" spans="1:4" ht="11.85" hidden="1" customHeight="1" outlineLevel="2" collapsed="1">
      <c r="A3759" s="1140"/>
      <c r="B3759" s="1143" t="s">
        <v>7271</v>
      </c>
      <c r="C3759" s="1140"/>
      <c r="D3759" s="1141">
        <v>120.9</v>
      </c>
    </row>
    <row r="3760" spans="1:4" ht="11.85" hidden="1" customHeight="1" outlineLevel="3">
      <c r="A3760" s="1160">
        <v>90003312</v>
      </c>
      <c r="B3760" s="1158" t="s">
        <v>7272</v>
      </c>
      <c r="C3760" s="1154" t="s">
        <v>763</v>
      </c>
      <c r="D3760" s="1156">
        <v>90.55</v>
      </c>
    </row>
    <row r="3761" spans="1:4" ht="11.85" hidden="1" customHeight="1" outlineLevel="3">
      <c r="A3761" s="1160">
        <v>90003313</v>
      </c>
      <c r="B3761" s="1158" t="s">
        <v>7273</v>
      </c>
      <c r="C3761" s="1154" t="s">
        <v>763</v>
      </c>
      <c r="D3761" s="1156">
        <v>99.67</v>
      </c>
    </row>
    <row r="3762" spans="1:4" ht="11.85" hidden="1" customHeight="1" outlineLevel="3">
      <c r="A3762" s="1160">
        <v>90003314</v>
      </c>
      <c r="B3762" s="1158" t="s">
        <v>7274</v>
      </c>
      <c r="C3762" s="1154" t="s">
        <v>763</v>
      </c>
      <c r="D3762" s="1156">
        <v>111.55</v>
      </c>
    </row>
    <row r="3763" spans="1:4" ht="11.85" hidden="1" customHeight="1" outlineLevel="3">
      <c r="A3763" s="1160">
        <v>90003315</v>
      </c>
      <c r="B3763" s="1158" t="s">
        <v>7275</v>
      </c>
      <c r="C3763" s="1154" t="s">
        <v>763</v>
      </c>
      <c r="D3763" s="1156">
        <v>120.9</v>
      </c>
    </row>
    <row r="3764" spans="1:4" ht="11.85" hidden="1" customHeight="1" outlineLevel="2" collapsed="1">
      <c r="A3764" s="1140"/>
      <c r="B3764" s="1143" t="s">
        <v>7276</v>
      </c>
      <c r="C3764" s="1140"/>
      <c r="D3764" s="1141">
        <v>62.98</v>
      </c>
    </row>
    <row r="3765" spans="1:4" ht="22.35" hidden="1" customHeight="1" outlineLevel="3">
      <c r="A3765" s="1154" t="s">
        <v>7277</v>
      </c>
      <c r="B3765" s="1158" t="s">
        <v>7278</v>
      </c>
      <c r="C3765" s="1154" t="s">
        <v>763</v>
      </c>
      <c r="D3765" s="1156">
        <v>38.909999999999997</v>
      </c>
    </row>
    <row r="3766" spans="1:4" ht="22.35" hidden="1" customHeight="1" outlineLevel="3">
      <c r="A3766" s="1154" t="s">
        <v>7279</v>
      </c>
      <c r="B3766" s="1158" t="s">
        <v>7280</v>
      </c>
      <c r="C3766" s="1154" t="s">
        <v>763</v>
      </c>
      <c r="D3766" s="1156">
        <v>38.909999999999997</v>
      </c>
    </row>
    <row r="3767" spans="1:4" ht="22.35" hidden="1" customHeight="1" outlineLevel="3">
      <c r="A3767" s="1154" t="s">
        <v>7281</v>
      </c>
      <c r="B3767" s="1158" t="s">
        <v>7282</v>
      </c>
      <c r="C3767" s="1154" t="s">
        <v>763</v>
      </c>
      <c r="D3767" s="1156">
        <v>28.43</v>
      </c>
    </row>
    <row r="3768" spans="1:4" ht="22.35" hidden="1" customHeight="1" outlineLevel="3">
      <c r="A3768" s="1154" t="s">
        <v>7283</v>
      </c>
      <c r="B3768" s="1158" t="s">
        <v>7284</v>
      </c>
      <c r="C3768" s="1154" t="s">
        <v>763</v>
      </c>
      <c r="D3768" s="1156">
        <v>28.43</v>
      </c>
    </row>
    <row r="3769" spans="1:4" ht="22.35" hidden="1" customHeight="1" outlineLevel="3">
      <c r="A3769" s="1154" t="s">
        <v>7285</v>
      </c>
      <c r="B3769" s="1158" t="s">
        <v>7286</v>
      </c>
      <c r="C3769" s="1154" t="s">
        <v>763</v>
      </c>
      <c r="D3769" s="1156">
        <v>24.69</v>
      </c>
    </row>
    <row r="3770" spans="1:4" ht="22.35" hidden="1" customHeight="1" outlineLevel="3">
      <c r="A3770" s="1154" t="s">
        <v>7287</v>
      </c>
      <c r="B3770" s="1158" t="s">
        <v>7288</v>
      </c>
      <c r="C3770" s="1154" t="s">
        <v>763</v>
      </c>
      <c r="D3770" s="1156">
        <v>24.69</v>
      </c>
    </row>
    <row r="3771" spans="1:4" ht="22.35" hidden="1" customHeight="1" outlineLevel="3">
      <c r="A3771" s="1154" t="s">
        <v>7289</v>
      </c>
      <c r="B3771" s="1158" t="s">
        <v>7290</v>
      </c>
      <c r="C3771" s="1154" t="s">
        <v>763</v>
      </c>
      <c r="D3771" s="1156">
        <v>36.159999999999997</v>
      </c>
    </row>
    <row r="3772" spans="1:4" ht="22.35" hidden="1" customHeight="1" outlineLevel="3">
      <c r="A3772" s="1154" t="s">
        <v>7291</v>
      </c>
      <c r="B3772" s="1158" t="s">
        <v>7292</v>
      </c>
      <c r="C3772" s="1154" t="s">
        <v>763</v>
      </c>
      <c r="D3772" s="1156">
        <v>44.98</v>
      </c>
    </row>
    <row r="3773" spans="1:4" ht="22.35" hidden="1" customHeight="1" outlineLevel="3">
      <c r="A3773" s="1154" t="s">
        <v>7293</v>
      </c>
      <c r="B3773" s="1158" t="s">
        <v>7294</v>
      </c>
      <c r="C3773" s="1154" t="s">
        <v>763</v>
      </c>
      <c r="D3773" s="1156">
        <v>56.88</v>
      </c>
    </row>
    <row r="3774" spans="1:4" ht="22.35" hidden="1" customHeight="1" outlineLevel="3">
      <c r="A3774" s="1154" t="s">
        <v>7295</v>
      </c>
      <c r="B3774" s="1158" t="s">
        <v>7296</v>
      </c>
      <c r="C3774" s="1154" t="s">
        <v>763</v>
      </c>
      <c r="D3774" s="1156">
        <v>62.98</v>
      </c>
    </row>
    <row r="3775" spans="1:4" ht="11.85" hidden="1" customHeight="1" outlineLevel="3">
      <c r="A3775" s="1154" t="s">
        <v>7297</v>
      </c>
      <c r="B3775" s="1158" t="s">
        <v>7298</v>
      </c>
      <c r="C3775" s="1154" t="s">
        <v>763</v>
      </c>
      <c r="D3775" s="1156">
        <v>23.04</v>
      </c>
    </row>
    <row r="3776" spans="1:4" ht="11.85" hidden="1" customHeight="1" outlineLevel="3">
      <c r="A3776" s="1154" t="s">
        <v>7299</v>
      </c>
      <c r="B3776" s="1158" t="s">
        <v>7300</v>
      </c>
      <c r="C3776" s="1154" t="s">
        <v>763</v>
      </c>
      <c r="D3776" s="1156">
        <v>24.1</v>
      </c>
    </row>
    <row r="3777" spans="1:4" ht="11.85" hidden="1" customHeight="1" outlineLevel="3">
      <c r="A3777" s="1154"/>
      <c r="B3777" s="1158" t="s">
        <v>7301</v>
      </c>
      <c r="C3777" s="1154" t="s">
        <v>763</v>
      </c>
      <c r="D3777" s="1156">
        <v>13.06</v>
      </c>
    </row>
    <row r="3778" spans="1:4" ht="11.85" hidden="1" customHeight="1" outlineLevel="1" collapsed="1">
      <c r="A3778" s="1140"/>
      <c r="B3778" s="1142" t="s">
        <v>7302</v>
      </c>
      <c r="C3778" s="1140"/>
      <c r="D3778" s="1141">
        <v>17.600000000000001</v>
      </c>
    </row>
    <row r="3779" spans="1:4" ht="11.85" hidden="1" customHeight="1" outlineLevel="2" collapsed="1">
      <c r="A3779" s="1140"/>
      <c r="B3779" s="1143" t="s">
        <v>7303</v>
      </c>
      <c r="C3779" s="1140"/>
      <c r="D3779" s="1141">
        <v>2.44</v>
      </c>
    </row>
    <row r="3780" spans="1:4" ht="11.85" hidden="1" customHeight="1" outlineLevel="3" collapsed="1">
      <c r="A3780" s="1140"/>
      <c r="B3780" s="1145" t="s">
        <v>7304</v>
      </c>
      <c r="C3780" s="1140"/>
      <c r="D3780" s="1141">
        <v>0.68</v>
      </c>
    </row>
    <row r="3781" spans="1:4" ht="11.85" hidden="1" customHeight="1" outlineLevel="4" collapsed="1">
      <c r="A3781" s="1140"/>
      <c r="B3781" s="1146" t="s">
        <v>7305</v>
      </c>
      <c r="C3781" s="1140"/>
      <c r="D3781" s="1141">
        <v>0.5</v>
      </c>
    </row>
    <row r="3782" spans="1:4" ht="11.85" hidden="1" customHeight="1" outlineLevel="5">
      <c r="A3782" s="1154" t="s">
        <v>7306</v>
      </c>
      <c r="B3782" s="1161" t="s">
        <v>7307</v>
      </c>
      <c r="C3782" s="1154" t="s">
        <v>763</v>
      </c>
      <c r="D3782" s="1156">
        <v>0.5</v>
      </c>
    </row>
    <row r="3783" spans="1:4" ht="11.85" hidden="1" customHeight="1" outlineLevel="5">
      <c r="A3783" s="1154" t="s">
        <v>7308</v>
      </c>
      <c r="B3783" s="1161" t="s">
        <v>7309</v>
      </c>
      <c r="C3783" s="1154" t="s">
        <v>763</v>
      </c>
      <c r="D3783" s="1156">
        <v>0.47</v>
      </c>
    </row>
    <row r="3784" spans="1:4" ht="11.85" hidden="1" customHeight="1" outlineLevel="5">
      <c r="A3784" s="1154" t="s">
        <v>7310</v>
      </c>
      <c r="B3784" s="1161" t="s">
        <v>7311</v>
      </c>
      <c r="C3784" s="1154" t="s">
        <v>763</v>
      </c>
      <c r="D3784" s="1156">
        <v>0.5</v>
      </c>
    </row>
    <row r="3785" spans="1:4" ht="11.85" hidden="1" customHeight="1" outlineLevel="4" collapsed="1">
      <c r="A3785" s="1140"/>
      <c r="B3785" s="1146" t="s">
        <v>7312</v>
      </c>
      <c r="C3785" s="1140"/>
      <c r="D3785" s="1141">
        <v>0.41</v>
      </c>
    </row>
    <row r="3786" spans="1:4" ht="11.85" hidden="1" customHeight="1" outlineLevel="5">
      <c r="A3786" s="1154"/>
      <c r="B3786" s="1161" t="s">
        <v>7313</v>
      </c>
      <c r="C3786" s="1154" t="s">
        <v>763</v>
      </c>
      <c r="D3786" s="1156">
        <v>7.0000000000000007E-2</v>
      </c>
    </row>
    <row r="3787" spans="1:4" ht="11.85" hidden="1" customHeight="1" outlineLevel="5">
      <c r="A3787" s="1154"/>
      <c r="B3787" s="1161" t="s">
        <v>7314</v>
      </c>
      <c r="C3787" s="1154" t="s">
        <v>763</v>
      </c>
      <c r="D3787" s="1156">
        <v>0.13</v>
      </c>
    </row>
    <row r="3788" spans="1:4" ht="11.85" hidden="1" customHeight="1" outlineLevel="5">
      <c r="A3788" s="1154"/>
      <c r="B3788" s="1161" t="s">
        <v>7315</v>
      </c>
      <c r="C3788" s="1154" t="s">
        <v>763</v>
      </c>
      <c r="D3788" s="1156">
        <v>0.08</v>
      </c>
    </row>
    <row r="3789" spans="1:4" ht="11.85" hidden="1" customHeight="1" outlineLevel="5">
      <c r="A3789" s="1154"/>
      <c r="B3789" s="1161" t="s">
        <v>7316</v>
      </c>
      <c r="C3789" s="1154" t="s">
        <v>763</v>
      </c>
      <c r="D3789" s="1156">
        <v>0.08</v>
      </c>
    </row>
    <row r="3790" spans="1:4" ht="11.85" hidden="1" customHeight="1" outlineLevel="5">
      <c r="A3790" s="1154"/>
      <c r="B3790" s="1161" t="s">
        <v>7317</v>
      </c>
      <c r="C3790" s="1154" t="s">
        <v>763</v>
      </c>
      <c r="D3790" s="1156">
        <v>0.08</v>
      </c>
    </row>
    <row r="3791" spans="1:4" ht="11.85" hidden="1" customHeight="1" outlineLevel="5">
      <c r="A3791" s="1154"/>
      <c r="B3791" s="1161" t="s">
        <v>7318</v>
      </c>
      <c r="C3791" s="1154" t="s">
        <v>2426</v>
      </c>
      <c r="D3791" s="1156">
        <v>0.41</v>
      </c>
    </row>
    <row r="3792" spans="1:4" ht="11.85" hidden="1" customHeight="1" outlineLevel="5">
      <c r="A3792" s="1154"/>
      <c r="B3792" s="1161" t="s">
        <v>7319</v>
      </c>
      <c r="C3792" s="1154" t="s">
        <v>763</v>
      </c>
      <c r="D3792" s="1156">
        <v>0.08</v>
      </c>
    </row>
    <row r="3793" spans="1:4" ht="11.85" hidden="1" customHeight="1" outlineLevel="5">
      <c r="A3793" s="1154"/>
      <c r="B3793" s="1161" t="s">
        <v>7320</v>
      </c>
      <c r="C3793" s="1154" t="s">
        <v>763</v>
      </c>
      <c r="D3793" s="1156">
        <v>0.08</v>
      </c>
    </row>
    <row r="3794" spans="1:4" ht="11.85" hidden="1" customHeight="1" outlineLevel="5">
      <c r="A3794" s="1154"/>
      <c r="B3794" s="1161" t="s">
        <v>7321</v>
      </c>
      <c r="C3794" s="1154" t="s">
        <v>763</v>
      </c>
      <c r="D3794" s="1156">
        <v>0.08</v>
      </c>
    </row>
    <row r="3795" spans="1:4" ht="11.85" hidden="1" customHeight="1" outlineLevel="5">
      <c r="A3795" s="1154"/>
      <c r="B3795" s="1161" t="s">
        <v>7322</v>
      </c>
      <c r="C3795" s="1154" t="s">
        <v>763</v>
      </c>
      <c r="D3795" s="1156">
        <v>0.09</v>
      </c>
    </row>
    <row r="3796" spans="1:4" ht="11.85" hidden="1" customHeight="1" outlineLevel="5">
      <c r="A3796" s="1154"/>
      <c r="B3796" s="1161" t="s">
        <v>7323</v>
      </c>
      <c r="C3796" s="1154" t="s">
        <v>2426</v>
      </c>
      <c r="D3796" s="1156">
        <v>0.41</v>
      </c>
    </row>
    <row r="3797" spans="1:4" ht="11.85" hidden="1" customHeight="1" outlineLevel="5">
      <c r="A3797" s="1154"/>
      <c r="B3797" s="1161" t="s">
        <v>7324</v>
      </c>
      <c r="C3797" s="1154" t="s">
        <v>763</v>
      </c>
      <c r="D3797" s="1156">
        <v>0.08</v>
      </c>
    </row>
    <row r="3798" spans="1:4" ht="11.85" hidden="1" customHeight="1" outlineLevel="5">
      <c r="A3798" s="1154"/>
      <c r="B3798" s="1161" t="s">
        <v>7325</v>
      </c>
      <c r="C3798" s="1154" t="s">
        <v>763</v>
      </c>
      <c r="D3798" s="1156">
        <v>0.08</v>
      </c>
    </row>
    <row r="3799" spans="1:4" ht="11.85" hidden="1" customHeight="1" outlineLevel="5">
      <c r="A3799" s="1154"/>
      <c r="B3799" s="1161" t="s">
        <v>7326</v>
      </c>
      <c r="C3799" s="1154" t="s">
        <v>763</v>
      </c>
      <c r="D3799" s="1156">
        <v>0.08</v>
      </c>
    </row>
    <row r="3800" spans="1:4" ht="11.85" hidden="1" customHeight="1" outlineLevel="5">
      <c r="A3800" s="1154"/>
      <c r="B3800" s="1161" t="s">
        <v>7327</v>
      </c>
      <c r="C3800" s="1154" t="s">
        <v>763</v>
      </c>
      <c r="D3800" s="1156">
        <v>0.08</v>
      </c>
    </row>
    <row r="3801" spans="1:4" ht="11.85" hidden="1" customHeight="1" outlineLevel="5">
      <c r="A3801" s="1154"/>
      <c r="B3801" s="1161" t="s">
        <v>7328</v>
      </c>
      <c r="C3801" s="1154" t="s">
        <v>763</v>
      </c>
      <c r="D3801" s="1156">
        <v>0.09</v>
      </c>
    </row>
    <row r="3802" spans="1:4" ht="11.85" hidden="1" customHeight="1" outlineLevel="5">
      <c r="A3802" s="1154"/>
      <c r="B3802" s="1161" t="s">
        <v>7329</v>
      </c>
      <c r="C3802" s="1154" t="s">
        <v>763</v>
      </c>
      <c r="D3802" s="1156">
        <v>0.08</v>
      </c>
    </row>
    <row r="3803" spans="1:4" ht="11.85" hidden="1" customHeight="1" outlineLevel="5">
      <c r="A3803" s="1154"/>
      <c r="B3803" s="1161" t="s">
        <v>7330</v>
      </c>
      <c r="C3803" s="1154" t="s">
        <v>763</v>
      </c>
      <c r="D3803" s="1156">
        <v>0.08</v>
      </c>
    </row>
    <row r="3804" spans="1:4" ht="11.85" hidden="1" customHeight="1" outlineLevel="5">
      <c r="A3804" s="1154"/>
      <c r="B3804" s="1161" t="s">
        <v>7331</v>
      </c>
      <c r="C3804" s="1154" t="s">
        <v>2426</v>
      </c>
      <c r="D3804" s="1156">
        <v>0.41</v>
      </c>
    </row>
    <row r="3805" spans="1:4" ht="11.85" hidden="1" customHeight="1" outlineLevel="5">
      <c r="A3805" s="1154"/>
      <c r="B3805" s="1161" t="s">
        <v>7332</v>
      </c>
      <c r="C3805" s="1154" t="s">
        <v>763</v>
      </c>
      <c r="D3805" s="1156">
        <v>0.08</v>
      </c>
    </row>
    <row r="3806" spans="1:4" ht="11.85" hidden="1" customHeight="1" outlineLevel="5">
      <c r="A3806" s="1154"/>
      <c r="B3806" s="1161" t="s">
        <v>7333</v>
      </c>
      <c r="C3806" s="1154" t="s">
        <v>763</v>
      </c>
      <c r="D3806" s="1156">
        <v>0.08</v>
      </c>
    </row>
    <row r="3807" spans="1:4" ht="11.85" hidden="1" customHeight="1" outlineLevel="5">
      <c r="A3807" s="1154"/>
      <c r="B3807" s="1161" t="s">
        <v>7334</v>
      </c>
      <c r="C3807" s="1154" t="s">
        <v>763</v>
      </c>
      <c r="D3807" s="1156">
        <v>0.09</v>
      </c>
    </row>
    <row r="3808" spans="1:4" ht="11.85" hidden="1" customHeight="1" outlineLevel="5">
      <c r="A3808" s="1154"/>
      <c r="B3808" s="1161" t="s">
        <v>7335</v>
      </c>
      <c r="C3808" s="1154" t="s">
        <v>2426</v>
      </c>
      <c r="D3808" s="1156">
        <v>0.41</v>
      </c>
    </row>
    <row r="3809" spans="1:4" ht="11.85" hidden="1" customHeight="1" outlineLevel="5">
      <c r="A3809" s="1154"/>
      <c r="B3809" s="1161" t="s">
        <v>7336</v>
      </c>
      <c r="C3809" s="1154" t="s">
        <v>763</v>
      </c>
      <c r="D3809" s="1156">
        <v>0.08</v>
      </c>
    </row>
    <row r="3810" spans="1:4" ht="11.85" hidden="1" customHeight="1" outlineLevel="5">
      <c r="A3810" s="1154"/>
      <c r="B3810" s="1161" t="s">
        <v>7337</v>
      </c>
      <c r="C3810" s="1154" t="s">
        <v>763</v>
      </c>
      <c r="D3810" s="1156">
        <v>0.08</v>
      </c>
    </row>
    <row r="3811" spans="1:4" ht="11.85" hidden="1" customHeight="1" outlineLevel="5">
      <c r="A3811" s="1154"/>
      <c r="B3811" s="1161" t="s">
        <v>7338</v>
      </c>
      <c r="C3811" s="1154" t="s">
        <v>763</v>
      </c>
      <c r="D3811" s="1156">
        <v>0.09</v>
      </c>
    </row>
    <row r="3812" spans="1:4" ht="11.85" hidden="1" customHeight="1" outlineLevel="5">
      <c r="A3812" s="1154"/>
      <c r="B3812" s="1161" t="s">
        <v>7339</v>
      </c>
      <c r="C3812" s="1154" t="s">
        <v>763</v>
      </c>
      <c r="D3812" s="1156">
        <v>0.08</v>
      </c>
    </row>
    <row r="3813" spans="1:4" ht="11.85" hidden="1" customHeight="1" outlineLevel="5">
      <c r="A3813" s="1154"/>
      <c r="B3813" s="1161" t="s">
        <v>7340</v>
      </c>
      <c r="C3813" s="1154" t="s">
        <v>763</v>
      </c>
      <c r="D3813" s="1156">
        <v>0.09</v>
      </c>
    </row>
    <row r="3814" spans="1:4" ht="11.85" hidden="1" customHeight="1" outlineLevel="5">
      <c r="A3814" s="1154"/>
      <c r="B3814" s="1161" t="s">
        <v>7341</v>
      </c>
      <c r="C3814" s="1154" t="s">
        <v>763</v>
      </c>
      <c r="D3814" s="1156">
        <v>0.08</v>
      </c>
    </row>
    <row r="3815" spans="1:4" ht="11.85" hidden="1" customHeight="1" outlineLevel="5">
      <c r="A3815" s="1154"/>
      <c r="B3815" s="1161" t="s">
        <v>7342</v>
      </c>
      <c r="C3815" s="1154" t="s">
        <v>763</v>
      </c>
      <c r="D3815" s="1156">
        <v>0.08</v>
      </c>
    </row>
    <row r="3816" spans="1:4" ht="11.85" hidden="1" customHeight="1" outlineLevel="5">
      <c r="A3816" s="1154"/>
      <c r="B3816" s="1161" t="s">
        <v>7343</v>
      </c>
      <c r="C3816" s="1154" t="s">
        <v>763</v>
      </c>
      <c r="D3816" s="1156">
        <v>0.09</v>
      </c>
    </row>
    <row r="3817" spans="1:4" ht="11.85" hidden="1" customHeight="1" outlineLevel="5">
      <c r="A3817" s="1154"/>
      <c r="B3817" s="1161" t="s">
        <v>7344</v>
      </c>
      <c r="C3817" s="1154" t="s">
        <v>763</v>
      </c>
      <c r="D3817" s="1156">
        <v>0.08</v>
      </c>
    </row>
    <row r="3818" spans="1:4" ht="11.85" hidden="1" customHeight="1" outlineLevel="4" collapsed="1">
      <c r="A3818" s="1140"/>
      <c r="B3818" s="1146" t="s">
        <v>7345</v>
      </c>
      <c r="C3818" s="1140"/>
      <c r="D3818" s="1141">
        <v>0.68</v>
      </c>
    </row>
    <row r="3819" spans="1:4" ht="11.85" hidden="1" customHeight="1" outlineLevel="5">
      <c r="A3819" s="1154"/>
      <c r="B3819" s="1161" t="s">
        <v>7346</v>
      </c>
      <c r="C3819" s="1154" t="s">
        <v>763</v>
      </c>
      <c r="D3819" s="1156">
        <v>0.15</v>
      </c>
    </row>
    <row r="3820" spans="1:4" ht="11.85" hidden="1" customHeight="1" outlineLevel="5">
      <c r="A3820" s="1154"/>
      <c r="B3820" s="1161" t="s">
        <v>7347</v>
      </c>
      <c r="C3820" s="1154" t="s">
        <v>763</v>
      </c>
      <c r="D3820" s="1156">
        <v>0.09</v>
      </c>
    </row>
    <row r="3821" spans="1:4" ht="11.85" hidden="1" customHeight="1" outlineLevel="5">
      <c r="A3821" s="1154"/>
      <c r="B3821" s="1161" t="s">
        <v>7348</v>
      </c>
      <c r="C3821" s="1154" t="s">
        <v>763</v>
      </c>
      <c r="D3821" s="1156">
        <v>0.09</v>
      </c>
    </row>
    <row r="3822" spans="1:4" ht="11.85" hidden="1" customHeight="1" outlineLevel="5">
      <c r="A3822" s="1160">
        <v>1112</v>
      </c>
      <c r="B3822" s="1161" t="s">
        <v>7349</v>
      </c>
      <c r="C3822" s="1154" t="s">
        <v>763</v>
      </c>
      <c r="D3822" s="1156">
        <v>0.09</v>
      </c>
    </row>
    <row r="3823" spans="1:4" ht="11.85" hidden="1" customHeight="1" outlineLevel="5">
      <c r="A3823" s="1154"/>
      <c r="B3823" s="1161" t="s">
        <v>7350</v>
      </c>
      <c r="C3823" s="1154" t="s">
        <v>763</v>
      </c>
      <c r="D3823" s="1156">
        <v>0.09</v>
      </c>
    </row>
    <row r="3824" spans="1:4" ht="11.85" hidden="1" customHeight="1" outlineLevel="5">
      <c r="A3824" s="1154"/>
      <c r="B3824" s="1161" t="s">
        <v>7351</v>
      </c>
      <c r="C3824" s="1154" t="s">
        <v>763</v>
      </c>
      <c r="D3824" s="1156">
        <v>0.09</v>
      </c>
    </row>
    <row r="3825" spans="1:4" ht="11.85" hidden="1" customHeight="1" outlineLevel="5">
      <c r="A3825" s="1154"/>
      <c r="B3825" s="1161" t="s">
        <v>7352</v>
      </c>
      <c r="C3825" s="1154" t="s">
        <v>763</v>
      </c>
      <c r="D3825" s="1156">
        <v>0.09</v>
      </c>
    </row>
    <row r="3826" spans="1:4" ht="11.85" hidden="1" customHeight="1" outlineLevel="5">
      <c r="A3826" s="1154"/>
      <c r="B3826" s="1161" t="s">
        <v>7353</v>
      </c>
      <c r="C3826" s="1154" t="s">
        <v>763</v>
      </c>
      <c r="D3826" s="1156">
        <v>0.09</v>
      </c>
    </row>
    <row r="3827" spans="1:4" ht="11.85" hidden="1" customHeight="1" outlineLevel="5">
      <c r="A3827" s="1154"/>
      <c r="B3827" s="1161" t="s">
        <v>7354</v>
      </c>
      <c r="C3827" s="1154" t="s">
        <v>763</v>
      </c>
      <c r="D3827" s="1156">
        <v>0.09</v>
      </c>
    </row>
    <row r="3828" spans="1:4" ht="11.85" hidden="1" customHeight="1" outlineLevel="5">
      <c r="A3828" s="1154"/>
      <c r="B3828" s="1161" t="s">
        <v>7355</v>
      </c>
      <c r="C3828" s="1154" t="s">
        <v>763</v>
      </c>
      <c r="D3828" s="1156">
        <v>0.09</v>
      </c>
    </row>
    <row r="3829" spans="1:4" ht="11.85" hidden="1" customHeight="1" outlineLevel="5">
      <c r="A3829" s="1154"/>
      <c r="B3829" s="1161" t="s">
        <v>7356</v>
      </c>
      <c r="C3829" s="1154" t="s">
        <v>763</v>
      </c>
      <c r="D3829" s="1156">
        <v>0.09</v>
      </c>
    </row>
    <row r="3830" spans="1:4" ht="11.85" hidden="1" customHeight="1" outlineLevel="5">
      <c r="A3830" s="1154"/>
      <c r="B3830" s="1161" t="s">
        <v>7357</v>
      </c>
      <c r="C3830" s="1154" t="s">
        <v>763</v>
      </c>
      <c r="D3830" s="1156">
        <v>0.09</v>
      </c>
    </row>
    <row r="3831" spans="1:4" ht="11.85" hidden="1" customHeight="1" outlineLevel="5">
      <c r="A3831" s="1154"/>
      <c r="B3831" s="1161" t="s">
        <v>7358</v>
      </c>
      <c r="C3831" s="1154" t="s">
        <v>763</v>
      </c>
      <c r="D3831" s="1156">
        <v>0.09</v>
      </c>
    </row>
    <row r="3832" spans="1:4" ht="11.85" hidden="1" customHeight="1" outlineLevel="5">
      <c r="A3832" s="1154"/>
      <c r="B3832" s="1161" t="s">
        <v>7359</v>
      </c>
      <c r="C3832" s="1154" t="s">
        <v>763</v>
      </c>
      <c r="D3832" s="1156">
        <v>0.09</v>
      </c>
    </row>
    <row r="3833" spans="1:4" ht="11.85" hidden="1" customHeight="1" outlineLevel="5">
      <c r="A3833" s="1154"/>
      <c r="B3833" s="1161" t="s">
        <v>7360</v>
      </c>
      <c r="C3833" s="1154" t="s">
        <v>763</v>
      </c>
      <c r="D3833" s="1156">
        <v>0.12</v>
      </c>
    </row>
    <row r="3834" spans="1:4" ht="11.85" hidden="1" customHeight="1" outlineLevel="5">
      <c r="A3834" s="1154"/>
      <c r="B3834" s="1161" t="s">
        <v>7361</v>
      </c>
      <c r="C3834" s="1154" t="s">
        <v>763</v>
      </c>
      <c r="D3834" s="1156">
        <v>0.09</v>
      </c>
    </row>
    <row r="3835" spans="1:4" ht="11.85" hidden="1" customHeight="1" outlineLevel="5">
      <c r="A3835" s="1154"/>
      <c r="B3835" s="1161" t="s">
        <v>7362</v>
      </c>
      <c r="C3835" s="1154" t="s">
        <v>763</v>
      </c>
      <c r="D3835" s="1156">
        <v>0.09</v>
      </c>
    </row>
    <row r="3836" spans="1:4" ht="11.85" hidden="1" customHeight="1" outlineLevel="5">
      <c r="A3836" s="1154"/>
      <c r="B3836" s="1161" t="s">
        <v>7363</v>
      </c>
      <c r="C3836" s="1154" t="s">
        <v>763</v>
      </c>
      <c r="D3836" s="1156">
        <v>0.09</v>
      </c>
    </row>
    <row r="3837" spans="1:4" ht="11.85" hidden="1" customHeight="1" outlineLevel="5">
      <c r="A3837" s="1154"/>
      <c r="B3837" s="1161" t="s">
        <v>7364</v>
      </c>
      <c r="C3837" s="1154" t="s">
        <v>763</v>
      </c>
      <c r="D3837" s="1156">
        <v>0.09</v>
      </c>
    </row>
    <row r="3838" spans="1:4" ht="11.85" hidden="1" customHeight="1" outlineLevel="5">
      <c r="A3838" s="1154"/>
      <c r="B3838" s="1161" t="s">
        <v>7365</v>
      </c>
      <c r="C3838" s="1154" t="s">
        <v>763</v>
      </c>
      <c r="D3838" s="1156">
        <v>0.12</v>
      </c>
    </row>
    <row r="3839" spans="1:4" ht="11.85" hidden="1" customHeight="1" outlineLevel="5">
      <c r="A3839" s="1154"/>
      <c r="B3839" s="1161" t="s">
        <v>7366</v>
      </c>
      <c r="C3839" s="1154" t="s">
        <v>763</v>
      </c>
      <c r="D3839" s="1156">
        <v>0.68</v>
      </c>
    </row>
    <row r="3840" spans="1:4" ht="11.85" hidden="1" customHeight="1" outlineLevel="5">
      <c r="A3840" s="1154"/>
      <c r="B3840" s="1161" t="s">
        <v>7367</v>
      </c>
      <c r="C3840" s="1154" t="s">
        <v>763</v>
      </c>
      <c r="D3840" s="1156">
        <v>0.09</v>
      </c>
    </row>
    <row r="3841" spans="1:4" ht="11.85" hidden="1" customHeight="1" outlineLevel="5">
      <c r="A3841" s="1154"/>
      <c r="B3841" s="1161" t="s">
        <v>7368</v>
      </c>
      <c r="C3841" s="1154" t="s">
        <v>763</v>
      </c>
      <c r="D3841" s="1156">
        <v>0.09</v>
      </c>
    </row>
    <row r="3842" spans="1:4" ht="11.85" hidden="1" customHeight="1" outlineLevel="5">
      <c r="A3842" s="1154"/>
      <c r="B3842" s="1161" t="s">
        <v>7369</v>
      </c>
      <c r="C3842" s="1154" t="s">
        <v>763</v>
      </c>
      <c r="D3842" s="1156">
        <v>0.09</v>
      </c>
    </row>
    <row r="3843" spans="1:4" ht="11.85" hidden="1" customHeight="1" outlineLevel="5">
      <c r="A3843" s="1154"/>
      <c r="B3843" s="1161" t="s">
        <v>7370</v>
      </c>
      <c r="C3843" s="1154" t="s">
        <v>763</v>
      </c>
      <c r="D3843" s="1156">
        <v>0.09</v>
      </c>
    </row>
    <row r="3844" spans="1:4" ht="11.85" hidden="1" customHeight="1" outlineLevel="5">
      <c r="A3844" s="1154"/>
      <c r="B3844" s="1161" t="s">
        <v>7371</v>
      </c>
      <c r="C3844" s="1154" t="s">
        <v>763</v>
      </c>
      <c r="D3844" s="1156">
        <v>0.12</v>
      </c>
    </row>
    <row r="3845" spans="1:4" ht="11.85" hidden="1" customHeight="1" outlineLevel="5">
      <c r="A3845" s="1154"/>
      <c r="B3845" s="1161" t="s">
        <v>7372</v>
      </c>
      <c r="C3845" s="1154" t="s">
        <v>763</v>
      </c>
      <c r="D3845" s="1156">
        <v>0.09</v>
      </c>
    </row>
    <row r="3846" spans="1:4" ht="11.85" hidden="1" customHeight="1" outlineLevel="4" collapsed="1">
      <c r="A3846" s="1140"/>
      <c r="B3846" s="1146" t="s">
        <v>7373</v>
      </c>
      <c r="C3846" s="1140"/>
      <c r="D3846" s="1141">
        <v>0.17</v>
      </c>
    </row>
    <row r="3847" spans="1:4" ht="11.85" hidden="1" customHeight="1" outlineLevel="5">
      <c r="A3847" s="1154"/>
      <c r="B3847" s="1161" t="s">
        <v>7374</v>
      </c>
      <c r="C3847" s="1154" t="s">
        <v>763</v>
      </c>
      <c r="D3847" s="1156">
        <v>0.15</v>
      </c>
    </row>
    <row r="3848" spans="1:4" ht="11.85" hidden="1" customHeight="1" outlineLevel="5">
      <c r="A3848" s="1154"/>
      <c r="B3848" s="1161" t="s">
        <v>7375</v>
      </c>
      <c r="C3848" s="1154" t="s">
        <v>763</v>
      </c>
      <c r="D3848" s="1156">
        <v>0.09</v>
      </c>
    </row>
    <row r="3849" spans="1:4" ht="11.85" hidden="1" customHeight="1" outlineLevel="5">
      <c r="A3849" s="1154"/>
      <c r="B3849" s="1161" t="s">
        <v>7376</v>
      </c>
      <c r="C3849" s="1154" t="s">
        <v>763</v>
      </c>
      <c r="D3849" s="1156">
        <v>0.17</v>
      </c>
    </row>
    <row r="3850" spans="1:4" ht="11.85" hidden="1" customHeight="1" outlineLevel="5">
      <c r="A3850" s="1154"/>
      <c r="B3850" s="1161" t="s">
        <v>7377</v>
      </c>
      <c r="C3850" s="1154" t="s">
        <v>763</v>
      </c>
      <c r="D3850" s="1156">
        <v>0.09</v>
      </c>
    </row>
    <row r="3851" spans="1:4" ht="11.85" hidden="1" customHeight="1" outlineLevel="5">
      <c r="A3851" s="1154"/>
      <c r="B3851" s="1161" t="s">
        <v>7378</v>
      </c>
      <c r="C3851" s="1154" t="s">
        <v>763</v>
      </c>
      <c r="D3851" s="1156">
        <v>0.09</v>
      </c>
    </row>
    <row r="3852" spans="1:4" ht="11.85" hidden="1" customHeight="1" outlineLevel="5">
      <c r="A3852" s="1160">
        <v>1111</v>
      </c>
      <c r="B3852" s="1161" t="s">
        <v>7379</v>
      </c>
      <c r="C3852" s="1154" t="s">
        <v>763</v>
      </c>
      <c r="D3852" s="1156">
        <v>0.09</v>
      </c>
    </row>
    <row r="3853" spans="1:4" ht="11.85" hidden="1" customHeight="1" outlineLevel="5">
      <c r="A3853" s="1154"/>
      <c r="B3853" s="1161" t="s">
        <v>7380</v>
      </c>
      <c r="C3853" s="1154" t="s">
        <v>763</v>
      </c>
      <c r="D3853" s="1156">
        <v>0.09</v>
      </c>
    </row>
    <row r="3854" spans="1:4" ht="11.85" hidden="1" customHeight="1" outlineLevel="5">
      <c r="A3854" s="1154"/>
      <c r="B3854" s="1161" t="s">
        <v>7381</v>
      </c>
      <c r="C3854" s="1154" t="s">
        <v>763</v>
      </c>
      <c r="D3854" s="1156">
        <v>0.09</v>
      </c>
    </row>
    <row r="3855" spans="1:4" ht="11.85" hidden="1" customHeight="1" outlineLevel="5">
      <c r="A3855" s="1154"/>
      <c r="B3855" s="1161" t="s">
        <v>7382</v>
      </c>
      <c r="C3855" s="1154" t="s">
        <v>763</v>
      </c>
      <c r="D3855" s="1156">
        <v>0.09</v>
      </c>
    </row>
    <row r="3856" spans="1:4" ht="11.85" hidden="1" customHeight="1" outlineLevel="5">
      <c r="A3856" s="1154"/>
      <c r="B3856" s="1161" t="s">
        <v>7383</v>
      </c>
      <c r="C3856" s="1154" t="s">
        <v>763</v>
      </c>
      <c r="D3856" s="1156">
        <v>0.09</v>
      </c>
    </row>
    <row r="3857" spans="1:4" ht="11.85" hidden="1" customHeight="1" outlineLevel="5">
      <c r="A3857" s="1154"/>
      <c r="B3857" s="1161" t="s">
        <v>7384</v>
      </c>
      <c r="C3857" s="1154" t="s">
        <v>763</v>
      </c>
      <c r="D3857" s="1156">
        <v>0.09</v>
      </c>
    </row>
    <row r="3858" spans="1:4" ht="11.85" hidden="1" customHeight="1" outlineLevel="5">
      <c r="A3858" s="1154"/>
      <c r="B3858" s="1161" t="s">
        <v>7385</v>
      </c>
      <c r="C3858" s="1154" t="s">
        <v>763</v>
      </c>
      <c r="D3858" s="1156">
        <v>0.1</v>
      </c>
    </row>
    <row r="3859" spans="1:4" ht="11.85" hidden="1" customHeight="1" outlineLevel="5">
      <c r="A3859" s="1154"/>
      <c r="B3859" s="1161" t="s">
        <v>7386</v>
      </c>
      <c r="C3859" s="1154" t="s">
        <v>763</v>
      </c>
      <c r="D3859" s="1156">
        <v>0.12</v>
      </c>
    </row>
    <row r="3860" spans="1:4" ht="11.85" hidden="1" customHeight="1" outlineLevel="5">
      <c r="A3860" s="1154"/>
      <c r="B3860" s="1161" t="s">
        <v>7387</v>
      </c>
      <c r="C3860" s="1154" t="s">
        <v>763</v>
      </c>
      <c r="D3860" s="1156">
        <v>0.09</v>
      </c>
    </row>
    <row r="3861" spans="1:4" ht="11.85" hidden="1" customHeight="1" outlineLevel="5">
      <c r="A3861" s="1154"/>
      <c r="B3861" s="1161" t="s">
        <v>7388</v>
      </c>
      <c r="C3861" s="1154" t="s">
        <v>763</v>
      </c>
      <c r="D3861" s="1156">
        <v>0.09</v>
      </c>
    </row>
    <row r="3862" spans="1:4" ht="11.85" hidden="1" customHeight="1" outlineLevel="5">
      <c r="A3862" s="1154"/>
      <c r="B3862" s="1161" t="s">
        <v>7389</v>
      </c>
      <c r="C3862" s="1154" t="s">
        <v>763</v>
      </c>
      <c r="D3862" s="1156">
        <v>0.09</v>
      </c>
    </row>
    <row r="3863" spans="1:4" ht="11.85" hidden="1" customHeight="1" outlineLevel="5">
      <c r="A3863" s="1154"/>
      <c r="B3863" s="1161" t="s">
        <v>7390</v>
      </c>
      <c r="C3863" s="1154" t="s">
        <v>763</v>
      </c>
      <c r="D3863" s="1156">
        <v>0.09</v>
      </c>
    </row>
    <row r="3864" spans="1:4" ht="11.85" hidden="1" customHeight="1" outlineLevel="5">
      <c r="A3864" s="1154"/>
      <c r="B3864" s="1161" t="s">
        <v>7391</v>
      </c>
      <c r="C3864" s="1154" t="s">
        <v>763</v>
      </c>
      <c r="D3864" s="1156">
        <v>0.09</v>
      </c>
    </row>
    <row r="3865" spans="1:4" ht="11.85" hidden="1" customHeight="1" outlineLevel="5">
      <c r="A3865" s="1154"/>
      <c r="B3865" s="1161" t="s">
        <v>7392</v>
      </c>
      <c r="C3865" s="1154" t="s">
        <v>763</v>
      </c>
      <c r="D3865" s="1156">
        <v>0.1</v>
      </c>
    </row>
    <row r="3866" spans="1:4" ht="11.85" hidden="1" customHeight="1" outlineLevel="5">
      <c r="A3866" s="1154"/>
      <c r="B3866" s="1161" t="s">
        <v>7393</v>
      </c>
      <c r="C3866" s="1154" t="s">
        <v>763</v>
      </c>
      <c r="D3866" s="1156">
        <v>0.1</v>
      </c>
    </row>
    <row r="3867" spans="1:4" ht="11.85" hidden="1" customHeight="1" outlineLevel="5">
      <c r="A3867" s="1154"/>
      <c r="B3867" s="1161" t="s">
        <v>7394</v>
      </c>
      <c r="C3867" s="1154" t="s">
        <v>763</v>
      </c>
      <c r="D3867" s="1156">
        <v>0.09</v>
      </c>
    </row>
    <row r="3868" spans="1:4" ht="11.85" hidden="1" customHeight="1" outlineLevel="5">
      <c r="A3868" s="1154"/>
      <c r="B3868" s="1161" t="s">
        <v>7395</v>
      </c>
      <c r="C3868" s="1154" t="s">
        <v>763</v>
      </c>
      <c r="D3868" s="1156">
        <v>0.09</v>
      </c>
    </row>
    <row r="3869" spans="1:4" ht="11.85" hidden="1" customHeight="1" outlineLevel="5">
      <c r="A3869" s="1154"/>
      <c r="B3869" s="1161" t="s">
        <v>7396</v>
      </c>
      <c r="C3869" s="1154" t="s">
        <v>763</v>
      </c>
      <c r="D3869" s="1156">
        <v>0.12</v>
      </c>
    </row>
    <row r="3870" spans="1:4" ht="11.85" hidden="1" customHeight="1" outlineLevel="5">
      <c r="A3870" s="1154"/>
      <c r="B3870" s="1161" t="s">
        <v>7397</v>
      </c>
      <c r="C3870" s="1154" t="s">
        <v>763</v>
      </c>
      <c r="D3870" s="1156">
        <v>0.09</v>
      </c>
    </row>
    <row r="3871" spans="1:4" ht="11.85" hidden="1" customHeight="1" outlineLevel="5">
      <c r="A3871" s="1154"/>
      <c r="B3871" s="1161" t="s">
        <v>7398</v>
      </c>
      <c r="C3871" s="1154" t="s">
        <v>763</v>
      </c>
      <c r="D3871" s="1156">
        <v>0.09</v>
      </c>
    </row>
    <row r="3872" spans="1:4" ht="11.85" hidden="1" customHeight="1" outlineLevel="5">
      <c r="A3872" s="1154"/>
      <c r="B3872" s="1161" t="s">
        <v>7399</v>
      </c>
      <c r="C3872" s="1154" t="s">
        <v>763</v>
      </c>
      <c r="D3872" s="1156">
        <v>0.09</v>
      </c>
    </row>
    <row r="3873" spans="1:4" ht="11.85" hidden="1" customHeight="1" outlineLevel="5">
      <c r="A3873" s="1154"/>
      <c r="B3873" s="1161" t="s">
        <v>7400</v>
      </c>
      <c r="C3873" s="1154" t="s">
        <v>763</v>
      </c>
      <c r="D3873" s="1156">
        <v>0.09</v>
      </c>
    </row>
    <row r="3874" spans="1:4" ht="11.85" hidden="1" customHeight="1" outlineLevel="5">
      <c r="A3874" s="1154"/>
      <c r="B3874" s="1161" t="s">
        <v>7401</v>
      </c>
      <c r="C3874" s="1154" t="s">
        <v>763</v>
      </c>
      <c r="D3874" s="1156">
        <v>0.09</v>
      </c>
    </row>
    <row r="3875" spans="1:4" ht="11.85" hidden="1" customHeight="1" outlineLevel="5">
      <c r="A3875" s="1154"/>
      <c r="B3875" s="1161" t="s">
        <v>7402</v>
      </c>
      <c r="C3875" s="1154" t="s">
        <v>763</v>
      </c>
      <c r="D3875" s="1156">
        <v>0.09</v>
      </c>
    </row>
    <row r="3876" spans="1:4" ht="11.85" hidden="1" customHeight="1" outlineLevel="3" collapsed="1">
      <c r="A3876" s="1140"/>
      <c r="B3876" s="1145" t="s">
        <v>7302</v>
      </c>
      <c r="C3876" s="1140"/>
      <c r="D3876" s="1141">
        <v>2.44</v>
      </c>
    </row>
    <row r="3877" spans="1:4" ht="11.85" hidden="1" customHeight="1" outlineLevel="4">
      <c r="A3877" s="1154"/>
      <c r="B3877" s="1159" t="s">
        <v>7403</v>
      </c>
      <c r="C3877" s="1154" t="s">
        <v>763</v>
      </c>
      <c r="D3877" s="1156">
        <v>1.91</v>
      </c>
    </row>
    <row r="3878" spans="1:4" ht="11.85" hidden="1" customHeight="1" outlineLevel="4">
      <c r="A3878" s="1154"/>
      <c r="B3878" s="1159" t="s">
        <v>7404</v>
      </c>
      <c r="C3878" s="1154" t="s">
        <v>763</v>
      </c>
      <c r="D3878" s="1156">
        <v>2.2400000000000002</v>
      </c>
    </row>
    <row r="3879" spans="1:4" ht="11.85" hidden="1" customHeight="1" outlineLevel="4">
      <c r="A3879" s="1154"/>
      <c r="B3879" s="1159" t="s">
        <v>7405</v>
      </c>
      <c r="C3879" s="1154" t="s">
        <v>763</v>
      </c>
      <c r="D3879" s="1156">
        <v>2.02</v>
      </c>
    </row>
    <row r="3880" spans="1:4" ht="11.85" hidden="1" customHeight="1" outlineLevel="4">
      <c r="A3880" s="1154"/>
      <c r="B3880" s="1159" t="s">
        <v>7406</v>
      </c>
      <c r="C3880" s="1154" t="s">
        <v>763</v>
      </c>
      <c r="D3880" s="1156">
        <v>1.9</v>
      </c>
    </row>
    <row r="3881" spans="1:4" ht="11.85" hidden="1" customHeight="1" outlineLevel="4">
      <c r="A3881" s="1154"/>
      <c r="B3881" s="1159" t="s">
        <v>7407</v>
      </c>
      <c r="C3881" s="1154" t="s">
        <v>763</v>
      </c>
      <c r="D3881" s="1156">
        <v>1</v>
      </c>
    </row>
    <row r="3882" spans="1:4" ht="11.85" hidden="1" customHeight="1" outlineLevel="4">
      <c r="A3882" s="1154"/>
      <c r="B3882" s="1159" t="s">
        <v>7408</v>
      </c>
      <c r="C3882" s="1154" t="s">
        <v>763</v>
      </c>
      <c r="D3882" s="1156">
        <v>2.44</v>
      </c>
    </row>
    <row r="3883" spans="1:4" ht="11.85" hidden="1" customHeight="1" outlineLevel="4">
      <c r="A3883" s="1154"/>
      <c r="B3883" s="1159" t="s">
        <v>7409</v>
      </c>
      <c r="C3883" s="1154" t="s">
        <v>763</v>
      </c>
      <c r="D3883" s="1156">
        <v>1.9</v>
      </c>
    </row>
    <row r="3884" spans="1:4" ht="11.85" hidden="1" customHeight="1" outlineLevel="4">
      <c r="A3884" s="1154"/>
      <c r="B3884" s="1159" t="s">
        <v>7410</v>
      </c>
      <c r="C3884" s="1154" t="s">
        <v>763</v>
      </c>
      <c r="D3884" s="1156">
        <v>2.0699999999999998</v>
      </c>
    </row>
    <row r="3885" spans="1:4" ht="11.85" hidden="1" customHeight="1" outlineLevel="4">
      <c r="A3885" s="1154"/>
      <c r="B3885" s="1159" t="s">
        <v>7411</v>
      </c>
      <c r="C3885" s="1154" t="s">
        <v>763</v>
      </c>
      <c r="D3885" s="1156">
        <v>2.0699999999999998</v>
      </c>
    </row>
    <row r="3886" spans="1:4" ht="11.85" hidden="1" customHeight="1" outlineLevel="4">
      <c r="A3886" s="1154"/>
      <c r="B3886" s="1159" t="s">
        <v>7412</v>
      </c>
      <c r="C3886" s="1154" t="s">
        <v>763</v>
      </c>
      <c r="D3886" s="1156">
        <v>2.02</v>
      </c>
    </row>
    <row r="3887" spans="1:4" ht="11.85" hidden="1" customHeight="1" outlineLevel="4">
      <c r="A3887" s="1154"/>
      <c r="B3887" s="1159" t="s">
        <v>7413</v>
      </c>
      <c r="C3887" s="1154" t="s">
        <v>763</v>
      </c>
      <c r="D3887" s="1156">
        <v>2.02</v>
      </c>
    </row>
    <row r="3888" spans="1:4" ht="11.85" hidden="1" customHeight="1" outlineLevel="4">
      <c r="A3888" s="1154"/>
      <c r="B3888" s="1159" t="s">
        <v>7414</v>
      </c>
      <c r="C3888" s="1154" t="s">
        <v>763</v>
      </c>
      <c r="D3888" s="1156">
        <v>2.02</v>
      </c>
    </row>
    <row r="3889" spans="1:4" ht="11.85" hidden="1" customHeight="1" outlineLevel="4">
      <c r="A3889" s="1154"/>
      <c r="B3889" s="1159" t="s">
        <v>7415</v>
      </c>
      <c r="C3889" s="1154" t="s">
        <v>763</v>
      </c>
      <c r="D3889" s="1156">
        <v>2.0699999999999998</v>
      </c>
    </row>
    <row r="3890" spans="1:4" ht="11.85" hidden="1" customHeight="1" outlineLevel="4">
      <c r="A3890" s="1154"/>
      <c r="B3890" s="1159" t="s">
        <v>7416</v>
      </c>
      <c r="C3890" s="1154" t="s">
        <v>763</v>
      </c>
      <c r="D3890" s="1156">
        <v>2.2400000000000002</v>
      </c>
    </row>
    <row r="3891" spans="1:4" ht="11.85" hidden="1" customHeight="1" outlineLevel="4">
      <c r="A3891" s="1154"/>
      <c r="B3891" s="1159" t="s">
        <v>7417</v>
      </c>
      <c r="C3891" s="1154" t="s">
        <v>763</v>
      </c>
      <c r="D3891" s="1156">
        <v>2.06</v>
      </c>
    </row>
    <row r="3892" spans="1:4" ht="11.85" hidden="1" customHeight="1" outlineLevel="4">
      <c r="A3892" s="1154"/>
      <c r="B3892" s="1159" t="s">
        <v>7418</v>
      </c>
      <c r="C3892" s="1154" t="s">
        <v>763</v>
      </c>
      <c r="D3892" s="1156">
        <v>2.0699999999999998</v>
      </c>
    </row>
    <row r="3893" spans="1:4" ht="11.85" hidden="1" customHeight="1" outlineLevel="4">
      <c r="A3893" s="1154"/>
      <c r="B3893" s="1159" t="s">
        <v>7419</v>
      </c>
      <c r="C3893" s="1154" t="s">
        <v>763</v>
      </c>
      <c r="D3893" s="1156">
        <v>2.0699999999999998</v>
      </c>
    </row>
    <row r="3894" spans="1:4" ht="11.85" hidden="1" customHeight="1" outlineLevel="4">
      <c r="A3894" s="1154"/>
      <c r="B3894" s="1159" t="s">
        <v>7420</v>
      </c>
      <c r="C3894" s="1154" t="s">
        <v>763</v>
      </c>
      <c r="D3894" s="1156">
        <v>2.02</v>
      </c>
    </row>
    <row r="3895" spans="1:4" ht="11.85" hidden="1" customHeight="1" outlineLevel="4">
      <c r="A3895" s="1154"/>
      <c r="B3895" s="1159" t="s">
        <v>7421</v>
      </c>
      <c r="C3895" s="1154" t="s">
        <v>763</v>
      </c>
      <c r="D3895" s="1156">
        <v>2.0699999999999998</v>
      </c>
    </row>
    <row r="3896" spans="1:4" ht="11.85" hidden="1" customHeight="1" outlineLevel="4">
      <c r="A3896" s="1154"/>
      <c r="B3896" s="1159" t="s">
        <v>7422</v>
      </c>
      <c r="C3896" s="1154" t="s">
        <v>763</v>
      </c>
      <c r="D3896" s="1156">
        <v>2.0699999999999998</v>
      </c>
    </row>
    <row r="3897" spans="1:4" ht="11.85" hidden="1" customHeight="1" outlineLevel="4">
      <c r="A3897" s="1154"/>
      <c r="B3897" s="1159" t="s">
        <v>7423</v>
      </c>
      <c r="C3897" s="1154" t="s">
        <v>763</v>
      </c>
      <c r="D3897" s="1156">
        <v>2.02</v>
      </c>
    </row>
    <row r="3898" spans="1:4" ht="11.85" hidden="1" customHeight="1" outlineLevel="4">
      <c r="A3898" s="1154"/>
      <c r="B3898" s="1159" t="s">
        <v>7424</v>
      </c>
      <c r="C3898" s="1154" t="s">
        <v>763</v>
      </c>
      <c r="D3898" s="1156">
        <v>2.16</v>
      </c>
    </row>
    <row r="3899" spans="1:4" ht="11.85" hidden="1" customHeight="1" outlineLevel="4">
      <c r="A3899" s="1154"/>
      <c r="B3899" s="1159" t="s">
        <v>7425</v>
      </c>
      <c r="C3899" s="1154" t="s">
        <v>763</v>
      </c>
      <c r="D3899" s="1156">
        <v>2.2400000000000002</v>
      </c>
    </row>
    <row r="3900" spans="1:4" ht="11.85" hidden="1" customHeight="1" outlineLevel="4">
      <c r="A3900" s="1154"/>
      <c r="B3900" s="1159" t="s">
        <v>7426</v>
      </c>
      <c r="C3900" s="1154" t="s">
        <v>763</v>
      </c>
      <c r="D3900" s="1156">
        <v>2.02</v>
      </c>
    </row>
    <row r="3901" spans="1:4" ht="11.85" hidden="1" customHeight="1" outlineLevel="4">
      <c r="A3901" s="1154"/>
      <c r="B3901" s="1159" t="s">
        <v>7427</v>
      </c>
      <c r="C3901" s="1154" t="s">
        <v>763</v>
      </c>
      <c r="D3901" s="1156">
        <v>2.0699999999999998</v>
      </c>
    </row>
    <row r="3902" spans="1:4" ht="11.85" hidden="1" customHeight="1" outlineLevel="4">
      <c r="A3902" s="1154"/>
      <c r="B3902" s="1159" t="s">
        <v>7428</v>
      </c>
      <c r="C3902" s="1154" t="s">
        <v>763</v>
      </c>
      <c r="D3902" s="1156">
        <v>2.06</v>
      </c>
    </row>
    <row r="3903" spans="1:4" ht="11.85" hidden="1" customHeight="1" outlineLevel="4">
      <c r="A3903" s="1154"/>
      <c r="B3903" s="1159" t="s">
        <v>7429</v>
      </c>
      <c r="C3903" s="1154" t="s">
        <v>763</v>
      </c>
      <c r="D3903" s="1156">
        <v>2.2799999999999998</v>
      </c>
    </row>
    <row r="3904" spans="1:4" ht="11.85" hidden="1" customHeight="1" outlineLevel="4">
      <c r="A3904" s="1154"/>
      <c r="B3904" s="1159" t="s">
        <v>7430</v>
      </c>
      <c r="C3904" s="1154" t="s">
        <v>763</v>
      </c>
      <c r="D3904" s="1156">
        <v>1.97</v>
      </c>
    </row>
    <row r="3905" spans="1:4" ht="11.85" hidden="1" customHeight="1" outlineLevel="4">
      <c r="A3905" s="1154"/>
      <c r="B3905" s="1159" t="s">
        <v>7431</v>
      </c>
      <c r="C3905" s="1154" t="s">
        <v>763</v>
      </c>
      <c r="D3905" s="1156">
        <v>2.06</v>
      </c>
    </row>
    <row r="3906" spans="1:4" ht="11.85" hidden="1" customHeight="1" outlineLevel="4">
      <c r="A3906" s="1154"/>
      <c r="B3906" s="1159" t="s">
        <v>7432</v>
      </c>
      <c r="C3906" s="1154" t="s">
        <v>763</v>
      </c>
      <c r="D3906" s="1156">
        <v>2.0699999999999998</v>
      </c>
    </row>
    <row r="3907" spans="1:4" ht="11.85" hidden="1" customHeight="1" outlineLevel="4">
      <c r="A3907" s="1154"/>
      <c r="B3907" s="1159" t="s">
        <v>7433</v>
      </c>
      <c r="C3907" s="1154" t="s">
        <v>763</v>
      </c>
      <c r="D3907" s="1156">
        <v>2.02</v>
      </c>
    </row>
    <row r="3908" spans="1:4" ht="11.85" hidden="1" customHeight="1" outlineLevel="4">
      <c r="A3908" s="1154"/>
      <c r="B3908" s="1159" t="s">
        <v>7434</v>
      </c>
      <c r="C3908" s="1154" t="s">
        <v>763</v>
      </c>
      <c r="D3908" s="1156">
        <v>2.02</v>
      </c>
    </row>
    <row r="3909" spans="1:4" ht="11.85" hidden="1" customHeight="1" outlineLevel="4">
      <c r="A3909" s="1154"/>
      <c r="B3909" s="1159" t="s">
        <v>7435</v>
      </c>
      <c r="C3909" s="1154" t="s">
        <v>763</v>
      </c>
      <c r="D3909" s="1156">
        <v>2.02</v>
      </c>
    </row>
    <row r="3910" spans="1:4" ht="11.85" hidden="1" customHeight="1" outlineLevel="4">
      <c r="A3910" s="1154"/>
      <c r="B3910" s="1159" t="s">
        <v>7436</v>
      </c>
      <c r="C3910" s="1154" t="s">
        <v>763</v>
      </c>
      <c r="D3910" s="1156">
        <v>2.02</v>
      </c>
    </row>
    <row r="3911" spans="1:4" ht="11.85" hidden="1" customHeight="1" outlineLevel="4">
      <c r="A3911" s="1154"/>
      <c r="B3911" s="1159" t="s">
        <v>7437</v>
      </c>
      <c r="C3911" s="1154" t="s">
        <v>763</v>
      </c>
      <c r="D3911" s="1156">
        <v>2.02</v>
      </c>
    </row>
    <row r="3912" spans="1:4" ht="11.85" hidden="1" customHeight="1" outlineLevel="4">
      <c r="A3912" s="1154"/>
      <c r="B3912" s="1159" t="s">
        <v>7438</v>
      </c>
      <c r="C3912" s="1154" t="s">
        <v>763</v>
      </c>
      <c r="D3912" s="1156">
        <v>1.98</v>
      </c>
    </row>
    <row r="3913" spans="1:4" ht="11.85" hidden="1" customHeight="1" outlineLevel="4">
      <c r="A3913" s="1154"/>
      <c r="B3913" s="1159" t="s">
        <v>7439</v>
      </c>
      <c r="C3913" s="1154" t="s">
        <v>763</v>
      </c>
      <c r="D3913" s="1156">
        <v>2.02</v>
      </c>
    </row>
    <row r="3914" spans="1:4" ht="11.85" hidden="1" customHeight="1" outlineLevel="4">
      <c r="A3914" s="1154"/>
      <c r="B3914" s="1159" t="s">
        <v>7440</v>
      </c>
      <c r="C3914" s="1154" t="s">
        <v>763</v>
      </c>
      <c r="D3914" s="1156">
        <v>2.1800000000000002</v>
      </c>
    </row>
    <row r="3915" spans="1:4" ht="11.85" hidden="1" customHeight="1" outlineLevel="4">
      <c r="A3915" s="1154"/>
      <c r="B3915" s="1159" t="s">
        <v>7441</v>
      </c>
      <c r="C3915" s="1154" t="s">
        <v>763</v>
      </c>
      <c r="D3915" s="1156">
        <v>2.1800000000000002</v>
      </c>
    </row>
    <row r="3916" spans="1:4" ht="11.85" hidden="1" customHeight="1" outlineLevel="4">
      <c r="A3916" s="1154"/>
      <c r="B3916" s="1159" t="s">
        <v>7442</v>
      </c>
      <c r="C3916" s="1154" t="s">
        <v>763</v>
      </c>
      <c r="D3916" s="1156">
        <v>2.02</v>
      </c>
    </row>
    <row r="3917" spans="1:4" ht="11.85" hidden="1" customHeight="1" outlineLevel="4">
      <c r="A3917" s="1154"/>
      <c r="B3917" s="1159" t="s">
        <v>7443</v>
      </c>
      <c r="C3917" s="1154" t="s">
        <v>763</v>
      </c>
      <c r="D3917" s="1156">
        <v>2.4300000000000002</v>
      </c>
    </row>
    <row r="3918" spans="1:4" ht="11.85" hidden="1" customHeight="1" outlineLevel="4">
      <c r="A3918" s="1154"/>
      <c r="B3918" s="1159" t="s">
        <v>7444</v>
      </c>
      <c r="C3918" s="1154" t="s">
        <v>763</v>
      </c>
      <c r="D3918" s="1156">
        <v>2.4300000000000002</v>
      </c>
    </row>
    <row r="3919" spans="1:4" ht="11.85" hidden="1" customHeight="1" outlineLevel="4">
      <c r="A3919" s="1154"/>
      <c r="B3919" s="1159" t="s">
        <v>7445</v>
      </c>
      <c r="C3919" s="1154" t="s">
        <v>763</v>
      </c>
      <c r="D3919" s="1156">
        <v>2.0699999999999998</v>
      </c>
    </row>
    <row r="3920" spans="1:4" ht="11.85" hidden="1" customHeight="1" outlineLevel="4">
      <c r="A3920" s="1154"/>
      <c r="B3920" s="1159" t="s">
        <v>7446</v>
      </c>
      <c r="C3920" s="1154" t="s">
        <v>763</v>
      </c>
      <c r="D3920" s="1156">
        <v>2.02</v>
      </c>
    </row>
    <row r="3921" spans="1:4" ht="11.85" hidden="1" customHeight="1" outlineLevel="4">
      <c r="A3921" s="1154"/>
      <c r="B3921" s="1159" t="s">
        <v>7447</v>
      </c>
      <c r="C3921" s="1154" t="s">
        <v>763</v>
      </c>
      <c r="D3921" s="1156">
        <v>2.0699999999999998</v>
      </c>
    </row>
    <row r="3922" spans="1:4" ht="11.85" hidden="1" customHeight="1" outlineLevel="4">
      <c r="A3922" s="1154"/>
      <c r="B3922" s="1159" t="s">
        <v>7448</v>
      </c>
      <c r="C3922" s="1154" t="s">
        <v>763</v>
      </c>
      <c r="D3922" s="1156">
        <v>1.64</v>
      </c>
    </row>
    <row r="3923" spans="1:4" ht="11.85" hidden="1" customHeight="1" outlineLevel="4">
      <c r="A3923" s="1154"/>
      <c r="B3923" s="1159" t="s">
        <v>7449</v>
      </c>
      <c r="C3923" s="1154" t="s">
        <v>763</v>
      </c>
      <c r="D3923" s="1156">
        <v>2.02</v>
      </c>
    </row>
    <row r="3924" spans="1:4" ht="11.85" hidden="1" customHeight="1" outlineLevel="4">
      <c r="A3924" s="1154"/>
      <c r="B3924" s="1159" t="s">
        <v>7450</v>
      </c>
      <c r="C3924" s="1154" t="s">
        <v>763</v>
      </c>
      <c r="D3924" s="1156">
        <v>2.02</v>
      </c>
    </row>
    <row r="3925" spans="1:4" ht="11.85" hidden="1" customHeight="1" outlineLevel="4">
      <c r="A3925" s="1154"/>
      <c r="B3925" s="1159" t="s">
        <v>7451</v>
      </c>
      <c r="C3925" s="1154" t="s">
        <v>763</v>
      </c>
      <c r="D3925" s="1156">
        <v>2.13</v>
      </c>
    </row>
    <row r="3926" spans="1:4" ht="11.85" hidden="1" customHeight="1" outlineLevel="4">
      <c r="A3926" s="1154"/>
      <c r="B3926" s="1159" t="s">
        <v>7452</v>
      </c>
      <c r="C3926" s="1154" t="s">
        <v>763</v>
      </c>
      <c r="D3926" s="1156">
        <v>1.79</v>
      </c>
    </row>
    <row r="3927" spans="1:4" ht="11.85" hidden="1" customHeight="1" outlineLevel="4">
      <c r="A3927" s="1154"/>
      <c r="B3927" s="1159" t="s">
        <v>7453</v>
      </c>
      <c r="C3927" s="1154" t="s">
        <v>763</v>
      </c>
      <c r="D3927" s="1156">
        <v>1.7</v>
      </c>
    </row>
    <row r="3928" spans="1:4" ht="11.85" hidden="1" customHeight="1" outlineLevel="4">
      <c r="A3928" s="1154"/>
      <c r="B3928" s="1159" t="s">
        <v>7454</v>
      </c>
      <c r="C3928" s="1154" t="s">
        <v>763</v>
      </c>
      <c r="D3928" s="1156">
        <v>2.1800000000000002</v>
      </c>
    </row>
    <row r="3929" spans="1:4" ht="11.85" hidden="1" customHeight="1" outlineLevel="4">
      <c r="A3929" s="1154"/>
      <c r="B3929" s="1159" t="s">
        <v>7455</v>
      </c>
      <c r="C3929" s="1154" t="s">
        <v>763</v>
      </c>
      <c r="D3929" s="1156">
        <v>2.09</v>
      </c>
    </row>
    <row r="3930" spans="1:4" ht="11.85" hidden="1" customHeight="1" outlineLevel="4">
      <c r="A3930" s="1154"/>
      <c r="B3930" s="1159" t="s">
        <v>7456</v>
      </c>
      <c r="C3930" s="1154" t="s">
        <v>763</v>
      </c>
      <c r="D3930" s="1156">
        <v>1.98</v>
      </c>
    </row>
    <row r="3931" spans="1:4" ht="11.85" hidden="1" customHeight="1" outlineLevel="4">
      <c r="A3931" s="1154"/>
      <c r="B3931" s="1159" t="s">
        <v>7457</v>
      </c>
      <c r="C3931" s="1154" t="s">
        <v>763</v>
      </c>
      <c r="D3931" s="1156">
        <v>2.0699999999999998</v>
      </c>
    </row>
    <row r="3932" spans="1:4" ht="11.85" hidden="1" customHeight="1" outlineLevel="4">
      <c r="A3932" s="1154"/>
      <c r="B3932" s="1159" t="s">
        <v>7458</v>
      </c>
      <c r="C3932" s="1154" t="s">
        <v>763</v>
      </c>
      <c r="D3932" s="1156">
        <v>2.02</v>
      </c>
    </row>
    <row r="3933" spans="1:4" ht="11.85" hidden="1" customHeight="1" outlineLevel="4">
      <c r="A3933" s="1154"/>
      <c r="B3933" s="1159" t="s">
        <v>7459</v>
      </c>
      <c r="C3933" s="1154" t="s">
        <v>763</v>
      </c>
      <c r="D3933" s="1156">
        <v>2.0699999999999998</v>
      </c>
    </row>
    <row r="3934" spans="1:4" ht="11.85" hidden="1" customHeight="1" outlineLevel="4">
      <c r="A3934" s="1154"/>
      <c r="B3934" s="1159" t="s">
        <v>7460</v>
      </c>
      <c r="C3934" s="1154" t="s">
        <v>763</v>
      </c>
      <c r="D3934" s="1156">
        <v>2.02</v>
      </c>
    </row>
    <row r="3935" spans="1:4" ht="11.85" hidden="1" customHeight="1" outlineLevel="4">
      <c r="A3935" s="1154"/>
      <c r="B3935" s="1159" t="s">
        <v>7461</v>
      </c>
      <c r="C3935" s="1154" t="s">
        <v>763</v>
      </c>
      <c r="D3935" s="1156">
        <v>2.02</v>
      </c>
    </row>
    <row r="3936" spans="1:4" ht="11.85" hidden="1" customHeight="1" outlineLevel="4">
      <c r="A3936" s="1154"/>
      <c r="B3936" s="1159" t="s">
        <v>7462</v>
      </c>
      <c r="C3936" s="1154" t="s">
        <v>763</v>
      </c>
      <c r="D3936" s="1156">
        <v>2.06</v>
      </c>
    </row>
    <row r="3937" spans="1:4" ht="11.85" hidden="1" customHeight="1" outlineLevel="4">
      <c r="A3937" s="1154"/>
      <c r="B3937" s="1159" t="s">
        <v>7463</v>
      </c>
      <c r="C3937" s="1154" t="s">
        <v>763</v>
      </c>
      <c r="D3937" s="1156">
        <v>2.02</v>
      </c>
    </row>
    <row r="3938" spans="1:4" ht="11.85" hidden="1" customHeight="1" outlineLevel="4">
      <c r="A3938" s="1154"/>
      <c r="B3938" s="1159" t="s">
        <v>7464</v>
      </c>
      <c r="C3938" s="1154" t="s">
        <v>763</v>
      </c>
      <c r="D3938" s="1156">
        <v>1.84</v>
      </c>
    </row>
    <row r="3939" spans="1:4" ht="11.85" hidden="1" customHeight="1" outlineLevel="4">
      <c r="A3939" s="1154"/>
      <c r="B3939" s="1159" t="s">
        <v>7465</v>
      </c>
      <c r="C3939" s="1154" t="s">
        <v>763</v>
      </c>
      <c r="D3939" s="1156">
        <v>1.97</v>
      </c>
    </row>
    <row r="3940" spans="1:4" ht="11.85" hidden="1" customHeight="1" outlineLevel="4">
      <c r="A3940" s="1154"/>
      <c r="B3940" s="1159" t="s">
        <v>7466</v>
      </c>
      <c r="C3940" s="1154" t="s">
        <v>763</v>
      </c>
      <c r="D3940" s="1156">
        <v>2.0499999999999998</v>
      </c>
    </row>
    <row r="3941" spans="1:4" ht="11.85" hidden="1" customHeight="1" outlineLevel="4">
      <c r="A3941" s="1154"/>
      <c r="B3941" s="1159" t="s">
        <v>7467</v>
      </c>
      <c r="C3941" s="1154" t="s">
        <v>763</v>
      </c>
      <c r="D3941" s="1156">
        <v>2.02</v>
      </c>
    </row>
    <row r="3942" spans="1:4" ht="11.85" hidden="1" customHeight="1" outlineLevel="4">
      <c r="A3942" s="1154"/>
      <c r="B3942" s="1159" t="s">
        <v>7468</v>
      </c>
      <c r="C3942" s="1154" t="s">
        <v>763</v>
      </c>
      <c r="D3942" s="1156">
        <v>2.02</v>
      </c>
    </row>
    <row r="3943" spans="1:4" ht="11.85" hidden="1" customHeight="1" outlineLevel="4">
      <c r="A3943" s="1154"/>
      <c r="B3943" s="1159" t="s">
        <v>7469</v>
      </c>
      <c r="C3943" s="1154" t="s">
        <v>763</v>
      </c>
      <c r="D3943" s="1156">
        <v>2.44</v>
      </c>
    </row>
    <row r="3944" spans="1:4" ht="11.85" hidden="1" customHeight="1" outlineLevel="4">
      <c r="A3944" s="1154"/>
      <c r="B3944" s="1159" t="s">
        <v>7470</v>
      </c>
      <c r="C3944" s="1154" t="s">
        <v>763</v>
      </c>
      <c r="D3944" s="1156">
        <v>2.0699999999999998</v>
      </c>
    </row>
    <row r="3945" spans="1:4" ht="11.85" hidden="1" customHeight="1" outlineLevel="4">
      <c r="A3945" s="1154"/>
      <c r="B3945" s="1159" t="s">
        <v>7471</v>
      </c>
      <c r="C3945" s="1154" t="s">
        <v>763</v>
      </c>
      <c r="D3945" s="1156">
        <v>2.37</v>
      </c>
    </row>
    <row r="3946" spans="1:4" ht="11.85" hidden="1" customHeight="1" outlineLevel="4">
      <c r="A3946" s="1154"/>
      <c r="B3946" s="1159" t="s">
        <v>7472</v>
      </c>
      <c r="C3946" s="1154" t="s">
        <v>763</v>
      </c>
      <c r="D3946" s="1156">
        <v>2.13</v>
      </c>
    </row>
    <row r="3947" spans="1:4" ht="11.85" hidden="1" customHeight="1" outlineLevel="4">
      <c r="A3947" s="1154"/>
      <c r="B3947" s="1159" t="s">
        <v>7473</v>
      </c>
      <c r="C3947" s="1154" t="s">
        <v>763</v>
      </c>
      <c r="D3947" s="1156">
        <v>2.13</v>
      </c>
    </row>
    <row r="3948" spans="1:4" ht="11.85" hidden="1" customHeight="1" outlineLevel="4">
      <c r="A3948" s="1154"/>
      <c r="B3948" s="1159" t="s">
        <v>7474</v>
      </c>
      <c r="C3948" s="1154" t="s">
        <v>763</v>
      </c>
      <c r="D3948" s="1156">
        <v>2.25</v>
      </c>
    </row>
    <row r="3949" spans="1:4" ht="11.85" hidden="1" customHeight="1" outlineLevel="4">
      <c r="A3949" s="1154"/>
      <c r="B3949" s="1159" t="s">
        <v>7475</v>
      </c>
      <c r="C3949" s="1154" t="s">
        <v>763</v>
      </c>
      <c r="D3949" s="1156">
        <v>1.97</v>
      </c>
    </row>
    <row r="3950" spans="1:4" ht="11.85" hidden="1" customHeight="1" outlineLevel="4">
      <c r="A3950" s="1154"/>
      <c r="B3950" s="1159" t="s">
        <v>7476</v>
      </c>
      <c r="C3950" s="1154" t="s">
        <v>763</v>
      </c>
      <c r="D3950" s="1156">
        <v>2</v>
      </c>
    </row>
    <row r="3951" spans="1:4" ht="11.85" hidden="1" customHeight="1" outlineLevel="4">
      <c r="A3951" s="1154"/>
      <c r="B3951" s="1159" t="s">
        <v>7477</v>
      </c>
      <c r="C3951" s="1154" t="s">
        <v>763</v>
      </c>
      <c r="D3951" s="1156">
        <v>1.76</v>
      </c>
    </row>
    <row r="3952" spans="1:4" ht="11.85" hidden="1" customHeight="1" outlineLevel="4">
      <c r="A3952" s="1154"/>
      <c r="B3952" s="1159" t="s">
        <v>7478</v>
      </c>
      <c r="C3952" s="1154" t="s">
        <v>763</v>
      </c>
      <c r="D3952" s="1156">
        <v>2.0699999999999998</v>
      </c>
    </row>
    <row r="3953" spans="1:4" ht="11.85" hidden="1" customHeight="1" outlineLevel="4">
      <c r="A3953" s="1154"/>
      <c r="B3953" s="1159" t="s">
        <v>7479</v>
      </c>
      <c r="C3953" s="1154" t="s">
        <v>763</v>
      </c>
      <c r="D3953" s="1156">
        <v>2.0699999999999998</v>
      </c>
    </row>
    <row r="3954" spans="1:4" ht="11.85" hidden="1" customHeight="1" outlineLevel="4">
      <c r="A3954" s="1154"/>
      <c r="B3954" s="1159" t="s">
        <v>7480</v>
      </c>
      <c r="C3954" s="1154" t="s">
        <v>763</v>
      </c>
      <c r="D3954" s="1156">
        <v>2.02</v>
      </c>
    </row>
    <row r="3955" spans="1:4" ht="11.85" hidden="1" customHeight="1" outlineLevel="4">
      <c r="A3955" s="1154"/>
      <c r="B3955" s="1159" t="s">
        <v>7481</v>
      </c>
      <c r="C3955" s="1154" t="s">
        <v>763</v>
      </c>
      <c r="D3955" s="1156">
        <v>2.0699999999999998</v>
      </c>
    </row>
    <row r="3956" spans="1:4" ht="11.85" hidden="1" customHeight="1" outlineLevel="4">
      <c r="A3956" s="1154"/>
      <c r="B3956" s="1159" t="s">
        <v>7482</v>
      </c>
      <c r="C3956" s="1154" t="s">
        <v>763</v>
      </c>
      <c r="D3956" s="1156">
        <v>2.0699999999999998</v>
      </c>
    </row>
    <row r="3957" spans="1:4" ht="11.85" hidden="1" customHeight="1" outlineLevel="4">
      <c r="A3957" s="1154"/>
      <c r="B3957" s="1159" t="s">
        <v>7483</v>
      </c>
      <c r="C3957" s="1154" t="s">
        <v>763</v>
      </c>
      <c r="D3957" s="1156">
        <v>2.06</v>
      </c>
    </row>
    <row r="3958" spans="1:4" ht="11.85" hidden="1" customHeight="1" outlineLevel="4">
      <c r="A3958" s="1154"/>
      <c r="B3958" s="1159" t="s">
        <v>7484</v>
      </c>
      <c r="C3958" s="1154" t="s">
        <v>763</v>
      </c>
      <c r="D3958" s="1156">
        <v>2.06</v>
      </c>
    </row>
    <row r="3959" spans="1:4" ht="11.85" hidden="1" customHeight="1" outlineLevel="4">
      <c r="A3959" s="1154"/>
      <c r="B3959" s="1159" t="s">
        <v>7485</v>
      </c>
      <c r="C3959" s="1154" t="s">
        <v>763</v>
      </c>
      <c r="D3959" s="1156">
        <v>2.02</v>
      </c>
    </row>
    <row r="3960" spans="1:4" ht="11.85" hidden="1" customHeight="1" outlineLevel="4">
      <c r="A3960" s="1154"/>
      <c r="B3960" s="1159" t="s">
        <v>7486</v>
      </c>
      <c r="C3960" s="1154" t="s">
        <v>763</v>
      </c>
      <c r="D3960" s="1156">
        <v>2.06</v>
      </c>
    </row>
    <row r="3961" spans="1:4" ht="11.85" hidden="1" customHeight="1" outlineLevel="4">
      <c r="A3961" s="1154"/>
      <c r="B3961" s="1159" t="s">
        <v>7487</v>
      </c>
      <c r="C3961" s="1154" t="s">
        <v>763</v>
      </c>
      <c r="D3961" s="1156">
        <v>2.2400000000000002</v>
      </c>
    </row>
    <row r="3962" spans="1:4" ht="11.85" hidden="1" customHeight="1" outlineLevel="4">
      <c r="A3962" s="1154"/>
      <c r="B3962" s="1159" t="s">
        <v>7488</v>
      </c>
      <c r="C3962" s="1154" t="s">
        <v>763</v>
      </c>
      <c r="D3962" s="1156">
        <v>2.02</v>
      </c>
    </row>
    <row r="3963" spans="1:4" ht="11.85" hidden="1" customHeight="1" outlineLevel="4">
      <c r="A3963" s="1154"/>
      <c r="B3963" s="1159" t="s">
        <v>7489</v>
      </c>
      <c r="C3963" s="1154" t="s">
        <v>763</v>
      </c>
      <c r="D3963" s="1156">
        <v>0.9</v>
      </c>
    </row>
    <row r="3964" spans="1:4" ht="11.85" hidden="1" customHeight="1" outlineLevel="4">
      <c r="A3964" s="1154"/>
      <c r="B3964" s="1159" t="s">
        <v>7490</v>
      </c>
      <c r="C3964" s="1154" t="s">
        <v>763</v>
      </c>
      <c r="D3964" s="1156">
        <v>2.02</v>
      </c>
    </row>
    <row r="3965" spans="1:4" ht="11.85" hidden="1" customHeight="1" outlineLevel="4">
      <c r="A3965" s="1154"/>
      <c r="B3965" s="1159" t="s">
        <v>7491</v>
      </c>
      <c r="C3965" s="1154" t="s">
        <v>763</v>
      </c>
      <c r="D3965" s="1156">
        <v>2.0699999999999998</v>
      </c>
    </row>
    <row r="3966" spans="1:4" ht="11.85" hidden="1" customHeight="1" outlineLevel="2" collapsed="1">
      <c r="A3966" s="1140"/>
      <c r="B3966" s="1143" t="s">
        <v>7492</v>
      </c>
      <c r="C3966" s="1140"/>
      <c r="D3966" s="1141">
        <v>17.600000000000001</v>
      </c>
    </row>
    <row r="3967" spans="1:4" ht="11.85" hidden="1" customHeight="1" outlineLevel="3" collapsed="1">
      <c r="A3967" s="1140"/>
      <c r="B3967" s="1145" t="s">
        <v>7493</v>
      </c>
      <c r="C3967" s="1140"/>
      <c r="D3967" s="1141">
        <v>5.05</v>
      </c>
    </row>
    <row r="3968" spans="1:4" ht="11.85" hidden="1" customHeight="1" outlineLevel="4" collapsed="1">
      <c r="A3968" s="1140"/>
      <c r="B3968" s="1146" t="s">
        <v>7494</v>
      </c>
      <c r="C3968" s="1140"/>
      <c r="D3968" s="1141">
        <v>3.65</v>
      </c>
    </row>
    <row r="3969" spans="1:4" ht="11.85" hidden="1" customHeight="1" outlineLevel="5">
      <c r="A3969" s="1154" t="s">
        <v>7495</v>
      </c>
      <c r="B3969" s="1161" t="s">
        <v>7496</v>
      </c>
      <c r="C3969" s="1154" t="s">
        <v>763</v>
      </c>
      <c r="D3969" s="1156">
        <v>0.3</v>
      </c>
    </row>
    <row r="3970" spans="1:4" ht="11.85" hidden="1" customHeight="1" outlineLevel="5">
      <c r="A3970" s="1154" t="s">
        <v>7497</v>
      </c>
      <c r="B3970" s="1161" t="s">
        <v>7498</v>
      </c>
      <c r="C3970" s="1154" t="s">
        <v>763</v>
      </c>
      <c r="D3970" s="1156">
        <v>0.3</v>
      </c>
    </row>
    <row r="3971" spans="1:4" ht="11.85" hidden="1" customHeight="1" outlineLevel="5">
      <c r="A3971" s="1154" t="s">
        <v>7499</v>
      </c>
      <c r="B3971" s="1161" t="s">
        <v>7500</v>
      </c>
      <c r="C3971" s="1154" t="s">
        <v>763</v>
      </c>
      <c r="D3971" s="1156">
        <v>0.3</v>
      </c>
    </row>
    <row r="3972" spans="1:4" ht="11.85" hidden="1" customHeight="1" outlineLevel="5">
      <c r="A3972" s="1154" t="s">
        <v>7501</v>
      </c>
      <c r="B3972" s="1161" t="s">
        <v>7502</v>
      </c>
      <c r="C3972" s="1154" t="s">
        <v>763</v>
      </c>
      <c r="D3972" s="1156">
        <v>3.65</v>
      </c>
    </row>
    <row r="3973" spans="1:4" ht="11.85" hidden="1" customHeight="1" outlineLevel="5">
      <c r="A3973" s="1154" t="s">
        <v>7503</v>
      </c>
      <c r="B3973" s="1161" t="s">
        <v>7504</v>
      </c>
      <c r="C3973" s="1154" t="s">
        <v>763</v>
      </c>
      <c r="D3973" s="1156">
        <v>3.65</v>
      </c>
    </row>
    <row r="3974" spans="1:4" ht="11.85" hidden="1" customHeight="1" outlineLevel="5">
      <c r="A3974" s="1154" t="s">
        <v>7505</v>
      </c>
      <c r="B3974" s="1161" t="s">
        <v>7506</v>
      </c>
      <c r="C3974" s="1154" t="s">
        <v>763</v>
      </c>
      <c r="D3974" s="1156">
        <v>3.65</v>
      </c>
    </row>
    <row r="3975" spans="1:4" ht="11.85" hidden="1" customHeight="1" outlineLevel="5">
      <c r="A3975" s="1154" t="s">
        <v>7507</v>
      </c>
      <c r="B3975" s="1161" t="s">
        <v>7508</v>
      </c>
      <c r="C3975" s="1154" t="s">
        <v>763</v>
      </c>
      <c r="D3975" s="1156">
        <v>0.3</v>
      </c>
    </row>
    <row r="3976" spans="1:4" ht="11.85" hidden="1" customHeight="1" outlineLevel="5">
      <c r="A3976" s="1154" t="s">
        <v>7509</v>
      </c>
      <c r="B3976" s="1161" t="s">
        <v>7510</v>
      </c>
      <c r="C3976" s="1154" t="s">
        <v>763</v>
      </c>
      <c r="D3976" s="1156">
        <v>0.3</v>
      </c>
    </row>
    <row r="3977" spans="1:4" ht="11.85" hidden="1" customHeight="1" outlineLevel="5">
      <c r="A3977" s="1154" t="s">
        <v>7511</v>
      </c>
      <c r="B3977" s="1161" t="s">
        <v>7512</v>
      </c>
      <c r="C3977" s="1154" t="s">
        <v>763</v>
      </c>
      <c r="D3977" s="1156">
        <v>0.3</v>
      </c>
    </row>
    <row r="3978" spans="1:4" ht="11.85" hidden="1" customHeight="1" outlineLevel="5">
      <c r="A3978" s="1154" t="s">
        <v>7513</v>
      </c>
      <c r="B3978" s="1161" t="s">
        <v>7514</v>
      </c>
      <c r="C3978" s="1154" t="s">
        <v>763</v>
      </c>
      <c r="D3978" s="1156">
        <v>0.3</v>
      </c>
    </row>
    <row r="3979" spans="1:4" ht="11.85" hidden="1" customHeight="1" outlineLevel="5">
      <c r="A3979" s="1154" t="s">
        <v>7515</v>
      </c>
      <c r="B3979" s="1161" t="s">
        <v>7516</v>
      </c>
      <c r="C3979" s="1154" t="s">
        <v>763</v>
      </c>
      <c r="D3979" s="1156">
        <v>0.3</v>
      </c>
    </row>
    <row r="3980" spans="1:4" ht="11.85" hidden="1" customHeight="1" outlineLevel="5">
      <c r="A3980" s="1154" t="s">
        <v>7517</v>
      </c>
      <c r="B3980" s="1161" t="s">
        <v>7518</v>
      </c>
      <c r="C3980" s="1154" t="s">
        <v>763</v>
      </c>
      <c r="D3980" s="1156">
        <v>0.3</v>
      </c>
    </row>
    <row r="3981" spans="1:4" ht="11.85" hidden="1" customHeight="1" outlineLevel="4" collapsed="1">
      <c r="A3981" s="1140"/>
      <c r="B3981" s="1146" t="s">
        <v>7519</v>
      </c>
      <c r="C3981" s="1140"/>
      <c r="D3981" s="1141">
        <v>5.05</v>
      </c>
    </row>
    <row r="3982" spans="1:4" ht="11.85" hidden="1" customHeight="1" outlineLevel="5">
      <c r="A3982" s="1154" t="s">
        <v>7520</v>
      </c>
      <c r="B3982" s="1161" t="s">
        <v>7521</v>
      </c>
      <c r="C3982" s="1154" t="s">
        <v>763</v>
      </c>
      <c r="D3982" s="1156">
        <v>0.27</v>
      </c>
    </row>
    <row r="3983" spans="1:4" ht="11.85" hidden="1" customHeight="1" outlineLevel="5">
      <c r="A3983" s="1154" t="s">
        <v>7522</v>
      </c>
      <c r="B3983" s="1161" t="s">
        <v>7523</v>
      </c>
      <c r="C3983" s="1154" t="s">
        <v>763</v>
      </c>
      <c r="D3983" s="1156">
        <v>0.3</v>
      </c>
    </row>
    <row r="3984" spans="1:4" ht="11.85" hidden="1" customHeight="1" outlineLevel="5">
      <c r="A3984" s="1154" t="s">
        <v>7524</v>
      </c>
      <c r="B3984" s="1161" t="s">
        <v>7525</v>
      </c>
      <c r="C3984" s="1154" t="s">
        <v>763</v>
      </c>
      <c r="D3984" s="1156">
        <v>0.33</v>
      </c>
    </row>
    <row r="3985" spans="1:4" ht="11.85" hidden="1" customHeight="1" outlineLevel="5">
      <c r="A3985" s="1154" t="s">
        <v>7526</v>
      </c>
      <c r="B3985" s="1161" t="s">
        <v>7527</v>
      </c>
      <c r="C3985" s="1154" t="s">
        <v>763</v>
      </c>
      <c r="D3985" s="1156">
        <v>0.41</v>
      </c>
    </row>
    <row r="3986" spans="1:4" ht="11.85" hidden="1" customHeight="1" outlineLevel="5">
      <c r="A3986" s="1154" t="s">
        <v>7528</v>
      </c>
      <c r="B3986" s="1161" t="s">
        <v>7529</v>
      </c>
      <c r="C3986" s="1154" t="s">
        <v>763</v>
      </c>
      <c r="D3986" s="1156">
        <v>3.35</v>
      </c>
    </row>
    <row r="3987" spans="1:4" ht="11.85" hidden="1" customHeight="1" outlineLevel="5">
      <c r="A3987" s="1154" t="s">
        <v>7530</v>
      </c>
      <c r="B3987" s="1161" t="s">
        <v>7531</v>
      </c>
      <c r="C3987" s="1154" t="s">
        <v>763</v>
      </c>
      <c r="D3987" s="1156">
        <v>3.6</v>
      </c>
    </row>
    <row r="3988" spans="1:4" ht="11.85" hidden="1" customHeight="1" outlineLevel="5">
      <c r="A3988" s="1154" t="s">
        <v>7532</v>
      </c>
      <c r="B3988" s="1161" t="s">
        <v>7533</v>
      </c>
      <c r="C3988" s="1154" t="s">
        <v>763</v>
      </c>
      <c r="D3988" s="1156">
        <v>3.35</v>
      </c>
    </row>
    <row r="3989" spans="1:4" ht="11.85" hidden="1" customHeight="1" outlineLevel="5">
      <c r="A3989" s="1154" t="s">
        <v>7534</v>
      </c>
      <c r="B3989" s="1161" t="s">
        <v>7535</v>
      </c>
      <c r="C3989" s="1154" t="s">
        <v>763</v>
      </c>
      <c r="D3989" s="1156">
        <v>5.05</v>
      </c>
    </row>
    <row r="3990" spans="1:4" ht="11.85" hidden="1" customHeight="1" outlineLevel="5">
      <c r="A3990" s="1154" t="s">
        <v>7536</v>
      </c>
      <c r="B3990" s="1161" t="s">
        <v>7537</v>
      </c>
      <c r="C3990" s="1154" t="s">
        <v>763</v>
      </c>
      <c r="D3990" s="1156">
        <v>0.41</v>
      </c>
    </row>
    <row r="3991" spans="1:4" ht="11.85" hidden="1" customHeight="1" outlineLevel="5">
      <c r="A3991" s="1154" t="s">
        <v>7538</v>
      </c>
      <c r="B3991" s="1161" t="s">
        <v>7539</v>
      </c>
      <c r="C3991" s="1154" t="s">
        <v>763</v>
      </c>
      <c r="D3991" s="1156">
        <v>0.41</v>
      </c>
    </row>
    <row r="3992" spans="1:4" ht="11.85" hidden="1" customHeight="1" outlineLevel="5">
      <c r="A3992" s="1154" t="s">
        <v>7540</v>
      </c>
      <c r="B3992" s="1161" t="s">
        <v>7541</v>
      </c>
      <c r="C3992" s="1154" t="s">
        <v>763</v>
      </c>
      <c r="D3992" s="1156">
        <v>0.3</v>
      </c>
    </row>
    <row r="3993" spans="1:4" ht="11.85" hidden="1" customHeight="1" outlineLevel="5">
      <c r="A3993" s="1154" t="s">
        <v>7542</v>
      </c>
      <c r="B3993" s="1161" t="s">
        <v>7543</v>
      </c>
      <c r="C3993" s="1154" t="s">
        <v>763</v>
      </c>
      <c r="D3993" s="1156">
        <v>0.28000000000000003</v>
      </c>
    </row>
    <row r="3994" spans="1:4" ht="11.85" hidden="1" customHeight="1" outlineLevel="5">
      <c r="A3994" s="1154" t="s">
        <v>7544</v>
      </c>
      <c r="B3994" s="1161" t="s">
        <v>7545</v>
      </c>
      <c r="C3994" s="1154" t="s">
        <v>763</v>
      </c>
      <c r="D3994" s="1156">
        <v>0.27</v>
      </c>
    </row>
    <row r="3995" spans="1:4" ht="11.85" hidden="1" customHeight="1" outlineLevel="5">
      <c r="A3995" s="1154" t="s">
        <v>7546</v>
      </c>
      <c r="B3995" s="1161" t="s">
        <v>7547</v>
      </c>
      <c r="C3995" s="1154" t="s">
        <v>763</v>
      </c>
      <c r="D3995" s="1156">
        <v>0.3</v>
      </c>
    </row>
    <row r="3996" spans="1:4" ht="11.85" hidden="1" customHeight="1" outlineLevel="5">
      <c r="A3996" s="1154" t="s">
        <v>7548</v>
      </c>
      <c r="B3996" s="1161" t="s">
        <v>7549</v>
      </c>
      <c r="C3996" s="1154" t="s">
        <v>763</v>
      </c>
      <c r="D3996" s="1156">
        <v>0.28000000000000003</v>
      </c>
    </row>
    <row r="3997" spans="1:4" ht="11.85" hidden="1" customHeight="1" outlineLevel="5">
      <c r="A3997" s="1154" t="s">
        <v>7550</v>
      </c>
      <c r="B3997" s="1161" t="s">
        <v>7551</v>
      </c>
      <c r="C3997" s="1154" t="s">
        <v>763</v>
      </c>
      <c r="D3997" s="1156">
        <v>0.28000000000000003</v>
      </c>
    </row>
    <row r="3998" spans="1:4" ht="11.85" hidden="1" customHeight="1" outlineLevel="3" collapsed="1">
      <c r="A3998" s="1140"/>
      <c r="B3998" s="1145" t="s">
        <v>7552</v>
      </c>
      <c r="C3998" s="1140"/>
      <c r="D3998" s="1141">
        <v>14.31</v>
      </c>
    </row>
    <row r="3999" spans="1:4" ht="11.85" hidden="1" customHeight="1" outlineLevel="4">
      <c r="A3999" s="1154" t="s">
        <v>7553</v>
      </c>
      <c r="B3999" s="1159" t="s">
        <v>7554</v>
      </c>
      <c r="C3999" s="1154" t="s">
        <v>763</v>
      </c>
      <c r="D3999" s="1156">
        <v>13.73</v>
      </c>
    </row>
    <row r="4000" spans="1:4" ht="11.85" hidden="1" customHeight="1" outlineLevel="4">
      <c r="A4000" s="1154" t="s">
        <v>7555</v>
      </c>
      <c r="B4000" s="1159" t="s">
        <v>7556</v>
      </c>
      <c r="C4000" s="1154" t="s">
        <v>763</v>
      </c>
      <c r="D4000" s="1156">
        <v>13.77</v>
      </c>
    </row>
    <row r="4001" spans="1:4" ht="11.85" hidden="1" customHeight="1" outlineLevel="4">
      <c r="A4001" s="1154" t="s">
        <v>7557</v>
      </c>
      <c r="B4001" s="1159" t="s">
        <v>7558</v>
      </c>
      <c r="C4001" s="1154" t="s">
        <v>763</v>
      </c>
      <c r="D4001" s="1156">
        <v>13.51</v>
      </c>
    </row>
    <row r="4002" spans="1:4" ht="11.85" hidden="1" customHeight="1" outlineLevel="4">
      <c r="A4002" s="1154" t="s">
        <v>7559</v>
      </c>
      <c r="B4002" s="1159" t="s">
        <v>7560</v>
      </c>
      <c r="C4002" s="1154" t="s">
        <v>763</v>
      </c>
      <c r="D4002" s="1156">
        <v>14.31</v>
      </c>
    </row>
    <row r="4003" spans="1:4" ht="11.85" hidden="1" customHeight="1" outlineLevel="4">
      <c r="A4003" s="1154" t="s">
        <v>7561</v>
      </c>
      <c r="B4003" s="1159" t="s">
        <v>7562</v>
      </c>
      <c r="C4003" s="1154" t="s">
        <v>763</v>
      </c>
      <c r="D4003" s="1156">
        <v>13.73</v>
      </c>
    </row>
    <row r="4004" spans="1:4" ht="22.35" hidden="1" customHeight="1" outlineLevel="4">
      <c r="A4004" s="1154" t="s">
        <v>7563</v>
      </c>
      <c r="B4004" s="1159" t="s">
        <v>7564</v>
      </c>
      <c r="C4004" s="1154" t="s">
        <v>763</v>
      </c>
      <c r="D4004" s="1156">
        <v>12.39</v>
      </c>
    </row>
    <row r="4005" spans="1:4" ht="11.85" hidden="1" customHeight="1" outlineLevel="4">
      <c r="A4005" s="1154" t="s">
        <v>7565</v>
      </c>
      <c r="B4005" s="1159" t="s">
        <v>7566</v>
      </c>
      <c r="C4005" s="1154" t="s">
        <v>2156</v>
      </c>
      <c r="D4005" s="1156">
        <v>1</v>
      </c>
    </row>
    <row r="4006" spans="1:4" ht="11.85" hidden="1" customHeight="1" outlineLevel="4">
      <c r="A4006" s="1154" t="s">
        <v>7567</v>
      </c>
      <c r="B4006" s="1159" t="s">
        <v>7568</v>
      </c>
      <c r="C4006" s="1154" t="s">
        <v>2156</v>
      </c>
      <c r="D4006" s="1156">
        <v>1.01</v>
      </c>
    </row>
    <row r="4007" spans="1:4" ht="11.85" hidden="1" customHeight="1" outlineLevel="4">
      <c r="A4007" s="1154" t="s">
        <v>7569</v>
      </c>
      <c r="B4007" s="1159" t="s">
        <v>7570</v>
      </c>
      <c r="C4007" s="1154" t="s">
        <v>2156</v>
      </c>
      <c r="D4007" s="1156">
        <v>1.03</v>
      </c>
    </row>
    <row r="4008" spans="1:4" ht="11.85" hidden="1" customHeight="1" outlineLevel="4">
      <c r="A4008" s="1154" t="s">
        <v>7571</v>
      </c>
      <c r="B4008" s="1159" t="s">
        <v>7572</v>
      </c>
      <c r="C4008" s="1154" t="s">
        <v>2156</v>
      </c>
      <c r="D4008" s="1156">
        <v>1.1100000000000001</v>
      </c>
    </row>
    <row r="4009" spans="1:4" ht="11.85" hidden="1" customHeight="1" outlineLevel="4">
      <c r="A4009" s="1154" t="s">
        <v>7573</v>
      </c>
      <c r="B4009" s="1159" t="s">
        <v>7574</v>
      </c>
      <c r="C4009" s="1154" t="s">
        <v>763</v>
      </c>
      <c r="D4009" s="1156">
        <v>0.7</v>
      </c>
    </row>
    <row r="4010" spans="1:4" ht="11.85" hidden="1" customHeight="1" outlineLevel="4">
      <c r="A4010" s="1154" t="s">
        <v>7575</v>
      </c>
      <c r="B4010" s="1159" t="s">
        <v>7576</v>
      </c>
      <c r="C4010" s="1154" t="s">
        <v>763</v>
      </c>
      <c r="D4010" s="1156">
        <v>0.7</v>
      </c>
    </row>
    <row r="4011" spans="1:4" ht="11.85" hidden="1" customHeight="1" outlineLevel="4">
      <c r="A4011" s="1154" t="s">
        <v>7577</v>
      </c>
      <c r="B4011" s="1159" t="s">
        <v>7578</v>
      </c>
      <c r="C4011" s="1154" t="s">
        <v>763</v>
      </c>
      <c r="D4011" s="1156">
        <v>0.76</v>
      </c>
    </row>
    <row r="4012" spans="1:4" ht="11.85" hidden="1" customHeight="1" outlineLevel="4">
      <c r="A4012" s="1154" t="s">
        <v>7579</v>
      </c>
      <c r="B4012" s="1159" t="s">
        <v>7580</v>
      </c>
      <c r="C4012" s="1154" t="s">
        <v>763</v>
      </c>
      <c r="D4012" s="1156">
        <v>0.76</v>
      </c>
    </row>
    <row r="4013" spans="1:4" ht="11.85" hidden="1" customHeight="1" outlineLevel="4">
      <c r="A4013" s="1154" t="s">
        <v>7581</v>
      </c>
      <c r="B4013" s="1159" t="s">
        <v>7582</v>
      </c>
      <c r="C4013" s="1154" t="s">
        <v>763</v>
      </c>
      <c r="D4013" s="1156">
        <v>0.69</v>
      </c>
    </row>
    <row r="4014" spans="1:4" ht="11.85" hidden="1" customHeight="1" outlineLevel="4">
      <c r="A4014" s="1154" t="s">
        <v>7583</v>
      </c>
      <c r="B4014" s="1159" t="s">
        <v>7584</v>
      </c>
      <c r="C4014" s="1154" t="s">
        <v>763</v>
      </c>
      <c r="D4014" s="1156">
        <v>0.69</v>
      </c>
    </row>
    <row r="4015" spans="1:4" ht="11.85" hidden="1" customHeight="1" outlineLevel="4">
      <c r="A4015" s="1154" t="s">
        <v>7585</v>
      </c>
      <c r="B4015" s="1159" t="s">
        <v>7586</v>
      </c>
      <c r="C4015" s="1154" t="s">
        <v>763</v>
      </c>
      <c r="D4015" s="1156">
        <v>0.69</v>
      </c>
    </row>
    <row r="4016" spans="1:4" ht="11.85" hidden="1" customHeight="1" outlineLevel="4">
      <c r="A4016" s="1154" t="s">
        <v>7587</v>
      </c>
      <c r="B4016" s="1159" t="s">
        <v>7588</v>
      </c>
      <c r="C4016" s="1154" t="s">
        <v>763</v>
      </c>
      <c r="D4016" s="1156">
        <v>0.7</v>
      </c>
    </row>
    <row r="4017" spans="1:4" ht="11.85" hidden="1" customHeight="1" outlineLevel="3" collapsed="1">
      <c r="A4017" s="1140"/>
      <c r="B4017" s="1145" t="s">
        <v>7589</v>
      </c>
      <c r="C4017" s="1140"/>
      <c r="D4017" s="1141">
        <v>17.600000000000001</v>
      </c>
    </row>
    <row r="4018" spans="1:4" ht="11.85" hidden="1" customHeight="1" outlineLevel="4">
      <c r="A4018" s="1154" t="s">
        <v>7590</v>
      </c>
      <c r="B4018" s="1159" t="s">
        <v>7591</v>
      </c>
      <c r="C4018" s="1154" t="s">
        <v>763</v>
      </c>
      <c r="D4018" s="1156">
        <v>0.3</v>
      </c>
    </row>
    <row r="4019" spans="1:4" ht="11.85" hidden="1" customHeight="1" outlineLevel="4">
      <c r="A4019" s="1154" t="s">
        <v>7592</v>
      </c>
      <c r="B4019" s="1159" t="s">
        <v>7593</v>
      </c>
      <c r="C4019" s="1154" t="s">
        <v>763</v>
      </c>
      <c r="D4019" s="1156">
        <v>0.3</v>
      </c>
    </row>
    <row r="4020" spans="1:4" ht="11.85" hidden="1" customHeight="1" outlineLevel="4">
      <c r="A4020" s="1154" t="s">
        <v>7594</v>
      </c>
      <c r="B4020" s="1159" t="s">
        <v>7595</v>
      </c>
      <c r="C4020" s="1154" t="s">
        <v>763</v>
      </c>
      <c r="D4020" s="1156">
        <v>0.3</v>
      </c>
    </row>
    <row r="4021" spans="1:4" ht="11.85" hidden="1" customHeight="1" outlineLevel="4">
      <c r="A4021" s="1154" t="s">
        <v>7596</v>
      </c>
      <c r="B4021" s="1159" t="s">
        <v>7597</v>
      </c>
      <c r="C4021" s="1154" t="s">
        <v>763</v>
      </c>
      <c r="D4021" s="1156">
        <v>15.9</v>
      </c>
    </row>
    <row r="4022" spans="1:4" ht="11.85" hidden="1" customHeight="1" outlineLevel="4">
      <c r="A4022" s="1154" t="s">
        <v>7598</v>
      </c>
      <c r="B4022" s="1159" t="s">
        <v>7599</v>
      </c>
      <c r="C4022" s="1154" t="s">
        <v>763</v>
      </c>
      <c r="D4022" s="1156">
        <v>17.600000000000001</v>
      </c>
    </row>
    <row r="4023" spans="1:4" ht="11.85" hidden="1" customHeight="1" outlineLevel="4">
      <c r="A4023" s="1154" t="s">
        <v>7600</v>
      </c>
      <c r="B4023" s="1159" t="s">
        <v>7601</v>
      </c>
      <c r="C4023" s="1154" t="s">
        <v>763</v>
      </c>
      <c r="D4023" s="1156">
        <v>0.3</v>
      </c>
    </row>
    <row r="4024" spans="1:4" ht="11.85" hidden="1" customHeight="1" outlineLevel="4">
      <c r="A4024" s="1154" t="s">
        <v>7602</v>
      </c>
      <c r="B4024" s="1159" t="s">
        <v>7603</v>
      </c>
      <c r="C4024" s="1154" t="s">
        <v>763</v>
      </c>
      <c r="D4024" s="1156">
        <v>0.3</v>
      </c>
    </row>
    <row r="4025" spans="1:4" ht="11.85" hidden="1" customHeight="1" outlineLevel="4">
      <c r="A4025" s="1154" t="s">
        <v>7604</v>
      </c>
      <c r="B4025" s="1159" t="s">
        <v>7605</v>
      </c>
      <c r="C4025" s="1154" t="s">
        <v>763</v>
      </c>
      <c r="D4025" s="1156">
        <v>0.3</v>
      </c>
    </row>
    <row r="4026" spans="1:4" ht="11.85" hidden="1" customHeight="1" outlineLevel="4">
      <c r="A4026" s="1154" t="s">
        <v>7606</v>
      </c>
      <c r="B4026" s="1159" t="s">
        <v>7607</v>
      </c>
      <c r="C4026" s="1154" t="s">
        <v>763</v>
      </c>
      <c r="D4026" s="1156">
        <v>0.3</v>
      </c>
    </row>
    <row r="4027" spans="1:4" ht="11.85" hidden="1" customHeight="1" outlineLevel="4">
      <c r="A4027" s="1154" t="s">
        <v>7608</v>
      </c>
      <c r="B4027" s="1159" t="s">
        <v>7609</v>
      </c>
      <c r="C4027" s="1154" t="s">
        <v>763</v>
      </c>
      <c r="D4027" s="1156">
        <v>0.3</v>
      </c>
    </row>
    <row r="4028" spans="1:4" ht="11.85" hidden="1" customHeight="1" outlineLevel="1" collapsed="1">
      <c r="A4028" s="1140"/>
      <c r="B4028" s="1142" t="s">
        <v>7610</v>
      </c>
      <c r="C4028" s="1140"/>
      <c r="D4028" s="1141">
        <v>23.88</v>
      </c>
    </row>
    <row r="4029" spans="1:4" ht="11.85" hidden="1" customHeight="1" outlineLevel="2">
      <c r="A4029" s="1154" t="s">
        <v>7611</v>
      </c>
      <c r="B4029" s="1157" t="s">
        <v>7612</v>
      </c>
      <c r="C4029" s="1154" t="s">
        <v>763</v>
      </c>
      <c r="D4029" s="1156">
        <v>0.03</v>
      </c>
    </row>
    <row r="4030" spans="1:4" ht="11.85" hidden="1" customHeight="1" outlineLevel="2">
      <c r="A4030" s="1154" t="s">
        <v>7611</v>
      </c>
      <c r="B4030" s="1157" t="s">
        <v>7613</v>
      </c>
      <c r="C4030" s="1154" t="s">
        <v>2312</v>
      </c>
      <c r="D4030" s="1156">
        <v>23.88</v>
      </c>
    </row>
    <row r="4031" spans="1:4" ht="11.85" hidden="1" customHeight="1" outlineLevel="2">
      <c r="A4031" s="1154" t="s">
        <v>7614</v>
      </c>
      <c r="B4031" s="1157" t="s">
        <v>7615</v>
      </c>
      <c r="C4031" s="1154" t="s">
        <v>763</v>
      </c>
      <c r="D4031" s="1156">
        <v>0.97</v>
      </c>
    </row>
    <row r="4032" spans="1:4" ht="11.85" hidden="1" customHeight="1" outlineLevel="2">
      <c r="A4032" s="1154" t="s">
        <v>7616</v>
      </c>
      <c r="B4032" s="1157" t="s">
        <v>7617</v>
      </c>
      <c r="C4032" s="1154" t="s">
        <v>763</v>
      </c>
      <c r="D4032" s="1156">
        <v>1.23</v>
      </c>
    </row>
    <row r="4033" spans="1:4" ht="11.85" hidden="1" customHeight="1" outlineLevel="2">
      <c r="A4033" s="1154" t="s">
        <v>7618</v>
      </c>
      <c r="B4033" s="1157" t="s">
        <v>7619</v>
      </c>
      <c r="C4033" s="1154" t="s">
        <v>763</v>
      </c>
      <c r="D4033" s="1156">
        <v>1.42</v>
      </c>
    </row>
    <row r="4034" spans="1:4" ht="11.85" hidden="1" customHeight="1" outlineLevel="2">
      <c r="A4034" s="1154" t="s">
        <v>7620</v>
      </c>
      <c r="B4034" s="1157" t="s">
        <v>7621</v>
      </c>
      <c r="C4034" s="1154" t="s">
        <v>763</v>
      </c>
      <c r="D4034" s="1156">
        <v>1.6</v>
      </c>
    </row>
    <row r="4035" spans="1:4" ht="11.85" hidden="1" customHeight="1" outlineLevel="2">
      <c r="A4035" s="1154" t="s">
        <v>7622</v>
      </c>
      <c r="B4035" s="1157" t="s">
        <v>7623</v>
      </c>
      <c r="C4035" s="1154" t="s">
        <v>763</v>
      </c>
      <c r="D4035" s="1156">
        <v>1.75</v>
      </c>
    </row>
    <row r="4036" spans="1:4" ht="11.85" hidden="1" customHeight="1" outlineLevel="2">
      <c r="A4036" s="1154" t="s">
        <v>7624</v>
      </c>
      <c r="B4036" s="1157" t="s">
        <v>7625</v>
      </c>
      <c r="C4036" s="1154" t="s">
        <v>763</v>
      </c>
      <c r="D4036" s="1156">
        <v>2.11</v>
      </c>
    </row>
    <row r="4037" spans="1:4" ht="11.85" hidden="1" customHeight="1" outlineLevel="2">
      <c r="A4037" s="1154" t="s">
        <v>7626</v>
      </c>
      <c r="B4037" s="1157" t="s">
        <v>7627</v>
      </c>
      <c r="C4037" s="1154" t="s">
        <v>763</v>
      </c>
      <c r="D4037" s="1156">
        <v>0.63</v>
      </c>
    </row>
    <row r="4038" spans="1:4" ht="11.85" hidden="1" customHeight="1" outlineLevel="2">
      <c r="A4038" s="1154" t="s">
        <v>7628</v>
      </c>
      <c r="B4038" s="1157" t="s">
        <v>7629</v>
      </c>
      <c r="C4038" s="1154" t="s">
        <v>763</v>
      </c>
      <c r="D4038" s="1156">
        <v>0.81</v>
      </c>
    </row>
    <row r="4039" spans="1:4" ht="11.85" hidden="1" customHeight="1" outlineLevel="2">
      <c r="A4039" s="1154" t="s">
        <v>7630</v>
      </c>
      <c r="B4039" s="1157" t="s">
        <v>7631</v>
      </c>
      <c r="C4039" s="1154" t="s">
        <v>763</v>
      </c>
      <c r="D4039" s="1156">
        <v>0.88</v>
      </c>
    </row>
    <row r="4040" spans="1:4" ht="11.85" hidden="1" customHeight="1" outlineLevel="2">
      <c r="A4040" s="1154" t="s">
        <v>7632</v>
      </c>
      <c r="B4040" s="1157" t="s">
        <v>7633</v>
      </c>
      <c r="C4040" s="1154" t="s">
        <v>763</v>
      </c>
      <c r="D4040" s="1156">
        <v>1</v>
      </c>
    </row>
    <row r="4041" spans="1:4" ht="11.85" hidden="1" customHeight="1" outlineLevel="2">
      <c r="A4041" s="1154" t="s">
        <v>7634</v>
      </c>
      <c r="B4041" s="1157" t="s">
        <v>7635</v>
      </c>
      <c r="C4041" s="1154" t="s">
        <v>763</v>
      </c>
      <c r="D4041" s="1156">
        <v>1.1499999999999999</v>
      </c>
    </row>
    <row r="4042" spans="1:4" ht="11.85" hidden="1" customHeight="1" outlineLevel="2">
      <c r="A4042" s="1154" t="s">
        <v>7636</v>
      </c>
      <c r="B4042" s="1157" t="s">
        <v>7637</v>
      </c>
      <c r="C4042" s="1154" t="s">
        <v>763</v>
      </c>
      <c r="D4042" s="1156">
        <v>1.38</v>
      </c>
    </row>
    <row r="4043" spans="1:4" ht="11.85" hidden="1" customHeight="1" outlineLevel="1" collapsed="1">
      <c r="A4043" s="1140"/>
      <c r="B4043" s="1142" t="s">
        <v>7638</v>
      </c>
      <c r="C4043" s="1140"/>
      <c r="D4043" s="1141">
        <v>88.2</v>
      </c>
    </row>
    <row r="4044" spans="1:4" ht="11.85" hidden="1" customHeight="1" outlineLevel="2">
      <c r="A4044" s="1160">
        <v>90001854</v>
      </c>
      <c r="B4044" s="1157" t="s">
        <v>7639</v>
      </c>
      <c r="C4044" s="1154" t="s">
        <v>763</v>
      </c>
      <c r="D4044" s="1156">
        <v>50.61</v>
      </c>
    </row>
    <row r="4045" spans="1:4" ht="11.85" hidden="1" customHeight="1" outlineLevel="2">
      <c r="A4045" s="1160">
        <v>90001844</v>
      </c>
      <c r="B4045" s="1157" t="s">
        <v>7640</v>
      </c>
      <c r="C4045" s="1154" t="s">
        <v>763</v>
      </c>
      <c r="D4045" s="1156">
        <v>62.9</v>
      </c>
    </row>
    <row r="4046" spans="1:4" ht="11.85" hidden="1" customHeight="1" outlineLevel="2">
      <c r="A4046" s="1160">
        <v>90001856</v>
      </c>
      <c r="B4046" s="1157" t="s">
        <v>7641</v>
      </c>
      <c r="C4046" s="1154" t="s">
        <v>763</v>
      </c>
      <c r="D4046" s="1156">
        <v>88.2</v>
      </c>
    </row>
    <row r="4047" spans="1:4" ht="11.85" hidden="1" customHeight="1" outlineLevel="2">
      <c r="A4047" s="1160">
        <v>90001846</v>
      </c>
      <c r="B4047" s="1157" t="s">
        <v>7642</v>
      </c>
      <c r="C4047" s="1154" t="s">
        <v>763</v>
      </c>
      <c r="D4047" s="1156">
        <v>87.06</v>
      </c>
    </row>
    <row r="4048" spans="1:4" ht="11.85" hidden="1" customHeight="1" outlineLevel="2" collapsed="1">
      <c r="A4048" s="1140"/>
      <c r="B4048" s="1143" t="s">
        <v>7643</v>
      </c>
      <c r="C4048" s="1140"/>
      <c r="D4048" s="1141">
        <v>26.98</v>
      </c>
    </row>
    <row r="4049" spans="1:4" ht="11.85" hidden="1" customHeight="1" outlineLevel="3">
      <c r="A4049" s="1160">
        <v>91000810</v>
      </c>
      <c r="B4049" s="1158" t="s">
        <v>7644</v>
      </c>
      <c r="C4049" s="1154" t="s">
        <v>763</v>
      </c>
      <c r="D4049" s="1156">
        <v>1.44</v>
      </c>
    </row>
    <row r="4050" spans="1:4" ht="11.85" hidden="1" customHeight="1" outlineLevel="3">
      <c r="A4050" s="1160">
        <v>91000813</v>
      </c>
      <c r="B4050" s="1158" t="s">
        <v>7645</v>
      </c>
      <c r="C4050" s="1154" t="s">
        <v>763</v>
      </c>
      <c r="D4050" s="1156">
        <v>2.16</v>
      </c>
    </row>
    <row r="4051" spans="1:4" ht="11.85" hidden="1" customHeight="1" outlineLevel="3">
      <c r="A4051" s="1160">
        <v>91000814</v>
      </c>
      <c r="B4051" s="1158" t="s">
        <v>7646</v>
      </c>
      <c r="C4051" s="1154" t="s">
        <v>763</v>
      </c>
      <c r="D4051" s="1156">
        <v>2.8</v>
      </c>
    </row>
    <row r="4052" spans="1:4" ht="11.85" hidden="1" customHeight="1" outlineLevel="3">
      <c r="A4052" s="1160">
        <v>91001030</v>
      </c>
      <c r="B4052" s="1158" t="s">
        <v>7647</v>
      </c>
      <c r="C4052" s="1154" t="s">
        <v>763</v>
      </c>
      <c r="D4052" s="1156">
        <v>22.94</v>
      </c>
    </row>
    <row r="4053" spans="1:4" ht="11.85" hidden="1" customHeight="1" outlineLevel="3">
      <c r="A4053" s="1160">
        <v>91001031</v>
      </c>
      <c r="B4053" s="1158" t="s">
        <v>7648</v>
      </c>
      <c r="C4053" s="1154" t="s">
        <v>763</v>
      </c>
      <c r="D4053" s="1156">
        <v>26.98</v>
      </c>
    </row>
    <row r="4054" spans="1:4" ht="11.85" hidden="1" customHeight="1" outlineLevel="1" collapsed="1">
      <c r="A4054" s="1140"/>
      <c r="B4054" s="1142" t="s">
        <v>7649</v>
      </c>
      <c r="C4054" s="1140"/>
      <c r="D4054" s="1141">
        <v>4.32</v>
      </c>
    </row>
    <row r="4055" spans="1:4" ht="11.85" hidden="1" customHeight="1" outlineLevel="2" collapsed="1">
      <c r="A4055" s="1140"/>
      <c r="B4055" s="1143" t="s">
        <v>7650</v>
      </c>
      <c r="C4055" s="1140"/>
      <c r="D4055" s="1141">
        <v>4.32</v>
      </c>
    </row>
    <row r="4056" spans="1:4" ht="11.85" hidden="1" customHeight="1" outlineLevel="3">
      <c r="A4056" s="1154" t="s">
        <v>7651</v>
      </c>
      <c r="B4056" s="1158" t="s">
        <v>7652</v>
      </c>
      <c r="C4056" s="1154" t="s">
        <v>763</v>
      </c>
      <c r="D4056" s="1156">
        <v>4.32</v>
      </c>
    </row>
    <row r="4057" spans="1:4" ht="11.85" hidden="1" customHeight="1" outlineLevel="3">
      <c r="A4057" s="1154" t="s">
        <v>7653</v>
      </c>
      <c r="B4057" s="1158" t="s">
        <v>7654</v>
      </c>
      <c r="C4057" s="1154" t="s">
        <v>763</v>
      </c>
      <c r="D4057" s="1156">
        <v>2.72</v>
      </c>
    </row>
    <row r="4058" spans="1:4" ht="11.85" hidden="1" customHeight="1" outlineLevel="3">
      <c r="A4058" s="1154" t="s">
        <v>7655</v>
      </c>
      <c r="B4058" s="1158" t="s">
        <v>7656</v>
      </c>
      <c r="C4058" s="1154" t="s">
        <v>763</v>
      </c>
      <c r="D4058" s="1156">
        <v>2.12</v>
      </c>
    </row>
    <row r="4059" spans="1:4" ht="11.85" hidden="1" customHeight="1" outlineLevel="3">
      <c r="A4059" s="1154" t="s">
        <v>7657</v>
      </c>
      <c r="B4059" s="1158" t="s">
        <v>7658</v>
      </c>
      <c r="C4059" s="1154" t="s">
        <v>763</v>
      </c>
      <c r="D4059" s="1156">
        <v>2.12</v>
      </c>
    </row>
    <row r="4060" spans="1:4" ht="11.85" hidden="1" customHeight="1" outlineLevel="2" collapsed="1">
      <c r="A4060" s="1140"/>
      <c r="B4060" s="1143" t="s">
        <v>7659</v>
      </c>
      <c r="C4060" s="1140"/>
      <c r="D4060" s="1141">
        <v>1.54</v>
      </c>
    </row>
    <row r="4061" spans="1:4" ht="11.85" hidden="1" customHeight="1" outlineLevel="3">
      <c r="A4061" s="1154" t="s">
        <v>7660</v>
      </c>
      <c r="B4061" s="1158" t="s">
        <v>7661</v>
      </c>
      <c r="C4061" s="1154" t="s">
        <v>763</v>
      </c>
      <c r="D4061" s="1156">
        <v>1.54</v>
      </c>
    </row>
    <row r="4062" spans="1:4" ht="11.85" hidden="1" customHeight="1" outlineLevel="3">
      <c r="A4062" s="1154" t="s">
        <v>7662</v>
      </c>
      <c r="B4062" s="1158" t="s">
        <v>7663</v>
      </c>
      <c r="C4062" s="1154" t="s">
        <v>763</v>
      </c>
      <c r="D4062" s="1156">
        <v>1.26</v>
      </c>
    </row>
    <row r="4063" spans="1:4" ht="11.85" hidden="1" customHeight="1" outlineLevel="3">
      <c r="A4063" s="1154" t="s">
        <v>7664</v>
      </c>
      <c r="B4063" s="1158" t="s">
        <v>7665</v>
      </c>
      <c r="C4063" s="1154" t="s">
        <v>763</v>
      </c>
      <c r="D4063" s="1156">
        <v>1.05</v>
      </c>
    </row>
    <row r="4064" spans="1:4" ht="11.85" hidden="1" customHeight="1" outlineLevel="3">
      <c r="A4064" s="1154" t="s">
        <v>7666</v>
      </c>
      <c r="B4064" s="1158" t="s">
        <v>7667</v>
      </c>
      <c r="C4064" s="1154" t="s">
        <v>763</v>
      </c>
      <c r="D4064" s="1156">
        <v>1.23</v>
      </c>
    </row>
    <row r="4065" spans="1:4" ht="11.85" hidden="1" customHeight="1" outlineLevel="2" collapsed="1">
      <c r="A4065" s="1140"/>
      <c r="B4065" s="1143" t="s">
        <v>7668</v>
      </c>
      <c r="C4065" s="1140"/>
      <c r="D4065" s="1141">
        <v>1.59</v>
      </c>
    </row>
    <row r="4066" spans="1:4" ht="11.85" hidden="1" customHeight="1" outlineLevel="3">
      <c r="A4066" s="1154" t="s">
        <v>7669</v>
      </c>
      <c r="B4066" s="1158" t="s">
        <v>7670</v>
      </c>
      <c r="C4066" s="1154" t="s">
        <v>763</v>
      </c>
      <c r="D4066" s="1156">
        <v>1.59</v>
      </c>
    </row>
    <row r="4067" spans="1:4" ht="11.85" hidden="1" customHeight="1" outlineLevel="3">
      <c r="A4067" s="1154" t="s">
        <v>7671</v>
      </c>
      <c r="B4067" s="1158" t="s">
        <v>7672</v>
      </c>
      <c r="C4067" s="1154" t="s">
        <v>763</v>
      </c>
      <c r="D4067" s="1156">
        <v>0.81</v>
      </c>
    </row>
    <row r="4068" spans="1:4" ht="11.85" hidden="1" customHeight="1" outlineLevel="3">
      <c r="A4068" s="1154" t="s">
        <v>7673</v>
      </c>
      <c r="B4068" s="1158" t="s">
        <v>7674</v>
      </c>
      <c r="C4068" s="1154" t="s">
        <v>763</v>
      </c>
      <c r="D4068" s="1156">
        <v>0.73</v>
      </c>
    </row>
    <row r="4069" spans="1:4" ht="11.85" hidden="1" customHeight="1" outlineLevel="3">
      <c r="A4069" s="1154" t="s">
        <v>7675</v>
      </c>
      <c r="B4069" s="1158" t="s">
        <v>7676</v>
      </c>
      <c r="C4069" s="1154" t="s">
        <v>763</v>
      </c>
      <c r="D4069" s="1156">
        <v>0.79</v>
      </c>
    </row>
    <row r="4070" spans="1:4" ht="11.85" hidden="1" customHeight="1" outlineLevel="2" collapsed="1">
      <c r="A4070" s="1140"/>
      <c r="B4070" s="1143" t="s">
        <v>7677</v>
      </c>
      <c r="C4070" s="1140"/>
      <c r="D4070" s="1141">
        <v>1.57</v>
      </c>
    </row>
    <row r="4071" spans="1:4" ht="11.85" hidden="1" customHeight="1" outlineLevel="3">
      <c r="A4071" s="1154" t="s">
        <v>7678</v>
      </c>
      <c r="B4071" s="1158" t="s">
        <v>7679</v>
      </c>
      <c r="C4071" s="1154" t="s">
        <v>763</v>
      </c>
      <c r="D4071" s="1156">
        <v>0.87</v>
      </c>
    </row>
    <row r="4072" spans="1:4" ht="11.85" hidden="1" customHeight="1" outlineLevel="3">
      <c r="A4072" s="1154" t="s">
        <v>7680</v>
      </c>
      <c r="B4072" s="1158" t="s">
        <v>7681</v>
      </c>
      <c r="C4072" s="1154" t="s">
        <v>763</v>
      </c>
      <c r="D4072" s="1156">
        <v>1.57</v>
      </c>
    </row>
    <row r="4073" spans="1:4" ht="11.85" hidden="1" customHeight="1" outlineLevel="3">
      <c r="A4073" s="1154" t="s">
        <v>7682</v>
      </c>
      <c r="B4073" s="1158" t="s">
        <v>7683</v>
      </c>
      <c r="C4073" s="1154" t="s">
        <v>763</v>
      </c>
      <c r="D4073" s="1156">
        <v>1.0900000000000001</v>
      </c>
    </row>
    <row r="4074" spans="1:4" ht="11.85" hidden="1" customHeight="1" outlineLevel="3">
      <c r="A4074" s="1154" t="s">
        <v>7684</v>
      </c>
      <c r="B4074" s="1158" t="s">
        <v>7685</v>
      </c>
      <c r="C4074" s="1154" t="s">
        <v>763</v>
      </c>
      <c r="D4074" s="1156">
        <v>1.0900000000000001</v>
      </c>
    </row>
    <row r="4075" spans="1:4" ht="11.85" hidden="1" customHeight="1" outlineLevel="1" collapsed="1">
      <c r="A4075" s="1140"/>
      <c r="B4075" s="1142" t="s">
        <v>7686</v>
      </c>
      <c r="C4075" s="1140"/>
      <c r="D4075" s="1141">
        <v>204.32</v>
      </c>
    </row>
    <row r="4076" spans="1:4" ht="11.85" hidden="1" customHeight="1" outlineLevel="2" collapsed="1">
      <c r="A4076" s="1140"/>
      <c r="B4076" s="1143" t="s">
        <v>3464</v>
      </c>
      <c r="C4076" s="1140"/>
      <c r="D4076" s="1141">
        <v>196.84</v>
      </c>
    </row>
    <row r="4077" spans="1:4" ht="11.85" hidden="1" customHeight="1" outlineLevel="3">
      <c r="A4077" s="1154" t="s">
        <v>7687</v>
      </c>
      <c r="B4077" s="1158" t="s">
        <v>7688</v>
      </c>
      <c r="C4077" s="1154" t="s">
        <v>2156</v>
      </c>
      <c r="D4077" s="1156">
        <v>16.010000000000002</v>
      </c>
    </row>
    <row r="4078" spans="1:4" ht="11.85" hidden="1" customHeight="1" outlineLevel="3">
      <c r="A4078" s="1154" t="s">
        <v>7689</v>
      </c>
      <c r="B4078" s="1158" t="s">
        <v>7690</v>
      </c>
      <c r="C4078" s="1154" t="s">
        <v>763</v>
      </c>
      <c r="D4078" s="1156">
        <v>21.13</v>
      </c>
    </row>
    <row r="4079" spans="1:4" ht="11.85" hidden="1" customHeight="1" outlineLevel="3">
      <c r="A4079" s="1154" t="s">
        <v>7691</v>
      </c>
      <c r="B4079" s="1158" t="s">
        <v>7692</v>
      </c>
      <c r="C4079" s="1154" t="s">
        <v>2156</v>
      </c>
      <c r="D4079" s="1156">
        <v>22.46</v>
      </c>
    </row>
    <row r="4080" spans="1:4" ht="11.85" hidden="1" customHeight="1" outlineLevel="3">
      <c r="A4080" s="1154" t="s">
        <v>7693</v>
      </c>
      <c r="B4080" s="1158" t="s">
        <v>7694</v>
      </c>
      <c r="C4080" s="1154" t="s">
        <v>2156</v>
      </c>
      <c r="D4080" s="1156">
        <v>14.48</v>
      </c>
    </row>
    <row r="4081" spans="1:4" ht="11.85" hidden="1" customHeight="1" outlineLevel="3">
      <c r="A4081" s="1154" t="s">
        <v>7695</v>
      </c>
      <c r="B4081" s="1158" t="s">
        <v>7696</v>
      </c>
      <c r="C4081" s="1154" t="s">
        <v>2156</v>
      </c>
      <c r="D4081" s="1156">
        <v>76.680000000000007</v>
      </c>
    </row>
    <row r="4082" spans="1:4" ht="11.85" hidden="1" customHeight="1" outlineLevel="3">
      <c r="A4082" s="1154" t="s">
        <v>7697</v>
      </c>
      <c r="B4082" s="1158" t="s">
        <v>7698</v>
      </c>
      <c r="C4082" s="1154" t="s">
        <v>2156</v>
      </c>
      <c r="D4082" s="1156">
        <v>91.84</v>
      </c>
    </row>
    <row r="4083" spans="1:4" ht="11.85" hidden="1" customHeight="1" outlineLevel="3">
      <c r="A4083" s="1154" t="s">
        <v>7699</v>
      </c>
      <c r="B4083" s="1158" t="s">
        <v>7700</v>
      </c>
      <c r="C4083" s="1154" t="s">
        <v>2156</v>
      </c>
      <c r="D4083" s="1156">
        <v>135.41</v>
      </c>
    </row>
    <row r="4084" spans="1:4" ht="11.85" hidden="1" customHeight="1" outlineLevel="3">
      <c r="A4084" s="1154" t="s">
        <v>7701</v>
      </c>
      <c r="B4084" s="1158" t="s">
        <v>7702</v>
      </c>
      <c r="C4084" s="1154" t="s">
        <v>2156</v>
      </c>
      <c r="D4084" s="1156">
        <v>119.81</v>
      </c>
    </row>
    <row r="4085" spans="1:4" ht="11.85" hidden="1" customHeight="1" outlineLevel="3">
      <c r="A4085" s="1154" t="s">
        <v>7703</v>
      </c>
      <c r="B4085" s="1158" t="s">
        <v>7704</v>
      </c>
      <c r="C4085" s="1154" t="s">
        <v>2156</v>
      </c>
      <c r="D4085" s="1156">
        <v>63.11</v>
      </c>
    </row>
    <row r="4086" spans="1:4" ht="11.85" hidden="1" customHeight="1" outlineLevel="3">
      <c r="A4086" s="1154" t="s">
        <v>7705</v>
      </c>
      <c r="B4086" s="1158" t="s">
        <v>7706</v>
      </c>
      <c r="C4086" s="1154" t="s">
        <v>2156</v>
      </c>
      <c r="D4086" s="1156">
        <v>60.9</v>
      </c>
    </row>
    <row r="4087" spans="1:4" ht="11.85" hidden="1" customHeight="1" outlineLevel="3">
      <c r="A4087" s="1154" t="s">
        <v>7707</v>
      </c>
      <c r="B4087" s="1158" t="s">
        <v>7708</v>
      </c>
      <c r="C4087" s="1154" t="s">
        <v>2156</v>
      </c>
      <c r="D4087" s="1156">
        <v>76.260000000000005</v>
      </c>
    </row>
    <row r="4088" spans="1:4" ht="11.85" hidden="1" customHeight="1" outlineLevel="3">
      <c r="A4088" s="1154" t="s">
        <v>7709</v>
      </c>
      <c r="B4088" s="1158" t="s">
        <v>7710</v>
      </c>
      <c r="C4088" s="1154" t="s">
        <v>2156</v>
      </c>
      <c r="D4088" s="1156">
        <v>70.98</v>
      </c>
    </row>
    <row r="4089" spans="1:4" ht="11.85" hidden="1" customHeight="1" outlineLevel="3">
      <c r="A4089" s="1154" t="s">
        <v>7711</v>
      </c>
      <c r="B4089" s="1158" t="s">
        <v>7712</v>
      </c>
      <c r="C4089" s="1154" t="s">
        <v>2156</v>
      </c>
      <c r="D4089" s="1156">
        <v>67.900000000000006</v>
      </c>
    </row>
    <row r="4090" spans="1:4" ht="11.85" hidden="1" customHeight="1" outlineLevel="3">
      <c r="A4090" s="1154" t="s">
        <v>7713</v>
      </c>
      <c r="B4090" s="1158" t="s">
        <v>7714</v>
      </c>
      <c r="C4090" s="1154" t="s">
        <v>2156</v>
      </c>
      <c r="D4090" s="1156">
        <v>67.239999999999995</v>
      </c>
    </row>
    <row r="4091" spans="1:4" ht="11.85" hidden="1" customHeight="1" outlineLevel="3">
      <c r="A4091" s="1154" t="s">
        <v>7715</v>
      </c>
      <c r="B4091" s="1158" t="s">
        <v>7716</v>
      </c>
      <c r="C4091" s="1154" t="s">
        <v>2156</v>
      </c>
      <c r="D4091" s="1156">
        <v>76.06</v>
      </c>
    </row>
    <row r="4092" spans="1:4" ht="11.85" hidden="1" customHeight="1" outlineLevel="3">
      <c r="A4092" s="1154" t="s">
        <v>7717</v>
      </c>
      <c r="B4092" s="1158" t="s">
        <v>7718</v>
      </c>
      <c r="C4092" s="1154" t="s">
        <v>2156</v>
      </c>
      <c r="D4092" s="1156">
        <v>73.64</v>
      </c>
    </row>
    <row r="4093" spans="1:4" ht="11.85" hidden="1" customHeight="1" outlineLevel="3">
      <c r="A4093" s="1154" t="s">
        <v>7719</v>
      </c>
      <c r="B4093" s="1158" t="s">
        <v>7720</v>
      </c>
      <c r="C4093" s="1154" t="s">
        <v>2156</v>
      </c>
      <c r="D4093" s="1156">
        <v>73.930000000000007</v>
      </c>
    </row>
    <row r="4094" spans="1:4" ht="11.85" hidden="1" customHeight="1" outlineLevel="3">
      <c r="A4094" s="1154" t="s">
        <v>7721</v>
      </c>
      <c r="B4094" s="1158" t="s">
        <v>7722</v>
      </c>
      <c r="C4094" s="1154" t="s">
        <v>2156</v>
      </c>
      <c r="D4094" s="1156">
        <v>70.489999999999995</v>
      </c>
    </row>
    <row r="4095" spans="1:4" ht="11.85" hidden="1" customHeight="1" outlineLevel="3">
      <c r="A4095" s="1154" t="s">
        <v>7723</v>
      </c>
      <c r="B4095" s="1158" t="s">
        <v>7724</v>
      </c>
      <c r="C4095" s="1154" t="s">
        <v>2156</v>
      </c>
      <c r="D4095" s="1156">
        <v>69.38</v>
      </c>
    </row>
    <row r="4096" spans="1:4" ht="11.85" hidden="1" customHeight="1" outlineLevel="3">
      <c r="A4096" s="1154" t="s">
        <v>7725</v>
      </c>
      <c r="B4096" s="1158" t="s">
        <v>7726</v>
      </c>
      <c r="C4096" s="1154" t="s">
        <v>2156</v>
      </c>
      <c r="D4096" s="1156">
        <v>70.62</v>
      </c>
    </row>
    <row r="4097" spans="1:4" ht="11.85" hidden="1" customHeight="1" outlineLevel="3">
      <c r="A4097" s="1154" t="s">
        <v>7727</v>
      </c>
      <c r="B4097" s="1158" t="s">
        <v>7728</v>
      </c>
      <c r="C4097" s="1154" t="s">
        <v>2156</v>
      </c>
      <c r="D4097" s="1156">
        <v>105.01</v>
      </c>
    </row>
    <row r="4098" spans="1:4" ht="11.85" hidden="1" customHeight="1" outlineLevel="3">
      <c r="A4098" s="1154" t="s">
        <v>7729</v>
      </c>
      <c r="B4098" s="1158" t="s">
        <v>7730</v>
      </c>
      <c r="C4098" s="1154" t="s">
        <v>2156</v>
      </c>
      <c r="D4098" s="1156">
        <v>111.48</v>
      </c>
    </row>
    <row r="4099" spans="1:4" ht="11.85" hidden="1" customHeight="1" outlineLevel="3">
      <c r="A4099" s="1154" t="s">
        <v>7731</v>
      </c>
      <c r="B4099" s="1158" t="s">
        <v>7732</v>
      </c>
      <c r="C4099" s="1154" t="s">
        <v>2156</v>
      </c>
      <c r="D4099" s="1156">
        <v>36.58</v>
      </c>
    </row>
    <row r="4100" spans="1:4" ht="11.85" hidden="1" customHeight="1" outlineLevel="3">
      <c r="A4100" s="1154" t="s">
        <v>7733</v>
      </c>
      <c r="B4100" s="1158" t="s">
        <v>7734</v>
      </c>
      <c r="C4100" s="1154" t="s">
        <v>2156</v>
      </c>
      <c r="D4100" s="1156">
        <v>32.520000000000003</v>
      </c>
    </row>
    <row r="4101" spans="1:4" ht="11.85" hidden="1" customHeight="1" outlineLevel="3">
      <c r="A4101" s="1154" t="s">
        <v>7735</v>
      </c>
      <c r="B4101" s="1158" t="s">
        <v>7736</v>
      </c>
      <c r="C4101" s="1154" t="s">
        <v>2156</v>
      </c>
      <c r="D4101" s="1156">
        <v>62.52</v>
      </c>
    </row>
    <row r="4102" spans="1:4" ht="11.85" hidden="1" customHeight="1" outlineLevel="3">
      <c r="A4102" s="1154" t="s">
        <v>7737</v>
      </c>
      <c r="B4102" s="1158" t="s">
        <v>7738</v>
      </c>
      <c r="C4102" s="1154" t="s">
        <v>2156</v>
      </c>
      <c r="D4102" s="1156">
        <v>51.47</v>
      </c>
    </row>
    <row r="4103" spans="1:4" ht="11.85" hidden="1" customHeight="1" outlineLevel="3">
      <c r="A4103" s="1154" t="s">
        <v>7739</v>
      </c>
      <c r="B4103" s="1158" t="s">
        <v>7740</v>
      </c>
      <c r="C4103" s="1154" t="s">
        <v>2156</v>
      </c>
      <c r="D4103" s="1156">
        <v>169.2</v>
      </c>
    </row>
    <row r="4104" spans="1:4" ht="11.85" hidden="1" customHeight="1" outlineLevel="3">
      <c r="A4104" s="1154" t="s">
        <v>7741</v>
      </c>
      <c r="B4104" s="1158" t="s">
        <v>7742</v>
      </c>
      <c r="C4104" s="1154" t="s">
        <v>2156</v>
      </c>
      <c r="D4104" s="1156">
        <v>196.84</v>
      </c>
    </row>
    <row r="4105" spans="1:4" ht="11.85" hidden="1" customHeight="1" outlineLevel="3">
      <c r="A4105" s="1154" t="s">
        <v>7743</v>
      </c>
      <c r="B4105" s="1158" t="s">
        <v>7744</v>
      </c>
      <c r="C4105" s="1154" t="s">
        <v>2156</v>
      </c>
      <c r="D4105" s="1156">
        <v>37.090000000000003</v>
      </c>
    </row>
    <row r="4106" spans="1:4" ht="11.85" hidden="1" customHeight="1" outlineLevel="2" collapsed="1">
      <c r="A4106" s="1140"/>
      <c r="B4106" s="1143" t="s">
        <v>6822</v>
      </c>
      <c r="C4106" s="1140"/>
      <c r="D4106" s="1141">
        <v>204.32</v>
      </c>
    </row>
    <row r="4107" spans="1:4" ht="11.85" hidden="1" customHeight="1" outlineLevel="3" collapsed="1">
      <c r="A4107" s="1140"/>
      <c r="B4107" s="1145" t="s">
        <v>7745</v>
      </c>
      <c r="C4107" s="1140"/>
      <c r="D4107" s="1141">
        <v>122.15</v>
      </c>
    </row>
    <row r="4108" spans="1:4" ht="11.85" hidden="1" customHeight="1" outlineLevel="4">
      <c r="A4108" s="1160">
        <v>90003716</v>
      </c>
      <c r="B4108" s="1159" t="s">
        <v>7746</v>
      </c>
      <c r="C4108" s="1154" t="s">
        <v>2156</v>
      </c>
      <c r="D4108" s="1156">
        <v>122.15</v>
      </c>
    </row>
    <row r="4109" spans="1:4" ht="11.85" hidden="1" customHeight="1" outlineLevel="4">
      <c r="A4109" s="1160">
        <v>90003713</v>
      </c>
      <c r="B4109" s="1159" t="s">
        <v>7747</v>
      </c>
      <c r="C4109" s="1154" t="s">
        <v>763</v>
      </c>
      <c r="D4109" s="1156">
        <v>74.34</v>
      </c>
    </row>
    <row r="4110" spans="1:4" ht="11.85" hidden="1" customHeight="1" outlineLevel="4">
      <c r="A4110" s="1160">
        <v>90003715</v>
      </c>
      <c r="B4110" s="1159" t="s">
        <v>7748</v>
      </c>
      <c r="C4110" s="1154" t="s">
        <v>2156</v>
      </c>
      <c r="D4110" s="1156">
        <v>112.53</v>
      </c>
    </row>
    <row r="4111" spans="1:4" ht="11.85" hidden="1" customHeight="1" outlineLevel="4">
      <c r="A4111" s="1160">
        <v>90003714</v>
      </c>
      <c r="B4111" s="1159" t="s">
        <v>7749</v>
      </c>
      <c r="C4111" s="1154" t="s">
        <v>763</v>
      </c>
      <c r="D4111" s="1156">
        <v>81.27</v>
      </c>
    </row>
    <row r="4112" spans="1:4" ht="11.85" hidden="1" customHeight="1" outlineLevel="3" collapsed="1">
      <c r="A4112" s="1140"/>
      <c r="B4112" s="1145" t="s">
        <v>7750</v>
      </c>
      <c r="C4112" s="1140"/>
      <c r="D4112" s="1141">
        <v>197.77</v>
      </c>
    </row>
    <row r="4113" spans="1:4" ht="11.85" hidden="1" customHeight="1" outlineLevel="4">
      <c r="A4113" s="1160">
        <v>90004057</v>
      </c>
      <c r="B4113" s="1159" t="s">
        <v>7751</v>
      </c>
      <c r="C4113" s="1154" t="s">
        <v>763</v>
      </c>
      <c r="D4113" s="1156">
        <v>169.97</v>
      </c>
    </row>
    <row r="4114" spans="1:4" ht="11.85" hidden="1" customHeight="1" outlineLevel="4">
      <c r="A4114" s="1160">
        <v>90004142</v>
      </c>
      <c r="B4114" s="1159" t="s">
        <v>7752</v>
      </c>
      <c r="C4114" s="1154" t="s">
        <v>763</v>
      </c>
      <c r="D4114" s="1156">
        <v>63.28</v>
      </c>
    </row>
    <row r="4115" spans="1:4" ht="11.85" hidden="1" customHeight="1" outlineLevel="4">
      <c r="A4115" s="1160">
        <v>90004076</v>
      </c>
      <c r="B4115" s="1159" t="s">
        <v>7753</v>
      </c>
      <c r="C4115" s="1154" t="s">
        <v>2156</v>
      </c>
      <c r="D4115" s="1156">
        <v>197.77</v>
      </c>
    </row>
    <row r="4116" spans="1:4" ht="11.85" hidden="1" customHeight="1" outlineLevel="4">
      <c r="A4116" s="1160">
        <v>90004077</v>
      </c>
      <c r="B4116" s="1159" t="s">
        <v>7754</v>
      </c>
      <c r="C4116" s="1154" t="s">
        <v>2156</v>
      </c>
      <c r="D4116" s="1156">
        <v>191.2</v>
      </c>
    </row>
    <row r="4117" spans="1:4" ht="11.85" hidden="1" customHeight="1" outlineLevel="3" collapsed="1">
      <c r="A4117" s="1140"/>
      <c r="B4117" s="1145" t="s">
        <v>7755</v>
      </c>
      <c r="C4117" s="1140"/>
      <c r="D4117" s="1141">
        <v>21.69</v>
      </c>
    </row>
    <row r="4118" spans="1:4" ht="11.85" hidden="1" customHeight="1" outlineLevel="4">
      <c r="A4118" s="1160">
        <v>90005301</v>
      </c>
      <c r="B4118" s="1159" t="s">
        <v>7756</v>
      </c>
      <c r="C4118" s="1154" t="s">
        <v>763</v>
      </c>
      <c r="D4118" s="1156">
        <v>16.12</v>
      </c>
    </row>
    <row r="4119" spans="1:4" ht="11.85" hidden="1" customHeight="1" outlineLevel="4">
      <c r="A4119" s="1160">
        <v>90005302</v>
      </c>
      <c r="B4119" s="1159" t="s">
        <v>7757</v>
      </c>
      <c r="C4119" s="1154" t="s">
        <v>763</v>
      </c>
      <c r="D4119" s="1156">
        <v>18.13</v>
      </c>
    </row>
    <row r="4120" spans="1:4" ht="11.85" hidden="1" customHeight="1" outlineLevel="4">
      <c r="A4120" s="1160">
        <v>90005303</v>
      </c>
      <c r="B4120" s="1159" t="s">
        <v>7758</v>
      </c>
      <c r="C4120" s="1154" t="s">
        <v>763</v>
      </c>
      <c r="D4120" s="1156">
        <v>21.69</v>
      </c>
    </row>
    <row r="4121" spans="1:4" ht="11.85" hidden="1" customHeight="1" outlineLevel="4">
      <c r="A4121" s="1160">
        <v>90005297</v>
      </c>
      <c r="B4121" s="1159" t="s">
        <v>7759</v>
      </c>
      <c r="C4121" s="1154" t="s">
        <v>763</v>
      </c>
      <c r="D4121" s="1156">
        <v>16.36</v>
      </c>
    </row>
    <row r="4122" spans="1:4" ht="11.85" hidden="1" customHeight="1" outlineLevel="4">
      <c r="A4122" s="1160">
        <v>90005298</v>
      </c>
      <c r="B4122" s="1159" t="s">
        <v>7760</v>
      </c>
      <c r="C4122" s="1154" t="s">
        <v>763</v>
      </c>
      <c r="D4122" s="1156">
        <v>13.95</v>
      </c>
    </row>
    <row r="4123" spans="1:4" ht="11.85" hidden="1" customHeight="1" outlineLevel="4">
      <c r="A4123" s="1160">
        <v>90005912</v>
      </c>
      <c r="B4123" s="1159" t="s">
        <v>7761</v>
      </c>
      <c r="C4123" s="1154" t="s">
        <v>763</v>
      </c>
      <c r="D4123" s="1156">
        <v>12.7</v>
      </c>
    </row>
    <row r="4124" spans="1:4" ht="11.85" hidden="1" customHeight="1" outlineLevel="4">
      <c r="A4124" s="1160">
        <v>90005516</v>
      </c>
      <c r="B4124" s="1159" t="s">
        <v>7762</v>
      </c>
      <c r="C4124" s="1154" t="s">
        <v>763</v>
      </c>
      <c r="D4124" s="1156">
        <v>9.4</v>
      </c>
    </row>
    <row r="4125" spans="1:4" ht="11.85" hidden="1" customHeight="1" outlineLevel="4">
      <c r="A4125" s="1160">
        <v>90005313</v>
      </c>
      <c r="B4125" s="1159" t="s">
        <v>7763</v>
      </c>
      <c r="C4125" s="1154" t="s">
        <v>763</v>
      </c>
      <c r="D4125" s="1156">
        <v>6.58</v>
      </c>
    </row>
    <row r="4126" spans="1:4" ht="11.85" hidden="1" customHeight="1" outlineLevel="4">
      <c r="A4126" s="1160">
        <v>90005310</v>
      </c>
      <c r="B4126" s="1159" t="s">
        <v>7764</v>
      </c>
      <c r="C4126" s="1154" t="s">
        <v>763</v>
      </c>
      <c r="D4126" s="1156">
        <v>5.0999999999999996</v>
      </c>
    </row>
    <row r="4127" spans="1:4" ht="11.85" hidden="1" customHeight="1" outlineLevel="4">
      <c r="A4127" s="1160">
        <v>90005314</v>
      </c>
      <c r="B4127" s="1159" t="s">
        <v>7765</v>
      </c>
      <c r="C4127" s="1154" t="s">
        <v>763</v>
      </c>
      <c r="D4127" s="1156">
        <v>4.05</v>
      </c>
    </row>
    <row r="4128" spans="1:4" ht="11.85" hidden="1" customHeight="1" outlineLevel="3" collapsed="1">
      <c r="A4128" s="1140"/>
      <c r="B4128" s="1145" t="s">
        <v>7766</v>
      </c>
      <c r="C4128" s="1140"/>
      <c r="D4128" s="1141">
        <v>204.32</v>
      </c>
    </row>
    <row r="4129" spans="1:4" ht="11.85" hidden="1" customHeight="1" outlineLevel="4">
      <c r="A4129" s="1160">
        <v>90003689</v>
      </c>
      <c r="B4129" s="1159" t="s">
        <v>7767</v>
      </c>
      <c r="C4129" s="1154" t="s">
        <v>763</v>
      </c>
      <c r="D4129" s="1156">
        <v>188.22</v>
      </c>
    </row>
    <row r="4130" spans="1:4" ht="11.85" hidden="1" customHeight="1" outlineLevel="4">
      <c r="A4130" s="1160">
        <v>90003690</v>
      </c>
      <c r="B4130" s="1159" t="s">
        <v>7768</v>
      </c>
      <c r="C4130" s="1154" t="s">
        <v>763</v>
      </c>
      <c r="D4130" s="1156">
        <v>197.33</v>
      </c>
    </row>
    <row r="4131" spans="1:4" ht="11.85" hidden="1" customHeight="1" outlineLevel="4">
      <c r="A4131" s="1160">
        <v>90003693</v>
      </c>
      <c r="B4131" s="1159" t="s">
        <v>7769</v>
      </c>
      <c r="C4131" s="1154" t="s">
        <v>763</v>
      </c>
      <c r="D4131" s="1156">
        <v>204.32</v>
      </c>
    </row>
    <row r="4132" spans="1:4" ht="11.85" hidden="1" customHeight="1" outlineLevel="4">
      <c r="A4132" s="1160">
        <v>90003695</v>
      </c>
      <c r="B4132" s="1159" t="s">
        <v>7770</v>
      </c>
      <c r="C4132" s="1154" t="s">
        <v>763</v>
      </c>
      <c r="D4132" s="1156">
        <v>38.090000000000003</v>
      </c>
    </row>
    <row r="4133" spans="1:4" ht="11.85" hidden="1" customHeight="1" outlineLevel="4">
      <c r="A4133" s="1160">
        <v>90003696</v>
      </c>
      <c r="B4133" s="1159" t="s">
        <v>7771</v>
      </c>
      <c r="C4133" s="1154" t="s">
        <v>763</v>
      </c>
      <c r="D4133" s="1156">
        <v>180.39</v>
      </c>
    </row>
    <row r="4134" spans="1:4" ht="11.85" hidden="1" customHeight="1" outlineLevel="1" collapsed="1">
      <c r="A4134" s="1140"/>
      <c r="B4134" s="1142" t="s">
        <v>7772</v>
      </c>
      <c r="C4134" s="1140"/>
      <c r="D4134" s="1141">
        <v>66.92</v>
      </c>
    </row>
    <row r="4135" spans="1:4" ht="11.85" hidden="1" customHeight="1" outlineLevel="2" collapsed="1">
      <c r="A4135" s="1140"/>
      <c r="B4135" s="1143" t="s">
        <v>7773</v>
      </c>
      <c r="C4135" s="1140"/>
      <c r="D4135" s="1141">
        <v>66.92</v>
      </c>
    </row>
    <row r="4136" spans="1:4" ht="11.85" hidden="1" customHeight="1" outlineLevel="3" collapsed="1">
      <c r="A4136" s="1140"/>
      <c r="B4136" s="1145" t="s">
        <v>7774</v>
      </c>
      <c r="C4136" s="1140"/>
      <c r="D4136" s="1141">
        <v>11.46</v>
      </c>
    </row>
    <row r="4137" spans="1:4" ht="11.85" hidden="1" customHeight="1" outlineLevel="4">
      <c r="A4137" s="1154" t="s">
        <v>7775</v>
      </c>
      <c r="B4137" s="1159" t="s">
        <v>7776</v>
      </c>
      <c r="C4137" s="1154" t="s">
        <v>763</v>
      </c>
      <c r="D4137" s="1156">
        <v>5.62</v>
      </c>
    </row>
    <row r="4138" spans="1:4" ht="11.85" hidden="1" customHeight="1" outlineLevel="4">
      <c r="A4138" s="1154" t="s">
        <v>7777</v>
      </c>
      <c r="B4138" s="1159" t="s">
        <v>7778</v>
      </c>
      <c r="C4138" s="1154" t="s">
        <v>763</v>
      </c>
      <c r="D4138" s="1156">
        <v>6.04</v>
      </c>
    </row>
    <row r="4139" spans="1:4" ht="11.85" hidden="1" customHeight="1" outlineLevel="4">
      <c r="A4139" s="1154" t="s">
        <v>7779</v>
      </c>
      <c r="B4139" s="1159" t="s">
        <v>7780</v>
      </c>
      <c r="C4139" s="1154" t="s">
        <v>763</v>
      </c>
      <c r="D4139" s="1156">
        <v>6.57</v>
      </c>
    </row>
    <row r="4140" spans="1:4" ht="11.85" hidden="1" customHeight="1" outlineLevel="4">
      <c r="A4140" s="1154" t="s">
        <v>7781</v>
      </c>
      <c r="B4140" s="1159" t="s">
        <v>7782</v>
      </c>
      <c r="C4140" s="1154" t="s">
        <v>763</v>
      </c>
      <c r="D4140" s="1156">
        <v>6.92</v>
      </c>
    </row>
    <row r="4141" spans="1:4" ht="11.85" hidden="1" customHeight="1" outlineLevel="4">
      <c r="A4141" s="1154" t="s">
        <v>7783</v>
      </c>
      <c r="B4141" s="1159" t="s">
        <v>7784</v>
      </c>
      <c r="C4141" s="1154" t="s">
        <v>763</v>
      </c>
      <c r="D4141" s="1156">
        <v>8.23</v>
      </c>
    </row>
    <row r="4142" spans="1:4" ht="11.85" hidden="1" customHeight="1" outlineLevel="4">
      <c r="A4142" s="1154" t="s">
        <v>7785</v>
      </c>
      <c r="B4142" s="1159" t="s">
        <v>7786</v>
      </c>
      <c r="C4142" s="1154" t="s">
        <v>763</v>
      </c>
      <c r="D4142" s="1156">
        <v>9.51</v>
      </c>
    </row>
    <row r="4143" spans="1:4" ht="11.85" hidden="1" customHeight="1" outlineLevel="4">
      <c r="A4143" s="1154" t="s">
        <v>7787</v>
      </c>
      <c r="B4143" s="1159" t="s">
        <v>7788</v>
      </c>
      <c r="C4143" s="1154" t="s">
        <v>763</v>
      </c>
      <c r="D4143" s="1156">
        <v>11.46</v>
      </c>
    </row>
    <row r="4144" spans="1:4" ht="11.85" hidden="1" customHeight="1" outlineLevel="4">
      <c r="A4144" s="1154" t="s">
        <v>7789</v>
      </c>
      <c r="B4144" s="1159" t="s">
        <v>7790</v>
      </c>
      <c r="C4144" s="1154" t="s">
        <v>763</v>
      </c>
      <c r="D4144" s="1156">
        <v>3.05</v>
      </c>
    </row>
    <row r="4145" spans="1:4" ht="11.85" hidden="1" customHeight="1" outlineLevel="4">
      <c r="A4145" s="1154" t="s">
        <v>7789</v>
      </c>
      <c r="B4145" s="1159" t="s">
        <v>7790</v>
      </c>
      <c r="C4145" s="1154" t="s">
        <v>763</v>
      </c>
      <c r="D4145" s="1156">
        <v>3.33</v>
      </c>
    </row>
    <row r="4146" spans="1:4" ht="11.85" hidden="1" customHeight="1" outlineLevel="4">
      <c r="A4146" s="1154" t="s">
        <v>7791</v>
      </c>
      <c r="B4146" s="1159" t="s">
        <v>7792</v>
      </c>
      <c r="C4146" s="1154" t="s">
        <v>763</v>
      </c>
      <c r="D4146" s="1156">
        <v>3.43</v>
      </c>
    </row>
    <row r="4147" spans="1:4" ht="11.85" hidden="1" customHeight="1" outlineLevel="4">
      <c r="A4147" s="1154" t="s">
        <v>7793</v>
      </c>
      <c r="B4147" s="1159" t="s">
        <v>7794</v>
      </c>
      <c r="C4147" s="1154" t="s">
        <v>763</v>
      </c>
      <c r="D4147" s="1156">
        <v>3.46</v>
      </c>
    </row>
    <row r="4148" spans="1:4" ht="11.85" hidden="1" customHeight="1" outlineLevel="4">
      <c r="A4148" s="1154" t="s">
        <v>7795</v>
      </c>
      <c r="B4148" s="1159" t="s">
        <v>7796</v>
      </c>
      <c r="C4148" s="1154" t="s">
        <v>763</v>
      </c>
      <c r="D4148" s="1156">
        <v>3.75</v>
      </c>
    </row>
    <row r="4149" spans="1:4" ht="11.85" hidden="1" customHeight="1" outlineLevel="4">
      <c r="A4149" s="1154" t="s">
        <v>7797</v>
      </c>
      <c r="B4149" s="1159" t="s">
        <v>7798</v>
      </c>
      <c r="C4149" s="1154" t="s">
        <v>763</v>
      </c>
      <c r="D4149" s="1156">
        <v>4.13</v>
      </c>
    </row>
    <row r="4150" spans="1:4" ht="11.85" hidden="1" customHeight="1" outlineLevel="4">
      <c r="A4150" s="1154" t="s">
        <v>7799</v>
      </c>
      <c r="B4150" s="1159" t="s">
        <v>7800</v>
      </c>
      <c r="C4150" s="1154" t="s">
        <v>763</v>
      </c>
      <c r="D4150" s="1156">
        <v>4.47</v>
      </c>
    </row>
    <row r="4151" spans="1:4" ht="11.85" hidden="1" customHeight="1" outlineLevel="4">
      <c r="A4151" s="1154" t="s">
        <v>7801</v>
      </c>
      <c r="B4151" s="1159" t="s">
        <v>7802</v>
      </c>
      <c r="C4151" s="1154" t="s">
        <v>763</v>
      </c>
      <c r="D4151" s="1156">
        <v>5.39</v>
      </c>
    </row>
    <row r="4152" spans="1:4" ht="11.85" hidden="1" customHeight="1" outlineLevel="3" collapsed="1">
      <c r="A4152" s="1140"/>
      <c r="B4152" s="1145" t="s">
        <v>7803</v>
      </c>
      <c r="C4152" s="1140"/>
      <c r="D4152" s="1141">
        <v>44.52</v>
      </c>
    </row>
    <row r="4153" spans="1:4" ht="11.85" hidden="1" customHeight="1" outlineLevel="4" collapsed="1">
      <c r="A4153" s="1140"/>
      <c r="B4153" s="1146" t="s">
        <v>3464</v>
      </c>
      <c r="C4153" s="1140"/>
      <c r="D4153" s="1141">
        <v>31.77</v>
      </c>
    </row>
    <row r="4154" spans="1:4" ht="11.85" hidden="1" customHeight="1" outlineLevel="5">
      <c r="A4154" s="1154" t="s">
        <v>7804</v>
      </c>
      <c r="B4154" s="1161" t="s">
        <v>7805</v>
      </c>
      <c r="C4154" s="1154" t="s">
        <v>763</v>
      </c>
      <c r="D4154" s="1156">
        <v>18.29</v>
      </c>
    </row>
    <row r="4155" spans="1:4" ht="11.85" hidden="1" customHeight="1" outlineLevel="5">
      <c r="A4155" s="1154" t="s">
        <v>7806</v>
      </c>
      <c r="B4155" s="1161" t="s">
        <v>7807</v>
      </c>
      <c r="C4155" s="1154" t="s">
        <v>763</v>
      </c>
      <c r="D4155" s="1156">
        <v>20.76</v>
      </c>
    </row>
    <row r="4156" spans="1:4" ht="11.85" hidden="1" customHeight="1" outlineLevel="5">
      <c r="A4156" s="1154" t="s">
        <v>7808</v>
      </c>
      <c r="B4156" s="1161" t="s">
        <v>7809</v>
      </c>
      <c r="C4156" s="1154" t="s">
        <v>763</v>
      </c>
      <c r="D4156" s="1156">
        <v>24.95</v>
      </c>
    </row>
    <row r="4157" spans="1:4" ht="11.85" hidden="1" customHeight="1" outlineLevel="5">
      <c r="A4157" s="1154" t="s">
        <v>7810</v>
      </c>
      <c r="B4157" s="1161" t="s">
        <v>7811</v>
      </c>
      <c r="C4157" s="1154" t="s">
        <v>763</v>
      </c>
      <c r="D4157" s="1156">
        <v>25.56</v>
      </c>
    </row>
    <row r="4158" spans="1:4" ht="11.85" hidden="1" customHeight="1" outlineLevel="5">
      <c r="A4158" s="1154" t="s">
        <v>7812</v>
      </c>
      <c r="B4158" s="1161" t="s">
        <v>7813</v>
      </c>
      <c r="C4158" s="1154" t="s">
        <v>763</v>
      </c>
      <c r="D4158" s="1156">
        <v>31.77</v>
      </c>
    </row>
    <row r="4159" spans="1:4" ht="11.85" hidden="1" customHeight="1" outlineLevel="4" collapsed="1">
      <c r="A4159" s="1140"/>
      <c r="B4159" s="1146" t="s">
        <v>6597</v>
      </c>
      <c r="C4159" s="1140"/>
      <c r="D4159" s="1141">
        <v>44.52</v>
      </c>
    </row>
    <row r="4160" spans="1:4" ht="22.35" hidden="1" customHeight="1" outlineLevel="5">
      <c r="A4160" s="1160">
        <v>640</v>
      </c>
      <c r="B4160" s="1161" t="s">
        <v>7814</v>
      </c>
      <c r="C4160" s="1154" t="s">
        <v>763</v>
      </c>
      <c r="D4160" s="1156">
        <v>29.03</v>
      </c>
    </row>
    <row r="4161" spans="1:4" ht="22.35" hidden="1" customHeight="1" outlineLevel="5">
      <c r="A4161" s="1160">
        <v>645</v>
      </c>
      <c r="B4161" s="1161" t="s">
        <v>7815</v>
      </c>
      <c r="C4161" s="1154" t="s">
        <v>763</v>
      </c>
      <c r="D4161" s="1156">
        <v>27.93</v>
      </c>
    </row>
    <row r="4162" spans="1:4" ht="11.85" hidden="1" customHeight="1" outlineLevel="5">
      <c r="A4162" s="1154" t="s">
        <v>7816</v>
      </c>
      <c r="B4162" s="1161" t="s">
        <v>7817</v>
      </c>
      <c r="C4162" s="1154" t="s">
        <v>763</v>
      </c>
      <c r="D4162" s="1156">
        <v>4.2</v>
      </c>
    </row>
    <row r="4163" spans="1:4" ht="22.35" hidden="1" customHeight="1" outlineLevel="5">
      <c r="A4163" s="1160">
        <v>650</v>
      </c>
      <c r="B4163" s="1161" t="s">
        <v>7818</v>
      </c>
      <c r="C4163" s="1154" t="s">
        <v>763</v>
      </c>
      <c r="D4163" s="1156">
        <v>29.94</v>
      </c>
    </row>
    <row r="4164" spans="1:4" ht="11.85" hidden="1" customHeight="1" outlineLevel="5">
      <c r="A4164" s="1154" t="s">
        <v>7819</v>
      </c>
      <c r="B4164" s="1161" t="s">
        <v>7820</v>
      </c>
      <c r="C4164" s="1154" t="s">
        <v>763</v>
      </c>
      <c r="D4164" s="1156">
        <v>4.71</v>
      </c>
    </row>
    <row r="4165" spans="1:4" ht="22.35" hidden="1" customHeight="1" outlineLevel="5">
      <c r="A4165" s="1160">
        <v>660</v>
      </c>
      <c r="B4165" s="1161" t="s">
        <v>7821</v>
      </c>
      <c r="C4165" s="1154" t="s">
        <v>763</v>
      </c>
      <c r="D4165" s="1156">
        <v>29.94</v>
      </c>
    </row>
    <row r="4166" spans="1:4" ht="11.85" hidden="1" customHeight="1" outlineLevel="5">
      <c r="A4166" s="1154" t="s">
        <v>7822</v>
      </c>
      <c r="B4166" s="1161" t="s">
        <v>7823</v>
      </c>
      <c r="C4166" s="1154" t="s">
        <v>763</v>
      </c>
      <c r="D4166" s="1156">
        <v>5.66</v>
      </c>
    </row>
    <row r="4167" spans="1:4" ht="22.35" hidden="1" customHeight="1" outlineLevel="5">
      <c r="A4167" s="1160">
        <v>680</v>
      </c>
      <c r="B4167" s="1161" t="s">
        <v>7824</v>
      </c>
      <c r="C4167" s="1154" t="s">
        <v>763</v>
      </c>
      <c r="D4167" s="1156">
        <v>38.83</v>
      </c>
    </row>
    <row r="4168" spans="1:4" ht="11.85" hidden="1" customHeight="1" outlineLevel="5">
      <c r="A4168" s="1154" t="s">
        <v>7825</v>
      </c>
      <c r="B4168" s="1161" t="s">
        <v>7826</v>
      </c>
      <c r="C4168" s="1154" t="s">
        <v>763</v>
      </c>
      <c r="D4168" s="1156">
        <v>8.17</v>
      </c>
    </row>
    <row r="4169" spans="1:4" ht="22.35" hidden="1" customHeight="1" outlineLevel="5">
      <c r="A4169" s="1160">
        <v>690</v>
      </c>
      <c r="B4169" s="1161" t="s">
        <v>7827</v>
      </c>
      <c r="C4169" s="1154" t="s">
        <v>763</v>
      </c>
      <c r="D4169" s="1156">
        <v>44.52</v>
      </c>
    </row>
    <row r="4170" spans="1:4" ht="22.35" hidden="1" customHeight="1" outlineLevel="5">
      <c r="A4170" s="1154" t="s">
        <v>7828</v>
      </c>
      <c r="B4170" s="1161" t="s">
        <v>7829</v>
      </c>
      <c r="C4170" s="1154" t="s">
        <v>763</v>
      </c>
      <c r="D4170" s="1156">
        <v>44.05</v>
      </c>
    </row>
    <row r="4171" spans="1:4" ht="11.85" hidden="1" customHeight="1" outlineLevel="5">
      <c r="A4171" s="1154" t="s">
        <v>7830</v>
      </c>
      <c r="B4171" s="1161" t="s">
        <v>7831</v>
      </c>
      <c r="C4171" s="1154" t="s">
        <v>763</v>
      </c>
      <c r="D4171" s="1156">
        <v>10.210000000000001</v>
      </c>
    </row>
    <row r="4172" spans="1:4" ht="11.85" hidden="1" customHeight="1" outlineLevel="3" collapsed="1">
      <c r="A4172" s="1140"/>
      <c r="B4172" s="1145" t="s">
        <v>7832</v>
      </c>
      <c r="C4172" s="1140"/>
      <c r="D4172" s="1141">
        <v>19.39</v>
      </c>
    </row>
    <row r="4173" spans="1:4" ht="11.85" hidden="1" customHeight="1" outlineLevel="4" collapsed="1">
      <c r="A4173" s="1140"/>
      <c r="B4173" s="1146" t="s">
        <v>3464</v>
      </c>
      <c r="C4173" s="1140"/>
      <c r="D4173" s="1141">
        <v>14.71</v>
      </c>
    </row>
    <row r="4174" spans="1:4" ht="11.85" hidden="1" customHeight="1" outlineLevel="5">
      <c r="A4174" s="1154" t="s">
        <v>7833</v>
      </c>
      <c r="B4174" s="1161" t="s">
        <v>7834</v>
      </c>
      <c r="C4174" s="1154" t="s">
        <v>763</v>
      </c>
      <c r="D4174" s="1156">
        <v>7.46</v>
      </c>
    </row>
    <row r="4175" spans="1:4" ht="11.85" hidden="1" customHeight="1" outlineLevel="5">
      <c r="A4175" s="1154" t="s">
        <v>7835</v>
      </c>
      <c r="B4175" s="1161" t="s">
        <v>7836</v>
      </c>
      <c r="C4175" s="1154" t="s">
        <v>763</v>
      </c>
      <c r="D4175" s="1156">
        <v>8.06</v>
      </c>
    </row>
    <row r="4176" spans="1:4" ht="11.85" hidden="1" customHeight="1" outlineLevel="5">
      <c r="A4176" s="1154" t="s">
        <v>7837</v>
      </c>
      <c r="B4176" s="1161" t="s">
        <v>7838</v>
      </c>
      <c r="C4176" s="1154" t="s">
        <v>763</v>
      </c>
      <c r="D4176" s="1156">
        <v>8.5500000000000007</v>
      </c>
    </row>
    <row r="4177" spans="1:4" ht="11.85" hidden="1" customHeight="1" outlineLevel="5">
      <c r="A4177" s="1154" t="s">
        <v>7839</v>
      </c>
      <c r="B4177" s="1161" t="s">
        <v>7840</v>
      </c>
      <c r="C4177" s="1154" t="s">
        <v>763</v>
      </c>
      <c r="D4177" s="1156">
        <v>9.8000000000000007</v>
      </c>
    </row>
    <row r="4178" spans="1:4" ht="11.85" hidden="1" customHeight="1" outlineLevel="5">
      <c r="A4178" s="1154" t="s">
        <v>7841</v>
      </c>
      <c r="B4178" s="1161" t="s">
        <v>7842</v>
      </c>
      <c r="C4178" s="1154" t="s">
        <v>763</v>
      </c>
      <c r="D4178" s="1156">
        <v>11.79</v>
      </c>
    </row>
    <row r="4179" spans="1:4" ht="11.85" hidden="1" customHeight="1" outlineLevel="5">
      <c r="A4179" s="1154" t="s">
        <v>7843</v>
      </c>
      <c r="B4179" s="1161" t="s">
        <v>7844</v>
      </c>
      <c r="C4179" s="1154" t="s">
        <v>763</v>
      </c>
      <c r="D4179" s="1156">
        <v>12.07</v>
      </c>
    </row>
    <row r="4180" spans="1:4" ht="11.85" hidden="1" customHeight="1" outlineLevel="5">
      <c r="A4180" s="1154" t="s">
        <v>7845</v>
      </c>
      <c r="B4180" s="1161" t="s">
        <v>7846</v>
      </c>
      <c r="C4180" s="1154" t="s">
        <v>763</v>
      </c>
      <c r="D4180" s="1156">
        <v>14.71</v>
      </c>
    </row>
    <row r="4181" spans="1:4" ht="11.85" hidden="1" customHeight="1" outlineLevel="4" collapsed="1">
      <c r="A4181" s="1140"/>
      <c r="B4181" s="1146" t="s">
        <v>7847</v>
      </c>
      <c r="C4181" s="1140"/>
      <c r="D4181" s="1141">
        <v>19.39</v>
      </c>
    </row>
    <row r="4182" spans="1:4" ht="11.85" hidden="1" customHeight="1" outlineLevel="5">
      <c r="A4182" s="1154" t="s">
        <v>7848</v>
      </c>
      <c r="B4182" s="1161" t="s">
        <v>7849</v>
      </c>
      <c r="C4182" s="1154" t="s">
        <v>763</v>
      </c>
      <c r="D4182" s="1156">
        <v>12.48</v>
      </c>
    </row>
    <row r="4183" spans="1:4" ht="11.85" hidden="1" customHeight="1" outlineLevel="5">
      <c r="A4183" s="1154" t="s">
        <v>7850</v>
      </c>
      <c r="B4183" s="1161" t="s">
        <v>7851</v>
      </c>
      <c r="C4183" s="1154" t="s">
        <v>763</v>
      </c>
      <c r="D4183" s="1156">
        <v>12.48</v>
      </c>
    </row>
    <row r="4184" spans="1:4" ht="11.85" hidden="1" customHeight="1" outlineLevel="5">
      <c r="A4184" s="1154" t="s">
        <v>7852</v>
      </c>
      <c r="B4184" s="1161" t="s">
        <v>7853</v>
      </c>
      <c r="C4184" s="1154" t="s">
        <v>763</v>
      </c>
      <c r="D4184" s="1156">
        <v>12.76</v>
      </c>
    </row>
    <row r="4185" spans="1:4" ht="11.85" hidden="1" customHeight="1" outlineLevel="5">
      <c r="A4185" s="1154" t="s">
        <v>7854</v>
      </c>
      <c r="B4185" s="1161" t="s">
        <v>7855</v>
      </c>
      <c r="C4185" s="1154" t="s">
        <v>763</v>
      </c>
      <c r="D4185" s="1156">
        <v>13.7</v>
      </c>
    </row>
    <row r="4186" spans="1:4" ht="11.85" hidden="1" customHeight="1" outlineLevel="5">
      <c r="A4186" s="1154" t="s">
        <v>7856</v>
      </c>
      <c r="B4186" s="1161" t="s">
        <v>7857</v>
      </c>
      <c r="C4186" s="1154" t="s">
        <v>763</v>
      </c>
      <c r="D4186" s="1156">
        <v>15.22</v>
      </c>
    </row>
    <row r="4187" spans="1:4" ht="11.85" hidden="1" customHeight="1" outlineLevel="5">
      <c r="A4187" s="1154" t="s">
        <v>7858</v>
      </c>
      <c r="B4187" s="1161" t="s">
        <v>7859</v>
      </c>
      <c r="C4187" s="1154" t="s">
        <v>763</v>
      </c>
      <c r="D4187" s="1156">
        <v>16.88</v>
      </c>
    </row>
    <row r="4188" spans="1:4" ht="11.85" hidden="1" customHeight="1" outlineLevel="5">
      <c r="A4188" s="1154" t="s">
        <v>7860</v>
      </c>
      <c r="B4188" s="1161" t="s">
        <v>7861</v>
      </c>
      <c r="C4188" s="1154" t="s">
        <v>763</v>
      </c>
      <c r="D4188" s="1156">
        <v>19.39</v>
      </c>
    </row>
    <row r="4189" spans="1:4" ht="11.85" hidden="1" customHeight="1" outlineLevel="3" collapsed="1">
      <c r="A4189" s="1140"/>
      <c r="B4189" s="1145" t="s">
        <v>7862</v>
      </c>
      <c r="C4189" s="1140"/>
      <c r="D4189" s="1141">
        <v>66.92</v>
      </c>
    </row>
    <row r="4190" spans="1:4" ht="11.85" hidden="1" customHeight="1" outlineLevel="4" collapsed="1">
      <c r="A4190" s="1140"/>
      <c r="B4190" s="1146" t="s">
        <v>3464</v>
      </c>
      <c r="C4190" s="1140"/>
      <c r="D4190" s="1141">
        <v>13.61</v>
      </c>
    </row>
    <row r="4191" spans="1:4" ht="11.85" hidden="1" customHeight="1" outlineLevel="5">
      <c r="A4191" s="1154" t="s">
        <v>7863</v>
      </c>
      <c r="B4191" s="1161" t="s">
        <v>7864</v>
      </c>
      <c r="C4191" s="1154" t="s">
        <v>763</v>
      </c>
      <c r="D4191" s="1156">
        <v>7.58</v>
      </c>
    </row>
    <row r="4192" spans="1:4" ht="11.85" hidden="1" customHeight="1" outlineLevel="5">
      <c r="A4192" s="1154" t="s">
        <v>7865</v>
      </c>
      <c r="B4192" s="1161" t="s">
        <v>7866</v>
      </c>
      <c r="C4192" s="1154" t="s">
        <v>763</v>
      </c>
      <c r="D4192" s="1156">
        <v>7.81</v>
      </c>
    </row>
    <row r="4193" spans="1:4" ht="11.85" hidden="1" customHeight="1" outlineLevel="5">
      <c r="A4193" s="1154" t="s">
        <v>7867</v>
      </c>
      <c r="B4193" s="1161" t="s">
        <v>7868</v>
      </c>
      <c r="C4193" s="1154" t="s">
        <v>763</v>
      </c>
      <c r="D4193" s="1156">
        <v>9.23</v>
      </c>
    </row>
    <row r="4194" spans="1:4" ht="11.85" hidden="1" customHeight="1" outlineLevel="5">
      <c r="A4194" s="1154" t="s">
        <v>7869</v>
      </c>
      <c r="B4194" s="1161" t="s">
        <v>7870</v>
      </c>
      <c r="C4194" s="1154" t="s">
        <v>763</v>
      </c>
      <c r="D4194" s="1156">
        <v>10.69</v>
      </c>
    </row>
    <row r="4195" spans="1:4" ht="11.85" hidden="1" customHeight="1" outlineLevel="5">
      <c r="A4195" s="1154" t="s">
        <v>7871</v>
      </c>
      <c r="B4195" s="1161" t="s">
        <v>7872</v>
      </c>
      <c r="C4195" s="1154" t="s">
        <v>763</v>
      </c>
      <c r="D4195" s="1156">
        <v>12.12</v>
      </c>
    </row>
    <row r="4196" spans="1:4" ht="11.85" hidden="1" customHeight="1" outlineLevel="5">
      <c r="A4196" s="1154" t="s">
        <v>7873</v>
      </c>
      <c r="B4196" s="1161" t="s">
        <v>7874</v>
      </c>
      <c r="C4196" s="1154" t="s">
        <v>763</v>
      </c>
      <c r="D4196" s="1156">
        <v>13.61</v>
      </c>
    </row>
    <row r="4197" spans="1:4" ht="11.85" hidden="1" customHeight="1" outlineLevel="4" collapsed="1">
      <c r="A4197" s="1140"/>
      <c r="B4197" s="1146" t="s">
        <v>6600</v>
      </c>
      <c r="C4197" s="1140"/>
      <c r="D4197" s="1141">
        <v>23.67</v>
      </c>
    </row>
    <row r="4198" spans="1:4" ht="11.85" hidden="1" customHeight="1" outlineLevel="5">
      <c r="A4198" s="1154" t="s">
        <v>7875</v>
      </c>
      <c r="B4198" s="1161" t="s">
        <v>7876</v>
      </c>
      <c r="C4198" s="1154" t="s">
        <v>763</v>
      </c>
      <c r="D4198" s="1156">
        <v>14.85</v>
      </c>
    </row>
    <row r="4199" spans="1:4" ht="11.85" hidden="1" customHeight="1" outlineLevel="5">
      <c r="A4199" s="1154" t="s">
        <v>7877</v>
      </c>
      <c r="B4199" s="1161" t="s">
        <v>7878</v>
      </c>
      <c r="C4199" s="1154" t="s">
        <v>763</v>
      </c>
      <c r="D4199" s="1156">
        <v>14.8</v>
      </c>
    </row>
    <row r="4200" spans="1:4" ht="11.85" hidden="1" customHeight="1" outlineLevel="5">
      <c r="A4200" s="1154" t="s">
        <v>7879</v>
      </c>
      <c r="B4200" s="1161" t="s">
        <v>7880</v>
      </c>
      <c r="C4200" s="1154" t="s">
        <v>763</v>
      </c>
      <c r="D4200" s="1156">
        <v>15.56</v>
      </c>
    </row>
    <row r="4201" spans="1:4" ht="11.85" hidden="1" customHeight="1" outlineLevel="5">
      <c r="A4201" s="1154" t="s">
        <v>7881</v>
      </c>
      <c r="B4201" s="1161" t="s">
        <v>7882</v>
      </c>
      <c r="C4201" s="1154" t="s">
        <v>763</v>
      </c>
      <c r="D4201" s="1156">
        <v>17.690000000000001</v>
      </c>
    </row>
    <row r="4202" spans="1:4" ht="11.85" hidden="1" customHeight="1" outlineLevel="5">
      <c r="A4202" s="1154" t="s">
        <v>7883</v>
      </c>
      <c r="B4202" s="1161" t="s">
        <v>7884</v>
      </c>
      <c r="C4202" s="1154" t="s">
        <v>763</v>
      </c>
      <c r="D4202" s="1156">
        <v>19.850000000000001</v>
      </c>
    </row>
    <row r="4203" spans="1:4" ht="11.85" hidden="1" customHeight="1" outlineLevel="5">
      <c r="A4203" s="1154" t="s">
        <v>7885</v>
      </c>
      <c r="B4203" s="1161" t="s">
        <v>7886</v>
      </c>
      <c r="C4203" s="1154" t="s">
        <v>763</v>
      </c>
      <c r="D4203" s="1156">
        <v>23.67</v>
      </c>
    </row>
    <row r="4204" spans="1:4" ht="11.85" hidden="1" customHeight="1" outlineLevel="4" collapsed="1">
      <c r="A4204" s="1140"/>
      <c r="B4204" s="1146" t="s">
        <v>6822</v>
      </c>
      <c r="C4204" s="1140"/>
      <c r="D4204" s="1141">
        <v>66.92</v>
      </c>
    </row>
    <row r="4205" spans="1:4" ht="11.85" hidden="1" customHeight="1" outlineLevel="5">
      <c r="A4205" s="1160">
        <v>90002891</v>
      </c>
      <c r="B4205" s="1161" t="s">
        <v>7887</v>
      </c>
      <c r="C4205" s="1154" t="s">
        <v>763</v>
      </c>
      <c r="D4205" s="1156">
        <v>52.33</v>
      </c>
    </row>
    <row r="4206" spans="1:4" ht="11.85" hidden="1" customHeight="1" outlineLevel="5">
      <c r="A4206" s="1160">
        <v>90002892</v>
      </c>
      <c r="B4206" s="1161" t="s">
        <v>7888</v>
      </c>
      <c r="C4206" s="1154" t="s">
        <v>763</v>
      </c>
      <c r="D4206" s="1156">
        <v>66.92</v>
      </c>
    </row>
    <row r="4207" spans="1:4" ht="11.85" hidden="1" customHeight="1" outlineLevel="2" collapsed="1">
      <c r="A4207" s="1140"/>
      <c r="B4207" s="1143" t="s">
        <v>7889</v>
      </c>
      <c r="C4207" s="1140"/>
      <c r="D4207" s="1141">
        <v>29.31</v>
      </c>
    </row>
    <row r="4208" spans="1:4" ht="11.85" hidden="1" customHeight="1" outlineLevel="3" collapsed="1">
      <c r="A4208" s="1140"/>
      <c r="B4208" s="1145" t="s">
        <v>7890</v>
      </c>
      <c r="C4208" s="1140"/>
      <c r="D4208" s="1141">
        <v>29.31</v>
      </c>
    </row>
    <row r="4209" spans="1:4" ht="22.35" hidden="1" customHeight="1" outlineLevel="4">
      <c r="A4209" s="1154" t="s">
        <v>7891</v>
      </c>
      <c r="B4209" s="1159" t="s">
        <v>7892</v>
      </c>
      <c r="C4209" s="1154" t="s">
        <v>763</v>
      </c>
      <c r="D4209" s="1156">
        <v>20.34</v>
      </c>
    </row>
    <row r="4210" spans="1:4" ht="22.35" hidden="1" customHeight="1" outlineLevel="4">
      <c r="A4210" s="1154" t="s">
        <v>7893</v>
      </c>
      <c r="B4210" s="1159" t="s">
        <v>7894</v>
      </c>
      <c r="C4210" s="1154" t="s">
        <v>763</v>
      </c>
      <c r="D4210" s="1156">
        <v>20.34</v>
      </c>
    </row>
    <row r="4211" spans="1:4" ht="22.35" hidden="1" customHeight="1" outlineLevel="4">
      <c r="A4211" s="1154" t="s">
        <v>7895</v>
      </c>
      <c r="B4211" s="1159" t="s">
        <v>7896</v>
      </c>
      <c r="C4211" s="1154" t="s">
        <v>763</v>
      </c>
      <c r="D4211" s="1156">
        <v>27.04</v>
      </c>
    </row>
    <row r="4212" spans="1:4" ht="22.35" hidden="1" customHeight="1" outlineLevel="4">
      <c r="A4212" s="1154" t="s">
        <v>7897</v>
      </c>
      <c r="B4212" s="1159" t="s">
        <v>7898</v>
      </c>
      <c r="C4212" s="1154" t="s">
        <v>763</v>
      </c>
      <c r="D4212" s="1156">
        <v>27.04</v>
      </c>
    </row>
    <row r="4213" spans="1:4" ht="22.35" hidden="1" customHeight="1" outlineLevel="4">
      <c r="A4213" s="1154" t="s">
        <v>7899</v>
      </c>
      <c r="B4213" s="1159" t="s">
        <v>7900</v>
      </c>
      <c r="C4213" s="1154" t="s">
        <v>763</v>
      </c>
      <c r="D4213" s="1156">
        <v>29.31</v>
      </c>
    </row>
    <row r="4214" spans="1:4" ht="22.35" hidden="1" customHeight="1" outlineLevel="4">
      <c r="A4214" s="1154" t="s">
        <v>7901</v>
      </c>
      <c r="B4214" s="1159" t="s">
        <v>7902</v>
      </c>
      <c r="C4214" s="1154" t="s">
        <v>763</v>
      </c>
      <c r="D4214" s="1156">
        <v>29.31</v>
      </c>
    </row>
    <row r="4215" spans="1:4" ht="11.85" hidden="1" customHeight="1" outlineLevel="3" collapsed="1">
      <c r="A4215" s="1140"/>
      <c r="B4215" s="1145" t="s">
        <v>7847</v>
      </c>
      <c r="C4215" s="1140"/>
      <c r="D4215" s="1141">
        <v>27.8</v>
      </c>
    </row>
    <row r="4216" spans="1:4" ht="11.85" hidden="1" customHeight="1" outlineLevel="4">
      <c r="A4216" s="1154" t="s">
        <v>7903</v>
      </c>
      <c r="B4216" s="1159" t="s">
        <v>7904</v>
      </c>
      <c r="C4216" s="1154" t="s">
        <v>763</v>
      </c>
      <c r="D4216" s="1156">
        <v>21.68</v>
      </c>
    </row>
    <row r="4217" spans="1:4" ht="11.85" hidden="1" customHeight="1" outlineLevel="4">
      <c r="A4217" s="1154" t="s">
        <v>7905</v>
      </c>
      <c r="B4217" s="1159" t="s">
        <v>7906</v>
      </c>
      <c r="C4217" s="1154" t="s">
        <v>763</v>
      </c>
      <c r="D4217" s="1156">
        <v>22.3</v>
      </c>
    </row>
    <row r="4218" spans="1:4" ht="11.85" hidden="1" customHeight="1" outlineLevel="4">
      <c r="A4218" s="1154" t="s">
        <v>7907</v>
      </c>
      <c r="B4218" s="1159" t="s">
        <v>7908</v>
      </c>
      <c r="C4218" s="1154" t="s">
        <v>763</v>
      </c>
      <c r="D4218" s="1156">
        <v>24.08</v>
      </c>
    </row>
    <row r="4219" spans="1:4" ht="11.85" hidden="1" customHeight="1" outlineLevel="4">
      <c r="A4219" s="1154" t="s">
        <v>7909</v>
      </c>
      <c r="B4219" s="1159" t="s">
        <v>7910</v>
      </c>
      <c r="C4219" s="1154" t="s">
        <v>763</v>
      </c>
      <c r="D4219" s="1156">
        <v>27.8</v>
      </c>
    </row>
    <row r="4220" spans="1:4" ht="11.85" hidden="1" customHeight="1" outlineLevel="1" collapsed="1">
      <c r="A4220" s="1140"/>
      <c r="B4220" s="1142" t="s">
        <v>7911</v>
      </c>
      <c r="C4220" s="1140"/>
      <c r="D4220" s="1141">
        <v>76.099999999999994</v>
      </c>
    </row>
    <row r="4221" spans="1:4" ht="22.35" hidden="1" customHeight="1" outlineLevel="2">
      <c r="A4221" s="1160">
        <v>845</v>
      </c>
      <c r="B4221" s="1157" t="s">
        <v>7912</v>
      </c>
      <c r="C4221" s="1154" t="s">
        <v>763</v>
      </c>
      <c r="D4221" s="1156">
        <v>46.93</v>
      </c>
    </row>
    <row r="4222" spans="1:4" ht="22.35" hidden="1" customHeight="1" outlineLevel="2">
      <c r="A4222" s="1160">
        <v>850</v>
      </c>
      <c r="B4222" s="1157" t="s">
        <v>7913</v>
      </c>
      <c r="C4222" s="1154" t="s">
        <v>763</v>
      </c>
      <c r="D4222" s="1156">
        <v>51.53</v>
      </c>
    </row>
    <row r="4223" spans="1:4" ht="22.35" hidden="1" customHeight="1" outlineLevel="2">
      <c r="A4223" s="1160">
        <v>860</v>
      </c>
      <c r="B4223" s="1157" t="s">
        <v>7914</v>
      </c>
      <c r="C4223" s="1154" t="s">
        <v>763</v>
      </c>
      <c r="D4223" s="1156">
        <v>56.13</v>
      </c>
    </row>
    <row r="4224" spans="1:4" ht="22.35" hidden="1" customHeight="1" outlineLevel="2">
      <c r="A4224" s="1160">
        <v>880</v>
      </c>
      <c r="B4224" s="1157" t="s">
        <v>7915</v>
      </c>
      <c r="C4224" s="1154" t="s">
        <v>763</v>
      </c>
      <c r="D4224" s="1156">
        <v>71.48</v>
      </c>
    </row>
    <row r="4225" spans="1:4" ht="22.35" hidden="1" customHeight="1" outlineLevel="2">
      <c r="A4225" s="1160">
        <v>890</v>
      </c>
      <c r="B4225" s="1157" t="s">
        <v>7916</v>
      </c>
      <c r="C4225" s="1154" t="s">
        <v>763</v>
      </c>
      <c r="D4225" s="1156">
        <v>76.099999999999994</v>
      </c>
    </row>
    <row r="4226" spans="1:4" ht="22.35" hidden="1" customHeight="1" outlineLevel="2">
      <c r="A4226" s="1154" t="s">
        <v>7917</v>
      </c>
      <c r="B4226" s="1157" t="s">
        <v>7918</v>
      </c>
      <c r="C4226" s="1154" t="s">
        <v>763</v>
      </c>
      <c r="D4226" s="1156">
        <v>46.06</v>
      </c>
    </row>
    <row r="4227" spans="1:4" ht="22.35" hidden="1" customHeight="1" outlineLevel="2">
      <c r="A4227" s="1160">
        <v>997</v>
      </c>
      <c r="B4227" s="1157" t="s">
        <v>7919</v>
      </c>
      <c r="C4227" s="1154" t="s">
        <v>763</v>
      </c>
      <c r="D4227" s="1156">
        <v>13.62</v>
      </c>
    </row>
    <row r="4228" spans="1:4" ht="11.85" hidden="1" customHeight="1" outlineLevel="2">
      <c r="A4228" s="1162">
        <v>86</v>
      </c>
      <c r="B4228" s="1157" t="s">
        <v>7920</v>
      </c>
      <c r="C4228" s="1154" t="s">
        <v>2156</v>
      </c>
      <c r="D4228" s="1156">
        <v>7.09</v>
      </c>
    </row>
    <row r="4229" spans="1:4" ht="11.85" customHeight="1" collapsed="1">
      <c r="A4229" s="1140"/>
      <c r="B4229" s="1140" t="s">
        <v>7921</v>
      </c>
      <c r="C4229" s="1140"/>
      <c r="D4229" s="1141">
        <v>355.59</v>
      </c>
    </row>
    <row r="4230" spans="1:4" ht="11.85" hidden="1" customHeight="1" outlineLevel="1">
      <c r="A4230" s="1154"/>
      <c r="B4230" s="1155" t="s">
        <v>7922</v>
      </c>
      <c r="C4230" s="1154" t="s">
        <v>763</v>
      </c>
      <c r="D4230" s="1156">
        <v>221.13</v>
      </c>
    </row>
    <row r="4231" spans="1:4" ht="11.85" hidden="1" customHeight="1" outlineLevel="1">
      <c r="A4231" s="1154"/>
      <c r="B4231" s="1155" t="s">
        <v>7923</v>
      </c>
      <c r="C4231" s="1154" t="s">
        <v>763</v>
      </c>
      <c r="D4231" s="1156">
        <v>112.1</v>
      </c>
    </row>
    <row r="4232" spans="1:4" ht="11.85" hidden="1" customHeight="1" outlineLevel="1">
      <c r="A4232" s="1154"/>
      <c r="B4232" s="1155" t="s">
        <v>7924</v>
      </c>
      <c r="C4232" s="1154" t="s">
        <v>763</v>
      </c>
      <c r="D4232" s="1156">
        <v>75.87</v>
      </c>
    </row>
    <row r="4233" spans="1:4" ht="11.85" hidden="1" customHeight="1" outlineLevel="1">
      <c r="A4233" s="1154"/>
      <c r="B4233" s="1155" t="s">
        <v>7925</v>
      </c>
      <c r="C4233" s="1154" t="s">
        <v>763</v>
      </c>
      <c r="D4233" s="1156">
        <v>107.16</v>
      </c>
    </row>
    <row r="4234" spans="1:4" ht="22.35" hidden="1" customHeight="1" outlineLevel="1">
      <c r="A4234" s="1154"/>
      <c r="B4234" s="1155" t="s">
        <v>7926</v>
      </c>
      <c r="C4234" s="1154" t="s">
        <v>763</v>
      </c>
      <c r="D4234" s="1156">
        <v>178.5</v>
      </c>
    </row>
    <row r="4235" spans="1:4" ht="11.85" hidden="1" customHeight="1" outlineLevel="1">
      <c r="A4235" s="1154"/>
      <c r="B4235" s="1155" t="s">
        <v>7927</v>
      </c>
      <c r="C4235" s="1154" t="s">
        <v>763</v>
      </c>
      <c r="D4235" s="1156">
        <v>251.61</v>
      </c>
    </row>
    <row r="4236" spans="1:4" ht="11.85" hidden="1" customHeight="1" outlineLevel="1">
      <c r="A4236" s="1154"/>
      <c r="B4236" s="1155" t="s">
        <v>7928</v>
      </c>
      <c r="C4236" s="1154" t="s">
        <v>763</v>
      </c>
      <c r="D4236" s="1156">
        <v>158.30000000000001</v>
      </c>
    </row>
    <row r="4237" spans="1:4" ht="22.35" hidden="1" customHeight="1" outlineLevel="1">
      <c r="A4237" s="1154"/>
      <c r="B4237" s="1155" t="s">
        <v>7929</v>
      </c>
      <c r="C4237" s="1154" t="s">
        <v>763</v>
      </c>
      <c r="D4237" s="1156">
        <v>355.59</v>
      </c>
    </row>
    <row r="4238" spans="1:4" ht="11.85" customHeight="1" collapsed="1">
      <c r="A4238" s="1140"/>
      <c r="B4238" s="1140" t="s">
        <v>7930</v>
      </c>
      <c r="C4238" s="1140"/>
      <c r="D4238" s="1148">
        <v>1475.43</v>
      </c>
    </row>
    <row r="4239" spans="1:4" ht="11.85" hidden="1" customHeight="1" outlineLevel="1" collapsed="1">
      <c r="A4239" s="1140"/>
      <c r="B4239" s="1142" t="s">
        <v>7931</v>
      </c>
      <c r="C4239" s="1140"/>
      <c r="D4239" s="1148">
        <v>1475.43</v>
      </c>
    </row>
    <row r="4240" spans="1:4" ht="11.85" hidden="1" customHeight="1" outlineLevel="2">
      <c r="A4240" s="1154" t="s">
        <v>7932</v>
      </c>
      <c r="B4240" s="1157" t="s">
        <v>7933</v>
      </c>
      <c r="C4240" s="1154" t="s">
        <v>763</v>
      </c>
      <c r="D4240" s="1156">
        <v>357.17</v>
      </c>
    </row>
    <row r="4241" spans="1:4" ht="11.85" hidden="1" customHeight="1" outlineLevel="2">
      <c r="A4241" s="1154" t="s">
        <v>7934</v>
      </c>
      <c r="B4241" s="1157" t="s">
        <v>7935</v>
      </c>
      <c r="C4241" s="1154" t="s">
        <v>763</v>
      </c>
      <c r="D4241" s="1156">
        <v>96.3</v>
      </c>
    </row>
    <row r="4242" spans="1:4" ht="11.85" hidden="1" customHeight="1" outlineLevel="2">
      <c r="A4242" s="1154" t="s">
        <v>7936</v>
      </c>
      <c r="B4242" s="1157" t="s">
        <v>7937</v>
      </c>
      <c r="C4242" s="1154" t="s">
        <v>763</v>
      </c>
      <c r="D4242" s="1156">
        <v>258.99</v>
      </c>
    </row>
    <row r="4243" spans="1:4" ht="11.85" hidden="1" customHeight="1" outlineLevel="2">
      <c r="A4243" s="1154" t="s">
        <v>7938</v>
      </c>
      <c r="B4243" s="1157" t="s">
        <v>7939</v>
      </c>
      <c r="C4243" s="1154" t="s">
        <v>763</v>
      </c>
      <c r="D4243" s="1156">
        <v>263.67</v>
      </c>
    </row>
    <row r="4244" spans="1:4" ht="11.85" hidden="1" customHeight="1" outlineLevel="2">
      <c r="A4244" s="1154" t="s">
        <v>7940</v>
      </c>
      <c r="B4244" s="1157" t="s">
        <v>7941</v>
      </c>
      <c r="C4244" s="1154" t="s">
        <v>763</v>
      </c>
      <c r="D4244" s="1156">
        <v>172.97</v>
      </c>
    </row>
    <row r="4245" spans="1:4" ht="11.85" hidden="1" customHeight="1" outlineLevel="2">
      <c r="A4245" s="1154" t="s">
        <v>7942</v>
      </c>
      <c r="B4245" s="1157" t="s">
        <v>7943</v>
      </c>
      <c r="C4245" s="1154" t="s">
        <v>763</v>
      </c>
      <c r="D4245" s="1156">
        <v>661.98</v>
      </c>
    </row>
    <row r="4246" spans="1:4" ht="11.85" hidden="1" customHeight="1" outlineLevel="2">
      <c r="A4246" s="1154" t="s">
        <v>7944</v>
      </c>
      <c r="B4246" s="1157" t="s">
        <v>7945</v>
      </c>
      <c r="C4246" s="1154" t="s">
        <v>763</v>
      </c>
      <c r="D4246" s="1163">
        <v>1475.43</v>
      </c>
    </row>
    <row r="4247" spans="1:4" ht="11.85" hidden="1" customHeight="1" outlineLevel="2">
      <c r="A4247" s="1154" t="s">
        <v>7946</v>
      </c>
      <c r="B4247" s="1157" t="s">
        <v>7947</v>
      </c>
      <c r="C4247" s="1154" t="s">
        <v>763</v>
      </c>
      <c r="D4247" s="1156">
        <v>963.05</v>
      </c>
    </row>
    <row r="4248" spans="1:4" ht="11.85" hidden="1" customHeight="1" outlineLevel="2">
      <c r="A4248" s="1154" t="s">
        <v>7946</v>
      </c>
      <c r="B4248" s="1157" t="s">
        <v>7948</v>
      </c>
      <c r="C4248" s="1154" t="s">
        <v>763</v>
      </c>
      <c r="D4248" s="1156">
        <v>511.09</v>
      </c>
    </row>
    <row r="4249" spans="1:4" ht="11.85" hidden="1" customHeight="1" outlineLevel="2">
      <c r="A4249" s="1154" t="s">
        <v>7949</v>
      </c>
      <c r="B4249" s="1157" t="s">
        <v>7950</v>
      </c>
      <c r="C4249" s="1154" t="s">
        <v>763</v>
      </c>
      <c r="D4249" s="1156">
        <v>963.05</v>
      </c>
    </row>
    <row r="4250" spans="1:4" ht="11.85" hidden="1" customHeight="1" outlineLevel="2">
      <c r="A4250" s="1154" t="s">
        <v>7951</v>
      </c>
      <c r="B4250" s="1157" t="s">
        <v>7952</v>
      </c>
      <c r="C4250" s="1154" t="s">
        <v>763</v>
      </c>
      <c r="D4250" s="1156">
        <v>389.89</v>
      </c>
    </row>
    <row r="4251" spans="1:4" ht="11.85" hidden="1" customHeight="1" outlineLevel="2">
      <c r="A4251" s="1154" t="s">
        <v>7953</v>
      </c>
      <c r="B4251" s="1157" t="s">
        <v>7954</v>
      </c>
      <c r="C4251" s="1154" t="s">
        <v>763</v>
      </c>
      <c r="D4251" s="1156">
        <v>442.25</v>
      </c>
    </row>
    <row r="4252" spans="1:4" ht="11.85" hidden="1" customHeight="1" outlineLevel="2">
      <c r="A4252" s="1154" t="s">
        <v>7955</v>
      </c>
      <c r="B4252" s="1157" t="s">
        <v>7956</v>
      </c>
      <c r="C4252" s="1154" t="s">
        <v>763</v>
      </c>
      <c r="D4252" s="1156">
        <v>476.85</v>
      </c>
    </row>
    <row r="4253" spans="1:4" ht="11.85" hidden="1" customHeight="1" outlineLevel="2">
      <c r="A4253" s="1154" t="s">
        <v>7957</v>
      </c>
      <c r="B4253" s="1157" t="s">
        <v>7958</v>
      </c>
      <c r="C4253" s="1154" t="s">
        <v>763</v>
      </c>
      <c r="D4253" s="1156">
        <v>476.85</v>
      </c>
    </row>
    <row r="4254" spans="1:4" ht="11.85" hidden="1" customHeight="1" outlineLevel="2">
      <c r="A4254" s="1154" t="s">
        <v>7959</v>
      </c>
      <c r="B4254" s="1157" t="s">
        <v>7960</v>
      </c>
      <c r="C4254" s="1154" t="s">
        <v>763</v>
      </c>
      <c r="D4254" s="1156">
        <v>551.65</v>
      </c>
    </row>
    <row r="4255" spans="1:4" ht="11.85" hidden="1" customHeight="1" outlineLevel="2">
      <c r="A4255" s="1154" t="s">
        <v>7961</v>
      </c>
      <c r="B4255" s="1157" t="s">
        <v>7962</v>
      </c>
      <c r="C4255" s="1154" t="s">
        <v>763</v>
      </c>
      <c r="D4255" s="1156">
        <v>589.04999999999995</v>
      </c>
    </row>
    <row r="4256" spans="1:4" ht="11.85" hidden="1" customHeight="1" outlineLevel="2">
      <c r="A4256" s="1154" t="s">
        <v>7963</v>
      </c>
      <c r="B4256" s="1157" t="s">
        <v>7964</v>
      </c>
      <c r="C4256" s="1154" t="s">
        <v>763</v>
      </c>
      <c r="D4256" s="1156">
        <v>618.03</v>
      </c>
    </row>
    <row r="4257" spans="1:4" ht="11.85" hidden="1" customHeight="1" outlineLevel="2">
      <c r="A4257" s="1154" t="s">
        <v>7965</v>
      </c>
      <c r="B4257" s="1157" t="s">
        <v>7966</v>
      </c>
      <c r="C4257" s="1154" t="s">
        <v>763</v>
      </c>
      <c r="D4257" s="1156">
        <v>618.03</v>
      </c>
    </row>
    <row r="4258" spans="1:4" ht="11.85" hidden="1" customHeight="1" outlineLevel="2">
      <c r="A4258" s="1154" t="s">
        <v>7967</v>
      </c>
      <c r="B4258" s="1157" t="s">
        <v>7968</v>
      </c>
      <c r="C4258" s="1154" t="s">
        <v>763</v>
      </c>
      <c r="D4258" s="1156">
        <v>731.17</v>
      </c>
    </row>
    <row r="4259" spans="1:4" ht="11.85" hidden="1" customHeight="1" outlineLevel="2">
      <c r="A4259" s="1154" t="s">
        <v>7969</v>
      </c>
      <c r="B4259" s="1157" t="s">
        <v>7970</v>
      </c>
      <c r="C4259" s="1154" t="s">
        <v>763</v>
      </c>
      <c r="D4259" s="1156">
        <v>88.82</v>
      </c>
    </row>
    <row r="4260" spans="1:4" ht="11.85" hidden="1" customHeight="1" outlineLevel="2">
      <c r="A4260" s="1154" t="s">
        <v>7971</v>
      </c>
      <c r="B4260" s="1157" t="s">
        <v>7972</v>
      </c>
      <c r="C4260" s="1154" t="s">
        <v>763</v>
      </c>
      <c r="D4260" s="1156">
        <v>105.65</v>
      </c>
    </row>
    <row r="4261" spans="1:4" ht="11.85" hidden="1" customHeight="1" outlineLevel="2">
      <c r="A4261" s="1154" t="s">
        <v>7973</v>
      </c>
      <c r="B4261" s="1157" t="s">
        <v>7974</v>
      </c>
      <c r="C4261" s="1154" t="s">
        <v>763</v>
      </c>
      <c r="D4261" s="1156">
        <v>74.8</v>
      </c>
    </row>
    <row r="4262" spans="1:4" ht="11.85" hidden="1" customHeight="1" outlineLevel="2">
      <c r="A4262" s="1154" t="s">
        <v>7975</v>
      </c>
      <c r="B4262" s="1157" t="s">
        <v>7976</v>
      </c>
      <c r="C4262" s="1154" t="s">
        <v>763</v>
      </c>
      <c r="D4262" s="1156">
        <v>57.97</v>
      </c>
    </row>
    <row r="4263" spans="1:4" ht="11.85" hidden="1" customHeight="1" outlineLevel="2">
      <c r="A4263" s="1154" t="s">
        <v>7977</v>
      </c>
      <c r="B4263" s="1157" t="s">
        <v>7978</v>
      </c>
      <c r="C4263" s="1154" t="s">
        <v>763</v>
      </c>
      <c r="D4263" s="1156">
        <v>43.94</v>
      </c>
    </row>
    <row r="4264" spans="1:4" ht="11.85" hidden="1" customHeight="1" outlineLevel="2">
      <c r="A4264" s="1154" t="s">
        <v>7979</v>
      </c>
      <c r="B4264" s="1157" t="s">
        <v>7980</v>
      </c>
      <c r="C4264" s="1154" t="s">
        <v>763</v>
      </c>
      <c r="D4264" s="1156">
        <v>430.1</v>
      </c>
    </row>
    <row r="4265" spans="1:4" ht="11.85" hidden="1" customHeight="1" outlineLevel="2">
      <c r="A4265" s="1154" t="s">
        <v>7981</v>
      </c>
      <c r="B4265" s="1157" t="s">
        <v>7982</v>
      </c>
      <c r="C4265" s="1154" t="s">
        <v>763</v>
      </c>
      <c r="D4265" s="1156">
        <v>382.42</v>
      </c>
    </row>
    <row r="4266" spans="1:4" ht="11.85" hidden="1" customHeight="1" outlineLevel="2">
      <c r="A4266" s="1154" t="s">
        <v>7983</v>
      </c>
      <c r="B4266" s="1157" t="s">
        <v>7984</v>
      </c>
      <c r="C4266" s="1154" t="s">
        <v>763</v>
      </c>
      <c r="D4266" s="1156">
        <v>482.46</v>
      </c>
    </row>
    <row r="4267" spans="1:4" ht="11.85" hidden="1" customHeight="1" outlineLevel="2">
      <c r="A4267" s="1154" t="s">
        <v>7985</v>
      </c>
      <c r="B4267" s="1157" t="s">
        <v>7986</v>
      </c>
      <c r="C4267" s="1154" t="s">
        <v>763</v>
      </c>
      <c r="D4267" s="1156">
        <v>474.98</v>
      </c>
    </row>
    <row r="4268" spans="1:4" ht="11.85" customHeight="1" collapsed="1">
      <c r="A4268" s="1140"/>
      <c r="B4268" s="1140" t="s">
        <v>7987</v>
      </c>
      <c r="C4268" s="1140"/>
      <c r="D4268" s="1141">
        <v>254.32</v>
      </c>
    </row>
    <row r="4269" spans="1:4" ht="11.85" hidden="1" customHeight="1" outlineLevel="1" collapsed="1">
      <c r="A4269" s="1140"/>
      <c r="B4269" s="1142" t="s">
        <v>7988</v>
      </c>
      <c r="C4269" s="1140"/>
      <c r="D4269" s="1141">
        <v>43.89</v>
      </c>
    </row>
    <row r="4270" spans="1:4" ht="11.85" hidden="1" customHeight="1" outlineLevel="2">
      <c r="A4270" s="1154" t="s">
        <v>7989</v>
      </c>
      <c r="B4270" s="1157" t="s">
        <v>7990</v>
      </c>
      <c r="C4270" s="1154" t="s">
        <v>763</v>
      </c>
      <c r="D4270" s="1156">
        <v>23.53</v>
      </c>
    </row>
    <row r="4271" spans="1:4" ht="11.85" hidden="1" customHeight="1" outlineLevel="2">
      <c r="A4271" s="1154" t="s">
        <v>7991</v>
      </c>
      <c r="B4271" s="1157" t="s">
        <v>7992</v>
      </c>
      <c r="C4271" s="1154" t="s">
        <v>763</v>
      </c>
      <c r="D4271" s="1156">
        <v>23.51</v>
      </c>
    </row>
    <row r="4272" spans="1:4" ht="11.85" hidden="1" customHeight="1" outlineLevel="2">
      <c r="A4272" s="1154" t="s">
        <v>7993</v>
      </c>
      <c r="B4272" s="1157" t="s">
        <v>7994</v>
      </c>
      <c r="C4272" s="1154" t="s">
        <v>763</v>
      </c>
      <c r="D4272" s="1156">
        <v>6.33</v>
      </c>
    </row>
    <row r="4273" spans="1:4" ht="11.85" hidden="1" customHeight="1" outlineLevel="2">
      <c r="A4273" s="1154" t="s">
        <v>7995</v>
      </c>
      <c r="B4273" s="1157" t="s">
        <v>7996</v>
      </c>
      <c r="C4273" s="1154" t="s">
        <v>763</v>
      </c>
      <c r="D4273" s="1156">
        <v>43.89</v>
      </c>
    </row>
    <row r="4274" spans="1:4" ht="22.35" hidden="1" customHeight="1" outlineLevel="2">
      <c r="A4274" s="1154" t="s">
        <v>7995</v>
      </c>
      <c r="B4274" s="1157" t="s">
        <v>7997</v>
      </c>
      <c r="C4274" s="1154" t="s">
        <v>763</v>
      </c>
      <c r="D4274" s="1156">
        <v>41.55</v>
      </c>
    </row>
    <row r="4275" spans="1:4" ht="11.85" hidden="1" customHeight="1" outlineLevel="2">
      <c r="A4275" s="1154" t="s">
        <v>7998</v>
      </c>
      <c r="B4275" s="1157" t="s">
        <v>7999</v>
      </c>
      <c r="C4275" s="1154" t="s">
        <v>763</v>
      </c>
      <c r="D4275" s="1156">
        <v>33.1</v>
      </c>
    </row>
    <row r="4276" spans="1:4" ht="11.85" hidden="1" customHeight="1" outlineLevel="2">
      <c r="A4276" s="1154" t="s">
        <v>8000</v>
      </c>
      <c r="B4276" s="1157" t="s">
        <v>8001</v>
      </c>
      <c r="C4276" s="1154" t="s">
        <v>763</v>
      </c>
      <c r="D4276" s="1156">
        <v>33.21</v>
      </c>
    </row>
    <row r="4277" spans="1:4" ht="11.85" hidden="1" customHeight="1" outlineLevel="2">
      <c r="A4277" s="1154" t="s">
        <v>8002</v>
      </c>
      <c r="B4277" s="1157" t="s">
        <v>8003</v>
      </c>
      <c r="C4277" s="1154" t="s">
        <v>763</v>
      </c>
      <c r="D4277" s="1156">
        <v>41.51</v>
      </c>
    </row>
    <row r="4278" spans="1:4" ht="11.85" hidden="1" customHeight="1" outlineLevel="2">
      <c r="A4278" s="1154" t="s">
        <v>8004</v>
      </c>
      <c r="B4278" s="1157" t="s">
        <v>8005</v>
      </c>
      <c r="C4278" s="1154" t="s">
        <v>763</v>
      </c>
      <c r="D4278" s="1156">
        <v>23.53</v>
      </c>
    </row>
    <row r="4279" spans="1:4" ht="11.85" hidden="1" customHeight="1" outlineLevel="2">
      <c r="A4279" s="1154" t="s">
        <v>8006</v>
      </c>
      <c r="B4279" s="1157" t="s">
        <v>8007</v>
      </c>
      <c r="C4279" s="1154" t="s">
        <v>763</v>
      </c>
      <c r="D4279" s="1156">
        <v>12.67</v>
      </c>
    </row>
    <row r="4280" spans="1:4" ht="11.85" hidden="1" customHeight="1" outlineLevel="2">
      <c r="A4280" s="1154" t="s">
        <v>8008</v>
      </c>
      <c r="B4280" s="1157" t="s">
        <v>8009</v>
      </c>
      <c r="C4280" s="1154" t="s">
        <v>763</v>
      </c>
      <c r="D4280" s="1156">
        <v>7.49</v>
      </c>
    </row>
    <row r="4281" spans="1:4" ht="11.85" hidden="1" customHeight="1" outlineLevel="2">
      <c r="A4281" s="1154" t="s">
        <v>8010</v>
      </c>
      <c r="B4281" s="1157" t="s">
        <v>8011</v>
      </c>
      <c r="C4281" s="1154" t="s">
        <v>763</v>
      </c>
      <c r="D4281" s="1156">
        <v>5.67</v>
      </c>
    </row>
    <row r="4282" spans="1:4" ht="11.85" hidden="1" customHeight="1" outlineLevel="2">
      <c r="A4282" s="1154" t="s">
        <v>8012</v>
      </c>
      <c r="B4282" s="1157" t="s">
        <v>8013</v>
      </c>
      <c r="C4282" s="1154" t="s">
        <v>763</v>
      </c>
      <c r="D4282" s="1156">
        <v>13.15</v>
      </c>
    </row>
    <row r="4283" spans="1:4" ht="11.85" hidden="1" customHeight="1" outlineLevel="2">
      <c r="A4283" s="1154" t="s">
        <v>8014</v>
      </c>
      <c r="B4283" s="1157" t="s">
        <v>8015</v>
      </c>
      <c r="C4283" s="1154" t="s">
        <v>763</v>
      </c>
      <c r="D4283" s="1156">
        <v>8.11</v>
      </c>
    </row>
    <row r="4284" spans="1:4" ht="11.85" hidden="1" customHeight="1" outlineLevel="2">
      <c r="A4284" s="1154" t="s">
        <v>8016</v>
      </c>
      <c r="B4284" s="1157" t="s">
        <v>8017</v>
      </c>
      <c r="C4284" s="1154" t="s">
        <v>763</v>
      </c>
      <c r="D4284" s="1156">
        <v>5.65</v>
      </c>
    </row>
    <row r="4285" spans="1:4" ht="11.85" hidden="1" customHeight="1" outlineLevel="2">
      <c r="A4285" s="1154" t="s">
        <v>8018</v>
      </c>
      <c r="B4285" s="1157" t="s">
        <v>8019</v>
      </c>
      <c r="C4285" s="1154" t="s">
        <v>763</v>
      </c>
      <c r="D4285" s="1156">
        <v>5.72</v>
      </c>
    </row>
    <row r="4286" spans="1:4" ht="11.85" hidden="1" customHeight="1" outlineLevel="2">
      <c r="A4286" s="1154" t="s">
        <v>8020</v>
      </c>
      <c r="B4286" s="1157" t="s">
        <v>8021</v>
      </c>
      <c r="C4286" s="1154" t="s">
        <v>763</v>
      </c>
      <c r="D4286" s="1156">
        <v>6.89</v>
      </c>
    </row>
    <row r="4287" spans="1:4" ht="11.85" hidden="1" customHeight="1" outlineLevel="2">
      <c r="A4287" s="1154" t="s">
        <v>8022</v>
      </c>
      <c r="B4287" s="1157" t="s">
        <v>8023</v>
      </c>
      <c r="C4287" s="1154" t="s">
        <v>763</v>
      </c>
      <c r="D4287" s="1156">
        <v>16.54</v>
      </c>
    </row>
    <row r="4288" spans="1:4" ht="11.85" hidden="1" customHeight="1" outlineLevel="1" collapsed="1">
      <c r="A4288" s="1140"/>
      <c r="B4288" s="1142" t="s">
        <v>8024</v>
      </c>
      <c r="C4288" s="1140"/>
      <c r="D4288" s="1141">
        <v>81.739999999999995</v>
      </c>
    </row>
    <row r="4289" spans="1:4" ht="11.85" hidden="1" customHeight="1" outlineLevel="2">
      <c r="A4289" s="1154" t="s">
        <v>8025</v>
      </c>
      <c r="B4289" s="1157" t="s">
        <v>8026</v>
      </c>
      <c r="C4289" s="1154" t="s">
        <v>763</v>
      </c>
      <c r="D4289" s="1156">
        <v>24.58</v>
      </c>
    </row>
    <row r="4290" spans="1:4" ht="11.85" hidden="1" customHeight="1" outlineLevel="2">
      <c r="A4290" s="1154" t="s">
        <v>8027</v>
      </c>
      <c r="B4290" s="1157" t="s">
        <v>8028</v>
      </c>
      <c r="C4290" s="1154" t="s">
        <v>763</v>
      </c>
      <c r="D4290" s="1156">
        <v>18.14</v>
      </c>
    </row>
    <row r="4291" spans="1:4" ht="11.85" hidden="1" customHeight="1" outlineLevel="2">
      <c r="A4291" s="1154" t="s">
        <v>8029</v>
      </c>
      <c r="B4291" s="1157" t="s">
        <v>8030</v>
      </c>
      <c r="C4291" s="1154" t="s">
        <v>763</v>
      </c>
      <c r="D4291" s="1156">
        <v>19.64</v>
      </c>
    </row>
    <row r="4292" spans="1:4" ht="11.85" hidden="1" customHeight="1" outlineLevel="2">
      <c r="A4292" s="1154" t="s">
        <v>8031</v>
      </c>
      <c r="B4292" s="1157" t="s">
        <v>8032</v>
      </c>
      <c r="C4292" s="1154" t="s">
        <v>763</v>
      </c>
      <c r="D4292" s="1156">
        <v>62.84</v>
      </c>
    </row>
    <row r="4293" spans="1:4" ht="11.85" hidden="1" customHeight="1" outlineLevel="2">
      <c r="A4293" s="1154" t="s">
        <v>8033</v>
      </c>
      <c r="B4293" s="1157" t="s">
        <v>8034</v>
      </c>
      <c r="C4293" s="1154" t="s">
        <v>763</v>
      </c>
      <c r="D4293" s="1156">
        <v>65.92</v>
      </c>
    </row>
    <row r="4294" spans="1:4" ht="11.85" hidden="1" customHeight="1" outlineLevel="2">
      <c r="A4294" s="1154" t="s">
        <v>8035</v>
      </c>
      <c r="B4294" s="1157" t="s">
        <v>8036</v>
      </c>
      <c r="C4294" s="1154" t="s">
        <v>763</v>
      </c>
      <c r="D4294" s="1156">
        <v>81.739999999999995</v>
      </c>
    </row>
    <row r="4295" spans="1:4" ht="11.85" hidden="1" customHeight="1" outlineLevel="1" collapsed="1">
      <c r="A4295" s="1140"/>
      <c r="B4295" s="1142" t="s">
        <v>8037</v>
      </c>
      <c r="C4295" s="1140"/>
      <c r="D4295" s="1141">
        <v>1.6</v>
      </c>
    </row>
    <row r="4296" spans="1:4" ht="11.85" hidden="1" customHeight="1" outlineLevel="2">
      <c r="A4296" s="1154" t="s">
        <v>8038</v>
      </c>
      <c r="B4296" s="1157" t="s">
        <v>8039</v>
      </c>
      <c r="C4296" s="1154" t="s">
        <v>763</v>
      </c>
      <c r="D4296" s="1156">
        <v>0.82</v>
      </c>
    </row>
    <row r="4297" spans="1:4" ht="11.85" hidden="1" customHeight="1" outlineLevel="2">
      <c r="A4297" s="1154" t="s">
        <v>8038</v>
      </c>
      <c r="B4297" s="1157" t="s">
        <v>8040</v>
      </c>
      <c r="C4297" s="1154" t="s">
        <v>763</v>
      </c>
      <c r="D4297" s="1156">
        <v>0.78</v>
      </c>
    </row>
    <row r="4298" spans="1:4" ht="11.85" hidden="1" customHeight="1" outlineLevel="2">
      <c r="A4298" s="1154" t="s">
        <v>8041</v>
      </c>
      <c r="B4298" s="1157" t="s">
        <v>8042</v>
      </c>
      <c r="C4298" s="1154" t="s">
        <v>763</v>
      </c>
      <c r="D4298" s="1156">
        <v>0.79</v>
      </c>
    </row>
    <row r="4299" spans="1:4" ht="11.85" hidden="1" customHeight="1" outlineLevel="2">
      <c r="A4299" s="1154" t="s">
        <v>8041</v>
      </c>
      <c r="B4299" s="1157" t="s">
        <v>8043</v>
      </c>
      <c r="C4299" s="1154" t="s">
        <v>763</v>
      </c>
      <c r="D4299" s="1156">
        <v>0.95</v>
      </c>
    </row>
    <row r="4300" spans="1:4" ht="11.85" hidden="1" customHeight="1" outlineLevel="2">
      <c r="A4300" s="1154" t="s">
        <v>8044</v>
      </c>
      <c r="B4300" s="1157" t="s">
        <v>8045</v>
      </c>
      <c r="C4300" s="1154" t="s">
        <v>763</v>
      </c>
      <c r="D4300" s="1156">
        <v>0.99</v>
      </c>
    </row>
    <row r="4301" spans="1:4" ht="11.85" hidden="1" customHeight="1" outlineLevel="2">
      <c r="A4301" s="1154" t="s">
        <v>8044</v>
      </c>
      <c r="B4301" s="1157" t="s">
        <v>8046</v>
      </c>
      <c r="C4301" s="1154" t="s">
        <v>763</v>
      </c>
      <c r="D4301" s="1156">
        <v>0.88</v>
      </c>
    </row>
    <row r="4302" spans="1:4" ht="11.85" hidden="1" customHeight="1" outlineLevel="2">
      <c r="A4302" s="1154" t="s">
        <v>8047</v>
      </c>
      <c r="B4302" s="1157" t="s">
        <v>8048</v>
      </c>
      <c r="C4302" s="1154" t="s">
        <v>763</v>
      </c>
      <c r="D4302" s="1156">
        <v>1.05</v>
      </c>
    </row>
    <row r="4303" spans="1:4" ht="11.85" hidden="1" customHeight="1" outlineLevel="2">
      <c r="A4303" s="1154" t="s">
        <v>8047</v>
      </c>
      <c r="B4303" s="1157" t="s">
        <v>8049</v>
      </c>
      <c r="C4303" s="1154" t="s">
        <v>763</v>
      </c>
      <c r="D4303" s="1156">
        <v>0.96</v>
      </c>
    </row>
    <row r="4304" spans="1:4" ht="11.85" hidden="1" customHeight="1" outlineLevel="2">
      <c r="A4304" s="1154" t="s">
        <v>8050</v>
      </c>
      <c r="B4304" s="1157" t="s">
        <v>8051</v>
      </c>
      <c r="C4304" s="1154" t="s">
        <v>763</v>
      </c>
      <c r="D4304" s="1156">
        <v>1.52</v>
      </c>
    </row>
    <row r="4305" spans="1:4" ht="11.85" hidden="1" customHeight="1" outlineLevel="2">
      <c r="A4305" s="1154" t="s">
        <v>8050</v>
      </c>
      <c r="B4305" s="1157" t="s">
        <v>8052</v>
      </c>
      <c r="C4305" s="1154" t="s">
        <v>763</v>
      </c>
      <c r="D4305" s="1156">
        <v>1.04</v>
      </c>
    </row>
    <row r="4306" spans="1:4" ht="11.85" hidden="1" customHeight="1" outlineLevel="2">
      <c r="A4306" s="1154" t="s">
        <v>8053</v>
      </c>
      <c r="B4306" s="1157" t="s">
        <v>8054</v>
      </c>
      <c r="C4306" s="1154" t="s">
        <v>763</v>
      </c>
      <c r="D4306" s="1156">
        <v>1.6</v>
      </c>
    </row>
    <row r="4307" spans="1:4" ht="11.85" hidden="1" customHeight="1" outlineLevel="2">
      <c r="A4307" s="1154" t="s">
        <v>8053</v>
      </c>
      <c r="B4307" s="1157" t="s">
        <v>8055</v>
      </c>
      <c r="C4307" s="1154" t="s">
        <v>763</v>
      </c>
      <c r="D4307" s="1156">
        <v>1.26</v>
      </c>
    </row>
    <row r="4308" spans="1:4" ht="11.85" hidden="1" customHeight="1" outlineLevel="1" collapsed="1">
      <c r="A4308" s="1140"/>
      <c r="B4308" s="1142" t="s">
        <v>8056</v>
      </c>
      <c r="C4308" s="1140"/>
      <c r="D4308" s="1141">
        <v>120.03</v>
      </c>
    </row>
    <row r="4309" spans="1:4" ht="11.85" hidden="1" customHeight="1" outlineLevel="2">
      <c r="A4309" s="1154" t="s">
        <v>8057</v>
      </c>
      <c r="B4309" s="1157" t="s">
        <v>8058</v>
      </c>
      <c r="C4309" s="1154" t="s">
        <v>763</v>
      </c>
      <c r="D4309" s="1156">
        <v>41.7</v>
      </c>
    </row>
    <row r="4310" spans="1:4" ht="11.85" hidden="1" customHeight="1" outlineLevel="2">
      <c r="A4310" s="1154" t="s">
        <v>8059</v>
      </c>
      <c r="B4310" s="1157" t="s">
        <v>8060</v>
      </c>
      <c r="C4310" s="1154" t="s">
        <v>763</v>
      </c>
      <c r="D4310" s="1156">
        <v>70.28</v>
      </c>
    </row>
    <row r="4311" spans="1:4" ht="11.85" hidden="1" customHeight="1" outlineLevel="2">
      <c r="A4311" s="1154" t="s">
        <v>8061</v>
      </c>
      <c r="B4311" s="1157" t="s">
        <v>8062</v>
      </c>
      <c r="C4311" s="1154" t="s">
        <v>763</v>
      </c>
      <c r="D4311" s="1156">
        <v>66.510000000000005</v>
      </c>
    </row>
    <row r="4312" spans="1:4" ht="11.85" hidden="1" customHeight="1" outlineLevel="2">
      <c r="A4312" s="1154" t="s">
        <v>8063</v>
      </c>
      <c r="B4312" s="1157" t="s">
        <v>8064</v>
      </c>
      <c r="C4312" s="1154" t="s">
        <v>763</v>
      </c>
      <c r="D4312" s="1156">
        <v>80.900000000000006</v>
      </c>
    </row>
    <row r="4313" spans="1:4" ht="11.85" hidden="1" customHeight="1" outlineLevel="2">
      <c r="A4313" s="1154" t="s">
        <v>8065</v>
      </c>
      <c r="B4313" s="1157" t="s">
        <v>8066</v>
      </c>
      <c r="C4313" s="1154" t="s">
        <v>763</v>
      </c>
      <c r="D4313" s="1156">
        <v>83.02</v>
      </c>
    </row>
    <row r="4314" spans="1:4" ht="11.85" hidden="1" customHeight="1" outlineLevel="2">
      <c r="A4314" s="1154" t="s">
        <v>8067</v>
      </c>
      <c r="B4314" s="1157" t="s">
        <v>8068</v>
      </c>
      <c r="C4314" s="1154" t="s">
        <v>763</v>
      </c>
      <c r="D4314" s="1156">
        <v>48.27</v>
      </c>
    </row>
    <row r="4315" spans="1:4" ht="11.85" hidden="1" customHeight="1" outlineLevel="2">
      <c r="A4315" s="1154" t="s">
        <v>8069</v>
      </c>
      <c r="B4315" s="1157" t="s">
        <v>8070</v>
      </c>
      <c r="C4315" s="1154" t="s">
        <v>763</v>
      </c>
      <c r="D4315" s="1156">
        <v>18.21</v>
      </c>
    </row>
    <row r="4316" spans="1:4" ht="11.85" hidden="1" customHeight="1" outlineLevel="2">
      <c r="A4316" s="1154" t="s">
        <v>8071</v>
      </c>
      <c r="B4316" s="1157" t="s">
        <v>8072</v>
      </c>
      <c r="C4316" s="1154" t="s">
        <v>763</v>
      </c>
      <c r="D4316" s="1156">
        <v>21.82</v>
      </c>
    </row>
    <row r="4317" spans="1:4" ht="11.85" hidden="1" customHeight="1" outlineLevel="2">
      <c r="A4317" s="1154" t="s">
        <v>8073</v>
      </c>
      <c r="B4317" s="1157" t="s">
        <v>8074</v>
      </c>
      <c r="C4317" s="1154" t="s">
        <v>763</v>
      </c>
      <c r="D4317" s="1156">
        <v>21.7</v>
      </c>
    </row>
    <row r="4318" spans="1:4" ht="11.85" hidden="1" customHeight="1" outlineLevel="2">
      <c r="A4318" s="1154" t="s">
        <v>8075</v>
      </c>
      <c r="B4318" s="1157" t="s">
        <v>8076</v>
      </c>
      <c r="C4318" s="1154" t="s">
        <v>763</v>
      </c>
      <c r="D4318" s="1156">
        <v>26.92</v>
      </c>
    </row>
    <row r="4319" spans="1:4" ht="11.85" hidden="1" customHeight="1" outlineLevel="2">
      <c r="A4319" s="1154" t="s">
        <v>8077</v>
      </c>
      <c r="B4319" s="1157" t="s">
        <v>8078</v>
      </c>
      <c r="C4319" s="1154" t="s">
        <v>763</v>
      </c>
      <c r="D4319" s="1156">
        <v>47.05</v>
      </c>
    </row>
    <row r="4320" spans="1:4" ht="11.85" hidden="1" customHeight="1" outlineLevel="2">
      <c r="A4320" s="1154" t="s">
        <v>8079</v>
      </c>
      <c r="B4320" s="1157" t="s">
        <v>8080</v>
      </c>
      <c r="C4320" s="1154" t="s">
        <v>763</v>
      </c>
      <c r="D4320" s="1156">
        <v>120.03</v>
      </c>
    </row>
    <row r="4321" spans="1:4" ht="11.85" hidden="1" customHeight="1" outlineLevel="2">
      <c r="A4321" s="1154" t="s">
        <v>8081</v>
      </c>
      <c r="B4321" s="1157" t="s">
        <v>8082</v>
      </c>
      <c r="C4321" s="1154" t="s">
        <v>763</v>
      </c>
      <c r="D4321" s="1156">
        <v>97.18</v>
      </c>
    </row>
    <row r="4322" spans="1:4" ht="11.85" hidden="1" customHeight="1" outlineLevel="2">
      <c r="A4322" s="1154" t="s">
        <v>8083</v>
      </c>
      <c r="B4322" s="1157" t="s">
        <v>8084</v>
      </c>
      <c r="C4322" s="1154" t="s">
        <v>763</v>
      </c>
      <c r="D4322" s="1156">
        <v>77.98</v>
      </c>
    </row>
    <row r="4323" spans="1:4" ht="11.85" hidden="1" customHeight="1" outlineLevel="2">
      <c r="A4323" s="1154" t="s">
        <v>8085</v>
      </c>
      <c r="B4323" s="1157" t="s">
        <v>8086</v>
      </c>
      <c r="C4323" s="1154" t="s">
        <v>763</v>
      </c>
      <c r="D4323" s="1156">
        <v>68.39</v>
      </c>
    </row>
    <row r="4324" spans="1:4" ht="11.85" hidden="1" customHeight="1" outlineLevel="2">
      <c r="A4324" s="1154" t="s">
        <v>8087</v>
      </c>
      <c r="B4324" s="1157" t="s">
        <v>8088</v>
      </c>
      <c r="C4324" s="1154" t="s">
        <v>763</v>
      </c>
      <c r="D4324" s="1156">
        <v>81.88</v>
      </c>
    </row>
    <row r="4325" spans="1:4" ht="11.85" hidden="1" customHeight="1" outlineLevel="2">
      <c r="A4325" s="1154" t="s">
        <v>8089</v>
      </c>
      <c r="B4325" s="1157" t="s">
        <v>8090</v>
      </c>
      <c r="C4325" s="1154" t="s">
        <v>763</v>
      </c>
      <c r="D4325" s="1156">
        <v>85.38</v>
      </c>
    </row>
    <row r="4326" spans="1:4" ht="11.85" hidden="1" customHeight="1" outlineLevel="2">
      <c r="A4326" s="1154" t="s">
        <v>8091</v>
      </c>
      <c r="B4326" s="1157" t="s">
        <v>8092</v>
      </c>
      <c r="C4326" s="1154" t="s">
        <v>763</v>
      </c>
      <c r="D4326" s="1156">
        <v>100.97</v>
      </c>
    </row>
    <row r="4327" spans="1:4" ht="11.85" hidden="1" customHeight="1" outlineLevel="2">
      <c r="A4327" s="1154" t="s">
        <v>8093</v>
      </c>
      <c r="B4327" s="1157" t="s">
        <v>8094</v>
      </c>
      <c r="C4327" s="1154" t="s">
        <v>763</v>
      </c>
      <c r="D4327" s="1156">
        <v>102.91</v>
      </c>
    </row>
    <row r="4328" spans="1:4" ht="11.85" hidden="1" customHeight="1" outlineLevel="2">
      <c r="A4328" s="1154" t="s">
        <v>8095</v>
      </c>
      <c r="B4328" s="1157" t="s">
        <v>8096</v>
      </c>
      <c r="C4328" s="1154" t="s">
        <v>763</v>
      </c>
      <c r="D4328" s="1156">
        <v>94.23</v>
      </c>
    </row>
    <row r="4329" spans="1:4" ht="11.85" hidden="1" customHeight="1" outlineLevel="2">
      <c r="A4329" s="1154" t="s">
        <v>8097</v>
      </c>
      <c r="B4329" s="1157" t="s">
        <v>8098</v>
      </c>
      <c r="C4329" s="1154" t="s">
        <v>763</v>
      </c>
      <c r="D4329" s="1156">
        <v>109.64</v>
      </c>
    </row>
    <row r="4330" spans="1:4" ht="11.85" hidden="1" customHeight="1" outlineLevel="2">
      <c r="A4330" s="1154" t="s">
        <v>8099</v>
      </c>
      <c r="B4330" s="1157" t="s">
        <v>8100</v>
      </c>
      <c r="C4330" s="1154" t="s">
        <v>763</v>
      </c>
      <c r="D4330" s="1156">
        <v>59.25</v>
      </c>
    </row>
    <row r="4331" spans="1:4" ht="11.85" hidden="1" customHeight="1" outlineLevel="2">
      <c r="A4331" s="1154" t="s">
        <v>8101</v>
      </c>
      <c r="B4331" s="1157" t="s">
        <v>8102</v>
      </c>
      <c r="C4331" s="1154" t="s">
        <v>763</v>
      </c>
      <c r="D4331" s="1156">
        <v>59.78</v>
      </c>
    </row>
    <row r="4332" spans="1:4" ht="11.85" hidden="1" customHeight="1" outlineLevel="2">
      <c r="A4332" s="1154" t="s">
        <v>8103</v>
      </c>
      <c r="B4332" s="1157" t="s">
        <v>8104</v>
      </c>
      <c r="C4332" s="1154" t="s">
        <v>763</v>
      </c>
      <c r="D4332" s="1156">
        <v>62.8</v>
      </c>
    </row>
    <row r="4333" spans="1:4" ht="11.85" hidden="1" customHeight="1" outlineLevel="2">
      <c r="A4333" s="1154" t="s">
        <v>8105</v>
      </c>
      <c r="B4333" s="1157" t="s">
        <v>8106</v>
      </c>
      <c r="C4333" s="1154" t="s">
        <v>763</v>
      </c>
      <c r="D4333" s="1156">
        <v>79.44</v>
      </c>
    </row>
    <row r="4334" spans="1:4" ht="11.85" hidden="1" customHeight="1" outlineLevel="2">
      <c r="A4334" s="1154" t="s">
        <v>8107</v>
      </c>
      <c r="B4334" s="1157" t="s">
        <v>8108</v>
      </c>
      <c r="C4334" s="1154" t="s">
        <v>763</v>
      </c>
      <c r="D4334" s="1156">
        <v>40.24</v>
      </c>
    </row>
    <row r="4335" spans="1:4" ht="11.85" hidden="1" customHeight="1" outlineLevel="2">
      <c r="A4335" s="1154" t="s">
        <v>8109</v>
      </c>
      <c r="B4335" s="1157" t="s">
        <v>8110</v>
      </c>
      <c r="C4335" s="1154" t="s">
        <v>763</v>
      </c>
      <c r="D4335" s="1156">
        <v>43.06</v>
      </c>
    </row>
    <row r="4336" spans="1:4" ht="11.85" hidden="1" customHeight="1" outlineLevel="2">
      <c r="A4336" s="1154" t="s">
        <v>8111</v>
      </c>
      <c r="B4336" s="1157" t="s">
        <v>8112</v>
      </c>
      <c r="C4336" s="1154" t="s">
        <v>763</v>
      </c>
      <c r="D4336" s="1156">
        <v>45.75</v>
      </c>
    </row>
    <row r="4337" spans="1:4" ht="11.85" hidden="1" customHeight="1" outlineLevel="2">
      <c r="A4337" s="1154" t="s">
        <v>8113</v>
      </c>
      <c r="B4337" s="1157" t="s">
        <v>8114</v>
      </c>
      <c r="C4337" s="1154" t="s">
        <v>763</v>
      </c>
      <c r="D4337" s="1156">
        <v>47.51</v>
      </c>
    </row>
    <row r="4338" spans="1:4" ht="11.85" hidden="1" customHeight="1" outlineLevel="2">
      <c r="A4338" s="1154" t="s">
        <v>8115</v>
      </c>
      <c r="B4338" s="1157" t="s">
        <v>8116</v>
      </c>
      <c r="C4338" s="1154" t="s">
        <v>763</v>
      </c>
      <c r="D4338" s="1156">
        <v>60.21</v>
      </c>
    </row>
    <row r="4339" spans="1:4" ht="11.85" hidden="1" customHeight="1" outlineLevel="2">
      <c r="A4339" s="1154" t="s">
        <v>8117</v>
      </c>
      <c r="B4339" s="1157" t="s">
        <v>8118</v>
      </c>
      <c r="C4339" s="1154" t="s">
        <v>763</v>
      </c>
      <c r="D4339" s="1156">
        <v>62.62</v>
      </c>
    </row>
    <row r="4340" spans="1:4" ht="11.85" hidden="1" customHeight="1" outlineLevel="2">
      <c r="A4340" s="1154" t="s">
        <v>8119</v>
      </c>
      <c r="B4340" s="1157" t="s">
        <v>8120</v>
      </c>
      <c r="C4340" s="1154" t="s">
        <v>763</v>
      </c>
      <c r="D4340" s="1156">
        <v>65.52</v>
      </c>
    </row>
    <row r="4341" spans="1:4" ht="11.85" hidden="1" customHeight="1" outlineLevel="2">
      <c r="A4341" s="1154" t="s">
        <v>8121</v>
      </c>
      <c r="B4341" s="1157" t="s">
        <v>8122</v>
      </c>
      <c r="C4341" s="1154" t="s">
        <v>763</v>
      </c>
      <c r="D4341" s="1156">
        <v>67</v>
      </c>
    </row>
    <row r="4342" spans="1:4" ht="11.85" hidden="1" customHeight="1" outlineLevel="2">
      <c r="A4342" s="1154" t="s">
        <v>8123</v>
      </c>
      <c r="B4342" s="1157" t="s">
        <v>8124</v>
      </c>
      <c r="C4342" s="1154" t="s">
        <v>763</v>
      </c>
      <c r="D4342" s="1156">
        <v>56.17</v>
      </c>
    </row>
    <row r="4343" spans="1:4" ht="11.85" hidden="1" customHeight="1" outlineLevel="2">
      <c r="A4343" s="1154" t="s">
        <v>8125</v>
      </c>
      <c r="B4343" s="1157" t="s">
        <v>8126</v>
      </c>
      <c r="C4343" s="1154" t="s">
        <v>763</v>
      </c>
      <c r="D4343" s="1156">
        <v>59.06</v>
      </c>
    </row>
    <row r="4344" spans="1:4" ht="11.85" hidden="1" customHeight="1" outlineLevel="2">
      <c r="A4344" s="1154" t="s">
        <v>8127</v>
      </c>
      <c r="B4344" s="1157" t="s">
        <v>8128</v>
      </c>
      <c r="C4344" s="1154" t="s">
        <v>763</v>
      </c>
      <c r="D4344" s="1156">
        <v>61.02</v>
      </c>
    </row>
    <row r="4345" spans="1:4" ht="11.85" hidden="1" customHeight="1" outlineLevel="2">
      <c r="A4345" s="1154" t="s">
        <v>8129</v>
      </c>
      <c r="B4345" s="1157" t="s">
        <v>8130</v>
      </c>
      <c r="C4345" s="1154" t="s">
        <v>763</v>
      </c>
      <c r="D4345" s="1156">
        <v>62.77</v>
      </c>
    </row>
    <row r="4346" spans="1:4" ht="11.85" hidden="1" customHeight="1" outlineLevel="1" collapsed="1">
      <c r="A4346" s="1140"/>
      <c r="B4346" s="1142" t="s">
        <v>8131</v>
      </c>
      <c r="C4346" s="1140"/>
      <c r="D4346" s="1141">
        <v>254.32</v>
      </c>
    </row>
    <row r="4347" spans="1:4" ht="11.85" hidden="1" customHeight="1" outlineLevel="2" collapsed="1">
      <c r="A4347" s="1140"/>
      <c r="B4347" s="1143" t="s">
        <v>8132</v>
      </c>
      <c r="C4347" s="1140"/>
      <c r="D4347" s="1141">
        <v>254.32</v>
      </c>
    </row>
    <row r="4348" spans="1:4" ht="11.85" hidden="1" customHeight="1" outlineLevel="3">
      <c r="A4348" s="1154" t="s">
        <v>8133</v>
      </c>
      <c r="B4348" s="1158" t="s">
        <v>8134</v>
      </c>
      <c r="C4348" s="1154" t="s">
        <v>763</v>
      </c>
      <c r="D4348" s="1156">
        <v>254.32</v>
      </c>
    </row>
    <row r="4349" spans="1:4" ht="11.85" hidden="1" customHeight="1" outlineLevel="3">
      <c r="A4349" s="1154" t="s">
        <v>8135</v>
      </c>
      <c r="B4349" s="1158" t="s">
        <v>8136</v>
      </c>
      <c r="C4349" s="1154" t="s">
        <v>763</v>
      </c>
      <c r="D4349" s="1156">
        <v>64.239999999999995</v>
      </c>
    </row>
    <row r="4350" spans="1:4" ht="11.85" hidden="1" customHeight="1" outlineLevel="3">
      <c r="A4350" s="1154" t="s">
        <v>8137</v>
      </c>
      <c r="B4350" s="1158" t="s">
        <v>8138</v>
      </c>
      <c r="C4350" s="1154" t="s">
        <v>763</v>
      </c>
      <c r="D4350" s="1156">
        <v>70.680000000000007</v>
      </c>
    </row>
    <row r="4351" spans="1:4" ht="11.85" hidden="1" customHeight="1" outlineLevel="3">
      <c r="A4351" s="1154" t="s">
        <v>8139</v>
      </c>
      <c r="B4351" s="1158" t="s">
        <v>8140</v>
      </c>
      <c r="C4351" s="1154" t="s">
        <v>763</v>
      </c>
      <c r="D4351" s="1156">
        <v>70.680000000000007</v>
      </c>
    </row>
    <row r="4352" spans="1:4" ht="22.35" hidden="1" customHeight="1" outlineLevel="3">
      <c r="A4352" s="1154" t="s">
        <v>8141</v>
      </c>
      <c r="B4352" s="1158" t="s">
        <v>8142</v>
      </c>
      <c r="C4352" s="1154" t="s">
        <v>2156</v>
      </c>
      <c r="D4352" s="1156">
        <v>14.44</v>
      </c>
    </row>
    <row r="4353" spans="1:4" ht="11.85" hidden="1" customHeight="1" outlineLevel="3">
      <c r="A4353" s="1154" t="s">
        <v>8143</v>
      </c>
      <c r="B4353" s="1158" t="s">
        <v>8144</v>
      </c>
      <c r="C4353" s="1154" t="s">
        <v>2156</v>
      </c>
      <c r="D4353" s="1156">
        <v>14.38</v>
      </c>
    </row>
    <row r="4354" spans="1:4" ht="22.35" hidden="1" customHeight="1" outlineLevel="3">
      <c r="A4354" s="1154" t="s">
        <v>8145</v>
      </c>
      <c r="B4354" s="1158" t="s">
        <v>8146</v>
      </c>
      <c r="C4354" s="1154" t="s">
        <v>2156</v>
      </c>
      <c r="D4354" s="1156">
        <v>14.38</v>
      </c>
    </row>
    <row r="4355" spans="1:4" ht="11.85" hidden="1" customHeight="1" outlineLevel="3">
      <c r="A4355" s="1154" t="s">
        <v>8147</v>
      </c>
      <c r="B4355" s="1158" t="s">
        <v>8148</v>
      </c>
      <c r="C4355" s="1154" t="s">
        <v>2156</v>
      </c>
      <c r="D4355" s="1156">
        <v>15.12</v>
      </c>
    </row>
    <row r="4356" spans="1:4" ht="11.85" hidden="1" customHeight="1" outlineLevel="3">
      <c r="A4356" s="1154" t="s">
        <v>8149</v>
      </c>
      <c r="B4356" s="1158" t="s">
        <v>8150</v>
      </c>
      <c r="C4356" s="1154" t="s">
        <v>2156</v>
      </c>
      <c r="D4356" s="1156">
        <v>15.12</v>
      </c>
    </row>
    <row r="4357" spans="1:4" ht="11.85" hidden="1" customHeight="1" outlineLevel="3">
      <c r="A4357" s="1154" t="s">
        <v>8151</v>
      </c>
      <c r="B4357" s="1158" t="s">
        <v>8152</v>
      </c>
      <c r="C4357" s="1154" t="s">
        <v>2156</v>
      </c>
      <c r="D4357" s="1156">
        <v>15.12</v>
      </c>
    </row>
    <row r="4358" spans="1:4" ht="22.35" hidden="1" customHeight="1" outlineLevel="3">
      <c r="A4358" s="1154" t="s">
        <v>8153</v>
      </c>
      <c r="B4358" s="1158" t="s">
        <v>8154</v>
      </c>
      <c r="C4358" s="1154" t="s">
        <v>2156</v>
      </c>
      <c r="D4358" s="1156">
        <v>25.97</v>
      </c>
    </row>
    <row r="4359" spans="1:4" ht="22.35" hidden="1" customHeight="1" outlineLevel="3">
      <c r="A4359" s="1154" t="s">
        <v>8155</v>
      </c>
      <c r="B4359" s="1158" t="s">
        <v>8156</v>
      </c>
      <c r="C4359" s="1154" t="s">
        <v>2156</v>
      </c>
      <c r="D4359" s="1156">
        <v>25.97</v>
      </c>
    </row>
    <row r="4360" spans="1:4" ht="22.35" hidden="1" customHeight="1" outlineLevel="3">
      <c r="A4360" s="1154" t="s">
        <v>8157</v>
      </c>
      <c r="B4360" s="1158" t="s">
        <v>8158</v>
      </c>
      <c r="C4360" s="1154" t="s">
        <v>2156</v>
      </c>
      <c r="D4360" s="1156">
        <v>25.97</v>
      </c>
    </row>
    <row r="4361" spans="1:4" ht="11.85" hidden="1" customHeight="1" outlineLevel="3">
      <c r="A4361" s="1154" t="s">
        <v>8159</v>
      </c>
      <c r="B4361" s="1158" t="s">
        <v>8160</v>
      </c>
      <c r="C4361" s="1154" t="s">
        <v>2156</v>
      </c>
      <c r="D4361" s="1156">
        <v>11.91</v>
      </c>
    </row>
    <row r="4362" spans="1:4" ht="11.85" hidden="1" customHeight="1" outlineLevel="3">
      <c r="A4362" s="1154" t="s">
        <v>8161</v>
      </c>
      <c r="B4362" s="1158" t="s">
        <v>8162</v>
      </c>
      <c r="C4362" s="1154" t="s">
        <v>2156</v>
      </c>
      <c r="D4362" s="1156">
        <v>11.89</v>
      </c>
    </row>
    <row r="4363" spans="1:4" ht="11.85" hidden="1" customHeight="1" outlineLevel="3">
      <c r="A4363" s="1154" t="s">
        <v>8159</v>
      </c>
      <c r="B4363" s="1158" t="s">
        <v>8163</v>
      </c>
      <c r="C4363" s="1154" t="s">
        <v>2156</v>
      </c>
      <c r="D4363" s="1156">
        <v>11.89</v>
      </c>
    </row>
    <row r="4364" spans="1:4" ht="11.85" hidden="1" customHeight="1" outlineLevel="3">
      <c r="A4364" s="1154" t="s">
        <v>8164</v>
      </c>
      <c r="B4364" s="1158" t="s">
        <v>8165</v>
      </c>
      <c r="C4364" s="1154" t="s">
        <v>2156</v>
      </c>
      <c r="D4364" s="1156">
        <v>15.12</v>
      </c>
    </row>
    <row r="4365" spans="1:4" ht="11.85" hidden="1" customHeight="1" outlineLevel="3">
      <c r="A4365" s="1154" t="s">
        <v>8166</v>
      </c>
      <c r="B4365" s="1158" t="s">
        <v>8167</v>
      </c>
      <c r="C4365" s="1154" t="s">
        <v>2156</v>
      </c>
      <c r="D4365" s="1156">
        <v>15.12</v>
      </c>
    </row>
    <row r="4366" spans="1:4" ht="11.85" hidden="1" customHeight="1" outlineLevel="3">
      <c r="A4366" s="1154" t="s">
        <v>8168</v>
      </c>
      <c r="B4366" s="1158" t="s">
        <v>8169</v>
      </c>
      <c r="C4366" s="1154" t="s">
        <v>2156</v>
      </c>
      <c r="D4366" s="1156">
        <v>15.12</v>
      </c>
    </row>
    <row r="4367" spans="1:4" ht="11.85" hidden="1" customHeight="1" outlineLevel="3">
      <c r="A4367" s="1154" t="s">
        <v>8170</v>
      </c>
      <c r="B4367" s="1158" t="s">
        <v>8171</v>
      </c>
      <c r="C4367" s="1154" t="s">
        <v>763</v>
      </c>
      <c r="D4367" s="1156">
        <v>1.81</v>
      </c>
    </row>
    <row r="4368" spans="1:4" ht="11.85" hidden="1" customHeight="1" outlineLevel="3">
      <c r="A4368" s="1154" t="s">
        <v>8172</v>
      </c>
      <c r="B4368" s="1158" t="s">
        <v>8173</v>
      </c>
      <c r="C4368" s="1154" t="s">
        <v>763</v>
      </c>
      <c r="D4368" s="1156">
        <v>8.23</v>
      </c>
    </row>
    <row r="4369" spans="1:4" ht="11.85" hidden="1" customHeight="1" outlineLevel="3">
      <c r="A4369" s="1154" t="s">
        <v>8174</v>
      </c>
      <c r="B4369" s="1158" t="s">
        <v>8175</v>
      </c>
      <c r="C4369" s="1154" t="s">
        <v>763</v>
      </c>
      <c r="D4369" s="1156">
        <v>8.25</v>
      </c>
    </row>
    <row r="4370" spans="1:4" ht="11.85" hidden="1" customHeight="1" outlineLevel="3">
      <c r="A4370" s="1154" t="s">
        <v>8176</v>
      </c>
      <c r="B4370" s="1158" t="s">
        <v>8177</v>
      </c>
      <c r="C4370" s="1154" t="s">
        <v>763</v>
      </c>
      <c r="D4370" s="1156">
        <v>11.53</v>
      </c>
    </row>
    <row r="4371" spans="1:4" ht="11.85" hidden="1" customHeight="1" outlineLevel="3">
      <c r="A4371" s="1154" t="s">
        <v>8178</v>
      </c>
      <c r="B4371" s="1158" t="s">
        <v>8179</v>
      </c>
      <c r="C4371" s="1154" t="s">
        <v>763</v>
      </c>
      <c r="D4371" s="1156">
        <v>11.53</v>
      </c>
    </row>
    <row r="4372" spans="1:4" ht="11.85" hidden="1" customHeight="1" outlineLevel="3">
      <c r="A4372" s="1154" t="s">
        <v>8180</v>
      </c>
      <c r="B4372" s="1158" t="s">
        <v>8181</v>
      </c>
      <c r="C4372" s="1154" t="s">
        <v>763</v>
      </c>
      <c r="D4372" s="1156">
        <v>11.53</v>
      </c>
    </row>
    <row r="4373" spans="1:4" ht="11.85" hidden="1" customHeight="1" outlineLevel="2" collapsed="1">
      <c r="A4373" s="1140"/>
      <c r="B4373" s="1143" t="s">
        <v>8182</v>
      </c>
      <c r="C4373" s="1140"/>
      <c r="D4373" s="1141">
        <v>56.51</v>
      </c>
    </row>
    <row r="4374" spans="1:4" ht="11.85" hidden="1" customHeight="1" outlineLevel="3">
      <c r="A4374" s="1154" t="s">
        <v>8183</v>
      </c>
      <c r="B4374" s="1158" t="s">
        <v>8184</v>
      </c>
      <c r="C4374" s="1154" t="s">
        <v>763</v>
      </c>
      <c r="D4374" s="1156">
        <v>3.78</v>
      </c>
    </row>
    <row r="4375" spans="1:4" ht="11.85" hidden="1" customHeight="1" outlineLevel="3">
      <c r="A4375" s="1154" t="s">
        <v>8185</v>
      </c>
      <c r="B4375" s="1158" t="s">
        <v>8186</v>
      </c>
      <c r="C4375" s="1154" t="s">
        <v>763</v>
      </c>
      <c r="D4375" s="1156">
        <v>3.9</v>
      </c>
    </row>
    <row r="4376" spans="1:4" ht="11.85" hidden="1" customHeight="1" outlineLevel="3">
      <c r="A4376" s="1154" t="s">
        <v>8187</v>
      </c>
      <c r="B4376" s="1158" t="s">
        <v>8188</v>
      </c>
      <c r="C4376" s="1154" t="s">
        <v>763</v>
      </c>
      <c r="D4376" s="1156">
        <v>3.9</v>
      </c>
    </row>
    <row r="4377" spans="1:4" ht="11.85" hidden="1" customHeight="1" outlineLevel="3">
      <c r="A4377" s="1154" t="s">
        <v>8189</v>
      </c>
      <c r="B4377" s="1158" t="s">
        <v>8190</v>
      </c>
      <c r="C4377" s="1154" t="s">
        <v>763</v>
      </c>
      <c r="D4377" s="1156">
        <v>51.36</v>
      </c>
    </row>
    <row r="4378" spans="1:4" ht="11.85" hidden="1" customHeight="1" outlineLevel="3">
      <c r="A4378" s="1154" t="s">
        <v>8191</v>
      </c>
      <c r="B4378" s="1158" t="s">
        <v>8192</v>
      </c>
      <c r="C4378" s="1154" t="s">
        <v>763</v>
      </c>
      <c r="D4378" s="1156">
        <v>56.51</v>
      </c>
    </row>
    <row r="4379" spans="1:4" ht="11.85" hidden="1" customHeight="1" outlineLevel="3">
      <c r="A4379" s="1154" t="s">
        <v>8193</v>
      </c>
      <c r="B4379" s="1158" t="s">
        <v>8194</v>
      </c>
      <c r="C4379" s="1154" t="s">
        <v>763</v>
      </c>
      <c r="D4379" s="1156">
        <v>56.51</v>
      </c>
    </row>
    <row r="4380" spans="1:4" ht="22.35" hidden="1" customHeight="1" outlineLevel="3">
      <c r="A4380" s="1154" t="s">
        <v>8195</v>
      </c>
      <c r="B4380" s="1158" t="s">
        <v>8196</v>
      </c>
      <c r="C4380" s="1154" t="s">
        <v>763</v>
      </c>
      <c r="D4380" s="1156">
        <v>19.93</v>
      </c>
    </row>
    <row r="4381" spans="1:4" ht="11.85" hidden="1" customHeight="1" outlineLevel="3">
      <c r="A4381" s="1154" t="s">
        <v>8197</v>
      </c>
      <c r="B4381" s="1158" t="s">
        <v>8198</v>
      </c>
      <c r="C4381" s="1154" t="s">
        <v>763</v>
      </c>
      <c r="D4381" s="1156">
        <v>19.93</v>
      </c>
    </row>
    <row r="4382" spans="1:4" ht="11.85" hidden="1" customHeight="1" outlineLevel="3">
      <c r="A4382" s="1154" t="s">
        <v>8199</v>
      </c>
      <c r="B4382" s="1158" t="s">
        <v>8200</v>
      </c>
      <c r="C4382" s="1154" t="s">
        <v>763</v>
      </c>
      <c r="D4382" s="1156">
        <v>19.93</v>
      </c>
    </row>
    <row r="4383" spans="1:4" ht="11.85" hidden="1" customHeight="1" outlineLevel="3">
      <c r="A4383" s="1154" t="s">
        <v>8201</v>
      </c>
      <c r="B4383" s="1158" t="s">
        <v>8202</v>
      </c>
      <c r="C4383" s="1154" t="s">
        <v>763</v>
      </c>
      <c r="D4383" s="1156">
        <v>6.88</v>
      </c>
    </row>
    <row r="4384" spans="1:4" ht="11.85" hidden="1" customHeight="1" outlineLevel="3">
      <c r="A4384" s="1154" t="s">
        <v>8203</v>
      </c>
      <c r="B4384" s="1158" t="s">
        <v>8204</v>
      </c>
      <c r="C4384" s="1154" t="s">
        <v>763</v>
      </c>
      <c r="D4384" s="1156">
        <v>6.86</v>
      </c>
    </row>
    <row r="4385" spans="1:4" ht="11.85" hidden="1" customHeight="1" outlineLevel="3">
      <c r="A4385" s="1154" t="s">
        <v>8205</v>
      </c>
      <c r="B4385" s="1158" t="s">
        <v>8206</v>
      </c>
      <c r="C4385" s="1154" t="s">
        <v>763</v>
      </c>
      <c r="D4385" s="1156">
        <v>3.67</v>
      </c>
    </row>
    <row r="4386" spans="1:4" ht="11.85" hidden="1" customHeight="1" outlineLevel="3">
      <c r="A4386" s="1154" t="s">
        <v>8207</v>
      </c>
      <c r="B4386" s="1158" t="s">
        <v>8208</v>
      </c>
      <c r="C4386" s="1154" t="s">
        <v>763</v>
      </c>
      <c r="D4386" s="1156">
        <v>3.67</v>
      </c>
    </row>
    <row r="4387" spans="1:4" ht="11.85" hidden="1" customHeight="1" outlineLevel="3">
      <c r="A4387" s="1154" t="s">
        <v>8209</v>
      </c>
      <c r="B4387" s="1158" t="s">
        <v>8210</v>
      </c>
      <c r="C4387" s="1154" t="s">
        <v>763</v>
      </c>
      <c r="D4387" s="1156">
        <v>3.67</v>
      </c>
    </row>
    <row r="4388" spans="1:4" ht="11.85" hidden="1" customHeight="1" outlineLevel="3">
      <c r="A4388" s="1154" t="s">
        <v>8211</v>
      </c>
      <c r="B4388" s="1158" t="s">
        <v>8212</v>
      </c>
      <c r="C4388" s="1154" t="s">
        <v>763</v>
      </c>
      <c r="D4388" s="1156">
        <v>0.27</v>
      </c>
    </row>
    <row r="4389" spans="1:4" ht="11.85" hidden="1" customHeight="1" outlineLevel="3">
      <c r="A4389" s="1154" t="s">
        <v>8213</v>
      </c>
      <c r="B4389" s="1158" t="s">
        <v>8214</v>
      </c>
      <c r="C4389" s="1154" t="s">
        <v>763</v>
      </c>
      <c r="D4389" s="1156">
        <v>0.27</v>
      </c>
    </row>
    <row r="4390" spans="1:4" ht="11.85" hidden="1" customHeight="1" outlineLevel="3">
      <c r="A4390" s="1154" t="s">
        <v>8215</v>
      </c>
      <c r="B4390" s="1158" t="s">
        <v>8216</v>
      </c>
      <c r="C4390" s="1154" t="s">
        <v>763</v>
      </c>
      <c r="D4390" s="1156">
        <v>0.27</v>
      </c>
    </row>
    <row r="4391" spans="1:4" ht="11.85" hidden="1" customHeight="1" outlineLevel="3">
      <c r="A4391" s="1154" t="s">
        <v>8217</v>
      </c>
      <c r="B4391" s="1158" t="s">
        <v>8148</v>
      </c>
      <c r="C4391" s="1154" t="s">
        <v>763</v>
      </c>
      <c r="D4391" s="1156">
        <v>3.61</v>
      </c>
    </row>
    <row r="4392" spans="1:4" ht="11.85" hidden="1" customHeight="1" outlineLevel="3">
      <c r="A4392" s="1154" t="s">
        <v>8218</v>
      </c>
      <c r="B4392" s="1158" t="s">
        <v>8150</v>
      </c>
      <c r="C4392" s="1154" t="s">
        <v>763</v>
      </c>
      <c r="D4392" s="1156">
        <v>3.61</v>
      </c>
    </row>
    <row r="4393" spans="1:4" ht="11.85" hidden="1" customHeight="1" outlineLevel="3">
      <c r="A4393" s="1154" t="s">
        <v>8219</v>
      </c>
      <c r="B4393" s="1158" t="s">
        <v>8152</v>
      </c>
      <c r="C4393" s="1154" t="s">
        <v>763</v>
      </c>
      <c r="D4393" s="1156">
        <v>3.59</v>
      </c>
    </row>
    <row r="4394" spans="1:4" ht="11.85" hidden="1" customHeight="1" outlineLevel="3">
      <c r="A4394" s="1154" t="s">
        <v>8220</v>
      </c>
      <c r="B4394" s="1158" t="s">
        <v>8163</v>
      </c>
      <c r="C4394" s="1154" t="s">
        <v>2156</v>
      </c>
      <c r="D4394" s="1156">
        <v>13.13</v>
      </c>
    </row>
    <row r="4395" spans="1:4" ht="11.85" hidden="1" customHeight="1" outlineLevel="3">
      <c r="A4395" s="1154" t="s">
        <v>8221</v>
      </c>
      <c r="B4395" s="1158" t="s">
        <v>8222</v>
      </c>
      <c r="C4395" s="1154" t="s">
        <v>763</v>
      </c>
      <c r="D4395" s="1156">
        <v>6.1</v>
      </c>
    </row>
    <row r="4396" spans="1:4" ht="11.85" hidden="1" customHeight="1" outlineLevel="3">
      <c r="A4396" s="1154" t="s">
        <v>8223</v>
      </c>
      <c r="B4396" s="1158" t="s">
        <v>8224</v>
      </c>
      <c r="C4396" s="1154" t="s">
        <v>763</v>
      </c>
      <c r="D4396" s="1156">
        <v>6.12</v>
      </c>
    </row>
    <row r="4397" spans="1:4" ht="11.85" hidden="1" customHeight="1" outlineLevel="3">
      <c r="A4397" s="1154" t="s">
        <v>8225</v>
      </c>
      <c r="B4397" s="1158" t="s">
        <v>8226</v>
      </c>
      <c r="C4397" s="1154" t="s">
        <v>763</v>
      </c>
      <c r="D4397" s="1156">
        <v>6.1</v>
      </c>
    </row>
    <row r="4398" spans="1:4" ht="11.85" hidden="1" customHeight="1" outlineLevel="3">
      <c r="A4398" s="1154" t="s">
        <v>8227</v>
      </c>
      <c r="B4398" s="1158" t="s">
        <v>8228</v>
      </c>
      <c r="C4398" s="1154" t="s">
        <v>763</v>
      </c>
      <c r="D4398" s="1156">
        <v>3.36</v>
      </c>
    </row>
    <row r="4399" spans="1:4" ht="11.85" hidden="1" customHeight="1" outlineLevel="3">
      <c r="A4399" s="1154" t="s">
        <v>8229</v>
      </c>
      <c r="B4399" s="1158" t="s">
        <v>8230</v>
      </c>
      <c r="C4399" s="1154" t="s">
        <v>763</v>
      </c>
      <c r="D4399" s="1156">
        <v>5.55</v>
      </c>
    </row>
    <row r="4400" spans="1:4" ht="11.85" hidden="1" customHeight="1" outlineLevel="3">
      <c r="A4400" s="1154" t="s">
        <v>8231</v>
      </c>
      <c r="B4400" s="1158" t="s">
        <v>8232</v>
      </c>
      <c r="C4400" s="1154" t="s">
        <v>2156</v>
      </c>
      <c r="D4400" s="1156">
        <v>2.77</v>
      </c>
    </row>
    <row r="4401" spans="1:4" ht="11.85" hidden="1" customHeight="1" outlineLevel="2" collapsed="1">
      <c r="A4401" s="1140"/>
      <c r="B4401" s="1143" t="s">
        <v>8233</v>
      </c>
      <c r="C4401" s="1140"/>
      <c r="D4401" s="1141">
        <v>18.07</v>
      </c>
    </row>
    <row r="4402" spans="1:4" ht="11.85" hidden="1" customHeight="1" outlineLevel="3">
      <c r="A4402" s="1154" t="s">
        <v>8234</v>
      </c>
      <c r="B4402" s="1158" t="s">
        <v>8235</v>
      </c>
      <c r="C4402" s="1154" t="s">
        <v>763</v>
      </c>
      <c r="D4402" s="1156">
        <v>16.420000000000002</v>
      </c>
    </row>
    <row r="4403" spans="1:4" ht="11.85" hidden="1" customHeight="1" outlineLevel="3">
      <c r="A4403" s="1154" t="s">
        <v>8236</v>
      </c>
      <c r="B4403" s="1158" t="s">
        <v>8237</v>
      </c>
      <c r="C4403" s="1154" t="s">
        <v>763</v>
      </c>
      <c r="D4403" s="1156">
        <v>18.07</v>
      </c>
    </row>
    <row r="4404" spans="1:4" ht="11.85" hidden="1" customHeight="1" outlineLevel="3">
      <c r="A4404" s="1154" t="s">
        <v>8238</v>
      </c>
      <c r="B4404" s="1158" t="s">
        <v>8239</v>
      </c>
      <c r="C4404" s="1154" t="s">
        <v>763</v>
      </c>
      <c r="D4404" s="1156">
        <v>18.07</v>
      </c>
    </row>
    <row r="4405" spans="1:4" ht="11.85" hidden="1" customHeight="1" outlineLevel="1" collapsed="1">
      <c r="A4405" s="1140"/>
      <c r="B4405" s="1142" t="s">
        <v>8240</v>
      </c>
      <c r="C4405" s="1140"/>
      <c r="D4405" s="1141">
        <v>100</v>
      </c>
    </row>
    <row r="4406" spans="1:4" ht="11.85" hidden="1" customHeight="1" outlineLevel="2" collapsed="1">
      <c r="A4406" s="1140"/>
      <c r="B4406" s="1143" t="s">
        <v>8241</v>
      </c>
      <c r="C4406" s="1140"/>
      <c r="D4406" s="1141">
        <v>100</v>
      </c>
    </row>
    <row r="4407" spans="1:4" ht="11.85" hidden="1" customHeight="1" outlineLevel="3">
      <c r="A4407" s="1154" t="s">
        <v>8242</v>
      </c>
      <c r="B4407" s="1158" t="s">
        <v>8243</v>
      </c>
      <c r="C4407" s="1154" t="s">
        <v>763</v>
      </c>
      <c r="D4407" s="1156">
        <v>60</v>
      </c>
    </row>
    <row r="4408" spans="1:4" ht="11.85" hidden="1" customHeight="1" outlineLevel="3">
      <c r="A4408" s="1154" t="s">
        <v>8244</v>
      </c>
      <c r="B4408" s="1158" t="s">
        <v>8245</v>
      </c>
      <c r="C4408" s="1154" t="s">
        <v>763</v>
      </c>
      <c r="D4408" s="1156">
        <v>60</v>
      </c>
    </row>
    <row r="4409" spans="1:4" ht="11.85" hidden="1" customHeight="1" outlineLevel="3">
      <c r="A4409" s="1154" t="s">
        <v>8246</v>
      </c>
      <c r="B4409" s="1158" t="s">
        <v>8247</v>
      </c>
      <c r="C4409" s="1154" t="s">
        <v>763</v>
      </c>
      <c r="D4409" s="1156">
        <v>60</v>
      </c>
    </row>
    <row r="4410" spans="1:4" ht="11.85" hidden="1" customHeight="1" outlineLevel="3">
      <c r="A4410" s="1154" t="s">
        <v>8248</v>
      </c>
      <c r="B4410" s="1158" t="s">
        <v>8249</v>
      </c>
      <c r="C4410" s="1154" t="s">
        <v>763</v>
      </c>
      <c r="D4410" s="1156">
        <v>60</v>
      </c>
    </row>
    <row r="4411" spans="1:4" ht="11.85" hidden="1" customHeight="1" outlineLevel="3">
      <c r="A4411" s="1154" t="s">
        <v>8250</v>
      </c>
      <c r="B4411" s="1158" t="s">
        <v>8251</v>
      </c>
      <c r="C4411" s="1154" t="s">
        <v>763</v>
      </c>
      <c r="D4411" s="1156">
        <v>100</v>
      </c>
    </row>
    <row r="4412" spans="1:4" ht="11.85" hidden="1" customHeight="1" outlineLevel="3">
      <c r="A4412" s="1154" t="s">
        <v>8252</v>
      </c>
      <c r="B4412" s="1158" t="s">
        <v>8253</v>
      </c>
      <c r="C4412" s="1154" t="s">
        <v>763</v>
      </c>
      <c r="D4412" s="1156">
        <v>60</v>
      </c>
    </row>
    <row r="4413" spans="1:4" ht="11.85" hidden="1" customHeight="1" outlineLevel="3">
      <c r="A4413" s="1154" t="s">
        <v>8254</v>
      </c>
      <c r="B4413" s="1158" t="s">
        <v>8255</v>
      </c>
      <c r="C4413" s="1154" t="s">
        <v>763</v>
      </c>
      <c r="D4413" s="1156">
        <v>60</v>
      </c>
    </row>
    <row r="4414" spans="1:4" ht="11.85" hidden="1" customHeight="1" outlineLevel="3">
      <c r="A4414" s="1154" t="s">
        <v>8256</v>
      </c>
      <c r="B4414" s="1158" t="s">
        <v>8257</v>
      </c>
      <c r="C4414" s="1154" t="s">
        <v>763</v>
      </c>
      <c r="D4414" s="1156">
        <v>60</v>
      </c>
    </row>
    <row r="4415" spans="1:4" ht="11.85" hidden="1" customHeight="1" outlineLevel="3">
      <c r="A4415" s="1154" t="s">
        <v>8258</v>
      </c>
      <c r="B4415" s="1158" t="s">
        <v>8259</v>
      </c>
      <c r="C4415" s="1154" t="s">
        <v>763</v>
      </c>
      <c r="D4415" s="1156">
        <v>8.15</v>
      </c>
    </row>
    <row r="4416" spans="1:4" ht="11.85" hidden="1" customHeight="1" outlineLevel="3">
      <c r="A4416" s="1154" t="s">
        <v>8260</v>
      </c>
      <c r="B4416" s="1158" t="s">
        <v>8261</v>
      </c>
      <c r="C4416" s="1154" t="s">
        <v>763</v>
      </c>
      <c r="D4416" s="1156">
        <v>8.15</v>
      </c>
    </row>
    <row r="4417" spans="1:4" ht="11.85" hidden="1" customHeight="1" outlineLevel="3">
      <c r="A4417" s="1154" t="s">
        <v>8262</v>
      </c>
      <c r="B4417" s="1158" t="s">
        <v>8263</v>
      </c>
      <c r="C4417" s="1154" t="s">
        <v>763</v>
      </c>
      <c r="D4417" s="1156">
        <v>8.73</v>
      </c>
    </row>
    <row r="4418" spans="1:4" ht="11.85" hidden="1" customHeight="1" outlineLevel="3">
      <c r="A4418" s="1154" t="s">
        <v>8264</v>
      </c>
      <c r="B4418" s="1158" t="s">
        <v>8265</v>
      </c>
      <c r="C4418" s="1154" t="s">
        <v>763</v>
      </c>
      <c r="D4418" s="1156">
        <v>8.73</v>
      </c>
    </row>
    <row r="4419" spans="1:4" ht="11.85" hidden="1" customHeight="1" outlineLevel="3">
      <c r="A4419" s="1154" t="s">
        <v>8266</v>
      </c>
      <c r="B4419" s="1158" t="s">
        <v>8267</v>
      </c>
      <c r="C4419" s="1154" t="s">
        <v>763</v>
      </c>
      <c r="D4419" s="1156">
        <v>9.2899999999999991</v>
      </c>
    </row>
    <row r="4420" spans="1:4" ht="11.85" hidden="1" customHeight="1" outlineLevel="3">
      <c r="A4420" s="1154" t="s">
        <v>8268</v>
      </c>
      <c r="B4420" s="1158" t="s">
        <v>8269</v>
      </c>
      <c r="C4420" s="1154" t="s">
        <v>763</v>
      </c>
      <c r="D4420" s="1156">
        <v>9.2899999999999991</v>
      </c>
    </row>
    <row r="4421" spans="1:4" ht="11.85" hidden="1" customHeight="1" outlineLevel="3">
      <c r="A4421" s="1154" t="s">
        <v>8270</v>
      </c>
      <c r="B4421" s="1158" t="s">
        <v>8271</v>
      </c>
      <c r="C4421" s="1154" t="s">
        <v>763</v>
      </c>
      <c r="D4421" s="1156">
        <v>9.84</v>
      </c>
    </row>
    <row r="4422" spans="1:4" ht="11.85" hidden="1" customHeight="1" outlineLevel="3">
      <c r="A4422" s="1154" t="s">
        <v>8272</v>
      </c>
      <c r="B4422" s="1158" t="s">
        <v>8273</v>
      </c>
      <c r="C4422" s="1154" t="s">
        <v>763</v>
      </c>
      <c r="D4422" s="1156">
        <v>9.84</v>
      </c>
    </row>
    <row r="4423" spans="1:4" ht="11.85" hidden="1" customHeight="1" outlineLevel="3">
      <c r="A4423" s="1154" t="s">
        <v>8274</v>
      </c>
      <c r="B4423" s="1158" t="s">
        <v>8275</v>
      </c>
      <c r="C4423" s="1154" t="s">
        <v>763</v>
      </c>
      <c r="D4423" s="1156">
        <v>12.74</v>
      </c>
    </row>
    <row r="4424" spans="1:4" ht="11.85" hidden="1" customHeight="1" outlineLevel="3">
      <c r="A4424" s="1154" t="s">
        <v>8276</v>
      </c>
      <c r="B4424" s="1158" t="s">
        <v>8277</v>
      </c>
      <c r="C4424" s="1154" t="s">
        <v>763</v>
      </c>
      <c r="D4424" s="1156">
        <v>12.83</v>
      </c>
    </row>
    <row r="4425" spans="1:4" ht="11.85" hidden="1" customHeight="1" outlineLevel="3">
      <c r="A4425" s="1154" t="s">
        <v>8278</v>
      </c>
      <c r="B4425" s="1158" t="s">
        <v>8279</v>
      </c>
      <c r="C4425" s="1154" t="s">
        <v>763</v>
      </c>
      <c r="D4425" s="1156">
        <v>14.35</v>
      </c>
    </row>
    <row r="4426" spans="1:4" ht="11.85" hidden="1" customHeight="1" outlineLevel="3">
      <c r="A4426" s="1154" t="s">
        <v>8280</v>
      </c>
      <c r="B4426" s="1158" t="s">
        <v>8281</v>
      </c>
      <c r="C4426" s="1154" t="s">
        <v>763</v>
      </c>
      <c r="D4426" s="1156">
        <v>14.35</v>
      </c>
    </row>
    <row r="4427" spans="1:4" ht="11.85" hidden="1" customHeight="1" outlineLevel="3">
      <c r="A4427" s="1154" t="s">
        <v>8282</v>
      </c>
      <c r="B4427" s="1158" t="s">
        <v>8283</v>
      </c>
      <c r="C4427" s="1154" t="s">
        <v>763</v>
      </c>
      <c r="D4427" s="1156">
        <v>13.76</v>
      </c>
    </row>
    <row r="4428" spans="1:4" ht="11.85" hidden="1" customHeight="1" outlineLevel="3">
      <c r="A4428" s="1154" t="s">
        <v>8284</v>
      </c>
      <c r="B4428" s="1158" t="s">
        <v>8285</v>
      </c>
      <c r="C4428" s="1154" t="s">
        <v>763</v>
      </c>
      <c r="D4428" s="1156">
        <v>37.950000000000003</v>
      </c>
    </row>
    <row r="4429" spans="1:4" ht="11.85" hidden="1" customHeight="1" outlineLevel="3">
      <c r="A4429" s="1154" t="s">
        <v>8286</v>
      </c>
      <c r="B4429" s="1158" t="s">
        <v>8287</v>
      </c>
      <c r="C4429" s="1154" t="s">
        <v>763</v>
      </c>
      <c r="D4429" s="1156">
        <v>37.950000000000003</v>
      </c>
    </row>
    <row r="4430" spans="1:4" ht="11.85" hidden="1" customHeight="1" outlineLevel="3">
      <c r="A4430" s="1154" t="s">
        <v>8288</v>
      </c>
      <c r="B4430" s="1158" t="s">
        <v>8289</v>
      </c>
      <c r="C4430" s="1154" t="s">
        <v>763</v>
      </c>
      <c r="D4430" s="1156">
        <v>38.950000000000003</v>
      </c>
    </row>
    <row r="4431" spans="1:4" ht="11.85" hidden="1" customHeight="1" outlineLevel="3">
      <c r="A4431" s="1154" t="s">
        <v>8290</v>
      </c>
      <c r="B4431" s="1158" t="s">
        <v>8291</v>
      </c>
      <c r="C4431" s="1154" t="s">
        <v>763</v>
      </c>
      <c r="D4431" s="1156">
        <v>39.01</v>
      </c>
    </row>
    <row r="4432" spans="1:4" ht="11.85" hidden="1" customHeight="1" outlineLevel="3">
      <c r="A4432" s="1154" t="s">
        <v>8292</v>
      </c>
      <c r="B4432" s="1158" t="s">
        <v>8293</v>
      </c>
      <c r="C4432" s="1154" t="s">
        <v>763</v>
      </c>
      <c r="D4432" s="1156">
        <v>44.13</v>
      </c>
    </row>
    <row r="4433" spans="1:4" ht="11.85" hidden="1" customHeight="1" outlineLevel="3">
      <c r="A4433" s="1154" t="s">
        <v>8294</v>
      </c>
      <c r="B4433" s="1158" t="s">
        <v>8295</v>
      </c>
      <c r="C4433" s="1154" t="s">
        <v>763</v>
      </c>
      <c r="D4433" s="1156">
        <v>44.26</v>
      </c>
    </row>
    <row r="4434" spans="1:4" ht="11.85" hidden="1" customHeight="1" outlineLevel="3">
      <c r="A4434" s="1154" t="s">
        <v>8296</v>
      </c>
      <c r="B4434" s="1158" t="s">
        <v>8297</v>
      </c>
      <c r="C4434" s="1154" t="s">
        <v>763</v>
      </c>
      <c r="D4434" s="1156">
        <v>48.82</v>
      </c>
    </row>
    <row r="4435" spans="1:4" ht="11.85" hidden="1" customHeight="1" outlineLevel="3">
      <c r="A4435" s="1154" t="s">
        <v>8298</v>
      </c>
      <c r="B4435" s="1158" t="s">
        <v>8299</v>
      </c>
      <c r="C4435" s="1154" t="s">
        <v>763</v>
      </c>
      <c r="D4435" s="1156">
        <v>48.88</v>
      </c>
    </row>
    <row r="4436" spans="1:4" ht="11.85" hidden="1" customHeight="1" outlineLevel="3">
      <c r="A4436" s="1154" t="s">
        <v>8300</v>
      </c>
      <c r="B4436" s="1158" t="s">
        <v>8301</v>
      </c>
      <c r="C4436" s="1154" t="s">
        <v>763</v>
      </c>
      <c r="D4436" s="1156">
        <v>44.21</v>
      </c>
    </row>
    <row r="4437" spans="1:4" ht="11.85" hidden="1" customHeight="1" outlineLevel="3">
      <c r="A4437" s="1154" t="s">
        <v>8302</v>
      </c>
      <c r="B4437" s="1158" t="s">
        <v>8303</v>
      </c>
      <c r="C4437" s="1154" t="s">
        <v>763</v>
      </c>
      <c r="D4437" s="1156">
        <v>43.5</v>
      </c>
    </row>
    <row r="4438" spans="1:4" ht="11.85" hidden="1" customHeight="1" outlineLevel="3">
      <c r="A4438" s="1154" t="s">
        <v>8304</v>
      </c>
      <c r="B4438" s="1158" t="s">
        <v>8305</v>
      </c>
      <c r="C4438" s="1154" t="s">
        <v>763</v>
      </c>
      <c r="D4438" s="1156">
        <v>52.77</v>
      </c>
    </row>
    <row r="4439" spans="1:4" ht="11.85" hidden="1" customHeight="1" outlineLevel="3">
      <c r="A4439" s="1154" t="s">
        <v>8306</v>
      </c>
      <c r="B4439" s="1158" t="s">
        <v>8307</v>
      </c>
      <c r="C4439" s="1154" t="s">
        <v>763</v>
      </c>
      <c r="D4439" s="1156">
        <v>40.11</v>
      </c>
    </row>
    <row r="4440" spans="1:4" ht="11.85" hidden="1" customHeight="1" outlineLevel="3">
      <c r="A4440" s="1154" t="s">
        <v>8308</v>
      </c>
      <c r="B4440" s="1158" t="s">
        <v>8309</v>
      </c>
      <c r="C4440" s="1154" t="s">
        <v>763</v>
      </c>
      <c r="D4440" s="1156">
        <v>43.04</v>
      </c>
    </row>
    <row r="4441" spans="1:4" ht="11.85" hidden="1" customHeight="1" outlineLevel="3">
      <c r="A4441" s="1154" t="s">
        <v>8310</v>
      </c>
      <c r="B4441" s="1158" t="s">
        <v>8311</v>
      </c>
      <c r="C4441" s="1154" t="s">
        <v>763</v>
      </c>
      <c r="D4441" s="1156">
        <v>54.42</v>
      </c>
    </row>
    <row r="4442" spans="1:4" ht="11.85" hidden="1" customHeight="1" outlineLevel="3">
      <c r="A4442" s="1154" t="s">
        <v>8312</v>
      </c>
      <c r="B4442" s="1158" t="s">
        <v>8313</v>
      </c>
      <c r="C4442" s="1154" t="s">
        <v>763</v>
      </c>
      <c r="D4442" s="1156">
        <v>61.22</v>
      </c>
    </row>
    <row r="4443" spans="1:4" ht="11.85" hidden="1" customHeight="1" outlineLevel="3">
      <c r="A4443" s="1154" t="s">
        <v>8314</v>
      </c>
      <c r="B4443" s="1158" t="s">
        <v>8315</v>
      </c>
      <c r="C4443" s="1154" t="s">
        <v>763</v>
      </c>
      <c r="D4443" s="1156">
        <v>46.74</v>
      </c>
    </row>
    <row r="4444" spans="1:4" ht="11.85" hidden="1" customHeight="1" outlineLevel="3">
      <c r="A4444" s="1154" t="s">
        <v>8316</v>
      </c>
      <c r="B4444" s="1158" t="s">
        <v>8317</v>
      </c>
      <c r="C4444" s="1154" t="s">
        <v>763</v>
      </c>
      <c r="D4444" s="1156">
        <v>55.79</v>
      </c>
    </row>
    <row r="4445" spans="1:4" ht="11.85" hidden="1" customHeight="1" outlineLevel="2" collapsed="1">
      <c r="A4445" s="1140"/>
      <c r="B4445" s="1143" t="s">
        <v>8318</v>
      </c>
      <c r="C4445" s="1140"/>
      <c r="D4445" s="1141">
        <v>55.92</v>
      </c>
    </row>
    <row r="4446" spans="1:4" ht="11.85" hidden="1" customHeight="1" outlineLevel="3">
      <c r="A4446" s="1154" t="s">
        <v>8319</v>
      </c>
      <c r="B4446" s="1158" t="s">
        <v>8320</v>
      </c>
      <c r="C4446" s="1154" t="s">
        <v>763</v>
      </c>
      <c r="D4446" s="1156">
        <v>42.86</v>
      </c>
    </row>
    <row r="4447" spans="1:4" ht="11.85" hidden="1" customHeight="1" outlineLevel="3">
      <c r="A4447" s="1154" t="s">
        <v>8321</v>
      </c>
      <c r="B4447" s="1158" t="s">
        <v>8322</v>
      </c>
      <c r="C4447" s="1154" t="s">
        <v>763</v>
      </c>
      <c r="D4447" s="1156">
        <v>42.63</v>
      </c>
    </row>
    <row r="4448" spans="1:4" ht="11.85" hidden="1" customHeight="1" outlineLevel="3">
      <c r="A4448" s="1154" t="s">
        <v>8323</v>
      </c>
      <c r="B4448" s="1158" t="s">
        <v>8324</v>
      </c>
      <c r="C4448" s="1154" t="s">
        <v>763</v>
      </c>
      <c r="D4448" s="1156">
        <v>55.92</v>
      </c>
    </row>
    <row r="4449" spans="1:4" ht="11.85" hidden="1" customHeight="1" outlineLevel="3">
      <c r="A4449" s="1154" t="s">
        <v>8325</v>
      </c>
      <c r="B4449" s="1158" t="s">
        <v>8326</v>
      </c>
      <c r="C4449" s="1154" t="s">
        <v>763</v>
      </c>
      <c r="D4449" s="1156">
        <v>43.52</v>
      </c>
    </row>
    <row r="4450" spans="1:4" ht="11.85" hidden="1" customHeight="1" outlineLevel="2" collapsed="1">
      <c r="A4450" s="1140"/>
      <c r="B4450" s="1143" t="s">
        <v>8327</v>
      </c>
      <c r="C4450" s="1140"/>
      <c r="D4450" s="1141">
        <v>12.94</v>
      </c>
    </row>
    <row r="4451" spans="1:4" ht="11.85" hidden="1" customHeight="1" outlineLevel="3">
      <c r="A4451" s="1154" t="s">
        <v>8328</v>
      </c>
      <c r="B4451" s="1158" t="s">
        <v>8329</v>
      </c>
      <c r="C4451" s="1154" t="s">
        <v>763</v>
      </c>
      <c r="D4451" s="1156">
        <v>7.67</v>
      </c>
    </row>
    <row r="4452" spans="1:4" ht="11.85" hidden="1" customHeight="1" outlineLevel="3">
      <c r="A4452" s="1154" t="s">
        <v>8330</v>
      </c>
      <c r="B4452" s="1158" t="s">
        <v>8331</v>
      </c>
      <c r="C4452" s="1154" t="s">
        <v>763</v>
      </c>
      <c r="D4452" s="1156">
        <v>8.93</v>
      </c>
    </row>
    <row r="4453" spans="1:4" ht="11.85" hidden="1" customHeight="1" outlineLevel="3">
      <c r="A4453" s="1154" t="s">
        <v>8332</v>
      </c>
      <c r="B4453" s="1158" t="s">
        <v>8333</v>
      </c>
      <c r="C4453" s="1154" t="s">
        <v>763</v>
      </c>
      <c r="D4453" s="1156">
        <v>7.85</v>
      </c>
    </row>
    <row r="4454" spans="1:4" ht="11.85" hidden="1" customHeight="1" outlineLevel="3">
      <c r="A4454" s="1154" t="s">
        <v>8334</v>
      </c>
      <c r="B4454" s="1158" t="s">
        <v>8335</v>
      </c>
      <c r="C4454" s="1154" t="s">
        <v>763</v>
      </c>
      <c r="D4454" s="1156">
        <v>9.5</v>
      </c>
    </row>
    <row r="4455" spans="1:4" ht="11.85" hidden="1" customHeight="1" outlineLevel="3">
      <c r="A4455" s="1154" t="s">
        <v>8336</v>
      </c>
      <c r="B4455" s="1158" t="s">
        <v>8337</v>
      </c>
      <c r="C4455" s="1154" t="s">
        <v>763</v>
      </c>
      <c r="D4455" s="1156">
        <v>8.32</v>
      </c>
    </row>
    <row r="4456" spans="1:4" ht="11.85" hidden="1" customHeight="1" outlineLevel="3">
      <c r="A4456" s="1154" t="s">
        <v>8338</v>
      </c>
      <c r="B4456" s="1158" t="s">
        <v>8339</v>
      </c>
      <c r="C4456" s="1154" t="s">
        <v>763</v>
      </c>
      <c r="D4456" s="1156">
        <v>10.19</v>
      </c>
    </row>
    <row r="4457" spans="1:4" ht="11.85" hidden="1" customHeight="1" outlineLevel="3">
      <c r="A4457" s="1154" t="s">
        <v>8340</v>
      </c>
      <c r="B4457" s="1158" t="s">
        <v>8341</v>
      </c>
      <c r="C4457" s="1154" t="s">
        <v>763</v>
      </c>
      <c r="D4457" s="1156">
        <v>10.85</v>
      </c>
    </row>
    <row r="4458" spans="1:4" ht="11.85" hidden="1" customHeight="1" outlineLevel="3">
      <c r="A4458" s="1154" t="s">
        <v>8342</v>
      </c>
      <c r="B4458" s="1158" t="s">
        <v>8343</v>
      </c>
      <c r="C4458" s="1154" t="s">
        <v>763</v>
      </c>
      <c r="D4458" s="1156">
        <v>11.26</v>
      </c>
    </row>
    <row r="4459" spans="1:4" ht="11.85" hidden="1" customHeight="1" outlineLevel="3">
      <c r="A4459" s="1154" t="s">
        <v>8344</v>
      </c>
      <c r="B4459" s="1158" t="s">
        <v>8345</v>
      </c>
      <c r="C4459" s="1154" t="s">
        <v>763</v>
      </c>
      <c r="D4459" s="1156">
        <v>10.92</v>
      </c>
    </row>
    <row r="4460" spans="1:4" ht="11.85" hidden="1" customHeight="1" outlineLevel="3">
      <c r="A4460" s="1154" t="s">
        <v>8346</v>
      </c>
      <c r="B4460" s="1158" t="s">
        <v>8347</v>
      </c>
      <c r="C4460" s="1154" t="s">
        <v>763</v>
      </c>
      <c r="D4460" s="1156">
        <v>11.67</v>
      </c>
    </row>
    <row r="4461" spans="1:4" ht="11.85" hidden="1" customHeight="1" outlineLevel="3">
      <c r="A4461" s="1154" t="s">
        <v>8348</v>
      </c>
      <c r="B4461" s="1158" t="s">
        <v>8349</v>
      </c>
      <c r="C4461" s="1154" t="s">
        <v>763</v>
      </c>
      <c r="D4461" s="1156">
        <v>10.96</v>
      </c>
    </row>
    <row r="4462" spans="1:4" ht="11.85" hidden="1" customHeight="1" outlineLevel="3">
      <c r="A4462" s="1154" t="s">
        <v>8350</v>
      </c>
      <c r="B4462" s="1158" t="s">
        <v>8351</v>
      </c>
      <c r="C4462" s="1154" t="s">
        <v>763</v>
      </c>
      <c r="D4462" s="1156">
        <v>11.89</v>
      </c>
    </row>
    <row r="4463" spans="1:4" ht="11.85" hidden="1" customHeight="1" outlineLevel="3">
      <c r="A4463" s="1154" t="s">
        <v>8352</v>
      </c>
      <c r="B4463" s="1158" t="s">
        <v>8353</v>
      </c>
      <c r="C4463" s="1154" t="s">
        <v>763</v>
      </c>
      <c r="D4463" s="1156">
        <v>12.33</v>
      </c>
    </row>
    <row r="4464" spans="1:4" ht="11.85" hidden="1" customHeight="1" outlineLevel="3">
      <c r="A4464" s="1154" t="s">
        <v>8354</v>
      </c>
      <c r="B4464" s="1158" t="s">
        <v>8355</v>
      </c>
      <c r="C4464" s="1154" t="s">
        <v>763</v>
      </c>
      <c r="D4464" s="1156">
        <v>12.3</v>
      </c>
    </row>
    <row r="4465" spans="1:4" ht="11.85" hidden="1" customHeight="1" outlineLevel="3">
      <c r="A4465" s="1154" t="s">
        <v>8356</v>
      </c>
      <c r="B4465" s="1158" t="s">
        <v>8357</v>
      </c>
      <c r="C4465" s="1154" t="s">
        <v>763</v>
      </c>
      <c r="D4465" s="1156">
        <v>12.94</v>
      </c>
    </row>
    <row r="4466" spans="1:4" ht="11.85" hidden="1" customHeight="1" outlineLevel="3">
      <c r="A4466" s="1154" t="s">
        <v>8358</v>
      </c>
      <c r="B4466" s="1158" t="s">
        <v>8359</v>
      </c>
      <c r="C4466" s="1154" t="s">
        <v>763</v>
      </c>
      <c r="D4466" s="1156">
        <v>12.68</v>
      </c>
    </row>
    <row r="4467" spans="1:4" ht="11.85" hidden="1" customHeight="1" outlineLevel="2" collapsed="1">
      <c r="A4467" s="1140"/>
      <c r="B4467" s="1143" t="s">
        <v>8360</v>
      </c>
      <c r="C4467" s="1140"/>
      <c r="D4467" s="1141">
        <v>13.8</v>
      </c>
    </row>
    <row r="4468" spans="1:4" ht="11.85" hidden="1" customHeight="1" outlineLevel="3">
      <c r="A4468" s="1154" t="s">
        <v>8361</v>
      </c>
      <c r="B4468" s="1158" t="s">
        <v>8362</v>
      </c>
      <c r="C4468" s="1154" t="s">
        <v>763</v>
      </c>
      <c r="D4468" s="1156">
        <v>8.1999999999999993</v>
      </c>
    </row>
    <row r="4469" spans="1:4" ht="11.85" hidden="1" customHeight="1" outlineLevel="3">
      <c r="A4469" s="1154" t="s">
        <v>8363</v>
      </c>
      <c r="B4469" s="1158" t="s">
        <v>8364</v>
      </c>
      <c r="C4469" s="1154" t="s">
        <v>763</v>
      </c>
      <c r="D4469" s="1156">
        <v>9.92</v>
      </c>
    </row>
    <row r="4470" spans="1:4" ht="11.85" hidden="1" customHeight="1" outlineLevel="3">
      <c r="A4470" s="1154" t="s">
        <v>8365</v>
      </c>
      <c r="B4470" s="1158" t="s">
        <v>8366</v>
      </c>
      <c r="C4470" s="1154" t="s">
        <v>763</v>
      </c>
      <c r="D4470" s="1156">
        <v>8.5500000000000007</v>
      </c>
    </row>
    <row r="4471" spans="1:4" ht="11.85" hidden="1" customHeight="1" outlineLevel="3">
      <c r="A4471" s="1154" t="s">
        <v>8367</v>
      </c>
      <c r="B4471" s="1158" t="s">
        <v>8368</v>
      </c>
      <c r="C4471" s="1154" t="s">
        <v>763</v>
      </c>
      <c r="D4471" s="1156">
        <v>10.64</v>
      </c>
    </row>
    <row r="4472" spans="1:4" ht="11.85" hidden="1" customHeight="1" outlineLevel="3">
      <c r="A4472" s="1154" t="s">
        <v>8369</v>
      </c>
      <c r="B4472" s="1158" t="s">
        <v>8370</v>
      </c>
      <c r="C4472" s="1154" t="s">
        <v>763</v>
      </c>
      <c r="D4472" s="1156">
        <v>8.81</v>
      </c>
    </row>
    <row r="4473" spans="1:4" ht="11.85" hidden="1" customHeight="1" outlineLevel="3">
      <c r="A4473" s="1154" t="s">
        <v>8371</v>
      </c>
      <c r="B4473" s="1158" t="s">
        <v>8372</v>
      </c>
      <c r="C4473" s="1154" t="s">
        <v>763</v>
      </c>
      <c r="D4473" s="1156">
        <v>11.08</v>
      </c>
    </row>
    <row r="4474" spans="1:4" ht="11.85" hidden="1" customHeight="1" outlineLevel="3">
      <c r="A4474" s="1154" t="s">
        <v>8373</v>
      </c>
      <c r="B4474" s="1158" t="s">
        <v>8374</v>
      </c>
      <c r="C4474" s="1154" t="s">
        <v>763</v>
      </c>
      <c r="D4474" s="1156">
        <v>11.03</v>
      </c>
    </row>
    <row r="4475" spans="1:4" ht="11.85" hidden="1" customHeight="1" outlineLevel="3">
      <c r="A4475" s="1154" t="s">
        <v>8375</v>
      </c>
      <c r="B4475" s="1158" t="s">
        <v>8376</v>
      </c>
      <c r="C4475" s="1154" t="s">
        <v>763</v>
      </c>
      <c r="D4475" s="1156">
        <v>11.75</v>
      </c>
    </row>
    <row r="4476" spans="1:4" ht="11.85" hidden="1" customHeight="1" outlineLevel="3">
      <c r="A4476" s="1154" t="s">
        <v>8377</v>
      </c>
      <c r="B4476" s="1158" t="s">
        <v>8378</v>
      </c>
      <c r="C4476" s="1154" t="s">
        <v>763</v>
      </c>
      <c r="D4476" s="1156">
        <v>11.2</v>
      </c>
    </row>
    <row r="4477" spans="1:4" ht="11.85" hidden="1" customHeight="1" outlineLevel="3">
      <c r="A4477" s="1154" t="s">
        <v>8379</v>
      </c>
      <c r="B4477" s="1158" t="s">
        <v>8380</v>
      </c>
      <c r="C4477" s="1154" t="s">
        <v>763</v>
      </c>
      <c r="D4477" s="1156">
        <v>12.11</v>
      </c>
    </row>
    <row r="4478" spans="1:4" ht="11.85" hidden="1" customHeight="1" outlineLevel="3">
      <c r="A4478" s="1154" t="s">
        <v>8381</v>
      </c>
      <c r="B4478" s="1158" t="s">
        <v>8382</v>
      </c>
      <c r="C4478" s="1154" t="s">
        <v>763</v>
      </c>
      <c r="D4478" s="1156">
        <v>11.26</v>
      </c>
    </row>
    <row r="4479" spans="1:4" ht="11.85" hidden="1" customHeight="1" outlineLevel="3">
      <c r="A4479" s="1154" t="s">
        <v>8383</v>
      </c>
      <c r="B4479" s="1158" t="s">
        <v>8384</v>
      </c>
      <c r="C4479" s="1154" t="s">
        <v>763</v>
      </c>
      <c r="D4479" s="1156">
        <v>12.42</v>
      </c>
    </row>
    <row r="4480" spans="1:4" ht="11.85" hidden="1" customHeight="1" outlineLevel="3">
      <c r="A4480" s="1154"/>
      <c r="B4480" s="1158" t="s">
        <v>8385</v>
      </c>
      <c r="C4480" s="1154" t="s">
        <v>763</v>
      </c>
      <c r="D4480" s="1156">
        <v>8.3699999999999992</v>
      </c>
    </row>
    <row r="4481" spans="1:4" ht="11.85" hidden="1" customHeight="1" outlineLevel="3">
      <c r="A4481" s="1154" t="s">
        <v>8386</v>
      </c>
      <c r="B4481" s="1158" t="s">
        <v>8387</v>
      </c>
      <c r="C4481" s="1154" t="s">
        <v>763</v>
      </c>
      <c r="D4481" s="1156">
        <v>12.21</v>
      </c>
    </row>
    <row r="4482" spans="1:4" ht="11.85" hidden="1" customHeight="1" outlineLevel="3">
      <c r="A4482" s="1154" t="s">
        <v>8388</v>
      </c>
      <c r="B4482" s="1158" t="s">
        <v>8389</v>
      </c>
      <c r="C4482" s="1154" t="s">
        <v>763</v>
      </c>
      <c r="D4482" s="1156">
        <v>12.74</v>
      </c>
    </row>
    <row r="4483" spans="1:4" ht="11.85" hidden="1" customHeight="1" outlineLevel="3">
      <c r="A4483" s="1154" t="s">
        <v>8390</v>
      </c>
      <c r="B4483" s="1158" t="s">
        <v>8391</v>
      </c>
      <c r="C4483" s="1154" t="s">
        <v>763</v>
      </c>
      <c r="D4483" s="1156">
        <v>12.13</v>
      </c>
    </row>
    <row r="4484" spans="1:4" ht="11.85" hidden="1" customHeight="1" outlineLevel="3">
      <c r="A4484" s="1154" t="s">
        <v>8392</v>
      </c>
      <c r="B4484" s="1158" t="s">
        <v>8393</v>
      </c>
      <c r="C4484" s="1154" t="s">
        <v>763</v>
      </c>
      <c r="D4484" s="1156">
        <v>13.4</v>
      </c>
    </row>
    <row r="4485" spans="1:4" ht="11.85" hidden="1" customHeight="1" outlineLevel="3">
      <c r="A4485" s="1154"/>
      <c r="B4485" s="1158" t="s">
        <v>8394</v>
      </c>
      <c r="C4485" s="1154" t="s">
        <v>763</v>
      </c>
      <c r="D4485" s="1156">
        <v>8.1999999999999993</v>
      </c>
    </row>
    <row r="4486" spans="1:4" ht="11.85" hidden="1" customHeight="1" outlineLevel="3">
      <c r="A4486" s="1154" t="s">
        <v>8395</v>
      </c>
      <c r="B4486" s="1158" t="s">
        <v>8396</v>
      </c>
      <c r="C4486" s="1154" t="s">
        <v>763</v>
      </c>
      <c r="D4486" s="1156">
        <v>13.17</v>
      </c>
    </row>
    <row r="4487" spans="1:4" ht="11.85" hidden="1" customHeight="1" outlineLevel="3">
      <c r="A4487" s="1154" t="s">
        <v>8397</v>
      </c>
      <c r="B4487" s="1158" t="s">
        <v>8398</v>
      </c>
      <c r="C4487" s="1154" t="s">
        <v>763</v>
      </c>
      <c r="D4487" s="1156">
        <v>13.8</v>
      </c>
    </row>
    <row r="4488" spans="1:4" ht="11.85" hidden="1" customHeight="1" outlineLevel="2" collapsed="1">
      <c r="A4488" s="1140"/>
      <c r="B4488" s="1143" t="s">
        <v>8399</v>
      </c>
      <c r="C4488" s="1140"/>
      <c r="D4488" s="1141">
        <v>15.02</v>
      </c>
    </row>
    <row r="4489" spans="1:4" ht="11.85" hidden="1" customHeight="1" outlineLevel="3">
      <c r="A4489" s="1154" t="s">
        <v>8400</v>
      </c>
      <c r="B4489" s="1158" t="s">
        <v>8401</v>
      </c>
      <c r="C4489" s="1154" t="s">
        <v>763</v>
      </c>
      <c r="D4489" s="1156">
        <v>8.81</v>
      </c>
    </row>
    <row r="4490" spans="1:4" ht="11.85" hidden="1" customHeight="1" outlineLevel="3">
      <c r="A4490" s="1154" t="s">
        <v>8402</v>
      </c>
      <c r="B4490" s="1158" t="s">
        <v>8403</v>
      </c>
      <c r="C4490" s="1154" t="s">
        <v>763</v>
      </c>
      <c r="D4490" s="1156">
        <v>11.14</v>
      </c>
    </row>
    <row r="4491" spans="1:4" ht="11.85" hidden="1" customHeight="1" outlineLevel="3">
      <c r="A4491" s="1154" t="s">
        <v>8404</v>
      </c>
      <c r="B4491" s="1158" t="s">
        <v>8405</v>
      </c>
      <c r="C4491" s="1154" t="s">
        <v>763</v>
      </c>
      <c r="D4491" s="1156">
        <v>9.19</v>
      </c>
    </row>
    <row r="4492" spans="1:4" ht="11.85" hidden="1" customHeight="1" outlineLevel="3">
      <c r="A4492" s="1154" t="s">
        <v>8406</v>
      </c>
      <c r="B4492" s="1158" t="s">
        <v>8407</v>
      </c>
      <c r="C4492" s="1154" t="s">
        <v>763</v>
      </c>
      <c r="D4492" s="1156">
        <v>12.06</v>
      </c>
    </row>
    <row r="4493" spans="1:4" ht="11.85" hidden="1" customHeight="1" outlineLevel="3">
      <c r="A4493" s="1154" t="s">
        <v>8408</v>
      </c>
      <c r="B4493" s="1158" t="s">
        <v>8409</v>
      </c>
      <c r="C4493" s="1154" t="s">
        <v>763</v>
      </c>
      <c r="D4493" s="1156">
        <v>9.43</v>
      </c>
    </row>
    <row r="4494" spans="1:4" ht="11.85" hidden="1" customHeight="1" outlineLevel="3">
      <c r="A4494" s="1154" t="s">
        <v>8410</v>
      </c>
      <c r="B4494" s="1158" t="s">
        <v>8411</v>
      </c>
      <c r="C4494" s="1154" t="s">
        <v>763</v>
      </c>
      <c r="D4494" s="1156">
        <v>12.7</v>
      </c>
    </row>
    <row r="4495" spans="1:4" ht="11.85" hidden="1" customHeight="1" outlineLevel="3">
      <c r="A4495" s="1154" t="s">
        <v>8412</v>
      </c>
      <c r="B4495" s="1158" t="s">
        <v>8413</v>
      </c>
      <c r="C4495" s="1154" t="s">
        <v>763</v>
      </c>
      <c r="D4495" s="1156">
        <v>11.57</v>
      </c>
    </row>
    <row r="4496" spans="1:4" ht="11.85" hidden="1" customHeight="1" outlineLevel="3">
      <c r="A4496" s="1154" t="s">
        <v>8414</v>
      </c>
      <c r="B4496" s="1158" t="s">
        <v>8415</v>
      </c>
      <c r="C4496" s="1154" t="s">
        <v>763</v>
      </c>
      <c r="D4496" s="1156">
        <v>12.42</v>
      </c>
    </row>
    <row r="4497" spans="1:4" ht="11.85" hidden="1" customHeight="1" outlineLevel="3">
      <c r="A4497" s="1154" t="s">
        <v>8416</v>
      </c>
      <c r="B4497" s="1158" t="s">
        <v>8417</v>
      </c>
      <c r="C4497" s="1154" t="s">
        <v>763</v>
      </c>
      <c r="D4497" s="1156">
        <v>11.75</v>
      </c>
    </row>
    <row r="4498" spans="1:4" ht="11.85" hidden="1" customHeight="1" outlineLevel="3">
      <c r="A4498" s="1154" t="s">
        <v>8418</v>
      </c>
      <c r="B4498" s="1158" t="s">
        <v>8419</v>
      </c>
      <c r="C4498" s="1154" t="s">
        <v>763</v>
      </c>
      <c r="D4498" s="1156">
        <v>13.03</v>
      </c>
    </row>
    <row r="4499" spans="1:4" ht="11.85" hidden="1" customHeight="1" outlineLevel="3">
      <c r="A4499" s="1154" t="s">
        <v>8420</v>
      </c>
      <c r="B4499" s="1158" t="s">
        <v>8421</v>
      </c>
      <c r="C4499" s="1154" t="s">
        <v>763</v>
      </c>
      <c r="D4499" s="1156">
        <v>11.9</v>
      </c>
    </row>
    <row r="4500" spans="1:4" ht="11.85" hidden="1" customHeight="1" outlineLevel="3">
      <c r="A4500" s="1154" t="s">
        <v>8422</v>
      </c>
      <c r="B4500" s="1158" t="s">
        <v>8423</v>
      </c>
      <c r="C4500" s="1154" t="s">
        <v>763</v>
      </c>
      <c r="D4500" s="1156">
        <v>13.34</v>
      </c>
    </row>
    <row r="4501" spans="1:4" ht="11.85" hidden="1" customHeight="1" outlineLevel="3">
      <c r="A4501" s="1154"/>
      <c r="B4501" s="1158" t="s">
        <v>8424</v>
      </c>
      <c r="C4501" s="1154" t="s">
        <v>763</v>
      </c>
      <c r="D4501" s="1156">
        <v>8.8699999999999992</v>
      </c>
    </row>
    <row r="4502" spans="1:4" ht="11.85" hidden="1" customHeight="1" outlineLevel="3">
      <c r="A4502" s="1154" t="s">
        <v>8425</v>
      </c>
      <c r="B4502" s="1158" t="s">
        <v>8426</v>
      </c>
      <c r="C4502" s="1154" t="s">
        <v>763</v>
      </c>
      <c r="D4502" s="1156">
        <v>13.5</v>
      </c>
    </row>
    <row r="4503" spans="1:4" ht="11.85" hidden="1" customHeight="1" outlineLevel="3">
      <c r="A4503" s="1154" t="s">
        <v>8427</v>
      </c>
      <c r="B4503" s="1158" t="s">
        <v>8428</v>
      </c>
      <c r="C4503" s="1154" t="s">
        <v>763</v>
      </c>
      <c r="D4503" s="1156">
        <v>13.16</v>
      </c>
    </row>
    <row r="4504" spans="1:4" ht="11.85" hidden="1" customHeight="1" outlineLevel="3">
      <c r="A4504" s="1154" t="s">
        <v>8429</v>
      </c>
      <c r="B4504" s="1158" t="s">
        <v>8430</v>
      </c>
      <c r="C4504" s="1154" t="s">
        <v>763</v>
      </c>
      <c r="D4504" s="1156">
        <v>12.81</v>
      </c>
    </row>
    <row r="4505" spans="1:4" ht="11.85" hidden="1" customHeight="1" outlineLevel="3">
      <c r="A4505" s="1154" t="s">
        <v>8431</v>
      </c>
      <c r="B4505" s="1158" t="s">
        <v>8432</v>
      </c>
      <c r="C4505" s="1154" t="s">
        <v>763</v>
      </c>
      <c r="D4505" s="1156">
        <v>12.81</v>
      </c>
    </row>
    <row r="4506" spans="1:4" ht="11.85" hidden="1" customHeight="1" outlineLevel="3">
      <c r="A4506" s="1154" t="s">
        <v>8433</v>
      </c>
      <c r="B4506" s="1158" t="s">
        <v>8434</v>
      </c>
      <c r="C4506" s="1154" t="s">
        <v>763</v>
      </c>
      <c r="D4506" s="1156">
        <v>13</v>
      </c>
    </row>
    <row r="4507" spans="1:4" ht="11.85" hidden="1" customHeight="1" outlineLevel="3">
      <c r="A4507" s="1154" t="s">
        <v>8435</v>
      </c>
      <c r="B4507" s="1158" t="s">
        <v>8436</v>
      </c>
      <c r="C4507" s="1154" t="s">
        <v>763</v>
      </c>
      <c r="D4507" s="1156">
        <v>13.01</v>
      </c>
    </row>
    <row r="4508" spans="1:4" ht="11.85" hidden="1" customHeight="1" outlineLevel="3">
      <c r="A4508" s="1154" t="s">
        <v>8437</v>
      </c>
      <c r="B4508" s="1158" t="s">
        <v>8438</v>
      </c>
      <c r="C4508" s="1154" t="s">
        <v>763</v>
      </c>
      <c r="D4508" s="1156">
        <v>15.02</v>
      </c>
    </row>
    <row r="4509" spans="1:4" ht="11.85" hidden="1" customHeight="1" outlineLevel="3">
      <c r="A4509" s="1154" t="s">
        <v>8439</v>
      </c>
      <c r="B4509" s="1158" t="s">
        <v>8440</v>
      </c>
      <c r="C4509" s="1154" t="s">
        <v>763</v>
      </c>
      <c r="D4509" s="1156">
        <v>14.67</v>
      </c>
    </row>
    <row r="4510" spans="1:4" ht="11.85" hidden="1" customHeight="1" outlineLevel="2" collapsed="1">
      <c r="A4510" s="1140"/>
      <c r="B4510" s="1143" t="s">
        <v>8441</v>
      </c>
      <c r="C4510" s="1140"/>
      <c r="D4510" s="1141">
        <v>19.18</v>
      </c>
    </row>
    <row r="4511" spans="1:4" ht="11.85" hidden="1" customHeight="1" outlineLevel="3">
      <c r="A4511" s="1154" t="s">
        <v>8442</v>
      </c>
      <c r="B4511" s="1158" t="s">
        <v>8443</v>
      </c>
      <c r="C4511" s="1154" t="s">
        <v>763</v>
      </c>
      <c r="D4511" s="1156">
        <v>9.14</v>
      </c>
    </row>
    <row r="4512" spans="1:4" ht="11.85" hidden="1" customHeight="1" outlineLevel="3">
      <c r="A4512" s="1154" t="s">
        <v>8444</v>
      </c>
      <c r="B4512" s="1158" t="s">
        <v>8445</v>
      </c>
      <c r="C4512" s="1154" t="s">
        <v>763</v>
      </c>
      <c r="D4512" s="1156">
        <v>11.57</v>
      </c>
    </row>
    <row r="4513" spans="1:4" ht="11.85" hidden="1" customHeight="1" outlineLevel="3">
      <c r="A4513" s="1154" t="s">
        <v>8446</v>
      </c>
      <c r="B4513" s="1158" t="s">
        <v>8447</v>
      </c>
      <c r="C4513" s="1154" t="s">
        <v>763</v>
      </c>
      <c r="D4513" s="1156">
        <v>9.57</v>
      </c>
    </row>
    <row r="4514" spans="1:4" ht="11.85" hidden="1" customHeight="1" outlineLevel="3">
      <c r="A4514" s="1154" t="s">
        <v>8448</v>
      </c>
      <c r="B4514" s="1158" t="s">
        <v>8449</v>
      </c>
      <c r="C4514" s="1154" t="s">
        <v>763</v>
      </c>
      <c r="D4514" s="1156">
        <v>12.51</v>
      </c>
    </row>
    <row r="4515" spans="1:4" ht="11.85" hidden="1" customHeight="1" outlineLevel="3">
      <c r="A4515" s="1154" t="s">
        <v>8450</v>
      </c>
      <c r="B4515" s="1158" t="s">
        <v>8451</v>
      </c>
      <c r="C4515" s="1154" t="s">
        <v>763</v>
      </c>
      <c r="D4515" s="1156">
        <v>9.8000000000000007</v>
      </c>
    </row>
    <row r="4516" spans="1:4" ht="11.85" hidden="1" customHeight="1" outlineLevel="3">
      <c r="A4516" s="1154" t="s">
        <v>8452</v>
      </c>
      <c r="B4516" s="1158" t="s">
        <v>8453</v>
      </c>
      <c r="C4516" s="1154" t="s">
        <v>763</v>
      </c>
      <c r="D4516" s="1156">
        <v>13.12</v>
      </c>
    </row>
    <row r="4517" spans="1:4" ht="11.85" hidden="1" customHeight="1" outlineLevel="3">
      <c r="A4517" s="1154" t="s">
        <v>8454</v>
      </c>
      <c r="B4517" s="1158" t="s">
        <v>8455</v>
      </c>
      <c r="C4517" s="1154" t="s">
        <v>763</v>
      </c>
      <c r="D4517" s="1156">
        <v>11.9</v>
      </c>
    </row>
    <row r="4518" spans="1:4" ht="11.85" hidden="1" customHeight="1" outlineLevel="3">
      <c r="A4518" s="1154" t="s">
        <v>8456</v>
      </c>
      <c r="B4518" s="1158" t="s">
        <v>8457</v>
      </c>
      <c r="C4518" s="1154" t="s">
        <v>763</v>
      </c>
      <c r="D4518" s="1156">
        <v>13.11</v>
      </c>
    </row>
    <row r="4519" spans="1:4" ht="11.85" hidden="1" customHeight="1" outlineLevel="3">
      <c r="A4519" s="1154" t="s">
        <v>8458</v>
      </c>
      <c r="B4519" s="1158" t="s">
        <v>8459</v>
      </c>
      <c r="C4519" s="1154" t="s">
        <v>763</v>
      </c>
      <c r="D4519" s="1156">
        <v>12.11</v>
      </c>
    </row>
    <row r="4520" spans="1:4" ht="11.85" hidden="1" customHeight="1" outlineLevel="3">
      <c r="A4520" s="1154" t="s">
        <v>8460</v>
      </c>
      <c r="B4520" s="1158" t="s">
        <v>8461</v>
      </c>
      <c r="C4520" s="1154" t="s">
        <v>763</v>
      </c>
      <c r="D4520" s="1156">
        <v>13.81</v>
      </c>
    </row>
    <row r="4521" spans="1:4" ht="11.85" hidden="1" customHeight="1" outlineLevel="3">
      <c r="A4521" s="1154" t="s">
        <v>8462</v>
      </c>
      <c r="B4521" s="1158" t="s">
        <v>8463</v>
      </c>
      <c r="C4521" s="1154" t="s">
        <v>763</v>
      </c>
      <c r="D4521" s="1156">
        <v>12.4</v>
      </c>
    </row>
    <row r="4522" spans="1:4" ht="11.85" hidden="1" customHeight="1" outlineLevel="3">
      <c r="A4522" s="1154" t="s">
        <v>8464</v>
      </c>
      <c r="B4522" s="1158" t="s">
        <v>8465</v>
      </c>
      <c r="C4522" s="1154" t="s">
        <v>763</v>
      </c>
      <c r="D4522" s="1156">
        <v>14.13</v>
      </c>
    </row>
    <row r="4523" spans="1:4" ht="11.85" hidden="1" customHeight="1" outlineLevel="3">
      <c r="A4523" s="1154"/>
      <c r="B4523" s="1158" t="s">
        <v>8466</v>
      </c>
      <c r="C4523" s="1154" t="s">
        <v>763</v>
      </c>
      <c r="D4523" s="1156">
        <v>9.07</v>
      </c>
    </row>
    <row r="4524" spans="1:4" ht="11.85" hidden="1" customHeight="1" outlineLevel="3">
      <c r="A4524" s="1154" t="s">
        <v>8467</v>
      </c>
      <c r="B4524" s="1158" t="s">
        <v>8468</v>
      </c>
      <c r="C4524" s="1154" t="s">
        <v>763</v>
      </c>
      <c r="D4524" s="1156">
        <v>12.66</v>
      </c>
    </row>
    <row r="4525" spans="1:4" ht="11.85" hidden="1" customHeight="1" outlineLevel="3">
      <c r="A4525" s="1154" t="s">
        <v>8469</v>
      </c>
      <c r="B4525" s="1158" t="s">
        <v>8470</v>
      </c>
      <c r="C4525" s="1154" t="s">
        <v>763</v>
      </c>
      <c r="D4525" s="1156">
        <v>14.23</v>
      </c>
    </row>
    <row r="4526" spans="1:4" ht="11.85" hidden="1" customHeight="1" outlineLevel="3">
      <c r="A4526" s="1154" t="s">
        <v>8471</v>
      </c>
      <c r="B4526" s="1158" t="s">
        <v>8472</v>
      </c>
      <c r="C4526" s="1154" t="s">
        <v>763</v>
      </c>
      <c r="D4526" s="1156">
        <v>13.44</v>
      </c>
    </row>
    <row r="4527" spans="1:4" ht="11.85" hidden="1" customHeight="1" outlineLevel="3">
      <c r="A4527" s="1154" t="s">
        <v>8473</v>
      </c>
      <c r="B4527" s="1158" t="s">
        <v>8474</v>
      </c>
      <c r="C4527" s="1154" t="s">
        <v>763</v>
      </c>
      <c r="D4527" s="1156">
        <v>14.84</v>
      </c>
    </row>
    <row r="4528" spans="1:4" ht="11.85" hidden="1" customHeight="1" outlineLevel="3">
      <c r="A4528" s="1154" t="s">
        <v>8475</v>
      </c>
      <c r="B4528" s="1158" t="s">
        <v>8476</v>
      </c>
      <c r="C4528" s="1154" t="s">
        <v>763</v>
      </c>
      <c r="D4528" s="1156">
        <v>13.7</v>
      </c>
    </row>
    <row r="4529" spans="1:4" ht="11.85" hidden="1" customHeight="1" outlineLevel="3">
      <c r="A4529" s="1154" t="s">
        <v>8477</v>
      </c>
      <c r="B4529" s="1158" t="s">
        <v>8478</v>
      </c>
      <c r="C4529" s="1154" t="s">
        <v>763</v>
      </c>
      <c r="D4529" s="1156">
        <v>15.37</v>
      </c>
    </row>
    <row r="4530" spans="1:4" ht="11.85" hidden="1" customHeight="1" outlineLevel="3">
      <c r="A4530" s="1154" t="s">
        <v>8479</v>
      </c>
      <c r="B4530" s="1158" t="s">
        <v>8480</v>
      </c>
      <c r="C4530" s="1154" t="s">
        <v>763</v>
      </c>
      <c r="D4530" s="1156">
        <v>18.920000000000002</v>
      </c>
    </row>
    <row r="4531" spans="1:4" ht="11.85" hidden="1" customHeight="1" outlineLevel="3">
      <c r="A4531" s="1154" t="s">
        <v>8481</v>
      </c>
      <c r="B4531" s="1158" t="s">
        <v>8482</v>
      </c>
      <c r="C4531" s="1154" t="s">
        <v>763</v>
      </c>
      <c r="D4531" s="1156">
        <v>19.18</v>
      </c>
    </row>
    <row r="4532" spans="1:4" ht="11.85" hidden="1" customHeight="1" outlineLevel="1" collapsed="1">
      <c r="A4532" s="1140"/>
      <c r="B4532" s="1142" t="s">
        <v>8483</v>
      </c>
      <c r="C4532" s="1140"/>
      <c r="D4532" s="1141">
        <v>57.46</v>
      </c>
    </row>
    <row r="4533" spans="1:4" ht="11.85" hidden="1" customHeight="1" outlineLevel="2">
      <c r="A4533" s="1154" t="s">
        <v>8484</v>
      </c>
      <c r="B4533" s="1157" t="s">
        <v>8485</v>
      </c>
      <c r="C4533" s="1154" t="s">
        <v>763</v>
      </c>
      <c r="D4533" s="1156">
        <v>56.93</v>
      </c>
    </row>
    <row r="4534" spans="1:4" ht="11.85" hidden="1" customHeight="1" outlineLevel="2">
      <c r="A4534" s="1154" t="s">
        <v>8486</v>
      </c>
      <c r="B4534" s="1157" t="s">
        <v>8487</v>
      </c>
      <c r="C4534" s="1154" t="s">
        <v>763</v>
      </c>
      <c r="D4534" s="1156">
        <v>57.46</v>
      </c>
    </row>
    <row r="4535" spans="1:4" ht="22.35" hidden="1" customHeight="1" outlineLevel="2">
      <c r="A4535" s="1154" t="s">
        <v>8488</v>
      </c>
      <c r="B4535" s="1157" t="s">
        <v>8489</v>
      </c>
      <c r="C4535" s="1154" t="s">
        <v>763</v>
      </c>
      <c r="D4535" s="1156">
        <v>22.98</v>
      </c>
    </row>
    <row r="4536" spans="1:4" ht="11.85" hidden="1" customHeight="1" outlineLevel="2">
      <c r="A4536" s="1154"/>
      <c r="B4536" s="1157" t="s">
        <v>8490</v>
      </c>
      <c r="C4536" s="1154" t="s">
        <v>763</v>
      </c>
      <c r="D4536" s="1156">
        <v>27.93</v>
      </c>
    </row>
    <row r="4537" spans="1:4" ht="11.85" hidden="1" customHeight="1" outlineLevel="2">
      <c r="A4537" s="1154"/>
      <c r="B4537" s="1157" t="s">
        <v>8491</v>
      </c>
      <c r="C4537" s="1154" t="s">
        <v>763</v>
      </c>
      <c r="D4537" s="1156">
        <v>28.29</v>
      </c>
    </row>
    <row r="4538" spans="1:4" ht="11.85" hidden="1" customHeight="1" outlineLevel="2">
      <c r="A4538" s="1154"/>
      <c r="B4538" s="1157" t="s">
        <v>8492</v>
      </c>
      <c r="C4538" s="1154" t="s">
        <v>763</v>
      </c>
      <c r="D4538" s="1156">
        <v>29.2</v>
      </c>
    </row>
    <row r="4539" spans="1:4" ht="11.85" hidden="1" customHeight="1" outlineLevel="2">
      <c r="A4539" s="1154" t="s">
        <v>8493</v>
      </c>
      <c r="B4539" s="1157" t="s">
        <v>8494</v>
      </c>
      <c r="C4539" s="1154" t="s">
        <v>763</v>
      </c>
      <c r="D4539" s="1156">
        <v>30.86</v>
      </c>
    </row>
    <row r="4540" spans="1:4" ht="11.85" hidden="1" customHeight="1" outlineLevel="2">
      <c r="A4540" s="1154" t="s">
        <v>8495</v>
      </c>
      <c r="B4540" s="1157" t="s">
        <v>8496</v>
      </c>
      <c r="C4540" s="1154" t="s">
        <v>763</v>
      </c>
      <c r="D4540" s="1156">
        <v>30.48</v>
      </c>
    </row>
    <row r="4541" spans="1:4" ht="11.85" hidden="1" customHeight="1" outlineLevel="2">
      <c r="A4541" s="1154" t="s">
        <v>8497</v>
      </c>
      <c r="B4541" s="1157" t="s">
        <v>8498</v>
      </c>
      <c r="C4541" s="1154" t="s">
        <v>763</v>
      </c>
      <c r="D4541" s="1156">
        <v>33.409999999999997</v>
      </c>
    </row>
    <row r="4542" spans="1:4" ht="11.85" hidden="1" customHeight="1" outlineLevel="2">
      <c r="A4542" s="1154" t="s">
        <v>8499</v>
      </c>
      <c r="B4542" s="1157" t="s">
        <v>8500</v>
      </c>
      <c r="C4542" s="1154" t="s">
        <v>763</v>
      </c>
      <c r="D4542" s="1156">
        <v>30.27</v>
      </c>
    </row>
    <row r="4543" spans="1:4" ht="11.85" hidden="1" customHeight="1" outlineLevel="2">
      <c r="A4543" s="1154" t="s">
        <v>8501</v>
      </c>
      <c r="B4543" s="1157" t="s">
        <v>8502</v>
      </c>
      <c r="C4543" s="1154" t="s">
        <v>763</v>
      </c>
      <c r="D4543" s="1156">
        <v>33.369999999999997</v>
      </c>
    </row>
    <row r="4544" spans="1:4" ht="11.85" hidden="1" customHeight="1" outlineLevel="1" collapsed="1">
      <c r="A4544" s="1140"/>
      <c r="B4544" s="1142" t="s">
        <v>8503</v>
      </c>
      <c r="C4544" s="1140"/>
      <c r="D4544" s="1141">
        <v>60.09</v>
      </c>
    </row>
    <row r="4545" spans="1:4" ht="11.85" hidden="1" customHeight="1" outlineLevel="2" collapsed="1">
      <c r="A4545" s="1140"/>
      <c r="B4545" s="1143" t="s">
        <v>8504</v>
      </c>
      <c r="C4545" s="1140"/>
      <c r="D4545" s="1141">
        <v>3.51</v>
      </c>
    </row>
    <row r="4546" spans="1:4" ht="11.85" hidden="1" customHeight="1" outlineLevel="3">
      <c r="A4546" s="1154" t="s">
        <v>8505</v>
      </c>
      <c r="B4546" s="1158" t="s">
        <v>8506</v>
      </c>
      <c r="C4546" s="1154" t="s">
        <v>2156</v>
      </c>
      <c r="D4546" s="1156">
        <v>1.8</v>
      </c>
    </row>
    <row r="4547" spans="1:4" ht="11.85" hidden="1" customHeight="1" outlineLevel="3">
      <c r="A4547" s="1154"/>
      <c r="B4547" s="1158" t="s">
        <v>8507</v>
      </c>
      <c r="C4547" s="1154" t="s">
        <v>2156</v>
      </c>
      <c r="D4547" s="1156">
        <v>2.0699999999999998</v>
      </c>
    </row>
    <row r="4548" spans="1:4" ht="11.85" hidden="1" customHeight="1" outlineLevel="3">
      <c r="A4548" s="1154"/>
      <c r="B4548" s="1158" t="s">
        <v>8508</v>
      </c>
      <c r="C4548" s="1154" t="s">
        <v>2156</v>
      </c>
      <c r="D4548" s="1156">
        <v>2.82</v>
      </c>
    </row>
    <row r="4549" spans="1:4" ht="11.85" hidden="1" customHeight="1" outlineLevel="3">
      <c r="A4549" s="1154" t="s">
        <v>8509</v>
      </c>
      <c r="B4549" s="1158" t="s">
        <v>8510</v>
      </c>
      <c r="C4549" s="1154" t="s">
        <v>2156</v>
      </c>
      <c r="D4549" s="1156">
        <v>1.72</v>
      </c>
    </row>
    <row r="4550" spans="1:4" ht="11.85" hidden="1" customHeight="1" outlineLevel="3">
      <c r="A4550" s="1154"/>
      <c r="B4550" s="1158" t="s">
        <v>8511</v>
      </c>
      <c r="C4550" s="1154" t="s">
        <v>2156</v>
      </c>
      <c r="D4550" s="1156">
        <v>2.76</v>
      </c>
    </row>
    <row r="4551" spans="1:4" ht="11.85" hidden="1" customHeight="1" outlineLevel="3">
      <c r="A4551" s="1154"/>
      <c r="B4551" s="1158" t="s">
        <v>8512</v>
      </c>
      <c r="C4551" s="1154" t="s">
        <v>2156</v>
      </c>
      <c r="D4551" s="1156">
        <v>3.51</v>
      </c>
    </row>
    <row r="4552" spans="1:4" ht="11.85" hidden="1" customHeight="1" outlineLevel="2" collapsed="1">
      <c r="A4552" s="1140"/>
      <c r="B4552" s="1143" t="s">
        <v>8513</v>
      </c>
      <c r="C4552" s="1140"/>
      <c r="D4552" s="1141">
        <v>54.72</v>
      </c>
    </row>
    <row r="4553" spans="1:4" ht="11.85" hidden="1" customHeight="1" outlineLevel="3">
      <c r="A4553" s="1154" t="s">
        <v>8514</v>
      </c>
      <c r="B4553" s="1158" t="s">
        <v>8515</v>
      </c>
      <c r="C4553" s="1154" t="s">
        <v>763</v>
      </c>
      <c r="D4553" s="1156">
        <v>42.82</v>
      </c>
    </row>
    <row r="4554" spans="1:4" ht="11.85" hidden="1" customHeight="1" outlineLevel="3">
      <c r="A4554" s="1154" t="s">
        <v>8516</v>
      </c>
      <c r="B4554" s="1158" t="s">
        <v>8517</v>
      </c>
      <c r="C4554" s="1154" t="s">
        <v>2156</v>
      </c>
      <c r="D4554" s="1156">
        <v>5.09</v>
      </c>
    </row>
    <row r="4555" spans="1:4" ht="11.85" hidden="1" customHeight="1" outlineLevel="3">
      <c r="A4555" s="1154" t="s">
        <v>8518</v>
      </c>
      <c r="B4555" s="1158" t="s">
        <v>8519</v>
      </c>
      <c r="C4555" s="1154" t="s">
        <v>2156</v>
      </c>
      <c r="D4555" s="1156">
        <v>6.34</v>
      </c>
    </row>
    <row r="4556" spans="1:4" ht="11.85" hidden="1" customHeight="1" outlineLevel="3">
      <c r="A4556" s="1154" t="s">
        <v>8520</v>
      </c>
      <c r="B4556" s="1158" t="s">
        <v>8521</v>
      </c>
      <c r="C4556" s="1154" t="s">
        <v>763</v>
      </c>
      <c r="D4556" s="1156">
        <v>41.52</v>
      </c>
    </row>
    <row r="4557" spans="1:4" ht="11.85" hidden="1" customHeight="1" outlineLevel="3">
      <c r="A4557" s="1154" t="s">
        <v>8522</v>
      </c>
      <c r="B4557" s="1158" t="s">
        <v>8523</v>
      </c>
      <c r="C4557" s="1154" t="s">
        <v>763</v>
      </c>
      <c r="D4557" s="1156">
        <v>41.36</v>
      </c>
    </row>
    <row r="4558" spans="1:4" ht="11.85" hidden="1" customHeight="1" outlineLevel="3">
      <c r="A4558" s="1154" t="s">
        <v>8524</v>
      </c>
      <c r="B4558" s="1158" t="s">
        <v>8525</v>
      </c>
      <c r="C4558" s="1154" t="s">
        <v>763</v>
      </c>
      <c r="D4558" s="1156">
        <v>54.72</v>
      </c>
    </row>
    <row r="4559" spans="1:4" ht="11.85" hidden="1" customHeight="1" outlineLevel="3">
      <c r="A4559" s="1154" t="s">
        <v>8526</v>
      </c>
      <c r="B4559" s="1158" t="s">
        <v>8527</v>
      </c>
      <c r="C4559" s="1154" t="s">
        <v>763</v>
      </c>
      <c r="D4559" s="1156">
        <v>54.41</v>
      </c>
    </row>
    <row r="4560" spans="1:4" ht="11.85" hidden="1" customHeight="1" outlineLevel="2" collapsed="1">
      <c r="A4560" s="1140"/>
      <c r="B4560" s="1143" t="s">
        <v>8528</v>
      </c>
      <c r="C4560" s="1140"/>
      <c r="D4560" s="1141">
        <v>60.09</v>
      </c>
    </row>
    <row r="4561" spans="1:4" ht="11.85" hidden="1" customHeight="1" outlineLevel="3">
      <c r="A4561" s="1154" t="s">
        <v>8529</v>
      </c>
      <c r="B4561" s="1158" t="s">
        <v>8530</v>
      </c>
      <c r="C4561" s="1154" t="s">
        <v>763</v>
      </c>
      <c r="D4561" s="1156">
        <v>19.260000000000002</v>
      </c>
    </row>
    <row r="4562" spans="1:4" ht="11.85" hidden="1" customHeight="1" outlineLevel="3">
      <c r="A4562" s="1154" t="s">
        <v>8531</v>
      </c>
      <c r="B4562" s="1158" t="s">
        <v>8532</v>
      </c>
      <c r="C4562" s="1154" t="s">
        <v>763</v>
      </c>
      <c r="D4562" s="1156">
        <v>42.57</v>
      </c>
    </row>
    <row r="4563" spans="1:4" ht="11.85" hidden="1" customHeight="1" outlineLevel="3">
      <c r="A4563" s="1154" t="s">
        <v>8533</v>
      </c>
      <c r="B4563" s="1158" t="s">
        <v>8534</v>
      </c>
      <c r="C4563" s="1154" t="s">
        <v>763</v>
      </c>
      <c r="D4563" s="1156">
        <v>43.34</v>
      </c>
    </row>
    <row r="4564" spans="1:4" ht="11.85" hidden="1" customHeight="1" outlineLevel="3">
      <c r="A4564" s="1154" t="s">
        <v>8535</v>
      </c>
      <c r="B4564" s="1158" t="s">
        <v>8536</v>
      </c>
      <c r="C4564" s="1154" t="s">
        <v>763</v>
      </c>
      <c r="D4564" s="1156">
        <v>45.39</v>
      </c>
    </row>
    <row r="4565" spans="1:4" ht="11.85" hidden="1" customHeight="1" outlineLevel="3">
      <c r="A4565" s="1154" t="s">
        <v>8537</v>
      </c>
      <c r="B4565" s="1158" t="s">
        <v>8538</v>
      </c>
      <c r="C4565" s="1154" t="s">
        <v>763</v>
      </c>
      <c r="D4565" s="1156">
        <v>40.369999999999997</v>
      </c>
    </row>
    <row r="4566" spans="1:4" ht="11.85" hidden="1" customHeight="1" outlineLevel="3">
      <c r="A4566" s="1154" t="s">
        <v>8539</v>
      </c>
      <c r="B4566" s="1158" t="s">
        <v>8540</v>
      </c>
      <c r="C4566" s="1154" t="s">
        <v>763</v>
      </c>
      <c r="D4566" s="1156">
        <v>60.09</v>
      </c>
    </row>
    <row r="4567" spans="1:4" ht="11.85" hidden="1" customHeight="1" outlineLevel="3">
      <c r="A4567" s="1154" t="s">
        <v>8541</v>
      </c>
      <c r="B4567" s="1158" t="s">
        <v>8542</v>
      </c>
      <c r="C4567" s="1154" t="s">
        <v>763</v>
      </c>
      <c r="D4567" s="1156">
        <v>56.55</v>
      </c>
    </row>
    <row r="4568" spans="1:4" ht="11.85" hidden="1" customHeight="1" outlineLevel="3">
      <c r="A4568" s="1154" t="s">
        <v>8543</v>
      </c>
      <c r="B4568" s="1158" t="s">
        <v>8544</v>
      </c>
      <c r="C4568" s="1154" t="s">
        <v>763</v>
      </c>
      <c r="D4568" s="1156">
        <v>41.25</v>
      </c>
    </row>
    <row r="4569" spans="1:4" ht="11.85" hidden="1" customHeight="1" outlineLevel="3">
      <c r="A4569" s="1154" t="s">
        <v>8545</v>
      </c>
      <c r="B4569" s="1158" t="s">
        <v>8546</v>
      </c>
      <c r="C4569" s="1154" t="s">
        <v>763</v>
      </c>
      <c r="D4569" s="1156">
        <v>41.08</v>
      </c>
    </row>
    <row r="4570" spans="1:4" ht="11.85" hidden="1" customHeight="1" outlineLevel="3">
      <c r="A4570" s="1154" t="s">
        <v>8547</v>
      </c>
      <c r="B4570" s="1158" t="s">
        <v>8548</v>
      </c>
      <c r="C4570" s="1154" t="s">
        <v>763</v>
      </c>
      <c r="D4570" s="1156">
        <v>42.34</v>
      </c>
    </row>
    <row r="4571" spans="1:4" ht="11.85" hidden="1" customHeight="1" outlineLevel="3">
      <c r="A4571" s="1154" t="s">
        <v>8549</v>
      </c>
      <c r="B4571" s="1158" t="s">
        <v>8550</v>
      </c>
      <c r="C4571" s="1154" t="s">
        <v>763</v>
      </c>
      <c r="D4571" s="1156">
        <v>42.34</v>
      </c>
    </row>
    <row r="4572" spans="1:4" ht="11.85" customHeight="1" collapsed="1">
      <c r="A4572" s="1140"/>
      <c r="B4572" s="1140" t="s">
        <v>8551</v>
      </c>
      <c r="C4572" s="1140"/>
      <c r="D4572" s="1141">
        <v>237.35</v>
      </c>
    </row>
    <row r="4573" spans="1:4" ht="11.85" hidden="1" customHeight="1" outlineLevel="1" collapsed="1">
      <c r="A4573" s="1140"/>
      <c r="B4573" s="1142" t="s">
        <v>8552</v>
      </c>
      <c r="C4573" s="1140"/>
      <c r="D4573" s="1141">
        <v>31.38</v>
      </c>
    </row>
    <row r="4574" spans="1:4" ht="11.85" hidden="1" customHeight="1" outlineLevel="2" collapsed="1">
      <c r="A4574" s="1140"/>
      <c r="B4574" s="1143" t="s">
        <v>8553</v>
      </c>
      <c r="C4574" s="1140"/>
      <c r="D4574" s="1141">
        <v>2.4500000000000002</v>
      </c>
    </row>
    <row r="4575" spans="1:4" ht="11.85" hidden="1" customHeight="1" outlineLevel="3" collapsed="1">
      <c r="A4575" s="1140"/>
      <c r="B4575" s="1145" t="s">
        <v>8554</v>
      </c>
      <c r="C4575" s="1140"/>
      <c r="D4575" s="1141">
        <v>1.79</v>
      </c>
    </row>
    <row r="4576" spans="1:4" ht="11.85" hidden="1" customHeight="1" outlineLevel="4">
      <c r="A4576" s="1154"/>
      <c r="B4576" s="1159" t="s">
        <v>8555</v>
      </c>
      <c r="C4576" s="1154" t="s">
        <v>763</v>
      </c>
      <c r="D4576" s="1156">
        <v>1.42</v>
      </c>
    </row>
    <row r="4577" spans="1:4" ht="11.85" hidden="1" customHeight="1" outlineLevel="4">
      <c r="A4577" s="1154"/>
      <c r="B4577" s="1159" t="s">
        <v>8556</v>
      </c>
      <c r="C4577" s="1154" t="s">
        <v>763</v>
      </c>
      <c r="D4577" s="1156">
        <v>1.72</v>
      </c>
    </row>
    <row r="4578" spans="1:4" ht="11.85" hidden="1" customHeight="1" outlineLevel="4">
      <c r="A4578" s="1154"/>
      <c r="B4578" s="1159" t="s">
        <v>8557</v>
      </c>
      <c r="C4578" s="1154" t="s">
        <v>763</v>
      </c>
      <c r="D4578" s="1156">
        <v>1.79</v>
      </c>
    </row>
    <row r="4579" spans="1:4" ht="11.85" hidden="1" customHeight="1" outlineLevel="3" collapsed="1">
      <c r="A4579" s="1140"/>
      <c r="B4579" s="1145" t="s">
        <v>8558</v>
      </c>
      <c r="C4579" s="1140"/>
      <c r="D4579" s="1141">
        <v>2.15</v>
      </c>
    </row>
    <row r="4580" spans="1:4" ht="11.85" hidden="1" customHeight="1" outlineLevel="4">
      <c r="A4580" s="1154" t="s">
        <v>8559</v>
      </c>
      <c r="B4580" s="1159" t="s">
        <v>8560</v>
      </c>
      <c r="C4580" s="1154" t="s">
        <v>763</v>
      </c>
      <c r="D4580" s="1156">
        <v>2.15</v>
      </c>
    </row>
    <row r="4581" spans="1:4" ht="11.85" hidden="1" customHeight="1" outlineLevel="4">
      <c r="A4581" s="1160">
        <v>1023</v>
      </c>
      <c r="B4581" s="1159" t="s">
        <v>8561</v>
      </c>
      <c r="C4581" s="1154" t="s">
        <v>763</v>
      </c>
      <c r="D4581" s="1156">
        <v>1.92</v>
      </c>
    </row>
    <row r="4582" spans="1:4" ht="11.85" hidden="1" customHeight="1" outlineLevel="4">
      <c r="A4582" s="1160">
        <v>1024</v>
      </c>
      <c r="B4582" s="1159" t="s">
        <v>8562</v>
      </c>
      <c r="C4582" s="1154" t="s">
        <v>763</v>
      </c>
      <c r="D4582" s="1156">
        <v>1.77</v>
      </c>
    </row>
    <row r="4583" spans="1:4" ht="11.85" hidden="1" customHeight="1" outlineLevel="4">
      <c r="A4583" s="1154"/>
      <c r="B4583" s="1159" t="s">
        <v>8563</v>
      </c>
      <c r="C4583" s="1154" t="s">
        <v>763</v>
      </c>
      <c r="D4583" s="1156">
        <v>1.91</v>
      </c>
    </row>
    <row r="4584" spans="1:4" ht="11.85" hidden="1" customHeight="1" outlineLevel="4">
      <c r="A4584" s="1154"/>
      <c r="B4584" s="1159" t="s">
        <v>8564</v>
      </c>
      <c r="C4584" s="1154" t="s">
        <v>763</v>
      </c>
      <c r="D4584" s="1156">
        <v>0.74</v>
      </c>
    </row>
    <row r="4585" spans="1:4" ht="11.85" hidden="1" customHeight="1" outlineLevel="3" collapsed="1">
      <c r="A4585" s="1140"/>
      <c r="B4585" s="1145" t="s">
        <v>8565</v>
      </c>
      <c r="C4585" s="1140"/>
      <c r="D4585" s="1141">
        <v>1.18</v>
      </c>
    </row>
    <row r="4586" spans="1:4" ht="11.85" hidden="1" customHeight="1" outlineLevel="4">
      <c r="A4586" s="1154"/>
      <c r="B4586" s="1159" t="s">
        <v>8566</v>
      </c>
      <c r="C4586" s="1154" t="s">
        <v>763</v>
      </c>
      <c r="D4586" s="1156">
        <v>1.18</v>
      </c>
    </row>
    <row r="4587" spans="1:4" ht="11.85" hidden="1" customHeight="1" outlineLevel="4">
      <c r="A4587" s="1154"/>
      <c r="B4587" s="1159" t="s">
        <v>8567</v>
      </c>
      <c r="C4587" s="1154" t="s">
        <v>763</v>
      </c>
      <c r="D4587" s="1156">
        <v>1.1100000000000001</v>
      </c>
    </row>
    <row r="4588" spans="1:4" ht="11.85" hidden="1" customHeight="1" outlineLevel="4">
      <c r="A4588" s="1154"/>
      <c r="B4588" s="1159" t="s">
        <v>8568</v>
      </c>
      <c r="C4588" s="1154" t="s">
        <v>763</v>
      </c>
      <c r="D4588" s="1156">
        <v>1.1100000000000001</v>
      </c>
    </row>
    <row r="4589" spans="1:4" ht="11.85" hidden="1" customHeight="1" outlineLevel="3" collapsed="1">
      <c r="A4589" s="1140"/>
      <c r="B4589" s="1145" t="s">
        <v>8569</v>
      </c>
      <c r="C4589" s="1140"/>
      <c r="D4589" s="1141">
        <v>1.07</v>
      </c>
    </row>
    <row r="4590" spans="1:4" ht="11.85" hidden="1" customHeight="1" outlineLevel="4">
      <c r="A4590" s="1160">
        <v>1026</v>
      </c>
      <c r="B4590" s="1159" t="s">
        <v>8570</v>
      </c>
      <c r="C4590" s="1154" t="s">
        <v>763</v>
      </c>
      <c r="D4590" s="1156">
        <v>0.87</v>
      </c>
    </row>
    <row r="4591" spans="1:4" ht="11.85" hidden="1" customHeight="1" outlineLevel="4">
      <c r="A4591" s="1154" t="s">
        <v>8571</v>
      </c>
      <c r="B4591" s="1159" t="s">
        <v>8572</v>
      </c>
      <c r="C4591" s="1154" t="s">
        <v>763</v>
      </c>
      <c r="D4591" s="1156">
        <v>0.87</v>
      </c>
    </row>
    <row r="4592" spans="1:4" ht="11.85" hidden="1" customHeight="1" outlineLevel="4">
      <c r="A4592" s="1154"/>
      <c r="B4592" s="1159" t="s">
        <v>8573</v>
      </c>
      <c r="C4592" s="1154" t="s">
        <v>763</v>
      </c>
      <c r="D4592" s="1156">
        <v>0.73</v>
      </c>
    </row>
    <row r="4593" spans="1:4" ht="11.85" hidden="1" customHeight="1" outlineLevel="4">
      <c r="A4593" s="1154"/>
      <c r="B4593" s="1159" t="s">
        <v>8574</v>
      </c>
      <c r="C4593" s="1154" t="s">
        <v>763</v>
      </c>
      <c r="D4593" s="1156">
        <v>0.88</v>
      </c>
    </row>
    <row r="4594" spans="1:4" ht="11.85" hidden="1" customHeight="1" outlineLevel="4">
      <c r="A4594" s="1154"/>
      <c r="B4594" s="1159" t="s">
        <v>8575</v>
      </c>
      <c r="C4594" s="1154" t="s">
        <v>763</v>
      </c>
      <c r="D4594" s="1156">
        <v>0.66</v>
      </c>
    </row>
    <row r="4595" spans="1:4" ht="11.85" hidden="1" customHeight="1" outlineLevel="4">
      <c r="A4595" s="1154"/>
      <c r="B4595" s="1159" t="s">
        <v>8576</v>
      </c>
      <c r="C4595" s="1154" t="s">
        <v>763</v>
      </c>
      <c r="D4595" s="1156">
        <v>0.81</v>
      </c>
    </row>
    <row r="4596" spans="1:4" ht="11.85" hidden="1" customHeight="1" outlineLevel="4">
      <c r="A4596" s="1160">
        <v>1029</v>
      </c>
      <c r="B4596" s="1159" t="s">
        <v>8577</v>
      </c>
      <c r="C4596" s="1154" t="s">
        <v>763</v>
      </c>
      <c r="D4596" s="1156">
        <v>0.95</v>
      </c>
    </row>
    <row r="4597" spans="1:4" ht="11.85" hidden="1" customHeight="1" outlineLevel="4">
      <c r="A4597" s="1154"/>
      <c r="B4597" s="1159" t="s">
        <v>8578</v>
      </c>
      <c r="C4597" s="1154" t="s">
        <v>763</v>
      </c>
      <c r="D4597" s="1156">
        <v>0.73</v>
      </c>
    </row>
    <row r="4598" spans="1:4" ht="11.85" hidden="1" customHeight="1" outlineLevel="4">
      <c r="A4598" s="1154"/>
      <c r="B4598" s="1159" t="s">
        <v>8579</v>
      </c>
      <c r="C4598" s="1154" t="s">
        <v>763</v>
      </c>
      <c r="D4598" s="1156">
        <v>0.99</v>
      </c>
    </row>
    <row r="4599" spans="1:4" ht="11.85" hidden="1" customHeight="1" outlineLevel="4">
      <c r="A4599" s="1154"/>
      <c r="B4599" s="1159" t="s">
        <v>8580</v>
      </c>
      <c r="C4599" s="1154" t="s">
        <v>763</v>
      </c>
      <c r="D4599" s="1156">
        <v>0.62</v>
      </c>
    </row>
    <row r="4600" spans="1:4" ht="11.85" hidden="1" customHeight="1" outlineLevel="4">
      <c r="A4600" s="1154"/>
      <c r="B4600" s="1159" t="s">
        <v>8581</v>
      </c>
      <c r="C4600" s="1154" t="s">
        <v>763</v>
      </c>
      <c r="D4600" s="1156">
        <v>0.52</v>
      </c>
    </row>
    <row r="4601" spans="1:4" ht="11.85" hidden="1" customHeight="1" outlineLevel="4">
      <c r="A4601" s="1154"/>
      <c r="B4601" s="1159" t="s">
        <v>8582</v>
      </c>
      <c r="C4601" s="1154" t="s">
        <v>763</v>
      </c>
      <c r="D4601" s="1156">
        <v>0.65</v>
      </c>
    </row>
    <row r="4602" spans="1:4" ht="11.85" hidden="1" customHeight="1" outlineLevel="4">
      <c r="A4602" s="1154"/>
      <c r="B4602" s="1159" t="s">
        <v>8583</v>
      </c>
      <c r="C4602" s="1154" t="s">
        <v>763</v>
      </c>
      <c r="D4602" s="1156">
        <v>0.57999999999999996</v>
      </c>
    </row>
    <row r="4603" spans="1:4" ht="11.85" hidden="1" customHeight="1" outlineLevel="4">
      <c r="A4603" s="1154" t="s">
        <v>8584</v>
      </c>
      <c r="B4603" s="1159" t="s">
        <v>8585</v>
      </c>
      <c r="C4603" s="1154" t="s">
        <v>763</v>
      </c>
      <c r="D4603" s="1156">
        <v>0.7</v>
      </c>
    </row>
    <row r="4604" spans="1:4" ht="11.85" hidden="1" customHeight="1" outlineLevel="4">
      <c r="A4604" s="1160">
        <v>1027</v>
      </c>
      <c r="B4604" s="1159" t="s">
        <v>8586</v>
      </c>
      <c r="C4604" s="1154" t="s">
        <v>763</v>
      </c>
      <c r="D4604" s="1156">
        <v>0.69</v>
      </c>
    </row>
    <row r="4605" spans="1:4" ht="11.85" hidden="1" customHeight="1" outlineLevel="4">
      <c r="A4605" s="1154"/>
      <c r="B4605" s="1159" t="s">
        <v>8587</v>
      </c>
      <c r="C4605" s="1154" t="s">
        <v>763</v>
      </c>
      <c r="D4605" s="1156">
        <v>0.77</v>
      </c>
    </row>
    <row r="4606" spans="1:4" ht="11.85" hidden="1" customHeight="1" outlineLevel="4">
      <c r="A4606" s="1154"/>
      <c r="B4606" s="1159" t="s">
        <v>8588</v>
      </c>
      <c r="C4606" s="1154" t="s">
        <v>763</v>
      </c>
      <c r="D4606" s="1156">
        <v>0.64</v>
      </c>
    </row>
    <row r="4607" spans="1:4" ht="11.85" hidden="1" customHeight="1" outlineLevel="4">
      <c r="A4607" s="1154" t="s">
        <v>8589</v>
      </c>
      <c r="B4607" s="1159" t="s">
        <v>8590</v>
      </c>
      <c r="C4607" s="1154" t="s">
        <v>763</v>
      </c>
      <c r="D4607" s="1156">
        <v>1.07</v>
      </c>
    </row>
    <row r="4608" spans="1:4" ht="11.85" hidden="1" customHeight="1" outlineLevel="4">
      <c r="A4608" s="1154"/>
      <c r="B4608" s="1159" t="s">
        <v>8591</v>
      </c>
      <c r="C4608" s="1154" t="s">
        <v>763</v>
      </c>
      <c r="D4608" s="1156">
        <v>0.71</v>
      </c>
    </row>
    <row r="4609" spans="1:4" ht="11.85" hidden="1" customHeight="1" outlineLevel="4">
      <c r="A4609" s="1154"/>
      <c r="B4609" s="1159" t="s">
        <v>8592</v>
      </c>
      <c r="C4609" s="1154" t="s">
        <v>763</v>
      </c>
      <c r="D4609" s="1156">
        <v>0.86</v>
      </c>
    </row>
    <row r="4610" spans="1:4" ht="11.85" hidden="1" customHeight="1" outlineLevel="4">
      <c r="A4610" s="1154"/>
      <c r="B4610" s="1159" t="s">
        <v>8593</v>
      </c>
      <c r="C4610" s="1154" t="s">
        <v>763</v>
      </c>
      <c r="D4610" s="1156">
        <v>0.54</v>
      </c>
    </row>
    <row r="4611" spans="1:4" ht="11.85" hidden="1" customHeight="1" outlineLevel="4">
      <c r="A4611" s="1154"/>
      <c r="B4611" s="1159" t="s">
        <v>8594</v>
      </c>
      <c r="C4611" s="1154" t="s">
        <v>763</v>
      </c>
      <c r="D4611" s="1156">
        <v>0.54</v>
      </c>
    </row>
    <row r="4612" spans="1:4" ht="11.85" hidden="1" customHeight="1" outlineLevel="3" collapsed="1">
      <c r="A4612" s="1140"/>
      <c r="B4612" s="1145" t="s">
        <v>8595</v>
      </c>
      <c r="C4612" s="1140"/>
      <c r="D4612" s="1141">
        <v>1.23</v>
      </c>
    </row>
    <row r="4613" spans="1:4" ht="11.85" hidden="1" customHeight="1" outlineLevel="4">
      <c r="A4613" s="1154"/>
      <c r="B4613" s="1159" t="s">
        <v>8596</v>
      </c>
      <c r="C4613" s="1154" t="s">
        <v>763</v>
      </c>
      <c r="D4613" s="1156">
        <v>1.23</v>
      </c>
    </row>
    <row r="4614" spans="1:4" ht="11.85" hidden="1" customHeight="1" outlineLevel="4">
      <c r="A4614" s="1154"/>
      <c r="B4614" s="1159" t="s">
        <v>8597</v>
      </c>
      <c r="C4614" s="1154" t="s">
        <v>763</v>
      </c>
      <c r="D4614" s="1156">
        <v>0.86</v>
      </c>
    </row>
    <row r="4615" spans="1:4" ht="11.85" hidden="1" customHeight="1" outlineLevel="3" collapsed="1">
      <c r="A4615" s="1140"/>
      <c r="B4615" s="1145" t="s">
        <v>8598</v>
      </c>
      <c r="C4615" s="1140"/>
      <c r="D4615" s="1141">
        <v>2.4500000000000002</v>
      </c>
    </row>
    <row r="4616" spans="1:4" ht="11.85" hidden="1" customHeight="1" outlineLevel="4">
      <c r="A4616" s="1154"/>
      <c r="B4616" s="1159" t="s">
        <v>8599</v>
      </c>
      <c r="C4616" s="1154" t="s">
        <v>763</v>
      </c>
      <c r="D4616" s="1156">
        <v>1.66</v>
      </c>
    </row>
    <row r="4617" spans="1:4" ht="11.85" hidden="1" customHeight="1" outlineLevel="4">
      <c r="A4617" s="1154"/>
      <c r="B4617" s="1159" t="s">
        <v>8600</v>
      </c>
      <c r="C4617" s="1154" t="s">
        <v>763</v>
      </c>
      <c r="D4617" s="1156">
        <v>1.59</v>
      </c>
    </row>
    <row r="4618" spans="1:4" ht="11.85" hidden="1" customHeight="1" outlineLevel="4">
      <c r="A4618" s="1154"/>
      <c r="B4618" s="1159" t="s">
        <v>8601</v>
      </c>
      <c r="C4618" s="1154" t="s">
        <v>763</v>
      </c>
      <c r="D4618" s="1156">
        <v>1.98</v>
      </c>
    </row>
    <row r="4619" spans="1:4" ht="11.85" hidden="1" customHeight="1" outlineLevel="4">
      <c r="A4619" s="1154"/>
      <c r="B4619" s="1159" t="s">
        <v>8602</v>
      </c>
      <c r="C4619" s="1154" t="s">
        <v>763</v>
      </c>
      <c r="D4619" s="1156">
        <v>1.94</v>
      </c>
    </row>
    <row r="4620" spans="1:4" ht="11.85" hidden="1" customHeight="1" outlineLevel="4">
      <c r="A4620" s="1154"/>
      <c r="B4620" s="1159" t="s">
        <v>8603</v>
      </c>
      <c r="C4620" s="1154" t="s">
        <v>763</v>
      </c>
      <c r="D4620" s="1156">
        <v>1.92</v>
      </c>
    </row>
    <row r="4621" spans="1:4" ht="11.85" hidden="1" customHeight="1" outlineLevel="4">
      <c r="A4621" s="1154"/>
      <c r="B4621" s="1159" t="s">
        <v>8604</v>
      </c>
      <c r="C4621" s="1154" t="s">
        <v>763</v>
      </c>
      <c r="D4621" s="1156">
        <v>1.33</v>
      </c>
    </row>
    <row r="4622" spans="1:4" ht="11.85" hidden="1" customHeight="1" outlineLevel="4">
      <c r="A4622" s="1154"/>
      <c r="B4622" s="1159" t="s">
        <v>8605</v>
      </c>
      <c r="C4622" s="1154" t="s">
        <v>763</v>
      </c>
      <c r="D4622" s="1156">
        <v>1.91</v>
      </c>
    </row>
    <row r="4623" spans="1:4" ht="11.85" hidden="1" customHeight="1" outlineLevel="4">
      <c r="A4623" s="1154"/>
      <c r="B4623" s="1159" t="s">
        <v>8606</v>
      </c>
      <c r="C4623" s="1154" t="s">
        <v>763</v>
      </c>
      <c r="D4623" s="1156">
        <v>1.61</v>
      </c>
    </row>
    <row r="4624" spans="1:4" ht="11.85" hidden="1" customHeight="1" outlineLevel="4">
      <c r="A4624" s="1154"/>
      <c r="B4624" s="1159" t="s">
        <v>8607</v>
      </c>
      <c r="C4624" s="1154" t="s">
        <v>763</v>
      </c>
      <c r="D4624" s="1156">
        <v>2.1</v>
      </c>
    </row>
    <row r="4625" spans="1:4" ht="11.85" hidden="1" customHeight="1" outlineLevel="4">
      <c r="A4625" s="1154"/>
      <c r="B4625" s="1159" t="s">
        <v>8608</v>
      </c>
      <c r="C4625" s="1154" t="s">
        <v>763</v>
      </c>
      <c r="D4625" s="1156">
        <v>2.4500000000000002</v>
      </c>
    </row>
    <row r="4626" spans="1:4" ht="11.85" hidden="1" customHeight="1" outlineLevel="3" collapsed="1">
      <c r="A4626" s="1140"/>
      <c r="B4626" s="1145" t="s">
        <v>8609</v>
      </c>
      <c r="C4626" s="1140"/>
      <c r="D4626" s="1141">
        <v>1.1599999999999999</v>
      </c>
    </row>
    <row r="4627" spans="1:4" ht="11.85" hidden="1" customHeight="1" outlineLevel="4">
      <c r="A4627" s="1154"/>
      <c r="B4627" s="1159" t="s">
        <v>8610</v>
      </c>
      <c r="C4627" s="1154" t="s">
        <v>763</v>
      </c>
      <c r="D4627" s="1156">
        <v>0.49</v>
      </c>
    </row>
    <row r="4628" spans="1:4" ht="11.85" hidden="1" customHeight="1" outlineLevel="4">
      <c r="A4628" s="1154"/>
      <c r="B4628" s="1159" t="s">
        <v>8611</v>
      </c>
      <c r="C4628" s="1154" t="s">
        <v>763</v>
      </c>
      <c r="D4628" s="1156">
        <v>0.65</v>
      </c>
    </row>
    <row r="4629" spans="1:4" ht="11.85" hidden="1" customHeight="1" outlineLevel="4">
      <c r="A4629" s="1154"/>
      <c r="B4629" s="1159" t="s">
        <v>8612</v>
      </c>
      <c r="C4629" s="1154" t="s">
        <v>763</v>
      </c>
      <c r="D4629" s="1156">
        <v>0.76</v>
      </c>
    </row>
    <row r="4630" spans="1:4" ht="11.85" hidden="1" customHeight="1" outlineLevel="4">
      <c r="A4630" s="1154"/>
      <c r="B4630" s="1159" t="s">
        <v>8613</v>
      </c>
      <c r="C4630" s="1154" t="s">
        <v>763</v>
      </c>
      <c r="D4630" s="1156">
        <v>1.1000000000000001</v>
      </c>
    </row>
    <row r="4631" spans="1:4" ht="11.85" hidden="1" customHeight="1" outlineLevel="4">
      <c r="A4631" s="1154"/>
      <c r="B4631" s="1159" t="s">
        <v>8614</v>
      </c>
      <c r="C4631" s="1154" t="s">
        <v>763</v>
      </c>
      <c r="D4631" s="1156">
        <v>1.1599999999999999</v>
      </c>
    </row>
    <row r="4632" spans="1:4" ht="11.85" hidden="1" customHeight="1" outlineLevel="3" collapsed="1">
      <c r="A4632" s="1140"/>
      <c r="B4632" s="1145" t="s">
        <v>8615</v>
      </c>
      <c r="C4632" s="1140"/>
      <c r="D4632" s="1141">
        <v>0.96</v>
      </c>
    </row>
    <row r="4633" spans="1:4" ht="11.85" hidden="1" customHeight="1" outlineLevel="4">
      <c r="A4633" s="1154"/>
      <c r="B4633" s="1159" t="s">
        <v>8616</v>
      </c>
      <c r="C4633" s="1154" t="s">
        <v>763</v>
      </c>
      <c r="D4633" s="1156">
        <v>0.96</v>
      </c>
    </row>
    <row r="4634" spans="1:4" ht="11.85" hidden="1" customHeight="1" outlineLevel="3" collapsed="1">
      <c r="A4634" s="1140"/>
      <c r="B4634" s="1145" t="s">
        <v>8617</v>
      </c>
      <c r="C4634" s="1140"/>
      <c r="D4634" s="1141">
        <v>0.69</v>
      </c>
    </row>
    <row r="4635" spans="1:4" ht="11.85" hidden="1" customHeight="1" outlineLevel="4">
      <c r="A4635" s="1154" t="s">
        <v>8618</v>
      </c>
      <c r="B4635" s="1159" t="s">
        <v>8619</v>
      </c>
      <c r="C4635" s="1154" t="s">
        <v>763</v>
      </c>
      <c r="D4635" s="1156">
        <v>0.38</v>
      </c>
    </row>
    <row r="4636" spans="1:4" ht="11.85" hidden="1" customHeight="1" outlineLevel="4">
      <c r="A4636" s="1154" t="s">
        <v>8620</v>
      </c>
      <c r="B4636" s="1159" t="s">
        <v>8621</v>
      </c>
      <c r="C4636" s="1154" t="s">
        <v>763</v>
      </c>
      <c r="D4636" s="1156">
        <v>0.47</v>
      </c>
    </row>
    <row r="4637" spans="1:4" ht="11.85" hidden="1" customHeight="1" outlineLevel="4">
      <c r="A4637" s="1154" t="s">
        <v>8622</v>
      </c>
      <c r="B4637" s="1159" t="s">
        <v>8623</v>
      </c>
      <c r="C4637" s="1154" t="s">
        <v>763</v>
      </c>
      <c r="D4637" s="1156">
        <v>0.69</v>
      </c>
    </row>
    <row r="4638" spans="1:4" ht="11.85" hidden="1" customHeight="1" outlineLevel="2" collapsed="1">
      <c r="A4638" s="1140"/>
      <c r="B4638" s="1143" t="s">
        <v>3464</v>
      </c>
      <c r="C4638" s="1140"/>
      <c r="D4638" s="1141">
        <v>8.51</v>
      </c>
    </row>
    <row r="4639" spans="1:4" ht="11.85" hidden="1" customHeight="1" outlineLevel="3" collapsed="1">
      <c r="A4639" s="1140"/>
      <c r="B4639" s="1145" t="s">
        <v>8624</v>
      </c>
      <c r="C4639" s="1140"/>
      <c r="D4639" s="1141">
        <v>1.54</v>
      </c>
    </row>
    <row r="4640" spans="1:4" ht="11.85" hidden="1" customHeight="1" outlineLevel="4">
      <c r="A4640" s="1154" t="s">
        <v>8625</v>
      </c>
      <c r="B4640" s="1159" t="s">
        <v>8626</v>
      </c>
      <c r="C4640" s="1154" t="s">
        <v>763</v>
      </c>
      <c r="D4640" s="1156">
        <v>1.1499999999999999</v>
      </c>
    </row>
    <row r="4641" spans="1:4" ht="11.85" hidden="1" customHeight="1" outlineLevel="4">
      <c r="A4641" s="1154" t="s">
        <v>8627</v>
      </c>
      <c r="B4641" s="1159" t="s">
        <v>8628</v>
      </c>
      <c r="C4641" s="1154" t="s">
        <v>763</v>
      </c>
      <c r="D4641" s="1156">
        <v>1.25</v>
      </c>
    </row>
    <row r="4642" spans="1:4" ht="11.85" hidden="1" customHeight="1" outlineLevel="4">
      <c r="A4642" s="1154" t="s">
        <v>8629</v>
      </c>
      <c r="B4642" s="1159" t="s">
        <v>8630</v>
      </c>
      <c r="C4642" s="1154" t="s">
        <v>763</v>
      </c>
      <c r="D4642" s="1156">
        <v>1.54</v>
      </c>
    </row>
    <row r="4643" spans="1:4" ht="11.85" hidden="1" customHeight="1" outlineLevel="3" collapsed="1">
      <c r="A4643" s="1140"/>
      <c r="B4643" s="1145" t="s">
        <v>8631</v>
      </c>
      <c r="C4643" s="1140"/>
      <c r="D4643" s="1141">
        <v>8.51</v>
      </c>
    </row>
    <row r="4644" spans="1:4" ht="11.85" hidden="1" customHeight="1" outlineLevel="4">
      <c r="A4644" s="1154" t="s">
        <v>8632</v>
      </c>
      <c r="B4644" s="1159" t="s">
        <v>8633</v>
      </c>
      <c r="C4644" s="1154" t="s">
        <v>763</v>
      </c>
      <c r="D4644" s="1156">
        <v>2.4700000000000002</v>
      </c>
    </row>
    <row r="4645" spans="1:4" ht="11.85" hidden="1" customHeight="1" outlineLevel="4">
      <c r="A4645" s="1154" t="s">
        <v>8634</v>
      </c>
      <c r="B4645" s="1159" t="s">
        <v>8635</v>
      </c>
      <c r="C4645" s="1154" t="s">
        <v>763</v>
      </c>
      <c r="D4645" s="1156">
        <v>2.38</v>
      </c>
    </row>
    <row r="4646" spans="1:4" ht="11.85" hidden="1" customHeight="1" outlineLevel="4">
      <c r="A4646" s="1154" t="s">
        <v>8636</v>
      </c>
      <c r="B4646" s="1159" t="s">
        <v>8637</v>
      </c>
      <c r="C4646" s="1154" t="s">
        <v>763</v>
      </c>
      <c r="D4646" s="1156">
        <v>8.51</v>
      </c>
    </row>
    <row r="4647" spans="1:4" ht="11.85" hidden="1" customHeight="1" outlineLevel="4">
      <c r="A4647" s="1154" t="s">
        <v>8638</v>
      </c>
      <c r="B4647" s="1159" t="s">
        <v>8639</v>
      </c>
      <c r="C4647" s="1154" t="s">
        <v>763</v>
      </c>
      <c r="D4647" s="1156">
        <v>3.07</v>
      </c>
    </row>
    <row r="4648" spans="1:4" ht="11.85" hidden="1" customHeight="1" outlineLevel="4">
      <c r="A4648" s="1154" t="s">
        <v>8640</v>
      </c>
      <c r="B4648" s="1159" t="s">
        <v>8641</v>
      </c>
      <c r="C4648" s="1154" t="s">
        <v>763</v>
      </c>
      <c r="D4648" s="1156">
        <v>3.17</v>
      </c>
    </row>
    <row r="4649" spans="1:4" ht="11.85" hidden="1" customHeight="1" outlineLevel="2" collapsed="1">
      <c r="A4649" s="1140"/>
      <c r="B4649" s="1143" t="s">
        <v>8642</v>
      </c>
      <c r="C4649" s="1140"/>
      <c r="D4649" s="1141">
        <v>31.38</v>
      </c>
    </row>
    <row r="4650" spans="1:4" ht="11.85" hidden="1" customHeight="1" outlineLevel="3">
      <c r="A4650" s="1154" t="s">
        <v>8643</v>
      </c>
      <c r="B4650" s="1158" t="s">
        <v>8644</v>
      </c>
      <c r="C4650" s="1154" t="s">
        <v>763</v>
      </c>
      <c r="D4650" s="1156">
        <v>1.28</v>
      </c>
    </row>
    <row r="4651" spans="1:4" ht="11.85" hidden="1" customHeight="1" outlineLevel="3">
      <c r="A4651" s="1154"/>
      <c r="B4651" s="1158" t="s">
        <v>8645</v>
      </c>
      <c r="C4651" s="1154" t="s">
        <v>763</v>
      </c>
      <c r="D4651" s="1156">
        <v>2.96</v>
      </c>
    </row>
    <row r="4652" spans="1:4" ht="11.85" hidden="1" customHeight="1" outlineLevel="3">
      <c r="A4652" s="1154"/>
      <c r="B4652" s="1158" t="s">
        <v>8646</v>
      </c>
      <c r="C4652" s="1154" t="s">
        <v>763</v>
      </c>
      <c r="D4652" s="1156">
        <v>1.1000000000000001</v>
      </c>
    </row>
    <row r="4653" spans="1:4" ht="11.85" hidden="1" customHeight="1" outlineLevel="3">
      <c r="A4653" s="1154"/>
      <c r="B4653" s="1158" t="s">
        <v>8647</v>
      </c>
      <c r="C4653" s="1154" t="s">
        <v>763</v>
      </c>
      <c r="D4653" s="1156">
        <v>3.04</v>
      </c>
    </row>
    <row r="4654" spans="1:4" ht="11.85" hidden="1" customHeight="1" outlineLevel="3">
      <c r="A4654" s="1154"/>
      <c r="B4654" s="1158" t="s">
        <v>8648</v>
      </c>
      <c r="C4654" s="1154" t="s">
        <v>763</v>
      </c>
      <c r="D4654" s="1156">
        <v>3.04</v>
      </c>
    </row>
    <row r="4655" spans="1:4" ht="11.85" hidden="1" customHeight="1" outlineLevel="3">
      <c r="A4655" s="1154"/>
      <c r="B4655" s="1158" t="s">
        <v>8649</v>
      </c>
      <c r="C4655" s="1154" t="s">
        <v>763</v>
      </c>
      <c r="D4655" s="1156">
        <v>31.38</v>
      </c>
    </row>
    <row r="4656" spans="1:4" ht="11.85" hidden="1" customHeight="1" outlineLevel="2" collapsed="1">
      <c r="A4656" s="1140"/>
      <c r="B4656" s="1143" t="s">
        <v>8650</v>
      </c>
      <c r="C4656" s="1140"/>
      <c r="D4656" s="1141">
        <v>2.04</v>
      </c>
    </row>
    <row r="4657" spans="1:4" ht="11.85" hidden="1" customHeight="1" outlineLevel="3" collapsed="1">
      <c r="A4657" s="1140"/>
      <c r="B4657" s="1145" t="s">
        <v>8651</v>
      </c>
      <c r="C4657" s="1140"/>
      <c r="D4657" s="1141">
        <v>1.55</v>
      </c>
    </row>
    <row r="4658" spans="1:4" ht="11.85" hidden="1" customHeight="1" outlineLevel="4">
      <c r="A4658" s="1154" t="s">
        <v>8652</v>
      </c>
      <c r="B4658" s="1159" t="s">
        <v>8653</v>
      </c>
      <c r="C4658" s="1154" t="s">
        <v>763</v>
      </c>
      <c r="D4658" s="1156">
        <v>1.55</v>
      </c>
    </row>
    <row r="4659" spans="1:4" ht="11.85" hidden="1" customHeight="1" outlineLevel="4">
      <c r="A4659" s="1154" t="s">
        <v>8654</v>
      </c>
      <c r="B4659" s="1159" t="s">
        <v>8655</v>
      </c>
      <c r="C4659" s="1154" t="s">
        <v>763</v>
      </c>
      <c r="D4659" s="1156">
        <v>0.76</v>
      </c>
    </row>
    <row r="4660" spans="1:4" ht="11.85" hidden="1" customHeight="1" outlineLevel="3" collapsed="1">
      <c r="A4660" s="1140"/>
      <c r="B4660" s="1145" t="s">
        <v>8656</v>
      </c>
      <c r="C4660" s="1140"/>
      <c r="D4660" s="1141">
        <v>2.04</v>
      </c>
    </row>
    <row r="4661" spans="1:4" ht="11.85" hidden="1" customHeight="1" outlineLevel="4">
      <c r="A4661" s="1154" t="s">
        <v>8657</v>
      </c>
      <c r="B4661" s="1159" t="s">
        <v>8658</v>
      </c>
      <c r="C4661" s="1154" t="s">
        <v>763</v>
      </c>
      <c r="D4661" s="1156">
        <v>1.82</v>
      </c>
    </row>
    <row r="4662" spans="1:4" ht="11.85" hidden="1" customHeight="1" outlineLevel="4">
      <c r="A4662" s="1160">
        <v>1018</v>
      </c>
      <c r="B4662" s="1159" t="s">
        <v>8659</v>
      </c>
      <c r="C4662" s="1154" t="s">
        <v>763</v>
      </c>
      <c r="D4662" s="1156">
        <v>2.04</v>
      </c>
    </row>
    <row r="4663" spans="1:4" ht="11.85" hidden="1" customHeight="1" outlineLevel="4">
      <c r="A4663" s="1154"/>
      <c r="B4663" s="1159" t="s">
        <v>8660</v>
      </c>
      <c r="C4663" s="1154" t="s">
        <v>763</v>
      </c>
      <c r="D4663" s="1156">
        <v>1.87</v>
      </c>
    </row>
    <row r="4664" spans="1:4" ht="11.85" hidden="1" customHeight="1" outlineLevel="2" collapsed="1">
      <c r="A4664" s="1140"/>
      <c r="B4664" s="1143" t="s">
        <v>8661</v>
      </c>
      <c r="C4664" s="1140"/>
      <c r="D4664" s="1141">
        <v>2.29</v>
      </c>
    </row>
    <row r="4665" spans="1:4" ht="11.85" hidden="1" customHeight="1" outlineLevel="3" collapsed="1">
      <c r="A4665" s="1140"/>
      <c r="B4665" s="1145" t="s">
        <v>8662</v>
      </c>
      <c r="C4665" s="1140"/>
      <c r="D4665" s="1141">
        <v>1.9</v>
      </c>
    </row>
    <row r="4666" spans="1:4" ht="11.85" hidden="1" customHeight="1" outlineLevel="4">
      <c r="A4666" s="1154"/>
      <c r="B4666" s="1159" t="s">
        <v>8663</v>
      </c>
      <c r="C4666" s="1154" t="s">
        <v>763</v>
      </c>
      <c r="D4666" s="1156">
        <v>1.9</v>
      </c>
    </row>
    <row r="4667" spans="1:4" ht="11.85" hidden="1" customHeight="1" outlineLevel="3" collapsed="1">
      <c r="A4667" s="1140"/>
      <c r="B4667" s="1145" t="s">
        <v>8664</v>
      </c>
      <c r="C4667" s="1140"/>
      <c r="D4667" s="1141">
        <v>1.86</v>
      </c>
    </row>
    <row r="4668" spans="1:4" ht="11.85" hidden="1" customHeight="1" outlineLevel="4">
      <c r="A4668" s="1154" t="s">
        <v>8665</v>
      </c>
      <c r="B4668" s="1159" t="s">
        <v>8666</v>
      </c>
      <c r="C4668" s="1154" t="s">
        <v>763</v>
      </c>
      <c r="D4668" s="1156">
        <v>1.06</v>
      </c>
    </row>
    <row r="4669" spans="1:4" ht="11.85" hidden="1" customHeight="1" outlineLevel="4">
      <c r="A4669" s="1154" t="s">
        <v>8667</v>
      </c>
      <c r="B4669" s="1159" t="s">
        <v>8668</v>
      </c>
      <c r="C4669" s="1154" t="s">
        <v>763</v>
      </c>
      <c r="D4669" s="1156">
        <v>0.95</v>
      </c>
    </row>
    <row r="4670" spans="1:4" ht="11.85" hidden="1" customHeight="1" outlineLevel="4">
      <c r="A4670" s="1154"/>
      <c r="B4670" s="1159" t="s">
        <v>8669</v>
      </c>
      <c r="C4670" s="1154" t="s">
        <v>763</v>
      </c>
      <c r="D4670" s="1156">
        <v>0.5</v>
      </c>
    </row>
    <row r="4671" spans="1:4" ht="11.85" hidden="1" customHeight="1" outlineLevel="4">
      <c r="A4671" s="1154"/>
      <c r="B4671" s="1159" t="s">
        <v>8670</v>
      </c>
      <c r="C4671" s="1154" t="s">
        <v>763</v>
      </c>
      <c r="D4671" s="1156">
        <v>1.86</v>
      </c>
    </row>
    <row r="4672" spans="1:4" ht="11.85" hidden="1" customHeight="1" outlineLevel="3" collapsed="1">
      <c r="A4672" s="1140"/>
      <c r="B4672" s="1145" t="s">
        <v>8671</v>
      </c>
      <c r="C4672" s="1140"/>
      <c r="D4672" s="1141">
        <v>2.2599999999999998</v>
      </c>
    </row>
    <row r="4673" spans="1:4" ht="11.85" hidden="1" customHeight="1" outlineLevel="4">
      <c r="A4673" s="1154"/>
      <c r="B4673" s="1159" t="s">
        <v>8672</v>
      </c>
      <c r="C4673" s="1154" t="s">
        <v>763</v>
      </c>
      <c r="D4673" s="1156">
        <v>2.2200000000000002</v>
      </c>
    </row>
    <row r="4674" spans="1:4" ht="11.85" hidden="1" customHeight="1" outlineLevel="4">
      <c r="A4674" s="1154"/>
      <c r="B4674" s="1159" t="s">
        <v>8673</v>
      </c>
      <c r="C4674" s="1154" t="s">
        <v>763</v>
      </c>
      <c r="D4674" s="1156">
        <v>2.2599999999999998</v>
      </c>
    </row>
    <row r="4675" spans="1:4" ht="11.85" hidden="1" customHeight="1" outlineLevel="3" collapsed="1">
      <c r="A4675" s="1140"/>
      <c r="B4675" s="1145" t="s">
        <v>8674</v>
      </c>
      <c r="C4675" s="1140"/>
      <c r="D4675" s="1141">
        <v>1.47</v>
      </c>
    </row>
    <row r="4676" spans="1:4" ht="11.85" hidden="1" customHeight="1" outlineLevel="4">
      <c r="A4676" s="1154"/>
      <c r="B4676" s="1159" t="s">
        <v>8675</v>
      </c>
      <c r="C4676" s="1154" t="s">
        <v>763</v>
      </c>
      <c r="D4676" s="1156">
        <v>1.1399999999999999</v>
      </c>
    </row>
    <row r="4677" spans="1:4" ht="11.85" hidden="1" customHeight="1" outlineLevel="4">
      <c r="A4677" s="1154"/>
      <c r="B4677" s="1159" t="s">
        <v>8676</v>
      </c>
      <c r="C4677" s="1154" t="s">
        <v>763</v>
      </c>
      <c r="D4677" s="1156">
        <v>1.47</v>
      </c>
    </row>
    <row r="4678" spans="1:4" ht="11.85" hidden="1" customHeight="1" outlineLevel="4">
      <c r="A4678" s="1160">
        <v>1032</v>
      </c>
      <c r="B4678" s="1159" t="s">
        <v>8677</v>
      </c>
      <c r="C4678" s="1154" t="s">
        <v>763</v>
      </c>
      <c r="D4678" s="1156">
        <v>1.33</v>
      </c>
    </row>
    <row r="4679" spans="1:4" ht="11.85" hidden="1" customHeight="1" outlineLevel="3" collapsed="1">
      <c r="A4679" s="1140"/>
      <c r="B4679" s="1145" t="s">
        <v>8678</v>
      </c>
      <c r="C4679" s="1140"/>
      <c r="D4679" s="1141">
        <v>1.7</v>
      </c>
    </row>
    <row r="4680" spans="1:4" ht="11.85" hidden="1" customHeight="1" outlineLevel="4">
      <c r="A4680" s="1154" t="s">
        <v>8679</v>
      </c>
      <c r="B4680" s="1159" t="s">
        <v>8680</v>
      </c>
      <c r="C4680" s="1154" t="s">
        <v>763</v>
      </c>
      <c r="D4680" s="1156">
        <v>1.47</v>
      </c>
    </row>
    <row r="4681" spans="1:4" ht="11.85" hidden="1" customHeight="1" outlineLevel="4">
      <c r="A4681" s="1160">
        <v>1015</v>
      </c>
      <c r="B4681" s="1159" t="s">
        <v>8681</v>
      </c>
      <c r="C4681" s="1154" t="s">
        <v>763</v>
      </c>
      <c r="D4681" s="1156">
        <v>1.7</v>
      </c>
    </row>
    <row r="4682" spans="1:4" ht="11.85" hidden="1" customHeight="1" outlineLevel="3" collapsed="1">
      <c r="A4682" s="1140"/>
      <c r="B4682" s="1145" t="s">
        <v>8682</v>
      </c>
      <c r="C4682" s="1140"/>
      <c r="D4682" s="1141">
        <v>2.29</v>
      </c>
    </row>
    <row r="4683" spans="1:4" ht="11.85" hidden="1" customHeight="1" outlineLevel="4">
      <c r="A4683" s="1154"/>
      <c r="B4683" s="1159" t="s">
        <v>8683</v>
      </c>
      <c r="C4683" s="1154" t="s">
        <v>763</v>
      </c>
      <c r="D4683" s="1156">
        <v>2.29</v>
      </c>
    </row>
    <row r="4684" spans="1:4" ht="11.85" hidden="1" customHeight="1" outlineLevel="4">
      <c r="A4684" s="1154"/>
      <c r="B4684" s="1159" t="s">
        <v>8684</v>
      </c>
      <c r="C4684" s="1154" t="s">
        <v>763</v>
      </c>
      <c r="D4684" s="1156">
        <v>1.81</v>
      </c>
    </row>
    <row r="4685" spans="1:4" ht="11.85" hidden="1" customHeight="1" outlineLevel="2" collapsed="1">
      <c r="A4685" s="1140"/>
      <c r="B4685" s="1143" t="s">
        <v>8685</v>
      </c>
      <c r="C4685" s="1140"/>
      <c r="D4685" s="1141">
        <v>0.62</v>
      </c>
    </row>
    <row r="4686" spans="1:4" ht="11.85" hidden="1" customHeight="1" outlineLevel="3">
      <c r="A4686" s="1154"/>
      <c r="B4686" s="1158" t="s">
        <v>8686</v>
      </c>
      <c r="C4686" s="1154" t="s">
        <v>763</v>
      </c>
      <c r="D4686" s="1156">
        <v>0.1</v>
      </c>
    </row>
    <row r="4687" spans="1:4" ht="11.85" hidden="1" customHeight="1" outlineLevel="3">
      <c r="A4687" s="1154"/>
      <c r="B4687" s="1158" t="s">
        <v>8687</v>
      </c>
      <c r="C4687" s="1154" t="s">
        <v>763</v>
      </c>
      <c r="D4687" s="1156">
        <v>0.19</v>
      </c>
    </row>
    <row r="4688" spans="1:4" ht="11.85" hidden="1" customHeight="1" outlineLevel="3">
      <c r="A4688" s="1154"/>
      <c r="B4688" s="1158" t="s">
        <v>8688</v>
      </c>
      <c r="C4688" s="1154" t="s">
        <v>763</v>
      </c>
      <c r="D4688" s="1156">
        <v>0.18</v>
      </c>
    </row>
    <row r="4689" spans="1:4" ht="11.85" hidden="1" customHeight="1" outlineLevel="3">
      <c r="A4689" s="1160">
        <v>1033</v>
      </c>
      <c r="B4689" s="1158" t="s">
        <v>8689</v>
      </c>
      <c r="C4689" s="1154" t="s">
        <v>763</v>
      </c>
      <c r="D4689" s="1156">
        <v>0.56999999999999995</v>
      </c>
    </row>
    <row r="4690" spans="1:4" ht="11.85" hidden="1" customHeight="1" outlineLevel="3">
      <c r="A4690" s="1154"/>
      <c r="B4690" s="1158" t="s">
        <v>8690</v>
      </c>
      <c r="C4690" s="1154" t="s">
        <v>763</v>
      </c>
      <c r="D4690" s="1156">
        <v>0.62</v>
      </c>
    </row>
    <row r="4691" spans="1:4" ht="11.85" hidden="1" customHeight="1" outlineLevel="2" collapsed="1">
      <c r="A4691" s="1140"/>
      <c r="B4691" s="1143" t="s">
        <v>8691</v>
      </c>
      <c r="C4691" s="1140"/>
      <c r="D4691" s="1141">
        <v>1.7</v>
      </c>
    </row>
    <row r="4692" spans="1:4" ht="11.85" hidden="1" customHeight="1" outlineLevel="3">
      <c r="A4692" s="1154"/>
      <c r="B4692" s="1158" t="s">
        <v>8692</v>
      </c>
      <c r="C4692" s="1154" t="s">
        <v>763</v>
      </c>
      <c r="D4692" s="1156">
        <v>1.7</v>
      </c>
    </row>
    <row r="4693" spans="1:4" ht="11.85" hidden="1" customHeight="1" outlineLevel="3">
      <c r="A4693" s="1154"/>
      <c r="B4693" s="1158" t="s">
        <v>8693</v>
      </c>
      <c r="C4693" s="1154" t="s">
        <v>763</v>
      </c>
      <c r="D4693" s="1156">
        <v>0.9</v>
      </c>
    </row>
    <row r="4694" spans="1:4" ht="11.85" hidden="1" customHeight="1" outlineLevel="2" collapsed="1">
      <c r="A4694" s="1140"/>
      <c r="B4694" s="1143" t="s">
        <v>8694</v>
      </c>
      <c r="C4694" s="1140"/>
      <c r="D4694" s="1141">
        <v>1.7</v>
      </c>
    </row>
    <row r="4695" spans="1:4" ht="11.85" hidden="1" customHeight="1" outlineLevel="3">
      <c r="A4695" s="1154" t="s">
        <v>8695</v>
      </c>
      <c r="B4695" s="1158" t="s">
        <v>8696</v>
      </c>
      <c r="C4695" s="1154" t="s">
        <v>763</v>
      </c>
      <c r="D4695" s="1156">
        <v>1.7</v>
      </c>
    </row>
    <row r="4696" spans="1:4" ht="11.85" hidden="1" customHeight="1" outlineLevel="3">
      <c r="A4696" s="1154"/>
      <c r="B4696" s="1158" t="s">
        <v>8697</v>
      </c>
      <c r="C4696" s="1154" t="s">
        <v>763</v>
      </c>
      <c r="D4696" s="1156">
        <v>0.72</v>
      </c>
    </row>
    <row r="4697" spans="1:4" ht="11.85" hidden="1" customHeight="1" outlineLevel="3">
      <c r="A4697" s="1154"/>
      <c r="B4697" s="1158" t="s">
        <v>8698</v>
      </c>
      <c r="C4697" s="1154" t="s">
        <v>763</v>
      </c>
      <c r="D4697" s="1156">
        <v>1.53</v>
      </c>
    </row>
    <row r="4698" spans="1:4" ht="11.85" hidden="1" customHeight="1" outlineLevel="3">
      <c r="A4698" s="1154"/>
      <c r="B4698" s="1158" t="s">
        <v>8699</v>
      </c>
      <c r="C4698" s="1154" t="s">
        <v>763</v>
      </c>
      <c r="D4698" s="1156">
        <v>1.62</v>
      </c>
    </row>
    <row r="4699" spans="1:4" ht="11.85" hidden="1" customHeight="1" outlineLevel="2" collapsed="1">
      <c r="A4699" s="1140"/>
      <c r="B4699" s="1143" t="s">
        <v>8700</v>
      </c>
      <c r="C4699" s="1140"/>
      <c r="D4699" s="1141">
        <v>0.84</v>
      </c>
    </row>
    <row r="4700" spans="1:4" ht="11.85" hidden="1" customHeight="1" outlineLevel="3">
      <c r="A4700" s="1154" t="s">
        <v>8701</v>
      </c>
      <c r="B4700" s="1158" t="s">
        <v>8702</v>
      </c>
      <c r="C4700" s="1154" t="s">
        <v>763</v>
      </c>
      <c r="D4700" s="1156">
        <v>0.76</v>
      </c>
    </row>
    <row r="4701" spans="1:4" ht="11.85" hidden="1" customHeight="1" outlineLevel="3">
      <c r="A4701" s="1154"/>
      <c r="B4701" s="1158" t="s">
        <v>8703</v>
      </c>
      <c r="C4701" s="1154" t="s">
        <v>763</v>
      </c>
      <c r="D4701" s="1156">
        <v>0.36</v>
      </c>
    </row>
    <row r="4702" spans="1:4" ht="11.85" hidden="1" customHeight="1" outlineLevel="3">
      <c r="A4702" s="1160">
        <v>1019</v>
      </c>
      <c r="B4702" s="1158" t="s">
        <v>8704</v>
      </c>
      <c r="C4702" s="1154" t="s">
        <v>763</v>
      </c>
      <c r="D4702" s="1156">
        <v>0.84</v>
      </c>
    </row>
    <row r="4703" spans="1:4" ht="11.85" hidden="1" customHeight="1" outlineLevel="3">
      <c r="A4703" s="1154"/>
      <c r="B4703" s="1158" t="s">
        <v>8705</v>
      </c>
      <c r="C4703" s="1154" t="s">
        <v>763</v>
      </c>
      <c r="D4703" s="1156">
        <v>0.64</v>
      </c>
    </row>
    <row r="4704" spans="1:4" ht="11.85" hidden="1" customHeight="1" outlineLevel="3">
      <c r="A4704" s="1154"/>
      <c r="B4704" s="1158" t="s">
        <v>8706</v>
      </c>
      <c r="C4704" s="1154" t="s">
        <v>763</v>
      </c>
      <c r="D4704" s="1156">
        <v>0.45</v>
      </c>
    </row>
    <row r="4705" spans="1:4" ht="11.85" hidden="1" customHeight="1" outlineLevel="3">
      <c r="A4705" s="1154" t="s">
        <v>8707</v>
      </c>
      <c r="B4705" s="1158" t="s">
        <v>8708</v>
      </c>
      <c r="C4705" s="1154" t="s">
        <v>763</v>
      </c>
      <c r="D4705" s="1156">
        <v>0.65</v>
      </c>
    </row>
    <row r="4706" spans="1:4" ht="11.85" hidden="1" customHeight="1" outlineLevel="3">
      <c r="A4706" s="1154"/>
      <c r="B4706" s="1158" t="s">
        <v>8709</v>
      </c>
      <c r="C4706" s="1154" t="s">
        <v>763</v>
      </c>
      <c r="D4706" s="1156">
        <v>0.72</v>
      </c>
    </row>
    <row r="4707" spans="1:4" ht="11.85" hidden="1" customHeight="1" outlineLevel="2" collapsed="1">
      <c r="A4707" s="1140"/>
      <c r="B4707" s="1143" t="s">
        <v>8710</v>
      </c>
      <c r="C4707" s="1140"/>
      <c r="D4707" s="1141">
        <v>0.78</v>
      </c>
    </row>
    <row r="4708" spans="1:4" ht="11.85" hidden="1" customHeight="1" outlineLevel="3">
      <c r="A4708" s="1154" t="s">
        <v>8711</v>
      </c>
      <c r="B4708" s="1158" t="s">
        <v>8712</v>
      </c>
      <c r="C4708" s="1154" t="s">
        <v>763</v>
      </c>
      <c r="D4708" s="1156">
        <v>0.73</v>
      </c>
    </row>
    <row r="4709" spans="1:4" ht="11.85" hidden="1" customHeight="1" outlineLevel="3">
      <c r="A4709" s="1154"/>
      <c r="B4709" s="1158" t="s">
        <v>8713</v>
      </c>
      <c r="C4709" s="1154" t="s">
        <v>763</v>
      </c>
      <c r="D4709" s="1156">
        <v>0.34</v>
      </c>
    </row>
    <row r="4710" spans="1:4" ht="11.85" hidden="1" customHeight="1" outlineLevel="3">
      <c r="A4710" s="1154"/>
      <c r="B4710" s="1158" t="s">
        <v>8714</v>
      </c>
      <c r="C4710" s="1154" t="s">
        <v>763</v>
      </c>
      <c r="D4710" s="1156">
        <v>0.78</v>
      </c>
    </row>
    <row r="4711" spans="1:4" ht="11.85" hidden="1" customHeight="1" outlineLevel="3">
      <c r="A4711" s="1154"/>
      <c r="B4711" s="1158" t="s">
        <v>8715</v>
      </c>
      <c r="C4711" s="1154" t="s">
        <v>763</v>
      </c>
      <c r="D4711" s="1156">
        <v>0.59</v>
      </c>
    </row>
    <row r="4712" spans="1:4" ht="11.85" hidden="1" customHeight="1" outlineLevel="3">
      <c r="A4712" s="1154"/>
      <c r="B4712" s="1158" t="s">
        <v>8716</v>
      </c>
      <c r="C4712" s="1154" t="s">
        <v>763</v>
      </c>
      <c r="D4712" s="1156">
        <v>0.63</v>
      </c>
    </row>
    <row r="4713" spans="1:4" ht="11.85" hidden="1" customHeight="1" outlineLevel="3">
      <c r="A4713" s="1154"/>
      <c r="B4713" s="1158" t="s">
        <v>8717</v>
      </c>
      <c r="C4713" s="1154" t="s">
        <v>763</v>
      </c>
      <c r="D4713" s="1156">
        <v>0.55000000000000004</v>
      </c>
    </row>
    <row r="4714" spans="1:4" ht="11.85" hidden="1" customHeight="1" outlineLevel="2" collapsed="1">
      <c r="A4714" s="1140"/>
      <c r="B4714" s="1143" t="s">
        <v>8718</v>
      </c>
      <c r="C4714" s="1140"/>
      <c r="D4714" s="1141">
        <v>0.31</v>
      </c>
    </row>
    <row r="4715" spans="1:4" ht="11.85" hidden="1" customHeight="1" outlineLevel="3">
      <c r="A4715" s="1154"/>
      <c r="B4715" s="1158" t="s">
        <v>8719</v>
      </c>
      <c r="C4715" s="1154" t="s">
        <v>763</v>
      </c>
      <c r="D4715" s="1156">
        <v>0.31</v>
      </c>
    </row>
    <row r="4716" spans="1:4" ht="11.85" hidden="1" customHeight="1" outlineLevel="3">
      <c r="A4716" s="1154"/>
      <c r="B4716" s="1158" t="s">
        <v>8720</v>
      </c>
      <c r="C4716" s="1154" t="s">
        <v>763</v>
      </c>
      <c r="D4716" s="1156">
        <v>0.31</v>
      </c>
    </row>
    <row r="4717" spans="1:4" ht="11.85" hidden="1" customHeight="1" outlineLevel="3">
      <c r="A4717" s="1154"/>
      <c r="B4717" s="1158" t="s">
        <v>8721</v>
      </c>
      <c r="C4717" s="1154" t="s">
        <v>763</v>
      </c>
      <c r="D4717" s="1156">
        <v>0.31</v>
      </c>
    </row>
    <row r="4718" spans="1:4" ht="11.85" hidden="1" customHeight="1" outlineLevel="3">
      <c r="A4718" s="1154"/>
      <c r="B4718" s="1158" t="s">
        <v>8722</v>
      </c>
      <c r="C4718" s="1154" t="s">
        <v>763</v>
      </c>
      <c r="D4718" s="1156">
        <v>0.28000000000000003</v>
      </c>
    </row>
    <row r="4719" spans="1:4" ht="11.85" hidden="1" customHeight="1" outlineLevel="3">
      <c r="A4719" s="1154"/>
      <c r="B4719" s="1158" t="s">
        <v>8723</v>
      </c>
      <c r="C4719" s="1154" t="s">
        <v>763</v>
      </c>
      <c r="D4719" s="1156">
        <v>0.31</v>
      </c>
    </row>
    <row r="4720" spans="1:4" ht="11.85" hidden="1" customHeight="1" outlineLevel="3">
      <c r="A4720" s="1154"/>
      <c r="B4720" s="1158" t="s">
        <v>8724</v>
      </c>
      <c r="C4720" s="1154" t="s">
        <v>763</v>
      </c>
      <c r="D4720" s="1156">
        <v>0.31</v>
      </c>
    </row>
    <row r="4721" spans="1:4" ht="11.85" hidden="1" customHeight="1" outlineLevel="3">
      <c r="A4721" s="1154"/>
      <c r="B4721" s="1158" t="s">
        <v>8725</v>
      </c>
      <c r="C4721" s="1154" t="s">
        <v>763</v>
      </c>
      <c r="D4721" s="1156">
        <v>0.31</v>
      </c>
    </row>
    <row r="4722" spans="1:4" ht="11.85" hidden="1" customHeight="1" outlineLevel="3">
      <c r="A4722" s="1154"/>
      <c r="B4722" s="1158" t="s">
        <v>8726</v>
      </c>
      <c r="C4722" s="1154" t="s">
        <v>763</v>
      </c>
      <c r="D4722" s="1156">
        <v>0.23</v>
      </c>
    </row>
    <row r="4723" spans="1:4" ht="11.85" hidden="1" customHeight="1" outlineLevel="2" collapsed="1">
      <c r="A4723" s="1140"/>
      <c r="B4723" s="1143" t="s">
        <v>8727</v>
      </c>
      <c r="C4723" s="1140"/>
      <c r="D4723" s="1141">
        <v>0.7</v>
      </c>
    </row>
    <row r="4724" spans="1:4" ht="11.85" hidden="1" customHeight="1" outlineLevel="3">
      <c r="A4724" s="1154" t="s">
        <v>8728</v>
      </c>
      <c r="B4724" s="1158" t="s">
        <v>8729</v>
      </c>
      <c r="C4724" s="1154" t="s">
        <v>763</v>
      </c>
      <c r="D4724" s="1156">
        <v>0.7</v>
      </c>
    </row>
    <row r="4725" spans="1:4" ht="11.85" hidden="1" customHeight="1" outlineLevel="1" collapsed="1">
      <c r="A4725" s="1140"/>
      <c r="B4725" s="1142" t="s">
        <v>8730</v>
      </c>
      <c r="C4725" s="1140"/>
      <c r="D4725" s="1141">
        <v>47.37</v>
      </c>
    </row>
    <row r="4726" spans="1:4" ht="11.85" hidden="1" customHeight="1" outlineLevel="2" collapsed="1">
      <c r="A4726" s="1140"/>
      <c r="B4726" s="1143" t="s">
        <v>8731</v>
      </c>
      <c r="C4726" s="1140"/>
      <c r="D4726" s="1141">
        <v>8.35</v>
      </c>
    </row>
    <row r="4727" spans="1:4" ht="11.85" hidden="1" customHeight="1" outlineLevel="3" collapsed="1">
      <c r="A4727" s="1140"/>
      <c r="B4727" s="1145" t="s">
        <v>8732</v>
      </c>
      <c r="C4727" s="1140"/>
      <c r="D4727" s="1141">
        <v>6.84</v>
      </c>
    </row>
    <row r="4728" spans="1:4" ht="11.85" hidden="1" customHeight="1" outlineLevel="4">
      <c r="A4728" s="1154"/>
      <c r="B4728" s="1159" t="s">
        <v>8733</v>
      </c>
      <c r="C4728" s="1154" t="s">
        <v>763</v>
      </c>
      <c r="D4728" s="1156">
        <v>6.84</v>
      </c>
    </row>
    <row r="4729" spans="1:4" ht="11.85" hidden="1" customHeight="1" outlineLevel="4">
      <c r="A4729" s="1154" t="s">
        <v>8734</v>
      </c>
      <c r="B4729" s="1159" t="s">
        <v>8735</v>
      </c>
      <c r="C4729" s="1154" t="s">
        <v>763</v>
      </c>
      <c r="D4729" s="1156">
        <v>5.89</v>
      </c>
    </row>
    <row r="4730" spans="1:4" ht="11.85" hidden="1" customHeight="1" outlineLevel="3" collapsed="1">
      <c r="A4730" s="1140"/>
      <c r="B4730" s="1145" t="s">
        <v>8736</v>
      </c>
      <c r="C4730" s="1140"/>
      <c r="D4730" s="1141">
        <v>8.35</v>
      </c>
    </row>
    <row r="4731" spans="1:4" ht="11.85" hidden="1" customHeight="1" outlineLevel="4">
      <c r="A4731" s="1154"/>
      <c r="B4731" s="1159" t="s">
        <v>8737</v>
      </c>
      <c r="C4731" s="1154" t="s">
        <v>763</v>
      </c>
      <c r="D4731" s="1156">
        <v>8.35</v>
      </c>
    </row>
    <row r="4732" spans="1:4" ht="11.85" hidden="1" customHeight="1" outlineLevel="4">
      <c r="A4732" s="1154" t="s">
        <v>8738</v>
      </c>
      <c r="B4732" s="1159" t="s">
        <v>8739</v>
      </c>
      <c r="C4732" s="1154" t="s">
        <v>763</v>
      </c>
      <c r="D4732" s="1156">
        <v>6.36</v>
      </c>
    </row>
    <row r="4733" spans="1:4" ht="11.85" hidden="1" customHeight="1" outlineLevel="4">
      <c r="A4733" s="1154" t="s">
        <v>8740</v>
      </c>
      <c r="B4733" s="1159" t="s">
        <v>8741</v>
      </c>
      <c r="C4733" s="1154" t="s">
        <v>763</v>
      </c>
      <c r="D4733" s="1156">
        <v>5.89</v>
      </c>
    </row>
    <row r="4734" spans="1:4" ht="11.85" hidden="1" customHeight="1" outlineLevel="3" collapsed="1">
      <c r="A4734" s="1140"/>
      <c r="B4734" s="1145" t="s">
        <v>330</v>
      </c>
      <c r="C4734" s="1140"/>
      <c r="D4734" s="1141">
        <v>6.22</v>
      </c>
    </row>
    <row r="4735" spans="1:4" ht="11.85" hidden="1" customHeight="1" outlineLevel="4">
      <c r="A4735" s="1154"/>
      <c r="B4735" s="1159" t="s">
        <v>8742</v>
      </c>
      <c r="C4735" s="1154" t="s">
        <v>763</v>
      </c>
      <c r="D4735" s="1156">
        <v>6.21</v>
      </c>
    </row>
    <row r="4736" spans="1:4" ht="11.85" hidden="1" customHeight="1" outlineLevel="4">
      <c r="A4736" s="1154"/>
      <c r="B4736" s="1159" t="s">
        <v>8743</v>
      </c>
      <c r="C4736" s="1154" t="s">
        <v>763</v>
      </c>
      <c r="D4736" s="1156">
        <v>6.11</v>
      </c>
    </row>
    <row r="4737" spans="1:4" ht="11.85" hidden="1" customHeight="1" outlineLevel="4">
      <c r="A4737" s="1154" t="s">
        <v>8744</v>
      </c>
      <c r="B4737" s="1159" t="s">
        <v>8745</v>
      </c>
      <c r="C4737" s="1154" t="s">
        <v>763</v>
      </c>
      <c r="D4737" s="1156">
        <v>6.22</v>
      </c>
    </row>
    <row r="4738" spans="1:4" ht="11.85" hidden="1" customHeight="1" outlineLevel="4">
      <c r="A4738" s="1154" t="s">
        <v>8746</v>
      </c>
      <c r="B4738" s="1159" t="s">
        <v>8747</v>
      </c>
      <c r="C4738" s="1154" t="s">
        <v>763</v>
      </c>
      <c r="D4738" s="1156">
        <v>5.17</v>
      </c>
    </row>
    <row r="4739" spans="1:4" ht="11.85" hidden="1" customHeight="1" outlineLevel="2" collapsed="1">
      <c r="A4739" s="1140"/>
      <c r="B4739" s="1143" t="s">
        <v>8748</v>
      </c>
      <c r="C4739" s="1140"/>
      <c r="D4739" s="1141">
        <v>47.37</v>
      </c>
    </row>
    <row r="4740" spans="1:4" ht="11.85" hidden="1" customHeight="1" outlineLevel="3" collapsed="1">
      <c r="A4740" s="1140"/>
      <c r="B4740" s="1145" t="s">
        <v>8749</v>
      </c>
      <c r="C4740" s="1140"/>
      <c r="D4740" s="1141">
        <v>7.41</v>
      </c>
    </row>
    <row r="4741" spans="1:4" ht="11.85" hidden="1" customHeight="1" outlineLevel="4">
      <c r="A4741" s="1154"/>
      <c r="B4741" s="1159" t="s">
        <v>8750</v>
      </c>
      <c r="C4741" s="1154" t="s">
        <v>763</v>
      </c>
      <c r="D4741" s="1156">
        <v>4.68</v>
      </c>
    </row>
    <row r="4742" spans="1:4" ht="11.85" hidden="1" customHeight="1" outlineLevel="4">
      <c r="A4742" s="1154" t="s">
        <v>8751</v>
      </c>
      <c r="B4742" s="1159" t="s">
        <v>8752</v>
      </c>
      <c r="C4742" s="1154" t="s">
        <v>763</v>
      </c>
      <c r="D4742" s="1156">
        <v>4.1500000000000004</v>
      </c>
    </row>
    <row r="4743" spans="1:4" ht="11.85" hidden="1" customHeight="1" outlineLevel="4">
      <c r="A4743" s="1154" t="s">
        <v>8753</v>
      </c>
      <c r="B4743" s="1159" t="s">
        <v>8754</v>
      </c>
      <c r="C4743" s="1154" t="s">
        <v>763</v>
      </c>
      <c r="D4743" s="1156">
        <v>4.13</v>
      </c>
    </row>
    <row r="4744" spans="1:4" ht="11.85" hidden="1" customHeight="1" outlineLevel="4">
      <c r="A4744" s="1154" t="s">
        <v>8755</v>
      </c>
      <c r="B4744" s="1159" t="s">
        <v>8756</v>
      </c>
      <c r="C4744" s="1154" t="s">
        <v>763</v>
      </c>
      <c r="D4744" s="1156">
        <v>7.41</v>
      </c>
    </row>
    <row r="4745" spans="1:4" ht="11.85" hidden="1" customHeight="1" outlineLevel="4">
      <c r="A4745" s="1154" t="s">
        <v>8757</v>
      </c>
      <c r="B4745" s="1159" t="s">
        <v>8758</v>
      </c>
      <c r="C4745" s="1154" t="s">
        <v>763</v>
      </c>
      <c r="D4745" s="1156">
        <v>3.71</v>
      </c>
    </row>
    <row r="4746" spans="1:4" ht="11.85" hidden="1" customHeight="1" outlineLevel="3" collapsed="1">
      <c r="A4746" s="1140"/>
      <c r="B4746" s="1145" t="s">
        <v>8759</v>
      </c>
      <c r="C4746" s="1140"/>
      <c r="D4746" s="1141">
        <v>5.22</v>
      </c>
    </row>
    <row r="4747" spans="1:4" ht="11.85" hidden="1" customHeight="1" outlineLevel="4">
      <c r="A4747" s="1154"/>
      <c r="B4747" s="1159" t="s">
        <v>8760</v>
      </c>
      <c r="C4747" s="1154" t="s">
        <v>763</v>
      </c>
      <c r="D4747" s="1156">
        <v>4.68</v>
      </c>
    </row>
    <row r="4748" spans="1:4" ht="11.85" hidden="1" customHeight="1" outlineLevel="4">
      <c r="A4748" s="1154" t="s">
        <v>8761</v>
      </c>
      <c r="B4748" s="1159" t="s">
        <v>8762</v>
      </c>
      <c r="C4748" s="1154" t="s">
        <v>763</v>
      </c>
      <c r="D4748" s="1156">
        <v>4.28</v>
      </c>
    </row>
    <row r="4749" spans="1:4" ht="11.85" hidden="1" customHeight="1" outlineLevel="4">
      <c r="A4749" s="1154" t="s">
        <v>8763</v>
      </c>
      <c r="B4749" s="1159" t="s">
        <v>8764</v>
      </c>
      <c r="C4749" s="1154" t="s">
        <v>763</v>
      </c>
      <c r="D4749" s="1156">
        <v>5.22</v>
      </c>
    </row>
    <row r="4750" spans="1:4" ht="11.85" hidden="1" customHeight="1" outlineLevel="3" collapsed="1">
      <c r="A4750" s="1140"/>
      <c r="B4750" s="1145" t="s">
        <v>8765</v>
      </c>
      <c r="C4750" s="1140"/>
      <c r="D4750" s="1141">
        <v>14.81</v>
      </c>
    </row>
    <row r="4751" spans="1:4" ht="11.85" hidden="1" customHeight="1" outlineLevel="4">
      <c r="A4751" s="1154" t="s">
        <v>8766</v>
      </c>
      <c r="B4751" s="1159" t="s">
        <v>8767</v>
      </c>
      <c r="C4751" s="1154" t="s">
        <v>763</v>
      </c>
      <c r="D4751" s="1156">
        <v>10.11</v>
      </c>
    </row>
    <row r="4752" spans="1:4" ht="11.85" hidden="1" customHeight="1" outlineLevel="4">
      <c r="A4752" s="1154" t="s">
        <v>8768</v>
      </c>
      <c r="B4752" s="1159" t="s">
        <v>8769</v>
      </c>
      <c r="C4752" s="1154" t="s">
        <v>763</v>
      </c>
      <c r="D4752" s="1156">
        <v>14.81</v>
      </c>
    </row>
    <row r="4753" spans="1:4" ht="11.85" hidden="1" customHeight="1" outlineLevel="3" collapsed="1">
      <c r="A4753" s="1140"/>
      <c r="B4753" s="1145" t="s">
        <v>330</v>
      </c>
      <c r="C4753" s="1140"/>
      <c r="D4753" s="1141">
        <v>47.37</v>
      </c>
    </row>
    <row r="4754" spans="1:4" ht="11.85" hidden="1" customHeight="1" outlineLevel="4">
      <c r="A4754" s="1154" t="s">
        <v>8770</v>
      </c>
      <c r="B4754" s="1159" t="s">
        <v>8771</v>
      </c>
      <c r="C4754" s="1154" t="s">
        <v>763</v>
      </c>
      <c r="D4754" s="1156">
        <v>2.5</v>
      </c>
    </row>
    <row r="4755" spans="1:4" ht="11.85" hidden="1" customHeight="1" outlineLevel="4">
      <c r="A4755" s="1160">
        <v>1016</v>
      </c>
      <c r="B4755" s="1159" t="s">
        <v>8772</v>
      </c>
      <c r="C4755" s="1154" t="s">
        <v>763</v>
      </c>
      <c r="D4755" s="1156">
        <v>8.51</v>
      </c>
    </row>
    <row r="4756" spans="1:4" ht="11.85" hidden="1" customHeight="1" outlineLevel="4">
      <c r="A4756" s="1154" t="s">
        <v>8773</v>
      </c>
      <c r="B4756" s="1159" t="s">
        <v>8774</v>
      </c>
      <c r="C4756" s="1154" t="s">
        <v>763</v>
      </c>
      <c r="D4756" s="1156">
        <v>3.24</v>
      </c>
    </row>
    <row r="4757" spans="1:4" ht="11.85" hidden="1" customHeight="1" outlineLevel="4">
      <c r="A4757" s="1154" t="s">
        <v>8775</v>
      </c>
      <c r="B4757" s="1159" t="s">
        <v>8776</v>
      </c>
      <c r="C4757" s="1154" t="s">
        <v>763</v>
      </c>
      <c r="D4757" s="1156">
        <v>3.93</v>
      </c>
    </row>
    <row r="4758" spans="1:4" ht="11.85" hidden="1" customHeight="1" outlineLevel="4">
      <c r="A4758" s="1154" t="s">
        <v>8777</v>
      </c>
      <c r="B4758" s="1159" t="s">
        <v>8778</v>
      </c>
      <c r="C4758" s="1154" t="s">
        <v>763</v>
      </c>
      <c r="D4758" s="1156">
        <v>3.06</v>
      </c>
    </row>
    <row r="4759" spans="1:4" ht="11.85" hidden="1" customHeight="1" outlineLevel="4">
      <c r="A4759" s="1154" t="s">
        <v>8779</v>
      </c>
      <c r="B4759" s="1159" t="s">
        <v>8780</v>
      </c>
      <c r="C4759" s="1154" t="s">
        <v>763</v>
      </c>
      <c r="D4759" s="1156">
        <v>6.2</v>
      </c>
    </row>
    <row r="4760" spans="1:4" ht="11.85" hidden="1" customHeight="1" outlineLevel="4">
      <c r="A4760" s="1154"/>
      <c r="B4760" s="1159" t="s">
        <v>8781</v>
      </c>
      <c r="C4760" s="1154" t="s">
        <v>763</v>
      </c>
      <c r="D4760" s="1156">
        <v>4.07</v>
      </c>
    </row>
    <row r="4761" spans="1:4" ht="11.85" hidden="1" customHeight="1" outlineLevel="4">
      <c r="A4761" s="1154" t="s">
        <v>8782</v>
      </c>
      <c r="B4761" s="1159" t="s">
        <v>8783</v>
      </c>
      <c r="C4761" s="1154" t="s">
        <v>763</v>
      </c>
      <c r="D4761" s="1156">
        <v>26.52</v>
      </c>
    </row>
    <row r="4762" spans="1:4" ht="11.85" hidden="1" customHeight="1" outlineLevel="4">
      <c r="A4762" s="1154" t="s">
        <v>8784</v>
      </c>
      <c r="B4762" s="1159" t="s">
        <v>8785</v>
      </c>
      <c r="C4762" s="1154" t="s">
        <v>763</v>
      </c>
      <c r="D4762" s="1156">
        <v>47.37</v>
      </c>
    </row>
    <row r="4763" spans="1:4" ht="11.85" hidden="1" customHeight="1" outlineLevel="4">
      <c r="A4763" s="1154"/>
      <c r="B4763" s="1159" t="s">
        <v>8786</v>
      </c>
      <c r="C4763" s="1154" t="s">
        <v>763</v>
      </c>
      <c r="D4763" s="1156">
        <v>3.17</v>
      </c>
    </row>
    <row r="4764" spans="1:4" ht="11.85" hidden="1" customHeight="1" outlineLevel="4">
      <c r="A4764" s="1154" t="s">
        <v>8787</v>
      </c>
      <c r="B4764" s="1159" t="s">
        <v>8788</v>
      </c>
      <c r="C4764" s="1154" t="s">
        <v>763</v>
      </c>
      <c r="D4764" s="1156">
        <v>18.21</v>
      </c>
    </row>
    <row r="4765" spans="1:4" ht="11.85" hidden="1" customHeight="1" outlineLevel="4" collapsed="1">
      <c r="A4765" s="1140"/>
      <c r="B4765" s="1146" t="s">
        <v>8736</v>
      </c>
      <c r="C4765" s="1140"/>
      <c r="D4765" s="1141">
        <v>10.24</v>
      </c>
    </row>
    <row r="4766" spans="1:4" ht="11.85" hidden="1" customHeight="1" outlineLevel="5">
      <c r="A4766" s="1154"/>
      <c r="B4766" s="1161" t="s">
        <v>8789</v>
      </c>
      <c r="C4766" s="1154" t="s">
        <v>763</v>
      </c>
      <c r="D4766" s="1156">
        <v>10.24</v>
      </c>
    </row>
    <row r="4767" spans="1:4" ht="11.85" hidden="1" customHeight="1" outlineLevel="5">
      <c r="A4767" s="1154" t="s">
        <v>8790</v>
      </c>
      <c r="B4767" s="1161" t="s">
        <v>8791</v>
      </c>
      <c r="C4767" s="1154" t="s">
        <v>763</v>
      </c>
      <c r="D4767" s="1156">
        <v>5.56</v>
      </c>
    </row>
    <row r="4768" spans="1:4" ht="11.85" hidden="1" customHeight="1" outlineLevel="5">
      <c r="A4768" s="1154" t="s">
        <v>8792</v>
      </c>
      <c r="B4768" s="1161" t="s">
        <v>8793</v>
      </c>
      <c r="C4768" s="1154" t="s">
        <v>763</v>
      </c>
      <c r="D4768" s="1156">
        <v>4.16</v>
      </c>
    </row>
    <row r="4769" spans="1:4" ht="11.85" hidden="1" customHeight="1" outlineLevel="5">
      <c r="A4769" s="1154" t="s">
        <v>8794</v>
      </c>
      <c r="B4769" s="1161" t="s">
        <v>8795</v>
      </c>
      <c r="C4769" s="1154" t="s">
        <v>763</v>
      </c>
      <c r="D4769" s="1156">
        <v>3.75</v>
      </c>
    </row>
    <row r="4770" spans="1:4" ht="11.85" hidden="1" customHeight="1" outlineLevel="5">
      <c r="A4770" s="1154" t="s">
        <v>8796</v>
      </c>
      <c r="B4770" s="1161" t="s">
        <v>8797</v>
      </c>
      <c r="C4770" s="1154" t="s">
        <v>763</v>
      </c>
      <c r="D4770" s="1156">
        <v>4.16</v>
      </c>
    </row>
    <row r="4771" spans="1:4" ht="11.85" hidden="1" customHeight="1" outlineLevel="3" collapsed="1">
      <c r="A4771" s="1140"/>
      <c r="B4771" s="1145" t="s">
        <v>8798</v>
      </c>
      <c r="C4771" s="1140"/>
      <c r="D4771" s="1141">
        <v>4.79</v>
      </c>
    </row>
    <row r="4772" spans="1:4" ht="11.85" hidden="1" customHeight="1" outlineLevel="4">
      <c r="A4772" s="1154"/>
      <c r="B4772" s="1159" t="s">
        <v>8799</v>
      </c>
      <c r="C4772" s="1154" t="s">
        <v>763</v>
      </c>
      <c r="D4772" s="1156">
        <v>3.57</v>
      </c>
    </row>
    <row r="4773" spans="1:4" ht="11.85" hidden="1" customHeight="1" outlineLevel="4">
      <c r="A4773" s="1160">
        <v>1021</v>
      </c>
      <c r="B4773" s="1159" t="s">
        <v>8800</v>
      </c>
      <c r="C4773" s="1154" t="s">
        <v>763</v>
      </c>
      <c r="D4773" s="1156">
        <v>4.79</v>
      </c>
    </row>
    <row r="4774" spans="1:4" ht="11.85" hidden="1" customHeight="1" outlineLevel="4">
      <c r="A4774" s="1154" t="s">
        <v>8801</v>
      </c>
      <c r="B4774" s="1159" t="s">
        <v>8802</v>
      </c>
      <c r="C4774" s="1154" t="s">
        <v>763</v>
      </c>
      <c r="D4774" s="1156">
        <v>3.94</v>
      </c>
    </row>
    <row r="4775" spans="1:4" ht="11.85" hidden="1" customHeight="1" outlineLevel="4">
      <c r="A4775" s="1154" t="s">
        <v>8803</v>
      </c>
      <c r="B4775" s="1159" t="s">
        <v>8804</v>
      </c>
      <c r="C4775" s="1154" t="s">
        <v>763</v>
      </c>
      <c r="D4775" s="1156">
        <v>4.5599999999999996</v>
      </c>
    </row>
    <row r="4776" spans="1:4" ht="11.85" hidden="1" customHeight="1" outlineLevel="2" collapsed="1">
      <c r="A4776" s="1140"/>
      <c r="B4776" s="1143" t="s">
        <v>8805</v>
      </c>
      <c r="C4776" s="1140"/>
      <c r="D4776" s="1141">
        <v>6.4</v>
      </c>
    </row>
    <row r="4777" spans="1:4" ht="11.85" hidden="1" customHeight="1" outlineLevel="3" collapsed="1">
      <c r="A4777" s="1140"/>
      <c r="B4777" s="1145" t="s">
        <v>8806</v>
      </c>
      <c r="C4777" s="1140"/>
      <c r="D4777" s="1141">
        <v>6.4</v>
      </c>
    </row>
    <row r="4778" spans="1:4" ht="11.85" hidden="1" customHeight="1" outlineLevel="4">
      <c r="A4778" s="1154"/>
      <c r="B4778" s="1159" t="s">
        <v>8807</v>
      </c>
      <c r="C4778" s="1154" t="s">
        <v>763</v>
      </c>
      <c r="D4778" s="1156">
        <v>6.4</v>
      </c>
    </row>
    <row r="4779" spans="1:4" ht="11.85" hidden="1" customHeight="1" outlineLevel="4">
      <c r="A4779" s="1154" t="s">
        <v>8808</v>
      </c>
      <c r="B4779" s="1159" t="s">
        <v>8809</v>
      </c>
      <c r="C4779" s="1154" t="s">
        <v>763</v>
      </c>
      <c r="D4779" s="1156">
        <v>5.68</v>
      </c>
    </row>
    <row r="4780" spans="1:4" ht="11.85" hidden="1" customHeight="1" outlineLevel="4">
      <c r="A4780" s="1154" t="s">
        <v>8810</v>
      </c>
      <c r="B4780" s="1159" t="s">
        <v>8811</v>
      </c>
      <c r="C4780" s="1154" t="s">
        <v>763</v>
      </c>
      <c r="D4780" s="1156">
        <v>4.29</v>
      </c>
    </row>
    <row r="4781" spans="1:4" ht="11.85" hidden="1" customHeight="1" outlineLevel="4">
      <c r="A4781" s="1154"/>
      <c r="B4781" s="1159" t="s">
        <v>8812</v>
      </c>
      <c r="C4781" s="1154" t="s">
        <v>763</v>
      </c>
      <c r="D4781" s="1156">
        <v>4.75</v>
      </c>
    </row>
    <row r="4782" spans="1:4" ht="11.85" hidden="1" customHeight="1" outlineLevel="3" collapsed="1">
      <c r="A4782" s="1140"/>
      <c r="B4782" s="1145" t="s">
        <v>8759</v>
      </c>
      <c r="C4782" s="1140"/>
      <c r="D4782" s="1141">
        <v>5.7</v>
      </c>
    </row>
    <row r="4783" spans="1:4" ht="11.85" hidden="1" customHeight="1" outlineLevel="4">
      <c r="A4783" s="1154"/>
      <c r="B4783" s="1159" t="s">
        <v>8813</v>
      </c>
      <c r="C4783" s="1154" t="s">
        <v>763</v>
      </c>
      <c r="D4783" s="1156">
        <v>5.7</v>
      </c>
    </row>
    <row r="4784" spans="1:4" ht="11.85" hidden="1" customHeight="1" outlineLevel="3" collapsed="1">
      <c r="A4784" s="1140"/>
      <c r="B4784" s="1145" t="s">
        <v>8736</v>
      </c>
      <c r="C4784" s="1140"/>
      <c r="D4784" s="1141">
        <v>5.44</v>
      </c>
    </row>
    <row r="4785" spans="1:4" ht="11.85" hidden="1" customHeight="1" outlineLevel="4">
      <c r="A4785" s="1154" t="s">
        <v>8814</v>
      </c>
      <c r="B4785" s="1159" t="s">
        <v>8815</v>
      </c>
      <c r="C4785" s="1154" t="s">
        <v>763</v>
      </c>
      <c r="D4785" s="1156">
        <v>5.44</v>
      </c>
    </row>
    <row r="4786" spans="1:4" ht="11.85" hidden="1" customHeight="1" outlineLevel="4">
      <c r="A4786" s="1154" t="s">
        <v>8816</v>
      </c>
      <c r="B4786" s="1159" t="s">
        <v>8817</v>
      </c>
      <c r="C4786" s="1154" t="s">
        <v>763</v>
      </c>
      <c r="D4786" s="1156">
        <v>4.3</v>
      </c>
    </row>
    <row r="4787" spans="1:4" ht="11.85" hidden="1" customHeight="1" outlineLevel="4">
      <c r="A4787" s="1154"/>
      <c r="B4787" s="1159" t="s">
        <v>8818</v>
      </c>
      <c r="C4787" s="1154" t="s">
        <v>763</v>
      </c>
      <c r="D4787" s="1156">
        <v>5.39</v>
      </c>
    </row>
    <row r="4788" spans="1:4" ht="11.85" hidden="1" customHeight="1" outlineLevel="3" collapsed="1">
      <c r="A4788" s="1140"/>
      <c r="B4788" s="1145" t="s">
        <v>330</v>
      </c>
      <c r="C4788" s="1140"/>
      <c r="D4788" s="1141">
        <v>5.41</v>
      </c>
    </row>
    <row r="4789" spans="1:4" ht="11.85" hidden="1" customHeight="1" outlineLevel="4">
      <c r="A4789" s="1154" t="s">
        <v>8819</v>
      </c>
      <c r="B4789" s="1159" t="s">
        <v>8820</v>
      </c>
      <c r="C4789" s="1154" t="s">
        <v>763</v>
      </c>
      <c r="D4789" s="1156">
        <v>5.41</v>
      </c>
    </row>
    <row r="4790" spans="1:4" ht="11.85" hidden="1" customHeight="1" outlineLevel="4">
      <c r="A4790" s="1154" t="s">
        <v>8821</v>
      </c>
      <c r="B4790" s="1159" t="s">
        <v>8822</v>
      </c>
      <c r="C4790" s="1154" t="s">
        <v>763</v>
      </c>
      <c r="D4790" s="1156">
        <v>4.28</v>
      </c>
    </row>
    <row r="4791" spans="1:4" ht="11.85" hidden="1" customHeight="1" outlineLevel="4">
      <c r="A4791" s="1154" t="s">
        <v>8823</v>
      </c>
      <c r="B4791" s="1159" t="s">
        <v>8824</v>
      </c>
      <c r="C4791" s="1154" t="s">
        <v>763</v>
      </c>
      <c r="D4791" s="1156">
        <v>3.74</v>
      </c>
    </row>
    <row r="4792" spans="1:4" ht="11.85" hidden="1" customHeight="1" outlineLevel="2" collapsed="1">
      <c r="A4792" s="1140"/>
      <c r="B4792" s="1143" t="s">
        <v>8825</v>
      </c>
      <c r="C4792" s="1140"/>
      <c r="D4792" s="1141">
        <v>1.53</v>
      </c>
    </row>
    <row r="4793" spans="1:4" ht="11.85" hidden="1" customHeight="1" outlineLevel="3">
      <c r="A4793" s="1154"/>
      <c r="B4793" s="1158" t="s">
        <v>8826</v>
      </c>
      <c r="C4793" s="1154" t="s">
        <v>763</v>
      </c>
      <c r="D4793" s="1156">
        <v>1.53</v>
      </c>
    </row>
    <row r="4794" spans="1:4" ht="11.85" hidden="1" customHeight="1" outlineLevel="1" collapsed="1">
      <c r="A4794" s="1140"/>
      <c r="B4794" s="1142" t="s">
        <v>8827</v>
      </c>
      <c r="C4794" s="1140"/>
      <c r="D4794" s="1141">
        <v>58.75</v>
      </c>
    </row>
    <row r="4795" spans="1:4" ht="11.85" hidden="1" customHeight="1" outlineLevel="2">
      <c r="A4795" s="1154" t="s">
        <v>8828</v>
      </c>
      <c r="B4795" s="1157" t="s">
        <v>8829</v>
      </c>
      <c r="C4795" s="1154" t="s">
        <v>763</v>
      </c>
      <c r="D4795" s="1156">
        <v>58.75</v>
      </c>
    </row>
    <row r="4796" spans="1:4" ht="11.85" hidden="1" customHeight="1" outlineLevel="2">
      <c r="A4796" s="1154" t="s">
        <v>8830</v>
      </c>
      <c r="B4796" s="1157" t="s">
        <v>8831</v>
      </c>
      <c r="C4796" s="1154" t="s">
        <v>763</v>
      </c>
      <c r="D4796" s="1156">
        <v>13.61</v>
      </c>
    </row>
    <row r="4797" spans="1:4" ht="11.85" hidden="1" customHeight="1" outlineLevel="2">
      <c r="A4797" s="1154" t="s">
        <v>8832</v>
      </c>
      <c r="B4797" s="1157" t="s">
        <v>8833</v>
      </c>
      <c r="C4797" s="1154" t="s">
        <v>763</v>
      </c>
      <c r="D4797" s="1156">
        <v>12.8</v>
      </c>
    </row>
    <row r="4798" spans="1:4" ht="11.85" hidden="1" customHeight="1" outlineLevel="1" collapsed="1">
      <c r="A4798" s="1140"/>
      <c r="B4798" s="1142" t="s">
        <v>8834</v>
      </c>
      <c r="C4798" s="1140"/>
      <c r="D4798" s="1141">
        <v>237.35</v>
      </c>
    </row>
    <row r="4799" spans="1:4" ht="11.85" hidden="1" customHeight="1" outlineLevel="2">
      <c r="A4799" s="1154" t="s">
        <v>8835</v>
      </c>
      <c r="B4799" s="1157" t="s">
        <v>8836</v>
      </c>
      <c r="C4799" s="1154" t="s">
        <v>2312</v>
      </c>
      <c r="D4799" s="1156">
        <v>55.91</v>
      </c>
    </row>
    <row r="4800" spans="1:4" ht="11.85" hidden="1" customHeight="1" outlineLevel="2">
      <c r="A4800" s="1154" t="s">
        <v>8837</v>
      </c>
      <c r="B4800" s="1157" t="s">
        <v>8838</v>
      </c>
      <c r="C4800" s="1154" t="s">
        <v>2312</v>
      </c>
      <c r="D4800" s="1156">
        <v>32.770000000000003</v>
      </c>
    </row>
    <row r="4801" spans="1:4" ht="11.85" hidden="1" customHeight="1" outlineLevel="2">
      <c r="A4801" s="1154"/>
      <c r="B4801" s="1157" t="s">
        <v>8839</v>
      </c>
      <c r="C4801" s="1154" t="s">
        <v>2312</v>
      </c>
      <c r="D4801" s="1156">
        <v>13.32</v>
      </c>
    </row>
    <row r="4802" spans="1:4" ht="11.85" hidden="1" customHeight="1" outlineLevel="2">
      <c r="A4802" s="1154"/>
      <c r="B4802" s="1157" t="s">
        <v>8840</v>
      </c>
      <c r="C4802" s="1154" t="s">
        <v>2312</v>
      </c>
      <c r="D4802" s="1156">
        <v>15.13</v>
      </c>
    </row>
    <row r="4803" spans="1:4" ht="11.85" hidden="1" customHeight="1" outlineLevel="2">
      <c r="A4803" s="1154" t="s">
        <v>8841</v>
      </c>
      <c r="B4803" s="1157" t="s">
        <v>8842</v>
      </c>
      <c r="C4803" s="1154" t="s">
        <v>2312</v>
      </c>
      <c r="D4803" s="1156">
        <v>148.11000000000001</v>
      </c>
    </row>
    <row r="4804" spans="1:4" ht="11.85" hidden="1" customHeight="1" outlineLevel="2">
      <c r="A4804" s="1154"/>
      <c r="B4804" s="1157" t="s">
        <v>8843</v>
      </c>
      <c r="C4804" s="1154" t="s">
        <v>2312</v>
      </c>
      <c r="D4804" s="1156">
        <v>97.6</v>
      </c>
    </row>
    <row r="4805" spans="1:4" ht="11.85" hidden="1" customHeight="1" outlineLevel="2">
      <c r="A4805" s="1154"/>
      <c r="B4805" s="1157" t="s">
        <v>8844</v>
      </c>
      <c r="C4805" s="1154" t="s">
        <v>2312</v>
      </c>
      <c r="D4805" s="1156">
        <v>135.99</v>
      </c>
    </row>
    <row r="4806" spans="1:4" ht="11.85" hidden="1" customHeight="1" outlineLevel="2">
      <c r="A4806" s="1154" t="s">
        <v>8845</v>
      </c>
      <c r="B4806" s="1157" t="s">
        <v>8846</v>
      </c>
      <c r="C4806" s="1154" t="s">
        <v>2312</v>
      </c>
      <c r="D4806" s="1156">
        <v>174.36</v>
      </c>
    </row>
    <row r="4807" spans="1:4" ht="11.85" hidden="1" customHeight="1" outlineLevel="2">
      <c r="A4807" s="1154"/>
      <c r="B4807" s="1157" t="s">
        <v>8847</v>
      </c>
      <c r="C4807" s="1154" t="s">
        <v>2312</v>
      </c>
      <c r="D4807" s="1156">
        <v>6.6</v>
      </c>
    </row>
    <row r="4808" spans="1:4" ht="11.85" hidden="1" customHeight="1" outlineLevel="2">
      <c r="A4808" s="1154" t="s">
        <v>8848</v>
      </c>
      <c r="B4808" s="1157" t="s">
        <v>8849</v>
      </c>
      <c r="C4808" s="1154" t="s">
        <v>763</v>
      </c>
      <c r="D4808" s="1156">
        <v>0.18</v>
      </c>
    </row>
    <row r="4809" spans="1:4" ht="11.85" hidden="1" customHeight="1" outlineLevel="2">
      <c r="A4809" s="1154"/>
      <c r="B4809" s="1157" t="s">
        <v>8850</v>
      </c>
      <c r="C4809" s="1154" t="s">
        <v>763</v>
      </c>
      <c r="D4809" s="1156">
        <v>0.09</v>
      </c>
    </row>
    <row r="4810" spans="1:4" ht="11.85" hidden="1" customHeight="1" outlineLevel="2">
      <c r="A4810" s="1154"/>
      <c r="B4810" s="1157" t="s">
        <v>8851</v>
      </c>
      <c r="C4810" s="1154" t="s">
        <v>2312</v>
      </c>
      <c r="D4810" s="1156">
        <v>88.55</v>
      </c>
    </row>
    <row r="4811" spans="1:4" ht="11.85" hidden="1" customHeight="1" outlineLevel="2">
      <c r="A4811" s="1154" t="s">
        <v>8852</v>
      </c>
      <c r="B4811" s="1157" t="s">
        <v>8853</v>
      </c>
      <c r="C4811" s="1154" t="s">
        <v>2312</v>
      </c>
      <c r="D4811" s="1156">
        <v>44.07</v>
      </c>
    </row>
    <row r="4812" spans="1:4" ht="11.85" hidden="1" customHeight="1" outlineLevel="2">
      <c r="A4812" s="1154"/>
      <c r="B4812" s="1157" t="s">
        <v>8854</v>
      </c>
      <c r="C4812" s="1154" t="s">
        <v>763</v>
      </c>
      <c r="D4812" s="1156">
        <v>0.23</v>
      </c>
    </row>
    <row r="4813" spans="1:4" ht="11.85" hidden="1" customHeight="1" outlineLevel="2">
      <c r="A4813" s="1154"/>
      <c r="B4813" s="1157" t="s">
        <v>8855</v>
      </c>
      <c r="C4813" s="1154" t="s">
        <v>2312</v>
      </c>
      <c r="D4813" s="1156">
        <v>237.35</v>
      </c>
    </row>
    <row r="4814" spans="1:4" ht="11.85" hidden="1" customHeight="1" outlineLevel="2">
      <c r="A4814" s="1154" t="s">
        <v>8856</v>
      </c>
      <c r="B4814" s="1157" t="s">
        <v>8857</v>
      </c>
      <c r="C4814" s="1154" t="s">
        <v>2312</v>
      </c>
      <c r="D4814" s="1156">
        <v>7.22</v>
      </c>
    </row>
    <row r="4815" spans="1:4" ht="11.85" hidden="1" customHeight="1" outlineLevel="2">
      <c r="A4815" s="1154" t="s">
        <v>8856</v>
      </c>
      <c r="B4815" s="1157" t="s">
        <v>8858</v>
      </c>
      <c r="C4815" s="1154" t="s">
        <v>2426</v>
      </c>
      <c r="D4815" s="1156">
        <v>0.09</v>
      </c>
    </row>
    <row r="4816" spans="1:4" ht="11.85" hidden="1" customHeight="1" outlineLevel="1" collapsed="1">
      <c r="A4816" s="1140"/>
      <c r="B4816" s="1142" t="s">
        <v>8859</v>
      </c>
      <c r="C4816" s="1140"/>
      <c r="D4816" s="1141">
        <v>56.96</v>
      </c>
    </row>
    <row r="4817" spans="1:4" ht="11.85" hidden="1" customHeight="1" outlineLevel="2">
      <c r="A4817" s="1154" t="s">
        <v>8860</v>
      </c>
      <c r="B4817" s="1157" t="s">
        <v>8861</v>
      </c>
      <c r="C4817" s="1154" t="s">
        <v>2156</v>
      </c>
      <c r="D4817" s="1156">
        <v>56.96</v>
      </c>
    </row>
    <row r="4818" spans="1:4" ht="11.85" customHeight="1" collapsed="1">
      <c r="A4818" s="1140"/>
      <c r="B4818" s="1140" t="s">
        <v>8862</v>
      </c>
      <c r="C4818" s="1140"/>
      <c r="D4818" s="1148">
        <v>2568.08</v>
      </c>
    </row>
    <row r="4819" spans="1:4" ht="11.85" hidden="1" customHeight="1" outlineLevel="1" collapsed="1">
      <c r="A4819" s="1140"/>
      <c r="B4819" s="1142" t="s">
        <v>8863</v>
      </c>
      <c r="C4819" s="1140"/>
      <c r="D4819" s="1141">
        <v>2.2599999999999998</v>
      </c>
    </row>
    <row r="4820" spans="1:4" ht="22.35" hidden="1" customHeight="1" outlineLevel="2">
      <c r="A4820" s="1154" t="s">
        <v>8864</v>
      </c>
      <c r="B4820" s="1157" t="s">
        <v>8865</v>
      </c>
      <c r="C4820" s="1154" t="s">
        <v>763</v>
      </c>
      <c r="D4820" s="1156">
        <v>1.51</v>
      </c>
    </row>
    <row r="4821" spans="1:4" ht="11.85" hidden="1" customHeight="1" outlineLevel="2">
      <c r="A4821" s="1154" t="s">
        <v>8866</v>
      </c>
      <c r="B4821" s="1157" t="s">
        <v>8867</v>
      </c>
      <c r="C4821" s="1154" t="s">
        <v>763</v>
      </c>
      <c r="D4821" s="1156">
        <v>1.43</v>
      </c>
    </row>
    <row r="4822" spans="1:4" ht="22.35" hidden="1" customHeight="1" outlineLevel="2">
      <c r="A4822" s="1154" t="s">
        <v>8868</v>
      </c>
      <c r="B4822" s="1157" t="s">
        <v>8869</v>
      </c>
      <c r="C4822" s="1154" t="s">
        <v>763</v>
      </c>
      <c r="D4822" s="1156">
        <v>2.2599999999999998</v>
      </c>
    </row>
    <row r="4823" spans="1:4" ht="11.85" hidden="1" customHeight="1" outlineLevel="2">
      <c r="A4823" s="1154" t="s">
        <v>8870</v>
      </c>
      <c r="B4823" s="1157" t="s">
        <v>8871</v>
      </c>
      <c r="C4823" s="1154" t="s">
        <v>763</v>
      </c>
      <c r="D4823" s="1156">
        <v>0.03</v>
      </c>
    </row>
    <row r="4824" spans="1:4" ht="22.35" hidden="1" customHeight="1" outlineLevel="2">
      <c r="A4824" s="1154" t="s">
        <v>8872</v>
      </c>
      <c r="B4824" s="1157" t="s">
        <v>8873</v>
      </c>
      <c r="C4824" s="1154" t="s">
        <v>763</v>
      </c>
      <c r="D4824" s="1156">
        <v>0.05</v>
      </c>
    </row>
    <row r="4825" spans="1:4" ht="11.85" hidden="1" customHeight="1" outlineLevel="2">
      <c r="A4825" s="1154" t="s">
        <v>8874</v>
      </c>
      <c r="B4825" s="1157" t="s">
        <v>8875</v>
      </c>
      <c r="C4825" s="1154" t="s">
        <v>763</v>
      </c>
      <c r="D4825" s="1156">
        <v>0.65</v>
      </c>
    </row>
    <row r="4826" spans="1:4" ht="11.85" hidden="1" customHeight="1" outlineLevel="2">
      <c r="A4826" s="1154" t="s">
        <v>8876</v>
      </c>
      <c r="B4826" s="1157" t="s">
        <v>8877</v>
      </c>
      <c r="C4826" s="1154" t="s">
        <v>763</v>
      </c>
      <c r="D4826" s="1156">
        <v>0.78</v>
      </c>
    </row>
    <row r="4827" spans="1:4" ht="11.85" hidden="1" customHeight="1" outlineLevel="2">
      <c r="A4827" s="1154" t="s">
        <v>8878</v>
      </c>
      <c r="B4827" s="1157" t="s">
        <v>8879</v>
      </c>
      <c r="C4827" s="1154" t="s">
        <v>763</v>
      </c>
      <c r="D4827" s="1156">
        <v>0.43</v>
      </c>
    </row>
    <row r="4828" spans="1:4" ht="11.85" hidden="1" customHeight="1" outlineLevel="2">
      <c r="A4828" s="1154" t="s">
        <v>8880</v>
      </c>
      <c r="B4828" s="1157" t="s">
        <v>8881</v>
      </c>
      <c r="C4828" s="1154" t="s">
        <v>763</v>
      </c>
      <c r="D4828" s="1156">
        <v>0.44</v>
      </c>
    </row>
    <row r="4829" spans="1:4" ht="11.85" hidden="1" customHeight="1" outlineLevel="2">
      <c r="A4829" s="1154" t="s">
        <v>8882</v>
      </c>
      <c r="B4829" s="1157" t="s">
        <v>8883</v>
      </c>
      <c r="C4829" s="1154" t="s">
        <v>763</v>
      </c>
      <c r="D4829" s="1156">
        <v>0.06</v>
      </c>
    </row>
    <row r="4830" spans="1:4" ht="11.85" hidden="1" customHeight="1" outlineLevel="2">
      <c r="A4830" s="1154" t="s">
        <v>8884</v>
      </c>
      <c r="B4830" s="1157" t="s">
        <v>8885</v>
      </c>
      <c r="C4830" s="1154" t="s">
        <v>763</v>
      </c>
      <c r="D4830" s="1156">
        <v>0.61</v>
      </c>
    </row>
    <row r="4831" spans="1:4" ht="11.85" hidden="1" customHeight="1" outlineLevel="2">
      <c r="A4831" s="1154" t="s">
        <v>8886</v>
      </c>
      <c r="B4831" s="1157" t="s">
        <v>8887</v>
      </c>
      <c r="C4831" s="1154" t="s">
        <v>763</v>
      </c>
      <c r="D4831" s="1156">
        <v>0.46</v>
      </c>
    </row>
    <row r="4832" spans="1:4" ht="11.85" hidden="1" customHeight="1" outlineLevel="2">
      <c r="A4832" s="1154" t="s">
        <v>8888</v>
      </c>
      <c r="B4832" s="1157" t="s">
        <v>8889</v>
      </c>
      <c r="C4832" s="1154" t="s">
        <v>763</v>
      </c>
      <c r="D4832" s="1156">
        <v>0.79</v>
      </c>
    </row>
    <row r="4833" spans="1:4" ht="11.85" hidden="1" customHeight="1" outlineLevel="2">
      <c r="A4833" s="1154" t="s">
        <v>8890</v>
      </c>
      <c r="B4833" s="1157" t="s">
        <v>8891</v>
      </c>
      <c r="C4833" s="1154" t="s">
        <v>763</v>
      </c>
      <c r="D4833" s="1156">
        <v>1.08</v>
      </c>
    </row>
    <row r="4834" spans="1:4" ht="11.85" hidden="1" customHeight="1" outlineLevel="2">
      <c r="A4834" s="1154" t="s">
        <v>8892</v>
      </c>
      <c r="B4834" s="1157" t="s">
        <v>8893</v>
      </c>
      <c r="C4834" s="1154" t="s">
        <v>763</v>
      </c>
      <c r="D4834" s="1156">
        <v>0.59</v>
      </c>
    </row>
    <row r="4835" spans="1:4" ht="22.35" hidden="1" customHeight="1" outlineLevel="2">
      <c r="A4835" s="1154" t="s">
        <v>8894</v>
      </c>
      <c r="B4835" s="1157" t="s">
        <v>8895</v>
      </c>
      <c r="C4835" s="1154" t="s">
        <v>763</v>
      </c>
      <c r="D4835" s="1156">
        <v>0.42</v>
      </c>
    </row>
    <row r="4836" spans="1:4" ht="11.85" hidden="1" customHeight="1" outlineLevel="2">
      <c r="A4836" s="1154" t="s">
        <v>8896</v>
      </c>
      <c r="B4836" s="1157" t="s">
        <v>8897</v>
      </c>
      <c r="C4836" s="1154" t="s">
        <v>763</v>
      </c>
      <c r="D4836" s="1156">
        <v>0.2</v>
      </c>
    </row>
    <row r="4837" spans="1:4" ht="11.85" hidden="1" customHeight="1" outlineLevel="2">
      <c r="A4837" s="1154" t="s">
        <v>8898</v>
      </c>
      <c r="B4837" s="1157" t="s">
        <v>8899</v>
      </c>
      <c r="C4837" s="1154" t="s">
        <v>763</v>
      </c>
      <c r="D4837" s="1156">
        <v>0.64</v>
      </c>
    </row>
    <row r="4838" spans="1:4" ht="11.85" hidden="1" customHeight="1" outlineLevel="2">
      <c r="A4838" s="1154" t="s">
        <v>8900</v>
      </c>
      <c r="B4838" s="1157" t="s">
        <v>8901</v>
      </c>
      <c r="C4838" s="1154" t="s">
        <v>763</v>
      </c>
      <c r="D4838" s="1156">
        <v>0.35</v>
      </c>
    </row>
    <row r="4839" spans="1:4" ht="11.85" hidden="1" customHeight="1" outlineLevel="2">
      <c r="A4839" s="1154" t="s">
        <v>8902</v>
      </c>
      <c r="B4839" s="1157" t="s">
        <v>8903</v>
      </c>
      <c r="C4839" s="1154" t="s">
        <v>763</v>
      </c>
      <c r="D4839" s="1156">
        <v>0.13</v>
      </c>
    </row>
    <row r="4840" spans="1:4" ht="11.85" hidden="1" customHeight="1" outlineLevel="2">
      <c r="A4840" s="1154" t="s">
        <v>8904</v>
      </c>
      <c r="B4840" s="1157" t="s">
        <v>8905</v>
      </c>
      <c r="C4840" s="1154" t="s">
        <v>763</v>
      </c>
      <c r="D4840" s="1156">
        <v>0.56999999999999995</v>
      </c>
    </row>
    <row r="4841" spans="1:4" ht="11.85" hidden="1" customHeight="1" outlineLevel="2">
      <c r="A4841" s="1154" t="s">
        <v>8906</v>
      </c>
      <c r="B4841" s="1157" t="s">
        <v>8907</v>
      </c>
      <c r="C4841" s="1154" t="s">
        <v>763</v>
      </c>
      <c r="D4841" s="1156">
        <v>0.21</v>
      </c>
    </row>
    <row r="4842" spans="1:4" ht="22.35" hidden="1" customHeight="1" outlineLevel="2">
      <c r="A4842" s="1154" t="s">
        <v>8908</v>
      </c>
      <c r="B4842" s="1157" t="s">
        <v>8909</v>
      </c>
      <c r="C4842" s="1154" t="s">
        <v>763</v>
      </c>
      <c r="D4842" s="1156">
        <v>0.13</v>
      </c>
    </row>
    <row r="4843" spans="1:4" ht="11.85" hidden="1" customHeight="1" outlineLevel="1" collapsed="1">
      <c r="A4843" s="1140"/>
      <c r="B4843" s="1142" t="s">
        <v>8910</v>
      </c>
      <c r="C4843" s="1140"/>
      <c r="D4843" s="1141">
        <v>3.86</v>
      </c>
    </row>
    <row r="4844" spans="1:4" ht="11.85" hidden="1" customHeight="1" outlineLevel="2" collapsed="1">
      <c r="A4844" s="1140"/>
      <c r="B4844" s="1143" t="s">
        <v>3258</v>
      </c>
      <c r="C4844" s="1140"/>
      <c r="D4844" s="1141">
        <v>3.69</v>
      </c>
    </row>
    <row r="4845" spans="1:4" ht="11.85" hidden="1" customHeight="1" outlineLevel="3">
      <c r="A4845" s="1154" t="s">
        <v>8911</v>
      </c>
      <c r="B4845" s="1158" t="s">
        <v>8912</v>
      </c>
      <c r="C4845" s="1154" t="s">
        <v>763</v>
      </c>
      <c r="D4845" s="1156">
        <v>3.02</v>
      </c>
    </row>
    <row r="4846" spans="1:4" ht="11.85" hidden="1" customHeight="1" outlineLevel="3">
      <c r="A4846" s="1154" t="s">
        <v>8913</v>
      </c>
      <c r="B4846" s="1158" t="s">
        <v>8914</v>
      </c>
      <c r="C4846" s="1154" t="s">
        <v>763</v>
      </c>
      <c r="D4846" s="1156">
        <v>3.69</v>
      </c>
    </row>
    <row r="4847" spans="1:4" ht="22.35" hidden="1" customHeight="1" outlineLevel="3">
      <c r="A4847" s="1154" t="s">
        <v>8915</v>
      </c>
      <c r="B4847" s="1158" t="s">
        <v>8916</v>
      </c>
      <c r="C4847" s="1154" t="s">
        <v>763</v>
      </c>
      <c r="D4847" s="1156">
        <v>1.77</v>
      </c>
    </row>
    <row r="4848" spans="1:4" ht="11.85" hidden="1" customHeight="1" outlineLevel="3">
      <c r="A4848" s="1154" t="s">
        <v>8917</v>
      </c>
      <c r="B4848" s="1158" t="s">
        <v>8918</v>
      </c>
      <c r="C4848" s="1154" t="s">
        <v>763</v>
      </c>
      <c r="D4848" s="1156">
        <v>2.87</v>
      </c>
    </row>
    <row r="4849" spans="1:4" ht="22.35" hidden="1" customHeight="1" outlineLevel="3">
      <c r="A4849" s="1154" t="s">
        <v>8919</v>
      </c>
      <c r="B4849" s="1158" t="s">
        <v>8920</v>
      </c>
      <c r="C4849" s="1154" t="s">
        <v>763</v>
      </c>
      <c r="D4849" s="1156">
        <v>2.8</v>
      </c>
    </row>
    <row r="4850" spans="1:4" ht="11.85" hidden="1" customHeight="1" outlineLevel="3">
      <c r="A4850" s="1154" t="s">
        <v>8921</v>
      </c>
      <c r="B4850" s="1158" t="s">
        <v>8922</v>
      </c>
      <c r="C4850" s="1154" t="s">
        <v>763</v>
      </c>
      <c r="D4850" s="1156">
        <v>3.4</v>
      </c>
    </row>
    <row r="4851" spans="1:4" ht="11.85" hidden="1" customHeight="1" outlineLevel="3">
      <c r="A4851" s="1154" t="s">
        <v>8923</v>
      </c>
      <c r="B4851" s="1158" t="s">
        <v>8924</v>
      </c>
      <c r="C4851" s="1154" t="s">
        <v>763</v>
      </c>
      <c r="D4851" s="1156">
        <v>2.73</v>
      </c>
    </row>
    <row r="4852" spans="1:4" ht="11.85" hidden="1" customHeight="1" outlineLevel="3" collapsed="1">
      <c r="A4852" s="1140"/>
      <c r="B4852" s="1145" t="s">
        <v>8925</v>
      </c>
      <c r="C4852" s="1140"/>
      <c r="D4852" s="1141">
        <v>2.98</v>
      </c>
    </row>
    <row r="4853" spans="1:4" ht="11.85" hidden="1" customHeight="1" outlineLevel="4">
      <c r="A4853" s="1154" t="s">
        <v>8926</v>
      </c>
      <c r="B4853" s="1159" t="s">
        <v>8927</v>
      </c>
      <c r="C4853" s="1154" t="s">
        <v>763</v>
      </c>
      <c r="D4853" s="1156">
        <v>2.98</v>
      </c>
    </row>
    <row r="4854" spans="1:4" ht="11.85" hidden="1" customHeight="1" outlineLevel="2" collapsed="1">
      <c r="A4854" s="1140"/>
      <c r="B4854" s="1143" t="s">
        <v>8928</v>
      </c>
      <c r="C4854" s="1140"/>
      <c r="D4854" s="1141">
        <v>1.76</v>
      </c>
    </row>
    <row r="4855" spans="1:4" ht="11.85" hidden="1" customHeight="1" outlineLevel="3">
      <c r="A4855" s="1154"/>
      <c r="B4855" s="1158" t="s">
        <v>8929</v>
      </c>
      <c r="C4855" s="1154" t="s">
        <v>763</v>
      </c>
      <c r="D4855" s="1156">
        <v>0.56000000000000005</v>
      </c>
    </row>
    <row r="4856" spans="1:4" ht="11.85" hidden="1" customHeight="1" outlineLevel="3">
      <c r="A4856" s="1154" t="s">
        <v>8930</v>
      </c>
      <c r="B4856" s="1158" t="s">
        <v>8931</v>
      </c>
      <c r="C4856" s="1154" t="s">
        <v>763</v>
      </c>
      <c r="D4856" s="1156">
        <v>0.67</v>
      </c>
    </row>
    <row r="4857" spans="1:4" ht="11.85" hidden="1" customHeight="1" outlineLevel="3">
      <c r="A4857" s="1154"/>
      <c r="B4857" s="1158" t="s">
        <v>815</v>
      </c>
      <c r="C4857" s="1154" t="s">
        <v>763</v>
      </c>
      <c r="D4857" s="1156">
        <v>0.62</v>
      </c>
    </row>
    <row r="4858" spans="1:4" ht="11.85" hidden="1" customHeight="1" outlineLevel="3">
      <c r="A4858" s="1154"/>
      <c r="B4858" s="1158" t="s">
        <v>8932</v>
      </c>
      <c r="C4858" s="1154" t="s">
        <v>2156</v>
      </c>
      <c r="D4858" s="1156">
        <v>0.5</v>
      </c>
    </row>
    <row r="4859" spans="1:4" ht="11.85" hidden="1" customHeight="1" outlineLevel="3">
      <c r="A4859" s="1154"/>
      <c r="B4859" s="1158" t="s">
        <v>8933</v>
      </c>
      <c r="C4859" s="1154" t="s">
        <v>763</v>
      </c>
      <c r="D4859" s="1156">
        <v>0.63</v>
      </c>
    </row>
    <row r="4860" spans="1:4" ht="11.85" hidden="1" customHeight="1" outlineLevel="3">
      <c r="A4860" s="1154"/>
      <c r="B4860" s="1158" t="s">
        <v>8934</v>
      </c>
      <c r="C4860" s="1154" t="s">
        <v>763</v>
      </c>
      <c r="D4860" s="1156">
        <v>1.23</v>
      </c>
    </row>
    <row r="4861" spans="1:4" ht="11.85" hidden="1" customHeight="1" outlineLevel="3">
      <c r="A4861" s="1154" t="s">
        <v>8935</v>
      </c>
      <c r="B4861" s="1158" t="s">
        <v>8936</v>
      </c>
      <c r="C4861" s="1154" t="s">
        <v>763</v>
      </c>
      <c r="D4861" s="1156">
        <v>0.61</v>
      </c>
    </row>
    <row r="4862" spans="1:4" ht="11.85" hidden="1" customHeight="1" outlineLevel="3">
      <c r="A4862" s="1154" t="s">
        <v>8937</v>
      </c>
      <c r="B4862" s="1158" t="s">
        <v>8938</v>
      </c>
      <c r="C4862" s="1154" t="s">
        <v>763</v>
      </c>
      <c r="D4862" s="1156">
        <v>0.82</v>
      </c>
    </row>
    <row r="4863" spans="1:4" ht="11.85" hidden="1" customHeight="1" outlineLevel="3">
      <c r="A4863" s="1154" t="s">
        <v>8939</v>
      </c>
      <c r="B4863" s="1158" t="s">
        <v>8940</v>
      </c>
      <c r="C4863" s="1154" t="s">
        <v>763</v>
      </c>
      <c r="D4863" s="1156">
        <v>1.76</v>
      </c>
    </row>
    <row r="4864" spans="1:4" ht="11.85" hidden="1" customHeight="1" outlineLevel="2" collapsed="1">
      <c r="A4864" s="1140"/>
      <c r="B4864" s="1143" t="s">
        <v>3285</v>
      </c>
      <c r="C4864" s="1140"/>
      <c r="D4864" s="1141">
        <v>3.86</v>
      </c>
    </row>
    <row r="4865" spans="1:4" ht="11.85" hidden="1" customHeight="1" outlineLevel="3">
      <c r="A4865" s="1154" t="s">
        <v>8941</v>
      </c>
      <c r="B4865" s="1158" t="s">
        <v>8942</v>
      </c>
      <c r="C4865" s="1154" t="s">
        <v>763</v>
      </c>
      <c r="D4865" s="1156">
        <v>3.86</v>
      </c>
    </row>
    <row r="4866" spans="1:4" ht="11.85" hidden="1" customHeight="1" outlineLevel="3">
      <c r="A4866" s="1154" t="s">
        <v>8943</v>
      </c>
      <c r="B4866" s="1158" t="s">
        <v>8944</v>
      </c>
      <c r="C4866" s="1154" t="s">
        <v>763</v>
      </c>
      <c r="D4866" s="1156">
        <v>3.76</v>
      </c>
    </row>
    <row r="4867" spans="1:4" ht="11.85" hidden="1" customHeight="1" outlineLevel="3">
      <c r="A4867" s="1154" t="s">
        <v>8945</v>
      </c>
      <c r="B4867" s="1158" t="s">
        <v>8946</v>
      </c>
      <c r="C4867" s="1154" t="s">
        <v>763</v>
      </c>
      <c r="D4867" s="1156">
        <v>3.58</v>
      </c>
    </row>
    <row r="4868" spans="1:4" ht="11.85" hidden="1" customHeight="1" outlineLevel="3">
      <c r="A4868" s="1154" t="s">
        <v>8947</v>
      </c>
      <c r="B4868" s="1158" t="s">
        <v>8948</v>
      </c>
      <c r="C4868" s="1154" t="s">
        <v>763</v>
      </c>
      <c r="D4868" s="1156">
        <v>2.69</v>
      </c>
    </row>
    <row r="4869" spans="1:4" ht="11.85" hidden="1" customHeight="1" outlineLevel="3">
      <c r="A4869" s="1154" t="s">
        <v>8949</v>
      </c>
      <c r="B4869" s="1158" t="s">
        <v>8950</v>
      </c>
      <c r="C4869" s="1154" t="s">
        <v>763</v>
      </c>
      <c r="D4869" s="1156">
        <v>2.73</v>
      </c>
    </row>
    <row r="4870" spans="1:4" ht="11.85" hidden="1" customHeight="1" outlineLevel="1" collapsed="1">
      <c r="A4870" s="1140"/>
      <c r="B4870" s="1142" t="s">
        <v>8951</v>
      </c>
      <c r="C4870" s="1140"/>
      <c r="D4870" s="1148">
        <v>2568.08</v>
      </c>
    </row>
    <row r="4871" spans="1:4" ht="11.85" hidden="1" customHeight="1" outlineLevel="2" collapsed="1">
      <c r="A4871" s="1140"/>
      <c r="B4871" s="1143" t="s">
        <v>3258</v>
      </c>
      <c r="C4871" s="1140"/>
      <c r="D4871" s="1148">
        <v>2568.08</v>
      </c>
    </row>
    <row r="4872" spans="1:4" ht="11.85" hidden="1" customHeight="1" outlineLevel="3" collapsed="1">
      <c r="A4872" s="1140"/>
      <c r="B4872" s="1145" t="s">
        <v>8952</v>
      </c>
      <c r="C4872" s="1140"/>
      <c r="D4872" s="1148">
        <v>2568.08</v>
      </c>
    </row>
    <row r="4873" spans="1:4" ht="22.35" hidden="1" customHeight="1" outlineLevel="4">
      <c r="A4873" s="1154" t="s">
        <v>8953</v>
      </c>
      <c r="B4873" s="1159" t="s">
        <v>8954</v>
      </c>
      <c r="C4873" s="1154" t="s">
        <v>2312</v>
      </c>
      <c r="D4873" s="1163">
        <v>1908.5</v>
      </c>
    </row>
    <row r="4874" spans="1:4" ht="22.35" hidden="1" customHeight="1" outlineLevel="4">
      <c r="A4874" s="1154" t="s">
        <v>8955</v>
      </c>
      <c r="B4874" s="1159" t="s">
        <v>8956</v>
      </c>
      <c r="C4874" s="1154" t="s">
        <v>2312</v>
      </c>
      <c r="D4874" s="1156">
        <v>551.17999999999995</v>
      </c>
    </row>
    <row r="4875" spans="1:4" ht="11.85" hidden="1" customHeight="1" outlineLevel="4">
      <c r="A4875" s="1154" t="s">
        <v>8957</v>
      </c>
      <c r="B4875" s="1159" t="s">
        <v>8958</v>
      </c>
      <c r="C4875" s="1154" t="s">
        <v>763</v>
      </c>
      <c r="D4875" s="1156">
        <v>0.21</v>
      </c>
    </row>
    <row r="4876" spans="1:4" ht="11.85" hidden="1" customHeight="1" outlineLevel="4">
      <c r="A4876" s="1154" t="s">
        <v>8959</v>
      </c>
      <c r="B4876" s="1159" t="s">
        <v>8960</v>
      </c>
      <c r="C4876" s="1154" t="s">
        <v>763</v>
      </c>
      <c r="D4876" s="1156">
        <v>0.97</v>
      </c>
    </row>
    <row r="4877" spans="1:4" ht="22.35" hidden="1" customHeight="1" outlineLevel="4">
      <c r="A4877" s="1154" t="s">
        <v>8961</v>
      </c>
      <c r="B4877" s="1159" t="s">
        <v>8962</v>
      </c>
      <c r="C4877" s="1154" t="s">
        <v>763</v>
      </c>
      <c r="D4877" s="1156">
        <v>0.28000000000000003</v>
      </c>
    </row>
    <row r="4878" spans="1:4" ht="11.85" hidden="1" customHeight="1" outlineLevel="4">
      <c r="A4878" s="1154" t="s">
        <v>8963</v>
      </c>
      <c r="B4878" s="1159" t="s">
        <v>8964</v>
      </c>
      <c r="C4878" s="1154" t="s">
        <v>763</v>
      </c>
      <c r="D4878" s="1156">
        <v>0.2</v>
      </c>
    </row>
    <row r="4879" spans="1:4" ht="11.85" hidden="1" customHeight="1" outlineLevel="4">
      <c r="A4879" s="1154" t="s">
        <v>8965</v>
      </c>
      <c r="B4879" s="1159" t="s">
        <v>8966</v>
      </c>
      <c r="C4879" s="1154" t="s">
        <v>2312</v>
      </c>
      <c r="D4879" s="1156">
        <v>169.88</v>
      </c>
    </row>
    <row r="4880" spans="1:4" ht="11.85" hidden="1" customHeight="1" outlineLevel="4">
      <c r="A4880" s="1154" t="s">
        <v>8967</v>
      </c>
      <c r="B4880" s="1159" t="s">
        <v>8968</v>
      </c>
      <c r="C4880" s="1154" t="s">
        <v>2312</v>
      </c>
      <c r="D4880" s="1156">
        <v>224.75</v>
      </c>
    </row>
    <row r="4881" spans="1:4" ht="11.85" hidden="1" customHeight="1" outlineLevel="4">
      <c r="A4881" s="1154" t="s">
        <v>8969</v>
      </c>
      <c r="B4881" s="1159" t="s">
        <v>8970</v>
      </c>
      <c r="C4881" s="1154" t="s">
        <v>2312</v>
      </c>
      <c r="D4881" s="1163">
        <v>2568.08</v>
      </c>
    </row>
    <row r="4882" spans="1:4" ht="11.85" hidden="1" customHeight="1" outlineLevel="4">
      <c r="A4882" s="1154" t="s">
        <v>8971</v>
      </c>
      <c r="B4882" s="1159" t="s">
        <v>8972</v>
      </c>
      <c r="C4882" s="1154" t="s">
        <v>2312</v>
      </c>
      <c r="D4882" s="1163">
        <v>2057.9699999999998</v>
      </c>
    </row>
    <row r="4883" spans="1:4" ht="11.85" hidden="1" customHeight="1" outlineLevel="4">
      <c r="A4883" s="1154" t="s">
        <v>8973</v>
      </c>
      <c r="B4883" s="1159" t="s">
        <v>8974</v>
      </c>
      <c r="C4883" s="1154" t="s">
        <v>2312</v>
      </c>
      <c r="D4883" s="1163">
        <v>1973.92</v>
      </c>
    </row>
    <row r="4884" spans="1:4" ht="11.85" hidden="1" customHeight="1" outlineLevel="4">
      <c r="A4884" s="1154" t="s">
        <v>8975</v>
      </c>
      <c r="B4884" s="1159" t="s">
        <v>8976</v>
      </c>
      <c r="C4884" s="1154" t="s">
        <v>2312</v>
      </c>
      <c r="D4884" s="1163">
        <v>2266.88</v>
      </c>
    </row>
    <row r="4885" spans="1:4" ht="11.85" hidden="1" customHeight="1" outlineLevel="4">
      <c r="A4885" s="1154" t="s">
        <v>8977</v>
      </c>
      <c r="B4885" s="1159" t="s">
        <v>8978</v>
      </c>
      <c r="C4885" s="1154" t="s">
        <v>2312</v>
      </c>
      <c r="D4885" s="1163">
        <v>1696.53</v>
      </c>
    </row>
    <row r="4886" spans="1:4" ht="11.85" hidden="1" customHeight="1" outlineLevel="4">
      <c r="A4886" s="1154" t="s">
        <v>8979</v>
      </c>
      <c r="B4886" s="1159" t="s">
        <v>8980</v>
      </c>
      <c r="C4886" s="1154" t="s">
        <v>2312</v>
      </c>
      <c r="D4886" s="1163">
        <v>1808.1</v>
      </c>
    </row>
    <row r="4887" spans="1:4" ht="22.35" hidden="1" customHeight="1" outlineLevel="4">
      <c r="A4887" s="1154" t="s">
        <v>8981</v>
      </c>
      <c r="B4887" s="1159" t="s">
        <v>8982</v>
      </c>
      <c r="C4887" s="1154" t="s">
        <v>2312</v>
      </c>
      <c r="D4887" s="1163">
        <v>2473.11</v>
      </c>
    </row>
    <row r="4888" spans="1:4" ht="11.85" hidden="1" customHeight="1" outlineLevel="4">
      <c r="A4888" s="1154" t="s">
        <v>8983</v>
      </c>
      <c r="B4888" s="1159" t="s">
        <v>8984</v>
      </c>
      <c r="C4888" s="1154" t="s">
        <v>763</v>
      </c>
      <c r="D4888" s="1156">
        <v>1.04</v>
      </c>
    </row>
    <row r="4889" spans="1:4" ht="11.85" hidden="1" customHeight="1" outlineLevel="4">
      <c r="A4889" s="1154" t="s">
        <v>8985</v>
      </c>
      <c r="B4889" s="1159" t="s">
        <v>8986</v>
      </c>
      <c r="C4889" s="1154" t="s">
        <v>2312</v>
      </c>
      <c r="D4889" s="1163">
        <v>1003.66</v>
      </c>
    </row>
    <row r="4890" spans="1:4" ht="11.85" hidden="1" customHeight="1" outlineLevel="4">
      <c r="A4890" s="1154" t="s">
        <v>8987</v>
      </c>
      <c r="B4890" s="1159" t="s">
        <v>8988</v>
      </c>
      <c r="C4890" s="1154" t="s">
        <v>2312</v>
      </c>
      <c r="D4890" s="1156">
        <v>608.16999999999996</v>
      </c>
    </row>
    <row r="4891" spans="1:4" ht="11.85" hidden="1" customHeight="1" outlineLevel="4">
      <c r="A4891" s="1154" t="s">
        <v>8989</v>
      </c>
      <c r="B4891" s="1159" t="s">
        <v>8990</v>
      </c>
      <c r="C4891" s="1154" t="s">
        <v>2312</v>
      </c>
      <c r="D4891" s="1156">
        <v>785.77</v>
      </c>
    </row>
    <row r="4892" spans="1:4" ht="11.85" hidden="1" customHeight="1" outlineLevel="4">
      <c r="A4892" s="1154" t="s">
        <v>8991</v>
      </c>
      <c r="B4892" s="1159" t="s">
        <v>8992</v>
      </c>
      <c r="C4892" s="1154" t="s">
        <v>763</v>
      </c>
      <c r="D4892" s="1156">
        <v>0.94</v>
      </c>
    </row>
    <row r="4893" spans="1:4" ht="11.85" hidden="1" customHeight="1" outlineLevel="4">
      <c r="A4893" s="1154" t="s">
        <v>8993</v>
      </c>
      <c r="B4893" s="1159" t="s">
        <v>8994</v>
      </c>
      <c r="C4893" s="1154" t="s">
        <v>763</v>
      </c>
      <c r="D4893" s="1156">
        <v>0.87</v>
      </c>
    </row>
    <row r="4894" spans="1:4" ht="11.85" hidden="1" customHeight="1" outlineLevel="4">
      <c r="A4894" s="1154" t="s">
        <v>8995</v>
      </c>
      <c r="B4894" s="1159" t="s">
        <v>8996</v>
      </c>
      <c r="C4894" s="1154" t="s">
        <v>763</v>
      </c>
      <c r="D4894" s="1156">
        <v>0.74</v>
      </c>
    </row>
    <row r="4895" spans="1:4" ht="11.85" hidden="1" customHeight="1" outlineLevel="4">
      <c r="A4895" s="1154" t="s">
        <v>8997</v>
      </c>
      <c r="B4895" s="1159" t="s">
        <v>8998</v>
      </c>
      <c r="C4895" s="1154" t="s">
        <v>2312</v>
      </c>
      <c r="D4895" s="1156">
        <v>883.12</v>
      </c>
    </row>
    <row r="4896" spans="1:4" ht="11.85" hidden="1" customHeight="1" outlineLevel="4">
      <c r="A4896" s="1154" t="s">
        <v>8999</v>
      </c>
      <c r="B4896" s="1159" t="s">
        <v>9000</v>
      </c>
      <c r="C4896" s="1154" t="s">
        <v>2312</v>
      </c>
      <c r="D4896" s="1163">
        <v>2131.96</v>
      </c>
    </row>
    <row r="4897" spans="1:4" ht="11.85" hidden="1" customHeight="1" outlineLevel="3" collapsed="1">
      <c r="A4897" s="1140"/>
      <c r="B4897" s="1145" t="s">
        <v>9001</v>
      </c>
      <c r="C4897" s="1140"/>
      <c r="D4897" s="1148">
        <v>1870.81</v>
      </c>
    </row>
    <row r="4898" spans="1:4" ht="11.85" hidden="1" customHeight="1" outlineLevel="4">
      <c r="A4898" s="1154" t="s">
        <v>9002</v>
      </c>
      <c r="B4898" s="1159" t="s">
        <v>9003</v>
      </c>
      <c r="C4898" s="1154" t="s">
        <v>763</v>
      </c>
      <c r="D4898" s="1156">
        <v>0.19</v>
      </c>
    </row>
    <row r="4899" spans="1:4" ht="11.85" hidden="1" customHeight="1" outlineLevel="4">
      <c r="A4899" s="1154" t="s">
        <v>9004</v>
      </c>
      <c r="B4899" s="1159" t="s">
        <v>9005</v>
      </c>
      <c r="C4899" s="1154" t="s">
        <v>2312</v>
      </c>
      <c r="D4899" s="1156">
        <v>204.57</v>
      </c>
    </row>
    <row r="4900" spans="1:4" ht="11.85" hidden="1" customHeight="1" outlineLevel="4">
      <c r="A4900" s="1154" t="s">
        <v>9006</v>
      </c>
      <c r="B4900" s="1159" t="s">
        <v>9007</v>
      </c>
      <c r="C4900" s="1154" t="s">
        <v>2312</v>
      </c>
      <c r="D4900" s="1156">
        <v>243.96</v>
      </c>
    </row>
    <row r="4901" spans="1:4" ht="11.85" hidden="1" customHeight="1" outlineLevel="4">
      <c r="A4901" s="1154" t="s">
        <v>9008</v>
      </c>
      <c r="B4901" s="1159" t="s">
        <v>9009</v>
      </c>
      <c r="C4901" s="1154" t="s">
        <v>2312</v>
      </c>
      <c r="D4901" s="1163">
        <v>1870.81</v>
      </c>
    </row>
    <row r="4902" spans="1:4" ht="22.35" hidden="1" customHeight="1" outlineLevel="4">
      <c r="A4902" s="1154" t="s">
        <v>9010</v>
      </c>
      <c r="B4902" s="1159" t="s">
        <v>9011</v>
      </c>
      <c r="C4902" s="1154" t="s">
        <v>763</v>
      </c>
      <c r="D4902" s="1156">
        <v>2.56</v>
      </c>
    </row>
    <row r="4903" spans="1:4" ht="11.85" hidden="1" customHeight="1" outlineLevel="4">
      <c r="A4903" s="1154" t="s">
        <v>9012</v>
      </c>
      <c r="B4903" s="1159" t="s">
        <v>9013</v>
      </c>
      <c r="C4903" s="1154" t="s">
        <v>2312</v>
      </c>
      <c r="D4903" s="1163">
        <v>1740.54</v>
      </c>
    </row>
    <row r="4904" spans="1:4" ht="11.85" hidden="1" customHeight="1" outlineLevel="4">
      <c r="A4904" s="1154" t="s">
        <v>9014</v>
      </c>
      <c r="B4904" s="1159" t="s">
        <v>9015</v>
      </c>
      <c r="C4904" s="1154" t="s">
        <v>2312</v>
      </c>
      <c r="D4904" s="1156">
        <v>935.14</v>
      </c>
    </row>
    <row r="4905" spans="1:4" ht="11.85" hidden="1" customHeight="1" outlineLevel="4">
      <c r="A4905" s="1154" t="s">
        <v>9016</v>
      </c>
      <c r="B4905" s="1159" t="s">
        <v>9017</v>
      </c>
      <c r="C4905" s="1154" t="s">
        <v>2312</v>
      </c>
      <c r="D4905" s="1156">
        <v>741.52</v>
      </c>
    </row>
    <row r="4906" spans="1:4" ht="11.85" hidden="1" customHeight="1" outlineLevel="4">
      <c r="A4906" s="1154" t="s">
        <v>9018</v>
      </c>
      <c r="B4906" s="1159" t="s">
        <v>9019</v>
      </c>
      <c r="C4906" s="1154" t="s">
        <v>2312</v>
      </c>
      <c r="D4906" s="1156">
        <v>582.24</v>
      </c>
    </row>
    <row r="4907" spans="1:4" ht="11.85" hidden="1" customHeight="1" outlineLevel="4">
      <c r="A4907" s="1154" t="s">
        <v>9020</v>
      </c>
      <c r="B4907" s="1159" t="s">
        <v>9021</v>
      </c>
      <c r="C4907" s="1154" t="s">
        <v>2312</v>
      </c>
      <c r="D4907" s="1163">
        <v>1802.36</v>
      </c>
    </row>
    <row r="4908" spans="1:4" ht="11.85" hidden="1" customHeight="1" outlineLevel="3" collapsed="1">
      <c r="A4908" s="1140"/>
      <c r="B4908" s="1145" t="s">
        <v>9022</v>
      </c>
      <c r="C4908" s="1140"/>
      <c r="D4908" s="1141">
        <v>7.09</v>
      </c>
    </row>
    <row r="4909" spans="1:4" ht="22.35" hidden="1" customHeight="1" outlineLevel="4">
      <c r="A4909" s="1154" t="s">
        <v>9023</v>
      </c>
      <c r="B4909" s="1159" t="s">
        <v>9024</v>
      </c>
      <c r="C4909" s="1154" t="s">
        <v>763</v>
      </c>
      <c r="D4909" s="1156">
        <v>0.59</v>
      </c>
    </row>
    <row r="4910" spans="1:4" ht="22.35" hidden="1" customHeight="1" outlineLevel="4">
      <c r="A4910" s="1154" t="s">
        <v>9025</v>
      </c>
      <c r="B4910" s="1159" t="s">
        <v>9026</v>
      </c>
      <c r="C4910" s="1154" t="s">
        <v>763</v>
      </c>
      <c r="D4910" s="1156">
        <v>7.09</v>
      </c>
    </row>
    <row r="4911" spans="1:4" ht="11.85" hidden="1" customHeight="1" outlineLevel="3" collapsed="1">
      <c r="A4911" s="1140"/>
      <c r="B4911" s="1145" t="s">
        <v>9027</v>
      </c>
      <c r="C4911" s="1140"/>
      <c r="D4911" s="1148">
        <v>1634.72</v>
      </c>
    </row>
    <row r="4912" spans="1:4" ht="22.35" hidden="1" customHeight="1" outlineLevel="4">
      <c r="A4912" s="1154" t="s">
        <v>9028</v>
      </c>
      <c r="B4912" s="1159" t="s">
        <v>9029</v>
      </c>
      <c r="C4912" s="1154" t="s">
        <v>2312</v>
      </c>
      <c r="D4912" s="1163">
        <v>1634.72</v>
      </c>
    </row>
    <row r="4913" spans="1:4" ht="11.85" hidden="1" customHeight="1" outlineLevel="4">
      <c r="A4913" s="1154" t="s">
        <v>9030</v>
      </c>
      <c r="B4913" s="1159" t="s">
        <v>9031</v>
      </c>
      <c r="C4913" s="1154" t="s">
        <v>2156</v>
      </c>
      <c r="D4913" s="1156">
        <v>5.42</v>
      </c>
    </row>
    <row r="4914" spans="1:4" ht="11.85" hidden="1" customHeight="1" outlineLevel="4">
      <c r="A4914" s="1154" t="s">
        <v>9032</v>
      </c>
      <c r="B4914" s="1159" t="s">
        <v>9033</v>
      </c>
      <c r="C4914" s="1154" t="s">
        <v>763</v>
      </c>
      <c r="D4914" s="1156">
        <v>0.1</v>
      </c>
    </row>
    <row r="4915" spans="1:4" ht="11.85" hidden="1" customHeight="1" outlineLevel="4">
      <c r="A4915" s="1154" t="s">
        <v>9034</v>
      </c>
      <c r="B4915" s="1159" t="s">
        <v>9035</v>
      </c>
      <c r="C4915" s="1154" t="s">
        <v>763</v>
      </c>
      <c r="D4915" s="1156">
        <v>0.1</v>
      </c>
    </row>
    <row r="4916" spans="1:4" ht="11.85" hidden="1" customHeight="1" outlineLevel="4">
      <c r="A4916" s="1154" t="s">
        <v>9036</v>
      </c>
      <c r="B4916" s="1159" t="s">
        <v>9037</v>
      </c>
      <c r="C4916" s="1154" t="s">
        <v>763</v>
      </c>
      <c r="D4916" s="1156">
        <v>0.11</v>
      </c>
    </row>
    <row r="4917" spans="1:4" ht="22.35" hidden="1" customHeight="1" outlineLevel="4">
      <c r="A4917" s="1154" t="s">
        <v>9038</v>
      </c>
      <c r="B4917" s="1159" t="s">
        <v>9039</v>
      </c>
      <c r="C4917" s="1154" t="s">
        <v>763</v>
      </c>
      <c r="D4917" s="1156">
        <v>0.1</v>
      </c>
    </row>
    <row r="4918" spans="1:4" ht="22.35" hidden="1" customHeight="1" outlineLevel="4">
      <c r="A4918" s="1154" t="s">
        <v>9040</v>
      </c>
      <c r="B4918" s="1159" t="s">
        <v>9041</v>
      </c>
      <c r="C4918" s="1154" t="s">
        <v>763</v>
      </c>
      <c r="D4918" s="1156">
        <v>0.1</v>
      </c>
    </row>
    <row r="4919" spans="1:4" ht="11.85" hidden="1" customHeight="1" outlineLevel="3" collapsed="1">
      <c r="A4919" s="1140"/>
      <c r="B4919" s="1145" t="s">
        <v>9042</v>
      </c>
      <c r="C4919" s="1140"/>
      <c r="D4919" s="1148">
        <v>2204.38</v>
      </c>
    </row>
    <row r="4920" spans="1:4" ht="11.85" hidden="1" customHeight="1" outlineLevel="4">
      <c r="A4920" s="1154" t="s">
        <v>9043</v>
      </c>
      <c r="B4920" s="1159" t="s">
        <v>9044</v>
      </c>
      <c r="C4920" s="1154" t="s">
        <v>763</v>
      </c>
      <c r="D4920" s="1156">
        <v>0.09</v>
      </c>
    </row>
    <row r="4921" spans="1:4" ht="11.85" hidden="1" customHeight="1" outlineLevel="4">
      <c r="A4921" s="1154" t="s">
        <v>9045</v>
      </c>
      <c r="B4921" s="1159" t="s">
        <v>9046</v>
      </c>
      <c r="C4921" s="1154" t="s">
        <v>763</v>
      </c>
      <c r="D4921" s="1156">
        <v>0.09</v>
      </c>
    </row>
    <row r="4922" spans="1:4" ht="11.85" hidden="1" customHeight="1" outlineLevel="4">
      <c r="A4922" s="1154" t="s">
        <v>9047</v>
      </c>
      <c r="B4922" s="1159" t="s">
        <v>9048</v>
      </c>
      <c r="C4922" s="1154" t="s">
        <v>763</v>
      </c>
      <c r="D4922" s="1156">
        <v>0.24</v>
      </c>
    </row>
    <row r="4923" spans="1:4" ht="11.85" hidden="1" customHeight="1" outlineLevel="4">
      <c r="A4923" s="1154" t="s">
        <v>9049</v>
      </c>
      <c r="B4923" s="1159" t="s">
        <v>9050</v>
      </c>
      <c r="C4923" s="1154" t="s">
        <v>763</v>
      </c>
      <c r="D4923" s="1156">
        <v>0.44</v>
      </c>
    </row>
    <row r="4924" spans="1:4" ht="11.85" hidden="1" customHeight="1" outlineLevel="4">
      <c r="A4924" s="1154" t="s">
        <v>9051</v>
      </c>
      <c r="B4924" s="1159" t="s">
        <v>9052</v>
      </c>
      <c r="C4924" s="1154" t="s">
        <v>763</v>
      </c>
      <c r="D4924" s="1156">
        <v>0.31</v>
      </c>
    </row>
    <row r="4925" spans="1:4" ht="22.35" hidden="1" customHeight="1" outlineLevel="4">
      <c r="A4925" s="1154" t="s">
        <v>9053</v>
      </c>
      <c r="B4925" s="1159" t="s">
        <v>9054</v>
      </c>
      <c r="C4925" s="1154" t="s">
        <v>763</v>
      </c>
      <c r="D4925" s="1156">
        <v>1.58</v>
      </c>
    </row>
    <row r="4926" spans="1:4" ht="11.85" hidden="1" customHeight="1" outlineLevel="4">
      <c r="A4926" s="1154" t="s">
        <v>9055</v>
      </c>
      <c r="B4926" s="1159" t="s">
        <v>9056</v>
      </c>
      <c r="C4926" s="1154" t="s">
        <v>763</v>
      </c>
      <c r="D4926" s="1156">
        <v>0.43</v>
      </c>
    </row>
    <row r="4927" spans="1:4" ht="22.35" hidden="1" customHeight="1" outlineLevel="4">
      <c r="A4927" s="1154" t="s">
        <v>9057</v>
      </c>
      <c r="B4927" s="1159" t="s">
        <v>9058</v>
      </c>
      <c r="C4927" s="1154" t="s">
        <v>763</v>
      </c>
      <c r="D4927" s="1156">
        <v>0.55000000000000004</v>
      </c>
    </row>
    <row r="4928" spans="1:4" ht="11.85" hidden="1" customHeight="1" outlineLevel="4">
      <c r="A4928" s="1154" t="s">
        <v>9059</v>
      </c>
      <c r="B4928" s="1159" t="s">
        <v>9060</v>
      </c>
      <c r="C4928" s="1154" t="s">
        <v>2312</v>
      </c>
      <c r="D4928" s="1156">
        <v>314.95999999999998</v>
      </c>
    </row>
    <row r="4929" spans="1:4" ht="22.35" hidden="1" customHeight="1" outlineLevel="4">
      <c r="A4929" s="1154" t="s">
        <v>9061</v>
      </c>
      <c r="B4929" s="1159" t="s">
        <v>9062</v>
      </c>
      <c r="C4929" s="1154" t="s">
        <v>763</v>
      </c>
      <c r="D4929" s="1156">
        <v>0.56999999999999995</v>
      </c>
    </row>
    <row r="4930" spans="1:4" ht="22.35" hidden="1" customHeight="1" outlineLevel="4">
      <c r="A4930" s="1154" t="s">
        <v>9063</v>
      </c>
      <c r="B4930" s="1159" t="s">
        <v>9064</v>
      </c>
      <c r="C4930" s="1154" t="s">
        <v>2312</v>
      </c>
      <c r="D4930" s="1156">
        <v>227.56</v>
      </c>
    </row>
    <row r="4931" spans="1:4" ht="11.85" hidden="1" customHeight="1" outlineLevel="4">
      <c r="A4931" s="1154" t="s">
        <v>9065</v>
      </c>
      <c r="B4931" s="1159" t="s">
        <v>9066</v>
      </c>
      <c r="C4931" s="1154" t="s">
        <v>763</v>
      </c>
      <c r="D4931" s="1156">
        <v>0.55000000000000004</v>
      </c>
    </row>
    <row r="4932" spans="1:4" ht="22.35" hidden="1" customHeight="1" outlineLevel="4">
      <c r="A4932" s="1154" t="s">
        <v>9067</v>
      </c>
      <c r="B4932" s="1159" t="s">
        <v>9068</v>
      </c>
      <c r="C4932" s="1154" t="s">
        <v>763</v>
      </c>
      <c r="D4932" s="1156">
        <v>0.57999999999999996</v>
      </c>
    </row>
    <row r="4933" spans="1:4" ht="11.85" hidden="1" customHeight="1" outlineLevel="4">
      <c r="A4933" s="1154" t="s">
        <v>9069</v>
      </c>
      <c r="B4933" s="1159" t="s">
        <v>9070</v>
      </c>
      <c r="C4933" s="1154" t="s">
        <v>763</v>
      </c>
      <c r="D4933" s="1156">
        <v>0.5</v>
      </c>
    </row>
    <row r="4934" spans="1:4" ht="22.35" hidden="1" customHeight="1" outlineLevel="4">
      <c r="A4934" s="1154" t="s">
        <v>9071</v>
      </c>
      <c r="B4934" s="1159" t="s">
        <v>9072</v>
      </c>
      <c r="C4934" s="1154" t="s">
        <v>763</v>
      </c>
      <c r="D4934" s="1156">
        <v>0.61</v>
      </c>
    </row>
    <row r="4935" spans="1:4" ht="22.35" hidden="1" customHeight="1" outlineLevel="4">
      <c r="A4935" s="1154" t="s">
        <v>9073</v>
      </c>
      <c r="B4935" s="1159" t="s">
        <v>9074</v>
      </c>
      <c r="C4935" s="1154" t="s">
        <v>763</v>
      </c>
      <c r="D4935" s="1156">
        <v>0.25</v>
      </c>
    </row>
    <row r="4936" spans="1:4" ht="22.35" hidden="1" customHeight="1" outlineLevel="4">
      <c r="A4936" s="1154" t="s">
        <v>9075</v>
      </c>
      <c r="B4936" s="1159" t="s">
        <v>9076</v>
      </c>
      <c r="C4936" s="1154" t="s">
        <v>763</v>
      </c>
      <c r="D4936" s="1156">
        <v>0.35</v>
      </c>
    </row>
    <row r="4937" spans="1:4" ht="11.85" hidden="1" customHeight="1" outlineLevel="4">
      <c r="A4937" s="1154" t="s">
        <v>9077</v>
      </c>
      <c r="B4937" s="1159" t="s">
        <v>9078</v>
      </c>
      <c r="C4937" s="1154" t="s">
        <v>763</v>
      </c>
      <c r="D4937" s="1156">
        <v>0.64</v>
      </c>
    </row>
    <row r="4938" spans="1:4" ht="11.85" hidden="1" customHeight="1" outlineLevel="4">
      <c r="A4938" s="1154" t="s">
        <v>9079</v>
      </c>
      <c r="B4938" s="1159" t="s">
        <v>9080</v>
      </c>
      <c r="C4938" s="1154" t="s">
        <v>763</v>
      </c>
      <c r="D4938" s="1156">
        <v>4.1399999999999997</v>
      </c>
    </row>
    <row r="4939" spans="1:4" ht="11.85" hidden="1" customHeight="1" outlineLevel="4">
      <c r="A4939" s="1154" t="s">
        <v>9081</v>
      </c>
      <c r="B4939" s="1159" t="s">
        <v>9082</v>
      </c>
      <c r="C4939" s="1154" t="s">
        <v>763</v>
      </c>
      <c r="D4939" s="1156">
        <v>3.74</v>
      </c>
    </row>
    <row r="4940" spans="1:4" ht="22.35" hidden="1" customHeight="1" outlineLevel="4">
      <c r="A4940" s="1154" t="s">
        <v>9083</v>
      </c>
      <c r="B4940" s="1159" t="s">
        <v>9084</v>
      </c>
      <c r="C4940" s="1154" t="s">
        <v>763</v>
      </c>
      <c r="D4940" s="1156">
        <v>4.3099999999999996</v>
      </c>
    </row>
    <row r="4941" spans="1:4" ht="22.35" hidden="1" customHeight="1" outlineLevel="4">
      <c r="A4941" s="1154" t="s">
        <v>9085</v>
      </c>
      <c r="B4941" s="1159" t="s">
        <v>9084</v>
      </c>
      <c r="C4941" s="1154" t="s">
        <v>763</v>
      </c>
      <c r="D4941" s="1156">
        <v>4.51</v>
      </c>
    </row>
    <row r="4942" spans="1:4" ht="11.85" hidden="1" customHeight="1" outlineLevel="4">
      <c r="A4942" s="1154" t="s">
        <v>9086</v>
      </c>
      <c r="B4942" s="1159" t="s">
        <v>9087</v>
      </c>
      <c r="C4942" s="1154" t="s">
        <v>763</v>
      </c>
      <c r="D4942" s="1156">
        <v>3.63</v>
      </c>
    </row>
    <row r="4943" spans="1:4" ht="22.35" hidden="1" customHeight="1" outlineLevel="4">
      <c r="A4943" s="1154" t="s">
        <v>9088</v>
      </c>
      <c r="B4943" s="1159" t="s">
        <v>9089</v>
      </c>
      <c r="C4943" s="1154" t="s">
        <v>763</v>
      </c>
      <c r="D4943" s="1156">
        <v>3.21</v>
      </c>
    </row>
    <row r="4944" spans="1:4" ht="22.35" hidden="1" customHeight="1" outlineLevel="4">
      <c r="A4944" s="1154" t="s">
        <v>9090</v>
      </c>
      <c r="B4944" s="1159" t="s">
        <v>9091</v>
      </c>
      <c r="C4944" s="1154" t="s">
        <v>763</v>
      </c>
      <c r="D4944" s="1156">
        <v>2.83</v>
      </c>
    </row>
    <row r="4945" spans="1:4" ht="11.85" hidden="1" customHeight="1" outlineLevel="4">
      <c r="A4945" s="1154" t="s">
        <v>9092</v>
      </c>
      <c r="B4945" s="1159" t="s">
        <v>9093</v>
      </c>
      <c r="C4945" s="1154" t="s">
        <v>763</v>
      </c>
      <c r="D4945" s="1156">
        <v>1.08</v>
      </c>
    </row>
    <row r="4946" spans="1:4" ht="11.85" hidden="1" customHeight="1" outlineLevel="4">
      <c r="A4946" s="1154" t="s">
        <v>9094</v>
      </c>
      <c r="B4946" s="1159" t="s">
        <v>9095</v>
      </c>
      <c r="C4946" s="1154" t="s">
        <v>2312</v>
      </c>
      <c r="D4946" s="1163">
        <v>1970.15</v>
      </c>
    </row>
    <row r="4947" spans="1:4" ht="11.85" hidden="1" customHeight="1" outlineLevel="4">
      <c r="A4947" s="1154" t="s">
        <v>9096</v>
      </c>
      <c r="B4947" s="1159" t="s">
        <v>9097</v>
      </c>
      <c r="C4947" s="1154" t="s">
        <v>763</v>
      </c>
      <c r="D4947" s="1156">
        <v>1.22</v>
      </c>
    </row>
    <row r="4948" spans="1:4" ht="11.85" hidden="1" customHeight="1" outlineLevel="4">
      <c r="A4948" s="1154" t="s">
        <v>9098</v>
      </c>
      <c r="B4948" s="1159" t="s">
        <v>9099</v>
      </c>
      <c r="C4948" s="1154" t="s">
        <v>2312</v>
      </c>
      <c r="D4948" s="1163">
        <v>1705.67</v>
      </c>
    </row>
    <row r="4949" spans="1:4" ht="11.85" hidden="1" customHeight="1" outlineLevel="4">
      <c r="A4949" s="1154" t="s">
        <v>9100</v>
      </c>
      <c r="B4949" s="1159" t="s">
        <v>9101</v>
      </c>
      <c r="C4949" s="1154" t="s">
        <v>763</v>
      </c>
      <c r="D4949" s="1156">
        <v>1.78</v>
      </c>
    </row>
    <row r="4950" spans="1:4" ht="11.85" hidden="1" customHeight="1" outlineLevel="4">
      <c r="A4950" s="1154" t="s">
        <v>9102</v>
      </c>
      <c r="B4950" s="1159" t="s">
        <v>9103</v>
      </c>
      <c r="C4950" s="1154" t="s">
        <v>2312</v>
      </c>
      <c r="D4950" s="1163">
        <v>2204.38</v>
      </c>
    </row>
    <row r="4951" spans="1:4" ht="11.85" hidden="1" customHeight="1" outlineLevel="4">
      <c r="A4951" s="1154" t="s">
        <v>9104</v>
      </c>
      <c r="B4951" s="1159" t="s">
        <v>9105</v>
      </c>
      <c r="C4951" s="1154" t="s">
        <v>763</v>
      </c>
      <c r="D4951" s="1156">
        <v>1.2</v>
      </c>
    </row>
    <row r="4952" spans="1:4" ht="11.85" hidden="1" customHeight="1" outlineLevel="4">
      <c r="A4952" s="1154" t="s">
        <v>9106</v>
      </c>
      <c r="B4952" s="1159" t="s">
        <v>9107</v>
      </c>
      <c r="C4952" s="1154" t="s">
        <v>763</v>
      </c>
      <c r="D4952" s="1156">
        <v>1.81</v>
      </c>
    </row>
    <row r="4953" spans="1:4" ht="11.85" hidden="1" customHeight="1" outlineLevel="4">
      <c r="A4953" s="1154" t="s">
        <v>9108</v>
      </c>
      <c r="B4953" s="1159" t="s">
        <v>9109</v>
      </c>
      <c r="C4953" s="1154" t="s">
        <v>763</v>
      </c>
      <c r="D4953" s="1156">
        <v>3.1</v>
      </c>
    </row>
    <row r="4954" spans="1:4" ht="11.85" hidden="1" customHeight="1" outlineLevel="4">
      <c r="A4954" s="1154" t="s">
        <v>9110</v>
      </c>
      <c r="B4954" s="1159" t="s">
        <v>9111</v>
      </c>
      <c r="C4954" s="1154" t="s">
        <v>763</v>
      </c>
      <c r="D4954" s="1156">
        <v>1.53</v>
      </c>
    </row>
    <row r="4955" spans="1:4" ht="11.85" hidden="1" customHeight="1" outlineLevel="4">
      <c r="A4955" s="1154" t="s">
        <v>9112</v>
      </c>
      <c r="B4955" s="1159" t="s">
        <v>9113</v>
      </c>
      <c r="C4955" s="1154" t="s">
        <v>763</v>
      </c>
      <c r="D4955" s="1156">
        <v>1.1100000000000001</v>
      </c>
    </row>
    <row r="4956" spans="1:4" ht="11.85" hidden="1" customHeight="1" outlineLevel="4">
      <c r="A4956" s="1154" t="s">
        <v>9114</v>
      </c>
      <c r="B4956" s="1159" t="s">
        <v>9115</v>
      </c>
      <c r="C4956" s="1154" t="s">
        <v>763</v>
      </c>
      <c r="D4956" s="1156">
        <v>1.32</v>
      </c>
    </row>
    <row r="4957" spans="1:4" ht="11.85" hidden="1" customHeight="1" outlineLevel="4">
      <c r="A4957" s="1154" t="s">
        <v>9116</v>
      </c>
      <c r="B4957" s="1159" t="s">
        <v>9117</v>
      </c>
      <c r="C4957" s="1154" t="s">
        <v>763</v>
      </c>
      <c r="D4957" s="1156">
        <v>1.27</v>
      </c>
    </row>
    <row r="4958" spans="1:4" ht="11.85" hidden="1" customHeight="1" outlineLevel="4">
      <c r="A4958" s="1154" t="s">
        <v>9118</v>
      </c>
      <c r="B4958" s="1159" t="s">
        <v>9119</v>
      </c>
      <c r="C4958" s="1154" t="s">
        <v>763</v>
      </c>
      <c r="D4958" s="1156">
        <v>1.53</v>
      </c>
    </row>
    <row r="4959" spans="1:4" ht="11.85" hidden="1" customHeight="1" outlineLevel="4">
      <c r="A4959" s="1154" t="s">
        <v>9120</v>
      </c>
      <c r="B4959" s="1159" t="s">
        <v>9121</v>
      </c>
      <c r="C4959" s="1154" t="s">
        <v>2312</v>
      </c>
      <c r="D4959" s="1156">
        <v>407.2</v>
      </c>
    </row>
    <row r="4960" spans="1:4" ht="11.85" hidden="1" customHeight="1" outlineLevel="4">
      <c r="A4960" s="1154" t="s">
        <v>9122</v>
      </c>
      <c r="B4960" s="1159" t="s">
        <v>9123</v>
      </c>
      <c r="C4960" s="1154" t="s">
        <v>2312</v>
      </c>
      <c r="D4960" s="1156">
        <v>440.77</v>
      </c>
    </row>
    <row r="4961" spans="1:4" ht="11.85" hidden="1" customHeight="1" outlineLevel="3" collapsed="1">
      <c r="A4961" s="1140"/>
      <c r="B4961" s="1145" t="s">
        <v>9124</v>
      </c>
      <c r="C4961" s="1140"/>
      <c r="D4961" s="1141">
        <v>405.83</v>
      </c>
    </row>
    <row r="4962" spans="1:4" ht="11.85" hidden="1" customHeight="1" outlineLevel="4">
      <c r="A4962" s="1154" t="s">
        <v>9125</v>
      </c>
      <c r="B4962" s="1159" t="s">
        <v>9126</v>
      </c>
      <c r="C4962" s="1154" t="s">
        <v>3325</v>
      </c>
      <c r="D4962" s="1156">
        <v>131.52000000000001</v>
      </c>
    </row>
    <row r="4963" spans="1:4" ht="11.85" hidden="1" customHeight="1" outlineLevel="4">
      <c r="A4963" s="1154" t="s">
        <v>9127</v>
      </c>
      <c r="B4963" s="1159" t="s">
        <v>9128</v>
      </c>
      <c r="C4963" s="1154" t="s">
        <v>763</v>
      </c>
      <c r="D4963" s="1156">
        <v>5.21</v>
      </c>
    </row>
    <row r="4964" spans="1:4" ht="22.35" hidden="1" customHeight="1" outlineLevel="4">
      <c r="A4964" s="1154" t="s">
        <v>9129</v>
      </c>
      <c r="B4964" s="1159" t="s">
        <v>9130</v>
      </c>
      <c r="C4964" s="1154" t="s">
        <v>2156</v>
      </c>
      <c r="D4964" s="1156">
        <v>7.16</v>
      </c>
    </row>
    <row r="4965" spans="1:4" ht="22.35" hidden="1" customHeight="1" outlineLevel="4">
      <c r="A4965" s="1154" t="s">
        <v>9131</v>
      </c>
      <c r="B4965" s="1159" t="s">
        <v>9132</v>
      </c>
      <c r="C4965" s="1154" t="s">
        <v>2156</v>
      </c>
      <c r="D4965" s="1156">
        <v>3.18</v>
      </c>
    </row>
    <row r="4966" spans="1:4" ht="11.85" hidden="1" customHeight="1" outlineLevel="4">
      <c r="A4966" s="1154" t="s">
        <v>9133</v>
      </c>
      <c r="B4966" s="1159" t="s">
        <v>9134</v>
      </c>
      <c r="C4966" s="1154" t="s">
        <v>2312</v>
      </c>
      <c r="D4966" s="1156">
        <v>214.9</v>
      </c>
    </row>
    <row r="4967" spans="1:4" ht="11.85" hidden="1" customHeight="1" outlineLevel="4">
      <c r="A4967" s="1154" t="s">
        <v>9135</v>
      </c>
      <c r="B4967" s="1159" t="s">
        <v>9136</v>
      </c>
      <c r="C4967" s="1154" t="s">
        <v>2312</v>
      </c>
      <c r="D4967" s="1156">
        <v>405.83</v>
      </c>
    </row>
    <row r="4968" spans="1:4" ht="11.85" hidden="1" customHeight="1" outlineLevel="2" collapsed="1">
      <c r="A4968" s="1140"/>
      <c r="B4968" s="1143" t="s">
        <v>8928</v>
      </c>
      <c r="C4968" s="1140"/>
      <c r="D4968" s="1141">
        <v>2.78</v>
      </c>
    </row>
    <row r="4969" spans="1:4" ht="11.85" hidden="1" customHeight="1" outlineLevel="3" collapsed="1">
      <c r="A4969" s="1140"/>
      <c r="B4969" s="1145" t="s">
        <v>9137</v>
      </c>
      <c r="C4969" s="1140"/>
      <c r="D4969" s="1141">
        <v>0.92</v>
      </c>
    </row>
    <row r="4970" spans="1:4" ht="11.85" hidden="1" customHeight="1" outlineLevel="4" collapsed="1">
      <c r="A4970" s="1140"/>
      <c r="B4970" s="1146" t="s">
        <v>9138</v>
      </c>
      <c r="C4970" s="1140"/>
      <c r="D4970" s="1141">
        <v>0.72</v>
      </c>
    </row>
    <row r="4971" spans="1:4" ht="22.35" hidden="1" customHeight="1" outlineLevel="5">
      <c r="A4971" s="1154" t="s">
        <v>9139</v>
      </c>
      <c r="B4971" s="1161" t="s">
        <v>9140</v>
      </c>
      <c r="C4971" s="1154" t="s">
        <v>763</v>
      </c>
      <c r="D4971" s="1156">
        <v>0.4</v>
      </c>
    </row>
    <row r="4972" spans="1:4" ht="11.85" hidden="1" customHeight="1" outlineLevel="5">
      <c r="A4972" s="1154" t="s">
        <v>9141</v>
      </c>
      <c r="B4972" s="1161" t="s">
        <v>9142</v>
      </c>
      <c r="C4972" s="1154" t="s">
        <v>763</v>
      </c>
      <c r="D4972" s="1156">
        <v>0.22</v>
      </c>
    </row>
    <row r="4973" spans="1:4" ht="11.85" hidden="1" customHeight="1" outlineLevel="5">
      <c r="A4973" s="1154" t="s">
        <v>9141</v>
      </c>
      <c r="B4973" s="1161" t="s">
        <v>9143</v>
      </c>
      <c r="C4973" s="1154" t="s">
        <v>763</v>
      </c>
      <c r="D4973" s="1156">
        <v>0.18</v>
      </c>
    </row>
    <row r="4974" spans="1:4" ht="11.85" hidden="1" customHeight="1" outlineLevel="5">
      <c r="A4974" s="1154" t="s">
        <v>9144</v>
      </c>
      <c r="B4974" s="1161" t="s">
        <v>9145</v>
      </c>
      <c r="C4974" s="1154" t="s">
        <v>763</v>
      </c>
      <c r="D4974" s="1156">
        <v>0.2</v>
      </c>
    </row>
    <row r="4975" spans="1:4" ht="22.35" hidden="1" customHeight="1" outlineLevel="5">
      <c r="A4975" s="1154" t="s">
        <v>9146</v>
      </c>
      <c r="B4975" s="1161" t="s">
        <v>9147</v>
      </c>
      <c r="C4975" s="1154" t="s">
        <v>763</v>
      </c>
      <c r="D4975" s="1156">
        <v>0.72</v>
      </c>
    </row>
    <row r="4976" spans="1:4" ht="11.85" hidden="1" customHeight="1" outlineLevel="4" collapsed="1">
      <c r="A4976" s="1140"/>
      <c r="B4976" s="1146" t="s">
        <v>9148</v>
      </c>
      <c r="C4976" s="1140"/>
      <c r="D4976" s="1141">
        <v>0.92</v>
      </c>
    </row>
    <row r="4977" spans="1:4" ht="11.85" hidden="1" customHeight="1" outlineLevel="5">
      <c r="A4977" s="1154"/>
      <c r="B4977" s="1161" t="s">
        <v>9149</v>
      </c>
      <c r="C4977" s="1154" t="s">
        <v>763</v>
      </c>
      <c r="D4977" s="1156">
        <v>0.18</v>
      </c>
    </row>
    <row r="4978" spans="1:4" ht="11.85" hidden="1" customHeight="1" outlineLevel="5">
      <c r="A4978" s="1154" t="s">
        <v>9150</v>
      </c>
      <c r="B4978" s="1161" t="s">
        <v>9151</v>
      </c>
      <c r="C4978" s="1154" t="s">
        <v>763</v>
      </c>
      <c r="D4978" s="1156">
        <v>0.84</v>
      </c>
    </row>
    <row r="4979" spans="1:4" ht="11.85" hidden="1" customHeight="1" outlineLevel="5">
      <c r="A4979" s="1154" t="s">
        <v>9152</v>
      </c>
      <c r="B4979" s="1161" t="s">
        <v>9153</v>
      </c>
      <c r="C4979" s="1154" t="s">
        <v>763</v>
      </c>
      <c r="D4979" s="1156">
        <v>0.7</v>
      </c>
    </row>
    <row r="4980" spans="1:4" ht="11.85" hidden="1" customHeight="1" outlineLevel="5">
      <c r="A4980" s="1154" t="s">
        <v>9150</v>
      </c>
      <c r="B4980" s="1161" t="s">
        <v>9154</v>
      </c>
      <c r="C4980" s="1154" t="s">
        <v>763</v>
      </c>
      <c r="D4980" s="1156">
        <v>0.9</v>
      </c>
    </row>
    <row r="4981" spans="1:4" ht="11.85" hidden="1" customHeight="1" outlineLevel="5">
      <c r="A4981" s="1154" t="s">
        <v>9155</v>
      </c>
      <c r="B4981" s="1161" t="s">
        <v>9156</v>
      </c>
      <c r="C4981" s="1154" t="s">
        <v>763</v>
      </c>
      <c r="D4981" s="1156">
        <v>0.92</v>
      </c>
    </row>
    <row r="4982" spans="1:4" ht="11.85" hidden="1" customHeight="1" outlineLevel="5">
      <c r="A4982" s="1154" t="s">
        <v>9157</v>
      </c>
      <c r="B4982" s="1161" t="s">
        <v>9158</v>
      </c>
      <c r="C4982" s="1154" t="s">
        <v>763</v>
      </c>
      <c r="D4982" s="1156">
        <v>0.9</v>
      </c>
    </row>
    <row r="4983" spans="1:4" ht="11.85" hidden="1" customHeight="1" outlineLevel="5">
      <c r="A4983" s="1154" t="s">
        <v>9152</v>
      </c>
      <c r="B4983" s="1161" t="s">
        <v>9159</v>
      </c>
      <c r="C4983" s="1154" t="s">
        <v>763</v>
      </c>
      <c r="D4983" s="1156">
        <v>0.59</v>
      </c>
    </row>
    <row r="4984" spans="1:4" ht="11.85" hidden="1" customHeight="1" outlineLevel="4" collapsed="1">
      <c r="A4984" s="1140"/>
      <c r="B4984" s="1146" t="s">
        <v>9160</v>
      </c>
      <c r="C4984" s="1140"/>
      <c r="D4984" s="1141">
        <v>0.82</v>
      </c>
    </row>
    <row r="4985" spans="1:4" ht="11.85" hidden="1" customHeight="1" outlineLevel="5">
      <c r="A4985" s="1154"/>
      <c r="B4985" s="1161" t="s">
        <v>9161</v>
      </c>
      <c r="C4985" s="1154" t="s">
        <v>2156</v>
      </c>
      <c r="D4985" s="1156">
        <v>0.2</v>
      </c>
    </row>
    <row r="4986" spans="1:4" ht="11.85" hidden="1" customHeight="1" outlineLevel="5">
      <c r="A4986" s="1154" t="s">
        <v>9162</v>
      </c>
      <c r="B4986" s="1161" t="s">
        <v>9163</v>
      </c>
      <c r="C4986" s="1154" t="s">
        <v>763</v>
      </c>
      <c r="D4986" s="1156">
        <v>0.82</v>
      </c>
    </row>
    <row r="4987" spans="1:4" ht="11.85" hidden="1" customHeight="1" outlineLevel="3" collapsed="1">
      <c r="A4987" s="1140"/>
      <c r="B4987" s="1145" t="s">
        <v>9164</v>
      </c>
      <c r="C4987" s="1140"/>
      <c r="D4987" s="1141">
        <v>1</v>
      </c>
    </row>
    <row r="4988" spans="1:4" ht="11.85" hidden="1" customHeight="1" outlineLevel="4" collapsed="1">
      <c r="A4988" s="1140"/>
      <c r="B4988" s="1146" t="s">
        <v>9165</v>
      </c>
      <c r="C4988" s="1140"/>
      <c r="D4988" s="1141">
        <v>0.91</v>
      </c>
    </row>
    <row r="4989" spans="1:4" ht="11.85" hidden="1" customHeight="1" outlineLevel="5">
      <c r="A4989" s="1154" t="s">
        <v>9166</v>
      </c>
      <c r="B4989" s="1161" t="s">
        <v>9167</v>
      </c>
      <c r="C4989" s="1154" t="s">
        <v>763</v>
      </c>
      <c r="D4989" s="1156">
        <v>0.14000000000000001</v>
      </c>
    </row>
    <row r="4990" spans="1:4" ht="11.85" hidden="1" customHeight="1" outlineLevel="5">
      <c r="A4990" s="1154" t="s">
        <v>9168</v>
      </c>
      <c r="B4990" s="1161" t="s">
        <v>9169</v>
      </c>
      <c r="C4990" s="1154" t="s">
        <v>763</v>
      </c>
      <c r="D4990" s="1156">
        <v>0.23</v>
      </c>
    </row>
    <row r="4991" spans="1:4" ht="11.85" hidden="1" customHeight="1" outlineLevel="5">
      <c r="A4991" s="1154" t="s">
        <v>9170</v>
      </c>
      <c r="B4991" s="1161" t="s">
        <v>9171</v>
      </c>
      <c r="C4991" s="1154" t="s">
        <v>763</v>
      </c>
      <c r="D4991" s="1156">
        <v>0.18</v>
      </c>
    </row>
    <row r="4992" spans="1:4" ht="11.85" hidden="1" customHeight="1" outlineLevel="5">
      <c r="A4992" s="1154" t="s">
        <v>9170</v>
      </c>
      <c r="B4992" s="1161" t="s">
        <v>9172</v>
      </c>
      <c r="C4992" s="1154" t="s">
        <v>763</v>
      </c>
      <c r="D4992" s="1156">
        <v>0.22</v>
      </c>
    </row>
    <row r="4993" spans="1:4" ht="22.35" hidden="1" customHeight="1" outlineLevel="5">
      <c r="A4993" s="1154" t="s">
        <v>9173</v>
      </c>
      <c r="B4993" s="1161" t="s">
        <v>9174</v>
      </c>
      <c r="C4993" s="1154" t="s">
        <v>763</v>
      </c>
      <c r="D4993" s="1156">
        <v>0.69</v>
      </c>
    </row>
    <row r="4994" spans="1:4" ht="22.35" hidden="1" customHeight="1" outlineLevel="5">
      <c r="A4994" s="1154" t="s">
        <v>9175</v>
      </c>
      <c r="B4994" s="1161" t="s">
        <v>9176</v>
      </c>
      <c r="C4994" s="1154" t="s">
        <v>763</v>
      </c>
      <c r="D4994" s="1156">
        <v>0.59</v>
      </c>
    </row>
    <row r="4995" spans="1:4" ht="22.35" hidden="1" customHeight="1" outlineLevel="5">
      <c r="A4995" s="1154" t="s">
        <v>9177</v>
      </c>
      <c r="B4995" s="1161" t="s">
        <v>9178</v>
      </c>
      <c r="C4995" s="1154" t="s">
        <v>763</v>
      </c>
      <c r="D4995" s="1156">
        <v>0.77</v>
      </c>
    </row>
    <row r="4996" spans="1:4" ht="22.35" hidden="1" customHeight="1" outlineLevel="5">
      <c r="A4996" s="1154" t="s">
        <v>9179</v>
      </c>
      <c r="B4996" s="1161" t="s">
        <v>9180</v>
      </c>
      <c r="C4996" s="1154" t="s">
        <v>763</v>
      </c>
      <c r="D4996" s="1156">
        <v>0.91</v>
      </c>
    </row>
    <row r="4997" spans="1:4" ht="11.85" hidden="1" customHeight="1" outlineLevel="4" collapsed="1">
      <c r="A4997" s="1140"/>
      <c r="B4997" s="1146" t="s">
        <v>9181</v>
      </c>
      <c r="C4997" s="1140"/>
      <c r="D4997" s="1141">
        <v>1</v>
      </c>
    </row>
    <row r="4998" spans="1:4" ht="11.85" hidden="1" customHeight="1" outlineLevel="5">
      <c r="A4998" s="1154" t="s">
        <v>9182</v>
      </c>
      <c r="B4998" s="1161" t="s">
        <v>9183</v>
      </c>
      <c r="C4998" s="1154" t="s">
        <v>763</v>
      </c>
      <c r="D4998" s="1156">
        <v>1</v>
      </c>
    </row>
    <row r="4999" spans="1:4" ht="22.35" hidden="1" customHeight="1" outlineLevel="5">
      <c r="A4999" s="1154" t="s">
        <v>9184</v>
      </c>
      <c r="B4999" s="1161" t="s">
        <v>9185</v>
      </c>
      <c r="C4999" s="1154" t="s">
        <v>763</v>
      </c>
      <c r="D4999" s="1156">
        <v>0.22</v>
      </c>
    </row>
    <row r="5000" spans="1:4" ht="11.85" hidden="1" customHeight="1" outlineLevel="4" collapsed="1">
      <c r="A5000" s="1140"/>
      <c r="B5000" s="1146" t="s">
        <v>9186</v>
      </c>
      <c r="C5000" s="1140"/>
      <c r="D5000" s="1141">
        <v>0.9</v>
      </c>
    </row>
    <row r="5001" spans="1:4" ht="11.85" hidden="1" customHeight="1" outlineLevel="5">
      <c r="A5001" s="1154"/>
      <c r="B5001" s="1161" t="s">
        <v>9187</v>
      </c>
      <c r="C5001" s="1154" t="s">
        <v>763</v>
      </c>
      <c r="D5001" s="1156">
        <v>0.69</v>
      </c>
    </row>
    <row r="5002" spans="1:4" ht="11.85" hidden="1" customHeight="1" outlineLevel="5">
      <c r="A5002" s="1154" t="s">
        <v>9188</v>
      </c>
      <c r="B5002" s="1161" t="s">
        <v>9189</v>
      </c>
      <c r="C5002" s="1154" t="s">
        <v>763</v>
      </c>
      <c r="D5002" s="1156">
        <v>0.83</v>
      </c>
    </row>
    <row r="5003" spans="1:4" ht="11.85" hidden="1" customHeight="1" outlineLevel="5">
      <c r="A5003" s="1154" t="s">
        <v>9190</v>
      </c>
      <c r="B5003" s="1161" t="s">
        <v>9191</v>
      </c>
      <c r="C5003" s="1154" t="s">
        <v>763</v>
      </c>
      <c r="D5003" s="1156">
        <v>0.64</v>
      </c>
    </row>
    <row r="5004" spans="1:4" ht="11.85" hidden="1" customHeight="1" outlineLevel="5">
      <c r="A5004" s="1154" t="s">
        <v>9188</v>
      </c>
      <c r="B5004" s="1161" t="s">
        <v>9192</v>
      </c>
      <c r="C5004" s="1154" t="s">
        <v>763</v>
      </c>
      <c r="D5004" s="1156">
        <v>0.9</v>
      </c>
    </row>
    <row r="5005" spans="1:4" ht="11.85" hidden="1" customHeight="1" outlineLevel="5">
      <c r="A5005" s="1154" t="s">
        <v>9193</v>
      </c>
      <c r="B5005" s="1161" t="s">
        <v>9194</v>
      </c>
      <c r="C5005" s="1154" t="s">
        <v>763</v>
      </c>
      <c r="D5005" s="1156">
        <v>0.87</v>
      </c>
    </row>
    <row r="5006" spans="1:4" ht="11.85" hidden="1" customHeight="1" outlineLevel="5">
      <c r="A5006" s="1154" t="s">
        <v>9195</v>
      </c>
      <c r="B5006" s="1161" t="s">
        <v>9196</v>
      </c>
      <c r="C5006" s="1154" t="s">
        <v>763</v>
      </c>
      <c r="D5006" s="1156">
        <v>0.9</v>
      </c>
    </row>
    <row r="5007" spans="1:4" ht="11.85" hidden="1" customHeight="1" outlineLevel="5">
      <c r="A5007" s="1154" t="s">
        <v>9190</v>
      </c>
      <c r="B5007" s="1161" t="s">
        <v>9197</v>
      </c>
      <c r="C5007" s="1154" t="s">
        <v>763</v>
      </c>
      <c r="D5007" s="1156">
        <v>0.6</v>
      </c>
    </row>
    <row r="5008" spans="1:4" ht="22.35" hidden="1" customHeight="1" outlineLevel="5">
      <c r="A5008" s="1154" t="s">
        <v>9198</v>
      </c>
      <c r="B5008" s="1161" t="s">
        <v>9199</v>
      </c>
      <c r="C5008" s="1154" t="s">
        <v>763</v>
      </c>
      <c r="D5008" s="1156">
        <v>0.84</v>
      </c>
    </row>
    <row r="5009" spans="1:4" ht="11.85" hidden="1" customHeight="1" outlineLevel="3" collapsed="1">
      <c r="A5009" s="1140"/>
      <c r="B5009" s="1145" t="s">
        <v>9200</v>
      </c>
      <c r="C5009" s="1140"/>
      <c r="D5009" s="1141">
        <v>0.5</v>
      </c>
    </row>
    <row r="5010" spans="1:4" ht="11.85" hidden="1" customHeight="1" outlineLevel="4">
      <c r="A5010" s="1154"/>
      <c r="B5010" s="1159" t="s">
        <v>9201</v>
      </c>
      <c r="C5010" s="1154" t="s">
        <v>763</v>
      </c>
      <c r="D5010" s="1156">
        <v>0.5</v>
      </c>
    </row>
    <row r="5011" spans="1:4" ht="11.85" hidden="1" customHeight="1" outlineLevel="3" collapsed="1">
      <c r="A5011" s="1140"/>
      <c r="B5011" s="1145" t="s">
        <v>9202</v>
      </c>
      <c r="C5011" s="1140"/>
      <c r="D5011" s="1141">
        <v>2.78</v>
      </c>
    </row>
    <row r="5012" spans="1:4" ht="11.85" hidden="1" customHeight="1" outlineLevel="4" collapsed="1">
      <c r="A5012" s="1140"/>
      <c r="B5012" s="1146" t="s">
        <v>9203</v>
      </c>
      <c r="C5012" s="1140"/>
      <c r="D5012" s="1141">
        <v>0.66</v>
      </c>
    </row>
    <row r="5013" spans="1:4" ht="11.85" hidden="1" customHeight="1" outlineLevel="5">
      <c r="A5013" s="1154" t="s">
        <v>9204</v>
      </c>
      <c r="B5013" s="1161" t="s">
        <v>9205</v>
      </c>
      <c r="C5013" s="1154" t="s">
        <v>763</v>
      </c>
      <c r="D5013" s="1156">
        <v>0.66</v>
      </c>
    </row>
    <row r="5014" spans="1:4" ht="11.85" hidden="1" customHeight="1" outlineLevel="4" collapsed="1">
      <c r="A5014" s="1140"/>
      <c r="B5014" s="1146" t="s">
        <v>9206</v>
      </c>
      <c r="C5014" s="1140"/>
      <c r="D5014" s="1141">
        <v>2.78</v>
      </c>
    </row>
    <row r="5015" spans="1:4" ht="11.85" hidden="1" customHeight="1" outlineLevel="5">
      <c r="A5015" s="1154" t="s">
        <v>9207</v>
      </c>
      <c r="B5015" s="1161" t="s">
        <v>9208</v>
      </c>
      <c r="C5015" s="1154" t="s">
        <v>763</v>
      </c>
      <c r="D5015" s="1156">
        <v>2.78</v>
      </c>
    </row>
    <row r="5016" spans="1:4" ht="11.85" hidden="1" customHeight="1" outlineLevel="5">
      <c r="A5016" s="1154" t="s">
        <v>9209</v>
      </c>
      <c r="B5016" s="1161" t="s">
        <v>9210</v>
      </c>
      <c r="C5016" s="1154" t="s">
        <v>763</v>
      </c>
      <c r="D5016" s="1156">
        <v>2.5099999999999998</v>
      </c>
    </row>
    <row r="5017" spans="1:4" ht="11.85" hidden="1" customHeight="1" outlineLevel="5">
      <c r="A5017" s="1154" t="s">
        <v>9211</v>
      </c>
      <c r="B5017" s="1161" t="s">
        <v>9212</v>
      </c>
      <c r="C5017" s="1154" t="s">
        <v>763</v>
      </c>
      <c r="D5017" s="1156">
        <v>0.95</v>
      </c>
    </row>
    <row r="5018" spans="1:4" ht="11.85" hidden="1" customHeight="1" outlineLevel="4" collapsed="1">
      <c r="A5018" s="1140"/>
      <c r="B5018" s="1146" t="s">
        <v>9213</v>
      </c>
      <c r="C5018" s="1140"/>
      <c r="D5018" s="1141">
        <v>2.2000000000000002</v>
      </c>
    </row>
    <row r="5019" spans="1:4" ht="11.85" hidden="1" customHeight="1" outlineLevel="5">
      <c r="A5019" s="1154" t="s">
        <v>9214</v>
      </c>
      <c r="B5019" s="1161" t="s">
        <v>9215</v>
      </c>
      <c r="C5019" s="1154" t="s">
        <v>763</v>
      </c>
      <c r="D5019" s="1156">
        <v>2.2000000000000002</v>
      </c>
    </row>
    <row r="5020" spans="1:4" ht="11.85" hidden="1" customHeight="1" outlineLevel="4" collapsed="1">
      <c r="A5020" s="1140"/>
      <c r="B5020" s="1146" t="s">
        <v>9216</v>
      </c>
      <c r="C5020" s="1140"/>
      <c r="D5020" s="1141">
        <v>1.25</v>
      </c>
    </row>
    <row r="5021" spans="1:4" ht="11.85" hidden="1" customHeight="1" outlineLevel="5">
      <c r="A5021" s="1154"/>
      <c r="B5021" s="1161" t="s">
        <v>9217</v>
      </c>
      <c r="C5021" s="1154" t="s">
        <v>763</v>
      </c>
      <c r="D5021" s="1156">
        <v>0.27</v>
      </c>
    </row>
    <row r="5022" spans="1:4" ht="11.85" hidden="1" customHeight="1" outlineLevel="5">
      <c r="A5022" s="1154" t="s">
        <v>9218</v>
      </c>
      <c r="B5022" s="1161" t="s">
        <v>9219</v>
      </c>
      <c r="C5022" s="1154" t="s">
        <v>763</v>
      </c>
      <c r="D5022" s="1156">
        <v>0.36</v>
      </c>
    </row>
    <row r="5023" spans="1:4" ht="11.85" hidden="1" customHeight="1" outlineLevel="5">
      <c r="A5023" s="1154" t="s">
        <v>9220</v>
      </c>
      <c r="B5023" s="1161" t="s">
        <v>9221</v>
      </c>
      <c r="C5023" s="1154" t="s">
        <v>763</v>
      </c>
      <c r="D5023" s="1156">
        <v>1.1100000000000001</v>
      </c>
    </row>
    <row r="5024" spans="1:4" ht="11.85" hidden="1" customHeight="1" outlineLevel="5">
      <c r="A5024" s="1154" t="s">
        <v>9220</v>
      </c>
      <c r="B5024" s="1161" t="s">
        <v>9222</v>
      </c>
      <c r="C5024" s="1154" t="s">
        <v>763</v>
      </c>
      <c r="D5024" s="1156">
        <v>1.25</v>
      </c>
    </row>
    <row r="5025" spans="1:4" ht="11.85" hidden="1" customHeight="1" outlineLevel="5">
      <c r="A5025" s="1154" t="s">
        <v>9223</v>
      </c>
      <c r="B5025" s="1161" t="s">
        <v>9224</v>
      </c>
      <c r="C5025" s="1154" t="s">
        <v>763</v>
      </c>
      <c r="D5025" s="1156">
        <v>1.1499999999999999</v>
      </c>
    </row>
    <row r="5026" spans="1:4" ht="11.85" hidden="1" customHeight="1" outlineLevel="5">
      <c r="A5026" s="1154" t="s">
        <v>9225</v>
      </c>
      <c r="B5026" s="1161" t="s">
        <v>9226</v>
      </c>
      <c r="C5026" s="1154" t="s">
        <v>763</v>
      </c>
      <c r="D5026" s="1156">
        <v>0.38</v>
      </c>
    </row>
    <row r="5027" spans="1:4" ht="11.85" hidden="1" customHeight="1" outlineLevel="5">
      <c r="A5027" s="1154" t="s">
        <v>9227</v>
      </c>
      <c r="B5027" s="1161" t="s">
        <v>9228</v>
      </c>
      <c r="C5027" s="1154" t="s">
        <v>763</v>
      </c>
      <c r="D5027" s="1156">
        <v>0.28999999999999998</v>
      </c>
    </row>
    <row r="5028" spans="1:4" ht="11.85" hidden="1" customHeight="1" outlineLevel="4" collapsed="1">
      <c r="A5028" s="1140"/>
      <c r="B5028" s="1146" t="s">
        <v>9229</v>
      </c>
      <c r="C5028" s="1140"/>
      <c r="D5028" s="1141">
        <v>1.1599999999999999</v>
      </c>
    </row>
    <row r="5029" spans="1:4" ht="11.85" hidden="1" customHeight="1" outlineLevel="5">
      <c r="A5029" s="1154" t="s">
        <v>9230</v>
      </c>
      <c r="B5029" s="1161" t="s">
        <v>9231</v>
      </c>
      <c r="C5029" s="1154" t="s">
        <v>763</v>
      </c>
      <c r="D5029" s="1156">
        <v>0.38</v>
      </c>
    </row>
    <row r="5030" spans="1:4" ht="11.85" hidden="1" customHeight="1" outlineLevel="5">
      <c r="A5030" s="1154" t="s">
        <v>9232</v>
      </c>
      <c r="B5030" s="1161" t="s">
        <v>9233</v>
      </c>
      <c r="C5030" s="1154" t="s">
        <v>763</v>
      </c>
      <c r="D5030" s="1156">
        <v>1.1599999999999999</v>
      </c>
    </row>
    <row r="5031" spans="1:4" ht="11.85" hidden="1" customHeight="1" outlineLevel="5">
      <c r="A5031" s="1154" t="s">
        <v>9234</v>
      </c>
      <c r="B5031" s="1161" t="s">
        <v>9235</v>
      </c>
      <c r="C5031" s="1154" t="s">
        <v>763</v>
      </c>
      <c r="D5031" s="1156">
        <v>0.28999999999999998</v>
      </c>
    </row>
    <row r="5032" spans="1:4" ht="11.85" hidden="1" customHeight="1" outlineLevel="5">
      <c r="A5032" s="1154"/>
      <c r="B5032" s="1161" t="s">
        <v>9236</v>
      </c>
      <c r="C5032" s="1154" t="s">
        <v>763</v>
      </c>
      <c r="D5032" s="1156">
        <v>0.28000000000000003</v>
      </c>
    </row>
    <row r="5033" spans="1:4" ht="11.85" hidden="1" customHeight="1" outlineLevel="4" collapsed="1">
      <c r="A5033" s="1140"/>
      <c r="B5033" s="1146" t="s">
        <v>9237</v>
      </c>
      <c r="C5033" s="1140"/>
      <c r="D5033" s="1141">
        <v>1.1499999999999999</v>
      </c>
    </row>
    <row r="5034" spans="1:4" ht="11.85" hidden="1" customHeight="1" outlineLevel="5">
      <c r="A5034" s="1154"/>
      <c r="B5034" s="1161" t="s">
        <v>9238</v>
      </c>
      <c r="C5034" s="1154" t="s">
        <v>2156</v>
      </c>
      <c r="D5034" s="1156">
        <v>0.28999999999999998</v>
      </c>
    </row>
    <row r="5035" spans="1:4" ht="11.85" hidden="1" customHeight="1" outlineLevel="5">
      <c r="A5035" s="1154" t="s">
        <v>9239</v>
      </c>
      <c r="B5035" s="1161" t="s">
        <v>9240</v>
      </c>
      <c r="C5035" s="1154" t="s">
        <v>763</v>
      </c>
      <c r="D5035" s="1156">
        <v>1.1100000000000001</v>
      </c>
    </row>
    <row r="5036" spans="1:4" ht="11.85" hidden="1" customHeight="1" outlineLevel="5">
      <c r="A5036" s="1154" t="s">
        <v>9241</v>
      </c>
      <c r="B5036" s="1161" t="s">
        <v>9242</v>
      </c>
      <c r="C5036" s="1154" t="s">
        <v>763</v>
      </c>
      <c r="D5036" s="1156">
        <v>0.35</v>
      </c>
    </row>
    <row r="5037" spans="1:4" ht="11.85" hidden="1" customHeight="1" outlineLevel="5">
      <c r="A5037" s="1154" t="s">
        <v>9239</v>
      </c>
      <c r="B5037" s="1161" t="s">
        <v>9243</v>
      </c>
      <c r="C5037" s="1154" t="s">
        <v>763</v>
      </c>
      <c r="D5037" s="1156">
        <v>1.1000000000000001</v>
      </c>
    </row>
    <row r="5038" spans="1:4" ht="11.85" hidden="1" customHeight="1" outlineLevel="5">
      <c r="A5038" s="1154" t="s">
        <v>9244</v>
      </c>
      <c r="B5038" s="1161" t="s">
        <v>9245</v>
      </c>
      <c r="C5038" s="1154" t="s">
        <v>763</v>
      </c>
      <c r="D5038" s="1156">
        <v>1.1499999999999999</v>
      </c>
    </row>
    <row r="5039" spans="1:4" ht="11.85" hidden="1" customHeight="1" outlineLevel="5">
      <c r="A5039" s="1154" t="s">
        <v>9246</v>
      </c>
      <c r="B5039" s="1161" t="s">
        <v>9247</v>
      </c>
      <c r="C5039" s="1154" t="s">
        <v>763</v>
      </c>
      <c r="D5039" s="1156">
        <v>0.36</v>
      </c>
    </row>
    <row r="5040" spans="1:4" ht="11.85" hidden="1" customHeight="1" outlineLevel="5">
      <c r="A5040" s="1154" t="s">
        <v>9248</v>
      </c>
      <c r="B5040" s="1161" t="s">
        <v>9249</v>
      </c>
      <c r="C5040" s="1154" t="s">
        <v>763</v>
      </c>
      <c r="D5040" s="1156">
        <v>0.31</v>
      </c>
    </row>
    <row r="5041" spans="1:4" ht="11.85" hidden="1" customHeight="1" outlineLevel="3" collapsed="1">
      <c r="A5041" s="1140"/>
      <c r="B5041" s="1145" t="s">
        <v>9250</v>
      </c>
      <c r="C5041" s="1140"/>
      <c r="D5041" s="1141">
        <v>1.88</v>
      </c>
    </row>
    <row r="5042" spans="1:4" ht="11.85" hidden="1" customHeight="1" outlineLevel="4">
      <c r="A5042" s="1154" t="s">
        <v>9251</v>
      </c>
      <c r="B5042" s="1159" t="s">
        <v>9252</v>
      </c>
      <c r="C5042" s="1154" t="s">
        <v>763</v>
      </c>
      <c r="D5042" s="1156">
        <v>1.88</v>
      </c>
    </row>
    <row r="5043" spans="1:4" ht="11.85" hidden="1" customHeight="1" outlineLevel="4">
      <c r="A5043" s="1154"/>
      <c r="B5043" s="1159" t="s">
        <v>9253</v>
      </c>
      <c r="C5043" s="1154" t="s">
        <v>763</v>
      </c>
      <c r="D5043" s="1156">
        <v>1.46</v>
      </c>
    </row>
    <row r="5044" spans="1:4" ht="11.85" hidden="1" customHeight="1" outlineLevel="3" collapsed="1">
      <c r="A5044" s="1140"/>
      <c r="B5044" s="1145" t="s">
        <v>9254</v>
      </c>
      <c r="C5044" s="1140"/>
      <c r="D5044" s="1141">
        <v>0.9</v>
      </c>
    </row>
    <row r="5045" spans="1:4" ht="11.85" hidden="1" customHeight="1" outlineLevel="4" collapsed="1">
      <c r="A5045" s="1140"/>
      <c r="B5045" s="1146" t="s">
        <v>9255</v>
      </c>
      <c r="C5045" s="1140"/>
      <c r="D5045" s="1141">
        <v>0.27</v>
      </c>
    </row>
    <row r="5046" spans="1:4" ht="11.85" hidden="1" customHeight="1" outlineLevel="5">
      <c r="A5046" s="1154" t="s">
        <v>9256</v>
      </c>
      <c r="B5046" s="1161" t="s">
        <v>9257</v>
      </c>
      <c r="C5046" s="1154" t="s">
        <v>763</v>
      </c>
      <c r="D5046" s="1156">
        <v>0.15</v>
      </c>
    </row>
    <row r="5047" spans="1:4" ht="11.85" hidden="1" customHeight="1" outlineLevel="5">
      <c r="A5047" s="1154" t="s">
        <v>9258</v>
      </c>
      <c r="B5047" s="1161" t="s">
        <v>9259</v>
      </c>
      <c r="C5047" s="1154" t="s">
        <v>763</v>
      </c>
      <c r="D5047" s="1156">
        <v>0.22</v>
      </c>
    </row>
    <row r="5048" spans="1:4" ht="11.85" hidden="1" customHeight="1" outlineLevel="5">
      <c r="A5048" s="1154" t="s">
        <v>9258</v>
      </c>
      <c r="B5048" s="1161" t="s">
        <v>9260</v>
      </c>
      <c r="C5048" s="1154" t="s">
        <v>763</v>
      </c>
      <c r="D5048" s="1156">
        <v>0.18</v>
      </c>
    </row>
    <row r="5049" spans="1:4" ht="11.85" hidden="1" customHeight="1" outlineLevel="5">
      <c r="A5049" s="1154"/>
      <c r="B5049" s="1161" t="s">
        <v>9261</v>
      </c>
      <c r="C5049" s="1154" t="s">
        <v>763</v>
      </c>
      <c r="D5049" s="1156">
        <v>0.18</v>
      </c>
    </row>
    <row r="5050" spans="1:4" ht="11.85" hidden="1" customHeight="1" outlineLevel="5">
      <c r="A5050" s="1154" t="s">
        <v>9262</v>
      </c>
      <c r="B5050" s="1161" t="s">
        <v>9263</v>
      </c>
      <c r="C5050" s="1154" t="s">
        <v>763</v>
      </c>
      <c r="D5050" s="1156">
        <v>0.27</v>
      </c>
    </row>
    <row r="5051" spans="1:4" ht="11.85" hidden="1" customHeight="1" outlineLevel="5">
      <c r="A5051" s="1154"/>
      <c r="B5051" s="1161" t="s">
        <v>9264</v>
      </c>
      <c r="C5051" s="1154" t="s">
        <v>763</v>
      </c>
      <c r="D5051" s="1156">
        <v>0.18</v>
      </c>
    </row>
    <row r="5052" spans="1:4" ht="11.85" hidden="1" customHeight="1" outlineLevel="4" collapsed="1">
      <c r="A5052" s="1140"/>
      <c r="B5052" s="1146" t="s">
        <v>9265</v>
      </c>
      <c r="C5052" s="1140"/>
      <c r="D5052" s="1141">
        <v>0.9</v>
      </c>
    </row>
    <row r="5053" spans="1:4" ht="22.35" hidden="1" customHeight="1" outlineLevel="5">
      <c r="A5053" s="1154" t="s">
        <v>9266</v>
      </c>
      <c r="B5053" s="1161" t="s">
        <v>9267</v>
      </c>
      <c r="C5053" s="1154" t="s">
        <v>763</v>
      </c>
      <c r="D5053" s="1156">
        <v>0.65</v>
      </c>
    </row>
    <row r="5054" spans="1:4" ht="11.85" hidden="1" customHeight="1" outlineLevel="5">
      <c r="A5054" s="1154" t="s">
        <v>9268</v>
      </c>
      <c r="B5054" s="1161" t="s">
        <v>9269</v>
      </c>
      <c r="C5054" s="1154" t="s">
        <v>763</v>
      </c>
      <c r="D5054" s="1156">
        <v>0.83</v>
      </c>
    </row>
    <row r="5055" spans="1:4" ht="11.85" hidden="1" customHeight="1" outlineLevel="5">
      <c r="A5055" s="1154" t="s">
        <v>9270</v>
      </c>
      <c r="B5055" s="1161" t="s">
        <v>9271</v>
      </c>
      <c r="C5055" s="1154" t="s">
        <v>763</v>
      </c>
      <c r="D5055" s="1156">
        <v>0.76</v>
      </c>
    </row>
    <row r="5056" spans="1:4" ht="11.85" hidden="1" customHeight="1" outlineLevel="5">
      <c r="A5056" s="1154" t="s">
        <v>9268</v>
      </c>
      <c r="B5056" s="1161" t="s">
        <v>9272</v>
      </c>
      <c r="C5056" s="1154" t="s">
        <v>763</v>
      </c>
      <c r="D5056" s="1156">
        <v>0.9</v>
      </c>
    </row>
    <row r="5057" spans="1:4" ht="22.35" hidden="1" customHeight="1" outlineLevel="5">
      <c r="A5057" s="1154" t="s">
        <v>9273</v>
      </c>
      <c r="B5057" s="1161" t="s">
        <v>9274</v>
      </c>
      <c r="C5057" s="1154" t="s">
        <v>763</v>
      </c>
      <c r="D5057" s="1156">
        <v>0.6</v>
      </c>
    </row>
    <row r="5058" spans="1:4" ht="11.85" hidden="1" customHeight="1" outlineLevel="3" collapsed="1">
      <c r="A5058" s="1140"/>
      <c r="B5058" s="1145" t="s">
        <v>9275</v>
      </c>
      <c r="C5058" s="1140"/>
      <c r="D5058" s="1141">
        <v>0.46</v>
      </c>
    </row>
    <row r="5059" spans="1:4" ht="11.85" hidden="1" customHeight="1" outlineLevel="4">
      <c r="A5059" s="1154" t="s">
        <v>9276</v>
      </c>
      <c r="B5059" s="1159" t="s">
        <v>9277</v>
      </c>
      <c r="C5059" s="1154" t="s">
        <v>763</v>
      </c>
      <c r="D5059" s="1156">
        <v>0.46</v>
      </c>
    </row>
    <row r="5060" spans="1:4" ht="11.85" hidden="1" customHeight="1" outlineLevel="4">
      <c r="A5060" s="1154" t="s">
        <v>9278</v>
      </c>
      <c r="B5060" s="1159" t="s">
        <v>9279</v>
      </c>
      <c r="C5060" s="1154" t="s">
        <v>763</v>
      </c>
      <c r="D5060" s="1156">
        <v>0.45</v>
      </c>
    </row>
    <row r="5061" spans="1:4" ht="11.85" hidden="1" customHeight="1" outlineLevel="3" collapsed="1">
      <c r="A5061" s="1140"/>
      <c r="B5061" s="1145" t="s">
        <v>9280</v>
      </c>
      <c r="C5061" s="1140"/>
      <c r="D5061" s="1141">
        <v>2.16</v>
      </c>
    </row>
    <row r="5062" spans="1:4" ht="11.85" hidden="1" customHeight="1" outlineLevel="4">
      <c r="A5062" s="1154"/>
      <c r="B5062" s="1159" t="s">
        <v>9281</v>
      </c>
      <c r="C5062" s="1154" t="s">
        <v>763</v>
      </c>
      <c r="D5062" s="1156">
        <v>0.18</v>
      </c>
    </row>
    <row r="5063" spans="1:4" ht="11.85" hidden="1" customHeight="1" outlineLevel="4">
      <c r="A5063" s="1154"/>
      <c r="B5063" s="1159" t="s">
        <v>9282</v>
      </c>
      <c r="C5063" s="1154" t="s">
        <v>763</v>
      </c>
      <c r="D5063" s="1156">
        <v>1.1499999999999999</v>
      </c>
    </row>
    <row r="5064" spans="1:4" ht="11.85" hidden="1" customHeight="1" outlineLevel="4">
      <c r="A5064" s="1154"/>
      <c r="B5064" s="1159" t="s">
        <v>9283</v>
      </c>
      <c r="C5064" s="1154" t="s">
        <v>763</v>
      </c>
      <c r="D5064" s="1156">
        <v>2.0099999999999998</v>
      </c>
    </row>
    <row r="5065" spans="1:4" ht="11.85" hidden="1" customHeight="1" outlineLevel="4">
      <c r="A5065" s="1154"/>
      <c r="B5065" s="1159" t="s">
        <v>9284</v>
      </c>
      <c r="C5065" s="1154" t="s">
        <v>763</v>
      </c>
      <c r="D5065" s="1156">
        <v>0.9</v>
      </c>
    </row>
    <row r="5066" spans="1:4" ht="11.85" hidden="1" customHeight="1" outlineLevel="4">
      <c r="A5066" s="1154"/>
      <c r="B5066" s="1159" t="s">
        <v>9285</v>
      </c>
      <c r="C5066" s="1154" t="s">
        <v>763</v>
      </c>
      <c r="D5066" s="1156">
        <v>1.44</v>
      </c>
    </row>
    <row r="5067" spans="1:4" ht="11.85" hidden="1" customHeight="1" outlineLevel="4">
      <c r="A5067" s="1154"/>
      <c r="B5067" s="1159" t="s">
        <v>9286</v>
      </c>
      <c r="C5067" s="1154" t="s">
        <v>763</v>
      </c>
      <c r="D5067" s="1156">
        <v>1.58</v>
      </c>
    </row>
    <row r="5068" spans="1:4" ht="11.85" hidden="1" customHeight="1" outlineLevel="4">
      <c r="A5068" s="1154"/>
      <c r="B5068" s="1159" t="s">
        <v>9287</v>
      </c>
      <c r="C5068" s="1154" t="s">
        <v>763</v>
      </c>
      <c r="D5068" s="1156">
        <v>2.16</v>
      </c>
    </row>
    <row r="5069" spans="1:4" ht="11.85" hidden="1" customHeight="1" outlineLevel="4">
      <c r="A5069" s="1154"/>
      <c r="B5069" s="1159" t="s">
        <v>9288</v>
      </c>
      <c r="C5069" s="1154" t="s">
        <v>763</v>
      </c>
      <c r="D5069" s="1156">
        <v>1.79</v>
      </c>
    </row>
    <row r="5070" spans="1:4" ht="11.85" hidden="1" customHeight="1" outlineLevel="4">
      <c r="A5070" s="1154"/>
      <c r="B5070" s="1159" t="s">
        <v>9289</v>
      </c>
      <c r="C5070" s="1154" t="s">
        <v>763</v>
      </c>
      <c r="D5070" s="1156">
        <v>1.85</v>
      </c>
    </row>
    <row r="5071" spans="1:4" ht="11.85" hidden="1" customHeight="1" outlineLevel="4">
      <c r="A5071" s="1154"/>
      <c r="B5071" s="1159" t="s">
        <v>9290</v>
      </c>
      <c r="C5071" s="1154" t="s">
        <v>763</v>
      </c>
      <c r="D5071" s="1156">
        <v>1.92</v>
      </c>
    </row>
    <row r="5072" spans="1:4" ht="11.85" hidden="1" customHeight="1" outlineLevel="4">
      <c r="A5072" s="1154"/>
      <c r="B5072" s="1159" t="s">
        <v>9291</v>
      </c>
      <c r="C5072" s="1154" t="s">
        <v>763</v>
      </c>
      <c r="D5072" s="1156">
        <v>0.78</v>
      </c>
    </row>
    <row r="5073" spans="1:4" ht="11.85" hidden="1" customHeight="1" outlineLevel="4">
      <c r="A5073" s="1154"/>
      <c r="B5073" s="1159" t="s">
        <v>9292</v>
      </c>
      <c r="C5073" s="1154" t="s">
        <v>763</v>
      </c>
      <c r="D5073" s="1156">
        <v>0.2</v>
      </c>
    </row>
    <row r="5074" spans="1:4" ht="11.85" hidden="1" customHeight="1" outlineLevel="4">
      <c r="A5074" s="1154"/>
      <c r="B5074" s="1159" t="s">
        <v>9293</v>
      </c>
      <c r="C5074" s="1154" t="s">
        <v>763</v>
      </c>
      <c r="D5074" s="1156">
        <v>0.32</v>
      </c>
    </row>
    <row r="5075" spans="1:4" ht="11.85" hidden="1" customHeight="1" outlineLevel="4">
      <c r="A5075" s="1154"/>
      <c r="B5075" s="1159" t="s">
        <v>9294</v>
      </c>
      <c r="C5075" s="1154" t="s">
        <v>763</v>
      </c>
      <c r="D5075" s="1156">
        <v>0.39</v>
      </c>
    </row>
    <row r="5076" spans="1:4" ht="11.85" hidden="1" customHeight="1" outlineLevel="4">
      <c r="A5076" s="1154"/>
      <c r="B5076" s="1159" t="s">
        <v>9295</v>
      </c>
      <c r="C5076" s="1154" t="s">
        <v>763</v>
      </c>
      <c r="D5076" s="1156">
        <v>0.5</v>
      </c>
    </row>
    <row r="5077" spans="1:4" ht="11.85" hidden="1" customHeight="1" outlineLevel="4">
      <c r="A5077" s="1154"/>
      <c r="B5077" s="1159" t="s">
        <v>9296</v>
      </c>
      <c r="C5077" s="1154" t="s">
        <v>763</v>
      </c>
      <c r="D5077" s="1156">
        <v>0.53</v>
      </c>
    </row>
    <row r="5078" spans="1:4" ht="11.85" hidden="1" customHeight="1" outlineLevel="4">
      <c r="A5078" s="1154"/>
      <c r="B5078" s="1159" t="s">
        <v>9297</v>
      </c>
      <c r="C5078" s="1154" t="s">
        <v>763</v>
      </c>
      <c r="D5078" s="1156">
        <v>0.59</v>
      </c>
    </row>
    <row r="5079" spans="1:4" ht="11.85" hidden="1" customHeight="1" outlineLevel="3" collapsed="1">
      <c r="A5079" s="1140"/>
      <c r="B5079" s="1145" t="s">
        <v>9298</v>
      </c>
      <c r="C5079" s="1140"/>
      <c r="D5079" s="1141">
        <v>1.53</v>
      </c>
    </row>
    <row r="5080" spans="1:4" ht="11.85" hidden="1" customHeight="1" outlineLevel="4">
      <c r="A5080" s="1154" t="s">
        <v>9299</v>
      </c>
      <c r="B5080" s="1159" t="s">
        <v>9300</v>
      </c>
      <c r="C5080" s="1154" t="s">
        <v>763</v>
      </c>
      <c r="D5080" s="1156">
        <v>1.1499999999999999</v>
      </c>
    </row>
    <row r="5081" spans="1:4" ht="11.85" hidden="1" customHeight="1" outlineLevel="4">
      <c r="A5081" s="1154" t="s">
        <v>9301</v>
      </c>
      <c r="B5081" s="1159" t="s">
        <v>9302</v>
      </c>
      <c r="C5081" s="1154" t="s">
        <v>763</v>
      </c>
      <c r="D5081" s="1156">
        <v>1.53</v>
      </c>
    </row>
    <row r="5082" spans="1:4" ht="11.85" hidden="1" customHeight="1" outlineLevel="2" collapsed="1">
      <c r="A5082" s="1140"/>
      <c r="B5082" s="1143" t="s">
        <v>3285</v>
      </c>
      <c r="C5082" s="1140"/>
      <c r="D5082" s="1141">
        <v>12.81</v>
      </c>
    </row>
    <row r="5083" spans="1:4" ht="11.85" hidden="1" customHeight="1" outlineLevel="3" collapsed="1">
      <c r="A5083" s="1140"/>
      <c r="B5083" s="1145" t="s">
        <v>9303</v>
      </c>
      <c r="C5083" s="1140"/>
      <c r="D5083" s="1141">
        <v>12.81</v>
      </c>
    </row>
    <row r="5084" spans="1:4" ht="11.85" hidden="1" customHeight="1" outlineLevel="4">
      <c r="A5084" s="1154" t="s">
        <v>9304</v>
      </c>
      <c r="B5084" s="1159" t="s">
        <v>9305</v>
      </c>
      <c r="C5084" s="1154" t="s">
        <v>763</v>
      </c>
      <c r="D5084" s="1156">
        <v>3.45</v>
      </c>
    </row>
    <row r="5085" spans="1:4" ht="11.85" hidden="1" customHeight="1" outlineLevel="4">
      <c r="A5085" s="1154" t="s">
        <v>9306</v>
      </c>
      <c r="B5085" s="1159" t="s">
        <v>9307</v>
      </c>
      <c r="C5085" s="1154" t="s">
        <v>763</v>
      </c>
      <c r="D5085" s="1156">
        <v>2.39</v>
      </c>
    </row>
    <row r="5086" spans="1:4" ht="11.85" hidden="1" customHeight="1" outlineLevel="4">
      <c r="A5086" s="1154" t="s">
        <v>9308</v>
      </c>
      <c r="B5086" s="1159" t="s">
        <v>9309</v>
      </c>
      <c r="C5086" s="1154" t="s">
        <v>763</v>
      </c>
      <c r="D5086" s="1156">
        <v>12.81</v>
      </c>
    </row>
    <row r="5087" spans="1:4" ht="11.85" hidden="1" customHeight="1" outlineLevel="4">
      <c r="A5087" s="1154" t="s">
        <v>9310</v>
      </c>
      <c r="B5087" s="1159" t="s">
        <v>9311</v>
      </c>
      <c r="C5087" s="1154" t="s">
        <v>763</v>
      </c>
      <c r="D5087" s="1156">
        <v>2.39</v>
      </c>
    </row>
    <row r="5088" spans="1:4" ht="11.85" hidden="1" customHeight="1" outlineLevel="4">
      <c r="A5088" s="1154" t="s">
        <v>9312</v>
      </c>
      <c r="B5088" s="1159" t="s">
        <v>9313</v>
      </c>
      <c r="C5088" s="1154" t="s">
        <v>763</v>
      </c>
      <c r="D5088" s="1156">
        <v>5.41</v>
      </c>
    </row>
    <row r="5089" spans="1:4" ht="11.85" hidden="1" customHeight="1" outlineLevel="4">
      <c r="A5089" s="1154" t="s">
        <v>9314</v>
      </c>
      <c r="B5089" s="1159" t="s">
        <v>9315</v>
      </c>
      <c r="C5089" s="1154" t="s">
        <v>763</v>
      </c>
      <c r="D5089" s="1156">
        <v>3.45</v>
      </c>
    </row>
    <row r="5090" spans="1:4" ht="11.85" hidden="1" customHeight="1" outlineLevel="4">
      <c r="A5090" s="1154" t="s">
        <v>9316</v>
      </c>
      <c r="B5090" s="1159" t="s">
        <v>9317</v>
      </c>
      <c r="C5090" s="1154" t="s">
        <v>763</v>
      </c>
      <c r="D5090" s="1156">
        <v>5.58</v>
      </c>
    </row>
    <row r="5091" spans="1:4" ht="11.85" hidden="1" customHeight="1" outlineLevel="4">
      <c r="A5091" s="1154" t="s">
        <v>9318</v>
      </c>
      <c r="B5091" s="1159" t="s">
        <v>9319</v>
      </c>
      <c r="C5091" s="1154" t="s">
        <v>763</v>
      </c>
      <c r="D5091" s="1156">
        <v>1.4</v>
      </c>
    </row>
    <row r="5092" spans="1:4" ht="11.85" hidden="1" customHeight="1" outlineLevel="4">
      <c r="A5092" s="1154" t="s">
        <v>9320</v>
      </c>
      <c r="B5092" s="1159" t="s">
        <v>9321</v>
      </c>
      <c r="C5092" s="1154" t="s">
        <v>763</v>
      </c>
      <c r="D5092" s="1156">
        <v>8.57</v>
      </c>
    </row>
    <row r="5093" spans="1:4" ht="11.85" hidden="1" customHeight="1" outlineLevel="4">
      <c r="A5093" s="1154" t="s">
        <v>9322</v>
      </c>
      <c r="B5093" s="1159" t="s">
        <v>9323</v>
      </c>
      <c r="C5093" s="1154" t="s">
        <v>763</v>
      </c>
      <c r="D5093" s="1156">
        <v>2.1800000000000002</v>
      </c>
    </row>
    <row r="5094" spans="1:4" ht="11.85" hidden="1" customHeight="1" outlineLevel="4">
      <c r="A5094" s="1154" t="s">
        <v>9324</v>
      </c>
      <c r="B5094" s="1159" t="s">
        <v>9325</v>
      </c>
      <c r="C5094" s="1154" t="s">
        <v>763</v>
      </c>
      <c r="D5094" s="1156">
        <v>1.51</v>
      </c>
    </row>
    <row r="5095" spans="1:4" ht="11.85" hidden="1" customHeight="1" outlineLevel="4">
      <c r="A5095" s="1154" t="s">
        <v>9326</v>
      </c>
      <c r="B5095" s="1159" t="s">
        <v>9327</v>
      </c>
      <c r="C5095" s="1154" t="s">
        <v>763</v>
      </c>
      <c r="D5095" s="1156">
        <v>6.57</v>
      </c>
    </row>
    <row r="5096" spans="1:4" ht="11.85" hidden="1" customHeight="1" outlineLevel="4">
      <c r="A5096" s="1154" t="s">
        <v>9328</v>
      </c>
      <c r="B5096" s="1159" t="s">
        <v>9329</v>
      </c>
      <c r="C5096" s="1154" t="s">
        <v>763</v>
      </c>
      <c r="D5096" s="1156">
        <v>1.51</v>
      </c>
    </row>
    <row r="5097" spans="1:4" ht="11.85" hidden="1" customHeight="1" outlineLevel="4">
      <c r="A5097" s="1154" t="s">
        <v>9330</v>
      </c>
      <c r="B5097" s="1159" t="s">
        <v>9331</v>
      </c>
      <c r="C5097" s="1154" t="s">
        <v>763</v>
      </c>
      <c r="D5097" s="1156">
        <v>2.86</v>
      </c>
    </row>
    <row r="5098" spans="1:4" ht="11.85" hidden="1" customHeight="1" outlineLevel="4">
      <c r="A5098" s="1154" t="s">
        <v>9332</v>
      </c>
      <c r="B5098" s="1159" t="s">
        <v>9333</v>
      </c>
      <c r="C5098" s="1154" t="s">
        <v>763</v>
      </c>
      <c r="D5098" s="1156">
        <v>2.1800000000000002</v>
      </c>
    </row>
    <row r="5099" spans="1:4" ht="11.85" hidden="1" customHeight="1" outlineLevel="4">
      <c r="A5099" s="1154" t="s">
        <v>9334</v>
      </c>
      <c r="B5099" s="1159" t="s">
        <v>9335</v>
      </c>
      <c r="C5099" s="1154" t="s">
        <v>763</v>
      </c>
      <c r="D5099" s="1156">
        <v>2.95</v>
      </c>
    </row>
    <row r="5100" spans="1:4" ht="11.85" hidden="1" customHeight="1" outlineLevel="4">
      <c r="A5100" s="1154" t="s">
        <v>9336</v>
      </c>
      <c r="B5100" s="1159" t="s">
        <v>9337</v>
      </c>
      <c r="C5100" s="1154" t="s">
        <v>763</v>
      </c>
      <c r="D5100" s="1156">
        <v>0.77</v>
      </c>
    </row>
    <row r="5101" spans="1:4" ht="11.85" hidden="1" customHeight="1" outlineLevel="4">
      <c r="A5101" s="1154" t="s">
        <v>9338</v>
      </c>
      <c r="B5101" s="1159" t="s">
        <v>9339</v>
      </c>
      <c r="C5101" s="1154" t="s">
        <v>763</v>
      </c>
      <c r="D5101" s="1156">
        <v>4.43</v>
      </c>
    </row>
    <row r="5102" spans="1:4" ht="11.85" hidden="1" customHeight="1" outlineLevel="4">
      <c r="A5102" s="1154" t="s">
        <v>9340</v>
      </c>
      <c r="B5102" s="1159" t="s">
        <v>9341</v>
      </c>
      <c r="C5102" s="1154" t="s">
        <v>763</v>
      </c>
      <c r="D5102" s="1156">
        <v>4.01</v>
      </c>
    </row>
    <row r="5103" spans="1:4" ht="22.35" hidden="1" customHeight="1" outlineLevel="4">
      <c r="A5103" s="1154" t="s">
        <v>9342</v>
      </c>
      <c r="B5103" s="1159" t="s">
        <v>9343</v>
      </c>
      <c r="C5103" s="1154" t="s">
        <v>763</v>
      </c>
      <c r="D5103" s="1156">
        <v>3.99</v>
      </c>
    </row>
    <row r="5104" spans="1:4" ht="11.85" hidden="1" customHeight="1" outlineLevel="3" collapsed="1">
      <c r="A5104" s="1140"/>
      <c r="B5104" s="1145" t="s">
        <v>9344</v>
      </c>
      <c r="C5104" s="1140"/>
      <c r="D5104" s="1141">
        <v>4.24</v>
      </c>
    </row>
    <row r="5105" spans="1:4" ht="11.85" hidden="1" customHeight="1" outlineLevel="4">
      <c r="A5105" s="1154" t="s">
        <v>9345</v>
      </c>
      <c r="B5105" s="1159" t="s">
        <v>9346</v>
      </c>
      <c r="C5105" s="1154" t="s">
        <v>763</v>
      </c>
      <c r="D5105" s="1156">
        <v>4.24</v>
      </c>
    </row>
    <row r="5106" spans="1:4" ht="11.85" hidden="1" customHeight="1" outlineLevel="4">
      <c r="A5106" s="1154" t="s">
        <v>9347</v>
      </c>
      <c r="B5106" s="1159" t="s">
        <v>9348</v>
      </c>
      <c r="C5106" s="1154" t="s">
        <v>763</v>
      </c>
      <c r="D5106" s="1156">
        <v>4.24</v>
      </c>
    </row>
    <row r="5107" spans="1:4" ht="11.85" hidden="1" customHeight="1" outlineLevel="4">
      <c r="A5107" s="1154" t="s">
        <v>9349</v>
      </c>
      <c r="B5107" s="1159" t="s">
        <v>9350</v>
      </c>
      <c r="C5107" s="1154" t="s">
        <v>763</v>
      </c>
      <c r="D5107" s="1156">
        <v>2.29</v>
      </c>
    </row>
    <row r="5108" spans="1:4" ht="11.85" hidden="1" customHeight="1" outlineLevel="4">
      <c r="A5108" s="1154" t="s">
        <v>9351</v>
      </c>
      <c r="B5108" s="1159" t="s">
        <v>9352</v>
      </c>
      <c r="C5108" s="1154" t="s">
        <v>763</v>
      </c>
      <c r="D5108" s="1156">
        <v>2.2799999999999998</v>
      </c>
    </row>
    <row r="5109" spans="1:4" ht="11.85" hidden="1" customHeight="1" outlineLevel="4">
      <c r="A5109" s="1154" t="s">
        <v>9353</v>
      </c>
      <c r="B5109" s="1159" t="s">
        <v>9354</v>
      </c>
      <c r="C5109" s="1154" t="s">
        <v>763</v>
      </c>
      <c r="D5109" s="1156">
        <v>2.2200000000000002</v>
      </c>
    </row>
    <row r="5110" spans="1:4" ht="22.35" hidden="1" customHeight="1" outlineLevel="4">
      <c r="A5110" s="1154" t="s">
        <v>9355</v>
      </c>
      <c r="B5110" s="1159" t="s">
        <v>9356</v>
      </c>
      <c r="C5110" s="1154" t="s">
        <v>763</v>
      </c>
      <c r="D5110" s="1156">
        <v>0.42</v>
      </c>
    </row>
    <row r="5111" spans="1:4" ht="22.35" hidden="1" customHeight="1" outlineLevel="4">
      <c r="A5111" s="1154" t="s">
        <v>9357</v>
      </c>
      <c r="B5111" s="1159" t="s">
        <v>9358</v>
      </c>
      <c r="C5111" s="1154" t="s">
        <v>763</v>
      </c>
      <c r="D5111" s="1156">
        <v>0.38</v>
      </c>
    </row>
    <row r="5112" spans="1:4" ht="11.85" hidden="1" customHeight="1" outlineLevel="4">
      <c r="A5112" s="1154" t="s">
        <v>9359</v>
      </c>
      <c r="B5112" s="1159" t="s">
        <v>9360</v>
      </c>
      <c r="C5112" s="1154" t="s">
        <v>763</v>
      </c>
      <c r="D5112" s="1156">
        <v>3.08</v>
      </c>
    </row>
    <row r="5113" spans="1:4" ht="11.85" hidden="1" customHeight="1" outlineLevel="4">
      <c r="A5113" s="1154" t="s">
        <v>9361</v>
      </c>
      <c r="B5113" s="1159" t="s">
        <v>9362</v>
      </c>
      <c r="C5113" s="1154" t="s">
        <v>763</v>
      </c>
      <c r="D5113" s="1156">
        <v>3.17</v>
      </c>
    </row>
    <row r="5114" spans="1:4" ht="11.85" hidden="1" customHeight="1" outlineLevel="4">
      <c r="A5114" s="1154" t="s">
        <v>9363</v>
      </c>
      <c r="B5114" s="1159" t="s">
        <v>9364</v>
      </c>
      <c r="C5114" s="1154" t="s">
        <v>763</v>
      </c>
      <c r="D5114" s="1156">
        <v>0.56000000000000005</v>
      </c>
    </row>
    <row r="5115" spans="1:4" ht="11.85" hidden="1" customHeight="1" outlineLevel="3" collapsed="1">
      <c r="A5115" s="1140"/>
      <c r="B5115" s="1145" t="s">
        <v>9365</v>
      </c>
      <c r="C5115" s="1140"/>
      <c r="D5115" s="1141">
        <v>5.04</v>
      </c>
    </row>
    <row r="5116" spans="1:4" ht="11.85" hidden="1" customHeight="1" outlineLevel="4">
      <c r="A5116" s="1154" t="s">
        <v>9366</v>
      </c>
      <c r="B5116" s="1159" t="s">
        <v>9367</v>
      </c>
      <c r="C5116" s="1154" t="s">
        <v>763</v>
      </c>
      <c r="D5116" s="1156">
        <v>2.89</v>
      </c>
    </row>
    <row r="5117" spans="1:4" ht="11.85" hidden="1" customHeight="1" outlineLevel="4">
      <c r="A5117" s="1154" t="s">
        <v>9368</v>
      </c>
      <c r="B5117" s="1159" t="s">
        <v>9369</v>
      </c>
      <c r="C5117" s="1154" t="s">
        <v>763</v>
      </c>
      <c r="D5117" s="1156">
        <v>3</v>
      </c>
    </row>
    <row r="5118" spans="1:4" ht="11.85" hidden="1" customHeight="1" outlineLevel="4">
      <c r="A5118" s="1154" t="s">
        <v>9370</v>
      </c>
      <c r="B5118" s="1159" t="s">
        <v>9371</v>
      </c>
      <c r="C5118" s="1154" t="s">
        <v>763</v>
      </c>
      <c r="D5118" s="1156">
        <v>2.87</v>
      </c>
    </row>
    <row r="5119" spans="1:4" ht="11.85" hidden="1" customHeight="1" outlineLevel="4">
      <c r="A5119" s="1154" t="s">
        <v>9372</v>
      </c>
      <c r="B5119" s="1159" t="s">
        <v>9373</v>
      </c>
      <c r="C5119" s="1154" t="s">
        <v>763</v>
      </c>
      <c r="D5119" s="1156">
        <v>2.89</v>
      </c>
    </row>
    <row r="5120" spans="1:4" ht="11.85" hidden="1" customHeight="1" outlineLevel="4">
      <c r="A5120" s="1154" t="s">
        <v>9374</v>
      </c>
      <c r="B5120" s="1159" t="s">
        <v>9375</v>
      </c>
      <c r="C5120" s="1154" t="s">
        <v>763</v>
      </c>
      <c r="D5120" s="1156">
        <v>1.91</v>
      </c>
    </row>
    <row r="5121" spans="1:4" ht="11.85" hidden="1" customHeight="1" outlineLevel="4">
      <c r="A5121" s="1154" t="s">
        <v>9376</v>
      </c>
      <c r="B5121" s="1159" t="s">
        <v>9377</v>
      </c>
      <c r="C5121" s="1154" t="s">
        <v>763</v>
      </c>
      <c r="D5121" s="1156">
        <v>1.9</v>
      </c>
    </row>
    <row r="5122" spans="1:4" ht="11.85" hidden="1" customHeight="1" outlineLevel="4">
      <c r="A5122" s="1154" t="s">
        <v>9378</v>
      </c>
      <c r="B5122" s="1159" t="s">
        <v>9379</v>
      </c>
      <c r="C5122" s="1154" t="s">
        <v>763</v>
      </c>
      <c r="D5122" s="1156">
        <v>1.86</v>
      </c>
    </row>
    <row r="5123" spans="1:4" ht="11.85" hidden="1" customHeight="1" outlineLevel="4">
      <c r="A5123" s="1154" t="s">
        <v>9380</v>
      </c>
      <c r="B5123" s="1159" t="s">
        <v>9381</v>
      </c>
      <c r="C5123" s="1154" t="s">
        <v>763</v>
      </c>
      <c r="D5123" s="1156">
        <v>4.49</v>
      </c>
    </row>
    <row r="5124" spans="1:4" ht="11.85" hidden="1" customHeight="1" outlineLevel="4">
      <c r="A5124" s="1154" t="s">
        <v>9382</v>
      </c>
      <c r="B5124" s="1159" t="s">
        <v>9383</v>
      </c>
      <c r="C5124" s="1154" t="s">
        <v>763</v>
      </c>
      <c r="D5124" s="1156">
        <v>4.6900000000000004</v>
      </c>
    </row>
    <row r="5125" spans="1:4" ht="22.35" hidden="1" customHeight="1" outlineLevel="4">
      <c r="A5125" s="1154" t="s">
        <v>9384</v>
      </c>
      <c r="B5125" s="1159" t="s">
        <v>9385</v>
      </c>
      <c r="C5125" s="1154" t="s">
        <v>763</v>
      </c>
      <c r="D5125" s="1156">
        <v>1.85</v>
      </c>
    </row>
    <row r="5126" spans="1:4" ht="11.85" hidden="1" customHeight="1" outlineLevel="4">
      <c r="A5126" s="1154" t="s">
        <v>9386</v>
      </c>
      <c r="B5126" s="1159" t="s">
        <v>9387</v>
      </c>
      <c r="C5126" s="1154" t="s">
        <v>763</v>
      </c>
      <c r="D5126" s="1156">
        <v>5.04</v>
      </c>
    </row>
    <row r="5127" spans="1:4" ht="11.85" hidden="1" customHeight="1" outlineLevel="3" collapsed="1">
      <c r="A5127" s="1140"/>
      <c r="B5127" s="1145" t="s">
        <v>9388</v>
      </c>
      <c r="C5127" s="1140"/>
      <c r="D5127" s="1141">
        <v>3.08</v>
      </c>
    </row>
    <row r="5128" spans="1:4" ht="11.85" hidden="1" customHeight="1" outlineLevel="4">
      <c r="A5128" s="1154" t="s">
        <v>9389</v>
      </c>
      <c r="B5128" s="1159" t="s">
        <v>9390</v>
      </c>
      <c r="C5128" s="1154" t="s">
        <v>763</v>
      </c>
      <c r="D5128" s="1156">
        <v>7.0000000000000007E-2</v>
      </c>
    </row>
    <row r="5129" spans="1:4" ht="11.85" hidden="1" customHeight="1" outlineLevel="4">
      <c r="A5129" s="1154" t="s">
        <v>9391</v>
      </c>
      <c r="B5129" s="1159" t="s">
        <v>9392</v>
      </c>
      <c r="C5129" s="1154" t="s">
        <v>763</v>
      </c>
      <c r="D5129" s="1156">
        <v>0.1</v>
      </c>
    </row>
    <row r="5130" spans="1:4" ht="11.85" hidden="1" customHeight="1" outlineLevel="4">
      <c r="A5130" s="1154" t="s">
        <v>9393</v>
      </c>
      <c r="B5130" s="1159" t="s">
        <v>9394</v>
      </c>
      <c r="C5130" s="1154" t="s">
        <v>763</v>
      </c>
      <c r="D5130" s="1156">
        <v>0.62</v>
      </c>
    </row>
    <row r="5131" spans="1:4" ht="11.85" hidden="1" customHeight="1" outlineLevel="4">
      <c r="A5131" s="1154" t="s">
        <v>9395</v>
      </c>
      <c r="B5131" s="1159" t="s">
        <v>9396</v>
      </c>
      <c r="C5131" s="1154" t="s">
        <v>763</v>
      </c>
      <c r="D5131" s="1156">
        <v>3.08</v>
      </c>
    </row>
    <row r="5132" spans="1:4" ht="11.85" hidden="1" customHeight="1" outlineLevel="4">
      <c r="A5132" s="1154" t="s">
        <v>9397</v>
      </c>
      <c r="B5132" s="1159" t="s">
        <v>9398</v>
      </c>
      <c r="C5132" s="1154" t="s">
        <v>763</v>
      </c>
      <c r="D5132" s="1156">
        <v>3.08</v>
      </c>
    </row>
    <row r="5133" spans="1:4" ht="11.85" hidden="1" customHeight="1" outlineLevel="4">
      <c r="A5133" s="1154" t="s">
        <v>9399</v>
      </c>
      <c r="B5133" s="1159" t="s">
        <v>9400</v>
      </c>
      <c r="C5133" s="1154" t="s">
        <v>763</v>
      </c>
      <c r="D5133" s="1156">
        <v>2.0699999999999998</v>
      </c>
    </row>
    <row r="5134" spans="1:4" ht="11.85" hidden="1" customHeight="1" outlineLevel="4">
      <c r="A5134" s="1154" t="s">
        <v>9401</v>
      </c>
      <c r="B5134" s="1159" t="s">
        <v>9402</v>
      </c>
      <c r="C5134" s="1154" t="s">
        <v>763</v>
      </c>
      <c r="D5134" s="1156">
        <v>2.0699999999999998</v>
      </c>
    </row>
    <row r="5135" spans="1:4" ht="11.85" hidden="1" customHeight="1" outlineLevel="4">
      <c r="A5135" s="1154" t="s">
        <v>9403</v>
      </c>
      <c r="B5135" s="1159" t="s">
        <v>9404</v>
      </c>
      <c r="C5135" s="1154" t="s">
        <v>763</v>
      </c>
      <c r="D5135" s="1156">
        <v>2.08</v>
      </c>
    </row>
    <row r="5136" spans="1:4" ht="11.85" hidden="1" customHeight="1" outlineLevel="1" collapsed="1">
      <c r="A5136" s="1140"/>
      <c r="B5136" s="1142" t="s">
        <v>9405</v>
      </c>
      <c r="C5136" s="1140"/>
      <c r="D5136" s="1141">
        <v>6.01</v>
      </c>
    </row>
    <row r="5137" spans="1:4" ht="11.85" hidden="1" customHeight="1" outlineLevel="2" collapsed="1">
      <c r="A5137" s="1140"/>
      <c r="B5137" s="1143" t="s">
        <v>3258</v>
      </c>
      <c r="C5137" s="1140"/>
      <c r="D5137" s="1141">
        <v>3.86</v>
      </c>
    </row>
    <row r="5138" spans="1:4" ht="11.85" hidden="1" customHeight="1" outlineLevel="3" collapsed="1">
      <c r="A5138" s="1140"/>
      <c r="B5138" s="1145" t="s">
        <v>9406</v>
      </c>
      <c r="C5138" s="1140"/>
      <c r="D5138" s="1141">
        <v>3.86</v>
      </c>
    </row>
    <row r="5139" spans="1:4" ht="11.85" hidden="1" customHeight="1" outlineLevel="4">
      <c r="A5139" s="1154" t="s">
        <v>9407</v>
      </c>
      <c r="B5139" s="1159" t="s">
        <v>9408</v>
      </c>
      <c r="C5139" s="1154" t="s">
        <v>2156</v>
      </c>
      <c r="D5139" s="1156">
        <v>2.5</v>
      </c>
    </row>
    <row r="5140" spans="1:4" ht="22.35" hidden="1" customHeight="1" outlineLevel="4">
      <c r="A5140" s="1154" t="s">
        <v>9409</v>
      </c>
      <c r="B5140" s="1159" t="s">
        <v>9410</v>
      </c>
      <c r="C5140" s="1154" t="s">
        <v>2156</v>
      </c>
      <c r="D5140" s="1156">
        <v>3.86</v>
      </c>
    </row>
    <row r="5141" spans="1:4" ht="22.35" hidden="1" customHeight="1" outlineLevel="4">
      <c r="A5141" s="1154" t="s">
        <v>9411</v>
      </c>
      <c r="B5141" s="1159" t="s">
        <v>9412</v>
      </c>
      <c r="C5141" s="1154" t="s">
        <v>763</v>
      </c>
      <c r="D5141" s="1156">
        <v>2.59</v>
      </c>
    </row>
    <row r="5142" spans="1:4" ht="22.35" hidden="1" customHeight="1" outlineLevel="4">
      <c r="A5142" s="1154" t="s">
        <v>9413</v>
      </c>
      <c r="B5142" s="1159" t="s">
        <v>9414</v>
      </c>
      <c r="C5142" s="1154" t="s">
        <v>763</v>
      </c>
      <c r="D5142" s="1156">
        <v>2.56</v>
      </c>
    </row>
    <row r="5143" spans="1:4" ht="11.85" hidden="1" customHeight="1" outlineLevel="4">
      <c r="A5143" s="1154" t="s">
        <v>9415</v>
      </c>
      <c r="B5143" s="1159" t="s">
        <v>9416</v>
      </c>
      <c r="C5143" s="1154" t="s">
        <v>763</v>
      </c>
      <c r="D5143" s="1156">
        <v>1.77</v>
      </c>
    </row>
    <row r="5144" spans="1:4" ht="11.85" hidden="1" customHeight="1" outlineLevel="2" collapsed="1">
      <c r="A5144" s="1140"/>
      <c r="B5144" s="1143" t="s">
        <v>8928</v>
      </c>
      <c r="C5144" s="1140"/>
      <c r="D5144" s="1141">
        <v>0.9</v>
      </c>
    </row>
    <row r="5145" spans="1:4" ht="11.85" hidden="1" customHeight="1" outlineLevel="3" collapsed="1">
      <c r="A5145" s="1140"/>
      <c r="B5145" s="1145" t="s">
        <v>9417</v>
      </c>
      <c r="C5145" s="1140"/>
      <c r="D5145" s="1141">
        <v>0.59</v>
      </c>
    </row>
    <row r="5146" spans="1:4" ht="11.85" hidden="1" customHeight="1" outlineLevel="4" collapsed="1">
      <c r="A5146" s="1140"/>
      <c r="B5146" s="1146" t="s">
        <v>9418</v>
      </c>
      <c r="C5146" s="1140"/>
      <c r="D5146" s="1141">
        <v>0.59</v>
      </c>
    </row>
    <row r="5147" spans="1:4" ht="11.85" hidden="1" customHeight="1" outlineLevel="5">
      <c r="A5147" s="1154"/>
      <c r="B5147" s="1161" t="s">
        <v>9419</v>
      </c>
      <c r="C5147" s="1154" t="s">
        <v>763</v>
      </c>
      <c r="D5147" s="1156">
        <v>0.26</v>
      </c>
    </row>
    <row r="5148" spans="1:4" ht="11.85" hidden="1" customHeight="1" outlineLevel="5">
      <c r="A5148" s="1154" t="s">
        <v>9420</v>
      </c>
      <c r="B5148" s="1161" t="s">
        <v>9421</v>
      </c>
      <c r="C5148" s="1154" t="s">
        <v>763</v>
      </c>
      <c r="D5148" s="1156">
        <v>0.57999999999999996</v>
      </c>
    </row>
    <row r="5149" spans="1:4" ht="11.85" hidden="1" customHeight="1" outlineLevel="5">
      <c r="A5149" s="1154" t="s">
        <v>9422</v>
      </c>
      <c r="B5149" s="1161" t="s">
        <v>9423</v>
      </c>
      <c r="C5149" s="1154" t="s">
        <v>763</v>
      </c>
      <c r="D5149" s="1156">
        <v>0.59</v>
      </c>
    </row>
    <row r="5150" spans="1:4" ht="11.85" hidden="1" customHeight="1" outlineLevel="5">
      <c r="A5150" s="1154" t="s">
        <v>9424</v>
      </c>
      <c r="B5150" s="1161" t="s">
        <v>9425</v>
      </c>
      <c r="C5150" s="1154" t="s">
        <v>763</v>
      </c>
      <c r="D5150" s="1156">
        <v>0.51</v>
      </c>
    </row>
    <row r="5151" spans="1:4" ht="11.85" hidden="1" customHeight="1" outlineLevel="5">
      <c r="A5151" s="1154" t="s">
        <v>9426</v>
      </c>
      <c r="B5151" s="1161" t="s">
        <v>9427</v>
      </c>
      <c r="C5151" s="1154" t="s">
        <v>763</v>
      </c>
      <c r="D5151" s="1156">
        <v>0.52</v>
      </c>
    </row>
    <row r="5152" spans="1:4" ht="11.85" hidden="1" customHeight="1" outlineLevel="5">
      <c r="A5152" s="1154"/>
      <c r="B5152" s="1161" t="s">
        <v>9428</v>
      </c>
      <c r="C5152" s="1154" t="s">
        <v>763</v>
      </c>
      <c r="D5152" s="1156">
        <v>0.3</v>
      </c>
    </row>
    <row r="5153" spans="1:4" ht="11.85" hidden="1" customHeight="1" outlineLevel="4" collapsed="1">
      <c r="A5153" s="1140"/>
      <c r="B5153" s="1146" t="s">
        <v>9429</v>
      </c>
      <c r="C5153" s="1140"/>
      <c r="D5153" s="1141">
        <v>0.18</v>
      </c>
    </row>
    <row r="5154" spans="1:4" ht="11.85" hidden="1" customHeight="1" outlineLevel="5">
      <c r="A5154" s="1160">
        <v>1046</v>
      </c>
      <c r="B5154" s="1161" t="s">
        <v>9430</v>
      </c>
      <c r="C5154" s="1154" t="s">
        <v>763</v>
      </c>
      <c r="D5154" s="1156">
        <v>0.18</v>
      </c>
    </row>
    <row r="5155" spans="1:4" ht="11.85" hidden="1" customHeight="1" outlineLevel="5">
      <c r="A5155" s="1154"/>
      <c r="B5155" s="1161" t="s">
        <v>9431</v>
      </c>
      <c r="C5155" s="1154" t="s">
        <v>763</v>
      </c>
      <c r="D5155" s="1156">
        <v>0.18</v>
      </c>
    </row>
    <row r="5156" spans="1:4" ht="11.85" hidden="1" customHeight="1" outlineLevel="4" collapsed="1">
      <c r="A5156" s="1140"/>
      <c r="B5156" s="1146" t="s">
        <v>9432</v>
      </c>
      <c r="C5156" s="1140"/>
      <c r="D5156" s="1141">
        <v>0.57999999999999996</v>
      </c>
    </row>
    <row r="5157" spans="1:4" ht="11.85" hidden="1" customHeight="1" outlineLevel="5">
      <c r="A5157" s="1154"/>
      <c r="B5157" s="1161" t="s">
        <v>9433</v>
      </c>
      <c r="C5157" s="1154" t="s">
        <v>2156</v>
      </c>
      <c r="D5157" s="1156">
        <v>0.28000000000000003</v>
      </c>
    </row>
    <row r="5158" spans="1:4" ht="11.85" hidden="1" customHeight="1" outlineLevel="5">
      <c r="A5158" s="1154" t="s">
        <v>9434</v>
      </c>
      <c r="B5158" s="1161" t="s">
        <v>9435</v>
      </c>
      <c r="C5158" s="1154" t="s">
        <v>763</v>
      </c>
      <c r="D5158" s="1156">
        <v>0.55000000000000004</v>
      </c>
    </row>
    <row r="5159" spans="1:4" ht="11.85" hidden="1" customHeight="1" outlineLevel="5">
      <c r="A5159" s="1154" t="s">
        <v>9436</v>
      </c>
      <c r="B5159" s="1161" t="s">
        <v>9437</v>
      </c>
      <c r="C5159" s="1154" t="s">
        <v>763</v>
      </c>
      <c r="D5159" s="1156">
        <v>0.57999999999999996</v>
      </c>
    </row>
    <row r="5160" spans="1:4" ht="11.85" hidden="1" customHeight="1" outlineLevel="5">
      <c r="A5160" s="1154" t="s">
        <v>9438</v>
      </c>
      <c r="B5160" s="1161" t="s">
        <v>9439</v>
      </c>
      <c r="C5160" s="1154" t="s">
        <v>763</v>
      </c>
      <c r="D5160" s="1156">
        <v>0.53</v>
      </c>
    </row>
    <row r="5161" spans="1:4" ht="11.85" hidden="1" customHeight="1" outlineLevel="5">
      <c r="A5161" s="1154" t="s">
        <v>9440</v>
      </c>
      <c r="B5161" s="1161" t="s">
        <v>9441</v>
      </c>
      <c r="C5161" s="1154" t="s">
        <v>763</v>
      </c>
      <c r="D5161" s="1156">
        <v>0.47</v>
      </c>
    </row>
    <row r="5162" spans="1:4" ht="11.85" hidden="1" customHeight="1" outlineLevel="4" collapsed="1">
      <c r="A5162" s="1140"/>
      <c r="B5162" s="1146" t="s">
        <v>9442</v>
      </c>
      <c r="C5162" s="1140"/>
      <c r="D5162" s="1141">
        <v>0.21</v>
      </c>
    </row>
    <row r="5163" spans="1:4" ht="11.85" hidden="1" customHeight="1" outlineLevel="5">
      <c r="A5163" s="1160">
        <v>1045</v>
      </c>
      <c r="B5163" s="1161" t="s">
        <v>9443</v>
      </c>
      <c r="C5163" s="1154" t="s">
        <v>763</v>
      </c>
      <c r="D5163" s="1156">
        <v>0.21</v>
      </c>
    </row>
    <row r="5164" spans="1:4" ht="11.85" hidden="1" customHeight="1" outlineLevel="3" collapsed="1">
      <c r="A5164" s="1140"/>
      <c r="B5164" s="1145" t="s">
        <v>9444</v>
      </c>
      <c r="C5164" s="1140"/>
      <c r="D5164" s="1141">
        <v>0.9</v>
      </c>
    </row>
    <row r="5165" spans="1:4" ht="11.85" hidden="1" customHeight="1" outlineLevel="4">
      <c r="A5165" s="1160">
        <v>1047</v>
      </c>
      <c r="B5165" s="1159" t="s">
        <v>9445</v>
      </c>
      <c r="C5165" s="1154" t="s">
        <v>2156</v>
      </c>
      <c r="D5165" s="1156">
        <v>0.9</v>
      </c>
    </row>
    <row r="5166" spans="1:4" ht="11.85" hidden="1" customHeight="1" outlineLevel="2" collapsed="1">
      <c r="A5166" s="1140"/>
      <c r="B5166" s="1143" t="s">
        <v>9446</v>
      </c>
      <c r="C5166" s="1140"/>
      <c r="D5166" s="1141">
        <v>1.8</v>
      </c>
    </row>
    <row r="5167" spans="1:4" ht="11.85" hidden="1" customHeight="1" outlineLevel="3">
      <c r="A5167" s="1154"/>
      <c r="B5167" s="1158" t="s">
        <v>9447</v>
      </c>
      <c r="C5167" s="1154" t="s">
        <v>763</v>
      </c>
      <c r="D5167" s="1156">
        <v>1.8</v>
      </c>
    </row>
    <row r="5168" spans="1:4" ht="11.85" hidden="1" customHeight="1" outlineLevel="3">
      <c r="A5168" s="1154"/>
      <c r="B5168" s="1158" t="s">
        <v>9448</v>
      </c>
      <c r="C5168" s="1154" t="s">
        <v>763</v>
      </c>
      <c r="D5168" s="1156">
        <v>1.78</v>
      </c>
    </row>
    <row r="5169" spans="1:4" ht="11.85" hidden="1" customHeight="1" outlineLevel="3">
      <c r="A5169" s="1154"/>
      <c r="B5169" s="1158" t="s">
        <v>9449</v>
      </c>
      <c r="C5169" s="1154" t="s">
        <v>763</v>
      </c>
      <c r="D5169" s="1156">
        <v>1.8</v>
      </c>
    </row>
    <row r="5170" spans="1:4" ht="11.85" hidden="1" customHeight="1" outlineLevel="3">
      <c r="A5170" s="1154"/>
      <c r="B5170" s="1158" t="s">
        <v>9450</v>
      </c>
      <c r="C5170" s="1154" t="s">
        <v>763</v>
      </c>
      <c r="D5170" s="1156">
        <v>1.25</v>
      </c>
    </row>
    <row r="5171" spans="1:4" ht="11.85" hidden="1" customHeight="1" outlineLevel="3">
      <c r="A5171" s="1154"/>
      <c r="B5171" s="1158" t="s">
        <v>9451</v>
      </c>
      <c r="C5171" s="1154" t="s">
        <v>763</v>
      </c>
      <c r="D5171" s="1156">
        <v>1.8</v>
      </c>
    </row>
    <row r="5172" spans="1:4" ht="11.85" hidden="1" customHeight="1" outlineLevel="3">
      <c r="A5172" s="1154"/>
      <c r="B5172" s="1158" t="s">
        <v>9452</v>
      </c>
      <c r="C5172" s="1154" t="s">
        <v>763</v>
      </c>
      <c r="D5172" s="1156">
        <v>1.25</v>
      </c>
    </row>
    <row r="5173" spans="1:4" ht="11.85" hidden="1" customHeight="1" outlineLevel="3">
      <c r="A5173" s="1154"/>
      <c r="B5173" s="1158" t="s">
        <v>9453</v>
      </c>
      <c r="C5173" s="1154" t="s">
        <v>763</v>
      </c>
      <c r="D5173" s="1156">
        <v>1.29</v>
      </c>
    </row>
    <row r="5174" spans="1:4" ht="11.85" hidden="1" customHeight="1" outlineLevel="3">
      <c r="A5174" s="1154"/>
      <c r="B5174" s="1158" t="s">
        <v>9454</v>
      </c>
      <c r="C5174" s="1154" t="s">
        <v>763</v>
      </c>
      <c r="D5174" s="1156">
        <v>1.07</v>
      </c>
    </row>
    <row r="5175" spans="1:4" ht="11.85" hidden="1" customHeight="1" outlineLevel="2" collapsed="1">
      <c r="A5175" s="1140"/>
      <c r="B5175" s="1143" t="s">
        <v>3285</v>
      </c>
      <c r="C5175" s="1140"/>
      <c r="D5175" s="1141">
        <v>6.01</v>
      </c>
    </row>
    <row r="5176" spans="1:4" ht="11.85" hidden="1" customHeight="1" outlineLevel="3">
      <c r="A5176" s="1154" t="s">
        <v>9455</v>
      </c>
      <c r="B5176" s="1158" t="s">
        <v>9456</v>
      </c>
      <c r="C5176" s="1154" t="s">
        <v>763</v>
      </c>
      <c r="D5176" s="1156">
        <v>2.95</v>
      </c>
    </row>
    <row r="5177" spans="1:4" ht="22.35" hidden="1" customHeight="1" outlineLevel="3">
      <c r="A5177" s="1154" t="s">
        <v>9457</v>
      </c>
      <c r="B5177" s="1158" t="s">
        <v>9458</v>
      </c>
      <c r="C5177" s="1154" t="s">
        <v>763</v>
      </c>
      <c r="D5177" s="1156">
        <v>2.95</v>
      </c>
    </row>
    <row r="5178" spans="1:4" ht="11.85" hidden="1" customHeight="1" outlineLevel="3">
      <c r="A5178" s="1154" t="s">
        <v>9459</v>
      </c>
      <c r="B5178" s="1158" t="s">
        <v>9460</v>
      </c>
      <c r="C5178" s="1154" t="s">
        <v>763</v>
      </c>
      <c r="D5178" s="1156">
        <v>1.29</v>
      </c>
    </row>
    <row r="5179" spans="1:4" ht="11.85" hidden="1" customHeight="1" outlineLevel="3">
      <c r="A5179" s="1154" t="s">
        <v>9461</v>
      </c>
      <c r="B5179" s="1158" t="s">
        <v>9462</v>
      </c>
      <c r="C5179" s="1154" t="s">
        <v>763</v>
      </c>
      <c r="D5179" s="1156">
        <v>1.1599999999999999</v>
      </c>
    </row>
    <row r="5180" spans="1:4" ht="11.85" hidden="1" customHeight="1" outlineLevel="3">
      <c r="A5180" s="1154" t="s">
        <v>9463</v>
      </c>
      <c r="B5180" s="1158" t="s">
        <v>9464</v>
      </c>
      <c r="C5180" s="1154" t="s">
        <v>763</v>
      </c>
      <c r="D5180" s="1156">
        <v>6.01</v>
      </c>
    </row>
    <row r="5181" spans="1:4" ht="11.85" customHeight="1" collapsed="1">
      <c r="A5181" s="1140"/>
      <c r="B5181" s="1140" t="s">
        <v>9465</v>
      </c>
      <c r="C5181" s="1140"/>
      <c r="D5181" s="1141">
        <v>72.42</v>
      </c>
    </row>
    <row r="5182" spans="1:4" ht="11.85" hidden="1" customHeight="1" outlineLevel="1" collapsed="1">
      <c r="A5182" s="1140"/>
      <c r="B5182" s="1142" t="s">
        <v>9466</v>
      </c>
      <c r="C5182" s="1140"/>
      <c r="D5182" s="1141">
        <v>71.489999999999995</v>
      </c>
    </row>
    <row r="5183" spans="1:4" ht="11.85" hidden="1" customHeight="1" outlineLevel="2">
      <c r="A5183" s="1164">
        <v>2620</v>
      </c>
      <c r="B5183" s="1157" t="s">
        <v>9467</v>
      </c>
      <c r="C5183" s="1154" t="s">
        <v>763</v>
      </c>
      <c r="D5183" s="1156">
        <v>32.78</v>
      </c>
    </row>
    <row r="5184" spans="1:4" ht="11.85" hidden="1" customHeight="1" outlineLevel="2">
      <c r="A5184" s="1154"/>
      <c r="B5184" s="1157" t="s">
        <v>9468</v>
      </c>
      <c r="C5184" s="1154" t="s">
        <v>763</v>
      </c>
      <c r="D5184" s="1156">
        <v>33.6</v>
      </c>
    </row>
    <row r="5185" spans="1:4" ht="11.85" hidden="1" customHeight="1" outlineLevel="2">
      <c r="A5185" s="1154"/>
      <c r="B5185" s="1157" t="s">
        <v>9469</v>
      </c>
      <c r="C5185" s="1154" t="s">
        <v>763</v>
      </c>
      <c r="D5185" s="1156">
        <v>33.6</v>
      </c>
    </row>
    <row r="5186" spans="1:4" ht="11.85" hidden="1" customHeight="1" outlineLevel="2">
      <c r="A5186" s="1154"/>
      <c r="B5186" s="1157" t="s">
        <v>9470</v>
      </c>
      <c r="C5186" s="1154" t="s">
        <v>763</v>
      </c>
      <c r="D5186" s="1156">
        <v>33.6</v>
      </c>
    </row>
    <row r="5187" spans="1:4" ht="11.85" hidden="1" customHeight="1" outlineLevel="2">
      <c r="A5187" s="1164">
        <v>2985</v>
      </c>
      <c r="B5187" s="1157" t="s">
        <v>9471</v>
      </c>
      <c r="C5187" s="1154" t="s">
        <v>763</v>
      </c>
      <c r="D5187" s="1156">
        <v>71.489999999999995</v>
      </c>
    </row>
    <row r="5188" spans="1:4" ht="11.85" hidden="1" customHeight="1" outlineLevel="1" collapsed="1">
      <c r="A5188" s="1140"/>
      <c r="B5188" s="1142" t="s">
        <v>9472</v>
      </c>
      <c r="C5188" s="1140"/>
      <c r="D5188" s="1141">
        <v>72.42</v>
      </c>
    </row>
    <row r="5189" spans="1:4" ht="11.85" hidden="1" customHeight="1" outlineLevel="2">
      <c r="A5189" s="1154" t="s">
        <v>9473</v>
      </c>
      <c r="B5189" s="1157" t="s">
        <v>9474</v>
      </c>
      <c r="C5189" s="1154" t="s">
        <v>763</v>
      </c>
      <c r="D5189" s="1156">
        <v>49.56</v>
      </c>
    </row>
    <row r="5190" spans="1:4" ht="11.85" hidden="1" customHeight="1" outlineLevel="2">
      <c r="A5190" s="1154" t="s">
        <v>9475</v>
      </c>
      <c r="B5190" s="1157" t="s">
        <v>9476</v>
      </c>
      <c r="C5190" s="1154" t="s">
        <v>763</v>
      </c>
      <c r="D5190" s="1156">
        <v>48.84</v>
      </c>
    </row>
    <row r="5191" spans="1:4" ht="11.85" hidden="1" customHeight="1" outlineLevel="2">
      <c r="A5191" s="1154" t="s">
        <v>9477</v>
      </c>
      <c r="B5191" s="1157" t="s">
        <v>9478</v>
      </c>
      <c r="C5191" s="1154" t="s">
        <v>763</v>
      </c>
      <c r="D5191" s="1156">
        <v>72.42</v>
      </c>
    </row>
    <row r="5192" spans="1:4" ht="11.85" hidden="1" customHeight="1" outlineLevel="2">
      <c r="A5192" s="1154" t="s">
        <v>9479</v>
      </c>
      <c r="B5192" s="1157" t="s">
        <v>9480</v>
      </c>
      <c r="C5192" s="1154" t="s">
        <v>763</v>
      </c>
      <c r="D5192" s="1156">
        <v>5.95</v>
      </c>
    </row>
    <row r="5193" spans="1:4" ht="11.85" customHeight="1" collapsed="1">
      <c r="A5193" s="1140"/>
      <c r="B5193" s="1140" t="s">
        <v>9481</v>
      </c>
      <c r="C5193" s="1140"/>
      <c r="D5193" s="1141">
        <v>76.03</v>
      </c>
    </row>
    <row r="5194" spans="1:4" ht="11.85" hidden="1" customHeight="1" outlineLevel="1" collapsed="1">
      <c r="A5194" s="1140"/>
      <c r="B5194" s="1142" t="s">
        <v>9482</v>
      </c>
      <c r="C5194" s="1140"/>
      <c r="D5194" s="1141">
        <v>68.8</v>
      </c>
    </row>
    <row r="5195" spans="1:4" ht="11.85" hidden="1" customHeight="1" outlineLevel="2" collapsed="1">
      <c r="A5195" s="1140"/>
      <c r="B5195" s="1143" t="s">
        <v>9483</v>
      </c>
      <c r="C5195" s="1140"/>
      <c r="D5195" s="1141">
        <v>9.6</v>
      </c>
    </row>
    <row r="5196" spans="1:4" ht="11.85" hidden="1" customHeight="1" outlineLevel="3">
      <c r="A5196" s="1154" t="s">
        <v>9484</v>
      </c>
      <c r="B5196" s="1158" t="s">
        <v>9485</v>
      </c>
      <c r="C5196" s="1154" t="s">
        <v>763</v>
      </c>
      <c r="D5196" s="1156">
        <v>5.01</v>
      </c>
    </row>
    <row r="5197" spans="1:4" ht="11.85" hidden="1" customHeight="1" outlineLevel="3">
      <c r="A5197" s="1154" t="s">
        <v>9486</v>
      </c>
      <c r="B5197" s="1158" t="s">
        <v>9487</v>
      </c>
      <c r="C5197" s="1154" t="s">
        <v>763</v>
      </c>
      <c r="D5197" s="1156">
        <v>0.2</v>
      </c>
    </row>
    <row r="5198" spans="1:4" ht="11.85" hidden="1" customHeight="1" outlineLevel="3">
      <c r="A5198" s="1154" t="s">
        <v>9486</v>
      </c>
      <c r="B5198" s="1158" t="s">
        <v>9487</v>
      </c>
      <c r="C5198" s="1154" t="s">
        <v>763</v>
      </c>
      <c r="D5198" s="1156">
        <v>0.2</v>
      </c>
    </row>
    <row r="5199" spans="1:4" ht="11.85" hidden="1" customHeight="1" outlineLevel="3">
      <c r="A5199" s="1154" t="s">
        <v>9488</v>
      </c>
      <c r="B5199" s="1158" t="s">
        <v>9489</v>
      </c>
      <c r="C5199" s="1154" t="s">
        <v>763</v>
      </c>
      <c r="D5199" s="1156">
        <v>0.32</v>
      </c>
    </row>
    <row r="5200" spans="1:4" ht="11.85" hidden="1" customHeight="1" outlineLevel="3">
      <c r="A5200" s="1154" t="s">
        <v>9490</v>
      </c>
      <c r="B5200" s="1158" t="s">
        <v>9491</v>
      </c>
      <c r="C5200" s="1154" t="s">
        <v>763</v>
      </c>
      <c r="D5200" s="1156">
        <v>0.35</v>
      </c>
    </row>
    <row r="5201" spans="1:4" ht="11.85" hidden="1" customHeight="1" outlineLevel="3">
      <c r="A5201" s="1154" t="s">
        <v>9492</v>
      </c>
      <c r="B5201" s="1158" t="s">
        <v>9493</v>
      </c>
      <c r="C5201" s="1154" t="s">
        <v>763</v>
      </c>
      <c r="D5201" s="1156">
        <v>0.35</v>
      </c>
    </row>
    <row r="5202" spans="1:4" ht="11.85" hidden="1" customHeight="1" outlineLevel="3">
      <c r="A5202" s="1154" t="s">
        <v>9492</v>
      </c>
      <c r="B5202" s="1158" t="s">
        <v>9493</v>
      </c>
      <c r="C5202" s="1154" t="s">
        <v>763</v>
      </c>
      <c r="D5202" s="1156">
        <v>0.35</v>
      </c>
    </row>
    <row r="5203" spans="1:4" ht="11.85" hidden="1" customHeight="1" outlineLevel="3">
      <c r="A5203" s="1154" t="s">
        <v>9494</v>
      </c>
      <c r="B5203" s="1158" t="s">
        <v>9495</v>
      </c>
      <c r="C5203" s="1154" t="s">
        <v>763</v>
      </c>
      <c r="D5203" s="1156">
        <v>0.52</v>
      </c>
    </row>
    <row r="5204" spans="1:4" ht="11.85" hidden="1" customHeight="1" outlineLevel="3">
      <c r="A5204" s="1154" t="s">
        <v>9496</v>
      </c>
      <c r="B5204" s="1158" t="s">
        <v>9497</v>
      </c>
      <c r="C5204" s="1154" t="s">
        <v>763</v>
      </c>
      <c r="D5204" s="1156">
        <v>3.93</v>
      </c>
    </row>
    <row r="5205" spans="1:4" ht="11.85" hidden="1" customHeight="1" outlineLevel="3">
      <c r="A5205" s="1154" t="s">
        <v>9498</v>
      </c>
      <c r="B5205" s="1158" t="s">
        <v>9499</v>
      </c>
      <c r="C5205" s="1154" t="s">
        <v>763</v>
      </c>
      <c r="D5205" s="1156">
        <v>3.93</v>
      </c>
    </row>
    <row r="5206" spans="1:4" ht="11.85" hidden="1" customHeight="1" outlineLevel="3">
      <c r="A5206" s="1154" t="s">
        <v>9500</v>
      </c>
      <c r="B5206" s="1158" t="s">
        <v>9501</v>
      </c>
      <c r="C5206" s="1154" t="s">
        <v>763</v>
      </c>
      <c r="D5206" s="1156">
        <v>9.6</v>
      </c>
    </row>
    <row r="5207" spans="1:4" ht="11.85" hidden="1" customHeight="1" outlineLevel="3">
      <c r="A5207" s="1154" t="s">
        <v>9502</v>
      </c>
      <c r="B5207" s="1158" t="s">
        <v>9503</v>
      </c>
      <c r="C5207" s="1154" t="s">
        <v>763</v>
      </c>
      <c r="D5207" s="1156">
        <v>9.6</v>
      </c>
    </row>
    <row r="5208" spans="1:4" ht="11.85" hidden="1" customHeight="1" outlineLevel="3">
      <c r="A5208" s="1154" t="s">
        <v>9504</v>
      </c>
      <c r="B5208" s="1158" t="s">
        <v>9505</v>
      </c>
      <c r="C5208" s="1154" t="s">
        <v>763</v>
      </c>
      <c r="D5208" s="1156">
        <v>9.6</v>
      </c>
    </row>
    <row r="5209" spans="1:4" ht="11.85" hidden="1" customHeight="1" outlineLevel="3">
      <c r="A5209" s="1154" t="s">
        <v>9506</v>
      </c>
      <c r="B5209" s="1158" t="s">
        <v>9507</v>
      </c>
      <c r="C5209" s="1154" t="s">
        <v>763</v>
      </c>
      <c r="D5209" s="1156">
        <v>9.6</v>
      </c>
    </row>
    <row r="5210" spans="1:4" ht="11.85" hidden="1" customHeight="1" outlineLevel="2" collapsed="1">
      <c r="A5210" s="1140"/>
      <c r="B5210" s="1143" t="s">
        <v>9508</v>
      </c>
      <c r="C5210" s="1140"/>
      <c r="D5210" s="1141">
        <v>33.33</v>
      </c>
    </row>
    <row r="5211" spans="1:4" ht="11.85" hidden="1" customHeight="1" outlineLevel="3">
      <c r="A5211" s="1154" t="s">
        <v>9509</v>
      </c>
      <c r="B5211" s="1158" t="s">
        <v>9510</v>
      </c>
      <c r="C5211" s="1154" t="s">
        <v>2156</v>
      </c>
      <c r="D5211" s="1156">
        <v>2.1</v>
      </c>
    </row>
    <row r="5212" spans="1:4" ht="11.85" hidden="1" customHeight="1" outlineLevel="3">
      <c r="A5212" s="1154" t="s">
        <v>9511</v>
      </c>
      <c r="B5212" s="1158" t="s">
        <v>9510</v>
      </c>
      <c r="C5212" s="1154" t="s">
        <v>2156</v>
      </c>
      <c r="D5212" s="1156">
        <v>2.1</v>
      </c>
    </row>
    <row r="5213" spans="1:4" ht="11.85" hidden="1" customHeight="1" outlineLevel="3">
      <c r="A5213" s="1154" t="s">
        <v>9512</v>
      </c>
      <c r="B5213" s="1158" t="s">
        <v>9513</v>
      </c>
      <c r="C5213" s="1154" t="s">
        <v>2156</v>
      </c>
      <c r="D5213" s="1156">
        <v>2.52</v>
      </c>
    </row>
    <row r="5214" spans="1:4" ht="11.85" hidden="1" customHeight="1" outlineLevel="3">
      <c r="A5214" s="1154" t="s">
        <v>9514</v>
      </c>
      <c r="B5214" s="1158" t="s">
        <v>9515</v>
      </c>
      <c r="C5214" s="1154" t="s">
        <v>2156</v>
      </c>
      <c r="D5214" s="1156">
        <v>2.1</v>
      </c>
    </row>
    <row r="5215" spans="1:4" ht="11.85" hidden="1" customHeight="1" outlineLevel="3">
      <c r="A5215" s="1154" t="s">
        <v>9516</v>
      </c>
      <c r="B5215" s="1158" t="s">
        <v>9515</v>
      </c>
      <c r="C5215" s="1154" t="s">
        <v>2156</v>
      </c>
      <c r="D5215" s="1156">
        <v>2.1</v>
      </c>
    </row>
    <row r="5216" spans="1:4" ht="11.85" hidden="1" customHeight="1" outlineLevel="3">
      <c r="A5216" s="1154" t="s">
        <v>9517</v>
      </c>
      <c r="B5216" s="1158" t="s">
        <v>9518</v>
      </c>
      <c r="C5216" s="1154" t="s">
        <v>2156</v>
      </c>
      <c r="D5216" s="1156">
        <v>2.52</v>
      </c>
    </row>
    <row r="5217" spans="1:4" ht="11.85" hidden="1" customHeight="1" outlineLevel="3">
      <c r="A5217" s="1154" t="s">
        <v>9519</v>
      </c>
      <c r="B5217" s="1158" t="s">
        <v>9520</v>
      </c>
      <c r="C5217" s="1154" t="s">
        <v>2156</v>
      </c>
      <c r="D5217" s="1156">
        <v>0.82</v>
      </c>
    </row>
    <row r="5218" spans="1:4" ht="11.85" hidden="1" customHeight="1" outlineLevel="3">
      <c r="A5218" s="1154" t="s">
        <v>9521</v>
      </c>
      <c r="B5218" s="1158" t="s">
        <v>9522</v>
      </c>
      <c r="C5218" s="1154" t="s">
        <v>2156</v>
      </c>
      <c r="D5218" s="1156">
        <v>23.3</v>
      </c>
    </row>
    <row r="5219" spans="1:4" ht="11.85" hidden="1" customHeight="1" outlineLevel="3">
      <c r="A5219" s="1154" t="s">
        <v>9523</v>
      </c>
      <c r="B5219" s="1158" t="s">
        <v>9524</v>
      </c>
      <c r="C5219" s="1154" t="s">
        <v>2156</v>
      </c>
      <c r="D5219" s="1156">
        <v>23.3</v>
      </c>
    </row>
    <row r="5220" spans="1:4" ht="11.85" hidden="1" customHeight="1" outlineLevel="3">
      <c r="A5220" s="1154" t="s">
        <v>9525</v>
      </c>
      <c r="B5220" s="1158" t="s">
        <v>9526</v>
      </c>
      <c r="C5220" s="1154" t="s">
        <v>2156</v>
      </c>
      <c r="D5220" s="1156">
        <v>23.3</v>
      </c>
    </row>
    <row r="5221" spans="1:4" ht="11.85" hidden="1" customHeight="1" outlineLevel="3">
      <c r="A5221" s="1154" t="s">
        <v>9527</v>
      </c>
      <c r="B5221" s="1158" t="s">
        <v>9528</v>
      </c>
      <c r="C5221" s="1154" t="s">
        <v>2156</v>
      </c>
      <c r="D5221" s="1156">
        <v>33.33</v>
      </c>
    </row>
    <row r="5222" spans="1:4" ht="11.85" hidden="1" customHeight="1" outlineLevel="3">
      <c r="A5222" s="1154" t="s">
        <v>9529</v>
      </c>
      <c r="B5222" s="1158" t="s">
        <v>9530</v>
      </c>
      <c r="C5222" s="1154" t="s">
        <v>2156</v>
      </c>
      <c r="D5222" s="1156">
        <v>33.33</v>
      </c>
    </row>
    <row r="5223" spans="1:4" ht="11.85" hidden="1" customHeight="1" outlineLevel="3">
      <c r="A5223" s="1154" t="s">
        <v>9531</v>
      </c>
      <c r="B5223" s="1158" t="s">
        <v>9532</v>
      </c>
      <c r="C5223" s="1154" t="s">
        <v>2156</v>
      </c>
      <c r="D5223" s="1156">
        <v>33.33</v>
      </c>
    </row>
    <row r="5224" spans="1:4" ht="11.85" hidden="1" customHeight="1" outlineLevel="3">
      <c r="A5224" s="1154" t="s">
        <v>9533</v>
      </c>
      <c r="B5224" s="1158" t="s">
        <v>9534</v>
      </c>
      <c r="C5224" s="1154" t="s">
        <v>2156</v>
      </c>
      <c r="D5224" s="1156">
        <v>33.33</v>
      </c>
    </row>
    <row r="5225" spans="1:4" ht="11.85" hidden="1" customHeight="1" outlineLevel="2" collapsed="1">
      <c r="A5225" s="1140"/>
      <c r="B5225" s="1143" t="s">
        <v>9535</v>
      </c>
      <c r="C5225" s="1140"/>
      <c r="D5225" s="1141">
        <v>60.63</v>
      </c>
    </row>
    <row r="5226" spans="1:4" ht="11.85" hidden="1" customHeight="1" outlineLevel="3">
      <c r="A5226" s="1154" t="s">
        <v>9536</v>
      </c>
      <c r="B5226" s="1158" t="s">
        <v>9537</v>
      </c>
      <c r="C5226" s="1154" t="s">
        <v>2156</v>
      </c>
      <c r="D5226" s="1156">
        <v>3.03</v>
      </c>
    </row>
    <row r="5227" spans="1:4" ht="11.85" hidden="1" customHeight="1" outlineLevel="3">
      <c r="A5227" s="1154" t="s">
        <v>9538</v>
      </c>
      <c r="B5227" s="1158" t="s">
        <v>9539</v>
      </c>
      <c r="C5227" s="1154" t="s">
        <v>2156</v>
      </c>
      <c r="D5227" s="1156">
        <v>2.81</v>
      </c>
    </row>
    <row r="5228" spans="1:4" ht="11.85" hidden="1" customHeight="1" outlineLevel="3">
      <c r="A5228" s="1154" t="s">
        <v>9540</v>
      </c>
      <c r="B5228" s="1158" t="s">
        <v>9541</v>
      </c>
      <c r="C5228" s="1154" t="s">
        <v>2156</v>
      </c>
      <c r="D5228" s="1156">
        <v>2.81</v>
      </c>
    </row>
    <row r="5229" spans="1:4" ht="11.85" hidden="1" customHeight="1" outlineLevel="3">
      <c r="A5229" s="1154" t="s">
        <v>9542</v>
      </c>
      <c r="B5229" s="1158" t="s">
        <v>9543</v>
      </c>
      <c r="C5229" s="1154" t="s">
        <v>2156</v>
      </c>
      <c r="D5229" s="1156">
        <v>1.17</v>
      </c>
    </row>
    <row r="5230" spans="1:4" ht="11.85" hidden="1" customHeight="1" outlineLevel="3">
      <c r="A5230" s="1154" t="s">
        <v>9544</v>
      </c>
      <c r="B5230" s="1158" t="s">
        <v>9545</v>
      </c>
      <c r="C5230" s="1154" t="s">
        <v>2156</v>
      </c>
      <c r="D5230" s="1156">
        <v>60.63</v>
      </c>
    </row>
    <row r="5231" spans="1:4" ht="11.85" hidden="1" customHeight="1" outlineLevel="3">
      <c r="A5231" s="1154" t="s">
        <v>9546</v>
      </c>
      <c r="B5231" s="1158" t="s">
        <v>9547</v>
      </c>
      <c r="C5231" s="1154" t="s">
        <v>2156</v>
      </c>
      <c r="D5231" s="1156">
        <v>60.63</v>
      </c>
    </row>
    <row r="5232" spans="1:4" ht="11.85" hidden="1" customHeight="1" outlineLevel="3">
      <c r="A5232" s="1154" t="s">
        <v>9548</v>
      </c>
      <c r="B5232" s="1158" t="s">
        <v>9549</v>
      </c>
      <c r="C5232" s="1154" t="s">
        <v>2156</v>
      </c>
      <c r="D5232" s="1156">
        <v>60.63</v>
      </c>
    </row>
    <row r="5233" spans="1:4" ht="11.85" hidden="1" customHeight="1" outlineLevel="3">
      <c r="A5233" s="1154" t="s">
        <v>9550</v>
      </c>
      <c r="B5233" s="1158" t="s">
        <v>9551</v>
      </c>
      <c r="C5233" s="1154" t="s">
        <v>2156</v>
      </c>
      <c r="D5233" s="1156">
        <v>60.63</v>
      </c>
    </row>
    <row r="5234" spans="1:4" ht="11.85" hidden="1" customHeight="1" outlineLevel="3">
      <c r="A5234" s="1154" t="s">
        <v>9552</v>
      </c>
      <c r="B5234" s="1158" t="s">
        <v>9553</v>
      </c>
      <c r="C5234" s="1154" t="s">
        <v>2156</v>
      </c>
      <c r="D5234" s="1156">
        <v>60.63</v>
      </c>
    </row>
    <row r="5235" spans="1:4" ht="11.85" hidden="1" customHeight="1" outlineLevel="3">
      <c r="A5235" s="1154" t="s">
        <v>9554</v>
      </c>
      <c r="B5235" s="1158" t="s">
        <v>9555</v>
      </c>
      <c r="C5235" s="1154" t="s">
        <v>2156</v>
      </c>
      <c r="D5235" s="1156">
        <v>60.63</v>
      </c>
    </row>
    <row r="5236" spans="1:4" ht="11.85" hidden="1" customHeight="1" outlineLevel="3">
      <c r="A5236" s="1154" t="s">
        <v>9556</v>
      </c>
      <c r="B5236" s="1158" t="s">
        <v>9557</v>
      </c>
      <c r="C5236" s="1154" t="s">
        <v>2156</v>
      </c>
      <c r="D5236" s="1156">
        <v>60.63</v>
      </c>
    </row>
    <row r="5237" spans="1:4" ht="11.85" hidden="1" customHeight="1" outlineLevel="3">
      <c r="A5237" s="1154" t="s">
        <v>9558</v>
      </c>
      <c r="B5237" s="1158" t="s">
        <v>9559</v>
      </c>
      <c r="C5237" s="1154" t="s">
        <v>2156</v>
      </c>
      <c r="D5237" s="1156">
        <v>60.63</v>
      </c>
    </row>
    <row r="5238" spans="1:4" ht="11.85" hidden="1" customHeight="1" outlineLevel="3">
      <c r="A5238" s="1154" t="s">
        <v>9560</v>
      </c>
      <c r="B5238" s="1158" t="s">
        <v>9561</v>
      </c>
      <c r="C5238" s="1154" t="s">
        <v>2156</v>
      </c>
      <c r="D5238" s="1156">
        <v>60.63</v>
      </c>
    </row>
    <row r="5239" spans="1:4" ht="11.85" hidden="1" customHeight="1" outlineLevel="3">
      <c r="A5239" s="1154" t="s">
        <v>9562</v>
      </c>
      <c r="B5239" s="1158" t="s">
        <v>9563</v>
      </c>
      <c r="C5239" s="1154" t="s">
        <v>2156</v>
      </c>
      <c r="D5239" s="1156">
        <v>60.63</v>
      </c>
    </row>
    <row r="5240" spans="1:4" ht="11.85" hidden="1" customHeight="1" outlineLevel="3">
      <c r="A5240" s="1154" t="s">
        <v>9564</v>
      </c>
      <c r="B5240" s="1158" t="s">
        <v>9565</v>
      </c>
      <c r="C5240" s="1154" t="s">
        <v>2156</v>
      </c>
      <c r="D5240" s="1156">
        <v>60.63</v>
      </c>
    </row>
    <row r="5241" spans="1:4" ht="11.85" hidden="1" customHeight="1" outlineLevel="3">
      <c r="A5241" s="1154" t="s">
        <v>9566</v>
      </c>
      <c r="B5241" s="1158" t="s">
        <v>9567</v>
      </c>
      <c r="C5241" s="1154" t="s">
        <v>2156</v>
      </c>
      <c r="D5241" s="1156">
        <v>48.87</v>
      </c>
    </row>
    <row r="5242" spans="1:4" ht="11.85" hidden="1" customHeight="1" outlineLevel="3">
      <c r="A5242" s="1154" t="s">
        <v>9568</v>
      </c>
      <c r="B5242" s="1158" t="s">
        <v>9569</v>
      </c>
      <c r="C5242" s="1154" t="s">
        <v>2156</v>
      </c>
      <c r="D5242" s="1156">
        <v>48.87</v>
      </c>
    </row>
    <row r="5243" spans="1:4" ht="11.85" hidden="1" customHeight="1" outlineLevel="3">
      <c r="A5243" s="1154" t="s">
        <v>9570</v>
      </c>
      <c r="B5243" s="1158" t="s">
        <v>9571</v>
      </c>
      <c r="C5243" s="1154" t="s">
        <v>2156</v>
      </c>
      <c r="D5243" s="1156">
        <v>60.63</v>
      </c>
    </row>
    <row r="5244" spans="1:4" ht="11.85" hidden="1" customHeight="1" outlineLevel="3">
      <c r="A5244" s="1154" t="s">
        <v>9572</v>
      </c>
      <c r="B5244" s="1158" t="s">
        <v>9573</v>
      </c>
      <c r="C5244" s="1154" t="s">
        <v>2156</v>
      </c>
      <c r="D5244" s="1156">
        <v>60.63</v>
      </c>
    </row>
    <row r="5245" spans="1:4" ht="11.85" hidden="1" customHeight="1" outlineLevel="3">
      <c r="A5245" s="1154" t="s">
        <v>9574</v>
      </c>
      <c r="B5245" s="1158" t="s">
        <v>9575</v>
      </c>
      <c r="C5245" s="1154" t="s">
        <v>2156</v>
      </c>
      <c r="D5245" s="1156">
        <v>60.63</v>
      </c>
    </row>
    <row r="5246" spans="1:4" ht="11.85" hidden="1" customHeight="1" outlineLevel="3">
      <c r="A5246" s="1154" t="s">
        <v>9576</v>
      </c>
      <c r="B5246" s="1158" t="s">
        <v>9577</v>
      </c>
      <c r="C5246" s="1154" t="s">
        <v>2156</v>
      </c>
      <c r="D5246" s="1156">
        <v>60.63</v>
      </c>
    </row>
    <row r="5247" spans="1:4" ht="11.85" hidden="1" customHeight="1" outlineLevel="3">
      <c r="A5247" s="1154" t="s">
        <v>9578</v>
      </c>
      <c r="B5247" s="1158" t="s">
        <v>9579</v>
      </c>
      <c r="C5247" s="1154" t="s">
        <v>2156</v>
      </c>
      <c r="D5247" s="1156">
        <v>60.63</v>
      </c>
    </row>
    <row r="5248" spans="1:4" ht="11.85" hidden="1" customHeight="1" outlineLevel="3">
      <c r="A5248" s="1154" t="s">
        <v>9580</v>
      </c>
      <c r="B5248" s="1158" t="s">
        <v>9581</v>
      </c>
      <c r="C5248" s="1154" t="s">
        <v>2156</v>
      </c>
      <c r="D5248" s="1156">
        <v>60.63</v>
      </c>
    </row>
    <row r="5249" spans="1:4" ht="11.85" hidden="1" customHeight="1" outlineLevel="3">
      <c r="A5249" s="1154" t="s">
        <v>9582</v>
      </c>
      <c r="B5249" s="1158" t="s">
        <v>9583</v>
      </c>
      <c r="C5249" s="1154" t="s">
        <v>2156</v>
      </c>
      <c r="D5249" s="1156">
        <v>60.63</v>
      </c>
    </row>
    <row r="5250" spans="1:4" ht="11.85" hidden="1" customHeight="1" outlineLevel="3">
      <c r="A5250" s="1154" t="s">
        <v>9584</v>
      </c>
      <c r="B5250" s="1158" t="s">
        <v>9585</v>
      </c>
      <c r="C5250" s="1154" t="s">
        <v>2156</v>
      </c>
      <c r="D5250" s="1156">
        <v>60.63</v>
      </c>
    </row>
    <row r="5251" spans="1:4" ht="11.85" hidden="1" customHeight="1" outlineLevel="3">
      <c r="A5251" s="1154" t="s">
        <v>9586</v>
      </c>
      <c r="B5251" s="1158" t="s">
        <v>9587</v>
      </c>
      <c r="C5251" s="1154" t="s">
        <v>2156</v>
      </c>
      <c r="D5251" s="1156">
        <v>60.63</v>
      </c>
    </row>
    <row r="5252" spans="1:4" ht="11.85" hidden="1" customHeight="1" outlineLevel="3">
      <c r="A5252" s="1154" t="s">
        <v>9588</v>
      </c>
      <c r="B5252" s="1158" t="s">
        <v>9589</v>
      </c>
      <c r="C5252" s="1154" t="s">
        <v>2156</v>
      </c>
      <c r="D5252" s="1156">
        <v>60.63</v>
      </c>
    </row>
    <row r="5253" spans="1:4" ht="11.85" hidden="1" customHeight="1" outlineLevel="3">
      <c r="A5253" s="1154" t="s">
        <v>9590</v>
      </c>
      <c r="B5253" s="1158" t="s">
        <v>9591</v>
      </c>
      <c r="C5253" s="1154" t="s">
        <v>2156</v>
      </c>
      <c r="D5253" s="1156">
        <v>60.63</v>
      </c>
    </row>
    <row r="5254" spans="1:4" ht="11.85" hidden="1" customHeight="1" outlineLevel="3">
      <c r="A5254" s="1154" t="s">
        <v>9592</v>
      </c>
      <c r="B5254" s="1158" t="s">
        <v>9593</v>
      </c>
      <c r="C5254" s="1154" t="s">
        <v>2156</v>
      </c>
      <c r="D5254" s="1156">
        <v>55.03</v>
      </c>
    </row>
    <row r="5255" spans="1:4" ht="11.85" hidden="1" customHeight="1" outlineLevel="3">
      <c r="A5255" s="1154" t="s">
        <v>9594</v>
      </c>
      <c r="B5255" s="1158" t="s">
        <v>9595</v>
      </c>
      <c r="C5255" s="1154" t="s">
        <v>763</v>
      </c>
      <c r="D5255" s="1156">
        <v>2.93</v>
      </c>
    </row>
    <row r="5256" spans="1:4" ht="11.85" hidden="1" customHeight="1" outlineLevel="2" collapsed="1">
      <c r="A5256" s="1140"/>
      <c r="B5256" s="1143" t="s">
        <v>9596</v>
      </c>
      <c r="C5256" s="1140"/>
      <c r="D5256" s="1141">
        <v>68.8</v>
      </c>
    </row>
    <row r="5257" spans="1:4" ht="11.85" hidden="1" customHeight="1" outlineLevel="3">
      <c r="A5257" s="1154" t="s">
        <v>9597</v>
      </c>
      <c r="B5257" s="1158" t="s">
        <v>9598</v>
      </c>
      <c r="C5257" s="1154" t="s">
        <v>2156</v>
      </c>
      <c r="D5257" s="1156">
        <v>2.88</v>
      </c>
    </row>
    <row r="5258" spans="1:4" ht="11.85" hidden="1" customHeight="1" outlineLevel="3">
      <c r="A5258" s="1154" t="s">
        <v>9599</v>
      </c>
      <c r="B5258" s="1158" t="s">
        <v>9600</v>
      </c>
      <c r="C5258" s="1154" t="s">
        <v>2156</v>
      </c>
      <c r="D5258" s="1156">
        <v>3.45</v>
      </c>
    </row>
    <row r="5259" spans="1:4" ht="11.85" hidden="1" customHeight="1" outlineLevel="3">
      <c r="A5259" s="1154" t="s">
        <v>9601</v>
      </c>
      <c r="B5259" s="1158" t="s">
        <v>9602</v>
      </c>
      <c r="C5259" s="1154" t="s">
        <v>2156</v>
      </c>
      <c r="D5259" s="1156">
        <v>2.88</v>
      </c>
    </row>
    <row r="5260" spans="1:4" ht="11.85" hidden="1" customHeight="1" outlineLevel="3">
      <c r="A5260" s="1154" t="s">
        <v>9603</v>
      </c>
      <c r="B5260" s="1158" t="s">
        <v>9604</v>
      </c>
      <c r="C5260" s="1154" t="s">
        <v>2156</v>
      </c>
      <c r="D5260" s="1156">
        <v>3.45</v>
      </c>
    </row>
    <row r="5261" spans="1:4" ht="11.85" hidden="1" customHeight="1" outlineLevel="3">
      <c r="A5261" s="1154" t="s">
        <v>9605</v>
      </c>
      <c r="B5261" s="1158" t="s">
        <v>9606</v>
      </c>
      <c r="C5261" s="1154" t="s">
        <v>2156</v>
      </c>
      <c r="D5261" s="1156">
        <v>68.8</v>
      </c>
    </row>
    <row r="5262" spans="1:4" ht="11.85" hidden="1" customHeight="1" outlineLevel="3">
      <c r="A5262" s="1154" t="s">
        <v>9607</v>
      </c>
      <c r="B5262" s="1158" t="s">
        <v>9608</v>
      </c>
      <c r="C5262" s="1154" t="s">
        <v>2156</v>
      </c>
      <c r="D5262" s="1156">
        <v>68.8</v>
      </c>
    </row>
    <row r="5263" spans="1:4" ht="11.85" hidden="1" customHeight="1" outlineLevel="3">
      <c r="A5263" s="1154" t="s">
        <v>9609</v>
      </c>
      <c r="B5263" s="1158" t="s">
        <v>9610</v>
      </c>
      <c r="C5263" s="1154" t="s">
        <v>2156</v>
      </c>
      <c r="D5263" s="1156">
        <v>68.8</v>
      </c>
    </row>
    <row r="5264" spans="1:4" ht="11.85" hidden="1" customHeight="1" outlineLevel="3">
      <c r="A5264" s="1154" t="s">
        <v>9611</v>
      </c>
      <c r="B5264" s="1158" t="s">
        <v>9612</v>
      </c>
      <c r="C5264" s="1154" t="s">
        <v>2156</v>
      </c>
      <c r="D5264" s="1156">
        <v>68.8</v>
      </c>
    </row>
    <row r="5265" spans="1:4" ht="11.85" hidden="1" customHeight="1" outlineLevel="3">
      <c r="A5265" s="1154" t="s">
        <v>9613</v>
      </c>
      <c r="B5265" s="1158" t="s">
        <v>9614</v>
      </c>
      <c r="C5265" s="1154" t="s">
        <v>2156</v>
      </c>
      <c r="D5265" s="1156">
        <v>68.8</v>
      </c>
    </row>
    <row r="5266" spans="1:4" ht="11.85" hidden="1" customHeight="1" outlineLevel="3">
      <c r="A5266" s="1154" t="s">
        <v>9615</v>
      </c>
      <c r="B5266" s="1158" t="s">
        <v>9616</v>
      </c>
      <c r="C5266" s="1154" t="s">
        <v>2156</v>
      </c>
      <c r="D5266" s="1156">
        <v>68.8</v>
      </c>
    </row>
    <row r="5267" spans="1:4" ht="11.85" hidden="1" customHeight="1" outlineLevel="3">
      <c r="A5267" s="1154" t="s">
        <v>9617</v>
      </c>
      <c r="B5267" s="1158" t="s">
        <v>9618</v>
      </c>
      <c r="C5267" s="1154" t="s">
        <v>2156</v>
      </c>
      <c r="D5267" s="1156">
        <v>68.8</v>
      </c>
    </row>
    <row r="5268" spans="1:4" ht="11.85" hidden="1" customHeight="1" outlineLevel="3">
      <c r="A5268" s="1154" t="s">
        <v>9619</v>
      </c>
      <c r="B5268" s="1158" t="s">
        <v>9620</v>
      </c>
      <c r="C5268" s="1154" t="s">
        <v>2156</v>
      </c>
      <c r="D5268" s="1156">
        <v>68.8</v>
      </c>
    </row>
    <row r="5269" spans="1:4" ht="11.85" hidden="1" customHeight="1" outlineLevel="3">
      <c r="A5269" s="1154" t="s">
        <v>9621</v>
      </c>
      <c r="B5269" s="1158" t="s">
        <v>9622</v>
      </c>
      <c r="C5269" s="1154" t="s">
        <v>2156</v>
      </c>
      <c r="D5269" s="1156">
        <v>68.8</v>
      </c>
    </row>
    <row r="5270" spans="1:4" ht="11.85" hidden="1" customHeight="1" outlineLevel="3">
      <c r="A5270" s="1154" t="s">
        <v>9623</v>
      </c>
      <c r="B5270" s="1158" t="s">
        <v>9624</v>
      </c>
      <c r="C5270" s="1154" t="s">
        <v>2156</v>
      </c>
      <c r="D5270" s="1156">
        <v>68.22</v>
      </c>
    </row>
    <row r="5271" spans="1:4" ht="11.85" hidden="1" customHeight="1" outlineLevel="3">
      <c r="A5271" s="1154" t="s">
        <v>9625</v>
      </c>
      <c r="B5271" s="1158" t="s">
        <v>9626</v>
      </c>
      <c r="C5271" s="1154" t="s">
        <v>2156</v>
      </c>
      <c r="D5271" s="1156">
        <v>68.22</v>
      </c>
    </row>
    <row r="5272" spans="1:4" ht="11.85" hidden="1" customHeight="1" outlineLevel="3">
      <c r="A5272" s="1154" t="s">
        <v>9627</v>
      </c>
      <c r="B5272" s="1158" t="s">
        <v>9628</v>
      </c>
      <c r="C5272" s="1154" t="s">
        <v>2156</v>
      </c>
      <c r="D5272" s="1156">
        <v>68.22</v>
      </c>
    </row>
    <row r="5273" spans="1:4" ht="11.85" hidden="1" customHeight="1" outlineLevel="3">
      <c r="A5273" s="1154" t="s">
        <v>9629</v>
      </c>
      <c r="B5273" s="1158" t="s">
        <v>9630</v>
      </c>
      <c r="C5273" s="1154" t="s">
        <v>2156</v>
      </c>
      <c r="D5273" s="1156">
        <v>68.22</v>
      </c>
    </row>
    <row r="5274" spans="1:4" ht="11.85" hidden="1" customHeight="1" outlineLevel="3">
      <c r="A5274" s="1154" t="s">
        <v>9631</v>
      </c>
      <c r="B5274" s="1158" t="s">
        <v>9632</v>
      </c>
      <c r="C5274" s="1154" t="s">
        <v>2156</v>
      </c>
      <c r="D5274" s="1156">
        <v>68.22</v>
      </c>
    </row>
    <row r="5275" spans="1:4" ht="11.85" hidden="1" customHeight="1" outlineLevel="3">
      <c r="A5275" s="1154" t="s">
        <v>9633</v>
      </c>
      <c r="B5275" s="1158" t="s">
        <v>9634</v>
      </c>
      <c r="C5275" s="1154" t="s">
        <v>2156</v>
      </c>
      <c r="D5275" s="1156">
        <v>68.22</v>
      </c>
    </row>
    <row r="5276" spans="1:4" ht="11.85" hidden="1" customHeight="1" outlineLevel="3">
      <c r="A5276" s="1154" t="s">
        <v>9635</v>
      </c>
      <c r="B5276" s="1158" t="s">
        <v>9636</v>
      </c>
      <c r="C5276" s="1154" t="s">
        <v>2156</v>
      </c>
      <c r="D5276" s="1156">
        <v>68.22</v>
      </c>
    </row>
    <row r="5277" spans="1:4" ht="11.85" hidden="1" customHeight="1" outlineLevel="3">
      <c r="A5277" s="1154" t="s">
        <v>9637</v>
      </c>
      <c r="B5277" s="1158" t="s">
        <v>9638</v>
      </c>
      <c r="C5277" s="1154" t="s">
        <v>763</v>
      </c>
      <c r="D5277" s="1156">
        <v>4.37</v>
      </c>
    </row>
    <row r="5278" spans="1:4" ht="11.85" hidden="1" customHeight="1" outlineLevel="3">
      <c r="A5278" s="1154" t="s">
        <v>9639</v>
      </c>
      <c r="B5278" s="1158" t="s">
        <v>9640</v>
      </c>
      <c r="C5278" s="1154" t="s">
        <v>763</v>
      </c>
      <c r="D5278" s="1156">
        <v>7.17</v>
      </c>
    </row>
    <row r="5279" spans="1:4" ht="11.85" hidden="1" customHeight="1" outlineLevel="3">
      <c r="A5279" s="1154" t="s">
        <v>9641</v>
      </c>
      <c r="B5279" s="1158" t="s">
        <v>9642</v>
      </c>
      <c r="C5279" s="1154" t="s">
        <v>763</v>
      </c>
      <c r="D5279" s="1156">
        <v>2.2400000000000002</v>
      </c>
    </row>
    <row r="5280" spans="1:4" ht="11.85" hidden="1" customHeight="1" outlineLevel="3">
      <c r="A5280" s="1154" t="s">
        <v>9643</v>
      </c>
      <c r="B5280" s="1158" t="s">
        <v>9644</v>
      </c>
      <c r="C5280" s="1154" t="s">
        <v>763</v>
      </c>
      <c r="D5280" s="1156">
        <v>3.36</v>
      </c>
    </row>
    <row r="5281" spans="1:4" ht="11.85" hidden="1" customHeight="1" outlineLevel="2" collapsed="1">
      <c r="A5281" s="1140"/>
      <c r="B5281" s="1143" t="s">
        <v>9645</v>
      </c>
      <c r="C5281" s="1140"/>
      <c r="D5281" s="1141">
        <v>7.36</v>
      </c>
    </row>
    <row r="5282" spans="1:4" ht="11.85" hidden="1" customHeight="1" outlineLevel="3">
      <c r="A5282" s="1154" t="s">
        <v>9646</v>
      </c>
      <c r="B5282" s="1158" t="s">
        <v>9647</v>
      </c>
      <c r="C5282" s="1154" t="s">
        <v>2156</v>
      </c>
      <c r="D5282" s="1156">
        <v>7.36</v>
      </c>
    </row>
    <row r="5283" spans="1:4" ht="11.85" hidden="1" customHeight="1" outlineLevel="1" collapsed="1">
      <c r="A5283" s="1140"/>
      <c r="B5283" s="1142" t="s">
        <v>9648</v>
      </c>
      <c r="C5283" s="1140"/>
      <c r="D5283" s="1141">
        <v>76.03</v>
      </c>
    </row>
    <row r="5284" spans="1:4" ht="11.85" hidden="1" customHeight="1" outlineLevel="2" collapsed="1">
      <c r="A5284" s="1140"/>
      <c r="B5284" s="1143" t="s">
        <v>9649</v>
      </c>
      <c r="C5284" s="1140"/>
      <c r="D5284" s="1141">
        <v>58.28</v>
      </c>
    </row>
    <row r="5285" spans="1:4" ht="11.85" hidden="1" customHeight="1" outlineLevel="3">
      <c r="A5285" s="1154" t="s">
        <v>9650</v>
      </c>
      <c r="B5285" s="1158" t="s">
        <v>9651</v>
      </c>
      <c r="C5285" s="1154" t="s">
        <v>763</v>
      </c>
      <c r="D5285" s="1156">
        <v>2</v>
      </c>
    </row>
    <row r="5286" spans="1:4" ht="11.85" hidden="1" customHeight="1" outlineLevel="3">
      <c r="A5286" s="1154" t="s">
        <v>9652</v>
      </c>
      <c r="B5286" s="1158" t="s">
        <v>9653</v>
      </c>
      <c r="C5286" s="1154" t="s">
        <v>763</v>
      </c>
      <c r="D5286" s="1156">
        <v>0.01</v>
      </c>
    </row>
    <row r="5287" spans="1:4" ht="11.85" hidden="1" customHeight="1" outlineLevel="3">
      <c r="A5287" s="1154" t="s">
        <v>9654</v>
      </c>
      <c r="B5287" s="1158" t="s">
        <v>9655</v>
      </c>
      <c r="C5287" s="1154" t="s">
        <v>763</v>
      </c>
      <c r="D5287" s="1156">
        <v>0.01</v>
      </c>
    </row>
    <row r="5288" spans="1:4" ht="11.85" hidden="1" customHeight="1" outlineLevel="3">
      <c r="A5288" s="1154"/>
      <c r="B5288" s="1158" t="s">
        <v>9656</v>
      </c>
      <c r="C5288" s="1154" t="s">
        <v>763</v>
      </c>
      <c r="D5288" s="1156">
        <v>0.01</v>
      </c>
    </row>
    <row r="5289" spans="1:4" ht="11.85" hidden="1" customHeight="1" outlineLevel="3">
      <c r="A5289" s="1154"/>
      <c r="B5289" s="1158" t="s">
        <v>9657</v>
      </c>
      <c r="C5289" s="1154" t="s">
        <v>763</v>
      </c>
      <c r="D5289" s="1156">
        <v>0.01</v>
      </c>
    </row>
    <row r="5290" spans="1:4" ht="11.85" hidden="1" customHeight="1" outlineLevel="3">
      <c r="A5290" s="1154" t="s">
        <v>9658</v>
      </c>
      <c r="B5290" s="1158" t="s">
        <v>9659</v>
      </c>
      <c r="C5290" s="1154" t="s">
        <v>763</v>
      </c>
      <c r="D5290" s="1156">
        <v>5.77</v>
      </c>
    </row>
    <row r="5291" spans="1:4" ht="11.85" hidden="1" customHeight="1" outlineLevel="3">
      <c r="A5291" s="1154" t="s">
        <v>9660</v>
      </c>
      <c r="B5291" s="1158" t="s">
        <v>9661</v>
      </c>
      <c r="C5291" s="1154" t="s">
        <v>2156</v>
      </c>
      <c r="D5291" s="1156">
        <v>58.28</v>
      </c>
    </row>
    <row r="5292" spans="1:4" ht="11.85" hidden="1" customHeight="1" outlineLevel="3">
      <c r="A5292" s="1154" t="s">
        <v>9662</v>
      </c>
      <c r="B5292" s="1158" t="s">
        <v>9663</v>
      </c>
      <c r="C5292" s="1154" t="s">
        <v>2156</v>
      </c>
      <c r="D5292" s="1156">
        <v>41.5</v>
      </c>
    </row>
    <row r="5293" spans="1:4" ht="11.85" hidden="1" customHeight="1" outlineLevel="3">
      <c r="A5293" s="1154" t="s">
        <v>9664</v>
      </c>
      <c r="B5293" s="1158" t="s">
        <v>9665</v>
      </c>
      <c r="C5293" s="1154" t="s">
        <v>2156</v>
      </c>
      <c r="D5293" s="1156">
        <v>41.5</v>
      </c>
    </row>
    <row r="5294" spans="1:4" ht="11.85" hidden="1" customHeight="1" outlineLevel="3">
      <c r="A5294" s="1154" t="s">
        <v>9666</v>
      </c>
      <c r="B5294" s="1158" t="s">
        <v>9667</v>
      </c>
      <c r="C5294" s="1154" t="s">
        <v>2156</v>
      </c>
      <c r="D5294" s="1156">
        <v>41.5</v>
      </c>
    </row>
    <row r="5295" spans="1:4" ht="11.85" hidden="1" customHeight="1" outlineLevel="3">
      <c r="A5295" s="1154" t="s">
        <v>9668</v>
      </c>
      <c r="B5295" s="1158" t="s">
        <v>9669</v>
      </c>
      <c r="C5295" s="1154" t="s">
        <v>2156</v>
      </c>
      <c r="D5295" s="1156">
        <v>41.5</v>
      </c>
    </row>
    <row r="5296" spans="1:4" ht="11.85" hidden="1" customHeight="1" outlineLevel="3">
      <c r="A5296" s="1154" t="s">
        <v>9670</v>
      </c>
      <c r="B5296" s="1158" t="s">
        <v>9671</v>
      </c>
      <c r="C5296" s="1154" t="s">
        <v>2156</v>
      </c>
      <c r="D5296" s="1156">
        <v>41.5</v>
      </c>
    </row>
    <row r="5297" spans="1:4" ht="11.85" hidden="1" customHeight="1" outlineLevel="3">
      <c r="A5297" s="1154" t="s">
        <v>9672</v>
      </c>
      <c r="B5297" s="1158" t="s">
        <v>9673</v>
      </c>
      <c r="C5297" s="1154" t="s">
        <v>2156</v>
      </c>
      <c r="D5297" s="1156">
        <v>41.5</v>
      </c>
    </row>
    <row r="5298" spans="1:4" ht="11.85" hidden="1" customHeight="1" outlineLevel="3">
      <c r="A5298" s="1154" t="s">
        <v>9674</v>
      </c>
      <c r="B5298" s="1158" t="s">
        <v>9675</v>
      </c>
      <c r="C5298" s="1154" t="s">
        <v>2156</v>
      </c>
      <c r="D5298" s="1156">
        <v>41.5</v>
      </c>
    </row>
    <row r="5299" spans="1:4" ht="11.85" hidden="1" customHeight="1" outlineLevel="3">
      <c r="A5299" s="1154" t="s">
        <v>9676</v>
      </c>
      <c r="B5299" s="1158" t="s">
        <v>9677</v>
      </c>
      <c r="C5299" s="1154" t="s">
        <v>2156</v>
      </c>
      <c r="D5299" s="1156">
        <v>41.5</v>
      </c>
    </row>
    <row r="5300" spans="1:4" ht="11.85" hidden="1" customHeight="1" outlineLevel="3">
      <c r="A5300" s="1154" t="s">
        <v>9678</v>
      </c>
      <c r="B5300" s="1158" t="s">
        <v>9679</v>
      </c>
      <c r="C5300" s="1154" t="s">
        <v>2156</v>
      </c>
      <c r="D5300" s="1156">
        <v>41.5</v>
      </c>
    </row>
    <row r="5301" spans="1:4" ht="11.85" hidden="1" customHeight="1" outlineLevel="3">
      <c r="A5301" s="1154" t="s">
        <v>9680</v>
      </c>
      <c r="B5301" s="1158" t="s">
        <v>9681</v>
      </c>
      <c r="C5301" s="1154" t="s">
        <v>2156</v>
      </c>
      <c r="D5301" s="1156">
        <v>41.5</v>
      </c>
    </row>
    <row r="5302" spans="1:4" ht="11.85" hidden="1" customHeight="1" outlineLevel="3">
      <c r="A5302" s="1154" t="s">
        <v>9682</v>
      </c>
      <c r="B5302" s="1158" t="s">
        <v>9683</v>
      </c>
      <c r="C5302" s="1154" t="s">
        <v>2156</v>
      </c>
      <c r="D5302" s="1156">
        <v>41.5</v>
      </c>
    </row>
    <row r="5303" spans="1:4" ht="11.85" hidden="1" customHeight="1" outlineLevel="3">
      <c r="A5303" s="1154" t="s">
        <v>9684</v>
      </c>
      <c r="B5303" s="1158" t="s">
        <v>9685</v>
      </c>
      <c r="C5303" s="1154" t="s">
        <v>2156</v>
      </c>
      <c r="D5303" s="1156">
        <v>41.5</v>
      </c>
    </row>
    <row r="5304" spans="1:4" ht="11.85" hidden="1" customHeight="1" outlineLevel="2" collapsed="1">
      <c r="A5304" s="1140"/>
      <c r="B5304" s="1143" t="s">
        <v>9686</v>
      </c>
      <c r="C5304" s="1140"/>
      <c r="D5304" s="1141">
        <v>76.03</v>
      </c>
    </row>
    <row r="5305" spans="1:4" ht="11.85" hidden="1" customHeight="1" outlineLevel="3">
      <c r="A5305" s="1154" t="s">
        <v>9687</v>
      </c>
      <c r="B5305" s="1158" t="s">
        <v>9688</v>
      </c>
      <c r="C5305" s="1154" t="s">
        <v>2156</v>
      </c>
      <c r="D5305" s="1156">
        <v>65.150000000000006</v>
      </c>
    </row>
    <row r="5306" spans="1:4" ht="11.85" hidden="1" customHeight="1" outlineLevel="3">
      <c r="A5306" s="1154" t="s">
        <v>9689</v>
      </c>
      <c r="B5306" s="1158" t="s">
        <v>9690</v>
      </c>
      <c r="C5306" s="1154" t="s">
        <v>2156</v>
      </c>
      <c r="D5306" s="1156">
        <v>75.73</v>
      </c>
    </row>
    <row r="5307" spans="1:4" ht="11.85" hidden="1" customHeight="1" outlineLevel="3">
      <c r="A5307" s="1154" t="s">
        <v>9691</v>
      </c>
      <c r="B5307" s="1158" t="s">
        <v>9692</v>
      </c>
      <c r="C5307" s="1154" t="s">
        <v>2156</v>
      </c>
      <c r="D5307" s="1156">
        <v>64.16</v>
      </c>
    </row>
    <row r="5308" spans="1:4" ht="11.85" hidden="1" customHeight="1" outlineLevel="3">
      <c r="A5308" s="1154" t="s">
        <v>9693</v>
      </c>
      <c r="B5308" s="1158" t="s">
        <v>9694</v>
      </c>
      <c r="C5308" s="1154" t="s">
        <v>2156</v>
      </c>
      <c r="D5308" s="1156">
        <v>76.03</v>
      </c>
    </row>
    <row r="5309" spans="1:4" ht="11.85" hidden="1" customHeight="1" outlineLevel="3">
      <c r="A5309" s="1154" t="s">
        <v>9695</v>
      </c>
      <c r="B5309" s="1158" t="s">
        <v>9696</v>
      </c>
      <c r="C5309" s="1154" t="s">
        <v>2156</v>
      </c>
      <c r="D5309" s="1156">
        <v>75.72</v>
      </c>
    </row>
    <row r="5310" spans="1:4" ht="11.85" hidden="1" customHeight="1" outlineLevel="3">
      <c r="A5310" s="1154" t="s">
        <v>9697</v>
      </c>
      <c r="B5310" s="1158" t="s">
        <v>9698</v>
      </c>
      <c r="C5310" s="1154" t="s">
        <v>2156</v>
      </c>
      <c r="D5310" s="1156">
        <v>63.91</v>
      </c>
    </row>
    <row r="5311" spans="1:4" ht="11.85" hidden="1" customHeight="1" outlineLevel="3">
      <c r="A5311" s="1154" t="s">
        <v>9699</v>
      </c>
      <c r="B5311" s="1158" t="s">
        <v>9700</v>
      </c>
      <c r="C5311" s="1154" t="s">
        <v>2156</v>
      </c>
      <c r="D5311" s="1156">
        <v>65.55</v>
      </c>
    </row>
    <row r="5312" spans="1:4" ht="11.85" hidden="1" customHeight="1" outlineLevel="3">
      <c r="A5312" s="1154" t="s">
        <v>9701</v>
      </c>
      <c r="B5312" s="1158" t="s">
        <v>9702</v>
      </c>
      <c r="C5312" s="1154" t="s">
        <v>763</v>
      </c>
      <c r="D5312" s="1156">
        <v>2.4</v>
      </c>
    </row>
    <row r="5313" spans="1:4" ht="11.85" hidden="1" customHeight="1" outlineLevel="3">
      <c r="A5313" s="1154" t="s">
        <v>9703</v>
      </c>
      <c r="B5313" s="1158" t="s">
        <v>9704</v>
      </c>
      <c r="C5313" s="1154" t="s">
        <v>763</v>
      </c>
      <c r="D5313" s="1156">
        <v>2.4</v>
      </c>
    </row>
    <row r="5314" spans="1:4" ht="11.85" hidden="1" customHeight="1" outlineLevel="2" collapsed="1">
      <c r="A5314" s="1140"/>
      <c r="B5314" s="1143" t="s">
        <v>9705</v>
      </c>
      <c r="C5314" s="1140"/>
      <c r="D5314" s="1141">
        <v>50</v>
      </c>
    </row>
    <row r="5315" spans="1:4" ht="11.85" hidden="1" customHeight="1" outlineLevel="3">
      <c r="A5315" s="1154" t="s">
        <v>9706</v>
      </c>
      <c r="B5315" s="1158" t="s">
        <v>9707</v>
      </c>
      <c r="C5315" s="1154" t="s">
        <v>763</v>
      </c>
      <c r="D5315" s="1156">
        <v>0.01</v>
      </c>
    </row>
    <row r="5316" spans="1:4" ht="11.85" hidden="1" customHeight="1" outlineLevel="3">
      <c r="A5316" s="1154" t="s">
        <v>9708</v>
      </c>
      <c r="B5316" s="1158" t="s">
        <v>9709</v>
      </c>
      <c r="C5316" s="1154" t="s">
        <v>763</v>
      </c>
      <c r="D5316" s="1156">
        <v>0.01</v>
      </c>
    </row>
    <row r="5317" spans="1:4" ht="11.85" hidden="1" customHeight="1" outlineLevel="3">
      <c r="A5317" s="1154"/>
      <c r="B5317" s="1158" t="s">
        <v>9710</v>
      </c>
      <c r="C5317" s="1154" t="s">
        <v>763</v>
      </c>
      <c r="D5317" s="1156">
        <v>0.01</v>
      </c>
    </row>
    <row r="5318" spans="1:4" ht="11.85" hidden="1" customHeight="1" outlineLevel="3">
      <c r="A5318" s="1154"/>
      <c r="B5318" s="1158" t="s">
        <v>9711</v>
      </c>
      <c r="C5318" s="1154" t="s">
        <v>763</v>
      </c>
      <c r="D5318" s="1156">
        <v>0.01</v>
      </c>
    </row>
    <row r="5319" spans="1:4" ht="11.85" hidden="1" customHeight="1" outlineLevel="3">
      <c r="A5319" s="1154" t="s">
        <v>9712</v>
      </c>
      <c r="B5319" s="1158" t="s">
        <v>9713</v>
      </c>
      <c r="C5319" s="1154" t="s">
        <v>2156</v>
      </c>
      <c r="D5319" s="1156">
        <v>50</v>
      </c>
    </row>
    <row r="5320" spans="1:4" ht="11.85" hidden="1" customHeight="1" outlineLevel="3">
      <c r="A5320" s="1154" t="s">
        <v>9714</v>
      </c>
      <c r="B5320" s="1158" t="s">
        <v>9715</v>
      </c>
      <c r="C5320" s="1154" t="s">
        <v>2156</v>
      </c>
      <c r="D5320" s="1156">
        <v>50</v>
      </c>
    </row>
    <row r="5321" spans="1:4" ht="11.85" hidden="1" customHeight="1" outlineLevel="3">
      <c r="A5321" s="1154" t="s">
        <v>9716</v>
      </c>
      <c r="B5321" s="1158" t="s">
        <v>9717</v>
      </c>
      <c r="C5321" s="1154" t="s">
        <v>2156</v>
      </c>
      <c r="D5321" s="1156">
        <v>50</v>
      </c>
    </row>
    <row r="5322" spans="1:4" ht="11.85" hidden="1" customHeight="1" outlineLevel="3">
      <c r="A5322" s="1154" t="s">
        <v>9718</v>
      </c>
      <c r="B5322" s="1158" t="s">
        <v>9719</v>
      </c>
      <c r="C5322" s="1154" t="s">
        <v>2156</v>
      </c>
      <c r="D5322" s="1156">
        <v>50</v>
      </c>
    </row>
    <row r="5323" spans="1:4" ht="11.85" hidden="1" customHeight="1" outlineLevel="3">
      <c r="A5323" s="1154" t="s">
        <v>9720</v>
      </c>
      <c r="B5323" s="1158" t="s">
        <v>9721</v>
      </c>
      <c r="C5323" s="1154" t="s">
        <v>2156</v>
      </c>
      <c r="D5323" s="1156">
        <v>50</v>
      </c>
    </row>
    <row r="5324" spans="1:4" ht="11.85" hidden="1" customHeight="1" outlineLevel="2" collapsed="1">
      <c r="A5324" s="1140"/>
      <c r="B5324" s="1143" t="s">
        <v>9722</v>
      </c>
      <c r="C5324" s="1140"/>
      <c r="D5324" s="1141">
        <v>14</v>
      </c>
    </row>
    <row r="5325" spans="1:4" ht="11.85" hidden="1" customHeight="1" outlineLevel="3">
      <c r="A5325" s="1154" t="s">
        <v>9723</v>
      </c>
      <c r="B5325" s="1158" t="s">
        <v>9724</v>
      </c>
      <c r="C5325" s="1154" t="s">
        <v>2156</v>
      </c>
      <c r="D5325" s="1156">
        <v>0.01</v>
      </c>
    </row>
    <row r="5326" spans="1:4" ht="11.85" hidden="1" customHeight="1" outlineLevel="3">
      <c r="A5326" s="1154"/>
      <c r="B5326" s="1158" t="s">
        <v>9725</v>
      </c>
      <c r="C5326" s="1154" t="s">
        <v>2156</v>
      </c>
      <c r="D5326" s="1156">
        <v>0.01</v>
      </c>
    </row>
    <row r="5327" spans="1:4" ht="11.85" hidden="1" customHeight="1" outlineLevel="3">
      <c r="A5327" s="1154" t="s">
        <v>9726</v>
      </c>
      <c r="B5327" s="1158" t="s">
        <v>9727</v>
      </c>
      <c r="C5327" s="1154" t="s">
        <v>2156</v>
      </c>
      <c r="D5327" s="1156">
        <v>14</v>
      </c>
    </row>
    <row r="5328" spans="1:4" ht="11.85" hidden="1" customHeight="1" outlineLevel="3">
      <c r="A5328" s="1154" t="s">
        <v>9728</v>
      </c>
      <c r="B5328" s="1158" t="s">
        <v>9729</v>
      </c>
      <c r="C5328" s="1154" t="s">
        <v>2156</v>
      </c>
      <c r="D5328" s="1156">
        <v>14</v>
      </c>
    </row>
    <row r="5329" spans="1:4" ht="11.85" hidden="1" customHeight="1" outlineLevel="2" collapsed="1">
      <c r="A5329" s="1140"/>
      <c r="B5329" s="1143" t="s">
        <v>9730</v>
      </c>
      <c r="C5329" s="1140"/>
      <c r="D5329" s="1141">
        <v>32.58</v>
      </c>
    </row>
    <row r="5330" spans="1:4" ht="11.85" hidden="1" customHeight="1" outlineLevel="3">
      <c r="A5330" s="1154" t="s">
        <v>9731</v>
      </c>
      <c r="B5330" s="1158" t="s">
        <v>9732</v>
      </c>
      <c r="C5330" s="1154" t="s">
        <v>2156</v>
      </c>
      <c r="D5330" s="1156">
        <v>1.99</v>
      </c>
    </row>
    <row r="5331" spans="1:4" ht="11.85" hidden="1" customHeight="1" outlineLevel="3">
      <c r="A5331" s="1154" t="s">
        <v>9733</v>
      </c>
      <c r="B5331" s="1158" t="s">
        <v>9734</v>
      </c>
      <c r="C5331" s="1154" t="s">
        <v>2156</v>
      </c>
      <c r="D5331" s="1156">
        <v>32.58</v>
      </c>
    </row>
    <row r="5332" spans="1:4" ht="11.85" hidden="1" customHeight="1" outlineLevel="3">
      <c r="A5332" s="1154" t="s">
        <v>9735</v>
      </c>
      <c r="B5332" s="1158" t="s">
        <v>9736</v>
      </c>
      <c r="C5332" s="1154" t="s">
        <v>2156</v>
      </c>
      <c r="D5332" s="1156">
        <v>24.35</v>
      </c>
    </row>
    <row r="5333" spans="1:4" ht="11.85" hidden="1" customHeight="1" outlineLevel="2" collapsed="1">
      <c r="A5333" s="1140"/>
      <c r="B5333" s="1143" t="s">
        <v>9737</v>
      </c>
      <c r="C5333" s="1140"/>
      <c r="D5333" s="1141">
        <v>30.26</v>
      </c>
    </row>
    <row r="5334" spans="1:4" ht="11.85" hidden="1" customHeight="1" outlineLevel="3">
      <c r="A5334" s="1154" t="s">
        <v>9738</v>
      </c>
      <c r="B5334" s="1158" t="s">
        <v>9739</v>
      </c>
      <c r="C5334" s="1154" t="s">
        <v>2156</v>
      </c>
      <c r="D5334" s="1156">
        <v>30.26</v>
      </c>
    </row>
    <row r="5335" spans="1:4" ht="11.85" hidden="1" customHeight="1" outlineLevel="2" collapsed="1">
      <c r="A5335" s="1140"/>
      <c r="B5335" s="1143" t="s">
        <v>9740</v>
      </c>
      <c r="C5335" s="1140"/>
      <c r="D5335" s="1141">
        <v>20</v>
      </c>
    </row>
    <row r="5336" spans="1:4" ht="11.85" hidden="1" customHeight="1" outlineLevel="3">
      <c r="A5336" s="1154" t="s">
        <v>9741</v>
      </c>
      <c r="B5336" s="1158" t="s">
        <v>9742</v>
      </c>
      <c r="C5336" s="1154" t="s">
        <v>2156</v>
      </c>
      <c r="D5336" s="1156">
        <v>0.01</v>
      </c>
    </row>
    <row r="5337" spans="1:4" ht="11.85" hidden="1" customHeight="1" outlineLevel="3">
      <c r="A5337" s="1154"/>
      <c r="B5337" s="1158" t="s">
        <v>9743</v>
      </c>
      <c r="C5337" s="1154" t="s">
        <v>2156</v>
      </c>
      <c r="D5337" s="1156">
        <v>0.01</v>
      </c>
    </row>
    <row r="5338" spans="1:4" ht="11.85" hidden="1" customHeight="1" outlineLevel="3">
      <c r="A5338" s="1154" t="s">
        <v>9744</v>
      </c>
      <c r="B5338" s="1158" t="s">
        <v>9745</v>
      </c>
      <c r="C5338" s="1154" t="s">
        <v>2156</v>
      </c>
      <c r="D5338" s="1156">
        <v>20</v>
      </c>
    </row>
    <row r="5339" spans="1:4" ht="11.85" hidden="1" customHeight="1" outlineLevel="3">
      <c r="A5339" s="1154" t="s">
        <v>9746</v>
      </c>
      <c r="B5339" s="1158" t="s">
        <v>9747</v>
      </c>
      <c r="C5339" s="1154" t="s">
        <v>2156</v>
      </c>
      <c r="D5339" s="1156">
        <v>20</v>
      </c>
    </row>
    <row r="5340" spans="1:4" ht="11.85" hidden="1" customHeight="1" outlineLevel="2" collapsed="1">
      <c r="A5340" s="1140"/>
      <c r="B5340" s="1143" t="s">
        <v>9748</v>
      </c>
      <c r="C5340" s="1140"/>
      <c r="D5340" s="1141">
        <v>25</v>
      </c>
    </row>
    <row r="5341" spans="1:4" ht="11.85" hidden="1" customHeight="1" outlineLevel="3">
      <c r="A5341" s="1154" t="s">
        <v>9749</v>
      </c>
      <c r="B5341" s="1158" t="s">
        <v>9750</v>
      </c>
      <c r="C5341" s="1154" t="s">
        <v>2156</v>
      </c>
      <c r="D5341" s="1156">
        <v>25</v>
      </c>
    </row>
    <row r="5342" spans="1:4" ht="11.85" hidden="1" customHeight="1" outlineLevel="2" collapsed="1">
      <c r="A5342" s="1140"/>
      <c r="B5342" s="1143" t="s">
        <v>9751</v>
      </c>
      <c r="C5342" s="1140"/>
      <c r="D5342" s="1141">
        <v>5</v>
      </c>
    </row>
    <row r="5343" spans="1:4" ht="11.85" hidden="1" customHeight="1" outlineLevel="3">
      <c r="A5343" s="1154" t="s">
        <v>9752</v>
      </c>
      <c r="B5343" s="1158" t="s">
        <v>9753</v>
      </c>
      <c r="C5343" s="1154" t="s">
        <v>763</v>
      </c>
      <c r="D5343" s="1156">
        <v>5</v>
      </c>
    </row>
    <row r="5344" spans="1:4" ht="11.85" hidden="1" customHeight="1" outlineLevel="3">
      <c r="A5344" s="1154" t="s">
        <v>9754</v>
      </c>
      <c r="B5344" s="1158" t="s">
        <v>9755</v>
      </c>
      <c r="C5344" s="1154" t="s">
        <v>763</v>
      </c>
      <c r="D5344" s="1156">
        <v>5</v>
      </c>
    </row>
    <row r="5345" spans="1:4" ht="11.85" hidden="1" customHeight="1" outlineLevel="3">
      <c r="A5345" s="1154" t="s">
        <v>9756</v>
      </c>
      <c r="B5345" s="1158" t="s">
        <v>9757</v>
      </c>
      <c r="C5345" s="1154" t="s">
        <v>763</v>
      </c>
      <c r="D5345" s="1156">
        <v>5</v>
      </c>
    </row>
    <row r="5346" spans="1:4" ht="11.85" hidden="1" customHeight="1" outlineLevel="3">
      <c r="A5346" s="1154" t="s">
        <v>9758</v>
      </c>
      <c r="B5346" s="1158" t="s">
        <v>9759</v>
      </c>
      <c r="C5346" s="1154" t="s">
        <v>763</v>
      </c>
      <c r="D5346" s="1156">
        <v>5</v>
      </c>
    </row>
    <row r="5347" spans="1:4" ht="11.85" hidden="1" customHeight="1" outlineLevel="2" collapsed="1">
      <c r="A5347" s="1140"/>
      <c r="B5347" s="1143" t="s">
        <v>9760</v>
      </c>
      <c r="C5347" s="1140"/>
      <c r="D5347" s="1141">
        <v>2</v>
      </c>
    </row>
    <row r="5348" spans="1:4" ht="22.35" hidden="1" customHeight="1" outlineLevel="3">
      <c r="A5348" s="1154" t="s">
        <v>9761</v>
      </c>
      <c r="B5348" s="1158" t="s">
        <v>9762</v>
      </c>
      <c r="C5348" s="1154" t="s">
        <v>763</v>
      </c>
      <c r="D5348" s="1156">
        <v>2</v>
      </c>
    </row>
    <row r="5349" spans="1:4" ht="11.85" hidden="1" customHeight="1" outlineLevel="2" collapsed="1">
      <c r="A5349" s="1140"/>
      <c r="B5349" s="1143" t="s">
        <v>9763</v>
      </c>
      <c r="C5349" s="1140"/>
      <c r="D5349" s="1141">
        <v>4</v>
      </c>
    </row>
    <row r="5350" spans="1:4" ht="11.85" hidden="1" customHeight="1" outlineLevel="3">
      <c r="A5350" s="1154" t="s">
        <v>9764</v>
      </c>
      <c r="B5350" s="1158" t="s">
        <v>9765</v>
      </c>
      <c r="C5350" s="1154" t="s">
        <v>2156</v>
      </c>
      <c r="D5350" s="1156">
        <v>4</v>
      </c>
    </row>
    <row r="5351" spans="1:4" ht="11.85" hidden="1" customHeight="1" outlineLevel="1" collapsed="1">
      <c r="A5351" s="1140"/>
      <c r="B5351" s="1142" t="s">
        <v>9766</v>
      </c>
      <c r="C5351" s="1140"/>
      <c r="D5351" s="1141">
        <v>10</v>
      </c>
    </row>
    <row r="5352" spans="1:4" ht="11.85" hidden="1" customHeight="1" outlineLevel="2" collapsed="1">
      <c r="A5352" s="1140"/>
      <c r="B5352" s="1143" t="s">
        <v>9767</v>
      </c>
      <c r="C5352" s="1140"/>
      <c r="D5352" s="1141">
        <v>10</v>
      </c>
    </row>
    <row r="5353" spans="1:4" ht="11.85" hidden="1" customHeight="1" outlineLevel="3">
      <c r="A5353" s="1154" t="s">
        <v>9768</v>
      </c>
      <c r="B5353" s="1158" t="s">
        <v>9769</v>
      </c>
      <c r="C5353" s="1154" t="s">
        <v>763</v>
      </c>
      <c r="D5353" s="1156">
        <v>10</v>
      </c>
    </row>
    <row r="5354" spans="1:4" ht="11.85" hidden="1" customHeight="1" outlineLevel="3">
      <c r="A5354" s="1154" t="s">
        <v>9770</v>
      </c>
      <c r="B5354" s="1158" t="s">
        <v>9771</v>
      </c>
      <c r="C5354" s="1154" t="s">
        <v>763</v>
      </c>
      <c r="D5354" s="1156">
        <v>10</v>
      </c>
    </row>
    <row r="5355" spans="1:4" ht="11.85" hidden="1" customHeight="1" outlineLevel="3">
      <c r="A5355" s="1154" t="s">
        <v>9772</v>
      </c>
      <c r="B5355" s="1158" t="s">
        <v>9773</v>
      </c>
      <c r="C5355" s="1154" t="s">
        <v>763</v>
      </c>
      <c r="D5355" s="1156">
        <v>10</v>
      </c>
    </row>
    <row r="5356" spans="1:4" ht="11.85" hidden="1" customHeight="1" outlineLevel="3">
      <c r="A5356" s="1154" t="s">
        <v>9774</v>
      </c>
      <c r="B5356" s="1158" t="s">
        <v>9775</v>
      </c>
      <c r="C5356" s="1154" t="s">
        <v>763</v>
      </c>
      <c r="D5356" s="1156">
        <v>10</v>
      </c>
    </row>
    <row r="5357" spans="1:4" ht="11.85" hidden="1" customHeight="1" outlineLevel="2" collapsed="1">
      <c r="A5357" s="1140"/>
      <c r="B5357" s="1143" t="s">
        <v>9776</v>
      </c>
      <c r="C5357" s="1140"/>
      <c r="D5357" s="1141">
        <v>1.07</v>
      </c>
    </row>
    <row r="5358" spans="1:4" ht="11.85" hidden="1" customHeight="1" outlineLevel="3" collapsed="1">
      <c r="A5358" s="1140"/>
      <c r="B5358" s="1145" t="s">
        <v>9777</v>
      </c>
      <c r="C5358" s="1140"/>
      <c r="D5358" s="1141">
        <v>1.07</v>
      </c>
    </row>
    <row r="5359" spans="1:4" ht="11.85" hidden="1" customHeight="1" outlineLevel="4">
      <c r="A5359" s="1154" t="s">
        <v>9778</v>
      </c>
      <c r="B5359" s="1159" t="s">
        <v>9779</v>
      </c>
      <c r="C5359" s="1154" t="s">
        <v>763</v>
      </c>
      <c r="D5359" s="1156">
        <v>0.69</v>
      </c>
    </row>
    <row r="5360" spans="1:4" ht="11.85" hidden="1" customHeight="1" outlineLevel="4">
      <c r="A5360" s="1154" t="s">
        <v>9780</v>
      </c>
      <c r="B5360" s="1159" t="s">
        <v>9781</v>
      </c>
      <c r="C5360" s="1154" t="s">
        <v>763</v>
      </c>
      <c r="D5360" s="1156">
        <v>0.69</v>
      </c>
    </row>
    <row r="5361" spans="1:4" ht="11.85" hidden="1" customHeight="1" outlineLevel="4">
      <c r="A5361" s="1154" t="s">
        <v>9782</v>
      </c>
      <c r="B5361" s="1159" t="s">
        <v>9783</v>
      </c>
      <c r="C5361" s="1154" t="s">
        <v>763</v>
      </c>
      <c r="D5361" s="1156">
        <v>0.69</v>
      </c>
    </row>
    <row r="5362" spans="1:4" ht="11.85" hidden="1" customHeight="1" outlineLevel="4">
      <c r="A5362" s="1154" t="s">
        <v>9784</v>
      </c>
      <c r="B5362" s="1159" t="s">
        <v>9785</v>
      </c>
      <c r="C5362" s="1154" t="s">
        <v>763</v>
      </c>
      <c r="D5362" s="1156">
        <v>0.98</v>
      </c>
    </row>
    <row r="5363" spans="1:4" ht="11.85" hidden="1" customHeight="1" outlineLevel="4">
      <c r="A5363" s="1154" t="s">
        <v>9786</v>
      </c>
      <c r="B5363" s="1159" t="s">
        <v>9787</v>
      </c>
      <c r="C5363" s="1154" t="s">
        <v>763</v>
      </c>
      <c r="D5363" s="1156">
        <v>0.95</v>
      </c>
    </row>
    <row r="5364" spans="1:4" ht="11.85" hidden="1" customHeight="1" outlineLevel="4">
      <c r="A5364" s="1154" t="s">
        <v>9788</v>
      </c>
      <c r="B5364" s="1159" t="s">
        <v>9789</v>
      </c>
      <c r="C5364" s="1154" t="s">
        <v>763</v>
      </c>
      <c r="D5364" s="1156">
        <v>0.93</v>
      </c>
    </row>
    <row r="5365" spans="1:4" ht="11.85" hidden="1" customHeight="1" outlineLevel="4">
      <c r="A5365" s="1154" t="s">
        <v>9790</v>
      </c>
      <c r="B5365" s="1159" t="s">
        <v>9791</v>
      </c>
      <c r="C5365" s="1154" t="s">
        <v>763</v>
      </c>
      <c r="D5365" s="1156">
        <v>1.07</v>
      </c>
    </row>
    <row r="5366" spans="1:4" ht="11.85" hidden="1" customHeight="1" outlineLevel="4">
      <c r="A5366" s="1154" t="s">
        <v>9792</v>
      </c>
      <c r="B5366" s="1159" t="s">
        <v>9793</v>
      </c>
      <c r="C5366" s="1154" t="s">
        <v>763</v>
      </c>
      <c r="D5366" s="1156">
        <v>1.07</v>
      </c>
    </row>
    <row r="5367" spans="1:4" ht="11.85" hidden="1" customHeight="1" outlineLevel="4">
      <c r="A5367" s="1154" t="s">
        <v>9794</v>
      </c>
      <c r="B5367" s="1159" t="s">
        <v>9795</v>
      </c>
      <c r="C5367" s="1154" t="s">
        <v>763</v>
      </c>
      <c r="D5367" s="1156">
        <v>1.07</v>
      </c>
    </row>
    <row r="5368" spans="1:4" ht="11.85" hidden="1" customHeight="1" outlineLevel="4">
      <c r="A5368" s="1154" t="s">
        <v>9796</v>
      </c>
      <c r="B5368" s="1159" t="s">
        <v>9797</v>
      </c>
      <c r="C5368" s="1154" t="s">
        <v>763</v>
      </c>
      <c r="D5368" s="1156">
        <v>0.95</v>
      </c>
    </row>
    <row r="5369" spans="1:4" ht="11.85" hidden="1" customHeight="1" outlineLevel="3" collapsed="1">
      <c r="A5369" s="1140"/>
      <c r="B5369" s="1145" t="s">
        <v>9776</v>
      </c>
      <c r="C5369" s="1140"/>
      <c r="D5369" s="1141">
        <v>0.93</v>
      </c>
    </row>
    <row r="5370" spans="1:4" ht="11.85" hidden="1" customHeight="1" outlineLevel="4">
      <c r="A5370" s="1154"/>
      <c r="B5370" s="1159" t="s">
        <v>9798</v>
      </c>
      <c r="C5370" s="1154" t="s">
        <v>763</v>
      </c>
      <c r="D5370" s="1156">
        <v>0.74</v>
      </c>
    </row>
    <row r="5371" spans="1:4" ht="11.85" hidden="1" customHeight="1" outlineLevel="4">
      <c r="A5371" s="1154" t="s">
        <v>9799</v>
      </c>
      <c r="B5371" s="1159" t="s">
        <v>9800</v>
      </c>
      <c r="C5371" s="1154" t="s">
        <v>763</v>
      </c>
      <c r="D5371" s="1156">
        <v>0.92</v>
      </c>
    </row>
    <row r="5372" spans="1:4" ht="22.35" hidden="1" customHeight="1" outlineLevel="4">
      <c r="A5372" s="1154" t="s">
        <v>9801</v>
      </c>
      <c r="B5372" s="1159" t="s">
        <v>9802</v>
      </c>
      <c r="C5372" s="1154" t="s">
        <v>763</v>
      </c>
      <c r="D5372" s="1156">
        <v>0.67</v>
      </c>
    </row>
    <row r="5373" spans="1:4" ht="11.85" hidden="1" customHeight="1" outlineLevel="4">
      <c r="A5373" s="1154" t="s">
        <v>9803</v>
      </c>
      <c r="B5373" s="1159" t="s">
        <v>9804</v>
      </c>
      <c r="C5373" s="1154" t="s">
        <v>763</v>
      </c>
      <c r="D5373" s="1156">
        <v>0.88</v>
      </c>
    </row>
    <row r="5374" spans="1:4" ht="22.35" hidden="1" customHeight="1" outlineLevel="4">
      <c r="A5374" s="1154" t="s">
        <v>9805</v>
      </c>
      <c r="B5374" s="1159" t="s">
        <v>9806</v>
      </c>
      <c r="C5374" s="1154" t="s">
        <v>763</v>
      </c>
      <c r="D5374" s="1156">
        <v>0.67</v>
      </c>
    </row>
    <row r="5375" spans="1:4" ht="11.85" hidden="1" customHeight="1" outlineLevel="4">
      <c r="A5375" s="1154" t="s">
        <v>9807</v>
      </c>
      <c r="B5375" s="1159" t="s">
        <v>9808</v>
      </c>
      <c r="C5375" s="1154" t="s">
        <v>763</v>
      </c>
      <c r="D5375" s="1156">
        <v>0.93</v>
      </c>
    </row>
    <row r="5376" spans="1:4" ht="22.35" hidden="1" customHeight="1" outlineLevel="4">
      <c r="A5376" s="1154" t="s">
        <v>9809</v>
      </c>
      <c r="B5376" s="1159" t="s">
        <v>9810</v>
      </c>
      <c r="C5376" s="1154" t="s">
        <v>763</v>
      </c>
      <c r="D5376" s="1156">
        <v>0.67</v>
      </c>
    </row>
    <row r="5377" spans="1:4" ht="11.85" hidden="1" customHeight="1" outlineLevel="4">
      <c r="A5377" s="1154" t="s">
        <v>9811</v>
      </c>
      <c r="B5377" s="1159" t="s">
        <v>9812</v>
      </c>
      <c r="C5377" s="1154" t="s">
        <v>763</v>
      </c>
      <c r="D5377" s="1156">
        <v>0.9</v>
      </c>
    </row>
    <row r="5378" spans="1:4" ht="22.35" hidden="1" customHeight="1" outlineLevel="4">
      <c r="A5378" s="1154" t="s">
        <v>9813</v>
      </c>
      <c r="B5378" s="1159" t="s">
        <v>9814</v>
      </c>
      <c r="C5378" s="1154" t="s">
        <v>763</v>
      </c>
      <c r="D5378" s="1156">
        <v>0.67</v>
      </c>
    </row>
    <row r="5379" spans="1:4" ht="11.85" hidden="1" customHeight="1" outlineLevel="4">
      <c r="A5379" s="1154"/>
      <c r="B5379" s="1159" t="s">
        <v>9815</v>
      </c>
      <c r="C5379" s="1154" t="s">
        <v>763</v>
      </c>
      <c r="D5379" s="1156">
        <v>0.75</v>
      </c>
    </row>
    <row r="5380" spans="1:4" ht="11.85" hidden="1" customHeight="1" outlineLevel="4">
      <c r="A5380" s="1154" t="s">
        <v>9816</v>
      </c>
      <c r="B5380" s="1159" t="s">
        <v>9817</v>
      </c>
      <c r="C5380" s="1154" t="s">
        <v>763</v>
      </c>
      <c r="D5380" s="1156">
        <v>0.9</v>
      </c>
    </row>
    <row r="5381" spans="1:4" ht="22.35" hidden="1" customHeight="1" outlineLevel="4">
      <c r="A5381" s="1154" t="s">
        <v>9818</v>
      </c>
      <c r="B5381" s="1159" t="s">
        <v>9819</v>
      </c>
      <c r="C5381" s="1154" t="s">
        <v>763</v>
      </c>
      <c r="D5381" s="1156">
        <v>0.67</v>
      </c>
    </row>
    <row r="5382" spans="1:4" ht="11.85" hidden="1" customHeight="1" outlineLevel="4">
      <c r="A5382" s="1154"/>
      <c r="B5382" s="1159" t="s">
        <v>9820</v>
      </c>
      <c r="C5382" s="1154" t="s">
        <v>763</v>
      </c>
      <c r="D5382" s="1156">
        <v>0.06</v>
      </c>
    </row>
    <row r="5383" spans="1:4" ht="11.85" hidden="1" customHeight="1" outlineLevel="3" collapsed="1">
      <c r="A5383" s="1140"/>
      <c r="B5383" s="1145" t="s">
        <v>9821</v>
      </c>
      <c r="C5383" s="1140"/>
      <c r="D5383" s="1141">
        <v>0.97</v>
      </c>
    </row>
    <row r="5384" spans="1:4" ht="11.85" hidden="1" customHeight="1" outlineLevel="4">
      <c r="A5384" s="1154" t="s">
        <v>9822</v>
      </c>
      <c r="B5384" s="1159" t="s">
        <v>9823</v>
      </c>
      <c r="C5384" s="1154" t="s">
        <v>763</v>
      </c>
      <c r="D5384" s="1156">
        <v>0.93</v>
      </c>
    </row>
    <row r="5385" spans="1:4" ht="11.85" hidden="1" customHeight="1" outlineLevel="4">
      <c r="A5385" s="1154" t="s">
        <v>9824</v>
      </c>
      <c r="B5385" s="1159" t="s">
        <v>9825</v>
      </c>
      <c r="C5385" s="1154" t="s">
        <v>763</v>
      </c>
      <c r="D5385" s="1156">
        <v>0.97</v>
      </c>
    </row>
    <row r="5386" spans="1:4" ht="11.85" hidden="1" customHeight="1" outlineLevel="2" collapsed="1">
      <c r="A5386" s="1140"/>
      <c r="B5386" s="1143" t="s">
        <v>9826</v>
      </c>
      <c r="C5386" s="1140"/>
      <c r="D5386" s="1141">
        <v>3</v>
      </c>
    </row>
    <row r="5387" spans="1:4" ht="11.85" hidden="1" customHeight="1" outlineLevel="3">
      <c r="A5387" s="1154" t="s">
        <v>9827</v>
      </c>
      <c r="B5387" s="1158" t="s">
        <v>9828</v>
      </c>
      <c r="C5387" s="1154" t="s">
        <v>763</v>
      </c>
      <c r="D5387" s="1156">
        <v>3</v>
      </c>
    </row>
    <row r="5388" spans="1:4" ht="11.85" hidden="1" customHeight="1" outlineLevel="3">
      <c r="A5388" s="1154" t="s">
        <v>9829</v>
      </c>
      <c r="B5388" s="1158" t="s">
        <v>9830</v>
      </c>
      <c r="C5388" s="1154" t="s">
        <v>763</v>
      </c>
      <c r="D5388" s="1156">
        <v>2.85</v>
      </c>
    </row>
    <row r="5389" spans="1:4" ht="11.85" hidden="1" customHeight="1" outlineLevel="3">
      <c r="A5389" s="1154" t="s">
        <v>9831</v>
      </c>
      <c r="B5389" s="1158" t="s">
        <v>9832</v>
      </c>
      <c r="C5389" s="1154" t="s">
        <v>763</v>
      </c>
      <c r="D5389" s="1156">
        <v>2.48</v>
      </c>
    </row>
    <row r="5390" spans="1:4" ht="11.85" hidden="1" customHeight="1" outlineLevel="3">
      <c r="A5390" s="1154" t="s">
        <v>9833</v>
      </c>
      <c r="B5390" s="1158" t="s">
        <v>9834</v>
      </c>
      <c r="C5390" s="1154" t="s">
        <v>2156</v>
      </c>
      <c r="D5390" s="1156">
        <v>1.63</v>
      </c>
    </row>
    <row r="5391" spans="1:4" ht="11.85" hidden="1" customHeight="1" outlineLevel="1" collapsed="1">
      <c r="A5391" s="1140"/>
      <c r="B5391" s="1142" t="s">
        <v>9835</v>
      </c>
      <c r="C5391" s="1140"/>
      <c r="D5391" s="1141">
        <v>5.85</v>
      </c>
    </row>
    <row r="5392" spans="1:4" ht="11.85" hidden="1" customHeight="1" outlineLevel="2">
      <c r="A5392" s="1154" t="s">
        <v>9836</v>
      </c>
      <c r="B5392" s="1157" t="s">
        <v>9837</v>
      </c>
      <c r="C5392" s="1154" t="s">
        <v>763</v>
      </c>
      <c r="D5392" s="1156">
        <v>0.41</v>
      </c>
    </row>
    <row r="5393" spans="1:4" ht="11.85" hidden="1" customHeight="1" outlineLevel="2">
      <c r="A5393" s="1154" t="s">
        <v>9838</v>
      </c>
      <c r="B5393" s="1157" t="s">
        <v>9839</v>
      </c>
      <c r="C5393" s="1154" t="s">
        <v>763</v>
      </c>
      <c r="D5393" s="1156">
        <v>0.41</v>
      </c>
    </row>
    <row r="5394" spans="1:4" ht="11.85" hidden="1" customHeight="1" outlineLevel="2">
      <c r="A5394" s="1154"/>
      <c r="B5394" s="1157" t="s">
        <v>9840</v>
      </c>
      <c r="C5394" s="1154" t="s">
        <v>763</v>
      </c>
      <c r="D5394" s="1156">
        <v>0.44</v>
      </c>
    </row>
    <row r="5395" spans="1:4" ht="11.85" hidden="1" customHeight="1" outlineLevel="2">
      <c r="A5395" s="1154" t="s">
        <v>9841</v>
      </c>
      <c r="B5395" s="1157" t="s">
        <v>9842</v>
      </c>
      <c r="C5395" s="1154" t="s">
        <v>763</v>
      </c>
      <c r="D5395" s="1156">
        <v>5.85</v>
      </c>
    </row>
    <row r="5396" spans="1:4" ht="11.85" hidden="1" customHeight="1" outlineLevel="2">
      <c r="A5396" s="1154" t="s">
        <v>9843</v>
      </c>
      <c r="B5396" s="1157" t="s">
        <v>9844</v>
      </c>
      <c r="C5396" s="1154" t="s">
        <v>763</v>
      </c>
      <c r="D5396" s="1156">
        <v>1.05</v>
      </c>
    </row>
    <row r="5397" spans="1:4" ht="11.85" hidden="1" customHeight="1" outlineLevel="2">
      <c r="A5397" s="1154" t="s">
        <v>9845</v>
      </c>
      <c r="B5397" s="1157" t="s">
        <v>9846</v>
      </c>
      <c r="C5397" s="1154" t="s">
        <v>763</v>
      </c>
      <c r="D5397" s="1156">
        <v>0.86</v>
      </c>
    </row>
    <row r="5398" spans="1:4" ht="11.85" hidden="1" customHeight="1" outlineLevel="2">
      <c r="A5398" s="1154" t="s">
        <v>9847</v>
      </c>
      <c r="B5398" s="1157" t="s">
        <v>9848</v>
      </c>
      <c r="C5398" s="1154" t="s">
        <v>763</v>
      </c>
      <c r="D5398" s="1156">
        <v>1.02</v>
      </c>
    </row>
    <row r="5399" spans="1:4" ht="11.85" hidden="1" customHeight="1" outlineLevel="2">
      <c r="A5399" s="1154" t="s">
        <v>9849</v>
      </c>
      <c r="B5399" s="1157" t="s">
        <v>9850</v>
      </c>
      <c r="C5399" s="1154" t="s">
        <v>763</v>
      </c>
      <c r="D5399" s="1156">
        <v>1.04</v>
      </c>
    </row>
    <row r="5400" spans="1:4" ht="11.85" customHeight="1" collapsed="1">
      <c r="A5400" s="1140"/>
      <c r="B5400" s="1140" t="s">
        <v>9851</v>
      </c>
      <c r="C5400" s="1140"/>
      <c r="D5400" s="1141">
        <v>17</v>
      </c>
    </row>
    <row r="5401" spans="1:4" ht="11.85" hidden="1" customHeight="1" outlineLevel="1" collapsed="1">
      <c r="A5401" s="1140"/>
      <c r="B5401" s="1142" t="s">
        <v>9852</v>
      </c>
      <c r="C5401" s="1140"/>
      <c r="D5401" s="1141">
        <v>6</v>
      </c>
    </row>
    <row r="5402" spans="1:4" ht="11.85" hidden="1" customHeight="1" outlineLevel="2">
      <c r="A5402" s="1154" t="s">
        <v>9853</v>
      </c>
      <c r="B5402" s="1157" t="s">
        <v>9854</v>
      </c>
      <c r="C5402" s="1154" t="s">
        <v>763</v>
      </c>
      <c r="D5402" s="1156">
        <v>2.64</v>
      </c>
    </row>
    <row r="5403" spans="1:4" ht="11.85" hidden="1" customHeight="1" outlineLevel="2">
      <c r="A5403" s="1154" t="s">
        <v>9855</v>
      </c>
      <c r="B5403" s="1157" t="s">
        <v>9856</v>
      </c>
      <c r="C5403" s="1154" t="s">
        <v>763</v>
      </c>
      <c r="D5403" s="1156">
        <v>2.78</v>
      </c>
    </row>
    <row r="5404" spans="1:4" ht="11.85" hidden="1" customHeight="1" outlineLevel="2">
      <c r="A5404" s="1154" t="s">
        <v>9855</v>
      </c>
      <c r="B5404" s="1157" t="s">
        <v>9857</v>
      </c>
      <c r="C5404" s="1154" t="s">
        <v>52</v>
      </c>
      <c r="D5404" s="1156">
        <v>0.81</v>
      </c>
    </row>
    <row r="5405" spans="1:4" ht="11.85" hidden="1" customHeight="1" outlineLevel="2">
      <c r="A5405" s="1154"/>
      <c r="B5405" s="1157" t="s">
        <v>9858</v>
      </c>
      <c r="C5405" s="1154" t="s">
        <v>763</v>
      </c>
      <c r="D5405" s="1156">
        <v>6</v>
      </c>
    </row>
    <row r="5406" spans="1:4" ht="11.85" hidden="1" customHeight="1" outlineLevel="2">
      <c r="A5406" s="1154" t="s">
        <v>9859</v>
      </c>
      <c r="B5406" s="1157" t="s">
        <v>9858</v>
      </c>
      <c r="C5406" s="1154" t="s">
        <v>763</v>
      </c>
      <c r="D5406" s="1156">
        <v>6</v>
      </c>
    </row>
    <row r="5407" spans="1:4" ht="11.85" hidden="1" customHeight="1" outlineLevel="2">
      <c r="A5407" s="1154" t="s">
        <v>9860</v>
      </c>
      <c r="B5407" s="1157" t="s">
        <v>9858</v>
      </c>
      <c r="C5407" s="1154" t="s">
        <v>763</v>
      </c>
      <c r="D5407" s="1156">
        <v>6</v>
      </c>
    </row>
    <row r="5408" spans="1:4" ht="11.85" hidden="1" customHeight="1" outlineLevel="2">
      <c r="A5408" s="1154"/>
      <c r="B5408" s="1157" t="s">
        <v>9861</v>
      </c>
      <c r="C5408" s="1154" t="s">
        <v>763</v>
      </c>
      <c r="D5408" s="1156">
        <v>2.66</v>
      </c>
    </row>
    <row r="5409" spans="1:4" ht="11.85" hidden="1" customHeight="1" outlineLevel="2">
      <c r="A5409" s="1154"/>
      <c r="B5409" s="1157" t="s">
        <v>9862</v>
      </c>
      <c r="C5409" s="1154" t="s">
        <v>763</v>
      </c>
      <c r="D5409" s="1156">
        <v>2.8</v>
      </c>
    </row>
    <row r="5410" spans="1:4" ht="11.85" hidden="1" customHeight="1" outlineLevel="1" collapsed="1">
      <c r="A5410" s="1140"/>
      <c r="B5410" s="1142" t="s">
        <v>9863</v>
      </c>
      <c r="C5410" s="1140"/>
      <c r="D5410" s="1141">
        <v>7.11</v>
      </c>
    </row>
    <row r="5411" spans="1:4" ht="11.85" hidden="1" customHeight="1" outlineLevel="2">
      <c r="A5411" s="1154"/>
      <c r="B5411" s="1157" t="s">
        <v>9864</v>
      </c>
      <c r="C5411" s="1154" t="s">
        <v>763</v>
      </c>
      <c r="D5411" s="1156">
        <v>6</v>
      </c>
    </row>
    <row r="5412" spans="1:4" ht="11.85" hidden="1" customHeight="1" outlineLevel="2">
      <c r="A5412" s="1154" t="s">
        <v>9865</v>
      </c>
      <c r="B5412" s="1157" t="s">
        <v>9864</v>
      </c>
      <c r="C5412" s="1154" t="s">
        <v>763</v>
      </c>
      <c r="D5412" s="1156">
        <v>6</v>
      </c>
    </row>
    <row r="5413" spans="1:4" ht="11.85" hidden="1" customHeight="1" outlineLevel="2">
      <c r="A5413" s="1154"/>
      <c r="B5413" s="1157" t="s">
        <v>9866</v>
      </c>
      <c r="C5413" s="1154" t="s">
        <v>763</v>
      </c>
      <c r="D5413" s="1156">
        <v>7.11</v>
      </c>
    </row>
    <row r="5414" spans="1:4" ht="11.85" hidden="1" customHeight="1" outlineLevel="1" collapsed="1">
      <c r="A5414" s="1140"/>
      <c r="B5414" s="1142" t="s">
        <v>9867</v>
      </c>
      <c r="C5414" s="1140"/>
      <c r="D5414" s="1141">
        <v>17</v>
      </c>
    </row>
    <row r="5415" spans="1:4" ht="11.85" hidden="1" customHeight="1" outlineLevel="2" collapsed="1">
      <c r="A5415" s="1140"/>
      <c r="B5415" s="1143" t="s">
        <v>9868</v>
      </c>
      <c r="C5415" s="1140"/>
      <c r="D5415" s="1141">
        <v>0.26</v>
      </c>
    </row>
    <row r="5416" spans="1:4" ht="11.85" hidden="1" customHeight="1" outlineLevel="3">
      <c r="A5416" s="1154" t="s">
        <v>9869</v>
      </c>
      <c r="B5416" s="1158" t="s">
        <v>9870</v>
      </c>
      <c r="C5416" s="1154" t="s">
        <v>763</v>
      </c>
      <c r="D5416" s="1156">
        <v>0.26</v>
      </c>
    </row>
    <row r="5417" spans="1:4" ht="11.85" hidden="1" customHeight="1" outlineLevel="3">
      <c r="A5417" s="1154"/>
      <c r="B5417" s="1158" t="s">
        <v>9871</v>
      </c>
      <c r="C5417" s="1154" t="s">
        <v>763</v>
      </c>
      <c r="D5417" s="1156">
        <v>0.26</v>
      </c>
    </row>
    <row r="5418" spans="1:4" ht="11.85" hidden="1" customHeight="1" outlineLevel="3">
      <c r="A5418" s="1154"/>
      <c r="B5418" s="1158" t="s">
        <v>9872</v>
      </c>
      <c r="C5418" s="1154" t="s">
        <v>763</v>
      </c>
      <c r="D5418" s="1156">
        <v>0.23</v>
      </c>
    </row>
    <row r="5419" spans="1:4" ht="11.85" hidden="1" customHeight="1" outlineLevel="3">
      <c r="A5419" s="1154"/>
      <c r="B5419" s="1158" t="s">
        <v>9873</v>
      </c>
      <c r="C5419" s="1154" t="s">
        <v>763</v>
      </c>
      <c r="D5419" s="1156">
        <v>0.23</v>
      </c>
    </row>
    <row r="5420" spans="1:4" ht="11.85" hidden="1" customHeight="1" outlineLevel="3">
      <c r="A5420" s="1154"/>
      <c r="B5420" s="1158" t="s">
        <v>9874</v>
      </c>
      <c r="C5420" s="1154" t="s">
        <v>52</v>
      </c>
      <c r="D5420" s="1156">
        <v>0.18</v>
      </c>
    </row>
    <row r="5421" spans="1:4" ht="11.85" hidden="1" customHeight="1" outlineLevel="3">
      <c r="A5421" s="1154"/>
      <c r="B5421" s="1158" t="s">
        <v>9875</v>
      </c>
      <c r="C5421" s="1154" t="s">
        <v>52</v>
      </c>
      <c r="D5421" s="1156">
        <v>0.12</v>
      </c>
    </row>
    <row r="5422" spans="1:4" ht="11.85" hidden="1" customHeight="1" outlineLevel="3">
      <c r="A5422" s="1154"/>
      <c r="B5422" s="1158" t="s">
        <v>9876</v>
      </c>
      <c r="C5422" s="1154" t="s">
        <v>52</v>
      </c>
      <c r="D5422" s="1156">
        <v>0.12</v>
      </c>
    </row>
    <row r="5423" spans="1:4" ht="11.85" hidden="1" customHeight="1" outlineLevel="2" collapsed="1">
      <c r="A5423" s="1140"/>
      <c r="B5423" s="1143" t="s">
        <v>9877</v>
      </c>
      <c r="C5423" s="1140"/>
      <c r="D5423" s="1141">
        <v>17</v>
      </c>
    </row>
    <row r="5424" spans="1:4" ht="11.85" hidden="1" customHeight="1" outlineLevel="3">
      <c r="A5424" s="1154" t="s">
        <v>9878</v>
      </c>
      <c r="B5424" s="1158" t="s">
        <v>9879</v>
      </c>
      <c r="C5424" s="1154" t="s">
        <v>763</v>
      </c>
      <c r="D5424" s="1156">
        <v>15</v>
      </c>
    </row>
    <row r="5425" spans="1:4" ht="11.85" hidden="1" customHeight="1" outlineLevel="3">
      <c r="A5425" s="1154" t="s">
        <v>9880</v>
      </c>
      <c r="B5425" s="1158" t="s">
        <v>9881</v>
      </c>
      <c r="C5425" s="1154" t="s">
        <v>763</v>
      </c>
      <c r="D5425" s="1156">
        <v>15</v>
      </c>
    </row>
    <row r="5426" spans="1:4" ht="11.85" hidden="1" customHeight="1" outlineLevel="3">
      <c r="A5426" s="1154" t="s">
        <v>9882</v>
      </c>
      <c r="B5426" s="1158" t="s">
        <v>9883</v>
      </c>
      <c r="C5426" s="1154" t="s">
        <v>763</v>
      </c>
      <c r="D5426" s="1156">
        <v>17</v>
      </c>
    </row>
    <row r="5427" spans="1:4" ht="11.85" hidden="1" customHeight="1" outlineLevel="3">
      <c r="A5427" s="1154" t="s">
        <v>9884</v>
      </c>
      <c r="B5427" s="1158" t="s">
        <v>9885</v>
      </c>
      <c r="C5427" s="1154" t="s">
        <v>763</v>
      </c>
      <c r="D5427" s="1156">
        <v>17</v>
      </c>
    </row>
    <row r="5428" spans="1:4" ht="11.85" hidden="1" customHeight="1" outlineLevel="2" collapsed="1">
      <c r="A5428" s="1140"/>
      <c r="B5428" s="1143" t="s">
        <v>9886</v>
      </c>
      <c r="C5428" s="1140"/>
      <c r="D5428" s="1141">
        <v>17</v>
      </c>
    </row>
    <row r="5429" spans="1:4" ht="11.85" hidden="1" customHeight="1" outlineLevel="3">
      <c r="A5429" s="1154" t="s">
        <v>9887</v>
      </c>
      <c r="B5429" s="1158" t="s">
        <v>9888</v>
      </c>
      <c r="C5429" s="1154" t="s">
        <v>763</v>
      </c>
      <c r="D5429" s="1156">
        <v>15</v>
      </c>
    </row>
    <row r="5430" spans="1:4" ht="11.85" hidden="1" customHeight="1" outlineLevel="3">
      <c r="A5430" s="1154" t="s">
        <v>9889</v>
      </c>
      <c r="B5430" s="1158" t="s">
        <v>9890</v>
      </c>
      <c r="C5430" s="1154" t="s">
        <v>763</v>
      </c>
      <c r="D5430" s="1156">
        <v>15</v>
      </c>
    </row>
    <row r="5431" spans="1:4" ht="11.85" hidden="1" customHeight="1" outlineLevel="3">
      <c r="A5431" s="1154" t="s">
        <v>9891</v>
      </c>
      <c r="B5431" s="1158" t="s">
        <v>9892</v>
      </c>
      <c r="C5431" s="1154" t="s">
        <v>763</v>
      </c>
      <c r="D5431" s="1156">
        <v>17</v>
      </c>
    </row>
    <row r="5432" spans="1:4" ht="11.85" hidden="1" customHeight="1" outlineLevel="3">
      <c r="A5432" s="1154" t="s">
        <v>9893</v>
      </c>
      <c r="B5432" s="1158" t="s">
        <v>9894</v>
      </c>
      <c r="C5432" s="1154" t="s">
        <v>763</v>
      </c>
      <c r="D5432" s="1156">
        <v>17</v>
      </c>
    </row>
    <row r="5433" spans="1:4" ht="11.85" hidden="1" customHeight="1" outlineLevel="2" collapsed="1">
      <c r="A5433" s="1140"/>
      <c r="B5433" s="1143" t="s">
        <v>9895</v>
      </c>
      <c r="C5433" s="1140"/>
      <c r="D5433" s="1141">
        <v>17</v>
      </c>
    </row>
    <row r="5434" spans="1:4" ht="11.85" hidden="1" customHeight="1" outlineLevel="3">
      <c r="A5434" s="1154" t="s">
        <v>9896</v>
      </c>
      <c r="B5434" s="1158" t="s">
        <v>9897</v>
      </c>
      <c r="C5434" s="1154" t="s">
        <v>763</v>
      </c>
      <c r="D5434" s="1156">
        <v>9.9499999999999993</v>
      </c>
    </row>
    <row r="5435" spans="1:4" ht="11.85" hidden="1" customHeight="1" outlineLevel="3">
      <c r="A5435" s="1154" t="s">
        <v>9898</v>
      </c>
      <c r="B5435" s="1158" t="s">
        <v>9899</v>
      </c>
      <c r="C5435" s="1154" t="s">
        <v>763</v>
      </c>
      <c r="D5435" s="1156">
        <v>14</v>
      </c>
    </row>
    <row r="5436" spans="1:4" ht="11.85" hidden="1" customHeight="1" outlineLevel="3">
      <c r="A5436" s="1154" t="s">
        <v>9859</v>
      </c>
      <c r="B5436" s="1158" t="s">
        <v>9900</v>
      </c>
      <c r="C5436" s="1154" t="s">
        <v>763</v>
      </c>
      <c r="D5436" s="1156">
        <v>14</v>
      </c>
    </row>
    <row r="5437" spans="1:4" ht="11.85" hidden="1" customHeight="1" outlineLevel="3">
      <c r="A5437" s="1154" t="s">
        <v>9898</v>
      </c>
      <c r="B5437" s="1158" t="s">
        <v>9901</v>
      </c>
      <c r="C5437" s="1154" t="s">
        <v>763</v>
      </c>
      <c r="D5437" s="1156">
        <v>7</v>
      </c>
    </row>
    <row r="5438" spans="1:4" ht="11.85" hidden="1" customHeight="1" outlineLevel="3">
      <c r="A5438" s="1154" t="s">
        <v>9902</v>
      </c>
      <c r="B5438" s="1158" t="s">
        <v>9903</v>
      </c>
      <c r="C5438" s="1154" t="s">
        <v>763</v>
      </c>
      <c r="D5438" s="1156">
        <v>16</v>
      </c>
    </row>
    <row r="5439" spans="1:4" ht="11.85" hidden="1" customHeight="1" outlineLevel="3">
      <c r="A5439" s="1154" t="s">
        <v>9904</v>
      </c>
      <c r="B5439" s="1158" t="s">
        <v>9905</v>
      </c>
      <c r="C5439" s="1154" t="s">
        <v>763</v>
      </c>
      <c r="D5439" s="1156">
        <v>8</v>
      </c>
    </row>
    <row r="5440" spans="1:4" ht="11.85" hidden="1" customHeight="1" outlineLevel="3">
      <c r="A5440" s="1154" t="s">
        <v>9904</v>
      </c>
      <c r="B5440" s="1158" t="s">
        <v>9906</v>
      </c>
      <c r="C5440" s="1154" t="s">
        <v>763</v>
      </c>
      <c r="D5440" s="1156">
        <v>16</v>
      </c>
    </row>
    <row r="5441" spans="1:4" ht="11.85" hidden="1" customHeight="1" outlineLevel="3">
      <c r="A5441" s="1154" t="s">
        <v>9907</v>
      </c>
      <c r="B5441" s="1158" t="s">
        <v>9908</v>
      </c>
      <c r="C5441" s="1154" t="s">
        <v>763</v>
      </c>
      <c r="D5441" s="1156">
        <v>16</v>
      </c>
    </row>
    <row r="5442" spans="1:4" ht="11.85" hidden="1" customHeight="1" outlineLevel="3">
      <c r="A5442" s="1154" t="s">
        <v>9909</v>
      </c>
      <c r="B5442" s="1158" t="s">
        <v>9910</v>
      </c>
      <c r="C5442" s="1154" t="s">
        <v>763</v>
      </c>
      <c r="D5442" s="1156">
        <v>17</v>
      </c>
    </row>
    <row r="5443" spans="1:4" ht="11.85" hidden="1" customHeight="1" outlineLevel="3">
      <c r="A5443" s="1154" t="s">
        <v>9911</v>
      </c>
      <c r="B5443" s="1158" t="s">
        <v>9912</v>
      </c>
      <c r="C5443" s="1154" t="s">
        <v>763</v>
      </c>
      <c r="D5443" s="1156">
        <v>16.78</v>
      </c>
    </row>
    <row r="5444" spans="1:4" ht="11.85" hidden="1" customHeight="1" outlineLevel="3">
      <c r="A5444" s="1154" t="s">
        <v>9913</v>
      </c>
      <c r="B5444" s="1158" t="s">
        <v>9914</v>
      </c>
      <c r="C5444" s="1154" t="s">
        <v>763</v>
      </c>
      <c r="D5444" s="1156">
        <v>8</v>
      </c>
    </row>
    <row r="5445" spans="1:4" ht="11.85" hidden="1" customHeight="1" outlineLevel="3">
      <c r="A5445" s="1154" t="s">
        <v>9913</v>
      </c>
      <c r="B5445" s="1158" t="s">
        <v>9915</v>
      </c>
      <c r="C5445" s="1154" t="s">
        <v>763</v>
      </c>
      <c r="D5445" s="1156">
        <v>16</v>
      </c>
    </row>
    <row r="5446" spans="1:4" ht="11.85" hidden="1" customHeight="1" outlineLevel="2" collapsed="1">
      <c r="A5446" s="1140"/>
      <c r="B5446" s="1143" t="s">
        <v>9916</v>
      </c>
      <c r="C5446" s="1140"/>
      <c r="D5446" s="1141">
        <v>17</v>
      </c>
    </row>
    <row r="5447" spans="1:4" ht="11.85" hidden="1" customHeight="1" outlineLevel="3">
      <c r="A5447" s="1154" t="s">
        <v>9917</v>
      </c>
      <c r="B5447" s="1158" t="s">
        <v>9918</v>
      </c>
      <c r="C5447" s="1154" t="s">
        <v>763</v>
      </c>
      <c r="D5447" s="1156">
        <v>15</v>
      </c>
    </row>
    <row r="5448" spans="1:4" ht="11.85" hidden="1" customHeight="1" outlineLevel="3">
      <c r="A5448" s="1154" t="s">
        <v>9919</v>
      </c>
      <c r="B5448" s="1158" t="s">
        <v>9920</v>
      </c>
      <c r="C5448" s="1154" t="s">
        <v>763</v>
      </c>
      <c r="D5448" s="1156">
        <v>15</v>
      </c>
    </row>
    <row r="5449" spans="1:4" ht="11.85" hidden="1" customHeight="1" outlineLevel="3">
      <c r="A5449" s="1154" t="s">
        <v>9921</v>
      </c>
      <c r="B5449" s="1158" t="s">
        <v>9922</v>
      </c>
      <c r="C5449" s="1154" t="s">
        <v>763</v>
      </c>
      <c r="D5449" s="1156">
        <v>17</v>
      </c>
    </row>
    <row r="5450" spans="1:4" ht="11.85" hidden="1" customHeight="1" outlineLevel="3">
      <c r="A5450" s="1154" t="s">
        <v>9923</v>
      </c>
      <c r="B5450" s="1158" t="s">
        <v>9924</v>
      </c>
      <c r="C5450" s="1154" t="s">
        <v>763</v>
      </c>
      <c r="D5450" s="1156">
        <v>17</v>
      </c>
    </row>
    <row r="5451" spans="1:4" ht="11.85" customHeight="1" collapsed="1">
      <c r="A5451" s="1140"/>
      <c r="B5451" s="1140" t="s">
        <v>9925</v>
      </c>
      <c r="C5451" s="1140"/>
      <c r="D5451" s="1141">
        <v>174.71</v>
      </c>
    </row>
    <row r="5452" spans="1:4" ht="11.85" hidden="1" customHeight="1" outlineLevel="1" collapsed="1">
      <c r="A5452" s="1140"/>
      <c r="B5452" s="1142" t="s">
        <v>9926</v>
      </c>
      <c r="C5452" s="1140"/>
      <c r="D5452" s="1141">
        <v>24.12</v>
      </c>
    </row>
    <row r="5453" spans="1:4" ht="11.85" hidden="1" customHeight="1" outlineLevel="2" collapsed="1">
      <c r="A5453" s="1140"/>
      <c r="B5453" s="1143" t="s">
        <v>1402</v>
      </c>
      <c r="C5453" s="1140"/>
      <c r="D5453" s="1141">
        <v>24.12</v>
      </c>
    </row>
    <row r="5454" spans="1:4" ht="11.85" hidden="1" customHeight="1" outlineLevel="3" collapsed="1">
      <c r="A5454" s="1140"/>
      <c r="B5454" s="1145" t="s">
        <v>9927</v>
      </c>
      <c r="C5454" s="1140"/>
      <c r="D5454" s="1141">
        <v>24.12</v>
      </c>
    </row>
    <row r="5455" spans="1:4" ht="11.85" hidden="1" customHeight="1" outlineLevel="4">
      <c r="A5455" s="1165">
        <v>1.5</v>
      </c>
      <c r="B5455" s="1159" t="s">
        <v>9928</v>
      </c>
      <c r="C5455" s="1154" t="s">
        <v>763</v>
      </c>
      <c r="D5455" s="1156">
        <v>6.14</v>
      </c>
    </row>
    <row r="5456" spans="1:4" ht="11.85" hidden="1" customHeight="1" outlineLevel="4">
      <c r="A5456" s="1154" t="s">
        <v>9929</v>
      </c>
      <c r="B5456" s="1159" t="s">
        <v>9930</v>
      </c>
      <c r="C5456" s="1154" t="s">
        <v>763</v>
      </c>
      <c r="D5456" s="1156">
        <v>6.54</v>
      </c>
    </row>
    <row r="5457" spans="1:4" ht="11.85" hidden="1" customHeight="1" outlineLevel="4">
      <c r="A5457" s="1166">
        <v>1.74</v>
      </c>
      <c r="B5457" s="1159" t="s">
        <v>9931</v>
      </c>
      <c r="C5457" s="1154" t="s">
        <v>763</v>
      </c>
      <c r="D5457" s="1156">
        <v>7.11</v>
      </c>
    </row>
    <row r="5458" spans="1:4" ht="11.85" hidden="1" customHeight="1" outlineLevel="4">
      <c r="A5458" s="1165">
        <v>1.8</v>
      </c>
      <c r="B5458" s="1159" t="s">
        <v>9932</v>
      </c>
      <c r="C5458" s="1154" t="s">
        <v>763</v>
      </c>
      <c r="D5458" s="1156">
        <v>7.37</v>
      </c>
    </row>
    <row r="5459" spans="1:4" ht="11.85" hidden="1" customHeight="1" outlineLevel="4">
      <c r="A5459" s="1154" t="s">
        <v>9933</v>
      </c>
      <c r="B5459" s="1159" t="s">
        <v>9934</v>
      </c>
      <c r="C5459" s="1154" t="s">
        <v>763</v>
      </c>
      <c r="D5459" s="1156">
        <v>5.18</v>
      </c>
    </row>
    <row r="5460" spans="1:4" ht="11.85" hidden="1" customHeight="1" outlineLevel="4">
      <c r="A5460" s="1165">
        <v>2.2999999999999998</v>
      </c>
      <c r="B5460" s="1159" t="s">
        <v>9935</v>
      </c>
      <c r="C5460" s="1154" t="s">
        <v>763</v>
      </c>
      <c r="D5460" s="1156">
        <v>3.45</v>
      </c>
    </row>
    <row r="5461" spans="1:4" ht="11.85" hidden="1" customHeight="1" outlineLevel="4">
      <c r="A5461" s="1165">
        <v>2.6</v>
      </c>
      <c r="B5461" s="1159" t="s">
        <v>9936</v>
      </c>
      <c r="C5461" s="1154" t="s">
        <v>763</v>
      </c>
      <c r="D5461" s="1156">
        <v>7.09</v>
      </c>
    </row>
    <row r="5462" spans="1:4" ht="11.85" hidden="1" customHeight="1" outlineLevel="4">
      <c r="A5462" s="1154" t="s">
        <v>9937</v>
      </c>
      <c r="B5462" s="1159" t="s">
        <v>9938</v>
      </c>
      <c r="C5462" s="1154" t="s">
        <v>763</v>
      </c>
      <c r="D5462" s="1156">
        <v>6.54</v>
      </c>
    </row>
    <row r="5463" spans="1:4" ht="11.85" hidden="1" customHeight="1" outlineLevel="4">
      <c r="A5463" s="1154" t="s">
        <v>9939</v>
      </c>
      <c r="B5463" s="1159" t="s">
        <v>9940</v>
      </c>
      <c r="C5463" s="1154" t="s">
        <v>763</v>
      </c>
      <c r="D5463" s="1156">
        <v>11.04</v>
      </c>
    </row>
    <row r="5464" spans="1:4" ht="11.85" hidden="1" customHeight="1" outlineLevel="4">
      <c r="A5464" s="1166">
        <v>2.85</v>
      </c>
      <c r="B5464" s="1159" t="s">
        <v>9941</v>
      </c>
      <c r="C5464" s="1154" t="s">
        <v>763</v>
      </c>
      <c r="D5464" s="1156">
        <v>7.77</v>
      </c>
    </row>
    <row r="5465" spans="1:4" ht="11.85" hidden="1" customHeight="1" outlineLevel="4">
      <c r="A5465" s="1154" t="s">
        <v>9942</v>
      </c>
      <c r="B5465" s="1159" t="s">
        <v>9943</v>
      </c>
      <c r="C5465" s="1154" t="s">
        <v>763</v>
      </c>
      <c r="D5465" s="1156">
        <v>12.06</v>
      </c>
    </row>
    <row r="5466" spans="1:4" ht="11.85" hidden="1" customHeight="1" outlineLevel="4">
      <c r="A5466" s="1165">
        <v>3.1</v>
      </c>
      <c r="B5466" s="1159" t="s">
        <v>9944</v>
      </c>
      <c r="C5466" s="1154" t="s">
        <v>763</v>
      </c>
      <c r="D5466" s="1156">
        <v>12.68</v>
      </c>
    </row>
    <row r="5467" spans="1:4" ht="11.85" hidden="1" customHeight="1" outlineLevel="4">
      <c r="A5467" s="1165">
        <v>3.4</v>
      </c>
      <c r="B5467" s="1159" t="s">
        <v>9945</v>
      </c>
      <c r="C5467" s="1154" t="s">
        <v>763</v>
      </c>
      <c r="D5467" s="1156">
        <v>13.91</v>
      </c>
    </row>
    <row r="5468" spans="1:4" ht="11.85" hidden="1" customHeight="1" outlineLevel="4">
      <c r="A5468" s="1154" t="s">
        <v>9946</v>
      </c>
      <c r="B5468" s="1159" t="s">
        <v>9947</v>
      </c>
      <c r="C5468" s="1154" t="s">
        <v>763</v>
      </c>
      <c r="D5468" s="1156">
        <v>13.08</v>
      </c>
    </row>
    <row r="5469" spans="1:4" ht="11.85" hidden="1" customHeight="1" outlineLevel="4">
      <c r="A5469" s="1165">
        <v>3.9</v>
      </c>
      <c r="B5469" s="1159" t="s">
        <v>9948</v>
      </c>
      <c r="C5469" s="1154" t="s">
        <v>763</v>
      </c>
      <c r="D5469" s="1156">
        <v>15.95</v>
      </c>
    </row>
    <row r="5470" spans="1:4" ht="11.85" hidden="1" customHeight="1" outlineLevel="4">
      <c r="A5470" s="1160">
        <v>4</v>
      </c>
      <c r="B5470" s="1159" t="s">
        <v>9949</v>
      </c>
      <c r="C5470" s="1154" t="s">
        <v>763</v>
      </c>
      <c r="D5470" s="1156">
        <v>16.350000000000001</v>
      </c>
    </row>
    <row r="5471" spans="1:4" ht="11.85" hidden="1" customHeight="1" outlineLevel="4">
      <c r="A5471" s="1165">
        <v>4.2</v>
      </c>
      <c r="B5471" s="1159" t="s">
        <v>9950</v>
      </c>
      <c r="C5471" s="1154" t="s">
        <v>763</v>
      </c>
      <c r="D5471" s="1156">
        <v>11.45</v>
      </c>
    </row>
    <row r="5472" spans="1:4" ht="11.85" hidden="1" customHeight="1" outlineLevel="4">
      <c r="A5472" s="1165">
        <v>5.9</v>
      </c>
      <c r="B5472" s="1159" t="s">
        <v>9951</v>
      </c>
      <c r="C5472" s="1154" t="s">
        <v>763</v>
      </c>
      <c r="D5472" s="1156">
        <v>24.12</v>
      </c>
    </row>
    <row r="5473" spans="1:4" ht="11.85" hidden="1" customHeight="1" outlineLevel="3" collapsed="1">
      <c r="A5473" s="1140"/>
      <c r="B5473" s="1145" t="s">
        <v>9952</v>
      </c>
      <c r="C5473" s="1140"/>
      <c r="D5473" s="1141">
        <v>5</v>
      </c>
    </row>
    <row r="5474" spans="1:4" ht="11.85" hidden="1" customHeight="1" outlineLevel="4">
      <c r="A5474" s="1166">
        <v>1.85</v>
      </c>
      <c r="B5474" s="1159" t="s">
        <v>9953</v>
      </c>
      <c r="C5474" s="1154" t="s">
        <v>763</v>
      </c>
      <c r="D5474" s="1156">
        <v>5</v>
      </c>
    </row>
    <row r="5475" spans="1:4" ht="11.85" hidden="1" customHeight="1" outlineLevel="4">
      <c r="A5475" s="1166">
        <v>2.65</v>
      </c>
      <c r="B5475" s="1159" t="s">
        <v>9954</v>
      </c>
      <c r="C5475" s="1154" t="s">
        <v>763</v>
      </c>
      <c r="D5475" s="1156">
        <v>5</v>
      </c>
    </row>
    <row r="5476" spans="1:4" ht="11.85" hidden="1" customHeight="1" outlineLevel="4">
      <c r="A5476" s="1166">
        <v>2.95</v>
      </c>
      <c r="B5476" s="1159" t="s">
        <v>9955</v>
      </c>
      <c r="C5476" s="1154" t="s">
        <v>763</v>
      </c>
      <c r="D5476" s="1156">
        <v>5</v>
      </c>
    </row>
    <row r="5477" spans="1:4" ht="11.85" hidden="1" customHeight="1" outlineLevel="3" collapsed="1">
      <c r="A5477" s="1140"/>
      <c r="B5477" s="1145" t="s">
        <v>9956</v>
      </c>
      <c r="C5477" s="1140"/>
      <c r="D5477" s="1141">
        <v>11.57</v>
      </c>
    </row>
    <row r="5478" spans="1:4" ht="11.85" hidden="1" customHeight="1" outlineLevel="4">
      <c r="A5478" s="1154" t="s">
        <v>9957</v>
      </c>
      <c r="B5478" s="1159" t="s">
        <v>9958</v>
      </c>
      <c r="C5478" s="1154" t="s">
        <v>763</v>
      </c>
      <c r="D5478" s="1156">
        <v>2.35</v>
      </c>
    </row>
    <row r="5479" spans="1:4" ht="11.85" hidden="1" customHeight="1" outlineLevel="4">
      <c r="A5479" s="1154" t="s">
        <v>9959</v>
      </c>
      <c r="B5479" s="1159" t="s">
        <v>9960</v>
      </c>
      <c r="C5479" s="1154" t="s">
        <v>763</v>
      </c>
      <c r="D5479" s="1156">
        <v>1.62</v>
      </c>
    </row>
    <row r="5480" spans="1:4" ht="11.85" hidden="1" customHeight="1" outlineLevel="4">
      <c r="A5480" s="1154" t="s">
        <v>9929</v>
      </c>
      <c r="B5480" s="1159" t="s">
        <v>9961</v>
      </c>
      <c r="C5480" s="1154" t="s">
        <v>763</v>
      </c>
      <c r="D5480" s="1156">
        <v>2.81</v>
      </c>
    </row>
    <row r="5481" spans="1:4" ht="11.85" hidden="1" customHeight="1" outlineLevel="4">
      <c r="A5481" s="1154" t="s">
        <v>9929</v>
      </c>
      <c r="B5481" s="1159" t="s">
        <v>9962</v>
      </c>
      <c r="C5481" s="1154" t="s">
        <v>763</v>
      </c>
      <c r="D5481" s="1156">
        <v>3.02</v>
      </c>
    </row>
    <row r="5482" spans="1:4" ht="11.85" hidden="1" customHeight="1" outlineLevel="4">
      <c r="A5482" s="1154" t="s">
        <v>9929</v>
      </c>
      <c r="B5482" s="1159" t="s">
        <v>9963</v>
      </c>
      <c r="C5482" s="1154" t="s">
        <v>763</v>
      </c>
      <c r="D5482" s="1156">
        <v>3.14</v>
      </c>
    </row>
    <row r="5483" spans="1:4" ht="11.85" hidden="1" customHeight="1" outlineLevel="4">
      <c r="A5483" s="1154" t="s">
        <v>9964</v>
      </c>
      <c r="B5483" s="1159" t="s">
        <v>9965</v>
      </c>
      <c r="C5483" s="1154" t="s">
        <v>763</v>
      </c>
      <c r="D5483" s="1156">
        <v>3.41</v>
      </c>
    </row>
    <row r="5484" spans="1:4" ht="11.85" hidden="1" customHeight="1" outlineLevel="4">
      <c r="A5484" s="1154" t="s">
        <v>9933</v>
      </c>
      <c r="B5484" s="1159" t="s">
        <v>9966</v>
      </c>
      <c r="C5484" s="1154" t="s">
        <v>763</v>
      </c>
      <c r="D5484" s="1156">
        <v>3.72</v>
      </c>
    </row>
    <row r="5485" spans="1:4" ht="11.85" hidden="1" customHeight="1" outlineLevel="4">
      <c r="A5485" s="1165">
        <v>2.2999999999999998</v>
      </c>
      <c r="B5485" s="1159" t="s">
        <v>9967</v>
      </c>
      <c r="C5485" s="1154" t="s">
        <v>763</v>
      </c>
      <c r="D5485" s="1156">
        <v>3.92</v>
      </c>
    </row>
    <row r="5486" spans="1:4" ht="11.85" hidden="1" customHeight="1" outlineLevel="4">
      <c r="A5486" s="1165">
        <v>2.2999999999999998</v>
      </c>
      <c r="B5486" s="1159" t="s">
        <v>9968</v>
      </c>
      <c r="C5486" s="1154" t="s">
        <v>763</v>
      </c>
      <c r="D5486" s="1156">
        <v>4.5199999999999996</v>
      </c>
    </row>
    <row r="5487" spans="1:4" ht="11.85" hidden="1" customHeight="1" outlineLevel="4">
      <c r="A5487" s="1165">
        <v>2.6</v>
      </c>
      <c r="B5487" s="1159" t="s">
        <v>9969</v>
      </c>
      <c r="C5487" s="1154" t="s">
        <v>763</v>
      </c>
      <c r="D5487" s="1156">
        <v>5.0999999999999996</v>
      </c>
    </row>
    <row r="5488" spans="1:4" ht="11.85" hidden="1" customHeight="1" outlineLevel="4">
      <c r="A5488" s="1154" t="s">
        <v>9970</v>
      </c>
      <c r="B5488" s="1159" t="s">
        <v>9971</v>
      </c>
      <c r="C5488" s="1154" t="s">
        <v>763</v>
      </c>
      <c r="D5488" s="1156">
        <v>5.58</v>
      </c>
    </row>
    <row r="5489" spans="1:4" ht="11.85" hidden="1" customHeight="1" outlineLevel="4">
      <c r="A5489" s="1154" t="s">
        <v>9937</v>
      </c>
      <c r="B5489" s="1159" t="s">
        <v>9972</v>
      </c>
      <c r="C5489" s="1154" t="s">
        <v>763</v>
      </c>
      <c r="D5489" s="1156">
        <v>4.71</v>
      </c>
    </row>
    <row r="5490" spans="1:4" ht="11.85" hidden="1" customHeight="1" outlineLevel="4">
      <c r="A5490" s="1154" t="s">
        <v>9939</v>
      </c>
      <c r="B5490" s="1159" t="s">
        <v>9973</v>
      </c>
      <c r="C5490" s="1154" t="s">
        <v>763</v>
      </c>
      <c r="D5490" s="1156">
        <v>5.3</v>
      </c>
    </row>
    <row r="5491" spans="1:4" ht="11.85" hidden="1" customHeight="1" outlineLevel="4">
      <c r="A5491" s="1154" t="s">
        <v>9942</v>
      </c>
      <c r="B5491" s="1159" t="s">
        <v>9974</v>
      </c>
      <c r="C5491" s="1154" t="s">
        <v>763</v>
      </c>
      <c r="D5491" s="1156">
        <v>5.79</v>
      </c>
    </row>
    <row r="5492" spans="1:4" ht="11.85" hidden="1" customHeight="1" outlineLevel="4">
      <c r="A5492" s="1165">
        <v>3.1</v>
      </c>
      <c r="B5492" s="1159" t="s">
        <v>9975</v>
      </c>
      <c r="C5492" s="1154" t="s">
        <v>763</v>
      </c>
      <c r="D5492" s="1156">
        <v>6.08</v>
      </c>
    </row>
    <row r="5493" spans="1:4" ht="11.85" hidden="1" customHeight="1" outlineLevel="4">
      <c r="A5493" s="1165">
        <v>3.4</v>
      </c>
      <c r="B5493" s="1159" t="s">
        <v>9976</v>
      </c>
      <c r="C5493" s="1154" t="s">
        <v>763</v>
      </c>
      <c r="D5493" s="1156">
        <v>6.66</v>
      </c>
    </row>
    <row r="5494" spans="1:4" ht="11.85" hidden="1" customHeight="1" outlineLevel="4">
      <c r="A5494" s="1165">
        <v>3.9</v>
      </c>
      <c r="B5494" s="1159" t="s">
        <v>9977</v>
      </c>
      <c r="C5494" s="1154" t="s">
        <v>763</v>
      </c>
      <c r="D5494" s="1156">
        <v>6.15</v>
      </c>
    </row>
    <row r="5495" spans="1:4" ht="11.85" hidden="1" customHeight="1" outlineLevel="4">
      <c r="A5495" s="1154" t="s">
        <v>9946</v>
      </c>
      <c r="B5495" s="1159" t="s">
        <v>9978</v>
      </c>
      <c r="C5495" s="1154" t="s">
        <v>763</v>
      </c>
      <c r="D5495" s="1156">
        <v>6.27</v>
      </c>
    </row>
    <row r="5496" spans="1:4" ht="11.85" hidden="1" customHeight="1" outlineLevel="4">
      <c r="A5496" s="1165">
        <v>4.2</v>
      </c>
      <c r="B5496" s="1159" t="s">
        <v>9979</v>
      </c>
      <c r="C5496" s="1154" t="s">
        <v>763</v>
      </c>
      <c r="D5496" s="1156">
        <v>8.24</v>
      </c>
    </row>
    <row r="5497" spans="1:4" ht="11.85" hidden="1" customHeight="1" outlineLevel="4">
      <c r="A5497" s="1160">
        <v>4</v>
      </c>
      <c r="B5497" s="1159" t="s">
        <v>9980</v>
      </c>
      <c r="C5497" s="1154" t="s">
        <v>763</v>
      </c>
      <c r="D5497" s="1156">
        <v>7.85</v>
      </c>
    </row>
    <row r="5498" spans="1:4" ht="11.85" hidden="1" customHeight="1" outlineLevel="4">
      <c r="A5498" s="1154" t="s">
        <v>9981</v>
      </c>
      <c r="B5498" s="1159" t="s">
        <v>9982</v>
      </c>
      <c r="C5498" s="1154" t="s">
        <v>763</v>
      </c>
      <c r="D5498" s="1156">
        <v>11.57</v>
      </c>
    </row>
    <row r="5499" spans="1:4" ht="11.85" hidden="1" customHeight="1" outlineLevel="3" collapsed="1">
      <c r="A5499" s="1140"/>
      <c r="B5499" s="1145" t="s">
        <v>9983</v>
      </c>
      <c r="C5499" s="1140"/>
      <c r="D5499" s="1141">
        <v>8</v>
      </c>
    </row>
    <row r="5500" spans="1:4" ht="11.85" hidden="1" customHeight="1" outlineLevel="4">
      <c r="A5500" s="1154" t="s">
        <v>9984</v>
      </c>
      <c r="B5500" s="1159" t="s">
        <v>9985</v>
      </c>
      <c r="C5500" s="1154" t="s">
        <v>763</v>
      </c>
      <c r="D5500" s="1156">
        <v>1.36</v>
      </c>
    </row>
    <row r="5501" spans="1:4" ht="11.85" hidden="1" customHeight="1" outlineLevel="4">
      <c r="A5501" s="1165">
        <v>1.6</v>
      </c>
      <c r="B5501" s="1159" t="s">
        <v>9986</v>
      </c>
      <c r="C5501" s="1154" t="s">
        <v>763</v>
      </c>
      <c r="D5501" s="1156">
        <v>1.56</v>
      </c>
    </row>
    <row r="5502" spans="1:4" ht="11.85" hidden="1" customHeight="1" outlineLevel="4">
      <c r="A5502" s="1165">
        <v>2.9</v>
      </c>
      <c r="B5502" s="1159" t="s">
        <v>9987</v>
      </c>
      <c r="C5502" s="1154" t="s">
        <v>763</v>
      </c>
      <c r="D5502" s="1156">
        <v>2.83</v>
      </c>
    </row>
    <row r="5503" spans="1:4" ht="11.85" hidden="1" customHeight="1" outlineLevel="4">
      <c r="A5503" s="1165">
        <v>4.0999999999999996</v>
      </c>
      <c r="B5503" s="1159" t="s">
        <v>9988</v>
      </c>
      <c r="C5503" s="1154" t="s">
        <v>763</v>
      </c>
      <c r="D5503" s="1156">
        <v>8</v>
      </c>
    </row>
    <row r="5504" spans="1:4" ht="11.85" hidden="1" customHeight="1" outlineLevel="4">
      <c r="A5504" s="1154"/>
      <c r="B5504" s="1159" t="s">
        <v>9989</v>
      </c>
      <c r="C5504" s="1154" t="s">
        <v>763</v>
      </c>
      <c r="D5504" s="1156">
        <v>5.75</v>
      </c>
    </row>
    <row r="5505" spans="1:4" ht="11.85" hidden="1" customHeight="1" outlineLevel="3" collapsed="1">
      <c r="A5505" s="1140"/>
      <c r="B5505" s="1145" t="s">
        <v>9990</v>
      </c>
      <c r="C5505" s="1140"/>
      <c r="D5505" s="1141">
        <v>13.48</v>
      </c>
    </row>
    <row r="5506" spans="1:4" ht="11.85" hidden="1" customHeight="1" outlineLevel="4">
      <c r="A5506" s="1154" t="s">
        <v>9984</v>
      </c>
      <c r="B5506" s="1159" t="s">
        <v>9991</v>
      </c>
      <c r="C5506" s="1154" t="s">
        <v>763</v>
      </c>
      <c r="D5506" s="1156">
        <v>4.16</v>
      </c>
    </row>
    <row r="5507" spans="1:4" ht="11.85" hidden="1" customHeight="1" outlineLevel="4">
      <c r="A5507" s="1154" t="s">
        <v>9957</v>
      </c>
      <c r="B5507" s="1159" t="s">
        <v>9992</v>
      </c>
      <c r="C5507" s="1154" t="s">
        <v>763</v>
      </c>
      <c r="D5507" s="1156">
        <v>5.34</v>
      </c>
    </row>
    <row r="5508" spans="1:4" ht="11.85" hidden="1" customHeight="1" outlineLevel="4">
      <c r="A5508" s="1154" t="s">
        <v>9993</v>
      </c>
      <c r="B5508" s="1159" t="s">
        <v>9994</v>
      </c>
      <c r="C5508" s="1154" t="s">
        <v>763</v>
      </c>
      <c r="D5508" s="1156">
        <v>4.46</v>
      </c>
    </row>
    <row r="5509" spans="1:4" ht="11.85" hidden="1" customHeight="1" outlineLevel="4">
      <c r="A5509" s="1154" t="s">
        <v>9929</v>
      </c>
      <c r="B5509" s="1159" t="s">
        <v>9995</v>
      </c>
      <c r="C5509" s="1154" t="s">
        <v>763</v>
      </c>
      <c r="D5509" s="1156">
        <v>4.76</v>
      </c>
    </row>
    <row r="5510" spans="1:4" ht="11.85" hidden="1" customHeight="1" outlineLevel="4">
      <c r="A5510" s="1154" t="s">
        <v>9964</v>
      </c>
      <c r="B5510" s="1159" t="s">
        <v>9996</v>
      </c>
      <c r="C5510" s="1154" t="s">
        <v>763</v>
      </c>
      <c r="D5510" s="1156">
        <v>5.17</v>
      </c>
    </row>
    <row r="5511" spans="1:4" ht="11.85" hidden="1" customHeight="1" outlineLevel="4">
      <c r="A5511" s="1154" t="s">
        <v>9933</v>
      </c>
      <c r="B5511" s="1159" t="s">
        <v>9997</v>
      </c>
      <c r="C5511" s="1154" t="s">
        <v>763</v>
      </c>
      <c r="D5511" s="1156">
        <v>4.34</v>
      </c>
    </row>
    <row r="5512" spans="1:4" ht="11.85" hidden="1" customHeight="1" outlineLevel="4">
      <c r="A5512" s="1165">
        <v>2.2999999999999998</v>
      </c>
      <c r="B5512" s="1159" t="s">
        <v>9998</v>
      </c>
      <c r="C5512" s="1154" t="s">
        <v>763</v>
      </c>
      <c r="D5512" s="1156">
        <v>6.84</v>
      </c>
    </row>
    <row r="5513" spans="1:4" ht="11.85" hidden="1" customHeight="1" outlineLevel="4">
      <c r="A5513" s="1165">
        <v>2.6</v>
      </c>
      <c r="B5513" s="1159" t="s">
        <v>9999</v>
      </c>
      <c r="C5513" s="1154" t="s">
        <v>763</v>
      </c>
      <c r="D5513" s="1156">
        <v>7.7</v>
      </c>
    </row>
    <row r="5514" spans="1:4" ht="11.85" hidden="1" customHeight="1" outlineLevel="4">
      <c r="A5514" s="1165">
        <v>2.6</v>
      </c>
      <c r="B5514" s="1159" t="s">
        <v>10000</v>
      </c>
      <c r="C5514" s="1154" t="s">
        <v>763</v>
      </c>
      <c r="D5514" s="1156">
        <v>7.72</v>
      </c>
    </row>
    <row r="5515" spans="1:4" ht="11.85" hidden="1" customHeight="1" outlineLevel="4">
      <c r="A5515" s="1154" t="s">
        <v>9970</v>
      </c>
      <c r="B5515" s="1159" t="s">
        <v>10001</v>
      </c>
      <c r="C5515" s="1154" t="s">
        <v>763</v>
      </c>
      <c r="D5515" s="1156">
        <v>8.4600000000000009</v>
      </c>
    </row>
    <row r="5516" spans="1:4" ht="11.85" hidden="1" customHeight="1" outlineLevel="4">
      <c r="A5516" s="1154" t="s">
        <v>9970</v>
      </c>
      <c r="B5516" s="1159" t="s">
        <v>10002</v>
      </c>
      <c r="C5516" s="1154" t="s">
        <v>763</v>
      </c>
      <c r="D5516" s="1156">
        <v>8.49</v>
      </c>
    </row>
    <row r="5517" spans="1:4" ht="11.85" hidden="1" customHeight="1" outlineLevel="4">
      <c r="A5517" s="1154" t="s">
        <v>10003</v>
      </c>
      <c r="B5517" s="1159" t="s">
        <v>10004</v>
      </c>
      <c r="C5517" s="1154" t="s">
        <v>763</v>
      </c>
      <c r="D5517" s="1156">
        <v>8.7100000000000009</v>
      </c>
    </row>
    <row r="5518" spans="1:4" ht="11.85" hidden="1" customHeight="1" outlineLevel="4">
      <c r="A5518" s="1154" t="s">
        <v>9937</v>
      </c>
      <c r="B5518" s="1159" t="s">
        <v>10005</v>
      </c>
      <c r="C5518" s="1154" t="s">
        <v>763</v>
      </c>
      <c r="D5518" s="1156">
        <v>5.5</v>
      </c>
    </row>
    <row r="5519" spans="1:4" ht="11.85" hidden="1" customHeight="1" outlineLevel="4">
      <c r="A5519" s="1154" t="s">
        <v>9939</v>
      </c>
      <c r="B5519" s="1159" t="s">
        <v>10006</v>
      </c>
      <c r="C5519" s="1154" t="s">
        <v>763</v>
      </c>
      <c r="D5519" s="1156">
        <v>8.0500000000000007</v>
      </c>
    </row>
    <row r="5520" spans="1:4" ht="11.85" hidden="1" customHeight="1" outlineLevel="4">
      <c r="A5520" s="1154" t="s">
        <v>9942</v>
      </c>
      <c r="B5520" s="1159" t="s">
        <v>10007</v>
      </c>
      <c r="C5520" s="1154" t="s">
        <v>763</v>
      </c>
      <c r="D5520" s="1156">
        <v>8.7899999999999991</v>
      </c>
    </row>
    <row r="5521" spans="1:4" ht="11.85" hidden="1" customHeight="1" outlineLevel="4">
      <c r="A5521" s="1154" t="s">
        <v>10008</v>
      </c>
      <c r="B5521" s="1159" t="s">
        <v>10009</v>
      </c>
      <c r="C5521" s="1154" t="s">
        <v>763</v>
      </c>
      <c r="D5521" s="1156">
        <v>9.24</v>
      </c>
    </row>
    <row r="5522" spans="1:4" ht="11.85" hidden="1" customHeight="1" outlineLevel="4">
      <c r="A5522" s="1165">
        <v>3.4</v>
      </c>
      <c r="B5522" s="1159" t="s">
        <v>10010</v>
      </c>
      <c r="C5522" s="1154" t="s">
        <v>763</v>
      </c>
      <c r="D5522" s="1156">
        <v>10.14</v>
      </c>
    </row>
    <row r="5523" spans="1:4" ht="11.85" hidden="1" customHeight="1" outlineLevel="4">
      <c r="A5523" s="1154" t="s">
        <v>10011</v>
      </c>
      <c r="B5523" s="1159" t="s">
        <v>10012</v>
      </c>
      <c r="C5523" s="1154" t="s">
        <v>763</v>
      </c>
      <c r="D5523" s="1156">
        <v>10.31</v>
      </c>
    </row>
    <row r="5524" spans="1:4" ht="11.85" hidden="1" customHeight="1" outlineLevel="4">
      <c r="A5524" s="1165">
        <v>3.9</v>
      </c>
      <c r="B5524" s="1159" t="s">
        <v>10013</v>
      </c>
      <c r="C5524" s="1154" t="s">
        <v>763</v>
      </c>
      <c r="D5524" s="1156">
        <v>11.62</v>
      </c>
    </row>
    <row r="5525" spans="1:4" ht="11.85" hidden="1" customHeight="1" outlineLevel="4">
      <c r="A5525" s="1154" t="s">
        <v>9946</v>
      </c>
      <c r="B5525" s="1159" t="s">
        <v>10014</v>
      </c>
      <c r="C5525" s="1154" t="s">
        <v>763</v>
      </c>
      <c r="D5525" s="1156">
        <v>7.34</v>
      </c>
    </row>
    <row r="5526" spans="1:4" ht="11.85" hidden="1" customHeight="1" outlineLevel="4">
      <c r="A5526" s="1160">
        <v>4</v>
      </c>
      <c r="B5526" s="1159" t="s">
        <v>10015</v>
      </c>
      <c r="C5526" s="1154" t="s">
        <v>763</v>
      </c>
      <c r="D5526" s="1156">
        <v>11.92</v>
      </c>
    </row>
    <row r="5527" spans="1:4" ht="11.85" hidden="1" customHeight="1" outlineLevel="4">
      <c r="A5527" s="1165">
        <v>4.2</v>
      </c>
      <c r="B5527" s="1159" t="s">
        <v>10016</v>
      </c>
      <c r="C5527" s="1154" t="s">
        <v>763</v>
      </c>
      <c r="D5527" s="1156">
        <v>12.52</v>
      </c>
    </row>
    <row r="5528" spans="1:4" ht="11.85" hidden="1" customHeight="1" outlineLevel="4">
      <c r="A5528" s="1154" t="s">
        <v>10017</v>
      </c>
      <c r="B5528" s="1159" t="s">
        <v>10018</v>
      </c>
      <c r="C5528" s="1154" t="s">
        <v>763</v>
      </c>
      <c r="D5528" s="1156">
        <v>11.17</v>
      </c>
    </row>
    <row r="5529" spans="1:4" ht="11.85" hidden="1" customHeight="1" outlineLevel="4">
      <c r="A5529" s="1154" t="s">
        <v>9981</v>
      </c>
      <c r="B5529" s="1159" t="s">
        <v>10019</v>
      </c>
      <c r="C5529" s="1154" t="s">
        <v>763</v>
      </c>
      <c r="D5529" s="1156">
        <v>13.48</v>
      </c>
    </row>
    <row r="5530" spans="1:4" ht="11.85" hidden="1" customHeight="1" outlineLevel="3" collapsed="1">
      <c r="A5530" s="1140"/>
      <c r="B5530" s="1145" t="s">
        <v>10020</v>
      </c>
      <c r="C5530" s="1140"/>
      <c r="D5530" s="1141">
        <v>6.4</v>
      </c>
    </row>
    <row r="5531" spans="1:4" ht="11.85" hidden="1" customHeight="1" outlineLevel="4">
      <c r="A5531" s="1154" t="s">
        <v>9957</v>
      </c>
      <c r="B5531" s="1159" t="s">
        <v>10021</v>
      </c>
      <c r="C5531" s="1154" t="s">
        <v>763</v>
      </c>
      <c r="D5531" s="1156">
        <v>1.81</v>
      </c>
    </row>
    <row r="5532" spans="1:4" ht="11.85" hidden="1" customHeight="1" outlineLevel="4">
      <c r="A5532" s="1154" t="s">
        <v>9957</v>
      </c>
      <c r="B5532" s="1159" t="s">
        <v>10022</v>
      </c>
      <c r="C5532" s="1154" t="s">
        <v>763</v>
      </c>
      <c r="D5532" s="1156">
        <v>1.96</v>
      </c>
    </row>
    <row r="5533" spans="1:4" ht="11.85" hidden="1" customHeight="1" outlineLevel="4">
      <c r="A5533" s="1154" t="s">
        <v>10023</v>
      </c>
      <c r="B5533" s="1159" t="s">
        <v>10024</v>
      </c>
      <c r="C5533" s="1154" t="s">
        <v>763</v>
      </c>
      <c r="D5533" s="1156">
        <v>2.09</v>
      </c>
    </row>
    <row r="5534" spans="1:4" ht="11.85" hidden="1" customHeight="1" outlineLevel="4">
      <c r="A5534" s="1154" t="s">
        <v>9957</v>
      </c>
      <c r="B5534" s="1159" t="s">
        <v>10025</v>
      </c>
      <c r="C5534" s="1154" t="s">
        <v>763</v>
      </c>
      <c r="D5534" s="1156">
        <v>2.54</v>
      </c>
    </row>
    <row r="5535" spans="1:4" ht="11.85" hidden="1" customHeight="1" outlineLevel="4">
      <c r="A5535" s="1166">
        <v>1.81</v>
      </c>
      <c r="B5535" s="1159" t="s">
        <v>10026</v>
      </c>
      <c r="C5535" s="1154" t="s">
        <v>763</v>
      </c>
      <c r="D5535" s="1156">
        <v>2.5499999999999998</v>
      </c>
    </row>
    <row r="5536" spans="1:4" ht="11.85" hidden="1" customHeight="1" outlineLevel="4">
      <c r="A5536" s="1154" t="s">
        <v>9929</v>
      </c>
      <c r="B5536" s="1159" t="s">
        <v>10027</v>
      </c>
      <c r="C5536" s="1154" t="s">
        <v>763</v>
      </c>
      <c r="D5536" s="1156">
        <v>2.2599999999999998</v>
      </c>
    </row>
    <row r="5537" spans="1:4" ht="11.85" hidden="1" customHeight="1" outlineLevel="4">
      <c r="A5537" s="1154" t="s">
        <v>9933</v>
      </c>
      <c r="B5537" s="1159" t="s">
        <v>10028</v>
      </c>
      <c r="C5537" s="1154" t="s">
        <v>763</v>
      </c>
      <c r="D5537" s="1156">
        <v>2.06</v>
      </c>
    </row>
    <row r="5538" spans="1:4" ht="11.85" hidden="1" customHeight="1" outlineLevel="4">
      <c r="A5538" s="1165">
        <v>2.2999999999999998</v>
      </c>
      <c r="B5538" s="1159" t="s">
        <v>10029</v>
      </c>
      <c r="C5538" s="1154" t="s">
        <v>763</v>
      </c>
      <c r="D5538" s="1156">
        <v>3.25</v>
      </c>
    </row>
    <row r="5539" spans="1:4" ht="11.85" hidden="1" customHeight="1" outlineLevel="4">
      <c r="A5539" s="1165">
        <v>2.6</v>
      </c>
      <c r="B5539" s="1159" t="s">
        <v>10030</v>
      </c>
      <c r="C5539" s="1154" t="s">
        <v>763</v>
      </c>
      <c r="D5539" s="1156">
        <v>3.67</v>
      </c>
    </row>
    <row r="5540" spans="1:4" ht="11.85" hidden="1" customHeight="1" outlineLevel="4">
      <c r="A5540" s="1154" t="s">
        <v>9970</v>
      </c>
      <c r="B5540" s="1159" t="s">
        <v>10031</v>
      </c>
      <c r="C5540" s="1154" t="s">
        <v>763</v>
      </c>
      <c r="D5540" s="1156">
        <v>4.0199999999999996</v>
      </c>
    </row>
    <row r="5541" spans="1:4" ht="11.85" hidden="1" customHeight="1" outlineLevel="4">
      <c r="A5541" s="1154" t="s">
        <v>9937</v>
      </c>
      <c r="B5541" s="1159" t="s">
        <v>10032</v>
      </c>
      <c r="C5541" s="1154" t="s">
        <v>763</v>
      </c>
      <c r="D5541" s="1156">
        <v>2.6</v>
      </c>
    </row>
    <row r="5542" spans="1:4" ht="11.85" hidden="1" customHeight="1" outlineLevel="4">
      <c r="A5542" s="1154" t="s">
        <v>9937</v>
      </c>
      <c r="B5542" s="1159" t="s">
        <v>10033</v>
      </c>
      <c r="C5542" s="1154" t="s">
        <v>763</v>
      </c>
      <c r="D5542" s="1156">
        <v>3.47</v>
      </c>
    </row>
    <row r="5543" spans="1:4" ht="11.85" hidden="1" customHeight="1" outlineLevel="4">
      <c r="A5543" s="1154" t="s">
        <v>9939</v>
      </c>
      <c r="B5543" s="1159" t="s">
        <v>10034</v>
      </c>
      <c r="C5543" s="1154" t="s">
        <v>763</v>
      </c>
      <c r="D5543" s="1156">
        <v>3.81</v>
      </c>
    </row>
    <row r="5544" spans="1:4" ht="11.85" hidden="1" customHeight="1" outlineLevel="4">
      <c r="A5544" s="1154" t="s">
        <v>9939</v>
      </c>
      <c r="B5544" s="1159" t="s">
        <v>10035</v>
      </c>
      <c r="C5544" s="1154" t="s">
        <v>763</v>
      </c>
      <c r="D5544" s="1156">
        <v>3.95</v>
      </c>
    </row>
    <row r="5545" spans="1:4" ht="11.85" hidden="1" customHeight="1" outlineLevel="4">
      <c r="A5545" s="1154" t="s">
        <v>9942</v>
      </c>
      <c r="B5545" s="1159" t="s">
        <v>10036</v>
      </c>
      <c r="C5545" s="1154" t="s">
        <v>763</v>
      </c>
      <c r="D5545" s="1156">
        <v>4.16</v>
      </c>
    </row>
    <row r="5546" spans="1:4" ht="11.85" hidden="1" customHeight="1" outlineLevel="4">
      <c r="A5546" s="1154" t="s">
        <v>10008</v>
      </c>
      <c r="B5546" s="1159" t="s">
        <v>10037</v>
      </c>
      <c r="C5546" s="1154" t="s">
        <v>763</v>
      </c>
      <c r="D5546" s="1156">
        <v>4.37</v>
      </c>
    </row>
    <row r="5547" spans="1:4" ht="11.85" hidden="1" customHeight="1" outlineLevel="4">
      <c r="A5547" s="1165">
        <v>3.4</v>
      </c>
      <c r="B5547" s="1159" t="s">
        <v>10038</v>
      </c>
      <c r="C5547" s="1154" t="s">
        <v>763</v>
      </c>
      <c r="D5547" s="1156">
        <v>4.8</v>
      </c>
    </row>
    <row r="5548" spans="1:4" ht="11.85" hidden="1" customHeight="1" outlineLevel="4">
      <c r="A5548" s="1165">
        <v>3.9</v>
      </c>
      <c r="B5548" s="1159" t="s">
        <v>10039</v>
      </c>
      <c r="C5548" s="1154" t="s">
        <v>763</v>
      </c>
      <c r="D5548" s="1156">
        <v>5.5</v>
      </c>
    </row>
    <row r="5549" spans="1:4" ht="11.85" hidden="1" customHeight="1" outlineLevel="4">
      <c r="A5549" s="1154" t="s">
        <v>9946</v>
      </c>
      <c r="B5549" s="1159" t="s">
        <v>10040</v>
      </c>
      <c r="C5549" s="1154" t="s">
        <v>763</v>
      </c>
      <c r="D5549" s="1156">
        <v>3.47</v>
      </c>
    </row>
    <row r="5550" spans="1:4" ht="11.85" hidden="1" customHeight="1" outlineLevel="4">
      <c r="A5550" s="1160">
        <v>4</v>
      </c>
      <c r="B5550" s="1159" t="s">
        <v>10041</v>
      </c>
      <c r="C5550" s="1154" t="s">
        <v>763</v>
      </c>
      <c r="D5550" s="1156">
        <v>5.64</v>
      </c>
    </row>
    <row r="5551" spans="1:4" ht="11.85" hidden="1" customHeight="1" outlineLevel="4">
      <c r="A5551" s="1165">
        <v>4.2</v>
      </c>
      <c r="B5551" s="1159" t="s">
        <v>10042</v>
      </c>
      <c r="C5551" s="1154" t="s">
        <v>763</v>
      </c>
      <c r="D5551" s="1156">
        <v>5.93</v>
      </c>
    </row>
    <row r="5552" spans="1:4" ht="11.85" hidden="1" customHeight="1" outlineLevel="4">
      <c r="A5552" s="1154" t="s">
        <v>9981</v>
      </c>
      <c r="B5552" s="1159" t="s">
        <v>10043</v>
      </c>
      <c r="C5552" s="1154" t="s">
        <v>763</v>
      </c>
      <c r="D5552" s="1156">
        <v>6.4</v>
      </c>
    </row>
    <row r="5553" spans="1:4" ht="11.85" hidden="1" customHeight="1" outlineLevel="3" collapsed="1">
      <c r="A5553" s="1140"/>
      <c r="B5553" s="1145" t="s">
        <v>10044</v>
      </c>
      <c r="C5553" s="1140"/>
      <c r="D5553" s="1141">
        <v>9.0500000000000007</v>
      </c>
    </row>
    <row r="5554" spans="1:4" ht="11.85" hidden="1" customHeight="1" outlineLevel="4">
      <c r="A5554" s="1154" t="s">
        <v>9957</v>
      </c>
      <c r="B5554" s="1159" t="s">
        <v>10045</v>
      </c>
      <c r="C5554" s="1154" t="s">
        <v>763</v>
      </c>
      <c r="D5554" s="1156">
        <v>2.76</v>
      </c>
    </row>
    <row r="5555" spans="1:4" ht="11.85" hidden="1" customHeight="1" outlineLevel="4">
      <c r="A5555" s="1166">
        <v>1.81</v>
      </c>
      <c r="B5555" s="1159" t="s">
        <v>10046</v>
      </c>
      <c r="C5555" s="1154" t="s">
        <v>763</v>
      </c>
      <c r="D5555" s="1156">
        <v>3.31</v>
      </c>
    </row>
    <row r="5556" spans="1:4" ht="11.85" hidden="1" customHeight="1" outlineLevel="4">
      <c r="A5556" s="1154" t="s">
        <v>9929</v>
      </c>
      <c r="B5556" s="1159" t="s">
        <v>10047</v>
      </c>
      <c r="C5556" s="1154" t="s">
        <v>763</v>
      </c>
      <c r="D5556" s="1156">
        <v>2.91</v>
      </c>
    </row>
    <row r="5557" spans="1:4" ht="11.85" hidden="1" customHeight="1" outlineLevel="4">
      <c r="A5557" s="1154" t="s">
        <v>9933</v>
      </c>
      <c r="B5557" s="1159" t="s">
        <v>10048</v>
      </c>
      <c r="C5557" s="1154" t="s">
        <v>763</v>
      </c>
      <c r="D5557" s="1156">
        <v>2.91</v>
      </c>
    </row>
    <row r="5558" spans="1:4" ht="11.85" hidden="1" customHeight="1" outlineLevel="4">
      <c r="A5558" s="1154" t="s">
        <v>10049</v>
      </c>
      <c r="B5558" s="1159" t="s">
        <v>10050</v>
      </c>
      <c r="C5558" s="1154" t="s">
        <v>763</v>
      </c>
      <c r="D5558" s="1156">
        <v>5</v>
      </c>
    </row>
    <row r="5559" spans="1:4" ht="11.85" hidden="1" customHeight="1" outlineLevel="4">
      <c r="A5559" s="1165">
        <v>2.2999999999999998</v>
      </c>
      <c r="B5559" s="1159" t="s">
        <v>10051</v>
      </c>
      <c r="C5559" s="1154" t="s">
        <v>763</v>
      </c>
      <c r="D5559" s="1156">
        <v>4.2</v>
      </c>
    </row>
    <row r="5560" spans="1:4" ht="11.85" hidden="1" customHeight="1" outlineLevel="4">
      <c r="A5560" s="1165">
        <v>2.2999999999999998</v>
      </c>
      <c r="B5560" s="1159" t="s">
        <v>10052</v>
      </c>
      <c r="C5560" s="1154" t="s">
        <v>763</v>
      </c>
      <c r="D5560" s="1156">
        <v>4.33</v>
      </c>
    </row>
    <row r="5561" spans="1:4" ht="11.85" hidden="1" customHeight="1" outlineLevel="4">
      <c r="A5561" s="1154" t="s">
        <v>10053</v>
      </c>
      <c r="B5561" s="1159" t="s">
        <v>10054</v>
      </c>
      <c r="C5561" s="1154" t="s">
        <v>763</v>
      </c>
      <c r="D5561" s="1156">
        <v>4.74</v>
      </c>
    </row>
    <row r="5562" spans="1:4" ht="11.85" hidden="1" customHeight="1" outlineLevel="4">
      <c r="A5562" s="1154" t="s">
        <v>10055</v>
      </c>
      <c r="B5562" s="1159" t="s">
        <v>10056</v>
      </c>
      <c r="C5562" s="1154" t="s">
        <v>763</v>
      </c>
      <c r="D5562" s="1156">
        <v>4.37</v>
      </c>
    </row>
    <row r="5563" spans="1:4" ht="11.85" hidden="1" customHeight="1" outlineLevel="4">
      <c r="A5563" s="1154" t="s">
        <v>9937</v>
      </c>
      <c r="B5563" s="1159" t="s">
        <v>10057</v>
      </c>
      <c r="C5563" s="1154" t="s">
        <v>763</v>
      </c>
      <c r="D5563" s="1156">
        <v>4.3899999999999997</v>
      </c>
    </row>
    <row r="5564" spans="1:4" ht="11.85" hidden="1" customHeight="1" outlineLevel="4">
      <c r="A5564" s="1154" t="s">
        <v>9939</v>
      </c>
      <c r="B5564" s="1159" t="s">
        <v>10058</v>
      </c>
      <c r="C5564" s="1154" t="s">
        <v>763</v>
      </c>
      <c r="D5564" s="1156">
        <v>4.1399999999999997</v>
      </c>
    </row>
    <row r="5565" spans="1:4" ht="11.85" hidden="1" customHeight="1" outlineLevel="4">
      <c r="A5565" s="1154" t="s">
        <v>9942</v>
      </c>
      <c r="B5565" s="1159" t="s">
        <v>10059</v>
      </c>
      <c r="C5565" s="1154" t="s">
        <v>763</v>
      </c>
      <c r="D5565" s="1156">
        <v>4.53</v>
      </c>
    </row>
    <row r="5566" spans="1:4" ht="11.85" hidden="1" customHeight="1" outlineLevel="4">
      <c r="A5566" s="1165">
        <v>3.1</v>
      </c>
      <c r="B5566" s="1159" t="s">
        <v>10060</v>
      </c>
      <c r="C5566" s="1154" t="s">
        <v>763</v>
      </c>
      <c r="D5566" s="1156">
        <v>4.76</v>
      </c>
    </row>
    <row r="5567" spans="1:4" ht="11.85" hidden="1" customHeight="1" outlineLevel="4">
      <c r="A5567" s="1165">
        <v>3.4</v>
      </c>
      <c r="B5567" s="1159" t="s">
        <v>10061</v>
      </c>
      <c r="C5567" s="1154" t="s">
        <v>763</v>
      </c>
      <c r="D5567" s="1156">
        <v>5.22</v>
      </c>
    </row>
    <row r="5568" spans="1:4" ht="11.85" hidden="1" customHeight="1" outlineLevel="4">
      <c r="A5568" s="1165">
        <v>3.9</v>
      </c>
      <c r="B5568" s="1159" t="s">
        <v>10062</v>
      </c>
      <c r="C5568" s="1154" t="s">
        <v>763</v>
      </c>
      <c r="D5568" s="1156">
        <v>5.98</v>
      </c>
    </row>
    <row r="5569" spans="1:4" ht="11.85" hidden="1" customHeight="1" outlineLevel="4">
      <c r="A5569" s="1154" t="s">
        <v>9946</v>
      </c>
      <c r="B5569" s="1159" t="s">
        <v>10063</v>
      </c>
      <c r="C5569" s="1154" t="s">
        <v>763</v>
      </c>
      <c r="D5569" s="1156">
        <v>5.84</v>
      </c>
    </row>
    <row r="5570" spans="1:4" ht="11.85" hidden="1" customHeight="1" outlineLevel="4">
      <c r="A5570" s="1160">
        <v>4</v>
      </c>
      <c r="B5570" s="1159" t="s">
        <v>10064</v>
      </c>
      <c r="C5570" s="1154" t="s">
        <v>763</v>
      </c>
      <c r="D5570" s="1156">
        <v>6.14</v>
      </c>
    </row>
    <row r="5571" spans="1:4" ht="11.85" hidden="1" customHeight="1" outlineLevel="4">
      <c r="A5571" s="1165">
        <v>4.2</v>
      </c>
      <c r="B5571" s="1159" t="s">
        <v>10065</v>
      </c>
      <c r="C5571" s="1154" t="s">
        <v>763</v>
      </c>
      <c r="D5571" s="1156">
        <v>7.66</v>
      </c>
    </row>
    <row r="5572" spans="1:4" ht="11.85" hidden="1" customHeight="1" outlineLevel="4">
      <c r="A5572" s="1154" t="s">
        <v>9981</v>
      </c>
      <c r="B5572" s="1159" t="s">
        <v>10066</v>
      </c>
      <c r="C5572" s="1154" t="s">
        <v>763</v>
      </c>
      <c r="D5572" s="1156">
        <v>9.0500000000000007</v>
      </c>
    </row>
    <row r="5573" spans="1:4" ht="11.85" hidden="1" customHeight="1" outlineLevel="3" collapsed="1">
      <c r="A5573" s="1140"/>
      <c r="B5573" s="1145" t="s">
        <v>10067</v>
      </c>
      <c r="C5573" s="1140"/>
      <c r="D5573" s="1141">
        <v>4.71</v>
      </c>
    </row>
    <row r="5574" spans="1:4" ht="11.85" hidden="1" customHeight="1" outlineLevel="4">
      <c r="A5574" s="1154" t="s">
        <v>10068</v>
      </c>
      <c r="B5574" s="1159" t="s">
        <v>10069</v>
      </c>
      <c r="C5574" s="1154" t="s">
        <v>763</v>
      </c>
      <c r="D5574" s="1156">
        <v>2.46</v>
      </c>
    </row>
    <row r="5575" spans="1:4" ht="11.85" hidden="1" customHeight="1" outlineLevel="4">
      <c r="A5575" s="1154" t="s">
        <v>9942</v>
      </c>
      <c r="B5575" s="1159" t="s">
        <v>10070</v>
      </c>
      <c r="C5575" s="1154" t="s">
        <v>763</v>
      </c>
      <c r="D5575" s="1156">
        <v>2.64</v>
      </c>
    </row>
    <row r="5576" spans="1:4" ht="11.85" hidden="1" customHeight="1" outlineLevel="4">
      <c r="A5576" s="1154"/>
      <c r="B5576" s="1159" t="s">
        <v>10071</v>
      </c>
      <c r="C5576" s="1154" t="s">
        <v>763</v>
      </c>
      <c r="D5576" s="1156">
        <v>4.71</v>
      </c>
    </row>
    <row r="5577" spans="1:4" ht="11.85" hidden="1" customHeight="1" outlineLevel="3" collapsed="1">
      <c r="A5577" s="1140"/>
      <c r="B5577" s="1145" t="s">
        <v>10072</v>
      </c>
      <c r="C5577" s="1140"/>
      <c r="D5577" s="1141">
        <v>10.8</v>
      </c>
    </row>
    <row r="5578" spans="1:4" ht="11.85" hidden="1" customHeight="1" outlineLevel="4">
      <c r="A5578" s="1166">
        <v>2.04</v>
      </c>
      <c r="B5578" s="1159" t="s">
        <v>10073</v>
      </c>
      <c r="C5578" s="1154" t="s">
        <v>763</v>
      </c>
      <c r="D5578" s="1156">
        <v>4.01</v>
      </c>
    </row>
    <row r="5579" spans="1:4" ht="11.85" hidden="1" customHeight="1" outlineLevel="4">
      <c r="A5579" s="1166">
        <v>2.14</v>
      </c>
      <c r="B5579" s="1159" t="s">
        <v>10074</v>
      </c>
      <c r="C5579" s="1154" t="s">
        <v>763</v>
      </c>
      <c r="D5579" s="1156">
        <v>4.2</v>
      </c>
    </row>
    <row r="5580" spans="1:4" ht="11.85" hidden="1" customHeight="1" outlineLevel="4">
      <c r="A5580" s="1154" t="s">
        <v>10075</v>
      </c>
      <c r="B5580" s="1159" t="s">
        <v>10076</v>
      </c>
      <c r="C5580" s="1154" t="s">
        <v>763</v>
      </c>
      <c r="D5580" s="1156">
        <v>4.5199999999999996</v>
      </c>
    </row>
    <row r="5581" spans="1:4" ht="11.85" hidden="1" customHeight="1" outlineLevel="4">
      <c r="A5581" s="1165">
        <v>2.4</v>
      </c>
      <c r="B5581" s="1159" t="s">
        <v>10077</v>
      </c>
      <c r="C5581" s="1154" t="s">
        <v>763</v>
      </c>
      <c r="D5581" s="1156">
        <v>5.56</v>
      </c>
    </row>
    <row r="5582" spans="1:4" ht="11.85" hidden="1" customHeight="1" outlineLevel="4">
      <c r="A5582" s="1166">
        <v>2.75</v>
      </c>
      <c r="B5582" s="1159" t="s">
        <v>10078</v>
      </c>
      <c r="C5582" s="1154" t="s">
        <v>763</v>
      </c>
      <c r="D5582" s="1156">
        <v>6.38</v>
      </c>
    </row>
    <row r="5583" spans="1:4" ht="11.85" hidden="1" customHeight="1" outlineLevel="4">
      <c r="A5583" s="1166">
        <v>3.06</v>
      </c>
      <c r="B5583" s="1159" t="s">
        <v>10079</v>
      </c>
      <c r="C5583" s="1154" t="s">
        <v>763</v>
      </c>
      <c r="D5583" s="1156">
        <v>6.01</v>
      </c>
    </row>
    <row r="5584" spans="1:4" ht="11.85" hidden="1" customHeight="1" outlineLevel="4">
      <c r="A5584" s="1166">
        <v>3.07</v>
      </c>
      <c r="B5584" s="1159" t="s">
        <v>10080</v>
      </c>
      <c r="C5584" s="1154" t="s">
        <v>763</v>
      </c>
      <c r="D5584" s="1156">
        <v>7.12</v>
      </c>
    </row>
    <row r="5585" spans="1:4" ht="11.85" hidden="1" customHeight="1" outlineLevel="4">
      <c r="A5585" s="1166">
        <v>3.27</v>
      </c>
      <c r="B5585" s="1159" t="s">
        <v>10081</v>
      </c>
      <c r="C5585" s="1154" t="s">
        <v>763</v>
      </c>
      <c r="D5585" s="1156">
        <v>6.38</v>
      </c>
    </row>
    <row r="5586" spans="1:4" ht="11.85" hidden="1" customHeight="1" outlineLevel="4">
      <c r="A5586" s="1166">
        <v>3.32</v>
      </c>
      <c r="B5586" s="1159" t="s">
        <v>10082</v>
      </c>
      <c r="C5586" s="1154" t="s">
        <v>763</v>
      </c>
      <c r="D5586" s="1156">
        <v>6.52</v>
      </c>
    </row>
    <row r="5587" spans="1:4" ht="11.85" hidden="1" customHeight="1" outlineLevel="4">
      <c r="A5587" s="1154"/>
      <c r="B5587" s="1159" t="s">
        <v>10083</v>
      </c>
      <c r="C5587" s="1154" t="s">
        <v>763</v>
      </c>
      <c r="D5587" s="1156">
        <v>9.43</v>
      </c>
    </row>
    <row r="5588" spans="1:4" ht="11.85" hidden="1" customHeight="1" outlineLevel="4">
      <c r="A5588" s="1154"/>
      <c r="B5588" s="1159" t="s">
        <v>10084</v>
      </c>
      <c r="C5588" s="1154" t="s">
        <v>763</v>
      </c>
      <c r="D5588" s="1156">
        <v>10.8</v>
      </c>
    </row>
    <row r="5589" spans="1:4" ht="11.85" hidden="1" customHeight="1" outlineLevel="3" collapsed="1">
      <c r="A5589" s="1140"/>
      <c r="B5589" s="1145" t="s">
        <v>10085</v>
      </c>
      <c r="C5589" s="1140"/>
      <c r="D5589" s="1141">
        <v>12.62</v>
      </c>
    </row>
    <row r="5590" spans="1:4" ht="11.85" hidden="1" customHeight="1" outlineLevel="4">
      <c r="A5590" s="1166">
        <v>2.75</v>
      </c>
      <c r="B5590" s="1159" t="s">
        <v>10086</v>
      </c>
      <c r="C5590" s="1154" t="s">
        <v>763</v>
      </c>
      <c r="D5590" s="1156">
        <v>6.31</v>
      </c>
    </row>
    <row r="5591" spans="1:4" ht="11.85" hidden="1" customHeight="1" outlineLevel="4">
      <c r="A5591" s="1154"/>
      <c r="B5591" s="1159" t="s">
        <v>10087</v>
      </c>
      <c r="C5591" s="1154" t="s">
        <v>763</v>
      </c>
      <c r="D5591" s="1156">
        <v>12.62</v>
      </c>
    </row>
    <row r="5592" spans="1:4" ht="11.85" hidden="1" customHeight="1" outlineLevel="3" collapsed="1">
      <c r="A5592" s="1140"/>
      <c r="B5592" s="1145" t="s">
        <v>10088</v>
      </c>
      <c r="C5592" s="1140"/>
      <c r="D5592" s="1141">
        <v>10.8</v>
      </c>
    </row>
    <row r="5593" spans="1:4" ht="11.85" hidden="1" customHeight="1" outlineLevel="4">
      <c r="A5593" s="1166">
        <v>2.09</v>
      </c>
      <c r="B5593" s="1159" t="s">
        <v>10089</v>
      </c>
      <c r="C5593" s="1154" t="s">
        <v>763</v>
      </c>
      <c r="D5593" s="1156">
        <v>4.0999999999999996</v>
      </c>
    </row>
    <row r="5594" spans="1:4" ht="11.85" hidden="1" customHeight="1" outlineLevel="4">
      <c r="A5594" s="1165">
        <v>2.2000000000000002</v>
      </c>
      <c r="B5594" s="1159" t="s">
        <v>10090</v>
      </c>
      <c r="C5594" s="1154" t="s">
        <v>763</v>
      </c>
      <c r="D5594" s="1156">
        <v>4.32</v>
      </c>
    </row>
    <row r="5595" spans="1:4" ht="11.85" hidden="1" customHeight="1" outlineLevel="4">
      <c r="A5595" s="1167">
        <v>2.4350000000000001</v>
      </c>
      <c r="B5595" s="1159" t="s">
        <v>10091</v>
      </c>
      <c r="C5595" s="1154" t="s">
        <v>763</v>
      </c>
      <c r="D5595" s="1156">
        <v>6.69</v>
      </c>
    </row>
    <row r="5596" spans="1:4" ht="11.85" hidden="1" customHeight="1" outlineLevel="4">
      <c r="A5596" s="1166">
        <v>2.44</v>
      </c>
      <c r="B5596" s="1159" t="s">
        <v>10092</v>
      </c>
      <c r="C5596" s="1154" t="s">
        <v>763</v>
      </c>
      <c r="D5596" s="1156">
        <v>4.79</v>
      </c>
    </row>
    <row r="5597" spans="1:4" ht="11.85" hidden="1" customHeight="1" outlineLevel="4">
      <c r="A5597" s="1166">
        <v>2.75</v>
      </c>
      <c r="B5597" s="1159" t="s">
        <v>10093</v>
      </c>
      <c r="C5597" s="1154" t="s">
        <v>763</v>
      </c>
      <c r="D5597" s="1156">
        <v>5.4</v>
      </c>
    </row>
    <row r="5598" spans="1:4" ht="11.85" hidden="1" customHeight="1" outlineLevel="4">
      <c r="A5598" s="1166">
        <v>2.94</v>
      </c>
      <c r="B5598" s="1159" t="s">
        <v>10094</v>
      </c>
      <c r="C5598" s="1154" t="s">
        <v>763</v>
      </c>
      <c r="D5598" s="1156">
        <v>8.08</v>
      </c>
    </row>
    <row r="5599" spans="1:4" ht="11.85" hidden="1" customHeight="1" outlineLevel="4">
      <c r="A5599" s="1154"/>
      <c r="B5599" s="1159" t="s">
        <v>10095</v>
      </c>
      <c r="C5599" s="1154" t="s">
        <v>763</v>
      </c>
      <c r="D5599" s="1156">
        <v>10.8</v>
      </c>
    </row>
    <row r="5600" spans="1:4" ht="11.85" hidden="1" customHeight="1" outlineLevel="2" collapsed="1">
      <c r="A5600" s="1140"/>
      <c r="B5600" s="1143" t="s">
        <v>10096</v>
      </c>
      <c r="C5600" s="1140"/>
      <c r="D5600" s="1141">
        <v>17.38</v>
      </c>
    </row>
    <row r="5601" spans="1:4" ht="11.85" hidden="1" customHeight="1" outlineLevel="3" collapsed="1">
      <c r="A5601" s="1140"/>
      <c r="B5601" s="1145" t="s">
        <v>10097</v>
      </c>
      <c r="C5601" s="1140"/>
      <c r="D5601" s="1141">
        <v>17.38</v>
      </c>
    </row>
    <row r="5602" spans="1:4" ht="11.85" hidden="1" customHeight="1" outlineLevel="4">
      <c r="A5602" s="1165">
        <v>1.5</v>
      </c>
      <c r="B5602" s="1159" t="s">
        <v>10098</v>
      </c>
      <c r="C5602" s="1154" t="s">
        <v>763</v>
      </c>
      <c r="D5602" s="1156">
        <v>6.63</v>
      </c>
    </row>
    <row r="5603" spans="1:4" ht="11.85" hidden="1" customHeight="1" outlineLevel="4">
      <c r="A5603" s="1165">
        <v>1.6</v>
      </c>
      <c r="B5603" s="1159" t="s">
        <v>10099</v>
      </c>
      <c r="C5603" s="1154" t="s">
        <v>763</v>
      </c>
      <c r="D5603" s="1156">
        <v>4.71</v>
      </c>
    </row>
    <row r="5604" spans="1:4" ht="11.85" hidden="1" customHeight="1" outlineLevel="4">
      <c r="A5604" s="1165">
        <v>1.9</v>
      </c>
      <c r="B5604" s="1159" t="s">
        <v>10100</v>
      </c>
      <c r="C5604" s="1154" t="s">
        <v>763</v>
      </c>
      <c r="D5604" s="1156">
        <v>5.6</v>
      </c>
    </row>
    <row r="5605" spans="1:4" ht="11.85" hidden="1" customHeight="1" outlineLevel="4">
      <c r="A5605" s="1165">
        <v>2.2999999999999998</v>
      </c>
      <c r="B5605" s="1159" t="s">
        <v>10101</v>
      </c>
      <c r="C5605" s="1154" t="s">
        <v>763</v>
      </c>
      <c r="D5605" s="1156">
        <v>10.17</v>
      </c>
    </row>
    <row r="5606" spans="1:4" ht="11.85" hidden="1" customHeight="1" outlineLevel="4">
      <c r="A5606" s="1165">
        <v>2.6</v>
      </c>
      <c r="B5606" s="1159" t="s">
        <v>10102</v>
      </c>
      <c r="C5606" s="1154" t="s">
        <v>763</v>
      </c>
      <c r="D5606" s="1156">
        <v>7.66</v>
      </c>
    </row>
    <row r="5607" spans="1:4" ht="11.85" hidden="1" customHeight="1" outlineLevel="4">
      <c r="A5607" s="1165">
        <v>5.9</v>
      </c>
      <c r="B5607" s="1159" t="s">
        <v>10103</v>
      </c>
      <c r="C5607" s="1154" t="s">
        <v>763</v>
      </c>
      <c r="D5607" s="1156">
        <v>17.38</v>
      </c>
    </row>
    <row r="5608" spans="1:4" ht="11.85" hidden="1" customHeight="1" outlineLevel="3" collapsed="1">
      <c r="A5608" s="1140"/>
      <c r="B5608" s="1145" t="s">
        <v>10104</v>
      </c>
      <c r="C5608" s="1140"/>
      <c r="D5608" s="1141">
        <v>8.1199999999999992</v>
      </c>
    </row>
    <row r="5609" spans="1:4" ht="11.85" hidden="1" customHeight="1" outlineLevel="4">
      <c r="A5609" s="1154" t="s">
        <v>9993</v>
      </c>
      <c r="B5609" s="1159" t="s">
        <v>10105</v>
      </c>
      <c r="C5609" s="1154" t="s">
        <v>763</v>
      </c>
      <c r="D5609" s="1156">
        <v>2.06</v>
      </c>
    </row>
    <row r="5610" spans="1:4" ht="11.85" hidden="1" customHeight="1" outlineLevel="4">
      <c r="A5610" s="1154" t="s">
        <v>9929</v>
      </c>
      <c r="B5610" s="1159" t="s">
        <v>10106</v>
      </c>
      <c r="C5610" s="1154" t="s">
        <v>763</v>
      </c>
      <c r="D5610" s="1156">
        <v>2.2000000000000002</v>
      </c>
    </row>
    <row r="5611" spans="1:4" ht="11.85" hidden="1" customHeight="1" outlineLevel="4">
      <c r="A5611" s="1154" t="s">
        <v>9933</v>
      </c>
      <c r="B5611" s="1159" t="s">
        <v>10107</v>
      </c>
      <c r="C5611" s="1154" t="s">
        <v>763</v>
      </c>
      <c r="D5611" s="1156">
        <v>2.61</v>
      </c>
    </row>
    <row r="5612" spans="1:4" ht="11.85" hidden="1" customHeight="1" outlineLevel="4">
      <c r="A5612" s="1165">
        <v>2.2999999999999998</v>
      </c>
      <c r="B5612" s="1159" t="s">
        <v>10108</v>
      </c>
      <c r="C5612" s="1154" t="s">
        <v>763</v>
      </c>
      <c r="D5612" s="1156">
        <v>4.76</v>
      </c>
    </row>
    <row r="5613" spans="1:4" ht="11.85" hidden="1" customHeight="1" outlineLevel="4">
      <c r="A5613" s="1154" t="s">
        <v>10053</v>
      </c>
      <c r="B5613" s="1159" t="s">
        <v>10109</v>
      </c>
      <c r="C5613" s="1154" t="s">
        <v>763</v>
      </c>
      <c r="D5613" s="1156">
        <v>3.58</v>
      </c>
    </row>
    <row r="5614" spans="1:4" ht="11.85" hidden="1" customHeight="1" outlineLevel="4">
      <c r="A5614" s="1165">
        <v>2.7</v>
      </c>
      <c r="B5614" s="1159" t="s">
        <v>10110</v>
      </c>
      <c r="C5614" s="1154" t="s">
        <v>763</v>
      </c>
      <c r="D5614" s="1156">
        <v>3.72</v>
      </c>
    </row>
    <row r="5615" spans="1:4" ht="11.85" hidden="1" customHeight="1" outlineLevel="4">
      <c r="A5615" s="1154" t="s">
        <v>9981</v>
      </c>
      <c r="B5615" s="1159" t="s">
        <v>10111</v>
      </c>
      <c r="C5615" s="1154" t="s">
        <v>763</v>
      </c>
      <c r="D5615" s="1156">
        <v>8.1199999999999992</v>
      </c>
    </row>
    <row r="5616" spans="1:4" ht="11.85" hidden="1" customHeight="1" outlineLevel="3" collapsed="1">
      <c r="A5616" s="1140"/>
      <c r="B5616" s="1145" t="s">
        <v>10112</v>
      </c>
      <c r="C5616" s="1140"/>
      <c r="D5616" s="1141">
        <v>3.69</v>
      </c>
    </row>
    <row r="5617" spans="1:4" ht="11.85" hidden="1" customHeight="1" outlineLevel="4">
      <c r="A5617" s="1154"/>
      <c r="B5617" s="1159" t="s">
        <v>10113</v>
      </c>
      <c r="C5617" s="1154" t="s">
        <v>763</v>
      </c>
      <c r="D5617" s="1156">
        <v>3.69</v>
      </c>
    </row>
    <row r="5618" spans="1:4" ht="11.85" hidden="1" customHeight="1" outlineLevel="3" collapsed="1">
      <c r="A5618" s="1140"/>
      <c r="B5618" s="1145" t="s">
        <v>10114</v>
      </c>
      <c r="C5618" s="1140"/>
      <c r="D5618" s="1141">
        <v>13.97</v>
      </c>
    </row>
    <row r="5619" spans="1:4" ht="11.85" hidden="1" customHeight="1" outlineLevel="4">
      <c r="A5619" s="1154" t="s">
        <v>9993</v>
      </c>
      <c r="B5619" s="1159" t="s">
        <v>10115</v>
      </c>
      <c r="C5619" s="1154" t="s">
        <v>763</v>
      </c>
      <c r="D5619" s="1156">
        <v>4.62</v>
      </c>
    </row>
    <row r="5620" spans="1:4" ht="11.85" hidden="1" customHeight="1" outlineLevel="4">
      <c r="A5620" s="1154" t="s">
        <v>9929</v>
      </c>
      <c r="B5620" s="1159" t="s">
        <v>10116</v>
      </c>
      <c r="C5620" s="1154" t="s">
        <v>763</v>
      </c>
      <c r="D5620" s="1156">
        <v>3.79</v>
      </c>
    </row>
    <row r="5621" spans="1:4" ht="11.85" hidden="1" customHeight="1" outlineLevel="4">
      <c r="A5621" s="1154" t="s">
        <v>9933</v>
      </c>
      <c r="B5621" s="1159" t="s">
        <v>10117</v>
      </c>
      <c r="C5621" s="1154" t="s">
        <v>763</v>
      </c>
      <c r="D5621" s="1156">
        <v>4.5</v>
      </c>
    </row>
    <row r="5622" spans="1:4" ht="11.85" hidden="1" customHeight="1" outlineLevel="4">
      <c r="A5622" s="1165">
        <v>2.2999999999999998</v>
      </c>
      <c r="B5622" s="1159" t="s">
        <v>10118</v>
      </c>
      <c r="C5622" s="1154" t="s">
        <v>763</v>
      </c>
      <c r="D5622" s="1156">
        <v>7.09</v>
      </c>
    </row>
    <row r="5623" spans="1:4" ht="11.85" hidden="1" customHeight="1" outlineLevel="4">
      <c r="A5623" s="1154" t="s">
        <v>9937</v>
      </c>
      <c r="B5623" s="1159" t="s">
        <v>10119</v>
      </c>
      <c r="C5623" s="1154" t="s">
        <v>763</v>
      </c>
      <c r="D5623" s="1156">
        <v>6.5</v>
      </c>
    </row>
    <row r="5624" spans="1:4" ht="11.85" hidden="1" customHeight="1" outlineLevel="4">
      <c r="A5624" s="1154" t="s">
        <v>10053</v>
      </c>
      <c r="B5624" s="1159" t="s">
        <v>10120</v>
      </c>
      <c r="C5624" s="1154" t="s">
        <v>763</v>
      </c>
      <c r="D5624" s="1156">
        <v>6.16</v>
      </c>
    </row>
    <row r="5625" spans="1:4" ht="11.85" hidden="1" customHeight="1" outlineLevel="4">
      <c r="A5625" s="1154" t="s">
        <v>9946</v>
      </c>
      <c r="B5625" s="1159" t="s">
        <v>10121</v>
      </c>
      <c r="C5625" s="1154" t="s">
        <v>763</v>
      </c>
      <c r="D5625" s="1156">
        <v>7.58</v>
      </c>
    </row>
    <row r="5626" spans="1:4" ht="11.85" hidden="1" customHeight="1" outlineLevel="4">
      <c r="A5626" s="1160">
        <v>4</v>
      </c>
      <c r="B5626" s="1159" t="s">
        <v>10122</v>
      </c>
      <c r="C5626" s="1154" t="s">
        <v>763</v>
      </c>
      <c r="D5626" s="1156">
        <v>6.5</v>
      </c>
    </row>
    <row r="5627" spans="1:4" ht="11.85" hidden="1" customHeight="1" outlineLevel="4">
      <c r="A5627" s="1154" t="s">
        <v>9981</v>
      </c>
      <c r="B5627" s="1159" t="s">
        <v>10123</v>
      </c>
      <c r="C5627" s="1154" t="s">
        <v>763</v>
      </c>
      <c r="D5627" s="1156">
        <v>13.97</v>
      </c>
    </row>
    <row r="5628" spans="1:4" ht="11.85" hidden="1" customHeight="1" outlineLevel="3" collapsed="1">
      <c r="A5628" s="1140"/>
      <c r="B5628" s="1145" t="s">
        <v>10124</v>
      </c>
      <c r="C5628" s="1140"/>
      <c r="D5628" s="1141">
        <v>7.59</v>
      </c>
    </row>
    <row r="5629" spans="1:4" ht="11.85" hidden="1" customHeight="1" outlineLevel="4">
      <c r="A5629" s="1166">
        <v>1.56</v>
      </c>
      <c r="B5629" s="1159" t="s">
        <v>10125</v>
      </c>
      <c r="C5629" s="1154" t="s">
        <v>763</v>
      </c>
      <c r="D5629" s="1156">
        <v>2.0099999999999998</v>
      </c>
    </row>
    <row r="5630" spans="1:4" ht="11.85" hidden="1" customHeight="1" outlineLevel="4">
      <c r="A5630" s="1154" t="s">
        <v>9993</v>
      </c>
      <c r="B5630" s="1159" t="s">
        <v>10126</v>
      </c>
      <c r="C5630" s="1154" t="s">
        <v>763</v>
      </c>
      <c r="D5630" s="1156">
        <v>2.5099999999999998</v>
      </c>
    </row>
    <row r="5631" spans="1:4" ht="11.85" hidden="1" customHeight="1" outlineLevel="4">
      <c r="A5631" s="1154" t="s">
        <v>9929</v>
      </c>
      <c r="B5631" s="1159" t="s">
        <v>10127</v>
      </c>
      <c r="C5631" s="1154" t="s">
        <v>763</v>
      </c>
      <c r="D5631" s="1156">
        <v>2.68</v>
      </c>
    </row>
    <row r="5632" spans="1:4" ht="11.85" hidden="1" customHeight="1" outlineLevel="4">
      <c r="A5632" s="1154" t="s">
        <v>9933</v>
      </c>
      <c r="B5632" s="1159" t="s">
        <v>10128</v>
      </c>
      <c r="C5632" s="1154" t="s">
        <v>763</v>
      </c>
      <c r="D5632" s="1156">
        <v>4.13</v>
      </c>
    </row>
    <row r="5633" spans="1:4" ht="11.85" hidden="1" customHeight="1" outlineLevel="4">
      <c r="A5633" s="1165">
        <v>2.2999999999999998</v>
      </c>
      <c r="B5633" s="1159" t="s">
        <v>10129</v>
      </c>
      <c r="C5633" s="1154" t="s">
        <v>763</v>
      </c>
      <c r="D5633" s="1156">
        <v>4.78</v>
      </c>
    </row>
    <row r="5634" spans="1:4" ht="11.85" hidden="1" customHeight="1" outlineLevel="4">
      <c r="A5634" s="1154" t="s">
        <v>9937</v>
      </c>
      <c r="B5634" s="1159" t="s">
        <v>10130</v>
      </c>
      <c r="C5634" s="1154" t="s">
        <v>763</v>
      </c>
      <c r="D5634" s="1156">
        <v>6.5</v>
      </c>
    </row>
    <row r="5635" spans="1:4" ht="11.85" hidden="1" customHeight="1" outlineLevel="4">
      <c r="A5635" s="1154" t="s">
        <v>10053</v>
      </c>
      <c r="B5635" s="1159" t="s">
        <v>10131</v>
      </c>
      <c r="C5635" s="1154" t="s">
        <v>763</v>
      </c>
      <c r="D5635" s="1156">
        <v>3.35</v>
      </c>
    </row>
    <row r="5636" spans="1:4" ht="11.85" hidden="1" customHeight="1" outlineLevel="4">
      <c r="A5636" s="1154" t="s">
        <v>9942</v>
      </c>
      <c r="B5636" s="1159" t="s">
        <v>10132</v>
      </c>
      <c r="C5636" s="1154" t="s">
        <v>763</v>
      </c>
      <c r="D5636" s="1156">
        <v>3.79</v>
      </c>
    </row>
    <row r="5637" spans="1:4" ht="11.85" hidden="1" customHeight="1" outlineLevel="4">
      <c r="A5637" s="1165">
        <v>3.4</v>
      </c>
      <c r="B5637" s="1159" t="s">
        <v>10133</v>
      </c>
      <c r="C5637" s="1154" t="s">
        <v>763</v>
      </c>
      <c r="D5637" s="1156">
        <v>4.37</v>
      </c>
    </row>
    <row r="5638" spans="1:4" ht="11.85" hidden="1" customHeight="1" outlineLevel="4">
      <c r="A5638" s="1160">
        <v>4</v>
      </c>
      <c r="B5638" s="1159" t="s">
        <v>10134</v>
      </c>
      <c r="C5638" s="1154" t="s">
        <v>763</v>
      </c>
      <c r="D5638" s="1156">
        <v>6.5</v>
      </c>
    </row>
    <row r="5639" spans="1:4" ht="11.85" hidden="1" customHeight="1" outlineLevel="4">
      <c r="A5639" s="1154" t="s">
        <v>9981</v>
      </c>
      <c r="B5639" s="1159" t="s">
        <v>10135</v>
      </c>
      <c r="C5639" s="1154" t="s">
        <v>763</v>
      </c>
      <c r="D5639" s="1156">
        <v>7.59</v>
      </c>
    </row>
    <row r="5640" spans="1:4" ht="11.85" hidden="1" customHeight="1" outlineLevel="3" collapsed="1">
      <c r="A5640" s="1140"/>
      <c r="B5640" s="1145" t="s">
        <v>10136</v>
      </c>
      <c r="C5640" s="1140"/>
      <c r="D5640" s="1141">
        <v>9.89</v>
      </c>
    </row>
    <row r="5641" spans="1:4" ht="11.85" hidden="1" customHeight="1" outlineLevel="4">
      <c r="A5641" s="1154" t="s">
        <v>9929</v>
      </c>
      <c r="B5641" s="1159" t="s">
        <v>10137</v>
      </c>
      <c r="C5641" s="1154" t="s">
        <v>763</v>
      </c>
      <c r="D5641" s="1156">
        <v>2.68</v>
      </c>
    </row>
    <row r="5642" spans="1:4" ht="11.85" hidden="1" customHeight="1" outlineLevel="4">
      <c r="A5642" s="1154" t="s">
        <v>9933</v>
      </c>
      <c r="B5642" s="1159" t="s">
        <v>10138</v>
      </c>
      <c r="C5642" s="1154" t="s">
        <v>763</v>
      </c>
      <c r="D5642" s="1156">
        <v>3.79</v>
      </c>
    </row>
    <row r="5643" spans="1:4" ht="11.85" hidden="1" customHeight="1" outlineLevel="4">
      <c r="A5643" s="1165">
        <v>2.2999999999999998</v>
      </c>
      <c r="B5643" s="1159" t="s">
        <v>10139</v>
      </c>
      <c r="C5643" s="1154" t="s">
        <v>763</v>
      </c>
      <c r="D5643" s="1156">
        <v>3.86</v>
      </c>
    </row>
    <row r="5644" spans="1:4" ht="11.85" hidden="1" customHeight="1" outlineLevel="4">
      <c r="A5644" s="1154" t="s">
        <v>10053</v>
      </c>
      <c r="B5644" s="1159" t="s">
        <v>10140</v>
      </c>
      <c r="C5644" s="1154" t="s">
        <v>763</v>
      </c>
      <c r="D5644" s="1156">
        <v>4.3600000000000003</v>
      </c>
    </row>
    <row r="5645" spans="1:4" ht="11.85" hidden="1" customHeight="1" outlineLevel="4">
      <c r="A5645" s="1154" t="s">
        <v>9970</v>
      </c>
      <c r="B5645" s="1159" t="s">
        <v>10141</v>
      </c>
      <c r="C5645" s="1154" t="s">
        <v>763</v>
      </c>
      <c r="D5645" s="1156">
        <v>5.0199999999999996</v>
      </c>
    </row>
    <row r="5646" spans="1:4" ht="11.85" hidden="1" customHeight="1" outlineLevel="4">
      <c r="A5646" s="1154" t="s">
        <v>9942</v>
      </c>
      <c r="B5646" s="1159" t="s">
        <v>10142</v>
      </c>
      <c r="C5646" s="1154" t="s">
        <v>763</v>
      </c>
      <c r="D5646" s="1156">
        <v>4.95</v>
      </c>
    </row>
    <row r="5647" spans="1:4" ht="11.85" hidden="1" customHeight="1" outlineLevel="4">
      <c r="A5647" s="1165">
        <v>3.9</v>
      </c>
      <c r="B5647" s="1159" t="s">
        <v>10143</v>
      </c>
      <c r="C5647" s="1154" t="s">
        <v>763</v>
      </c>
      <c r="D5647" s="1156">
        <v>7.78</v>
      </c>
    </row>
    <row r="5648" spans="1:4" ht="11.85" hidden="1" customHeight="1" outlineLevel="4">
      <c r="A5648" s="1154" t="s">
        <v>9981</v>
      </c>
      <c r="B5648" s="1159" t="s">
        <v>10144</v>
      </c>
      <c r="C5648" s="1154" t="s">
        <v>763</v>
      </c>
      <c r="D5648" s="1156">
        <v>9.89</v>
      </c>
    </row>
    <row r="5649" spans="1:4" ht="11.85" hidden="1" customHeight="1" outlineLevel="3" collapsed="1">
      <c r="A5649" s="1140"/>
      <c r="B5649" s="1145" t="s">
        <v>10145</v>
      </c>
      <c r="C5649" s="1140"/>
      <c r="D5649" s="1141">
        <v>5.71</v>
      </c>
    </row>
    <row r="5650" spans="1:4" ht="11.85" hidden="1" customHeight="1" outlineLevel="4">
      <c r="A5650" s="1166">
        <v>2.95</v>
      </c>
      <c r="B5650" s="1159" t="s">
        <v>10146</v>
      </c>
      <c r="C5650" s="1154" t="s">
        <v>763</v>
      </c>
      <c r="D5650" s="1156">
        <v>5.71</v>
      </c>
    </row>
    <row r="5651" spans="1:4" ht="11.85" hidden="1" customHeight="1" outlineLevel="4">
      <c r="A5651" s="1154"/>
      <c r="B5651" s="1159" t="s">
        <v>10147</v>
      </c>
      <c r="C5651" s="1154" t="s">
        <v>763</v>
      </c>
      <c r="D5651" s="1156">
        <v>5.34</v>
      </c>
    </row>
    <row r="5652" spans="1:4" ht="11.85" hidden="1" customHeight="1" outlineLevel="3" collapsed="1">
      <c r="A5652" s="1140"/>
      <c r="B5652" s="1145" t="s">
        <v>10148</v>
      </c>
      <c r="C5652" s="1140"/>
      <c r="D5652" s="1141">
        <v>12.06</v>
      </c>
    </row>
    <row r="5653" spans="1:4" ht="11.85" hidden="1" customHeight="1" outlineLevel="4">
      <c r="A5653" s="1166">
        <v>2.0499999999999998</v>
      </c>
      <c r="B5653" s="1159" t="s">
        <v>10149</v>
      </c>
      <c r="C5653" s="1154" t="s">
        <v>763</v>
      </c>
      <c r="D5653" s="1156">
        <v>4.34</v>
      </c>
    </row>
    <row r="5654" spans="1:4" ht="11.85" hidden="1" customHeight="1" outlineLevel="4">
      <c r="A5654" s="1154"/>
      <c r="B5654" s="1159" t="s">
        <v>10150</v>
      </c>
      <c r="C5654" s="1154" t="s">
        <v>763</v>
      </c>
      <c r="D5654" s="1156">
        <v>10.16</v>
      </c>
    </row>
    <row r="5655" spans="1:4" ht="11.85" hidden="1" customHeight="1" outlineLevel="4">
      <c r="A5655" s="1154"/>
      <c r="B5655" s="1159" t="s">
        <v>10151</v>
      </c>
      <c r="C5655" s="1154" t="s">
        <v>763</v>
      </c>
      <c r="D5655" s="1156">
        <v>12.06</v>
      </c>
    </row>
    <row r="5656" spans="1:4" ht="11.85" hidden="1" customHeight="1" outlineLevel="3" collapsed="1">
      <c r="A5656" s="1140"/>
      <c r="B5656" s="1145" t="s">
        <v>10152</v>
      </c>
      <c r="C5656" s="1140"/>
      <c r="D5656" s="1141">
        <v>14.03</v>
      </c>
    </row>
    <row r="5657" spans="1:4" ht="11.85" hidden="1" customHeight="1" outlineLevel="4">
      <c r="A5657" s="1154"/>
      <c r="B5657" s="1159" t="s">
        <v>10153</v>
      </c>
      <c r="C5657" s="1154" t="s">
        <v>763</v>
      </c>
      <c r="D5657" s="1156">
        <v>14.03</v>
      </c>
    </row>
    <row r="5658" spans="1:4" ht="11.85" hidden="1" customHeight="1" outlineLevel="3" collapsed="1">
      <c r="A5658" s="1140"/>
      <c r="B5658" s="1145" t="s">
        <v>10154</v>
      </c>
      <c r="C5658" s="1140"/>
      <c r="D5658" s="1141">
        <v>11.75</v>
      </c>
    </row>
    <row r="5659" spans="1:4" ht="11.85" hidden="1" customHeight="1" outlineLevel="4">
      <c r="A5659" s="1166">
        <v>2.68</v>
      </c>
      <c r="B5659" s="1159" t="s">
        <v>10155</v>
      </c>
      <c r="C5659" s="1154" t="s">
        <v>763</v>
      </c>
      <c r="D5659" s="1156">
        <v>5.34</v>
      </c>
    </row>
    <row r="5660" spans="1:4" ht="11.85" hidden="1" customHeight="1" outlineLevel="4">
      <c r="A5660" s="1154"/>
      <c r="B5660" s="1159" t="s">
        <v>10156</v>
      </c>
      <c r="C5660" s="1154" t="s">
        <v>763</v>
      </c>
      <c r="D5660" s="1156">
        <v>11.75</v>
      </c>
    </row>
    <row r="5661" spans="1:4" ht="11.85" hidden="1" customHeight="1" outlineLevel="2" collapsed="1">
      <c r="A5661" s="1140"/>
      <c r="B5661" s="1143" t="s">
        <v>1425</v>
      </c>
      <c r="C5661" s="1140"/>
      <c r="D5661" s="1141">
        <v>16.850000000000001</v>
      </c>
    </row>
    <row r="5662" spans="1:4" ht="11.85" hidden="1" customHeight="1" outlineLevel="3" collapsed="1">
      <c r="A5662" s="1140"/>
      <c r="B5662" s="1145" t="s">
        <v>10157</v>
      </c>
      <c r="C5662" s="1140"/>
      <c r="D5662" s="1141">
        <v>16.850000000000001</v>
      </c>
    </row>
    <row r="5663" spans="1:4" ht="11.85" hidden="1" customHeight="1" outlineLevel="4">
      <c r="A5663" s="1165">
        <v>1.5</v>
      </c>
      <c r="B5663" s="1159" t="s">
        <v>10158</v>
      </c>
      <c r="C5663" s="1154" t="s">
        <v>763</v>
      </c>
      <c r="D5663" s="1156">
        <v>6.38</v>
      </c>
    </row>
    <row r="5664" spans="1:4" ht="11.85" hidden="1" customHeight="1" outlineLevel="4">
      <c r="A5664" s="1165">
        <v>1.8</v>
      </c>
      <c r="B5664" s="1159" t="s">
        <v>10159</v>
      </c>
      <c r="C5664" s="1154" t="s">
        <v>763</v>
      </c>
      <c r="D5664" s="1156">
        <v>5.3</v>
      </c>
    </row>
    <row r="5665" spans="1:4" ht="11.85" hidden="1" customHeight="1" outlineLevel="4">
      <c r="A5665" s="1165">
        <v>1.9</v>
      </c>
      <c r="B5665" s="1159" t="s">
        <v>10160</v>
      </c>
      <c r="C5665" s="1154" t="s">
        <v>763</v>
      </c>
      <c r="D5665" s="1156">
        <v>5.6</v>
      </c>
    </row>
    <row r="5666" spans="1:4" ht="11.85" hidden="1" customHeight="1" outlineLevel="4">
      <c r="A5666" s="1165">
        <v>2</v>
      </c>
      <c r="B5666" s="1159" t="s">
        <v>10161</v>
      </c>
      <c r="C5666" s="1154" t="s">
        <v>763</v>
      </c>
      <c r="D5666" s="1156">
        <v>8.49</v>
      </c>
    </row>
    <row r="5667" spans="1:4" ht="11.85" hidden="1" customHeight="1" outlineLevel="4">
      <c r="A5667" s="1165">
        <v>2.4</v>
      </c>
      <c r="B5667" s="1159" t="s">
        <v>10162</v>
      </c>
      <c r="C5667" s="1154" t="s">
        <v>763</v>
      </c>
      <c r="D5667" s="1156">
        <v>7.07</v>
      </c>
    </row>
    <row r="5668" spans="1:4" ht="11.85" hidden="1" customHeight="1" outlineLevel="4">
      <c r="A5668" s="1166">
        <v>2.65</v>
      </c>
      <c r="B5668" s="1159" t="s">
        <v>10163</v>
      </c>
      <c r="C5668" s="1154" t="s">
        <v>763</v>
      </c>
      <c r="D5668" s="1156">
        <v>11.15</v>
      </c>
    </row>
    <row r="5669" spans="1:4" ht="11.85" hidden="1" customHeight="1" outlineLevel="4">
      <c r="A5669" s="1165">
        <v>3.1</v>
      </c>
      <c r="B5669" s="1159" t="s">
        <v>10164</v>
      </c>
      <c r="C5669" s="1154" t="s">
        <v>763</v>
      </c>
      <c r="D5669" s="1156">
        <v>13.28</v>
      </c>
    </row>
    <row r="5670" spans="1:4" ht="11.85" hidden="1" customHeight="1" outlineLevel="4">
      <c r="A5670" s="1165">
        <v>3.2</v>
      </c>
      <c r="B5670" s="1159" t="s">
        <v>10165</v>
      </c>
      <c r="C5670" s="1154" t="s">
        <v>763</v>
      </c>
      <c r="D5670" s="1156">
        <v>13.71</v>
      </c>
    </row>
    <row r="5671" spans="1:4" ht="11.85" hidden="1" customHeight="1" outlineLevel="4">
      <c r="A5671" s="1165">
        <v>5.9</v>
      </c>
      <c r="B5671" s="1159" t="s">
        <v>10166</v>
      </c>
      <c r="C5671" s="1154" t="s">
        <v>763</v>
      </c>
      <c r="D5671" s="1156">
        <v>16.850000000000001</v>
      </c>
    </row>
    <row r="5672" spans="1:4" ht="11.85" hidden="1" customHeight="1" outlineLevel="3" collapsed="1">
      <c r="A5672" s="1140"/>
      <c r="B5672" s="1145" t="s">
        <v>10167</v>
      </c>
      <c r="C5672" s="1140"/>
      <c r="D5672" s="1141">
        <v>5.35</v>
      </c>
    </row>
    <row r="5673" spans="1:4" ht="11.85" hidden="1" customHeight="1" outlineLevel="4">
      <c r="A5673" s="1165">
        <v>2.7</v>
      </c>
      <c r="B5673" s="1159" t="s">
        <v>10168</v>
      </c>
      <c r="C5673" s="1154" t="s">
        <v>763</v>
      </c>
      <c r="D5673" s="1156">
        <v>5.35</v>
      </c>
    </row>
    <row r="5674" spans="1:4" ht="11.85" hidden="1" customHeight="1" outlineLevel="3" collapsed="1">
      <c r="A5674" s="1140"/>
      <c r="B5674" s="1145" t="s">
        <v>10169</v>
      </c>
      <c r="C5674" s="1140"/>
      <c r="D5674" s="1141">
        <v>7.5</v>
      </c>
    </row>
    <row r="5675" spans="1:4" ht="11.85" hidden="1" customHeight="1" outlineLevel="4">
      <c r="A5675" s="1165">
        <v>1.1000000000000001</v>
      </c>
      <c r="B5675" s="1159" t="s">
        <v>10170</v>
      </c>
      <c r="C5675" s="1154" t="s">
        <v>763</v>
      </c>
      <c r="D5675" s="1156">
        <v>1.4</v>
      </c>
    </row>
    <row r="5676" spans="1:4" ht="11.85" hidden="1" customHeight="1" outlineLevel="4">
      <c r="A5676" s="1154" t="s">
        <v>10171</v>
      </c>
      <c r="B5676" s="1159" t="s">
        <v>10172</v>
      </c>
      <c r="C5676" s="1154" t="s">
        <v>763</v>
      </c>
      <c r="D5676" s="1156">
        <v>2.5499999999999998</v>
      </c>
    </row>
    <row r="5677" spans="1:4" ht="11.85" hidden="1" customHeight="1" outlineLevel="4">
      <c r="A5677" s="1154" t="s">
        <v>9929</v>
      </c>
      <c r="B5677" s="1159" t="s">
        <v>10173</v>
      </c>
      <c r="C5677" s="1154" t="s">
        <v>763</v>
      </c>
      <c r="D5677" s="1156">
        <v>2.2000000000000002</v>
      </c>
    </row>
    <row r="5678" spans="1:4" ht="11.85" hidden="1" customHeight="1" outlineLevel="4">
      <c r="A5678" s="1154" t="s">
        <v>9933</v>
      </c>
      <c r="B5678" s="1159" t="s">
        <v>10174</v>
      </c>
      <c r="C5678" s="1154" t="s">
        <v>763</v>
      </c>
      <c r="D5678" s="1156">
        <v>2.61</v>
      </c>
    </row>
    <row r="5679" spans="1:4" ht="11.85" hidden="1" customHeight="1" outlineLevel="4">
      <c r="A5679" s="1165">
        <v>2.2000000000000002</v>
      </c>
      <c r="B5679" s="1159" t="s">
        <v>10175</v>
      </c>
      <c r="C5679" s="1154" t="s">
        <v>763</v>
      </c>
      <c r="D5679" s="1156">
        <v>2.79</v>
      </c>
    </row>
    <row r="5680" spans="1:4" ht="11.85" hidden="1" customHeight="1" outlineLevel="4">
      <c r="A5680" s="1154" t="s">
        <v>10053</v>
      </c>
      <c r="B5680" s="1159" t="s">
        <v>10176</v>
      </c>
      <c r="C5680" s="1154" t="s">
        <v>763</v>
      </c>
      <c r="D5680" s="1156">
        <v>7.5</v>
      </c>
    </row>
    <row r="5681" spans="1:4" ht="11.85" hidden="1" customHeight="1" outlineLevel="4">
      <c r="A5681" s="1154" t="s">
        <v>10177</v>
      </c>
      <c r="B5681" s="1159" t="s">
        <v>10178</v>
      </c>
      <c r="C5681" s="1154" t="s">
        <v>763</v>
      </c>
      <c r="D5681" s="1156">
        <v>7.5</v>
      </c>
    </row>
    <row r="5682" spans="1:4" ht="11.85" hidden="1" customHeight="1" outlineLevel="4">
      <c r="A5682" s="1154" t="s">
        <v>9946</v>
      </c>
      <c r="B5682" s="1159" t="s">
        <v>10179</v>
      </c>
      <c r="C5682" s="1154" t="s">
        <v>763</v>
      </c>
      <c r="D5682" s="1156">
        <v>5.93</v>
      </c>
    </row>
    <row r="5683" spans="1:4" ht="11.85" hidden="1" customHeight="1" outlineLevel="4">
      <c r="A5683" s="1154" t="s">
        <v>9981</v>
      </c>
      <c r="B5683" s="1159" t="s">
        <v>10180</v>
      </c>
      <c r="C5683" s="1154" t="s">
        <v>763</v>
      </c>
      <c r="D5683" s="1156">
        <v>7.29</v>
      </c>
    </row>
    <row r="5684" spans="1:4" ht="11.85" hidden="1" customHeight="1" outlineLevel="3" collapsed="1">
      <c r="A5684" s="1140"/>
      <c r="B5684" s="1145" t="s">
        <v>10181</v>
      </c>
      <c r="C5684" s="1140"/>
      <c r="D5684" s="1141">
        <v>3.69</v>
      </c>
    </row>
    <row r="5685" spans="1:4" ht="11.85" hidden="1" customHeight="1" outlineLevel="4">
      <c r="A5685" s="1154"/>
      <c r="B5685" s="1159" t="s">
        <v>10182</v>
      </c>
      <c r="C5685" s="1154" t="s">
        <v>763</v>
      </c>
      <c r="D5685" s="1156">
        <v>3.69</v>
      </c>
    </row>
    <row r="5686" spans="1:4" ht="11.85" hidden="1" customHeight="1" outlineLevel="3" collapsed="1">
      <c r="A5686" s="1140"/>
      <c r="B5686" s="1145" t="s">
        <v>10183</v>
      </c>
      <c r="C5686" s="1140"/>
      <c r="D5686" s="1141">
        <v>14.12</v>
      </c>
    </row>
    <row r="5687" spans="1:4" ht="11.85" hidden="1" customHeight="1" outlineLevel="4">
      <c r="A5687" s="1166">
        <v>1.05</v>
      </c>
      <c r="B5687" s="1159" t="s">
        <v>10184</v>
      </c>
      <c r="C5687" s="1154" t="s">
        <v>763</v>
      </c>
      <c r="D5687" s="1156">
        <v>2.5499999999999998</v>
      </c>
    </row>
    <row r="5688" spans="1:4" ht="11.85" hidden="1" customHeight="1" outlineLevel="4">
      <c r="A5688" s="1166">
        <v>1.41</v>
      </c>
      <c r="B5688" s="1159" t="s">
        <v>10185</v>
      </c>
      <c r="C5688" s="1154" t="s">
        <v>763</v>
      </c>
      <c r="D5688" s="1156">
        <v>4.62</v>
      </c>
    </row>
    <row r="5689" spans="1:4" ht="11.85" hidden="1" customHeight="1" outlineLevel="4">
      <c r="A5689" s="1154" t="s">
        <v>9929</v>
      </c>
      <c r="B5689" s="1159" t="s">
        <v>10186</v>
      </c>
      <c r="C5689" s="1154" t="s">
        <v>763</v>
      </c>
      <c r="D5689" s="1156">
        <v>7.07</v>
      </c>
    </row>
    <row r="5690" spans="1:4" ht="11.85" hidden="1" customHeight="1" outlineLevel="4">
      <c r="A5690" s="1154" t="s">
        <v>9933</v>
      </c>
      <c r="B5690" s="1159" t="s">
        <v>10187</v>
      </c>
      <c r="C5690" s="1154" t="s">
        <v>763</v>
      </c>
      <c r="D5690" s="1156">
        <v>8.4</v>
      </c>
    </row>
    <row r="5691" spans="1:4" ht="11.85" hidden="1" customHeight="1" outlineLevel="4">
      <c r="A5691" s="1154" t="s">
        <v>10075</v>
      </c>
      <c r="B5691" s="1159" t="s">
        <v>10188</v>
      </c>
      <c r="C5691" s="1154" t="s">
        <v>763</v>
      </c>
      <c r="D5691" s="1156">
        <v>5.45</v>
      </c>
    </row>
    <row r="5692" spans="1:4" ht="11.85" hidden="1" customHeight="1" outlineLevel="4">
      <c r="A5692" s="1154" t="s">
        <v>9937</v>
      </c>
      <c r="B5692" s="1159" t="s">
        <v>10189</v>
      </c>
      <c r="C5692" s="1154" t="s">
        <v>763</v>
      </c>
      <c r="D5692" s="1156">
        <v>5.68</v>
      </c>
    </row>
    <row r="5693" spans="1:4" ht="11.85" hidden="1" customHeight="1" outlineLevel="4">
      <c r="A5693" s="1166">
        <v>2.62</v>
      </c>
      <c r="B5693" s="1159" t="s">
        <v>10190</v>
      </c>
      <c r="C5693" s="1154" t="s">
        <v>763</v>
      </c>
      <c r="D5693" s="1156">
        <v>6.2</v>
      </c>
    </row>
    <row r="5694" spans="1:4" ht="11.85" hidden="1" customHeight="1" outlineLevel="4">
      <c r="A5694" s="1165">
        <v>2.6</v>
      </c>
      <c r="B5694" s="1159" t="s">
        <v>10191</v>
      </c>
      <c r="C5694" s="1154" t="s">
        <v>763</v>
      </c>
      <c r="D5694" s="1156">
        <v>8.09</v>
      </c>
    </row>
    <row r="5695" spans="1:4" ht="11.85" hidden="1" customHeight="1" outlineLevel="4">
      <c r="A5695" s="1154" t="s">
        <v>9939</v>
      </c>
      <c r="B5695" s="1159" t="s">
        <v>10192</v>
      </c>
      <c r="C5695" s="1154" t="s">
        <v>763</v>
      </c>
      <c r="D5695" s="1156">
        <v>11.93</v>
      </c>
    </row>
    <row r="5696" spans="1:4" ht="11.85" hidden="1" customHeight="1" outlineLevel="4">
      <c r="A5696" s="1154" t="s">
        <v>10193</v>
      </c>
      <c r="B5696" s="1159" t="s">
        <v>10194</v>
      </c>
      <c r="C5696" s="1154" t="s">
        <v>763</v>
      </c>
      <c r="D5696" s="1156">
        <v>6.94</v>
      </c>
    </row>
    <row r="5697" spans="1:4" ht="11.85" hidden="1" customHeight="1" outlineLevel="4">
      <c r="A5697" s="1154" t="s">
        <v>10195</v>
      </c>
      <c r="B5697" s="1159" t="s">
        <v>10196</v>
      </c>
      <c r="C5697" s="1154" t="s">
        <v>763</v>
      </c>
      <c r="D5697" s="1156">
        <v>9.9499999999999993</v>
      </c>
    </row>
    <row r="5698" spans="1:4" ht="11.85" hidden="1" customHeight="1" outlineLevel="4">
      <c r="A5698" s="1154" t="s">
        <v>10197</v>
      </c>
      <c r="B5698" s="1159" t="s">
        <v>10198</v>
      </c>
      <c r="C5698" s="1154" t="s">
        <v>763</v>
      </c>
      <c r="D5698" s="1156">
        <v>13.86</v>
      </c>
    </row>
    <row r="5699" spans="1:4" ht="11.85" hidden="1" customHeight="1" outlineLevel="4">
      <c r="A5699" s="1154" t="s">
        <v>9981</v>
      </c>
      <c r="B5699" s="1159" t="s">
        <v>10199</v>
      </c>
      <c r="C5699" s="1154" t="s">
        <v>763</v>
      </c>
      <c r="D5699" s="1156">
        <v>14.12</v>
      </c>
    </row>
    <row r="5700" spans="1:4" ht="11.85" hidden="1" customHeight="1" outlineLevel="3" collapsed="1">
      <c r="A5700" s="1140"/>
      <c r="B5700" s="1145" t="s">
        <v>10200</v>
      </c>
      <c r="C5700" s="1140"/>
      <c r="D5700" s="1141">
        <v>6.71</v>
      </c>
    </row>
    <row r="5701" spans="1:4" ht="11.85" hidden="1" customHeight="1" outlineLevel="4">
      <c r="A5701" s="1166">
        <v>1.0900000000000001</v>
      </c>
      <c r="B5701" s="1159" t="s">
        <v>10201</v>
      </c>
      <c r="C5701" s="1154" t="s">
        <v>763</v>
      </c>
      <c r="D5701" s="1156">
        <v>1.4</v>
      </c>
    </row>
    <row r="5702" spans="1:4" ht="11.85" hidden="1" customHeight="1" outlineLevel="4">
      <c r="A5702" s="1166">
        <v>1.45</v>
      </c>
      <c r="B5702" s="1159" t="s">
        <v>10202</v>
      </c>
      <c r="C5702" s="1154" t="s">
        <v>763</v>
      </c>
      <c r="D5702" s="1156">
        <v>1.89</v>
      </c>
    </row>
    <row r="5703" spans="1:4" ht="11.85" hidden="1" customHeight="1" outlineLevel="4">
      <c r="A5703" s="1166">
        <v>1.53</v>
      </c>
      <c r="B5703" s="1159" t="s">
        <v>10203</v>
      </c>
      <c r="C5703" s="1154" t="s">
        <v>763</v>
      </c>
      <c r="D5703" s="1156">
        <v>1.99</v>
      </c>
    </row>
    <row r="5704" spans="1:4" ht="11.85" hidden="1" customHeight="1" outlineLevel="4">
      <c r="A5704" s="1154" t="s">
        <v>9929</v>
      </c>
      <c r="B5704" s="1159" t="s">
        <v>10204</v>
      </c>
      <c r="C5704" s="1154" t="s">
        <v>763</v>
      </c>
      <c r="D5704" s="1156">
        <v>2.37</v>
      </c>
    </row>
    <row r="5705" spans="1:4" ht="11.85" hidden="1" customHeight="1" outlineLevel="4">
      <c r="A5705" s="1154" t="s">
        <v>9933</v>
      </c>
      <c r="B5705" s="1159" t="s">
        <v>10205</v>
      </c>
      <c r="C5705" s="1154" t="s">
        <v>763</v>
      </c>
      <c r="D5705" s="1156">
        <v>2.81</v>
      </c>
    </row>
    <row r="5706" spans="1:4" ht="11.85" hidden="1" customHeight="1" outlineLevel="4">
      <c r="A5706" s="1165">
        <v>2.2999999999999998</v>
      </c>
      <c r="B5706" s="1159" t="s">
        <v>10206</v>
      </c>
      <c r="C5706" s="1154" t="s">
        <v>763</v>
      </c>
      <c r="D5706" s="1156">
        <v>2.96</v>
      </c>
    </row>
    <row r="5707" spans="1:4" ht="11.85" hidden="1" customHeight="1" outlineLevel="4">
      <c r="A5707" s="1154" t="s">
        <v>9937</v>
      </c>
      <c r="B5707" s="1159" t="s">
        <v>10207</v>
      </c>
      <c r="C5707" s="1154" t="s">
        <v>763</v>
      </c>
      <c r="D5707" s="1156">
        <v>3.55</v>
      </c>
    </row>
    <row r="5708" spans="1:4" ht="11.85" hidden="1" customHeight="1" outlineLevel="4">
      <c r="A5708" s="1166">
        <v>2.62</v>
      </c>
      <c r="B5708" s="1159" t="s">
        <v>10208</v>
      </c>
      <c r="C5708" s="1154" t="s">
        <v>763</v>
      </c>
      <c r="D5708" s="1156">
        <v>3.87</v>
      </c>
    </row>
    <row r="5709" spans="1:4" ht="11.85" hidden="1" customHeight="1" outlineLevel="4">
      <c r="A5709" s="1165">
        <v>2.6</v>
      </c>
      <c r="B5709" s="1159" t="s">
        <v>10209</v>
      </c>
      <c r="C5709" s="1154" t="s">
        <v>763</v>
      </c>
      <c r="D5709" s="1156">
        <v>3.34</v>
      </c>
    </row>
    <row r="5710" spans="1:4" ht="11.85" hidden="1" customHeight="1" outlineLevel="4">
      <c r="A5710" s="1154" t="s">
        <v>9939</v>
      </c>
      <c r="B5710" s="1159" t="s">
        <v>10210</v>
      </c>
      <c r="C5710" s="1154" t="s">
        <v>763</v>
      </c>
      <c r="D5710" s="1156">
        <v>3.47</v>
      </c>
    </row>
    <row r="5711" spans="1:4" ht="11.85" hidden="1" customHeight="1" outlineLevel="4">
      <c r="A5711" s="1166">
        <v>2.85</v>
      </c>
      <c r="B5711" s="1159" t="s">
        <v>10211</v>
      </c>
      <c r="C5711" s="1154" t="s">
        <v>763</v>
      </c>
      <c r="D5711" s="1156">
        <v>3.67</v>
      </c>
    </row>
    <row r="5712" spans="1:4" ht="11.85" hidden="1" customHeight="1" outlineLevel="4">
      <c r="A5712" s="1154" t="s">
        <v>9942</v>
      </c>
      <c r="B5712" s="1159" t="s">
        <v>10212</v>
      </c>
      <c r="C5712" s="1154" t="s">
        <v>763</v>
      </c>
      <c r="D5712" s="1156">
        <v>3.79</v>
      </c>
    </row>
    <row r="5713" spans="1:4" ht="11.85" hidden="1" customHeight="1" outlineLevel="4">
      <c r="A5713" s="1154" t="s">
        <v>10213</v>
      </c>
      <c r="B5713" s="1159" t="s">
        <v>10214</v>
      </c>
      <c r="C5713" s="1154" t="s">
        <v>763</v>
      </c>
      <c r="D5713" s="1156">
        <v>5.77</v>
      </c>
    </row>
    <row r="5714" spans="1:4" ht="11.85" hidden="1" customHeight="1" outlineLevel="4">
      <c r="A5714" s="1160">
        <v>4</v>
      </c>
      <c r="B5714" s="1159" t="s">
        <v>10215</v>
      </c>
      <c r="C5714" s="1154" t="s">
        <v>763</v>
      </c>
      <c r="D5714" s="1156">
        <v>5.15</v>
      </c>
    </row>
    <row r="5715" spans="1:4" ht="11.85" hidden="1" customHeight="1" outlineLevel="4">
      <c r="A5715" s="1154" t="s">
        <v>9981</v>
      </c>
      <c r="B5715" s="1159" t="s">
        <v>10216</v>
      </c>
      <c r="C5715" s="1154" t="s">
        <v>763</v>
      </c>
      <c r="D5715" s="1156">
        <v>6.71</v>
      </c>
    </row>
    <row r="5716" spans="1:4" ht="11.85" hidden="1" customHeight="1" outlineLevel="3" collapsed="1">
      <c r="A5716" s="1140"/>
      <c r="B5716" s="1145" t="s">
        <v>10217</v>
      </c>
      <c r="C5716" s="1140"/>
      <c r="D5716" s="1141">
        <v>7.04</v>
      </c>
    </row>
    <row r="5717" spans="1:4" ht="11.85" hidden="1" customHeight="1" outlineLevel="4">
      <c r="A5717" s="1165">
        <v>1.6</v>
      </c>
      <c r="B5717" s="1159" t="s">
        <v>10218</v>
      </c>
      <c r="C5717" s="1154" t="s">
        <v>763</v>
      </c>
      <c r="D5717" s="1156">
        <v>2.68</v>
      </c>
    </row>
    <row r="5718" spans="1:4" ht="11.85" hidden="1" customHeight="1" outlineLevel="4">
      <c r="A5718" s="1165">
        <v>1.7</v>
      </c>
      <c r="B5718" s="1159" t="s">
        <v>10219</v>
      </c>
      <c r="C5718" s="1154" t="s">
        <v>763</v>
      </c>
      <c r="D5718" s="1156">
        <v>2.0299999999999998</v>
      </c>
    </row>
    <row r="5719" spans="1:4" ht="11.85" hidden="1" customHeight="1" outlineLevel="4">
      <c r="A5719" s="1165">
        <v>1.8</v>
      </c>
      <c r="B5719" s="1159" t="s">
        <v>10220</v>
      </c>
      <c r="C5719" s="1154" t="s">
        <v>763</v>
      </c>
      <c r="D5719" s="1156">
        <v>3.02</v>
      </c>
    </row>
    <row r="5720" spans="1:4" ht="11.85" hidden="1" customHeight="1" outlineLevel="4">
      <c r="A5720" s="1165">
        <v>1.9</v>
      </c>
      <c r="B5720" s="1159" t="s">
        <v>10221</v>
      </c>
      <c r="C5720" s="1154" t="s">
        <v>763</v>
      </c>
      <c r="D5720" s="1156">
        <v>2.69</v>
      </c>
    </row>
    <row r="5721" spans="1:4" ht="11.85" hidden="1" customHeight="1" outlineLevel="4">
      <c r="A5721" s="1166">
        <v>2.0299999999999998</v>
      </c>
      <c r="B5721" s="1159" t="s">
        <v>10222</v>
      </c>
      <c r="C5721" s="1154" t="s">
        <v>763</v>
      </c>
      <c r="D5721" s="1156">
        <v>2.42</v>
      </c>
    </row>
    <row r="5722" spans="1:4" ht="11.85" hidden="1" customHeight="1" outlineLevel="4">
      <c r="A5722" s="1165">
        <v>2.2999999999999998</v>
      </c>
      <c r="B5722" s="1159" t="s">
        <v>10223</v>
      </c>
      <c r="C5722" s="1154" t="s">
        <v>763</v>
      </c>
      <c r="D5722" s="1156">
        <v>3.86</v>
      </c>
    </row>
    <row r="5723" spans="1:4" ht="11.85" hidden="1" customHeight="1" outlineLevel="4">
      <c r="A5723" s="1165">
        <v>2.4</v>
      </c>
      <c r="B5723" s="1159" t="s">
        <v>10224</v>
      </c>
      <c r="C5723" s="1154" t="s">
        <v>763</v>
      </c>
      <c r="D5723" s="1156">
        <v>3.39</v>
      </c>
    </row>
    <row r="5724" spans="1:4" ht="11.85" hidden="1" customHeight="1" outlineLevel="4">
      <c r="A5724" s="1165">
        <v>2.6</v>
      </c>
      <c r="B5724" s="1159" t="s">
        <v>10225</v>
      </c>
      <c r="C5724" s="1154" t="s">
        <v>763</v>
      </c>
      <c r="D5724" s="1156">
        <v>3.68</v>
      </c>
    </row>
    <row r="5725" spans="1:4" ht="11.85" hidden="1" customHeight="1" outlineLevel="4">
      <c r="A5725" s="1166">
        <v>2.85</v>
      </c>
      <c r="B5725" s="1159" t="s">
        <v>10226</v>
      </c>
      <c r="C5725" s="1154" t="s">
        <v>763</v>
      </c>
      <c r="D5725" s="1156">
        <v>4.78</v>
      </c>
    </row>
    <row r="5726" spans="1:4" ht="11.85" hidden="1" customHeight="1" outlineLevel="4">
      <c r="A5726" s="1166">
        <v>2.95</v>
      </c>
      <c r="B5726" s="1159" t="s">
        <v>10227</v>
      </c>
      <c r="C5726" s="1154" t="s">
        <v>763</v>
      </c>
      <c r="D5726" s="1156">
        <v>4.95</v>
      </c>
    </row>
    <row r="5727" spans="1:4" ht="11.85" hidden="1" customHeight="1" outlineLevel="4">
      <c r="A5727" s="1165">
        <v>3.2</v>
      </c>
      <c r="B5727" s="1159" t="s">
        <v>10228</v>
      </c>
      <c r="C5727" s="1154" t="s">
        <v>763</v>
      </c>
      <c r="D5727" s="1156">
        <v>4.53</v>
      </c>
    </row>
    <row r="5728" spans="1:4" ht="11.85" hidden="1" customHeight="1" outlineLevel="4">
      <c r="A5728" s="1165">
        <v>3.4</v>
      </c>
      <c r="B5728" s="1159" t="s">
        <v>10229</v>
      </c>
      <c r="C5728" s="1154" t="s">
        <v>763</v>
      </c>
      <c r="D5728" s="1156">
        <v>4.82</v>
      </c>
    </row>
    <row r="5729" spans="1:4" ht="11.85" hidden="1" customHeight="1" outlineLevel="4">
      <c r="A5729" s="1165">
        <v>4.2</v>
      </c>
      <c r="B5729" s="1159" t="s">
        <v>10230</v>
      </c>
      <c r="C5729" s="1154" t="s">
        <v>763</v>
      </c>
      <c r="D5729" s="1156">
        <v>5.94</v>
      </c>
    </row>
    <row r="5730" spans="1:4" ht="11.85" hidden="1" customHeight="1" outlineLevel="4">
      <c r="A5730" s="1160">
        <v>4</v>
      </c>
      <c r="B5730" s="1159" t="s">
        <v>10231</v>
      </c>
      <c r="C5730" s="1154" t="s">
        <v>763</v>
      </c>
      <c r="D5730" s="1156">
        <v>6.71</v>
      </c>
    </row>
    <row r="5731" spans="1:4" ht="11.85" hidden="1" customHeight="1" outlineLevel="4">
      <c r="A5731" s="1165">
        <v>5.9</v>
      </c>
      <c r="B5731" s="1159" t="s">
        <v>10232</v>
      </c>
      <c r="C5731" s="1154" t="s">
        <v>763</v>
      </c>
      <c r="D5731" s="1156">
        <v>7.04</v>
      </c>
    </row>
    <row r="5732" spans="1:4" ht="11.85" hidden="1" customHeight="1" outlineLevel="3" collapsed="1">
      <c r="A5732" s="1140"/>
      <c r="B5732" s="1145" t="s">
        <v>10233</v>
      </c>
      <c r="C5732" s="1140"/>
      <c r="D5732" s="1141">
        <v>10.07</v>
      </c>
    </row>
    <row r="5733" spans="1:4" ht="11.85" hidden="1" customHeight="1" outlineLevel="4">
      <c r="A5733" s="1165">
        <v>2.4</v>
      </c>
      <c r="B5733" s="1159" t="s">
        <v>10234</v>
      </c>
      <c r="C5733" s="1154" t="s">
        <v>763</v>
      </c>
      <c r="D5733" s="1156">
        <v>2.57</v>
      </c>
    </row>
    <row r="5734" spans="1:4" ht="11.85" hidden="1" customHeight="1" outlineLevel="4">
      <c r="A5734" s="1154"/>
      <c r="B5734" s="1159" t="s">
        <v>10235</v>
      </c>
      <c r="C5734" s="1154" t="s">
        <v>763</v>
      </c>
      <c r="D5734" s="1156">
        <v>10.07</v>
      </c>
    </row>
    <row r="5735" spans="1:4" ht="11.85" hidden="1" customHeight="1" outlineLevel="3" collapsed="1">
      <c r="A5735" s="1140"/>
      <c r="B5735" s="1145" t="s">
        <v>10236</v>
      </c>
      <c r="C5735" s="1140"/>
      <c r="D5735" s="1141">
        <v>12.06</v>
      </c>
    </row>
    <row r="5736" spans="1:4" ht="11.85" hidden="1" customHeight="1" outlineLevel="4">
      <c r="A5736" s="1166">
        <v>1.51</v>
      </c>
      <c r="B5736" s="1159" t="s">
        <v>10237</v>
      </c>
      <c r="C5736" s="1154" t="s">
        <v>763</v>
      </c>
      <c r="D5736" s="1156">
        <v>3.32</v>
      </c>
    </row>
    <row r="5737" spans="1:4" ht="11.85" hidden="1" customHeight="1" outlineLevel="4">
      <c r="A5737" s="1166">
        <v>2.04</v>
      </c>
      <c r="B5737" s="1159" t="s">
        <v>10238</v>
      </c>
      <c r="C5737" s="1154" t="s">
        <v>763</v>
      </c>
      <c r="D5737" s="1156">
        <v>4.47</v>
      </c>
    </row>
    <row r="5738" spans="1:4" ht="11.85" hidden="1" customHeight="1" outlineLevel="4">
      <c r="A5738" s="1165">
        <v>2</v>
      </c>
      <c r="B5738" s="1159" t="s">
        <v>10239</v>
      </c>
      <c r="C5738" s="1154" t="s">
        <v>763</v>
      </c>
      <c r="D5738" s="1156">
        <v>4.3899999999999997</v>
      </c>
    </row>
    <row r="5739" spans="1:4" ht="11.85" hidden="1" customHeight="1" outlineLevel="4">
      <c r="A5739" s="1166">
        <v>2.37</v>
      </c>
      <c r="B5739" s="1159" t="s">
        <v>10240</v>
      </c>
      <c r="C5739" s="1154" t="s">
        <v>763</v>
      </c>
      <c r="D5739" s="1156">
        <v>5.2</v>
      </c>
    </row>
    <row r="5740" spans="1:4" ht="11.85" hidden="1" customHeight="1" outlineLevel="4">
      <c r="A5740" s="1166">
        <v>2.4500000000000002</v>
      </c>
      <c r="B5740" s="1159" t="s">
        <v>10241</v>
      </c>
      <c r="C5740" s="1154" t="s">
        <v>763</v>
      </c>
      <c r="D5740" s="1156">
        <v>6.35</v>
      </c>
    </row>
    <row r="5741" spans="1:4" ht="11.85" hidden="1" customHeight="1" outlineLevel="4">
      <c r="A5741" s="1166">
        <v>2.65</v>
      </c>
      <c r="B5741" s="1159" t="s">
        <v>10242</v>
      </c>
      <c r="C5741" s="1154" t="s">
        <v>763</v>
      </c>
      <c r="D5741" s="1156">
        <v>5.81</v>
      </c>
    </row>
    <row r="5742" spans="1:4" ht="11.85" hidden="1" customHeight="1" outlineLevel="4">
      <c r="A5742" s="1166">
        <v>2.75</v>
      </c>
      <c r="B5742" s="1159" t="s">
        <v>10243</v>
      </c>
      <c r="C5742" s="1154" t="s">
        <v>763</v>
      </c>
      <c r="D5742" s="1156">
        <v>6.03</v>
      </c>
    </row>
    <row r="5743" spans="1:4" ht="11.85" hidden="1" customHeight="1" outlineLevel="4">
      <c r="A5743" s="1165">
        <v>2.8</v>
      </c>
      <c r="B5743" s="1159" t="s">
        <v>10244</v>
      </c>
      <c r="C5743" s="1154" t="s">
        <v>763</v>
      </c>
      <c r="D5743" s="1156">
        <v>6.14</v>
      </c>
    </row>
    <row r="5744" spans="1:4" ht="11.85" hidden="1" customHeight="1" outlineLevel="4">
      <c r="A5744" s="1166">
        <v>2.95</v>
      </c>
      <c r="B5744" s="1159" t="s">
        <v>10245</v>
      </c>
      <c r="C5744" s="1154" t="s">
        <v>763</v>
      </c>
      <c r="D5744" s="1156">
        <v>9.0399999999999991</v>
      </c>
    </row>
    <row r="5745" spans="1:4" ht="11.85" hidden="1" customHeight="1" outlineLevel="4">
      <c r="A5745" s="1154" t="s">
        <v>10246</v>
      </c>
      <c r="B5745" s="1159" t="s">
        <v>10247</v>
      </c>
      <c r="C5745" s="1154" t="s">
        <v>763</v>
      </c>
      <c r="D5745" s="1156">
        <v>8.4700000000000006</v>
      </c>
    </row>
    <row r="5746" spans="1:4" ht="11.85" hidden="1" customHeight="1" outlineLevel="4">
      <c r="A5746" s="1166">
        <v>3.44</v>
      </c>
      <c r="B5746" s="1159" t="s">
        <v>10248</v>
      </c>
      <c r="C5746" s="1154" t="s">
        <v>763</v>
      </c>
      <c r="D5746" s="1156">
        <v>7.54</v>
      </c>
    </row>
    <row r="5747" spans="1:4" ht="11.85" hidden="1" customHeight="1" outlineLevel="4">
      <c r="A5747" s="1154"/>
      <c r="B5747" s="1159" t="s">
        <v>10249</v>
      </c>
      <c r="C5747" s="1154" t="s">
        <v>763</v>
      </c>
      <c r="D5747" s="1156">
        <v>10.17</v>
      </c>
    </row>
    <row r="5748" spans="1:4" ht="11.85" hidden="1" customHeight="1" outlineLevel="4">
      <c r="A5748" s="1154"/>
      <c r="B5748" s="1159" t="s">
        <v>10250</v>
      </c>
      <c r="C5748" s="1154" t="s">
        <v>763</v>
      </c>
      <c r="D5748" s="1156">
        <v>12.06</v>
      </c>
    </row>
    <row r="5749" spans="1:4" ht="11.85" hidden="1" customHeight="1" outlineLevel="3" collapsed="1">
      <c r="A5749" s="1140"/>
      <c r="B5749" s="1145" t="s">
        <v>10251</v>
      </c>
      <c r="C5749" s="1140"/>
      <c r="D5749" s="1141">
        <v>12.92</v>
      </c>
    </row>
    <row r="5750" spans="1:4" ht="11.85" hidden="1" customHeight="1" outlineLevel="4">
      <c r="A5750" s="1154"/>
      <c r="B5750" s="1159" t="s">
        <v>10252</v>
      </c>
      <c r="C5750" s="1154" t="s">
        <v>763</v>
      </c>
      <c r="D5750" s="1156">
        <v>12.92</v>
      </c>
    </row>
    <row r="5751" spans="1:4" ht="11.85" hidden="1" customHeight="1" outlineLevel="3" collapsed="1">
      <c r="A5751" s="1140"/>
      <c r="B5751" s="1145" t="s">
        <v>10253</v>
      </c>
      <c r="C5751" s="1140"/>
      <c r="D5751" s="1141">
        <v>15.4</v>
      </c>
    </row>
    <row r="5752" spans="1:4" ht="11.85" hidden="1" customHeight="1" outlineLevel="4">
      <c r="A5752" s="1165">
        <v>2.2999999999999998</v>
      </c>
      <c r="B5752" s="1159" t="s">
        <v>10254</v>
      </c>
      <c r="C5752" s="1154" t="s">
        <v>763</v>
      </c>
      <c r="D5752" s="1156">
        <v>6.8</v>
      </c>
    </row>
    <row r="5753" spans="1:4" ht="11.85" hidden="1" customHeight="1" outlineLevel="4">
      <c r="A5753" s="1165">
        <v>3.2</v>
      </c>
      <c r="B5753" s="1159" t="s">
        <v>10255</v>
      </c>
      <c r="C5753" s="1154" t="s">
        <v>763</v>
      </c>
      <c r="D5753" s="1156">
        <v>6.8</v>
      </c>
    </row>
    <row r="5754" spans="1:4" ht="11.85" hidden="1" customHeight="1" outlineLevel="4">
      <c r="A5754" s="1154"/>
      <c r="B5754" s="1159" t="s">
        <v>10256</v>
      </c>
      <c r="C5754" s="1154" t="s">
        <v>763</v>
      </c>
      <c r="D5754" s="1156">
        <v>15.4</v>
      </c>
    </row>
    <row r="5755" spans="1:4" ht="11.85" hidden="1" customHeight="1" outlineLevel="4">
      <c r="A5755" s="1154"/>
      <c r="B5755" s="1159" t="s">
        <v>10257</v>
      </c>
      <c r="C5755" s="1154" t="s">
        <v>763</v>
      </c>
      <c r="D5755" s="1156">
        <v>11.86</v>
      </c>
    </row>
    <row r="5756" spans="1:4" ht="11.85" hidden="1" customHeight="1" outlineLevel="2" collapsed="1">
      <c r="A5756" s="1140"/>
      <c r="B5756" s="1143" t="s">
        <v>9916</v>
      </c>
      <c r="C5756" s="1140"/>
      <c r="D5756" s="1141">
        <v>16.850000000000001</v>
      </c>
    </row>
    <row r="5757" spans="1:4" ht="11.85" hidden="1" customHeight="1" outlineLevel="3" collapsed="1">
      <c r="A5757" s="1140"/>
      <c r="B5757" s="1145" t="s">
        <v>10258</v>
      </c>
      <c r="C5757" s="1140"/>
      <c r="D5757" s="1141">
        <v>16.850000000000001</v>
      </c>
    </row>
    <row r="5758" spans="1:4" ht="11.85" hidden="1" customHeight="1" outlineLevel="4">
      <c r="A5758" s="1166">
        <v>1.25</v>
      </c>
      <c r="B5758" s="1159" t="s">
        <v>10259</v>
      </c>
      <c r="C5758" s="1154" t="s">
        <v>763</v>
      </c>
      <c r="D5758" s="1156">
        <v>5.07</v>
      </c>
    </row>
    <row r="5759" spans="1:4" ht="11.85" hidden="1" customHeight="1" outlineLevel="4">
      <c r="A5759" s="1166">
        <v>1.45</v>
      </c>
      <c r="B5759" s="1159" t="s">
        <v>10260</v>
      </c>
      <c r="C5759" s="1154" t="s">
        <v>763</v>
      </c>
      <c r="D5759" s="1156">
        <v>6.21</v>
      </c>
    </row>
    <row r="5760" spans="1:4" ht="11.85" hidden="1" customHeight="1" outlineLevel="4">
      <c r="A5760" s="1165">
        <v>1.5</v>
      </c>
      <c r="B5760" s="1159" t="s">
        <v>10261</v>
      </c>
      <c r="C5760" s="1154" t="s">
        <v>763</v>
      </c>
      <c r="D5760" s="1156">
        <v>4.1900000000000004</v>
      </c>
    </row>
    <row r="5761" spans="1:4" ht="11.85" hidden="1" customHeight="1" outlineLevel="4">
      <c r="A5761" s="1165">
        <v>1.6</v>
      </c>
      <c r="B5761" s="1159" t="s">
        <v>10262</v>
      </c>
      <c r="C5761" s="1154" t="s">
        <v>763</v>
      </c>
      <c r="D5761" s="1156">
        <v>4.72</v>
      </c>
    </row>
    <row r="5762" spans="1:4" ht="11.85" hidden="1" customHeight="1" outlineLevel="4">
      <c r="A5762" s="1165">
        <v>1.9</v>
      </c>
      <c r="B5762" s="1159" t="s">
        <v>10263</v>
      </c>
      <c r="C5762" s="1154" t="s">
        <v>763</v>
      </c>
      <c r="D5762" s="1156">
        <v>5.6</v>
      </c>
    </row>
    <row r="5763" spans="1:4" ht="11.85" hidden="1" customHeight="1" outlineLevel="4">
      <c r="A5763" s="1165">
        <v>2.2999999999999998</v>
      </c>
      <c r="B5763" s="1159" t="s">
        <v>10264</v>
      </c>
      <c r="C5763" s="1154" t="s">
        <v>763</v>
      </c>
      <c r="D5763" s="1156">
        <v>6.78</v>
      </c>
    </row>
    <row r="5764" spans="1:4" ht="11.85" hidden="1" customHeight="1" outlineLevel="4">
      <c r="A5764" s="1165">
        <v>2.4</v>
      </c>
      <c r="B5764" s="1159" t="s">
        <v>10265</v>
      </c>
      <c r="C5764" s="1154" t="s">
        <v>763</v>
      </c>
      <c r="D5764" s="1156">
        <v>7.08</v>
      </c>
    </row>
    <row r="5765" spans="1:4" ht="11.85" hidden="1" customHeight="1" outlineLevel="4">
      <c r="A5765" s="1165">
        <v>2.6</v>
      </c>
      <c r="B5765" s="1159" t="s">
        <v>10266</v>
      </c>
      <c r="C5765" s="1154" t="s">
        <v>763</v>
      </c>
      <c r="D5765" s="1156">
        <v>7.06</v>
      </c>
    </row>
    <row r="5766" spans="1:4" ht="11.85" hidden="1" customHeight="1" outlineLevel="4">
      <c r="A5766" s="1165">
        <v>2.7</v>
      </c>
      <c r="B5766" s="1159" t="s">
        <v>10267</v>
      </c>
      <c r="C5766" s="1154" t="s">
        <v>763</v>
      </c>
      <c r="D5766" s="1156">
        <v>7.96</v>
      </c>
    </row>
    <row r="5767" spans="1:4" ht="11.85" hidden="1" customHeight="1" outlineLevel="4">
      <c r="A5767" s="1166">
        <v>2.85</v>
      </c>
      <c r="B5767" s="1159" t="s">
        <v>10268</v>
      </c>
      <c r="C5767" s="1154" t="s">
        <v>763</v>
      </c>
      <c r="D5767" s="1156">
        <v>7.73</v>
      </c>
    </row>
    <row r="5768" spans="1:4" ht="11.85" hidden="1" customHeight="1" outlineLevel="4">
      <c r="A5768" s="1165">
        <v>3.1</v>
      </c>
      <c r="B5768" s="1159" t="s">
        <v>10269</v>
      </c>
      <c r="C5768" s="1154" t="s">
        <v>763</v>
      </c>
      <c r="D5768" s="1156">
        <v>9.11</v>
      </c>
    </row>
    <row r="5769" spans="1:4" ht="11.85" hidden="1" customHeight="1" outlineLevel="4">
      <c r="A5769" s="1166">
        <v>3.97</v>
      </c>
      <c r="B5769" s="1159" t="s">
        <v>10270</v>
      </c>
      <c r="C5769" s="1154" t="s">
        <v>763</v>
      </c>
      <c r="D5769" s="1156">
        <v>11.08</v>
      </c>
    </row>
    <row r="5770" spans="1:4" ht="11.85" hidden="1" customHeight="1" outlineLevel="4">
      <c r="A5770" s="1165">
        <v>5.9</v>
      </c>
      <c r="B5770" s="1159" t="s">
        <v>10271</v>
      </c>
      <c r="C5770" s="1154" t="s">
        <v>763</v>
      </c>
      <c r="D5770" s="1156">
        <v>16.850000000000001</v>
      </c>
    </row>
    <row r="5771" spans="1:4" ht="11.85" hidden="1" customHeight="1" outlineLevel="3" collapsed="1">
      <c r="A5771" s="1140"/>
      <c r="B5771" s="1145" t="s">
        <v>10272</v>
      </c>
      <c r="C5771" s="1140"/>
      <c r="D5771" s="1141">
        <v>11.48</v>
      </c>
    </row>
    <row r="5772" spans="1:4" ht="11.85" hidden="1" customHeight="1" outlineLevel="4">
      <c r="A5772" s="1165">
        <v>2.7</v>
      </c>
      <c r="B5772" s="1159" t="s">
        <v>10273</v>
      </c>
      <c r="C5772" s="1154" t="s">
        <v>763</v>
      </c>
      <c r="D5772" s="1156">
        <v>5.25</v>
      </c>
    </row>
    <row r="5773" spans="1:4" ht="11.85" hidden="1" customHeight="1" outlineLevel="4">
      <c r="A5773" s="1154"/>
      <c r="B5773" s="1159" t="s">
        <v>10274</v>
      </c>
      <c r="C5773" s="1154" t="s">
        <v>763</v>
      </c>
      <c r="D5773" s="1156">
        <v>11.48</v>
      </c>
    </row>
    <row r="5774" spans="1:4" ht="11.85" hidden="1" customHeight="1" outlineLevel="3" collapsed="1">
      <c r="A5774" s="1140"/>
      <c r="B5774" s="1145" t="s">
        <v>10275</v>
      </c>
      <c r="C5774" s="1140"/>
      <c r="D5774" s="1141">
        <v>7.29</v>
      </c>
    </row>
    <row r="5775" spans="1:4" ht="11.85" hidden="1" customHeight="1" outlineLevel="4">
      <c r="A5775" s="1166">
        <v>1.34</v>
      </c>
      <c r="B5775" s="1159" t="s">
        <v>10276</v>
      </c>
      <c r="C5775" s="1154" t="s">
        <v>763</v>
      </c>
      <c r="D5775" s="1156">
        <v>1.7</v>
      </c>
    </row>
    <row r="5776" spans="1:4" ht="11.85" hidden="1" customHeight="1" outlineLevel="4">
      <c r="A5776" s="1165">
        <v>1.4</v>
      </c>
      <c r="B5776" s="1159" t="s">
        <v>10277</v>
      </c>
      <c r="C5776" s="1154" t="s">
        <v>763</v>
      </c>
      <c r="D5776" s="1156">
        <v>1.78</v>
      </c>
    </row>
    <row r="5777" spans="1:4" ht="11.85" hidden="1" customHeight="1" outlineLevel="4">
      <c r="A5777" s="1154" t="s">
        <v>9929</v>
      </c>
      <c r="B5777" s="1159" t="s">
        <v>10278</v>
      </c>
      <c r="C5777" s="1154" t="s">
        <v>763</v>
      </c>
      <c r="D5777" s="1156">
        <v>2.2000000000000002</v>
      </c>
    </row>
    <row r="5778" spans="1:4" ht="11.85" hidden="1" customHeight="1" outlineLevel="4">
      <c r="A5778" s="1154" t="s">
        <v>9957</v>
      </c>
      <c r="B5778" s="1159" t="s">
        <v>10279</v>
      </c>
      <c r="C5778" s="1154" t="s">
        <v>763</v>
      </c>
      <c r="D5778" s="1156">
        <v>3.33</v>
      </c>
    </row>
    <row r="5779" spans="1:4" ht="11.85" hidden="1" customHeight="1" outlineLevel="4">
      <c r="A5779" s="1154" t="s">
        <v>9933</v>
      </c>
      <c r="B5779" s="1159" t="s">
        <v>10280</v>
      </c>
      <c r="C5779" s="1154" t="s">
        <v>763</v>
      </c>
      <c r="D5779" s="1156">
        <v>3</v>
      </c>
    </row>
    <row r="5780" spans="1:4" ht="11.85" hidden="1" customHeight="1" outlineLevel="4">
      <c r="A5780" s="1154" t="s">
        <v>10075</v>
      </c>
      <c r="B5780" s="1159" t="s">
        <v>10281</v>
      </c>
      <c r="C5780" s="1154" t="s">
        <v>763</v>
      </c>
      <c r="D5780" s="1156">
        <v>3.16</v>
      </c>
    </row>
    <row r="5781" spans="1:4" ht="11.85" hidden="1" customHeight="1" outlineLevel="4">
      <c r="A5781" s="1166">
        <v>2.65</v>
      </c>
      <c r="B5781" s="1159" t="s">
        <v>10282</v>
      </c>
      <c r="C5781" s="1154" t="s">
        <v>763</v>
      </c>
      <c r="D5781" s="1156">
        <v>4.7</v>
      </c>
    </row>
    <row r="5782" spans="1:4" ht="11.85" hidden="1" customHeight="1" outlineLevel="4">
      <c r="A5782" s="1154" t="s">
        <v>9946</v>
      </c>
      <c r="B5782" s="1159" t="s">
        <v>10283</v>
      </c>
      <c r="C5782" s="1154" t="s">
        <v>763</v>
      </c>
      <c r="D5782" s="1156">
        <v>4.4000000000000004</v>
      </c>
    </row>
    <row r="5783" spans="1:4" ht="11.85" hidden="1" customHeight="1" outlineLevel="4">
      <c r="A5783" s="1154" t="s">
        <v>9981</v>
      </c>
      <c r="B5783" s="1159" t="s">
        <v>10284</v>
      </c>
      <c r="C5783" s="1154" t="s">
        <v>763</v>
      </c>
      <c r="D5783" s="1156">
        <v>7.29</v>
      </c>
    </row>
    <row r="5784" spans="1:4" ht="11.85" hidden="1" customHeight="1" outlineLevel="3" collapsed="1">
      <c r="A5784" s="1140"/>
      <c r="B5784" s="1145" t="s">
        <v>10285</v>
      </c>
      <c r="C5784" s="1140"/>
      <c r="D5784" s="1141">
        <v>3.36</v>
      </c>
    </row>
    <row r="5785" spans="1:4" ht="11.85" hidden="1" customHeight="1" outlineLevel="4">
      <c r="A5785" s="1166">
        <v>1.74</v>
      </c>
      <c r="B5785" s="1159" t="s">
        <v>10286</v>
      </c>
      <c r="C5785" s="1154" t="s">
        <v>763</v>
      </c>
      <c r="D5785" s="1156">
        <v>1.1399999999999999</v>
      </c>
    </row>
    <row r="5786" spans="1:4" ht="11.85" hidden="1" customHeight="1" outlineLevel="4">
      <c r="A5786" s="1166">
        <v>2.65</v>
      </c>
      <c r="B5786" s="1159" t="s">
        <v>10287</v>
      </c>
      <c r="C5786" s="1154" t="s">
        <v>763</v>
      </c>
      <c r="D5786" s="1156">
        <v>1.66</v>
      </c>
    </row>
    <row r="5787" spans="1:4" ht="11.85" hidden="1" customHeight="1" outlineLevel="4">
      <c r="A5787" s="1165">
        <v>2.9</v>
      </c>
      <c r="B5787" s="1159" t="s">
        <v>10288</v>
      </c>
      <c r="C5787" s="1154" t="s">
        <v>763</v>
      </c>
      <c r="D5787" s="1156">
        <v>1.9</v>
      </c>
    </row>
    <row r="5788" spans="1:4" ht="11.85" hidden="1" customHeight="1" outlineLevel="4">
      <c r="A5788" s="1154"/>
      <c r="B5788" s="1159" t="s">
        <v>10289</v>
      </c>
      <c r="C5788" s="1154" t="s">
        <v>763</v>
      </c>
      <c r="D5788" s="1156">
        <v>3.36</v>
      </c>
    </row>
    <row r="5789" spans="1:4" ht="11.85" hidden="1" customHeight="1" outlineLevel="3" collapsed="1">
      <c r="A5789" s="1140"/>
      <c r="B5789" s="1145" t="s">
        <v>10290</v>
      </c>
      <c r="C5789" s="1140"/>
      <c r="D5789" s="1141">
        <v>14.12</v>
      </c>
    </row>
    <row r="5790" spans="1:4" ht="11.85" hidden="1" customHeight="1" outlineLevel="4">
      <c r="A5790" s="1154" t="s">
        <v>9929</v>
      </c>
      <c r="B5790" s="1159" t="s">
        <v>10291</v>
      </c>
      <c r="C5790" s="1154" t="s">
        <v>763</v>
      </c>
      <c r="D5790" s="1156">
        <v>3.79</v>
      </c>
    </row>
    <row r="5791" spans="1:4" ht="11.85" hidden="1" customHeight="1" outlineLevel="4">
      <c r="A5791" s="1154" t="s">
        <v>9933</v>
      </c>
      <c r="B5791" s="1159" t="s">
        <v>10292</v>
      </c>
      <c r="C5791" s="1154" t="s">
        <v>763</v>
      </c>
      <c r="D5791" s="1156">
        <v>4.5</v>
      </c>
    </row>
    <row r="5792" spans="1:4" ht="11.85" hidden="1" customHeight="1" outlineLevel="4">
      <c r="A5792" s="1154" t="s">
        <v>10075</v>
      </c>
      <c r="B5792" s="1159" t="s">
        <v>10293</v>
      </c>
      <c r="C5792" s="1154" t="s">
        <v>763</v>
      </c>
      <c r="D5792" s="1156">
        <v>6.11</v>
      </c>
    </row>
    <row r="5793" spans="1:4" ht="11.85" hidden="1" customHeight="1" outlineLevel="4">
      <c r="A5793" s="1154" t="s">
        <v>10053</v>
      </c>
      <c r="B5793" s="1159" t="s">
        <v>10294</v>
      </c>
      <c r="C5793" s="1154" t="s">
        <v>763</v>
      </c>
      <c r="D5793" s="1156">
        <v>6.91</v>
      </c>
    </row>
    <row r="5794" spans="1:4" ht="11.85" hidden="1" customHeight="1" outlineLevel="4">
      <c r="A5794" s="1154" t="s">
        <v>9939</v>
      </c>
      <c r="B5794" s="1159" t="s">
        <v>10295</v>
      </c>
      <c r="C5794" s="1154" t="s">
        <v>763</v>
      </c>
      <c r="D5794" s="1156">
        <v>6.5</v>
      </c>
    </row>
    <row r="5795" spans="1:4" ht="11.85" hidden="1" customHeight="1" outlineLevel="4">
      <c r="A5795" s="1154" t="s">
        <v>9970</v>
      </c>
      <c r="B5795" s="1159" t="s">
        <v>10296</v>
      </c>
      <c r="C5795" s="1154" t="s">
        <v>763</v>
      </c>
      <c r="D5795" s="1156">
        <v>7.57</v>
      </c>
    </row>
    <row r="5796" spans="1:4" ht="11.85" hidden="1" customHeight="1" outlineLevel="4">
      <c r="A5796" s="1154" t="s">
        <v>9946</v>
      </c>
      <c r="B5796" s="1159" t="s">
        <v>10297</v>
      </c>
      <c r="C5796" s="1154" t="s">
        <v>763</v>
      </c>
      <c r="D5796" s="1156">
        <v>6.5</v>
      </c>
    </row>
    <row r="5797" spans="1:4" ht="11.85" hidden="1" customHeight="1" outlineLevel="4">
      <c r="A5797" s="1165">
        <v>3.9</v>
      </c>
      <c r="B5797" s="1159" t="s">
        <v>10298</v>
      </c>
      <c r="C5797" s="1154" t="s">
        <v>763</v>
      </c>
      <c r="D5797" s="1156">
        <v>12.13</v>
      </c>
    </row>
    <row r="5798" spans="1:4" ht="11.85" hidden="1" customHeight="1" outlineLevel="4">
      <c r="A5798" s="1165">
        <v>4.2</v>
      </c>
      <c r="B5798" s="1159" t="s">
        <v>10299</v>
      </c>
      <c r="C5798" s="1154" t="s">
        <v>763</v>
      </c>
      <c r="D5798" s="1156">
        <v>6.5</v>
      </c>
    </row>
    <row r="5799" spans="1:4" ht="11.85" hidden="1" customHeight="1" outlineLevel="4">
      <c r="A5799" s="1154" t="s">
        <v>9981</v>
      </c>
      <c r="B5799" s="1159" t="s">
        <v>10300</v>
      </c>
      <c r="C5799" s="1154" t="s">
        <v>763</v>
      </c>
      <c r="D5799" s="1156">
        <v>14.12</v>
      </c>
    </row>
    <row r="5800" spans="1:4" ht="11.85" hidden="1" customHeight="1" outlineLevel="3" collapsed="1">
      <c r="A5800" s="1140"/>
      <c r="B5800" s="1145" t="s">
        <v>10301</v>
      </c>
      <c r="C5800" s="1140"/>
      <c r="D5800" s="1141">
        <v>6.71</v>
      </c>
    </row>
    <row r="5801" spans="1:4" ht="11.85" hidden="1" customHeight="1" outlineLevel="4">
      <c r="A5801" s="1154" t="s">
        <v>9929</v>
      </c>
      <c r="B5801" s="1159" t="s">
        <v>10302</v>
      </c>
      <c r="C5801" s="1154" t="s">
        <v>763</v>
      </c>
      <c r="D5801" s="1156">
        <v>2.06</v>
      </c>
    </row>
    <row r="5802" spans="1:4" ht="11.85" hidden="1" customHeight="1" outlineLevel="4">
      <c r="A5802" s="1154" t="s">
        <v>9933</v>
      </c>
      <c r="B5802" s="1159" t="s">
        <v>10303</v>
      </c>
      <c r="C5802" s="1154" t="s">
        <v>763</v>
      </c>
      <c r="D5802" s="1156">
        <v>2.44</v>
      </c>
    </row>
    <row r="5803" spans="1:4" ht="11.85" hidden="1" customHeight="1" outlineLevel="4">
      <c r="A5803" s="1154" t="s">
        <v>10075</v>
      </c>
      <c r="B5803" s="1159" t="s">
        <v>10304</v>
      </c>
      <c r="C5803" s="1154" t="s">
        <v>763</v>
      </c>
      <c r="D5803" s="1156">
        <v>2.85</v>
      </c>
    </row>
    <row r="5804" spans="1:4" ht="11.85" hidden="1" customHeight="1" outlineLevel="4">
      <c r="A5804" s="1154" t="s">
        <v>10053</v>
      </c>
      <c r="B5804" s="1159" t="s">
        <v>10305</v>
      </c>
      <c r="C5804" s="1154" t="s">
        <v>763</v>
      </c>
      <c r="D5804" s="1156">
        <v>3.22</v>
      </c>
    </row>
    <row r="5805" spans="1:4" ht="11.85" hidden="1" customHeight="1" outlineLevel="4">
      <c r="A5805" s="1154" t="s">
        <v>9970</v>
      </c>
      <c r="B5805" s="1159" t="s">
        <v>10306</v>
      </c>
      <c r="C5805" s="1154" t="s">
        <v>763</v>
      </c>
      <c r="D5805" s="1156">
        <v>3.53</v>
      </c>
    </row>
    <row r="5806" spans="1:4" ht="11.85" hidden="1" customHeight="1" outlineLevel="4">
      <c r="A5806" s="1166">
        <v>3.54</v>
      </c>
      <c r="B5806" s="1159" t="s">
        <v>10307</v>
      </c>
      <c r="C5806" s="1154" t="s">
        <v>763</v>
      </c>
      <c r="D5806" s="1156">
        <v>4.13</v>
      </c>
    </row>
    <row r="5807" spans="1:4" ht="11.85" hidden="1" customHeight="1" outlineLevel="4">
      <c r="A5807" s="1154" t="s">
        <v>9981</v>
      </c>
      <c r="B5807" s="1159" t="s">
        <v>10308</v>
      </c>
      <c r="C5807" s="1154" t="s">
        <v>763</v>
      </c>
      <c r="D5807" s="1156">
        <v>6.71</v>
      </c>
    </row>
    <row r="5808" spans="1:4" ht="11.85" hidden="1" customHeight="1" outlineLevel="3" collapsed="1">
      <c r="A5808" s="1140"/>
      <c r="B5808" s="1145" t="s">
        <v>10309</v>
      </c>
      <c r="C5808" s="1140"/>
      <c r="D5808" s="1141">
        <v>10.1</v>
      </c>
    </row>
    <row r="5809" spans="1:4" ht="11.85" hidden="1" customHeight="1" outlineLevel="4">
      <c r="A5809" s="1165">
        <v>1.5</v>
      </c>
      <c r="B5809" s="1159" t="s">
        <v>10310</v>
      </c>
      <c r="C5809" s="1154" t="s">
        <v>763</v>
      </c>
      <c r="D5809" s="1156">
        <v>2.57</v>
      </c>
    </row>
    <row r="5810" spans="1:4" ht="11.85" hidden="1" customHeight="1" outlineLevel="4">
      <c r="A5810" s="1165">
        <v>1.6</v>
      </c>
      <c r="B5810" s="1159" t="s">
        <v>10311</v>
      </c>
      <c r="C5810" s="1154" t="s">
        <v>763</v>
      </c>
      <c r="D5810" s="1156">
        <v>2.68</v>
      </c>
    </row>
    <row r="5811" spans="1:4" ht="11.85" hidden="1" customHeight="1" outlineLevel="4">
      <c r="A5811" s="1165">
        <v>1.8</v>
      </c>
      <c r="B5811" s="1159" t="s">
        <v>10312</v>
      </c>
      <c r="C5811" s="1154" t="s">
        <v>763</v>
      </c>
      <c r="D5811" s="1156">
        <v>3.67</v>
      </c>
    </row>
    <row r="5812" spans="1:4" ht="11.85" hidden="1" customHeight="1" outlineLevel="4">
      <c r="A5812" s="1165">
        <v>1.9</v>
      </c>
      <c r="B5812" s="1159" t="s">
        <v>10313</v>
      </c>
      <c r="C5812" s="1154" t="s">
        <v>763</v>
      </c>
      <c r="D5812" s="1156">
        <v>3.18</v>
      </c>
    </row>
    <row r="5813" spans="1:4" ht="11.85" hidden="1" customHeight="1" outlineLevel="4">
      <c r="A5813" s="1165">
        <v>2.2999999999999998</v>
      </c>
      <c r="B5813" s="1159" t="s">
        <v>10314</v>
      </c>
      <c r="C5813" s="1154" t="s">
        <v>763</v>
      </c>
      <c r="D5813" s="1156">
        <v>3.94</v>
      </c>
    </row>
    <row r="5814" spans="1:4" ht="11.85" hidden="1" customHeight="1" outlineLevel="4">
      <c r="A5814" s="1165">
        <v>2.4</v>
      </c>
      <c r="B5814" s="1159" t="s">
        <v>10315</v>
      </c>
      <c r="C5814" s="1154" t="s">
        <v>763</v>
      </c>
      <c r="D5814" s="1156">
        <v>4.0199999999999996</v>
      </c>
    </row>
    <row r="5815" spans="1:4" ht="11.85" hidden="1" customHeight="1" outlineLevel="4">
      <c r="A5815" s="1165">
        <v>2.6</v>
      </c>
      <c r="B5815" s="1159" t="s">
        <v>10316</v>
      </c>
      <c r="C5815" s="1154" t="s">
        <v>763</v>
      </c>
      <c r="D5815" s="1156">
        <v>4.45</v>
      </c>
    </row>
    <row r="5816" spans="1:4" ht="11.85" hidden="1" customHeight="1" outlineLevel="4">
      <c r="A5816" s="1165">
        <v>2.7</v>
      </c>
      <c r="B5816" s="1159" t="s">
        <v>10317</v>
      </c>
      <c r="C5816" s="1154" t="s">
        <v>763</v>
      </c>
      <c r="D5816" s="1156">
        <v>4.53</v>
      </c>
    </row>
    <row r="5817" spans="1:4" ht="11.85" hidden="1" customHeight="1" outlineLevel="4">
      <c r="A5817" s="1165">
        <v>3.1</v>
      </c>
      <c r="B5817" s="1159" t="s">
        <v>10318</v>
      </c>
      <c r="C5817" s="1154" t="s">
        <v>763</v>
      </c>
      <c r="D5817" s="1156">
        <v>6.32</v>
      </c>
    </row>
    <row r="5818" spans="1:4" ht="11.85" hidden="1" customHeight="1" outlineLevel="4">
      <c r="A5818" s="1165">
        <v>3.2</v>
      </c>
      <c r="B5818" s="1159" t="s">
        <v>10319</v>
      </c>
      <c r="C5818" s="1154" t="s">
        <v>763</v>
      </c>
      <c r="D5818" s="1156">
        <v>6.52</v>
      </c>
    </row>
    <row r="5819" spans="1:4" ht="11.85" hidden="1" customHeight="1" outlineLevel="4">
      <c r="A5819" s="1165">
        <v>3.4</v>
      </c>
      <c r="B5819" s="1159" t="s">
        <v>10320</v>
      </c>
      <c r="C5819" s="1154" t="s">
        <v>763</v>
      </c>
      <c r="D5819" s="1156">
        <v>6.93</v>
      </c>
    </row>
    <row r="5820" spans="1:4" ht="11.85" hidden="1" customHeight="1" outlineLevel="4">
      <c r="A5820" s="1165">
        <v>3.9</v>
      </c>
      <c r="B5820" s="1159" t="s">
        <v>10321</v>
      </c>
      <c r="C5820" s="1154" t="s">
        <v>763</v>
      </c>
      <c r="D5820" s="1156">
        <v>6.68</v>
      </c>
    </row>
    <row r="5821" spans="1:4" ht="11.85" hidden="1" customHeight="1" outlineLevel="4">
      <c r="A5821" s="1165">
        <v>5.9</v>
      </c>
      <c r="B5821" s="1159" t="s">
        <v>10322</v>
      </c>
      <c r="C5821" s="1154" t="s">
        <v>763</v>
      </c>
      <c r="D5821" s="1156">
        <v>10.1</v>
      </c>
    </row>
    <row r="5822" spans="1:4" ht="11.85" hidden="1" customHeight="1" outlineLevel="3" collapsed="1">
      <c r="A5822" s="1140"/>
      <c r="B5822" s="1145" t="s">
        <v>10323</v>
      </c>
      <c r="C5822" s="1140"/>
      <c r="D5822" s="1141">
        <v>5.0599999999999996</v>
      </c>
    </row>
    <row r="5823" spans="1:4" ht="11.85" hidden="1" customHeight="1" outlineLevel="4">
      <c r="A5823" s="1165">
        <v>5.5</v>
      </c>
      <c r="B5823" s="1159" t="s">
        <v>10324</v>
      </c>
      <c r="C5823" s="1154" t="s">
        <v>763</v>
      </c>
      <c r="D5823" s="1156">
        <v>1.46</v>
      </c>
    </row>
    <row r="5824" spans="1:4" ht="11.85" hidden="1" customHeight="1" outlineLevel="4">
      <c r="A5824" s="1166">
        <v>2.4300000000000002</v>
      </c>
      <c r="B5824" s="1159" t="s">
        <v>10325</v>
      </c>
      <c r="C5824" s="1154" t="s">
        <v>763</v>
      </c>
      <c r="D5824" s="1156">
        <v>4.24</v>
      </c>
    </row>
    <row r="5825" spans="1:4" ht="11.85" hidden="1" customHeight="1" outlineLevel="4">
      <c r="A5825" s="1166">
        <v>2.5499999999999998</v>
      </c>
      <c r="B5825" s="1159" t="s">
        <v>10326</v>
      </c>
      <c r="C5825" s="1154" t="s">
        <v>763</v>
      </c>
      <c r="D5825" s="1156">
        <v>2.08</v>
      </c>
    </row>
    <row r="5826" spans="1:4" ht="11.85" hidden="1" customHeight="1" outlineLevel="4">
      <c r="A5826" s="1165">
        <v>2.6</v>
      </c>
      <c r="B5826" s="1159" t="s">
        <v>10327</v>
      </c>
      <c r="C5826" s="1154" t="s">
        <v>763</v>
      </c>
      <c r="D5826" s="1156">
        <v>2.12</v>
      </c>
    </row>
    <row r="5827" spans="1:4" ht="11.85" hidden="1" customHeight="1" outlineLevel="4">
      <c r="A5827" s="1165">
        <v>2.7</v>
      </c>
      <c r="B5827" s="1159" t="s">
        <v>10328</v>
      </c>
      <c r="C5827" s="1154" t="s">
        <v>763</v>
      </c>
      <c r="D5827" s="1156">
        <v>2.2000000000000002</v>
      </c>
    </row>
    <row r="5828" spans="1:4" ht="11.85" hidden="1" customHeight="1" outlineLevel="4">
      <c r="A5828" s="1165">
        <v>2.9</v>
      </c>
      <c r="B5828" s="1159" t="s">
        <v>10329</v>
      </c>
      <c r="C5828" s="1154" t="s">
        <v>763</v>
      </c>
      <c r="D5828" s="1156">
        <v>5.0599999999999996</v>
      </c>
    </row>
    <row r="5829" spans="1:4" ht="11.85" hidden="1" customHeight="1" outlineLevel="4">
      <c r="A5829" s="1165">
        <v>3.2</v>
      </c>
      <c r="B5829" s="1159" t="s">
        <v>10330</v>
      </c>
      <c r="C5829" s="1154" t="s">
        <v>763</v>
      </c>
      <c r="D5829" s="1156">
        <v>2.6</v>
      </c>
    </row>
    <row r="5830" spans="1:4" ht="11.85" hidden="1" customHeight="1" outlineLevel="4">
      <c r="A5830" s="1165">
        <v>5.5</v>
      </c>
      <c r="B5830" s="1159" t="s">
        <v>10331</v>
      </c>
      <c r="C5830" s="1154" t="s">
        <v>763</v>
      </c>
      <c r="D5830" s="1156">
        <v>5.0199999999999996</v>
      </c>
    </row>
    <row r="5831" spans="1:4" ht="11.85" hidden="1" customHeight="1" outlineLevel="4">
      <c r="A5831" s="1154"/>
      <c r="B5831" s="1159" t="s">
        <v>10332</v>
      </c>
      <c r="C5831" s="1154" t="s">
        <v>763</v>
      </c>
      <c r="D5831" s="1156">
        <v>4.93</v>
      </c>
    </row>
    <row r="5832" spans="1:4" ht="11.85" hidden="1" customHeight="1" outlineLevel="3" collapsed="1">
      <c r="A5832" s="1140"/>
      <c r="B5832" s="1145" t="s">
        <v>10333</v>
      </c>
      <c r="C5832" s="1140"/>
      <c r="D5832" s="1141">
        <v>12.68</v>
      </c>
    </row>
    <row r="5833" spans="1:4" ht="11.85" hidden="1" customHeight="1" outlineLevel="4">
      <c r="A5833" s="1166">
        <v>2.58</v>
      </c>
      <c r="B5833" s="1159" t="s">
        <v>10334</v>
      </c>
      <c r="C5833" s="1154" t="s">
        <v>763</v>
      </c>
      <c r="D5833" s="1156">
        <v>5.92</v>
      </c>
    </row>
    <row r="5834" spans="1:4" ht="11.85" hidden="1" customHeight="1" outlineLevel="4">
      <c r="A5834" s="1154"/>
      <c r="B5834" s="1159" t="s">
        <v>10335</v>
      </c>
      <c r="C5834" s="1154" t="s">
        <v>763</v>
      </c>
      <c r="D5834" s="1156">
        <v>12.68</v>
      </c>
    </row>
    <row r="5835" spans="1:4" ht="11.85" hidden="1" customHeight="1" outlineLevel="3" collapsed="1">
      <c r="A5835" s="1140"/>
      <c r="B5835" s="1145" t="s">
        <v>10336</v>
      </c>
      <c r="C5835" s="1140"/>
      <c r="D5835" s="1141">
        <v>14.07</v>
      </c>
    </row>
    <row r="5836" spans="1:4" ht="11.85" hidden="1" customHeight="1" outlineLevel="4">
      <c r="A5836" s="1154" t="s">
        <v>10337</v>
      </c>
      <c r="B5836" s="1159" t="s">
        <v>10338</v>
      </c>
      <c r="C5836" s="1154" t="s">
        <v>763</v>
      </c>
      <c r="D5836" s="1156">
        <v>4.5999999999999996</v>
      </c>
    </row>
    <row r="5837" spans="1:4" ht="11.85" hidden="1" customHeight="1" outlineLevel="4">
      <c r="A5837" s="1166">
        <v>5.08</v>
      </c>
      <c r="B5837" s="1159" t="s">
        <v>10339</v>
      </c>
      <c r="C5837" s="1154" t="s">
        <v>763</v>
      </c>
      <c r="D5837" s="1156">
        <v>11.04</v>
      </c>
    </row>
    <row r="5838" spans="1:4" ht="11.85" hidden="1" customHeight="1" outlineLevel="4">
      <c r="A5838" s="1154"/>
      <c r="B5838" s="1159" t="s">
        <v>10340</v>
      </c>
      <c r="C5838" s="1154" t="s">
        <v>763</v>
      </c>
      <c r="D5838" s="1156">
        <v>14.07</v>
      </c>
    </row>
    <row r="5839" spans="1:4" ht="11.85" hidden="1" customHeight="1" outlineLevel="3" collapsed="1">
      <c r="A5839" s="1140"/>
      <c r="B5839" s="1145" t="s">
        <v>10341</v>
      </c>
      <c r="C5839" s="1140"/>
      <c r="D5839" s="1141">
        <v>10.36</v>
      </c>
    </row>
    <row r="5840" spans="1:4" ht="11.85" hidden="1" customHeight="1" outlineLevel="4">
      <c r="A5840" s="1166">
        <v>2.35</v>
      </c>
      <c r="B5840" s="1159" t="s">
        <v>10342</v>
      </c>
      <c r="C5840" s="1154" t="s">
        <v>763</v>
      </c>
      <c r="D5840" s="1156">
        <v>4.43</v>
      </c>
    </row>
    <row r="5841" spans="1:4" ht="11.85" hidden="1" customHeight="1" outlineLevel="4">
      <c r="A5841" s="1166">
        <v>2.4500000000000002</v>
      </c>
      <c r="B5841" s="1159" t="s">
        <v>10343</v>
      </c>
      <c r="C5841" s="1154" t="s">
        <v>763</v>
      </c>
      <c r="D5841" s="1156">
        <v>4.62</v>
      </c>
    </row>
    <row r="5842" spans="1:4" ht="11.85" hidden="1" customHeight="1" outlineLevel="4">
      <c r="A5842" s="1165">
        <v>4.8</v>
      </c>
      <c r="B5842" s="1159" t="s">
        <v>10344</v>
      </c>
      <c r="C5842" s="1154" t="s">
        <v>763</v>
      </c>
      <c r="D5842" s="1156">
        <v>10.17</v>
      </c>
    </row>
    <row r="5843" spans="1:4" ht="11.85" hidden="1" customHeight="1" outlineLevel="4">
      <c r="A5843" s="1165">
        <v>5.5</v>
      </c>
      <c r="B5843" s="1159" t="s">
        <v>10345</v>
      </c>
      <c r="C5843" s="1154" t="s">
        <v>763</v>
      </c>
      <c r="D5843" s="1156">
        <v>10.36</v>
      </c>
    </row>
    <row r="5844" spans="1:4" ht="11.85" hidden="1" customHeight="1" outlineLevel="1" collapsed="1">
      <c r="A5844" s="1140"/>
      <c r="B5844" s="1142" t="s">
        <v>10346</v>
      </c>
      <c r="C5844" s="1140"/>
      <c r="D5844" s="1141">
        <v>174.71</v>
      </c>
    </row>
    <row r="5845" spans="1:4" ht="11.85" hidden="1" customHeight="1" outlineLevel="2" collapsed="1">
      <c r="A5845" s="1140"/>
      <c r="B5845" s="1143" t="s">
        <v>10347</v>
      </c>
      <c r="C5845" s="1140"/>
      <c r="D5845" s="1141">
        <v>32.51</v>
      </c>
    </row>
    <row r="5846" spans="1:4" ht="11.85" hidden="1" customHeight="1" outlineLevel="3" collapsed="1">
      <c r="A5846" s="1140"/>
      <c r="B5846" s="1145" t="s">
        <v>10348</v>
      </c>
      <c r="C5846" s="1140"/>
      <c r="D5846" s="1141">
        <v>30.08</v>
      </c>
    </row>
    <row r="5847" spans="1:4" ht="11.85" hidden="1" customHeight="1" outlineLevel="4">
      <c r="A5847" s="1166">
        <v>1.35</v>
      </c>
      <c r="B5847" s="1159" t="s">
        <v>10349</v>
      </c>
      <c r="C5847" s="1154" t="s">
        <v>763</v>
      </c>
      <c r="D5847" s="1156">
        <v>6.88</v>
      </c>
    </row>
    <row r="5848" spans="1:4" ht="11.85" hidden="1" customHeight="1" outlineLevel="4">
      <c r="A5848" s="1165">
        <v>1.6</v>
      </c>
      <c r="B5848" s="1159" t="s">
        <v>10350</v>
      </c>
      <c r="C5848" s="1154" t="s">
        <v>763</v>
      </c>
      <c r="D5848" s="1156">
        <v>8.16</v>
      </c>
    </row>
    <row r="5849" spans="1:4" ht="11.85" hidden="1" customHeight="1" outlineLevel="4">
      <c r="A5849" s="1165">
        <v>1.9</v>
      </c>
      <c r="B5849" s="1159" t="s">
        <v>10351</v>
      </c>
      <c r="C5849" s="1154" t="s">
        <v>763</v>
      </c>
      <c r="D5849" s="1156">
        <v>9.67</v>
      </c>
    </row>
    <row r="5850" spans="1:4" ht="11.85" hidden="1" customHeight="1" outlineLevel="4">
      <c r="A5850" s="1165">
        <v>2.4</v>
      </c>
      <c r="B5850" s="1159" t="s">
        <v>10352</v>
      </c>
      <c r="C5850" s="1154" t="s">
        <v>763</v>
      </c>
      <c r="D5850" s="1156">
        <v>12.24</v>
      </c>
    </row>
    <row r="5851" spans="1:4" ht="11.85" hidden="1" customHeight="1" outlineLevel="4">
      <c r="A5851" s="1165">
        <v>2.7</v>
      </c>
      <c r="B5851" s="1159" t="s">
        <v>10353</v>
      </c>
      <c r="C5851" s="1154" t="s">
        <v>763</v>
      </c>
      <c r="D5851" s="1156">
        <v>13.77</v>
      </c>
    </row>
    <row r="5852" spans="1:4" ht="11.85" hidden="1" customHeight="1" outlineLevel="4">
      <c r="A5852" s="1166">
        <v>2.95</v>
      </c>
      <c r="B5852" s="1159" t="s">
        <v>10354</v>
      </c>
      <c r="C5852" s="1154" t="s">
        <v>763</v>
      </c>
      <c r="D5852" s="1156">
        <v>15.04</v>
      </c>
    </row>
    <row r="5853" spans="1:4" ht="11.85" hidden="1" customHeight="1" outlineLevel="4">
      <c r="A5853" s="1165">
        <v>3.2</v>
      </c>
      <c r="B5853" s="1159" t="s">
        <v>10355</v>
      </c>
      <c r="C5853" s="1154" t="s">
        <v>763</v>
      </c>
      <c r="D5853" s="1156">
        <v>16.309999999999999</v>
      </c>
    </row>
    <row r="5854" spans="1:4" ht="11.85" hidden="1" customHeight="1" outlineLevel="4">
      <c r="A5854" s="1154" t="s">
        <v>10356</v>
      </c>
      <c r="B5854" s="1159" t="s">
        <v>10357</v>
      </c>
      <c r="C5854" s="1154" t="s">
        <v>763</v>
      </c>
      <c r="D5854" s="1156">
        <v>17.84</v>
      </c>
    </row>
    <row r="5855" spans="1:4" ht="11.85" hidden="1" customHeight="1" outlineLevel="4">
      <c r="A5855" s="1160">
        <v>4</v>
      </c>
      <c r="B5855" s="1159" t="s">
        <v>10358</v>
      </c>
      <c r="C5855" s="1154" t="s">
        <v>763</v>
      </c>
      <c r="D5855" s="1156">
        <v>20.39</v>
      </c>
    </row>
    <row r="5856" spans="1:4" ht="11.85" hidden="1" customHeight="1" outlineLevel="4">
      <c r="A5856" s="1165">
        <v>4.3</v>
      </c>
      <c r="B5856" s="1159" t="s">
        <v>10359</v>
      </c>
      <c r="C5856" s="1154" t="s">
        <v>763</v>
      </c>
      <c r="D5856" s="1156">
        <v>21.92</v>
      </c>
    </row>
    <row r="5857" spans="1:4" ht="11.85" hidden="1" customHeight="1" outlineLevel="4">
      <c r="A5857" s="1154" t="s">
        <v>9981</v>
      </c>
      <c r="B5857" s="1159" t="s">
        <v>10360</v>
      </c>
      <c r="C5857" s="1154" t="s">
        <v>763</v>
      </c>
      <c r="D5857" s="1156">
        <v>30.08</v>
      </c>
    </row>
    <row r="5858" spans="1:4" ht="11.85" hidden="1" customHeight="1" outlineLevel="3" collapsed="1">
      <c r="A5858" s="1140"/>
      <c r="B5858" s="1145" t="s">
        <v>10361</v>
      </c>
      <c r="C5858" s="1140"/>
      <c r="D5858" s="1141">
        <v>14.16</v>
      </c>
    </row>
    <row r="5859" spans="1:4" ht="11.85" hidden="1" customHeight="1" outlineLevel="4">
      <c r="A5859" s="1166">
        <v>1.35</v>
      </c>
      <c r="B5859" s="1159" t="s">
        <v>10362</v>
      </c>
      <c r="C5859" s="1154" t="s">
        <v>763</v>
      </c>
      <c r="D5859" s="1156">
        <v>3.24</v>
      </c>
    </row>
    <row r="5860" spans="1:4" ht="11.85" hidden="1" customHeight="1" outlineLevel="4">
      <c r="A5860" s="1165">
        <v>1.6</v>
      </c>
      <c r="B5860" s="1159" t="s">
        <v>10363</v>
      </c>
      <c r="C5860" s="1154" t="s">
        <v>763</v>
      </c>
      <c r="D5860" s="1156">
        <v>3.84</v>
      </c>
    </row>
    <row r="5861" spans="1:4" ht="11.85" hidden="1" customHeight="1" outlineLevel="4">
      <c r="A5861" s="1165">
        <v>1.9</v>
      </c>
      <c r="B5861" s="1159" t="s">
        <v>10364</v>
      </c>
      <c r="C5861" s="1154" t="s">
        <v>763</v>
      </c>
      <c r="D5861" s="1156">
        <v>4.5599999999999996</v>
      </c>
    </row>
    <row r="5862" spans="1:4" ht="11.85" hidden="1" customHeight="1" outlineLevel="4">
      <c r="A5862" s="1165">
        <v>2.4</v>
      </c>
      <c r="B5862" s="1159" t="s">
        <v>10365</v>
      </c>
      <c r="C5862" s="1154" t="s">
        <v>763</v>
      </c>
      <c r="D5862" s="1156">
        <v>5.76</v>
      </c>
    </row>
    <row r="5863" spans="1:4" ht="11.85" hidden="1" customHeight="1" outlineLevel="4">
      <c r="A5863" s="1165">
        <v>2.7</v>
      </c>
      <c r="B5863" s="1159" t="s">
        <v>10366</v>
      </c>
      <c r="C5863" s="1154" t="s">
        <v>763</v>
      </c>
      <c r="D5863" s="1156">
        <v>6.48</v>
      </c>
    </row>
    <row r="5864" spans="1:4" ht="11.85" hidden="1" customHeight="1" outlineLevel="4">
      <c r="A5864" s="1166">
        <v>2.95</v>
      </c>
      <c r="B5864" s="1159" t="s">
        <v>10367</v>
      </c>
      <c r="C5864" s="1154" t="s">
        <v>763</v>
      </c>
      <c r="D5864" s="1156">
        <v>7.08</v>
      </c>
    </row>
    <row r="5865" spans="1:4" ht="11.85" hidden="1" customHeight="1" outlineLevel="4">
      <c r="A5865" s="1165">
        <v>3.2</v>
      </c>
      <c r="B5865" s="1159" t="s">
        <v>10368</v>
      </c>
      <c r="C5865" s="1154" t="s">
        <v>763</v>
      </c>
      <c r="D5865" s="1156">
        <v>7.68</v>
      </c>
    </row>
    <row r="5866" spans="1:4" ht="11.85" hidden="1" customHeight="1" outlineLevel="4">
      <c r="A5866" s="1160">
        <v>4</v>
      </c>
      <c r="B5866" s="1159" t="s">
        <v>10369</v>
      </c>
      <c r="C5866" s="1154" t="s">
        <v>763</v>
      </c>
      <c r="D5866" s="1156">
        <v>9.6</v>
      </c>
    </row>
    <row r="5867" spans="1:4" ht="11.85" hidden="1" customHeight="1" outlineLevel="4">
      <c r="A5867" s="1154" t="s">
        <v>10017</v>
      </c>
      <c r="B5867" s="1159" t="s">
        <v>10370</v>
      </c>
      <c r="C5867" s="1154" t="s">
        <v>763</v>
      </c>
      <c r="D5867" s="1156">
        <v>10.32</v>
      </c>
    </row>
    <row r="5868" spans="1:4" ht="11.85" hidden="1" customHeight="1" outlineLevel="4">
      <c r="A5868" s="1154" t="s">
        <v>9981</v>
      </c>
      <c r="B5868" s="1159" t="s">
        <v>10371</v>
      </c>
      <c r="C5868" s="1154" t="s">
        <v>763</v>
      </c>
      <c r="D5868" s="1156">
        <v>14.16</v>
      </c>
    </row>
    <row r="5869" spans="1:4" ht="11.85" hidden="1" customHeight="1" outlineLevel="3" collapsed="1">
      <c r="A5869" s="1140"/>
      <c r="B5869" s="1145" t="s">
        <v>10372</v>
      </c>
      <c r="C5869" s="1140"/>
      <c r="D5869" s="1141">
        <v>17</v>
      </c>
    </row>
    <row r="5870" spans="1:4" ht="11.85" hidden="1" customHeight="1" outlineLevel="4">
      <c r="A5870" s="1166">
        <v>1.35</v>
      </c>
      <c r="B5870" s="1159" t="s">
        <v>10373</v>
      </c>
      <c r="C5870" s="1154" t="s">
        <v>763</v>
      </c>
      <c r="D5870" s="1156">
        <v>3.89</v>
      </c>
    </row>
    <row r="5871" spans="1:4" ht="11.85" hidden="1" customHeight="1" outlineLevel="4">
      <c r="A5871" s="1154" t="s">
        <v>9929</v>
      </c>
      <c r="B5871" s="1159" t="s">
        <v>10374</v>
      </c>
      <c r="C5871" s="1154" t="s">
        <v>763</v>
      </c>
      <c r="D5871" s="1156">
        <v>4.6100000000000003</v>
      </c>
    </row>
    <row r="5872" spans="1:4" ht="11.85" hidden="1" customHeight="1" outlineLevel="4">
      <c r="A5872" s="1154" t="s">
        <v>9933</v>
      </c>
      <c r="B5872" s="1159" t="s">
        <v>10375</v>
      </c>
      <c r="C5872" s="1154" t="s">
        <v>763</v>
      </c>
      <c r="D5872" s="1156">
        <v>5.47</v>
      </c>
    </row>
    <row r="5873" spans="1:4" ht="11.85" hidden="1" customHeight="1" outlineLevel="4">
      <c r="A5873" s="1154" t="s">
        <v>9937</v>
      </c>
      <c r="B5873" s="1159" t="s">
        <v>10376</v>
      </c>
      <c r="C5873" s="1154" t="s">
        <v>763</v>
      </c>
      <c r="D5873" s="1156">
        <v>6.92</v>
      </c>
    </row>
    <row r="5874" spans="1:4" ht="11.85" hidden="1" customHeight="1" outlineLevel="4">
      <c r="A5874" s="1154" t="s">
        <v>9939</v>
      </c>
      <c r="B5874" s="1159" t="s">
        <v>10377</v>
      </c>
      <c r="C5874" s="1154" t="s">
        <v>763</v>
      </c>
      <c r="D5874" s="1156">
        <v>7.78</v>
      </c>
    </row>
    <row r="5875" spans="1:4" ht="11.85" hidden="1" customHeight="1" outlineLevel="4">
      <c r="A5875" s="1154" t="s">
        <v>9942</v>
      </c>
      <c r="B5875" s="1159" t="s">
        <v>10378</v>
      </c>
      <c r="C5875" s="1154" t="s">
        <v>763</v>
      </c>
      <c r="D5875" s="1156">
        <v>8.5</v>
      </c>
    </row>
    <row r="5876" spans="1:4" ht="11.85" hidden="1" customHeight="1" outlineLevel="4">
      <c r="A5876" s="1154" t="s">
        <v>9946</v>
      </c>
      <c r="B5876" s="1159" t="s">
        <v>10379</v>
      </c>
      <c r="C5876" s="1154" t="s">
        <v>763</v>
      </c>
      <c r="D5876" s="1156">
        <v>9.2200000000000006</v>
      </c>
    </row>
    <row r="5877" spans="1:4" ht="11.85" hidden="1" customHeight="1" outlineLevel="4">
      <c r="A5877" s="1160">
        <v>4</v>
      </c>
      <c r="B5877" s="1159" t="s">
        <v>10380</v>
      </c>
      <c r="C5877" s="1154" t="s">
        <v>763</v>
      </c>
      <c r="D5877" s="1156">
        <v>11.53</v>
      </c>
    </row>
    <row r="5878" spans="1:4" ht="11.85" hidden="1" customHeight="1" outlineLevel="4">
      <c r="A5878" s="1165">
        <v>4.3</v>
      </c>
      <c r="B5878" s="1159" t="s">
        <v>10381</v>
      </c>
      <c r="C5878" s="1154" t="s">
        <v>763</v>
      </c>
      <c r="D5878" s="1156">
        <v>12.39</v>
      </c>
    </row>
    <row r="5879" spans="1:4" ht="11.85" hidden="1" customHeight="1" outlineLevel="4">
      <c r="A5879" s="1154" t="s">
        <v>9981</v>
      </c>
      <c r="B5879" s="1159" t="s">
        <v>10382</v>
      </c>
      <c r="C5879" s="1154" t="s">
        <v>763</v>
      </c>
      <c r="D5879" s="1156">
        <v>17</v>
      </c>
    </row>
    <row r="5880" spans="1:4" ht="11.85" hidden="1" customHeight="1" outlineLevel="3" collapsed="1">
      <c r="A5880" s="1140"/>
      <c r="B5880" s="1145" t="s">
        <v>10383</v>
      </c>
      <c r="C5880" s="1140"/>
      <c r="D5880" s="1141">
        <v>32.51</v>
      </c>
    </row>
    <row r="5881" spans="1:4" ht="11.85" hidden="1" customHeight="1" outlineLevel="4">
      <c r="A5881" s="1166">
        <v>2.2400000000000002</v>
      </c>
      <c r="B5881" s="1159" t="s">
        <v>10384</v>
      </c>
      <c r="C5881" s="1154" t="s">
        <v>763</v>
      </c>
      <c r="D5881" s="1156">
        <v>10.01</v>
      </c>
    </row>
    <row r="5882" spans="1:4" ht="11.85" hidden="1" customHeight="1" outlineLevel="4">
      <c r="A5882" s="1160">
        <v>3834</v>
      </c>
      <c r="B5882" s="1159" t="s">
        <v>10385</v>
      </c>
      <c r="C5882" s="1154" t="s">
        <v>763</v>
      </c>
      <c r="D5882" s="1156">
        <v>24.59</v>
      </c>
    </row>
    <row r="5883" spans="1:4" ht="11.85" hidden="1" customHeight="1" outlineLevel="4">
      <c r="A5883" s="1154" t="s">
        <v>10386</v>
      </c>
      <c r="B5883" s="1159" t="s">
        <v>10387</v>
      </c>
      <c r="C5883" s="1154" t="s">
        <v>763</v>
      </c>
      <c r="D5883" s="1156">
        <v>32.51</v>
      </c>
    </row>
    <row r="5884" spans="1:4" ht="11.85" hidden="1" customHeight="1" outlineLevel="2" collapsed="1">
      <c r="A5884" s="1140"/>
      <c r="B5884" s="1143" t="s">
        <v>10388</v>
      </c>
      <c r="C5884" s="1140"/>
      <c r="D5884" s="1141">
        <v>35.729999999999997</v>
      </c>
    </row>
    <row r="5885" spans="1:4" ht="11.85" hidden="1" customHeight="1" outlineLevel="3" collapsed="1">
      <c r="A5885" s="1140"/>
      <c r="B5885" s="1145" t="s">
        <v>10389</v>
      </c>
      <c r="C5885" s="1140"/>
      <c r="D5885" s="1141">
        <v>32.65</v>
      </c>
    </row>
    <row r="5886" spans="1:4" ht="11.85" hidden="1" customHeight="1" outlineLevel="4">
      <c r="A5886" s="1154" t="s">
        <v>10390</v>
      </c>
      <c r="B5886" s="1159" t="s">
        <v>10391</v>
      </c>
      <c r="C5886" s="1154" t="s">
        <v>763</v>
      </c>
      <c r="D5886" s="1156">
        <v>7.47</v>
      </c>
    </row>
    <row r="5887" spans="1:4" ht="11.85" hidden="1" customHeight="1" outlineLevel="4">
      <c r="A5887" s="1154" t="s">
        <v>9929</v>
      </c>
      <c r="B5887" s="1159" t="s">
        <v>10392</v>
      </c>
      <c r="C5887" s="1154" t="s">
        <v>763</v>
      </c>
      <c r="D5887" s="1156">
        <v>8.85</v>
      </c>
    </row>
    <row r="5888" spans="1:4" ht="11.85" hidden="1" customHeight="1" outlineLevel="4">
      <c r="A5888" s="1154" t="s">
        <v>9933</v>
      </c>
      <c r="B5888" s="1159" t="s">
        <v>10393</v>
      </c>
      <c r="C5888" s="1154" t="s">
        <v>763</v>
      </c>
      <c r="D5888" s="1156">
        <v>10.51</v>
      </c>
    </row>
    <row r="5889" spans="1:4" ht="11.85" hidden="1" customHeight="1" outlineLevel="4">
      <c r="A5889" s="1154" t="s">
        <v>9937</v>
      </c>
      <c r="B5889" s="1159" t="s">
        <v>10394</v>
      </c>
      <c r="C5889" s="1154" t="s">
        <v>763</v>
      </c>
      <c r="D5889" s="1156">
        <v>13.28</v>
      </c>
    </row>
    <row r="5890" spans="1:4" ht="11.85" hidden="1" customHeight="1" outlineLevel="4">
      <c r="A5890" s="1154" t="s">
        <v>9939</v>
      </c>
      <c r="B5890" s="1159" t="s">
        <v>10395</v>
      </c>
      <c r="C5890" s="1154" t="s">
        <v>763</v>
      </c>
      <c r="D5890" s="1156">
        <v>14.94</v>
      </c>
    </row>
    <row r="5891" spans="1:4" ht="11.85" hidden="1" customHeight="1" outlineLevel="4">
      <c r="A5891" s="1154" t="s">
        <v>9942</v>
      </c>
      <c r="B5891" s="1159" t="s">
        <v>10396</v>
      </c>
      <c r="C5891" s="1154" t="s">
        <v>763</v>
      </c>
      <c r="D5891" s="1156">
        <v>16.329999999999998</v>
      </c>
    </row>
    <row r="5892" spans="1:4" ht="11.85" hidden="1" customHeight="1" outlineLevel="4">
      <c r="A5892" s="1154" t="s">
        <v>9946</v>
      </c>
      <c r="B5892" s="1159" t="s">
        <v>10397</v>
      </c>
      <c r="C5892" s="1154" t="s">
        <v>763</v>
      </c>
      <c r="D5892" s="1156">
        <v>17.71</v>
      </c>
    </row>
    <row r="5893" spans="1:4" ht="11.85" hidden="1" customHeight="1" outlineLevel="4">
      <c r="A5893" s="1154" t="s">
        <v>10356</v>
      </c>
      <c r="B5893" s="1159" t="s">
        <v>10398</v>
      </c>
      <c r="C5893" s="1154" t="s">
        <v>763</v>
      </c>
      <c r="D5893" s="1156">
        <v>19.37</v>
      </c>
    </row>
    <row r="5894" spans="1:4" ht="11.85" hidden="1" customHeight="1" outlineLevel="4">
      <c r="A5894" s="1154" t="s">
        <v>10399</v>
      </c>
      <c r="B5894" s="1159" t="s">
        <v>10400</v>
      </c>
      <c r="C5894" s="1154" t="s">
        <v>763</v>
      </c>
      <c r="D5894" s="1156">
        <v>22.14</v>
      </c>
    </row>
    <row r="5895" spans="1:4" ht="11.85" hidden="1" customHeight="1" outlineLevel="4">
      <c r="A5895" s="1154" t="s">
        <v>10017</v>
      </c>
      <c r="B5895" s="1159" t="s">
        <v>10401</v>
      </c>
      <c r="C5895" s="1154" t="s">
        <v>763</v>
      </c>
      <c r="D5895" s="1156">
        <v>23.8</v>
      </c>
    </row>
    <row r="5896" spans="1:4" ht="11.85" hidden="1" customHeight="1" outlineLevel="4">
      <c r="A5896" s="1154" t="s">
        <v>10386</v>
      </c>
      <c r="B5896" s="1159" t="s">
        <v>10402</v>
      </c>
      <c r="C5896" s="1154" t="s">
        <v>763</v>
      </c>
      <c r="D5896" s="1156">
        <v>32.65</v>
      </c>
    </row>
    <row r="5897" spans="1:4" ht="11.85" hidden="1" customHeight="1" outlineLevel="3" collapsed="1">
      <c r="A5897" s="1140"/>
      <c r="B5897" s="1145" t="s">
        <v>10403</v>
      </c>
      <c r="C5897" s="1140"/>
      <c r="D5897" s="1141">
        <v>16.09</v>
      </c>
    </row>
    <row r="5898" spans="1:4" ht="11.85" hidden="1" customHeight="1" outlineLevel="4">
      <c r="A5898" s="1154" t="s">
        <v>10390</v>
      </c>
      <c r="B5898" s="1159" t="s">
        <v>10404</v>
      </c>
      <c r="C5898" s="1154" t="s">
        <v>763</v>
      </c>
      <c r="D5898" s="1156">
        <v>3.68</v>
      </c>
    </row>
    <row r="5899" spans="1:4" ht="11.85" hidden="1" customHeight="1" outlineLevel="4">
      <c r="A5899" s="1154" t="s">
        <v>9929</v>
      </c>
      <c r="B5899" s="1159" t="s">
        <v>10405</v>
      </c>
      <c r="C5899" s="1154" t="s">
        <v>763</v>
      </c>
      <c r="D5899" s="1156">
        <v>4.3600000000000003</v>
      </c>
    </row>
    <row r="5900" spans="1:4" ht="11.85" hidden="1" customHeight="1" outlineLevel="4">
      <c r="A5900" s="1154" t="s">
        <v>9933</v>
      </c>
      <c r="B5900" s="1159" t="s">
        <v>10406</v>
      </c>
      <c r="C5900" s="1154" t="s">
        <v>763</v>
      </c>
      <c r="D5900" s="1156">
        <v>5.18</v>
      </c>
    </row>
    <row r="5901" spans="1:4" ht="11.85" hidden="1" customHeight="1" outlineLevel="4">
      <c r="A5901" s="1154" t="s">
        <v>9937</v>
      </c>
      <c r="B5901" s="1159" t="s">
        <v>10407</v>
      </c>
      <c r="C5901" s="1154" t="s">
        <v>763</v>
      </c>
      <c r="D5901" s="1156">
        <v>6.55</v>
      </c>
    </row>
    <row r="5902" spans="1:4" ht="11.85" hidden="1" customHeight="1" outlineLevel="4">
      <c r="A5902" s="1165">
        <v>2.7</v>
      </c>
      <c r="B5902" s="1159" t="s">
        <v>10408</v>
      </c>
      <c r="C5902" s="1154" t="s">
        <v>763</v>
      </c>
      <c r="D5902" s="1156">
        <v>7.36</v>
      </c>
    </row>
    <row r="5903" spans="1:4" ht="11.85" hidden="1" customHeight="1" outlineLevel="4">
      <c r="A5903" s="1154" t="s">
        <v>9942</v>
      </c>
      <c r="B5903" s="1159" t="s">
        <v>10409</v>
      </c>
      <c r="C5903" s="1154" t="s">
        <v>763</v>
      </c>
      <c r="D5903" s="1156">
        <v>8.0500000000000007</v>
      </c>
    </row>
    <row r="5904" spans="1:4" ht="11.85" hidden="1" customHeight="1" outlineLevel="4">
      <c r="A5904" s="1154" t="s">
        <v>9946</v>
      </c>
      <c r="B5904" s="1159" t="s">
        <v>10410</v>
      </c>
      <c r="C5904" s="1154" t="s">
        <v>763</v>
      </c>
      <c r="D5904" s="1156">
        <v>8.73</v>
      </c>
    </row>
    <row r="5905" spans="1:4" ht="11.85" hidden="1" customHeight="1" outlineLevel="4">
      <c r="A5905" s="1154" t="s">
        <v>10356</v>
      </c>
      <c r="B5905" s="1159" t="s">
        <v>10411</v>
      </c>
      <c r="C5905" s="1154" t="s">
        <v>763</v>
      </c>
      <c r="D5905" s="1156">
        <v>9.5399999999999991</v>
      </c>
    </row>
    <row r="5906" spans="1:4" ht="11.85" hidden="1" customHeight="1" outlineLevel="4">
      <c r="A5906" s="1154" t="s">
        <v>10399</v>
      </c>
      <c r="B5906" s="1159" t="s">
        <v>10412</v>
      </c>
      <c r="C5906" s="1154" t="s">
        <v>763</v>
      </c>
      <c r="D5906" s="1156">
        <v>10.91</v>
      </c>
    </row>
    <row r="5907" spans="1:4" ht="11.85" hidden="1" customHeight="1" outlineLevel="4">
      <c r="A5907" s="1154" t="s">
        <v>10017</v>
      </c>
      <c r="B5907" s="1159" t="s">
        <v>10413</v>
      </c>
      <c r="C5907" s="1154" t="s">
        <v>763</v>
      </c>
      <c r="D5907" s="1156">
        <v>11.73</v>
      </c>
    </row>
    <row r="5908" spans="1:4" ht="11.85" hidden="1" customHeight="1" outlineLevel="4">
      <c r="A5908" s="1154" t="s">
        <v>9981</v>
      </c>
      <c r="B5908" s="1159" t="s">
        <v>10414</v>
      </c>
      <c r="C5908" s="1154" t="s">
        <v>763</v>
      </c>
      <c r="D5908" s="1156">
        <v>16.09</v>
      </c>
    </row>
    <row r="5909" spans="1:4" ht="11.85" hidden="1" customHeight="1" outlineLevel="3" collapsed="1">
      <c r="A5909" s="1140"/>
      <c r="B5909" s="1145" t="s">
        <v>10415</v>
      </c>
      <c r="C5909" s="1140"/>
      <c r="D5909" s="1141">
        <v>18.739999999999998</v>
      </c>
    </row>
    <row r="5910" spans="1:4" ht="11.85" hidden="1" customHeight="1" outlineLevel="4">
      <c r="A5910" s="1154" t="s">
        <v>10390</v>
      </c>
      <c r="B5910" s="1159" t="s">
        <v>10416</v>
      </c>
      <c r="C5910" s="1154" t="s">
        <v>763</v>
      </c>
      <c r="D5910" s="1156">
        <v>4.29</v>
      </c>
    </row>
    <row r="5911" spans="1:4" ht="11.85" hidden="1" customHeight="1" outlineLevel="4">
      <c r="A5911" s="1165">
        <v>1.6</v>
      </c>
      <c r="B5911" s="1159" t="s">
        <v>10417</v>
      </c>
      <c r="C5911" s="1154" t="s">
        <v>763</v>
      </c>
      <c r="D5911" s="1156">
        <v>5.08</v>
      </c>
    </row>
    <row r="5912" spans="1:4" ht="11.85" hidden="1" customHeight="1" outlineLevel="4">
      <c r="A5912" s="1165">
        <v>1.9</v>
      </c>
      <c r="B5912" s="1159" t="s">
        <v>10418</v>
      </c>
      <c r="C5912" s="1154" t="s">
        <v>763</v>
      </c>
      <c r="D5912" s="1156">
        <v>6.03</v>
      </c>
    </row>
    <row r="5913" spans="1:4" ht="11.85" hidden="1" customHeight="1" outlineLevel="4">
      <c r="A5913" s="1165">
        <v>2.4</v>
      </c>
      <c r="B5913" s="1159" t="s">
        <v>10419</v>
      </c>
      <c r="C5913" s="1154" t="s">
        <v>763</v>
      </c>
      <c r="D5913" s="1156">
        <v>7.62</v>
      </c>
    </row>
    <row r="5914" spans="1:4" ht="11.85" hidden="1" customHeight="1" outlineLevel="4">
      <c r="A5914" s="1165">
        <v>2.7</v>
      </c>
      <c r="B5914" s="1159" t="s">
        <v>10420</v>
      </c>
      <c r="C5914" s="1154" t="s">
        <v>763</v>
      </c>
      <c r="D5914" s="1156">
        <v>8.58</v>
      </c>
    </row>
    <row r="5915" spans="1:4" ht="11.85" hidden="1" customHeight="1" outlineLevel="4">
      <c r="A5915" s="1166">
        <v>2.95</v>
      </c>
      <c r="B5915" s="1159" t="s">
        <v>10421</v>
      </c>
      <c r="C5915" s="1154" t="s">
        <v>763</v>
      </c>
      <c r="D5915" s="1156">
        <v>9.3699999999999992</v>
      </c>
    </row>
    <row r="5916" spans="1:4" ht="11.85" hidden="1" customHeight="1" outlineLevel="4">
      <c r="A5916" s="1165">
        <v>3.2</v>
      </c>
      <c r="B5916" s="1159" t="s">
        <v>10422</v>
      </c>
      <c r="C5916" s="1154" t="s">
        <v>763</v>
      </c>
      <c r="D5916" s="1156">
        <v>10.16</v>
      </c>
    </row>
    <row r="5917" spans="1:4" ht="11.85" hidden="1" customHeight="1" outlineLevel="4">
      <c r="A5917" s="1165">
        <v>3.5</v>
      </c>
      <c r="B5917" s="1159" t="s">
        <v>10423</v>
      </c>
      <c r="C5917" s="1154" t="s">
        <v>763</v>
      </c>
      <c r="D5917" s="1156">
        <v>11.12</v>
      </c>
    </row>
    <row r="5918" spans="1:4" ht="11.85" hidden="1" customHeight="1" outlineLevel="4">
      <c r="A5918" s="1160">
        <v>4</v>
      </c>
      <c r="B5918" s="1159" t="s">
        <v>10424</v>
      </c>
      <c r="C5918" s="1154" t="s">
        <v>763</v>
      </c>
      <c r="D5918" s="1156">
        <v>12.71</v>
      </c>
    </row>
    <row r="5919" spans="1:4" ht="11.85" hidden="1" customHeight="1" outlineLevel="4">
      <c r="A5919" s="1165">
        <v>4.3</v>
      </c>
      <c r="B5919" s="1159" t="s">
        <v>10425</v>
      </c>
      <c r="C5919" s="1154" t="s">
        <v>763</v>
      </c>
      <c r="D5919" s="1156">
        <v>13.66</v>
      </c>
    </row>
    <row r="5920" spans="1:4" ht="11.85" hidden="1" customHeight="1" outlineLevel="4">
      <c r="A5920" s="1154" t="s">
        <v>9981</v>
      </c>
      <c r="B5920" s="1159" t="s">
        <v>10426</v>
      </c>
      <c r="C5920" s="1154" t="s">
        <v>763</v>
      </c>
      <c r="D5920" s="1156">
        <v>18.739999999999998</v>
      </c>
    </row>
    <row r="5921" spans="1:4" ht="11.85" hidden="1" customHeight="1" outlineLevel="3" collapsed="1">
      <c r="A5921" s="1140"/>
      <c r="B5921" s="1145" t="s">
        <v>10383</v>
      </c>
      <c r="C5921" s="1140"/>
      <c r="D5921" s="1141">
        <v>35.729999999999997</v>
      </c>
    </row>
    <row r="5922" spans="1:4" ht="11.85" hidden="1" customHeight="1" outlineLevel="4">
      <c r="A5922" s="1154"/>
      <c r="B5922" s="1159" t="s">
        <v>10427</v>
      </c>
      <c r="C5922" s="1154" t="s">
        <v>763</v>
      </c>
      <c r="D5922" s="1156">
        <v>27</v>
      </c>
    </row>
    <row r="5923" spans="1:4" ht="11.85" hidden="1" customHeight="1" outlineLevel="4">
      <c r="A5923" s="1154"/>
      <c r="B5923" s="1159" t="s">
        <v>10428</v>
      </c>
      <c r="C5923" s="1154" t="s">
        <v>763</v>
      </c>
      <c r="D5923" s="1156">
        <v>35.729999999999997</v>
      </c>
    </row>
    <row r="5924" spans="1:4" ht="11.85" hidden="1" customHeight="1" outlineLevel="2" collapsed="1">
      <c r="A5924" s="1140"/>
      <c r="B5924" s="1143" t="s">
        <v>10429</v>
      </c>
      <c r="C5924" s="1140"/>
      <c r="D5924" s="1141">
        <v>30.08</v>
      </c>
    </row>
    <row r="5925" spans="1:4" ht="11.85" hidden="1" customHeight="1" outlineLevel="3" collapsed="1">
      <c r="A5925" s="1140"/>
      <c r="B5925" s="1145" t="s">
        <v>10430</v>
      </c>
      <c r="C5925" s="1140"/>
      <c r="D5925" s="1141">
        <v>30.08</v>
      </c>
    </row>
    <row r="5926" spans="1:4" ht="11.85" hidden="1" customHeight="1" outlineLevel="4">
      <c r="A5926" s="1166">
        <v>1.35</v>
      </c>
      <c r="B5926" s="1159" t="s">
        <v>10431</v>
      </c>
      <c r="C5926" s="1154" t="s">
        <v>763</v>
      </c>
      <c r="D5926" s="1156">
        <v>6.88</v>
      </c>
    </row>
    <row r="5927" spans="1:4" ht="11.85" hidden="1" customHeight="1" outlineLevel="4">
      <c r="A5927" s="1165">
        <v>1.6</v>
      </c>
      <c r="B5927" s="1159" t="s">
        <v>10432</v>
      </c>
      <c r="C5927" s="1154" t="s">
        <v>763</v>
      </c>
      <c r="D5927" s="1156">
        <v>8.16</v>
      </c>
    </row>
    <row r="5928" spans="1:4" ht="11.85" hidden="1" customHeight="1" outlineLevel="4">
      <c r="A5928" s="1165">
        <v>1.9</v>
      </c>
      <c r="B5928" s="1159" t="s">
        <v>10433</v>
      </c>
      <c r="C5928" s="1154" t="s">
        <v>763</v>
      </c>
      <c r="D5928" s="1156">
        <v>9.67</v>
      </c>
    </row>
    <row r="5929" spans="1:4" ht="11.85" hidden="1" customHeight="1" outlineLevel="4">
      <c r="A5929" s="1165">
        <v>2.4</v>
      </c>
      <c r="B5929" s="1159" t="s">
        <v>10434</v>
      </c>
      <c r="C5929" s="1154" t="s">
        <v>763</v>
      </c>
      <c r="D5929" s="1156">
        <v>12.24</v>
      </c>
    </row>
    <row r="5930" spans="1:4" ht="11.85" hidden="1" customHeight="1" outlineLevel="4">
      <c r="A5930" s="1165">
        <v>2.7</v>
      </c>
      <c r="B5930" s="1159" t="s">
        <v>10435</v>
      </c>
      <c r="C5930" s="1154" t="s">
        <v>763</v>
      </c>
      <c r="D5930" s="1156">
        <v>13.77</v>
      </c>
    </row>
    <row r="5931" spans="1:4" ht="11.85" hidden="1" customHeight="1" outlineLevel="4">
      <c r="A5931" s="1166">
        <v>2.95</v>
      </c>
      <c r="B5931" s="1159" t="s">
        <v>10436</v>
      </c>
      <c r="C5931" s="1154" t="s">
        <v>763</v>
      </c>
      <c r="D5931" s="1156">
        <v>15.04</v>
      </c>
    </row>
    <row r="5932" spans="1:4" ht="11.85" hidden="1" customHeight="1" outlineLevel="4">
      <c r="A5932" s="1165">
        <v>3.2</v>
      </c>
      <c r="B5932" s="1159" t="s">
        <v>10437</v>
      </c>
      <c r="C5932" s="1154" t="s">
        <v>763</v>
      </c>
      <c r="D5932" s="1156">
        <v>16.309999999999999</v>
      </c>
    </row>
    <row r="5933" spans="1:4" ht="11.85" hidden="1" customHeight="1" outlineLevel="4">
      <c r="A5933" s="1165">
        <v>3.5</v>
      </c>
      <c r="B5933" s="1159" t="s">
        <v>10438</v>
      </c>
      <c r="C5933" s="1154" t="s">
        <v>763</v>
      </c>
      <c r="D5933" s="1156">
        <v>17.84</v>
      </c>
    </row>
    <row r="5934" spans="1:4" ht="11.85" hidden="1" customHeight="1" outlineLevel="4">
      <c r="A5934" s="1160">
        <v>4</v>
      </c>
      <c r="B5934" s="1159" t="s">
        <v>10439</v>
      </c>
      <c r="C5934" s="1154" t="s">
        <v>763</v>
      </c>
      <c r="D5934" s="1156">
        <v>20.39</v>
      </c>
    </row>
    <row r="5935" spans="1:4" ht="11.85" hidden="1" customHeight="1" outlineLevel="4">
      <c r="A5935" s="1154" t="s">
        <v>10017</v>
      </c>
      <c r="B5935" s="1159" t="s">
        <v>10440</v>
      </c>
      <c r="C5935" s="1154" t="s">
        <v>763</v>
      </c>
      <c r="D5935" s="1156">
        <v>21.92</v>
      </c>
    </row>
    <row r="5936" spans="1:4" ht="11.85" hidden="1" customHeight="1" outlineLevel="4">
      <c r="A5936" s="1165">
        <v>4.5999999999999996</v>
      </c>
      <c r="B5936" s="1159" t="s">
        <v>10441</v>
      </c>
      <c r="C5936" s="1154" t="s">
        <v>763</v>
      </c>
      <c r="D5936" s="1156">
        <v>23.45</v>
      </c>
    </row>
    <row r="5937" spans="1:4" ht="11.85" hidden="1" customHeight="1" outlineLevel="4">
      <c r="A5937" s="1154" t="s">
        <v>9981</v>
      </c>
      <c r="B5937" s="1159" t="s">
        <v>10442</v>
      </c>
      <c r="C5937" s="1154" t="s">
        <v>763</v>
      </c>
      <c r="D5937" s="1156">
        <v>30.08</v>
      </c>
    </row>
    <row r="5938" spans="1:4" ht="11.85" hidden="1" customHeight="1" outlineLevel="3" collapsed="1">
      <c r="A5938" s="1140"/>
      <c r="B5938" s="1145" t="s">
        <v>10443</v>
      </c>
      <c r="C5938" s="1140"/>
      <c r="D5938" s="1141">
        <v>14.16</v>
      </c>
    </row>
    <row r="5939" spans="1:4" ht="11.85" hidden="1" customHeight="1" outlineLevel="4">
      <c r="A5939" s="1166">
        <v>1.35</v>
      </c>
      <c r="B5939" s="1159" t="s">
        <v>10444</v>
      </c>
      <c r="C5939" s="1154" t="s">
        <v>763</v>
      </c>
      <c r="D5939" s="1156">
        <v>3.24</v>
      </c>
    </row>
    <row r="5940" spans="1:4" ht="11.85" hidden="1" customHeight="1" outlineLevel="4">
      <c r="A5940" s="1165">
        <v>1.6</v>
      </c>
      <c r="B5940" s="1159" t="s">
        <v>10445</v>
      </c>
      <c r="C5940" s="1154" t="s">
        <v>763</v>
      </c>
      <c r="D5940" s="1156">
        <v>3.84</v>
      </c>
    </row>
    <row r="5941" spans="1:4" ht="11.85" hidden="1" customHeight="1" outlineLevel="4">
      <c r="A5941" s="1165">
        <v>1.9</v>
      </c>
      <c r="B5941" s="1159" t="s">
        <v>10446</v>
      </c>
      <c r="C5941" s="1154" t="s">
        <v>763</v>
      </c>
      <c r="D5941" s="1156">
        <v>4.5599999999999996</v>
      </c>
    </row>
    <row r="5942" spans="1:4" ht="11.85" hidden="1" customHeight="1" outlineLevel="4">
      <c r="A5942" s="1165">
        <v>2.4</v>
      </c>
      <c r="B5942" s="1159" t="s">
        <v>10447</v>
      </c>
      <c r="C5942" s="1154" t="s">
        <v>763</v>
      </c>
      <c r="D5942" s="1156">
        <v>5.76</v>
      </c>
    </row>
    <row r="5943" spans="1:4" ht="11.85" hidden="1" customHeight="1" outlineLevel="4">
      <c r="A5943" s="1165">
        <v>2.7</v>
      </c>
      <c r="B5943" s="1159" t="s">
        <v>10448</v>
      </c>
      <c r="C5943" s="1154" t="s">
        <v>763</v>
      </c>
      <c r="D5943" s="1156">
        <v>6.48</v>
      </c>
    </row>
    <row r="5944" spans="1:4" ht="11.85" hidden="1" customHeight="1" outlineLevel="4">
      <c r="A5944" s="1166">
        <v>2.95</v>
      </c>
      <c r="B5944" s="1159" t="s">
        <v>10449</v>
      </c>
      <c r="C5944" s="1154" t="s">
        <v>763</v>
      </c>
      <c r="D5944" s="1156">
        <v>7.08</v>
      </c>
    </row>
    <row r="5945" spans="1:4" ht="11.85" hidden="1" customHeight="1" outlineLevel="4">
      <c r="A5945" s="1165">
        <v>3.2</v>
      </c>
      <c r="B5945" s="1159" t="s">
        <v>10450</v>
      </c>
      <c r="C5945" s="1154" t="s">
        <v>763</v>
      </c>
      <c r="D5945" s="1156">
        <v>7.68</v>
      </c>
    </row>
    <row r="5946" spans="1:4" ht="11.85" hidden="1" customHeight="1" outlineLevel="4">
      <c r="A5946" s="1165">
        <v>3.5</v>
      </c>
      <c r="B5946" s="1159" t="s">
        <v>10451</v>
      </c>
      <c r="C5946" s="1154" t="s">
        <v>763</v>
      </c>
      <c r="D5946" s="1156">
        <v>8.4</v>
      </c>
    </row>
    <row r="5947" spans="1:4" ht="11.85" hidden="1" customHeight="1" outlineLevel="4">
      <c r="A5947" s="1160">
        <v>4</v>
      </c>
      <c r="B5947" s="1159" t="s">
        <v>10452</v>
      </c>
      <c r="C5947" s="1154" t="s">
        <v>763</v>
      </c>
      <c r="D5947" s="1156">
        <v>9.6</v>
      </c>
    </row>
    <row r="5948" spans="1:4" ht="11.85" hidden="1" customHeight="1" outlineLevel="4">
      <c r="A5948" s="1154" t="s">
        <v>10017</v>
      </c>
      <c r="B5948" s="1159" t="s">
        <v>10453</v>
      </c>
      <c r="C5948" s="1154" t="s">
        <v>763</v>
      </c>
      <c r="D5948" s="1156">
        <v>10.32</v>
      </c>
    </row>
    <row r="5949" spans="1:4" ht="11.85" hidden="1" customHeight="1" outlineLevel="4">
      <c r="A5949" s="1154" t="s">
        <v>9981</v>
      </c>
      <c r="B5949" s="1159" t="s">
        <v>10454</v>
      </c>
      <c r="C5949" s="1154" t="s">
        <v>763</v>
      </c>
      <c r="D5949" s="1156">
        <v>14.16</v>
      </c>
    </row>
    <row r="5950" spans="1:4" ht="11.85" hidden="1" customHeight="1" outlineLevel="3" collapsed="1">
      <c r="A5950" s="1140"/>
      <c r="B5950" s="1145" t="s">
        <v>10455</v>
      </c>
      <c r="C5950" s="1140"/>
      <c r="D5950" s="1141">
        <v>17</v>
      </c>
    </row>
    <row r="5951" spans="1:4" ht="11.85" hidden="1" customHeight="1" outlineLevel="4">
      <c r="A5951" s="1166">
        <v>1.35</v>
      </c>
      <c r="B5951" s="1159" t="s">
        <v>10456</v>
      </c>
      <c r="C5951" s="1154" t="s">
        <v>763</v>
      </c>
      <c r="D5951" s="1156">
        <v>3.89</v>
      </c>
    </row>
    <row r="5952" spans="1:4" ht="11.85" hidden="1" customHeight="1" outlineLevel="4">
      <c r="A5952" s="1154" t="s">
        <v>9929</v>
      </c>
      <c r="B5952" s="1159" t="s">
        <v>10457</v>
      </c>
      <c r="C5952" s="1154" t="s">
        <v>763</v>
      </c>
      <c r="D5952" s="1156">
        <v>4.6100000000000003</v>
      </c>
    </row>
    <row r="5953" spans="1:4" ht="11.85" hidden="1" customHeight="1" outlineLevel="4">
      <c r="A5953" s="1154" t="s">
        <v>9933</v>
      </c>
      <c r="B5953" s="1159" t="s">
        <v>10458</v>
      </c>
      <c r="C5953" s="1154" t="s">
        <v>763</v>
      </c>
      <c r="D5953" s="1156">
        <v>5.47</v>
      </c>
    </row>
    <row r="5954" spans="1:4" ht="11.85" hidden="1" customHeight="1" outlineLevel="4">
      <c r="A5954" s="1154" t="s">
        <v>9937</v>
      </c>
      <c r="B5954" s="1159" t="s">
        <v>10459</v>
      </c>
      <c r="C5954" s="1154" t="s">
        <v>763</v>
      </c>
      <c r="D5954" s="1156">
        <v>6.92</v>
      </c>
    </row>
    <row r="5955" spans="1:4" ht="11.85" hidden="1" customHeight="1" outlineLevel="4">
      <c r="A5955" s="1154" t="s">
        <v>9939</v>
      </c>
      <c r="B5955" s="1159" t="s">
        <v>10460</v>
      </c>
      <c r="C5955" s="1154" t="s">
        <v>763</v>
      </c>
      <c r="D5955" s="1156">
        <v>7.78</v>
      </c>
    </row>
    <row r="5956" spans="1:4" ht="11.85" hidden="1" customHeight="1" outlineLevel="4">
      <c r="A5956" s="1154" t="s">
        <v>9942</v>
      </c>
      <c r="B5956" s="1159" t="s">
        <v>10461</v>
      </c>
      <c r="C5956" s="1154" t="s">
        <v>763</v>
      </c>
      <c r="D5956" s="1156">
        <v>8.5</v>
      </c>
    </row>
    <row r="5957" spans="1:4" ht="11.85" hidden="1" customHeight="1" outlineLevel="4">
      <c r="A5957" s="1154" t="s">
        <v>10462</v>
      </c>
      <c r="B5957" s="1159" t="s">
        <v>10463</v>
      </c>
      <c r="C5957" s="1154" t="s">
        <v>763</v>
      </c>
      <c r="D5957" s="1156">
        <v>8.64</v>
      </c>
    </row>
    <row r="5958" spans="1:4" ht="11.85" hidden="1" customHeight="1" outlineLevel="4">
      <c r="A5958" s="1154" t="s">
        <v>10356</v>
      </c>
      <c r="B5958" s="1159" t="s">
        <v>10464</v>
      </c>
      <c r="C5958" s="1154" t="s">
        <v>763</v>
      </c>
      <c r="D5958" s="1156">
        <v>10.08</v>
      </c>
    </row>
    <row r="5959" spans="1:4" ht="11.85" hidden="1" customHeight="1" outlineLevel="4">
      <c r="A5959" s="1154" t="s">
        <v>9946</v>
      </c>
      <c r="B5959" s="1159" t="s">
        <v>10465</v>
      </c>
      <c r="C5959" s="1154" t="s">
        <v>763</v>
      </c>
      <c r="D5959" s="1156">
        <v>9.2200000000000006</v>
      </c>
    </row>
    <row r="5960" spans="1:4" ht="11.85" hidden="1" customHeight="1" outlineLevel="4">
      <c r="A5960" s="1160">
        <v>4</v>
      </c>
      <c r="B5960" s="1159" t="s">
        <v>10466</v>
      </c>
      <c r="C5960" s="1154" t="s">
        <v>763</v>
      </c>
      <c r="D5960" s="1156">
        <v>11.53</v>
      </c>
    </row>
    <row r="5961" spans="1:4" ht="11.85" hidden="1" customHeight="1" outlineLevel="4">
      <c r="A5961" s="1165">
        <v>4.3</v>
      </c>
      <c r="B5961" s="1159" t="s">
        <v>10467</v>
      </c>
      <c r="C5961" s="1154" t="s">
        <v>763</v>
      </c>
      <c r="D5961" s="1156">
        <v>12.39</v>
      </c>
    </row>
    <row r="5962" spans="1:4" ht="11.85" hidden="1" customHeight="1" outlineLevel="4">
      <c r="A5962" s="1154" t="s">
        <v>9981</v>
      </c>
      <c r="B5962" s="1159" t="s">
        <v>10468</v>
      </c>
      <c r="C5962" s="1154" t="s">
        <v>763</v>
      </c>
      <c r="D5962" s="1156">
        <v>17</v>
      </c>
    </row>
    <row r="5963" spans="1:4" ht="11.85" hidden="1" customHeight="1" outlineLevel="3" collapsed="1">
      <c r="A5963" s="1140"/>
      <c r="B5963" s="1145" t="s">
        <v>10383</v>
      </c>
      <c r="C5963" s="1140"/>
      <c r="D5963" s="1141">
        <v>24.59</v>
      </c>
    </row>
    <row r="5964" spans="1:4" ht="11.85" hidden="1" customHeight="1" outlineLevel="4">
      <c r="A5964" s="1166">
        <v>2.75</v>
      </c>
      <c r="B5964" s="1159" t="s">
        <v>10469</v>
      </c>
      <c r="C5964" s="1154" t="s">
        <v>763</v>
      </c>
      <c r="D5964" s="1156">
        <v>11.79</v>
      </c>
    </row>
    <row r="5965" spans="1:4" ht="11.85" hidden="1" customHeight="1" outlineLevel="4">
      <c r="A5965" s="1160">
        <v>3785</v>
      </c>
      <c r="B5965" s="1159" t="s">
        <v>10470</v>
      </c>
      <c r="C5965" s="1154" t="s">
        <v>763</v>
      </c>
      <c r="D5965" s="1156">
        <v>23.12</v>
      </c>
    </row>
    <row r="5966" spans="1:4" ht="11.85" hidden="1" customHeight="1" outlineLevel="4">
      <c r="A5966" s="1166">
        <v>2.4500000000000002</v>
      </c>
      <c r="B5966" s="1159" t="s">
        <v>10471</v>
      </c>
      <c r="C5966" s="1154" t="s">
        <v>763</v>
      </c>
      <c r="D5966" s="1156">
        <v>11.17</v>
      </c>
    </row>
    <row r="5967" spans="1:4" ht="11.85" hidden="1" customHeight="1" outlineLevel="4">
      <c r="A5967" s="1166">
        <v>2.75</v>
      </c>
      <c r="B5967" s="1159" t="s">
        <v>10472</v>
      </c>
      <c r="C5967" s="1154" t="s">
        <v>763</v>
      </c>
      <c r="D5967" s="1156">
        <v>12.55</v>
      </c>
    </row>
    <row r="5968" spans="1:4" ht="11.85" hidden="1" customHeight="1" outlineLevel="4">
      <c r="A5968" s="1160">
        <v>3796</v>
      </c>
      <c r="B5968" s="1159" t="s">
        <v>10473</v>
      </c>
      <c r="C5968" s="1154" t="s">
        <v>763</v>
      </c>
      <c r="D5968" s="1156">
        <v>24.59</v>
      </c>
    </row>
    <row r="5969" spans="1:4" ht="11.85" hidden="1" customHeight="1" outlineLevel="2" collapsed="1">
      <c r="A5969" s="1140"/>
      <c r="B5969" s="1143" t="s">
        <v>10474</v>
      </c>
      <c r="C5969" s="1140"/>
      <c r="D5969" s="1141">
        <v>32.51</v>
      </c>
    </row>
    <row r="5970" spans="1:4" ht="11.85" hidden="1" customHeight="1" outlineLevel="3" collapsed="1">
      <c r="A5970" s="1140"/>
      <c r="B5970" s="1145" t="s">
        <v>10475</v>
      </c>
      <c r="C5970" s="1140"/>
      <c r="D5970" s="1141">
        <v>30.08</v>
      </c>
    </row>
    <row r="5971" spans="1:4" ht="11.85" hidden="1" customHeight="1" outlineLevel="4">
      <c r="A5971" s="1154" t="s">
        <v>10476</v>
      </c>
      <c r="B5971" s="1159" t="s">
        <v>10477</v>
      </c>
      <c r="C5971" s="1154" t="s">
        <v>763</v>
      </c>
      <c r="D5971" s="1156">
        <v>3.57</v>
      </c>
    </row>
    <row r="5972" spans="1:4" ht="11.85" hidden="1" customHeight="1" outlineLevel="4">
      <c r="A5972" s="1166">
        <v>1.35</v>
      </c>
      <c r="B5972" s="1159" t="s">
        <v>10478</v>
      </c>
      <c r="C5972" s="1154" t="s">
        <v>763</v>
      </c>
      <c r="D5972" s="1156">
        <v>6.88</v>
      </c>
    </row>
    <row r="5973" spans="1:4" ht="11.85" hidden="1" customHeight="1" outlineLevel="4">
      <c r="A5973" s="1165">
        <v>1.6</v>
      </c>
      <c r="B5973" s="1159" t="s">
        <v>10479</v>
      </c>
      <c r="C5973" s="1154" t="s">
        <v>763</v>
      </c>
      <c r="D5973" s="1156">
        <v>8.16</v>
      </c>
    </row>
    <row r="5974" spans="1:4" ht="11.85" hidden="1" customHeight="1" outlineLevel="4">
      <c r="A5974" s="1165">
        <v>1.9</v>
      </c>
      <c r="B5974" s="1159" t="s">
        <v>10480</v>
      </c>
      <c r="C5974" s="1154" t="s">
        <v>763</v>
      </c>
      <c r="D5974" s="1156">
        <v>9.67</v>
      </c>
    </row>
    <row r="5975" spans="1:4" ht="11.85" hidden="1" customHeight="1" outlineLevel="4">
      <c r="A5975" s="1165">
        <v>2.4</v>
      </c>
      <c r="B5975" s="1159" t="s">
        <v>10481</v>
      </c>
      <c r="C5975" s="1154" t="s">
        <v>763</v>
      </c>
      <c r="D5975" s="1156">
        <v>12.24</v>
      </c>
    </row>
    <row r="5976" spans="1:4" ht="11.85" hidden="1" customHeight="1" outlineLevel="4">
      <c r="A5976" s="1165">
        <v>2.7</v>
      </c>
      <c r="B5976" s="1159" t="s">
        <v>10482</v>
      </c>
      <c r="C5976" s="1154" t="s">
        <v>763</v>
      </c>
      <c r="D5976" s="1156">
        <v>13.77</v>
      </c>
    </row>
    <row r="5977" spans="1:4" ht="11.85" hidden="1" customHeight="1" outlineLevel="4">
      <c r="A5977" s="1166">
        <v>2.95</v>
      </c>
      <c r="B5977" s="1159" t="s">
        <v>10483</v>
      </c>
      <c r="C5977" s="1154" t="s">
        <v>763</v>
      </c>
      <c r="D5977" s="1156">
        <v>15.04</v>
      </c>
    </row>
    <row r="5978" spans="1:4" ht="11.85" hidden="1" customHeight="1" outlineLevel="4">
      <c r="A5978" s="1165">
        <v>3.2</v>
      </c>
      <c r="B5978" s="1159" t="s">
        <v>10484</v>
      </c>
      <c r="C5978" s="1154" t="s">
        <v>763</v>
      </c>
      <c r="D5978" s="1156">
        <v>16.309999999999999</v>
      </c>
    </row>
    <row r="5979" spans="1:4" ht="11.85" hidden="1" customHeight="1" outlineLevel="4">
      <c r="A5979" s="1160">
        <v>4</v>
      </c>
      <c r="B5979" s="1159" t="s">
        <v>10485</v>
      </c>
      <c r="C5979" s="1154" t="s">
        <v>763</v>
      </c>
      <c r="D5979" s="1156">
        <v>20.39</v>
      </c>
    </row>
    <row r="5980" spans="1:4" ht="11.85" hidden="1" customHeight="1" outlineLevel="4">
      <c r="A5980" s="1154" t="s">
        <v>10017</v>
      </c>
      <c r="B5980" s="1159" t="s">
        <v>10486</v>
      </c>
      <c r="C5980" s="1154" t="s">
        <v>763</v>
      </c>
      <c r="D5980" s="1156">
        <v>21.92</v>
      </c>
    </row>
    <row r="5981" spans="1:4" ht="11.85" hidden="1" customHeight="1" outlineLevel="4">
      <c r="A5981" s="1154" t="s">
        <v>10487</v>
      </c>
      <c r="B5981" s="1159" t="s">
        <v>10488</v>
      </c>
      <c r="C5981" s="1154" t="s">
        <v>763</v>
      </c>
      <c r="D5981" s="1156">
        <v>26.51</v>
      </c>
    </row>
    <row r="5982" spans="1:4" ht="11.85" hidden="1" customHeight="1" outlineLevel="4">
      <c r="A5982" s="1154" t="s">
        <v>10489</v>
      </c>
      <c r="B5982" s="1159" t="s">
        <v>10490</v>
      </c>
      <c r="C5982" s="1154" t="s">
        <v>763</v>
      </c>
      <c r="D5982" s="1156">
        <v>27.03</v>
      </c>
    </row>
    <row r="5983" spans="1:4" ht="11.85" hidden="1" customHeight="1" outlineLevel="4">
      <c r="A5983" s="1154" t="s">
        <v>9981</v>
      </c>
      <c r="B5983" s="1159" t="s">
        <v>10491</v>
      </c>
      <c r="C5983" s="1154" t="s">
        <v>763</v>
      </c>
      <c r="D5983" s="1156">
        <v>30.08</v>
      </c>
    </row>
    <row r="5984" spans="1:4" ht="11.85" hidden="1" customHeight="1" outlineLevel="3" collapsed="1">
      <c r="A5984" s="1140"/>
      <c r="B5984" s="1145" t="s">
        <v>10492</v>
      </c>
      <c r="C5984" s="1140"/>
      <c r="D5984" s="1141">
        <v>14.16</v>
      </c>
    </row>
    <row r="5985" spans="1:4" ht="11.85" hidden="1" customHeight="1" outlineLevel="4">
      <c r="A5985" s="1154" t="s">
        <v>10476</v>
      </c>
      <c r="B5985" s="1159" t="s">
        <v>10493</v>
      </c>
      <c r="C5985" s="1154" t="s">
        <v>763</v>
      </c>
      <c r="D5985" s="1156">
        <v>1.68</v>
      </c>
    </row>
    <row r="5986" spans="1:4" ht="11.85" hidden="1" customHeight="1" outlineLevel="4">
      <c r="A5986" s="1166">
        <v>1.35</v>
      </c>
      <c r="B5986" s="1159" t="s">
        <v>10494</v>
      </c>
      <c r="C5986" s="1154" t="s">
        <v>763</v>
      </c>
      <c r="D5986" s="1156">
        <v>3.24</v>
      </c>
    </row>
    <row r="5987" spans="1:4" ht="11.85" hidden="1" customHeight="1" outlineLevel="4">
      <c r="A5987" s="1165">
        <v>1.6</v>
      </c>
      <c r="B5987" s="1159" t="s">
        <v>10495</v>
      </c>
      <c r="C5987" s="1154" t="s">
        <v>763</v>
      </c>
      <c r="D5987" s="1156">
        <v>3.84</v>
      </c>
    </row>
    <row r="5988" spans="1:4" ht="11.85" hidden="1" customHeight="1" outlineLevel="4">
      <c r="A5988" s="1165">
        <v>1.9</v>
      </c>
      <c r="B5988" s="1159" t="s">
        <v>10496</v>
      </c>
      <c r="C5988" s="1154" t="s">
        <v>763</v>
      </c>
      <c r="D5988" s="1156">
        <v>4.5599999999999996</v>
      </c>
    </row>
    <row r="5989" spans="1:4" ht="11.85" hidden="1" customHeight="1" outlineLevel="4">
      <c r="A5989" s="1165">
        <v>2.4</v>
      </c>
      <c r="B5989" s="1159" t="s">
        <v>10497</v>
      </c>
      <c r="C5989" s="1154" t="s">
        <v>763</v>
      </c>
      <c r="D5989" s="1156">
        <v>5.76</v>
      </c>
    </row>
    <row r="5990" spans="1:4" ht="11.85" hidden="1" customHeight="1" outlineLevel="4">
      <c r="A5990" s="1165">
        <v>2.7</v>
      </c>
      <c r="B5990" s="1159" t="s">
        <v>10498</v>
      </c>
      <c r="C5990" s="1154" t="s">
        <v>763</v>
      </c>
      <c r="D5990" s="1156">
        <v>6.48</v>
      </c>
    </row>
    <row r="5991" spans="1:4" ht="11.85" hidden="1" customHeight="1" outlineLevel="4">
      <c r="A5991" s="1166">
        <v>2.95</v>
      </c>
      <c r="B5991" s="1159" t="s">
        <v>10499</v>
      </c>
      <c r="C5991" s="1154" t="s">
        <v>763</v>
      </c>
      <c r="D5991" s="1156">
        <v>7.08</v>
      </c>
    </row>
    <row r="5992" spans="1:4" ht="11.85" hidden="1" customHeight="1" outlineLevel="4">
      <c r="A5992" s="1165">
        <v>3.2</v>
      </c>
      <c r="B5992" s="1159" t="s">
        <v>10500</v>
      </c>
      <c r="C5992" s="1154" t="s">
        <v>763</v>
      </c>
      <c r="D5992" s="1156">
        <v>7.68</v>
      </c>
    </row>
    <row r="5993" spans="1:4" ht="11.85" hidden="1" customHeight="1" outlineLevel="4">
      <c r="A5993" s="1160">
        <v>4</v>
      </c>
      <c r="B5993" s="1159" t="s">
        <v>10501</v>
      </c>
      <c r="C5993" s="1154" t="s">
        <v>763</v>
      </c>
      <c r="D5993" s="1156">
        <v>9.6</v>
      </c>
    </row>
    <row r="5994" spans="1:4" ht="11.85" hidden="1" customHeight="1" outlineLevel="4">
      <c r="A5994" s="1165">
        <v>4.3</v>
      </c>
      <c r="B5994" s="1159" t="s">
        <v>10502</v>
      </c>
      <c r="C5994" s="1154" t="s">
        <v>763</v>
      </c>
      <c r="D5994" s="1156">
        <v>10.32</v>
      </c>
    </row>
    <row r="5995" spans="1:4" ht="11.85" hidden="1" customHeight="1" outlineLevel="4">
      <c r="A5995" s="1154" t="s">
        <v>10487</v>
      </c>
      <c r="B5995" s="1159" t="s">
        <v>10503</v>
      </c>
      <c r="C5995" s="1154" t="s">
        <v>763</v>
      </c>
      <c r="D5995" s="1156">
        <v>12.48</v>
      </c>
    </row>
    <row r="5996" spans="1:4" ht="11.85" hidden="1" customHeight="1" outlineLevel="4">
      <c r="A5996" s="1154" t="s">
        <v>9981</v>
      </c>
      <c r="B5996" s="1159" t="s">
        <v>10504</v>
      </c>
      <c r="C5996" s="1154" t="s">
        <v>763</v>
      </c>
      <c r="D5996" s="1156">
        <v>14.16</v>
      </c>
    </row>
    <row r="5997" spans="1:4" ht="11.85" hidden="1" customHeight="1" outlineLevel="3" collapsed="1">
      <c r="A5997" s="1140"/>
      <c r="B5997" s="1145" t="s">
        <v>10505</v>
      </c>
      <c r="C5997" s="1140"/>
      <c r="D5997" s="1141">
        <v>17</v>
      </c>
    </row>
    <row r="5998" spans="1:4" ht="11.85" hidden="1" customHeight="1" outlineLevel="4">
      <c r="A5998" s="1166">
        <v>1.35</v>
      </c>
      <c r="B5998" s="1159" t="s">
        <v>10506</v>
      </c>
      <c r="C5998" s="1154" t="s">
        <v>763</v>
      </c>
      <c r="D5998" s="1156">
        <v>3.89</v>
      </c>
    </row>
    <row r="5999" spans="1:4" ht="11.85" hidden="1" customHeight="1" outlineLevel="4">
      <c r="A5999" s="1154" t="s">
        <v>9929</v>
      </c>
      <c r="B5999" s="1159" t="s">
        <v>10507</v>
      </c>
      <c r="C5999" s="1154" t="s">
        <v>763</v>
      </c>
      <c r="D5999" s="1156">
        <v>4.6100000000000003</v>
      </c>
    </row>
    <row r="6000" spans="1:4" ht="11.85" hidden="1" customHeight="1" outlineLevel="4">
      <c r="A6000" s="1154" t="s">
        <v>9933</v>
      </c>
      <c r="B6000" s="1159" t="s">
        <v>10508</v>
      </c>
      <c r="C6000" s="1154" t="s">
        <v>763</v>
      </c>
      <c r="D6000" s="1156">
        <v>5.47</v>
      </c>
    </row>
    <row r="6001" spans="1:4" ht="11.85" hidden="1" customHeight="1" outlineLevel="4">
      <c r="A6001" s="1154" t="s">
        <v>10509</v>
      </c>
      <c r="B6001" s="1159" t="s">
        <v>10510</v>
      </c>
      <c r="C6001" s="1154" t="s">
        <v>763</v>
      </c>
      <c r="D6001" s="1156">
        <v>6.05</v>
      </c>
    </row>
    <row r="6002" spans="1:4" ht="11.85" hidden="1" customHeight="1" outlineLevel="4">
      <c r="A6002" s="1154" t="s">
        <v>10511</v>
      </c>
      <c r="B6002" s="1159" t="s">
        <v>10512</v>
      </c>
      <c r="C6002" s="1154" t="s">
        <v>763</v>
      </c>
      <c r="D6002" s="1156">
        <v>8.36</v>
      </c>
    </row>
    <row r="6003" spans="1:4" ht="11.85" hidden="1" customHeight="1" outlineLevel="4">
      <c r="A6003" s="1154" t="s">
        <v>9937</v>
      </c>
      <c r="B6003" s="1159" t="s">
        <v>10513</v>
      </c>
      <c r="C6003" s="1154" t="s">
        <v>763</v>
      </c>
      <c r="D6003" s="1156">
        <v>6.92</v>
      </c>
    </row>
    <row r="6004" spans="1:4" ht="11.85" hidden="1" customHeight="1" outlineLevel="4">
      <c r="A6004" s="1154" t="s">
        <v>9939</v>
      </c>
      <c r="B6004" s="1159" t="s">
        <v>10514</v>
      </c>
      <c r="C6004" s="1154" t="s">
        <v>763</v>
      </c>
      <c r="D6004" s="1156">
        <v>7.78</v>
      </c>
    </row>
    <row r="6005" spans="1:4" ht="11.85" hidden="1" customHeight="1" outlineLevel="4">
      <c r="A6005" s="1154" t="s">
        <v>9942</v>
      </c>
      <c r="B6005" s="1159" t="s">
        <v>10515</v>
      </c>
      <c r="C6005" s="1154" t="s">
        <v>763</v>
      </c>
      <c r="D6005" s="1156">
        <v>8.5</v>
      </c>
    </row>
    <row r="6006" spans="1:4" ht="11.85" hidden="1" customHeight="1" outlineLevel="4">
      <c r="A6006" s="1154" t="s">
        <v>10356</v>
      </c>
      <c r="B6006" s="1159" t="s">
        <v>10516</v>
      </c>
      <c r="C6006" s="1154" t="s">
        <v>763</v>
      </c>
      <c r="D6006" s="1156">
        <v>10.08</v>
      </c>
    </row>
    <row r="6007" spans="1:4" ht="11.85" hidden="1" customHeight="1" outlineLevel="4">
      <c r="A6007" s="1154" t="s">
        <v>9946</v>
      </c>
      <c r="B6007" s="1159" t="s">
        <v>10517</v>
      </c>
      <c r="C6007" s="1154" t="s">
        <v>763</v>
      </c>
      <c r="D6007" s="1156">
        <v>9.2200000000000006</v>
      </c>
    </row>
    <row r="6008" spans="1:4" ht="11.85" hidden="1" customHeight="1" outlineLevel="4">
      <c r="A6008" s="1160">
        <v>4</v>
      </c>
      <c r="B6008" s="1159" t="s">
        <v>10518</v>
      </c>
      <c r="C6008" s="1154" t="s">
        <v>763</v>
      </c>
      <c r="D6008" s="1156">
        <v>11.53</v>
      </c>
    </row>
    <row r="6009" spans="1:4" ht="11.85" hidden="1" customHeight="1" outlineLevel="4">
      <c r="A6009" s="1165">
        <v>4.3</v>
      </c>
      <c r="B6009" s="1159" t="s">
        <v>10519</v>
      </c>
      <c r="C6009" s="1154" t="s">
        <v>763</v>
      </c>
      <c r="D6009" s="1156">
        <v>12.39</v>
      </c>
    </row>
    <row r="6010" spans="1:4" ht="11.85" hidden="1" customHeight="1" outlineLevel="4">
      <c r="A6010" s="1154" t="s">
        <v>9981</v>
      </c>
      <c r="B6010" s="1159" t="s">
        <v>10520</v>
      </c>
      <c r="C6010" s="1154" t="s">
        <v>763</v>
      </c>
      <c r="D6010" s="1156">
        <v>17</v>
      </c>
    </row>
    <row r="6011" spans="1:4" ht="11.85" hidden="1" customHeight="1" outlineLevel="3" collapsed="1">
      <c r="A6011" s="1140"/>
      <c r="B6011" s="1145" t="s">
        <v>10383</v>
      </c>
      <c r="C6011" s="1140"/>
      <c r="D6011" s="1141">
        <v>32.51</v>
      </c>
    </row>
    <row r="6012" spans="1:4" ht="11.85" hidden="1" customHeight="1" outlineLevel="4">
      <c r="A6012" s="1166">
        <v>2.75</v>
      </c>
      <c r="B6012" s="1159" t="s">
        <v>10521</v>
      </c>
      <c r="C6012" s="1154" t="s">
        <v>763</v>
      </c>
      <c r="D6012" s="1156">
        <v>11.56</v>
      </c>
    </row>
    <row r="6013" spans="1:4" ht="11.85" hidden="1" customHeight="1" outlineLevel="4">
      <c r="A6013" s="1160">
        <v>3365</v>
      </c>
      <c r="B6013" s="1159" t="s">
        <v>10522</v>
      </c>
      <c r="C6013" s="1154" t="s">
        <v>763</v>
      </c>
      <c r="D6013" s="1156">
        <v>23.12</v>
      </c>
    </row>
    <row r="6014" spans="1:4" ht="11.85" hidden="1" customHeight="1" outlineLevel="4">
      <c r="A6014" s="1160">
        <v>3449</v>
      </c>
      <c r="B6014" s="1159" t="s">
        <v>10523</v>
      </c>
      <c r="C6014" s="1154" t="s">
        <v>763</v>
      </c>
      <c r="D6014" s="1156">
        <v>24.59</v>
      </c>
    </row>
    <row r="6015" spans="1:4" ht="11.85" hidden="1" customHeight="1" outlineLevel="4">
      <c r="A6015" s="1154"/>
      <c r="B6015" s="1159" t="s">
        <v>10524</v>
      </c>
      <c r="C6015" s="1154" t="s">
        <v>763</v>
      </c>
      <c r="D6015" s="1156">
        <v>15.72</v>
      </c>
    </row>
    <row r="6016" spans="1:4" ht="11.85" hidden="1" customHeight="1" outlineLevel="4">
      <c r="A6016" s="1154"/>
      <c r="B6016" s="1159" t="s">
        <v>10525</v>
      </c>
      <c r="C6016" s="1154" t="s">
        <v>763</v>
      </c>
      <c r="D6016" s="1156">
        <v>32.51</v>
      </c>
    </row>
    <row r="6017" spans="1:4" ht="11.85" hidden="1" customHeight="1" outlineLevel="2" collapsed="1">
      <c r="A6017" s="1140"/>
      <c r="B6017" s="1143" t="s">
        <v>10526</v>
      </c>
      <c r="C6017" s="1140"/>
      <c r="D6017" s="1141">
        <v>30.08</v>
      </c>
    </row>
    <row r="6018" spans="1:4" ht="11.85" hidden="1" customHeight="1" outlineLevel="3" collapsed="1">
      <c r="A6018" s="1140"/>
      <c r="B6018" s="1145" t="s">
        <v>10527</v>
      </c>
      <c r="C6018" s="1140"/>
      <c r="D6018" s="1141">
        <v>30.08</v>
      </c>
    </row>
    <row r="6019" spans="1:4" ht="11.85" hidden="1" customHeight="1" outlineLevel="4">
      <c r="A6019" s="1166">
        <v>1.35</v>
      </c>
      <c r="B6019" s="1159" t="s">
        <v>10528</v>
      </c>
      <c r="C6019" s="1154" t="s">
        <v>763</v>
      </c>
      <c r="D6019" s="1156">
        <v>6.88</v>
      </c>
    </row>
    <row r="6020" spans="1:4" ht="11.85" hidden="1" customHeight="1" outlineLevel="4">
      <c r="A6020" s="1165">
        <v>1.6</v>
      </c>
      <c r="B6020" s="1159" t="s">
        <v>10529</v>
      </c>
      <c r="C6020" s="1154" t="s">
        <v>763</v>
      </c>
      <c r="D6020" s="1156">
        <v>8.16</v>
      </c>
    </row>
    <row r="6021" spans="1:4" ht="11.85" hidden="1" customHeight="1" outlineLevel="4">
      <c r="A6021" s="1165">
        <v>1.9</v>
      </c>
      <c r="B6021" s="1159" t="s">
        <v>10530</v>
      </c>
      <c r="C6021" s="1154" t="s">
        <v>763</v>
      </c>
      <c r="D6021" s="1156">
        <v>9.67</v>
      </c>
    </row>
    <row r="6022" spans="1:4" ht="11.85" hidden="1" customHeight="1" outlineLevel="4">
      <c r="A6022" s="1165">
        <v>2.4</v>
      </c>
      <c r="B6022" s="1159" t="s">
        <v>10531</v>
      </c>
      <c r="C6022" s="1154" t="s">
        <v>763</v>
      </c>
      <c r="D6022" s="1156">
        <v>12.24</v>
      </c>
    </row>
    <row r="6023" spans="1:4" ht="11.85" hidden="1" customHeight="1" outlineLevel="4">
      <c r="A6023" s="1165">
        <v>2.7</v>
      </c>
      <c r="B6023" s="1159" t="s">
        <v>10532</v>
      </c>
      <c r="C6023" s="1154" t="s">
        <v>763</v>
      </c>
      <c r="D6023" s="1156">
        <v>13.77</v>
      </c>
    </row>
    <row r="6024" spans="1:4" ht="11.85" hidden="1" customHeight="1" outlineLevel="4">
      <c r="A6024" s="1166">
        <v>2.95</v>
      </c>
      <c r="B6024" s="1159" t="s">
        <v>10533</v>
      </c>
      <c r="C6024" s="1154" t="s">
        <v>763</v>
      </c>
      <c r="D6024" s="1156">
        <v>13.77</v>
      </c>
    </row>
    <row r="6025" spans="1:4" ht="11.85" hidden="1" customHeight="1" outlineLevel="4">
      <c r="A6025" s="1165">
        <v>3.2</v>
      </c>
      <c r="B6025" s="1159" t="s">
        <v>10534</v>
      </c>
      <c r="C6025" s="1154" t="s">
        <v>763</v>
      </c>
      <c r="D6025" s="1156">
        <v>16.309999999999999</v>
      </c>
    </row>
    <row r="6026" spans="1:4" ht="11.85" hidden="1" customHeight="1" outlineLevel="4">
      <c r="A6026" s="1160">
        <v>4</v>
      </c>
      <c r="B6026" s="1159" t="s">
        <v>10535</v>
      </c>
      <c r="C6026" s="1154" t="s">
        <v>763</v>
      </c>
      <c r="D6026" s="1156">
        <v>20.39</v>
      </c>
    </row>
    <row r="6027" spans="1:4" ht="11.85" hidden="1" customHeight="1" outlineLevel="4">
      <c r="A6027" s="1165">
        <v>4.3</v>
      </c>
      <c r="B6027" s="1159" t="s">
        <v>10536</v>
      </c>
      <c r="C6027" s="1154" t="s">
        <v>763</v>
      </c>
      <c r="D6027" s="1156">
        <v>21.92</v>
      </c>
    </row>
    <row r="6028" spans="1:4" ht="11.85" hidden="1" customHeight="1" outlineLevel="4">
      <c r="A6028" s="1154" t="s">
        <v>9981</v>
      </c>
      <c r="B6028" s="1159" t="s">
        <v>10537</v>
      </c>
      <c r="C6028" s="1154" t="s">
        <v>763</v>
      </c>
      <c r="D6028" s="1156">
        <v>30.08</v>
      </c>
    </row>
    <row r="6029" spans="1:4" ht="11.85" hidden="1" customHeight="1" outlineLevel="3" collapsed="1">
      <c r="A6029" s="1140"/>
      <c r="B6029" s="1145" t="s">
        <v>10538</v>
      </c>
      <c r="C6029" s="1140"/>
      <c r="D6029" s="1141">
        <v>14.16</v>
      </c>
    </row>
    <row r="6030" spans="1:4" ht="11.85" hidden="1" customHeight="1" outlineLevel="4">
      <c r="A6030" s="1166">
        <v>1.35</v>
      </c>
      <c r="B6030" s="1159" t="s">
        <v>10539</v>
      </c>
      <c r="C6030" s="1154" t="s">
        <v>763</v>
      </c>
      <c r="D6030" s="1156">
        <v>3.24</v>
      </c>
    </row>
    <row r="6031" spans="1:4" ht="11.85" hidden="1" customHeight="1" outlineLevel="4">
      <c r="A6031" s="1165">
        <v>1.6</v>
      </c>
      <c r="B6031" s="1159" t="s">
        <v>10540</v>
      </c>
      <c r="C6031" s="1154" t="s">
        <v>763</v>
      </c>
      <c r="D6031" s="1156">
        <v>3.84</v>
      </c>
    </row>
    <row r="6032" spans="1:4" ht="11.85" hidden="1" customHeight="1" outlineLevel="4">
      <c r="A6032" s="1165">
        <v>1.9</v>
      </c>
      <c r="B6032" s="1159" t="s">
        <v>10541</v>
      </c>
      <c r="C6032" s="1154" t="s">
        <v>763</v>
      </c>
      <c r="D6032" s="1156">
        <v>4.5599999999999996</v>
      </c>
    </row>
    <row r="6033" spans="1:4" ht="11.85" hidden="1" customHeight="1" outlineLevel="4">
      <c r="A6033" s="1165">
        <v>2.4</v>
      </c>
      <c r="B6033" s="1159" t="s">
        <v>10542</v>
      </c>
      <c r="C6033" s="1154" t="s">
        <v>763</v>
      </c>
      <c r="D6033" s="1156">
        <v>5.76</v>
      </c>
    </row>
    <row r="6034" spans="1:4" ht="11.85" hidden="1" customHeight="1" outlineLevel="4">
      <c r="A6034" s="1165">
        <v>2.7</v>
      </c>
      <c r="B6034" s="1159" t="s">
        <v>10543</v>
      </c>
      <c r="C6034" s="1154" t="s">
        <v>763</v>
      </c>
      <c r="D6034" s="1156">
        <v>6.48</v>
      </c>
    </row>
    <row r="6035" spans="1:4" ht="11.85" hidden="1" customHeight="1" outlineLevel="4">
      <c r="A6035" s="1166">
        <v>2.95</v>
      </c>
      <c r="B6035" s="1159" t="s">
        <v>10544</v>
      </c>
      <c r="C6035" s="1154" t="s">
        <v>763</v>
      </c>
      <c r="D6035" s="1156">
        <v>7.08</v>
      </c>
    </row>
    <row r="6036" spans="1:4" ht="11.85" hidden="1" customHeight="1" outlineLevel="4">
      <c r="A6036" s="1165">
        <v>3.2</v>
      </c>
      <c r="B6036" s="1159" t="s">
        <v>10545</v>
      </c>
      <c r="C6036" s="1154" t="s">
        <v>763</v>
      </c>
      <c r="D6036" s="1156">
        <v>7.68</v>
      </c>
    </row>
    <row r="6037" spans="1:4" ht="11.85" hidden="1" customHeight="1" outlineLevel="4">
      <c r="A6037" s="1160">
        <v>4</v>
      </c>
      <c r="B6037" s="1159" t="s">
        <v>10546</v>
      </c>
      <c r="C6037" s="1154" t="s">
        <v>763</v>
      </c>
      <c r="D6037" s="1156">
        <v>9.6</v>
      </c>
    </row>
    <row r="6038" spans="1:4" ht="11.85" hidden="1" customHeight="1" outlineLevel="4">
      <c r="A6038" s="1165">
        <v>4.3</v>
      </c>
      <c r="B6038" s="1159" t="s">
        <v>10547</v>
      </c>
      <c r="C6038" s="1154" t="s">
        <v>763</v>
      </c>
      <c r="D6038" s="1156">
        <v>10.32</v>
      </c>
    </row>
    <row r="6039" spans="1:4" ht="11.85" hidden="1" customHeight="1" outlineLevel="4">
      <c r="A6039" s="1154" t="s">
        <v>9981</v>
      </c>
      <c r="B6039" s="1159" t="s">
        <v>10548</v>
      </c>
      <c r="C6039" s="1154" t="s">
        <v>763</v>
      </c>
      <c r="D6039" s="1156">
        <v>14.16</v>
      </c>
    </row>
    <row r="6040" spans="1:4" ht="11.85" hidden="1" customHeight="1" outlineLevel="3" collapsed="1">
      <c r="A6040" s="1140"/>
      <c r="B6040" s="1145" t="s">
        <v>10549</v>
      </c>
      <c r="C6040" s="1140"/>
      <c r="D6040" s="1141">
        <v>17</v>
      </c>
    </row>
    <row r="6041" spans="1:4" ht="11.85" hidden="1" customHeight="1" outlineLevel="4">
      <c r="A6041" s="1166">
        <v>1.35</v>
      </c>
      <c r="B6041" s="1159" t="s">
        <v>10550</v>
      </c>
      <c r="C6041" s="1154" t="s">
        <v>763</v>
      </c>
      <c r="D6041" s="1156">
        <v>3.89</v>
      </c>
    </row>
    <row r="6042" spans="1:4" ht="11.85" hidden="1" customHeight="1" outlineLevel="4">
      <c r="A6042" s="1154" t="s">
        <v>9929</v>
      </c>
      <c r="B6042" s="1159" t="s">
        <v>10551</v>
      </c>
      <c r="C6042" s="1154" t="s">
        <v>763</v>
      </c>
      <c r="D6042" s="1156">
        <v>4.6100000000000003</v>
      </c>
    </row>
    <row r="6043" spans="1:4" ht="11.85" hidden="1" customHeight="1" outlineLevel="4">
      <c r="A6043" s="1154" t="s">
        <v>9933</v>
      </c>
      <c r="B6043" s="1159" t="s">
        <v>10552</v>
      </c>
      <c r="C6043" s="1154" t="s">
        <v>763</v>
      </c>
      <c r="D6043" s="1156">
        <v>5.47</v>
      </c>
    </row>
    <row r="6044" spans="1:4" ht="11.85" hidden="1" customHeight="1" outlineLevel="4">
      <c r="A6044" s="1154" t="s">
        <v>9937</v>
      </c>
      <c r="B6044" s="1159" t="s">
        <v>10553</v>
      </c>
      <c r="C6044" s="1154" t="s">
        <v>763</v>
      </c>
      <c r="D6044" s="1156">
        <v>6.92</v>
      </c>
    </row>
    <row r="6045" spans="1:4" ht="11.85" hidden="1" customHeight="1" outlineLevel="4">
      <c r="A6045" s="1154" t="s">
        <v>9939</v>
      </c>
      <c r="B6045" s="1159" t="s">
        <v>10554</v>
      </c>
      <c r="C6045" s="1154" t="s">
        <v>763</v>
      </c>
      <c r="D6045" s="1156">
        <v>7.78</v>
      </c>
    </row>
    <row r="6046" spans="1:4" ht="11.85" hidden="1" customHeight="1" outlineLevel="4">
      <c r="A6046" s="1154" t="s">
        <v>9942</v>
      </c>
      <c r="B6046" s="1159" t="s">
        <v>10555</v>
      </c>
      <c r="C6046" s="1154" t="s">
        <v>763</v>
      </c>
      <c r="D6046" s="1156">
        <v>8.5</v>
      </c>
    </row>
    <row r="6047" spans="1:4" ht="11.85" hidden="1" customHeight="1" outlineLevel="4">
      <c r="A6047" s="1154" t="s">
        <v>9946</v>
      </c>
      <c r="B6047" s="1159" t="s">
        <v>10556</v>
      </c>
      <c r="C6047" s="1154" t="s">
        <v>763</v>
      </c>
      <c r="D6047" s="1156">
        <v>9.2200000000000006</v>
      </c>
    </row>
    <row r="6048" spans="1:4" ht="11.85" hidden="1" customHeight="1" outlineLevel="4">
      <c r="A6048" s="1160">
        <v>4</v>
      </c>
      <c r="B6048" s="1159" t="s">
        <v>10557</v>
      </c>
      <c r="C6048" s="1154" t="s">
        <v>763</v>
      </c>
      <c r="D6048" s="1156">
        <v>11.53</v>
      </c>
    </row>
    <row r="6049" spans="1:4" ht="11.85" hidden="1" customHeight="1" outlineLevel="4">
      <c r="A6049" s="1165">
        <v>4.3</v>
      </c>
      <c r="B6049" s="1159" t="s">
        <v>10558</v>
      </c>
      <c r="C6049" s="1154" t="s">
        <v>763</v>
      </c>
      <c r="D6049" s="1156">
        <v>12.39</v>
      </c>
    </row>
    <row r="6050" spans="1:4" ht="11.85" hidden="1" customHeight="1" outlineLevel="4">
      <c r="A6050" s="1154" t="s">
        <v>9981</v>
      </c>
      <c r="B6050" s="1159" t="s">
        <v>10559</v>
      </c>
      <c r="C6050" s="1154" t="s">
        <v>763</v>
      </c>
      <c r="D6050" s="1156">
        <v>17</v>
      </c>
    </row>
    <row r="6051" spans="1:4" ht="11.85" hidden="1" customHeight="1" outlineLevel="3" collapsed="1">
      <c r="A6051" s="1140"/>
      <c r="B6051" s="1145" t="s">
        <v>10383</v>
      </c>
      <c r="C6051" s="1140"/>
      <c r="D6051" s="1141">
        <v>24.59</v>
      </c>
    </row>
    <row r="6052" spans="1:4" ht="11.85" hidden="1" customHeight="1" outlineLevel="4">
      <c r="A6052" s="1154"/>
      <c r="B6052" s="1159" t="s">
        <v>10560</v>
      </c>
      <c r="C6052" s="1154" t="s">
        <v>763</v>
      </c>
      <c r="D6052" s="1156">
        <v>23.12</v>
      </c>
    </row>
    <row r="6053" spans="1:4" ht="11.85" hidden="1" customHeight="1" outlineLevel="4">
      <c r="A6053" s="1154"/>
      <c r="B6053" s="1159" t="s">
        <v>10561</v>
      </c>
      <c r="C6053" s="1154" t="s">
        <v>763</v>
      </c>
      <c r="D6053" s="1156">
        <v>24.59</v>
      </c>
    </row>
    <row r="6054" spans="1:4" ht="11.85" hidden="1" customHeight="1" outlineLevel="2" collapsed="1">
      <c r="A6054" s="1140"/>
      <c r="B6054" s="1143" t="s">
        <v>10562</v>
      </c>
      <c r="C6054" s="1140"/>
      <c r="D6054" s="1141">
        <v>32.51</v>
      </c>
    </row>
    <row r="6055" spans="1:4" ht="11.85" hidden="1" customHeight="1" outlineLevel="3" collapsed="1">
      <c r="A6055" s="1140"/>
      <c r="B6055" s="1145" t="s">
        <v>10563</v>
      </c>
      <c r="C6055" s="1140"/>
      <c r="D6055" s="1141">
        <v>30.08</v>
      </c>
    </row>
    <row r="6056" spans="1:4" ht="11.85" hidden="1" customHeight="1" outlineLevel="4">
      <c r="A6056" s="1166">
        <v>1.35</v>
      </c>
      <c r="B6056" s="1159" t="s">
        <v>10564</v>
      </c>
      <c r="C6056" s="1154" t="s">
        <v>763</v>
      </c>
      <c r="D6056" s="1156">
        <v>6.88</v>
      </c>
    </row>
    <row r="6057" spans="1:4" ht="11.85" hidden="1" customHeight="1" outlineLevel="4">
      <c r="A6057" s="1165">
        <v>1.6</v>
      </c>
      <c r="B6057" s="1159" t="s">
        <v>10565</v>
      </c>
      <c r="C6057" s="1154" t="s">
        <v>763</v>
      </c>
      <c r="D6057" s="1156">
        <v>8.16</v>
      </c>
    </row>
    <row r="6058" spans="1:4" ht="11.85" hidden="1" customHeight="1" outlineLevel="4">
      <c r="A6058" s="1165">
        <v>1.9</v>
      </c>
      <c r="B6058" s="1159" t="s">
        <v>10566</v>
      </c>
      <c r="C6058" s="1154" t="s">
        <v>763</v>
      </c>
      <c r="D6058" s="1156">
        <v>9.67</v>
      </c>
    </row>
    <row r="6059" spans="1:4" ht="11.85" hidden="1" customHeight="1" outlineLevel="4">
      <c r="A6059" s="1165">
        <v>2.4</v>
      </c>
      <c r="B6059" s="1159" t="s">
        <v>10567</v>
      </c>
      <c r="C6059" s="1154" t="s">
        <v>763</v>
      </c>
      <c r="D6059" s="1156">
        <v>12.24</v>
      </c>
    </row>
    <row r="6060" spans="1:4" ht="11.85" hidden="1" customHeight="1" outlineLevel="4">
      <c r="A6060" s="1165">
        <v>2.7</v>
      </c>
      <c r="B6060" s="1159" t="s">
        <v>10568</v>
      </c>
      <c r="C6060" s="1154" t="s">
        <v>763</v>
      </c>
      <c r="D6060" s="1156">
        <v>13.77</v>
      </c>
    </row>
    <row r="6061" spans="1:4" ht="11.85" hidden="1" customHeight="1" outlineLevel="4">
      <c r="A6061" s="1166">
        <v>2.95</v>
      </c>
      <c r="B6061" s="1159" t="s">
        <v>10569</v>
      </c>
      <c r="C6061" s="1154" t="s">
        <v>763</v>
      </c>
      <c r="D6061" s="1156">
        <v>15.04</v>
      </c>
    </row>
    <row r="6062" spans="1:4" ht="11.85" hidden="1" customHeight="1" outlineLevel="4">
      <c r="A6062" s="1165">
        <v>3.2</v>
      </c>
      <c r="B6062" s="1159" t="s">
        <v>10570</v>
      </c>
      <c r="C6062" s="1154" t="s">
        <v>763</v>
      </c>
      <c r="D6062" s="1156">
        <v>16.309999999999999</v>
      </c>
    </row>
    <row r="6063" spans="1:4" ht="11.85" hidden="1" customHeight="1" outlineLevel="4">
      <c r="A6063" s="1160">
        <v>4</v>
      </c>
      <c r="B6063" s="1159" t="s">
        <v>10571</v>
      </c>
      <c r="C6063" s="1154" t="s">
        <v>763</v>
      </c>
      <c r="D6063" s="1156">
        <v>20.39</v>
      </c>
    </row>
    <row r="6064" spans="1:4" ht="11.85" hidden="1" customHeight="1" outlineLevel="4">
      <c r="A6064" s="1165">
        <v>4.3</v>
      </c>
      <c r="B6064" s="1159" t="s">
        <v>10572</v>
      </c>
      <c r="C6064" s="1154" t="s">
        <v>763</v>
      </c>
      <c r="D6064" s="1156">
        <v>21.92</v>
      </c>
    </row>
    <row r="6065" spans="1:4" ht="11.85" hidden="1" customHeight="1" outlineLevel="4">
      <c r="A6065" s="1154" t="s">
        <v>9981</v>
      </c>
      <c r="B6065" s="1159" t="s">
        <v>10573</v>
      </c>
      <c r="C6065" s="1154" t="s">
        <v>763</v>
      </c>
      <c r="D6065" s="1156">
        <v>30.08</v>
      </c>
    </row>
    <row r="6066" spans="1:4" ht="11.85" hidden="1" customHeight="1" outlineLevel="3" collapsed="1">
      <c r="A6066" s="1140"/>
      <c r="B6066" s="1145" t="s">
        <v>10574</v>
      </c>
      <c r="C6066" s="1140"/>
      <c r="D6066" s="1141">
        <v>14.16</v>
      </c>
    </row>
    <row r="6067" spans="1:4" ht="11.85" hidden="1" customHeight="1" outlineLevel="4">
      <c r="A6067" s="1166">
        <v>1.35</v>
      </c>
      <c r="B6067" s="1159" t="s">
        <v>10575</v>
      </c>
      <c r="C6067" s="1154" t="s">
        <v>763</v>
      </c>
      <c r="D6067" s="1156">
        <v>3.24</v>
      </c>
    </row>
    <row r="6068" spans="1:4" ht="11.85" hidden="1" customHeight="1" outlineLevel="4">
      <c r="A6068" s="1165">
        <v>1.6</v>
      </c>
      <c r="B6068" s="1159" t="s">
        <v>10576</v>
      </c>
      <c r="C6068" s="1154" t="s">
        <v>763</v>
      </c>
      <c r="D6068" s="1156">
        <v>3.84</v>
      </c>
    </row>
    <row r="6069" spans="1:4" ht="11.85" hidden="1" customHeight="1" outlineLevel="4">
      <c r="A6069" s="1165">
        <v>1.9</v>
      </c>
      <c r="B6069" s="1159" t="s">
        <v>10577</v>
      </c>
      <c r="C6069" s="1154" t="s">
        <v>763</v>
      </c>
      <c r="D6069" s="1156">
        <v>4.5599999999999996</v>
      </c>
    </row>
    <row r="6070" spans="1:4" ht="11.85" hidden="1" customHeight="1" outlineLevel="4">
      <c r="A6070" s="1165">
        <v>2.4</v>
      </c>
      <c r="B6070" s="1159" t="s">
        <v>10578</v>
      </c>
      <c r="C6070" s="1154" t="s">
        <v>763</v>
      </c>
      <c r="D6070" s="1156">
        <v>5.76</v>
      </c>
    </row>
    <row r="6071" spans="1:4" ht="11.85" hidden="1" customHeight="1" outlineLevel="4">
      <c r="A6071" s="1165">
        <v>2.7</v>
      </c>
      <c r="B6071" s="1159" t="s">
        <v>10579</v>
      </c>
      <c r="C6071" s="1154" t="s">
        <v>763</v>
      </c>
      <c r="D6071" s="1156">
        <v>6.48</v>
      </c>
    </row>
    <row r="6072" spans="1:4" ht="11.85" hidden="1" customHeight="1" outlineLevel="4">
      <c r="A6072" s="1166">
        <v>2.95</v>
      </c>
      <c r="B6072" s="1159" t="s">
        <v>10580</v>
      </c>
      <c r="C6072" s="1154" t="s">
        <v>763</v>
      </c>
      <c r="D6072" s="1156">
        <v>7.08</v>
      </c>
    </row>
    <row r="6073" spans="1:4" ht="11.85" hidden="1" customHeight="1" outlineLevel="4">
      <c r="A6073" s="1165">
        <v>3.2</v>
      </c>
      <c r="B6073" s="1159" t="s">
        <v>10581</v>
      </c>
      <c r="C6073" s="1154" t="s">
        <v>763</v>
      </c>
      <c r="D6073" s="1156">
        <v>7.68</v>
      </c>
    </row>
    <row r="6074" spans="1:4" ht="11.85" hidden="1" customHeight="1" outlineLevel="4">
      <c r="A6074" s="1160">
        <v>4</v>
      </c>
      <c r="B6074" s="1159" t="s">
        <v>10582</v>
      </c>
      <c r="C6074" s="1154" t="s">
        <v>763</v>
      </c>
      <c r="D6074" s="1156">
        <v>9.6</v>
      </c>
    </row>
    <row r="6075" spans="1:4" ht="11.85" hidden="1" customHeight="1" outlineLevel="4">
      <c r="A6075" s="1165">
        <v>4.3</v>
      </c>
      <c r="B6075" s="1159" t="s">
        <v>10583</v>
      </c>
      <c r="C6075" s="1154" t="s">
        <v>763</v>
      </c>
      <c r="D6075" s="1156">
        <v>10.32</v>
      </c>
    </row>
    <row r="6076" spans="1:4" ht="11.85" hidden="1" customHeight="1" outlineLevel="4">
      <c r="A6076" s="1154" t="s">
        <v>9981</v>
      </c>
      <c r="B6076" s="1159" t="s">
        <v>10584</v>
      </c>
      <c r="C6076" s="1154" t="s">
        <v>763</v>
      </c>
      <c r="D6076" s="1156">
        <v>14.16</v>
      </c>
    </row>
    <row r="6077" spans="1:4" ht="11.85" hidden="1" customHeight="1" outlineLevel="3" collapsed="1">
      <c r="A6077" s="1140"/>
      <c r="B6077" s="1145" t="s">
        <v>10585</v>
      </c>
      <c r="C6077" s="1140"/>
      <c r="D6077" s="1141">
        <v>17</v>
      </c>
    </row>
    <row r="6078" spans="1:4" ht="11.85" hidden="1" customHeight="1" outlineLevel="4">
      <c r="A6078" s="1166">
        <v>1.35</v>
      </c>
      <c r="B6078" s="1159" t="s">
        <v>10586</v>
      </c>
      <c r="C6078" s="1154" t="s">
        <v>763</v>
      </c>
      <c r="D6078" s="1156">
        <v>3.89</v>
      </c>
    </row>
    <row r="6079" spans="1:4" ht="11.85" hidden="1" customHeight="1" outlineLevel="4">
      <c r="A6079" s="1154" t="s">
        <v>9929</v>
      </c>
      <c r="B6079" s="1159" t="s">
        <v>10587</v>
      </c>
      <c r="C6079" s="1154" t="s">
        <v>763</v>
      </c>
      <c r="D6079" s="1156">
        <v>4.6100000000000003</v>
      </c>
    </row>
    <row r="6080" spans="1:4" ht="11.85" hidden="1" customHeight="1" outlineLevel="4">
      <c r="A6080" s="1154" t="s">
        <v>9933</v>
      </c>
      <c r="B6080" s="1159" t="s">
        <v>10588</v>
      </c>
      <c r="C6080" s="1154" t="s">
        <v>763</v>
      </c>
      <c r="D6080" s="1156">
        <v>5.47</v>
      </c>
    </row>
    <row r="6081" spans="1:4" ht="11.85" hidden="1" customHeight="1" outlineLevel="4">
      <c r="A6081" s="1154" t="s">
        <v>9937</v>
      </c>
      <c r="B6081" s="1159" t="s">
        <v>10589</v>
      </c>
      <c r="C6081" s="1154" t="s">
        <v>763</v>
      </c>
      <c r="D6081" s="1156">
        <v>6.92</v>
      </c>
    </row>
    <row r="6082" spans="1:4" ht="11.85" hidden="1" customHeight="1" outlineLevel="4">
      <c r="A6082" s="1154" t="s">
        <v>9939</v>
      </c>
      <c r="B6082" s="1159" t="s">
        <v>10590</v>
      </c>
      <c r="C6082" s="1154" t="s">
        <v>763</v>
      </c>
      <c r="D6082" s="1156">
        <v>7.78</v>
      </c>
    </row>
    <row r="6083" spans="1:4" ht="11.85" hidden="1" customHeight="1" outlineLevel="4">
      <c r="A6083" s="1154" t="s">
        <v>9942</v>
      </c>
      <c r="B6083" s="1159" t="s">
        <v>10591</v>
      </c>
      <c r="C6083" s="1154" t="s">
        <v>763</v>
      </c>
      <c r="D6083" s="1156">
        <v>8.5</v>
      </c>
    </row>
    <row r="6084" spans="1:4" ht="11.85" hidden="1" customHeight="1" outlineLevel="4">
      <c r="A6084" s="1154" t="s">
        <v>9946</v>
      </c>
      <c r="B6084" s="1159" t="s">
        <v>10592</v>
      </c>
      <c r="C6084" s="1154" t="s">
        <v>763</v>
      </c>
      <c r="D6084" s="1156">
        <v>9.2200000000000006</v>
      </c>
    </row>
    <row r="6085" spans="1:4" ht="11.85" hidden="1" customHeight="1" outlineLevel="4">
      <c r="A6085" s="1160">
        <v>4</v>
      </c>
      <c r="B6085" s="1159" t="s">
        <v>10593</v>
      </c>
      <c r="C6085" s="1154" t="s">
        <v>763</v>
      </c>
      <c r="D6085" s="1156">
        <v>11.53</v>
      </c>
    </row>
    <row r="6086" spans="1:4" ht="11.85" hidden="1" customHeight="1" outlineLevel="4">
      <c r="A6086" s="1165">
        <v>4.3</v>
      </c>
      <c r="B6086" s="1159" t="s">
        <v>10594</v>
      </c>
      <c r="C6086" s="1154" t="s">
        <v>763</v>
      </c>
      <c r="D6086" s="1156">
        <v>12.39</v>
      </c>
    </row>
    <row r="6087" spans="1:4" ht="11.85" hidden="1" customHeight="1" outlineLevel="4">
      <c r="A6087" s="1154" t="s">
        <v>9981</v>
      </c>
      <c r="B6087" s="1159" t="s">
        <v>10595</v>
      </c>
      <c r="C6087" s="1154" t="s">
        <v>763</v>
      </c>
      <c r="D6087" s="1156">
        <v>17</v>
      </c>
    </row>
    <row r="6088" spans="1:4" ht="11.85" hidden="1" customHeight="1" outlineLevel="3" collapsed="1">
      <c r="A6088" s="1140"/>
      <c r="B6088" s="1145" t="s">
        <v>10383</v>
      </c>
      <c r="C6088" s="1140"/>
      <c r="D6088" s="1141">
        <v>32.51</v>
      </c>
    </row>
    <row r="6089" spans="1:4" ht="22.35" hidden="1" customHeight="1" outlineLevel="4">
      <c r="A6089" s="1166">
        <v>2.75</v>
      </c>
      <c r="B6089" s="1159" t="s">
        <v>10596</v>
      </c>
      <c r="C6089" s="1154" t="s">
        <v>763</v>
      </c>
      <c r="D6089" s="1156">
        <v>12.55</v>
      </c>
    </row>
    <row r="6090" spans="1:4" ht="11.85" hidden="1" customHeight="1" outlineLevel="4">
      <c r="A6090" s="1160">
        <v>3741</v>
      </c>
      <c r="B6090" s="1159" t="s">
        <v>10597</v>
      </c>
      <c r="C6090" s="1154" t="s">
        <v>763</v>
      </c>
      <c r="D6090" s="1156">
        <v>24.59</v>
      </c>
    </row>
    <row r="6091" spans="1:4" ht="11.85" hidden="1" customHeight="1" outlineLevel="4">
      <c r="A6091" s="1154"/>
      <c r="B6091" s="1159" t="s">
        <v>10598</v>
      </c>
      <c r="C6091" s="1154" t="s">
        <v>763</v>
      </c>
      <c r="D6091" s="1156">
        <v>32.51</v>
      </c>
    </row>
    <row r="6092" spans="1:4" ht="11.85" hidden="1" customHeight="1" outlineLevel="2" collapsed="1">
      <c r="A6092" s="1140"/>
      <c r="B6092" s="1143" t="s">
        <v>10599</v>
      </c>
      <c r="C6092" s="1140"/>
      <c r="D6092" s="1141">
        <v>32.51</v>
      </c>
    </row>
    <row r="6093" spans="1:4" ht="11.85" hidden="1" customHeight="1" outlineLevel="3" collapsed="1">
      <c r="A6093" s="1140"/>
      <c r="B6093" s="1145" t="s">
        <v>10600</v>
      </c>
      <c r="C6093" s="1140"/>
      <c r="D6093" s="1141">
        <v>30.08</v>
      </c>
    </row>
    <row r="6094" spans="1:4" ht="11.85" hidden="1" customHeight="1" outlineLevel="4">
      <c r="A6094" s="1166">
        <v>1.35</v>
      </c>
      <c r="B6094" s="1159" t="s">
        <v>10601</v>
      </c>
      <c r="C6094" s="1154" t="s">
        <v>763</v>
      </c>
      <c r="D6094" s="1156">
        <v>6.88</v>
      </c>
    </row>
    <row r="6095" spans="1:4" ht="11.85" hidden="1" customHeight="1" outlineLevel="4">
      <c r="A6095" s="1165">
        <v>1.6</v>
      </c>
      <c r="B6095" s="1159" t="s">
        <v>10602</v>
      </c>
      <c r="C6095" s="1154" t="s">
        <v>763</v>
      </c>
      <c r="D6095" s="1156">
        <v>8.16</v>
      </c>
    </row>
    <row r="6096" spans="1:4" ht="11.85" hidden="1" customHeight="1" outlineLevel="4">
      <c r="A6096" s="1165">
        <v>1.9</v>
      </c>
      <c r="B6096" s="1159" t="s">
        <v>10603</v>
      </c>
      <c r="C6096" s="1154" t="s">
        <v>763</v>
      </c>
      <c r="D6096" s="1156">
        <v>9.67</v>
      </c>
    </row>
    <row r="6097" spans="1:4" ht="11.85" hidden="1" customHeight="1" outlineLevel="4">
      <c r="A6097" s="1165">
        <v>2.4</v>
      </c>
      <c r="B6097" s="1159" t="s">
        <v>10604</v>
      </c>
      <c r="C6097" s="1154" t="s">
        <v>763</v>
      </c>
      <c r="D6097" s="1156">
        <v>12.24</v>
      </c>
    </row>
    <row r="6098" spans="1:4" ht="11.85" hidden="1" customHeight="1" outlineLevel="4">
      <c r="A6098" s="1165">
        <v>2.7</v>
      </c>
      <c r="B6098" s="1159" t="s">
        <v>10605</v>
      </c>
      <c r="C6098" s="1154" t="s">
        <v>763</v>
      </c>
      <c r="D6098" s="1156">
        <v>13.77</v>
      </c>
    </row>
    <row r="6099" spans="1:4" ht="11.85" hidden="1" customHeight="1" outlineLevel="4">
      <c r="A6099" s="1166">
        <v>2.95</v>
      </c>
      <c r="B6099" s="1159" t="s">
        <v>10606</v>
      </c>
      <c r="C6099" s="1154" t="s">
        <v>763</v>
      </c>
      <c r="D6099" s="1156">
        <v>15.04</v>
      </c>
    </row>
    <row r="6100" spans="1:4" ht="11.85" hidden="1" customHeight="1" outlineLevel="4">
      <c r="A6100" s="1165">
        <v>3.2</v>
      </c>
      <c r="B6100" s="1159" t="s">
        <v>10607</v>
      </c>
      <c r="C6100" s="1154" t="s">
        <v>763</v>
      </c>
      <c r="D6100" s="1156">
        <v>16.309999999999999</v>
      </c>
    </row>
    <row r="6101" spans="1:4" ht="11.85" hidden="1" customHeight="1" outlineLevel="4">
      <c r="A6101" s="1154" t="s">
        <v>10356</v>
      </c>
      <c r="B6101" s="1159" t="s">
        <v>10608</v>
      </c>
      <c r="C6101" s="1154" t="s">
        <v>763</v>
      </c>
      <c r="D6101" s="1156">
        <v>17.84</v>
      </c>
    </row>
    <row r="6102" spans="1:4" ht="11.85" hidden="1" customHeight="1" outlineLevel="4">
      <c r="A6102" s="1160">
        <v>4</v>
      </c>
      <c r="B6102" s="1159" t="s">
        <v>10609</v>
      </c>
      <c r="C6102" s="1154" t="s">
        <v>763</v>
      </c>
      <c r="D6102" s="1156">
        <v>20.39</v>
      </c>
    </row>
    <row r="6103" spans="1:4" ht="11.85" hidden="1" customHeight="1" outlineLevel="4">
      <c r="A6103" s="1154" t="s">
        <v>10017</v>
      </c>
      <c r="B6103" s="1159" t="s">
        <v>10610</v>
      </c>
      <c r="C6103" s="1154" t="s">
        <v>763</v>
      </c>
      <c r="D6103" s="1156">
        <v>21.92</v>
      </c>
    </row>
    <row r="6104" spans="1:4" ht="11.85" hidden="1" customHeight="1" outlineLevel="4">
      <c r="A6104" s="1154" t="s">
        <v>9981</v>
      </c>
      <c r="B6104" s="1159" t="s">
        <v>10611</v>
      </c>
      <c r="C6104" s="1154" t="s">
        <v>763</v>
      </c>
      <c r="D6104" s="1156">
        <v>30.08</v>
      </c>
    </row>
    <row r="6105" spans="1:4" ht="11.85" hidden="1" customHeight="1" outlineLevel="3" collapsed="1">
      <c r="A6105" s="1140"/>
      <c r="B6105" s="1145" t="s">
        <v>10612</v>
      </c>
      <c r="C6105" s="1140"/>
      <c r="D6105" s="1141">
        <v>14.16</v>
      </c>
    </row>
    <row r="6106" spans="1:4" ht="11.85" hidden="1" customHeight="1" outlineLevel="4">
      <c r="A6106" s="1166">
        <v>1.35</v>
      </c>
      <c r="B6106" s="1159" t="s">
        <v>10613</v>
      </c>
      <c r="C6106" s="1154" t="s">
        <v>763</v>
      </c>
      <c r="D6106" s="1156">
        <v>3.24</v>
      </c>
    </row>
    <row r="6107" spans="1:4" ht="11.85" hidden="1" customHeight="1" outlineLevel="4">
      <c r="A6107" s="1165">
        <v>1.6</v>
      </c>
      <c r="B6107" s="1159" t="s">
        <v>10614</v>
      </c>
      <c r="C6107" s="1154" t="s">
        <v>763</v>
      </c>
      <c r="D6107" s="1156">
        <v>3.84</v>
      </c>
    </row>
    <row r="6108" spans="1:4" ht="11.85" hidden="1" customHeight="1" outlineLevel="4">
      <c r="A6108" s="1165">
        <v>1.9</v>
      </c>
      <c r="B6108" s="1159" t="s">
        <v>10615</v>
      </c>
      <c r="C6108" s="1154" t="s">
        <v>763</v>
      </c>
      <c r="D6108" s="1156">
        <v>4.5599999999999996</v>
      </c>
    </row>
    <row r="6109" spans="1:4" ht="11.85" hidden="1" customHeight="1" outlineLevel="4">
      <c r="A6109" s="1165">
        <v>2.4</v>
      </c>
      <c r="B6109" s="1159" t="s">
        <v>10616</v>
      </c>
      <c r="C6109" s="1154" t="s">
        <v>763</v>
      </c>
      <c r="D6109" s="1156">
        <v>5.76</v>
      </c>
    </row>
    <row r="6110" spans="1:4" ht="11.85" hidden="1" customHeight="1" outlineLevel="4">
      <c r="A6110" s="1165">
        <v>2.7</v>
      </c>
      <c r="B6110" s="1159" t="s">
        <v>10617</v>
      </c>
      <c r="C6110" s="1154" t="s">
        <v>763</v>
      </c>
      <c r="D6110" s="1156">
        <v>6.48</v>
      </c>
    </row>
    <row r="6111" spans="1:4" ht="11.85" hidden="1" customHeight="1" outlineLevel="4">
      <c r="A6111" s="1166">
        <v>2.95</v>
      </c>
      <c r="B6111" s="1159" t="s">
        <v>10618</v>
      </c>
      <c r="C6111" s="1154" t="s">
        <v>763</v>
      </c>
      <c r="D6111" s="1156">
        <v>7.08</v>
      </c>
    </row>
    <row r="6112" spans="1:4" ht="11.85" hidden="1" customHeight="1" outlineLevel="4">
      <c r="A6112" s="1165">
        <v>3.2</v>
      </c>
      <c r="B6112" s="1159" t="s">
        <v>10619</v>
      </c>
      <c r="C6112" s="1154" t="s">
        <v>763</v>
      </c>
      <c r="D6112" s="1156">
        <v>7.68</v>
      </c>
    </row>
    <row r="6113" spans="1:4" ht="11.85" hidden="1" customHeight="1" outlineLevel="4">
      <c r="A6113" s="1165">
        <v>3.5</v>
      </c>
      <c r="B6113" s="1159" t="s">
        <v>10620</v>
      </c>
      <c r="C6113" s="1154" t="s">
        <v>763</v>
      </c>
      <c r="D6113" s="1156">
        <v>8.4</v>
      </c>
    </row>
    <row r="6114" spans="1:4" ht="11.85" hidden="1" customHeight="1" outlineLevel="4">
      <c r="A6114" s="1160">
        <v>4</v>
      </c>
      <c r="B6114" s="1159" t="s">
        <v>10621</v>
      </c>
      <c r="C6114" s="1154" t="s">
        <v>763</v>
      </c>
      <c r="D6114" s="1156">
        <v>9.6</v>
      </c>
    </row>
    <row r="6115" spans="1:4" ht="11.85" hidden="1" customHeight="1" outlineLevel="4">
      <c r="A6115" s="1165">
        <v>4.3</v>
      </c>
      <c r="B6115" s="1159" t="s">
        <v>10622</v>
      </c>
      <c r="C6115" s="1154" t="s">
        <v>763</v>
      </c>
      <c r="D6115" s="1156">
        <v>10.32</v>
      </c>
    </row>
    <row r="6116" spans="1:4" ht="11.85" hidden="1" customHeight="1" outlineLevel="4">
      <c r="A6116" s="1154" t="s">
        <v>9981</v>
      </c>
      <c r="B6116" s="1159" t="s">
        <v>10623</v>
      </c>
      <c r="C6116" s="1154" t="s">
        <v>763</v>
      </c>
      <c r="D6116" s="1156">
        <v>14.16</v>
      </c>
    </row>
    <row r="6117" spans="1:4" ht="11.85" hidden="1" customHeight="1" outlineLevel="3" collapsed="1">
      <c r="A6117" s="1140"/>
      <c r="B6117" s="1145" t="s">
        <v>10624</v>
      </c>
      <c r="C6117" s="1140"/>
      <c r="D6117" s="1141">
        <v>17</v>
      </c>
    </row>
    <row r="6118" spans="1:4" ht="11.85" hidden="1" customHeight="1" outlineLevel="4">
      <c r="A6118" s="1166">
        <v>1.35</v>
      </c>
      <c r="B6118" s="1159" t="s">
        <v>10625</v>
      </c>
      <c r="C6118" s="1154" t="s">
        <v>763</v>
      </c>
      <c r="D6118" s="1156">
        <v>3.89</v>
      </c>
    </row>
    <row r="6119" spans="1:4" ht="11.85" hidden="1" customHeight="1" outlineLevel="4">
      <c r="A6119" s="1154" t="s">
        <v>9929</v>
      </c>
      <c r="B6119" s="1159" t="s">
        <v>10626</v>
      </c>
      <c r="C6119" s="1154" t="s">
        <v>763</v>
      </c>
      <c r="D6119" s="1156">
        <v>4.6100000000000003</v>
      </c>
    </row>
    <row r="6120" spans="1:4" ht="11.85" hidden="1" customHeight="1" outlineLevel="4">
      <c r="A6120" s="1154" t="s">
        <v>9933</v>
      </c>
      <c r="B6120" s="1159" t="s">
        <v>10627</v>
      </c>
      <c r="C6120" s="1154" t="s">
        <v>763</v>
      </c>
      <c r="D6120" s="1156">
        <v>5.47</v>
      </c>
    </row>
    <row r="6121" spans="1:4" ht="11.85" hidden="1" customHeight="1" outlineLevel="4">
      <c r="A6121" s="1154" t="s">
        <v>10509</v>
      </c>
      <c r="B6121" s="1159" t="s">
        <v>10628</v>
      </c>
      <c r="C6121" s="1154" t="s">
        <v>763</v>
      </c>
      <c r="D6121" s="1156">
        <v>6.05</v>
      </c>
    </row>
    <row r="6122" spans="1:4" ht="11.85" hidden="1" customHeight="1" outlineLevel="4">
      <c r="A6122" s="1154" t="s">
        <v>9937</v>
      </c>
      <c r="B6122" s="1159" t="s">
        <v>10629</v>
      </c>
      <c r="C6122" s="1154" t="s">
        <v>763</v>
      </c>
      <c r="D6122" s="1156">
        <v>6.92</v>
      </c>
    </row>
    <row r="6123" spans="1:4" ht="11.85" hidden="1" customHeight="1" outlineLevel="4">
      <c r="A6123" s="1154" t="s">
        <v>9939</v>
      </c>
      <c r="B6123" s="1159" t="s">
        <v>10630</v>
      </c>
      <c r="C6123" s="1154" t="s">
        <v>763</v>
      </c>
      <c r="D6123" s="1156">
        <v>7.78</v>
      </c>
    </row>
    <row r="6124" spans="1:4" ht="11.85" hidden="1" customHeight="1" outlineLevel="4">
      <c r="A6124" s="1154" t="s">
        <v>9942</v>
      </c>
      <c r="B6124" s="1159" t="s">
        <v>10631</v>
      </c>
      <c r="C6124" s="1154" t="s">
        <v>763</v>
      </c>
      <c r="D6124" s="1156">
        <v>8.5</v>
      </c>
    </row>
    <row r="6125" spans="1:4" ht="11.85" hidden="1" customHeight="1" outlineLevel="4">
      <c r="A6125" s="1165">
        <v>3.5</v>
      </c>
      <c r="B6125" s="1159" t="s">
        <v>10632</v>
      </c>
      <c r="C6125" s="1154" t="s">
        <v>763</v>
      </c>
      <c r="D6125" s="1156">
        <v>10.08</v>
      </c>
    </row>
    <row r="6126" spans="1:4" ht="11.85" hidden="1" customHeight="1" outlineLevel="4">
      <c r="A6126" s="1154" t="s">
        <v>9946</v>
      </c>
      <c r="B6126" s="1159" t="s">
        <v>10633</v>
      </c>
      <c r="C6126" s="1154" t="s">
        <v>763</v>
      </c>
      <c r="D6126" s="1156">
        <v>9.2200000000000006</v>
      </c>
    </row>
    <row r="6127" spans="1:4" ht="11.85" hidden="1" customHeight="1" outlineLevel="4">
      <c r="A6127" s="1160">
        <v>4</v>
      </c>
      <c r="B6127" s="1159" t="s">
        <v>10634</v>
      </c>
      <c r="C6127" s="1154" t="s">
        <v>763</v>
      </c>
      <c r="D6127" s="1156">
        <v>11.53</v>
      </c>
    </row>
    <row r="6128" spans="1:4" ht="11.85" hidden="1" customHeight="1" outlineLevel="4">
      <c r="A6128" s="1165">
        <v>4.3</v>
      </c>
      <c r="B6128" s="1159" t="s">
        <v>10635</v>
      </c>
      <c r="C6128" s="1154" t="s">
        <v>763</v>
      </c>
      <c r="D6128" s="1156">
        <v>12.39</v>
      </c>
    </row>
    <row r="6129" spans="1:4" ht="11.85" hidden="1" customHeight="1" outlineLevel="4">
      <c r="A6129" s="1154" t="s">
        <v>9981</v>
      </c>
      <c r="B6129" s="1159" t="s">
        <v>10636</v>
      </c>
      <c r="C6129" s="1154" t="s">
        <v>763</v>
      </c>
      <c r="D6129" s="1156">
        <v>17</v>
      </c>
    </row>
    <row r="6130" spans="1:4" ht="11.85" hidden="1" customHeight="1" outlineLevel="3" collapsed="1">
      <c r="A6130" s="1140"/>
      <c r="B6130" s="1145" t="s">
        <v>10383</v>
      </c>
      <c r="C6130" s="1140"/>
      <c r="D6130" s="1141">
        <v>32.51</v>
      </c>
    </row>
    <row r="6131" spans="1:4" ht="22.35" hidden="1" customHeight="1" outlineLevel="4">
      <c r="A6131" s="1160">
        <v>3758</v>
      </c>
      <c r="B6131" s="1159" t="s">
        <v>10637</v>
      </c>
      <c r="C6131" s="1154" t="s">
        <v>763</v>
      </c>
      <c r="D6131" s="1156">
        <v>23.12</v>
      </c>
    </row>
    <row r="6132" spans="1:4" ht="22.35" hidden="1" customHeight="1" outlineLevel="4">
      <c r="A6132" s="1166">
        <v>2.48</v>
      </c>
      <c r="B6132" s="1159" t="s">
        <v>10638</v>
      </c>
      <c r="C6132" s="1154" t="s">
        <v>763</v>
      </c>
      <c r="D6132" s="1156">
        <v>14.95</v>
      </c>
    </row>
    <row r="6133" spans="1:4" ht="22.35" hidden="1" customHeight="1" outlineLevel="4">
      <c r="A6133" s="1165">
        <v>2.5</v>
      </c>
      <c r="B6133" s="1159" t="s">
        <v>10639</v>
      </c>
      <c r="C6133" s="1154" t="s">
        <v>763</v>
      </c>
      <c r="D6133" s="1156">
        <v>11.4</v>
      </c>
    </row>
    <row r="6134" spans="1:4" ht="22.35" hidden="1" customHeight="1" outlineLevel="4">
      <c r="A6134" s="1165">
        <v>2.7</v>
      </c>
      <c r="B6134" s="1159" t="s">
        <v>10640</v>
      </c>
      <c r="C6134" s="1154" t="s">
        <v>763</v>
      </c>
      <c r="D6134" s="1156">
        <v>12.07</v>
      </c>
    </row>
    <row r="6135" spans="1:4" ht="22.35" hidden="1" customHeight="1" outlineLevel="4">
      <c r="A6135" s="1166">
        <v>2.75</v>
      </c>
      <c r="B6135" s="1159" t="s">
        <v>10641</v>
      </c>
      <c r="C6135" s="1154" t="s">
        <v>763</v>
      </c>
      <c r="D6135" s="1156">
        <v>12.55</v>
      </c>
    </row>
    <row r="6136" spans="1:4" ht="22.35" hidden="1" customHeight="1" outlineLevel="4">
      <c r="A6136" s="1165">
        <v>2.8</v>
      </c>
      <c r="B6136" s="1159" t="s">
        <v>10642</v>
      </c>
      <c r="C6136" s="1154" t="s">
        <v>763</v>
      </c>
      <c r="D6136" s="1156">
        <v>12.52</v>
      </c>
    </row>
    <row r="6137" spans="1:4" ht="22.35" hidden="1" customHeight="1" outlineLevel="4">
      <c r="A6137" s="1160">
        <v>3</v>
      </c>
      <c r="B6137" s="1159" t="s">
        <v>10643</v>
      </c>
      <c r="C6137" s="1154" t="s">
        <v>763</v>
      </c>
      <c r="D6137" s="1156">
        <v>13.68</v>
      </c>
    </row>
    <row r="6138" spans="1:4" ht="22.35" hidden="1" customHeight="1" outlineLevel="4">
      <c r="A6138" s="1160">
        <v>3763</v>
      </c>
      <c r="B6138" s="1159" t="s">
        <v>10644</v>
      </c>
      <c r="C6138" s="1154" t="s">
        <v>763</v>
      </c>
      <c r="D6138" s="1156">
        <v>24.59</v>
      </c>
    </row>
    <row r="6139" spans="1:4" ht="11.85" hidden="1" customHeight="1" outlineLevel="4">
      <c r="A6139" s="1154"/>
      <c r="B6139" s="1159" t="s">
        <v>10645</v>
      </c>
      <c r="C6139" s="1154" t="s">
        <v>763</v>
      </c>
      <c r="D6139" s="1156">
        <v>32.51</v>
      </c>
    </row>
    <row r="6140" spans="1:4" ht="11.85" hidden="1" customHeight="1" outlineLevel="2" collapsed="1">
      <c r="A6140" s="1140"/>
      <c r="B6140" s="1143" t="s">
        <v>10646</v>
      </c>
      <c r="C6140" s="1140"/>
      <c r="D6140" s="1141">
        <v>174.71</v>
      </c>
    </row>
    <row r="6141" spans="1:4" ht="11.85" hidden="1" customHeight="1" outlineLevel="3" collapsed="1">
      <c r="A6141" s="1140"/>
      <c r="B6141" s="1145" t="s">
        <v>10647</v>
      </c>
      <c r="C6141" s="1140"/>
      <c r="D6141" s="1141">
        <v>174.71</v>
      </c>
    </row>
    <row r="6142" spans="1:4" ht="11.85" hidden="1" customHeight="1" outlineLevel="4">
      <c r="A6142" s="1154" t="s">
        <v>10390</v>
      </c>
      <c r="B6142" s="1159" t="s">
        <v>10648</v>
      </c>
      <c r="C6142" s="1154" t="s">
        <v>763</v>
      </c>
      <c r="D6142" s="1156">
        <v>7.47</v>
      </c>
    </row>
    <row r="6143" spans="1:4" ht="11.85" hidden="1" customHeight="1" outlineLevel="4">
      <c r="A6143" s="1165">
        <v>1.6</v>
      </c>
      <c r="B6143" s="1159" t="s">
        <v>10649</v>
      </c>
      <c r="C6143" s="1154" t="s">
        <v>763</v>
      </c>
      <c r="D6143" s="1156">
        <v>8.85</v>
      </c>
    </row>
    <row r="6144" spans="1:4" ht="11.85" hidden="1" customHeight="1" outlineLevel="4">
      <c r="A6144" s="1165">
        <v>1.9</v>
      </c>
      <c r="B6144" s="1159" t="s">
        <v>10650</v>
      </c>
      <c r="C6144" s="1154" t="s">
        <v>763</v>
      </c>
      <c r="D6144" s="1156">
        <v>10.51</v>
      </c>
    </row>
    <row r="6145" spans="1:4" ht="11.85" hidden="1" customHeight="1" outlineLevel="4">
      <c r="A6145" s="1165">
        <v>2.4</v>
      </c>
      <c r="B6145" s="1159" t="s">
        <v>10651</v>
      </c>
      <c r="C6145" s="1154" t="s">
        <v>763</v>
      </c>
      <c r="D6145" s="1156">
        <v>13.28</v>
      </c>
    </row>
    <row r="6146" spans="1:4" ht="11.85" hidden="1" customHeight="1" outlineLevel="4">
      <c r="A6146" s="1165">
        <v>2.7</v>
      </c>
      <c r="B6146" s="1159" t="s">
        <v>10652</v>
      </c>
      <c r="C6146" s="1154" t="s">
        <v>763</v>
      </c>
      <c r="D6146" s="1156">
        <v>14.94</v>
      </c>
    </row>
    <row r="6147" spans="1:4" ht="11.85" hidden="1" customHeight="1" outlineLevel="4">
      <c r="A6147" s="1165">
        <v>3.2</v>
      </c>
      <c r="B6147" s="1159" t="s">
        <v>10653</v>
      </c>
      <c r="C6147" s="1154" t="s">
        <v>763</v>
      </c>
      <c r="D6147" s="1156">
        <v>174.71</v>
      </c>
    </row>
    <row r="6148" spans="1:4" ht="11.85" hidden="1" customHeight="1" outlineLevel="4">
      <c r="A6148" s="1165">
        <v>4.3</v>
      </c>
      <c r="B6148" s="1159" t="s">
        <v>10654</v>
      </c>
      <c r="C6148" s="1154" t="s">
        <v>763</v>
      </c>
      <c r="D6148" s="1156">
        <v>23.8</v>
      </c>
    </row>
    <row r="6149" spans="1:4" ht="11.85" hidden="1" customHeight="1" outlineLevel="4">
      <c r="A6149" s="1154" t="s">
        <v>9981</v>
      </c>
      <c r="B6149" s="1159" t="s">
        <v>10655</v>
      </c>
      <c r="C6149" s="1154" t="s">
        <v>763</v>
      </c>
      <c r="D6149" s="1156">
        <v>32.65</v>
      </c>
    </row>
    <row r="6150" spans="1:4" ht="11.85" hidden="1" customHeight="1" outlineLevel="3" collapsed="1">
      <c r="A6150" s="1140"/>
      <c r="B6150" s="1145" t="s">
        <v>10656</v>
      </c>
      <c r="C6150" s="1140"/>
      <c r="D6150" s="1141">
        <v>16.09</v>
      </c>
    </row>
    <row r="6151" spans="1:4" ht="11.85" hidden="1" customHeight="1" outlineLevel="4">
      <c r="A6151" s="1154" t="s">
        <v>10390</v>
      </c>
      <c r="B6151" s="1159" t="s">
        <v>10657</v>
      </c>
      <c r="C6151" s="1154" t="s">
        <v>763</v>
      </c>
      <c r="D6151" s="1156">
        <v>3.68</v>
      </c>
    </row>
    <row r="6152" spans="1:4" ht="11.85" hidden="1" customHeight="1" outlineLevel="4">
      <c r="A6152" s="1165">
        <v>1.6</v>
      </c>
      <c r="B6152" s="1159" t="s">
        <v>10658</v>
      </c>
      <c r="C6152" s="1154" t="s">
        <v>763</v>
      </c>
      <c r="D6152" s="1156">
        <v>4.3600000000000003</v>
      </c>
    </row>
    <row r="6153" spans="1:4" ht="11.85" hidden="1" customHeight="1" outlineLevel="4">
      <c r="A6153" s="1165">
        <v>1.9</v>
      </c>
      <c r="B6153" s="1159" t="s">
        <v>10659</v>
      </c>
      <c r="C6153" s="1154" t="s">
        <v>763</v>
      </c>
      <c r="D6153" s="1156">
        <v>5.18</v>
      </c>
    </row>
    <row r="6154" spans="1:4" ht="11.85" hidden="1" customHeight="1" outlineLevel="4">
      <c r="A6154" s="1165">
        <v>2.4</v>
      </c>
      <c r="B6154" s="1159" t="s">
        <v>10660</v>
      </c>
      <c r="C6154" s="1154" t="s">
        <v>763</v>
      </c>
      <c r="D6154" s="1156">
        <v>6.55</v>
      </c>
    </row>
    <row r="6155" spans="1:4" ht="11.85" hidden="1" customHeight="1" outlineLevel="4">
      <c r="A6155" s="1165">
        <v>2.7</v>
      </c>
      <c r="B6155" s="1159" t="s">
        <v>10661</v>
      </c>
      <c r="C6155" s="1154" t="s">
        <v>763</v>
      </c>
      <c r="D6155" s="1156">
        <v>7.36</v>
      </c>
    </row>
    <row r="6156" spans="1:4" ht="11.85" hidden="1" customHeight="1" outlineLevel="4">
      <c r="A6156" s="1165">
        <v>3.2</v>
      </c>
      <c r="B6156" s="1159" t="s">
        <v>10662</v>
      </c>
      <c r="C6156" s="1154" t="s">
        <v>763</v>
      </c>
      <c r="D6156" s="1156">
        <v>8.73</v>
      </c>
    </row>
    <row r="6157" spans="1:4" ht="11.85" hidden="1" customHeight="1" outlineLevel="4">
      <c r="A6157" s="1165">
        <v>4.3</v>
      </c>
      <c r="B6157" s="1159" t="s">
        <v>10663</v>
      </c>
      <c r="C6157" s="1154" t="s">
        <v>763</v>
      </c>
      <c r="D6157" s="1156">
        <v>11.73</v>
      </c>
    </row>
    <row r="6158" spans="1:4" ht="11.85" hidden="1" customHeight="1" outlineLevel="4">
      <c r="A6158" s="1154" t="s">
        <v>9981</v>
      </c>
      <c r="B6158" s="1159" t="s">
        <v>10664</v>
      </c>
      <c r="C6158" s="1154" t="s">
        <v>763</v>
      </c>
      <c r="D6158" s="1156">
        <v>16.09</v>
      </c>
    </row>
    <row r="6159" spans="1:4" ht="11.85" hidden="1" customHeight="1" outlineLevel="3" collapsed="1">
      <c r="A6159" s="1140"/>
      <c r="B6159" s="1145" t="s">
        <v>10665</v>
      </c>
      <c r="C6159" s="1140"/>
      <c r="D6159" s="1141">
        <v>18.739999999999998</v>
      </c>
    </row>
    <row r="6160" spans="1:4" ht="11.85" hidden="1" customHeight="1" outlineLevel="4">
      <c r="A6160" s="1154" t="s">
        <v>10390</v>
      </c>
      <c r="B6160" s="1159" t="s">
        <v>10666</v>
      </c>
      <c r="C6160" s="1154" t="s">
        <v>763</v>
      </c>
      <c r="D6160" s="1156">
        <v>4.29</v>
      </c>
    </row>
    <row r="6161" spans="1:4" ht="11.85" hidden="1" customHeight="1" outlineLevel="4">
      <c r="A6161" s="1165">
        <v>1.6</v>
      </c>
      <c r="B6161" s="1159" t="s">
        <v>10667</v>
      </c>
      <c r="C6161" s="1154" t="s">
        <v>763</v>
      </c>
      <c r="D6161" s="1156">
        <v>5.3</v>
      </c>
    </row>
    <row r="6162" spans="1:4" ht="11.85" hidden="1" customHeight="1" outlineLevel="4">
      <c r="A6162" s="1165">
        <v>1.9</v>
      </c>
      <c r="B6162" s="1159" t="s">
        <v>10668</v>
      </c>
      <c r="C6162" s="1154" t="s">
        <v>763</v>
      </c>
      <c r="D6162" s="1156">
        <v>6.03</v>
      </c>
    </row>
    <row r="6163" spans="1:4" ht="11.85" hidden="1" customHeight="1" outlineLevel="4">
      <c r="A6163" s="1165">
        <v>2.4</v>
      </c>
      <c r="B6163" s="1159" t="s">
        <v>10669</v>
      </c>
      <c r="C6163" s="1154" t="s">
        <v>763</v>
      </c>
      <c r="D6163" s="1156">
        <v>7.62</v>
      </c>
    </row>
    <row r="6164" spans="1:4" ht="11.85" hidden="1" customHeight="1" outlineLevel="4">
      <c r="A6164" s="1165">
        <v>2.7</v>
      </c>
      <c r="B6164" s="1159" t="s">
        <v>10670</v>
      </c>
      <c r="C6164" s="1154" t="s">
        <v>763</v>
      </c>
      <c r="D6164" s="1156">
        <v>8.58</v>
      </c>
    </row>
    <row r="6165" spans="1:4" ht="11.85" hidden="1" customHeight="1" outlineLevel="4">
      <c r="A6165" s="1165">
        <v>3.2</v>
      </c>
      <c r="B6165" s="1159" t="s">
        <v>10671</v>
      </c>
      <c r="C6165" s="1154" t="s">
        <v>763</v>
      </c>
      <c r="D6165" s="1156">
        <v>10.16</v>
      </c>
    </row>
    <row r="6166" spans="1:4" ht="11.85" hidden="1" customHeight="1" outlineLevel="4">
      <c r="A6166" s="1165">
        <v>4.3</v>
      </c>
      <c r="B6166" s="1159" t="s">
        <v>10672</v>
      </c>
      <c r="C6166" s="1154" t="s">
        <v>763</v>
      </c>
      <c r="D6166" s="1156">
        <v>13.66</v>
      </c>
    </row>
    <row r="6167" spans="1:4" ht="11.85" hidden="1" customHeight="1" outlineLevel="4">
      <c r="A6167" s="1154" t="s">
        <v>9981</v>
      </c>
      <c r="B6167" s="1159" t="s">
        <v>10673</v>
      </c>
      <c r="C6167" s="1154" t="s">
        <v>763</v>
      </c>
      <c r="D6167" s="1156">
        <v>18.739999999999998</v>
      </c>
    </row>
    <row r="6168" spans="1:4" ht="11.85" hidden="1" customHeight="1" outlineLevel="3" collapsed="1">
      <c r="A6168" s="1140"/>
      <c r="B6168" s="1145" t="s">
        <v>10383</v>
      </c>
      <c r="C6168" s="1140"/>
      <c r="D6168" s="1141">
        <v>35.729999999999997</v>
      </c>
    </row>
    <row r="6169" spans="1:4" ht="11.85" hidden="1" customHeight="1" outlineLevel="4">
      <c r="A6169" s="1154"/>
      <c r="B6169" s="1159" t="s">
        <v>10674</v>
      </c>
      <c r="C6169" s="1154" t="s">
        <v>763</v>
      </c>
      <c r="D6169" s="1156">
        <v>27</v>
      </c>
    </row>
    <row r="6170" spans="1:4" ht="11.85" hidden="1" customHeight="1" outlineLevel="4">
      <c r="A6170" s="1154"/>
      <c r="B6170" s="1159" t="s">
        <v>10675</v>
      </c>
      <c r="C6170" s="1154" t="s">
        <v>763</v>
      </c>
      <c r="D6170" s="1156">
        <v>35.729999999999997</v>
      </c>
    </row>
    <row r="6171" spans="1:4" ht="11.85" hidden="1" customHeight="1" outlineLevel="2" collapsed="1">
      <c r="A6171" s="1140"/>
      <c r="B6171" s="1143" t="s">
        <v>10676</v>
      </c>
      <c r="C6171" s="1140"/>
      <c r="D6171" s="1141">
        <v>32.65</v>
      </c>
    </row>
    <row r="6172" spans="1:4" ht="11.85" hidden="1" customHeight="1" outlineLevel="3" collapsed="1">
      <c r="A6172" s="1140"/>
      <c r="B6172" s="1145" t="s">
        <v>10677</v>
      </c>
      <c r="C6172" s="1140"/>
      <c r="D6172" s="1141">
        <v>32.65</v>
      </c>
    </row>
    <row r="6173" spans="1:4" ht="11.85" hidden="1" customHeight="1" outlineLevel="4">
      <c r="A6173" s="1154" t="s">
        <v>10476</v>
      </c>
      <c r="B6173" s="1159" t="s">
        <v>10678</v>
      </c>
      <c r="C6173" s="1154" t="s">
        <v>763</v>
      </c>
      <c r="D6173" s="1156">
        <v>3.87</v>
      </c>
    </row>
    <row r="6174" spans="1:4" ht="11.85" hidden="1" customHeight="1" outlineLevel="4">
      <c r="A6174" s="1154" t="s">
        <v>10390</v>
      </c>
      <c r="B6174" s="1159" t="s">
        <v>10679</v>
      </c>
      <c r="C6174" s="1154" t="s">
        <v>763</v>
      </c>
      <c r="D6174" s="1156">
        <v>7.47</v>
      </c>
    </row>
    <row r="6175" spans="1:4" ht="11.85" hidden="1" customHeight="1" outlineLevel="4">
      <c r="A6175" s="1165">
        <v>1.6</v>
      </c>
      <c r="B6175" s="1159" t="s">
        <v>10680</v>
      </c>
      <c r="C6175" s="1154" t="s">
        <v>763</v>
      </c>
      <c r="D6175" s="1156">
        <v>8.85</v>
      </c>
    </row>
    <row r="6176" spans="1:4" ht="11.85" hidden="1" customHeight="1" outlineLevel="4">
      <c r="A6176" s="1165">
        <v>1.9</v>
      </c>
      <c r="B6176" s="1159" t="s">
        <v>10681</v>
      </c>
      <c r="C6176" s="1154" t="s">
        <v>763</v>
      </c>
      <c r="D6176" s="1156">
        <v>10.51</v>
      </c>
    </row>
    <row r="6177" spans="1:4" ht="11.85" hidden="1" customHeight="1" outlineLevel="4">
      <c r="A6177" s="1165">
        <v>2.4</v>
      </c>
      <c r="B6177" s="1159" t="s">
        <v>10682</v>
      </c>
      <c r="C6177" s="1154" t="s">
        <v>763</v>
      </c>
      <c r="D6177" s="1156">
        <v>13.28</v>
      </c>
    </row>
    <row r="6178" spans="1:4" ht="11.85" hidden="1" customHeight="1" outlineLevel="4">
      <c r="A6178" s="1165">
        <v>2.7</v>
      </c>
      <c r="B6178" s="1159" t="s">
        <v>10683</v>
      </c>
      <c r="C6178" s="1154" t="s">
        <v>763</v>
      </c>
      <c r="D6178" s="1156">
        <v>14.94</v>
      </c>
    </row>
    <row r="6179" spans="1:4" ht="11.85" hidden="1" customHeight="1" outlineLevel="4">
      <c r="A6179" s="1166">
        <v>2.95</v>
      </c>
      <c r="B6179" s="1159" t="s">
        <v>10684</v>
      </c>
      <c r="C6179" s="1154" t="s">
        <v>763</v>
      </c>
      <c r="D6179" s="1156">
        <v>16.329999999999998</v>
      </c>
    </row>
    <row r="6180" spans="1:4" ht="11.85" hidden="1" customHeight="1" outlineLevel="4">
      <c r="A6180" s="1165">
        <v>3.2</v>
      </c>
      <c r="B6180" s="1159" t="s">
        <v>10685</v>
      </c>
      <c r="C6180" s="1154" t="s">
        <v>763</v>
      </c>
      <c r="D6180" s="1156">
        <v>17.71</v>
      </c>
    </row>
    <row r="6181" spans="1:4" ht="11.85" hidden="1" customHeight="1" outlineLevel="4">
      <c r="A6181" s="1154" t="s">
        <v>10356</v>
      </c>
      <c r="B6181" s="1159" t="s">
        <v>10686</v>
      </c>
      <c r="C6181" s="1154" t="s">
        <v>763</v>
      </c>
      <c r="D6181" s="1156">
        <v>19.37</v>
      </c>
    </row>
    <row r="6182" spans="1:4" ht="11.85" hidden="1" customHeight="1" outlineLevel="4">
      <c r="A6182" s="1165">
        <v>4</v>
      </c>
      <c r="B6182" s="1159" t="s">
        <v>10687</v>
      </c>
      <c r="C6182" s="1154" t="s">
        <v>763</v>
      </c>
      <c r="D6182" s="1156">
        <v>22.14</v>
      </c>
    </row>
    <row r="6183" spans="1:4" ht="11.85" hidden="1" customHeight="1" outlineLevel="4">
      <c r="A6183" s="1154" t="s">
        <v>10017</v>
      </c>
      <c r="B6183" s="1159" t="s">
        <v>10688</v>
      </c>
      <c r="C6183" s="1154" t="s">
        <v>763</v>
      </c>
      <c r="D6183" s="1156">
        <v>23.8</v>
      </c>
    </row>
    <row r="6184" spans="1:4" ht="11.85" hidden="1" customHeight="1" outlineLevel="4">
      <c r="A6184" s="1154" t="s">
        <v>10487</v>
      </c>
      <c r="B6184" s="1159" t="s">
        <v>10689</v>
      </c>
      <c r="C6184" s="1154" t="s">
        <v>763</v>
      </c>
      <c r="D6184" s="1156">
        <v>28.78</v>
      </c>
    </row>
    <row r="6185" spans="1:4" ht="11.85" hidden="1" customHeight="1" outlineLevel="4">
      <c r="A6185" s="1154" t="s">
        <v>9981</v>
      </c>
      <c r="B6185" s="1159" t="s">
        <v>10690</v>
      </c>
      <c r="C6185" s="1154" t="s">
        <v>763</v>
      </c>
      <c r="D6185" s="1156">
        <v>32.65</v>
      </c>
    </row>
    <row r="6186" spans="1:4" ht="11.85" hidden="1" customHeight="1" outlineLevel="3" collapsed="1">
      <c r="A6186" s="1140"/>
      <c r="B6186" s="1145" t="s">
        <v>10691</v>
      </c>
      <c r="C6186" s="1140"/>
      <c r="D6186" s="1141">
        <v>16.09</v>
      </c>
    </row>
    <row r="6187" spans="1:4" ht="11.85" hidden="1" customHeight="1" outlineLevel="4">
      <c r="A6187" s="1154" t="s">
        <v>10476</v>
      </c>
      <c r="B6187" s="1159" t="s">
        <v>10692</v>
      </c>
      <c r="C6187" s="1154" t="s">
        <v>763</v>
      </c>
      <c r="D6187" s="1156">
        <v>1.91</v>
      </c>
    </row>
    <row r="6188" spans="1:4" ht="11.85" hidden="1" customHeight="1" outlineLevel="4">
      <c r="A6188" s="1154" t="s">
        <v>10390</v>
      </c>
      <c r="B6188" s="1159" t="s">
        <v>10693</v>
      </c>
      <c r="C6188" s="1154" t="s">
        <v>763</v>
      </c>
      <c r="D6188" s="1156">
        <v>3.68</v>
      </c>
    </row>
    <row r="6189" spans="1:4" ht="11.85" hidden="1" customHeight="1" outlineLevel="4">
      <c r="A6189" s="1165">
        <v>1.6</v>
      </c>
      <c r="B6189" s="1159" t="s">
        <v>10694</v>
      </c>
      <c r="C6189" s="1154" t="s">
        <v>763</v>
      </c>
      <c r="D6189" s="1156">
        <v>4.3600000000000003</v>
      </c>
    </row>
    <row r="6190" spans="1:4" ht="11.85" hidden="1" customHeight="1" outlineLevel="4">
      <c r="A6190" s="1165">
        <v>1.9</v>
      </c>
      <c r="B6190" s="1159" t="s">
        <v>10695</v>
      </c>
      <c r="C6190" s="1154" t="s">
        <v>763</v>
      </c>
      <c r="D6190" s="1156">
        <v>5.18</v>
      </c>
    </row>
    <row r="6191" spans="1:4" ht="11.85" hidden="1" customHeight="1" outlineLevel="4">
      <c r="A6191" s="1165">
        <v>2.4</v>
      </c>
      <c r="B6191" s="1159" t="s">
        <v>10696</v>
      </c>
      <c r="C6191" s="1154" t="s">
        <v>763</v>
      </c>
      <c r="D6191" s="1156">
        <v>6.55</v>
      </c>
    </row>
    <row r="6192" spans="1:4" ht="11.85" hidden="1" customHeight="1" outlineLevel="4">
      <c r="A6192" s="1165">
        <v>2.7</v>
      </c>
      <c r="B6192" s="1159" t="s">
        <v>10697</v>
      </c>
      <c r="C6192" s="1154" t="s">
        <v>763</v>
      </c>
      <c r="D6192" s="1156">
        <v>7.36</v>
      </c>
    </row>
    <row r="6193" spans="1:4" ht="11.85" hidden="1" customHeight="1" outlineLevel="4">
      <c r="A6193" s="1166">
        <v>2.95</v>
      </c>
      <c r="B6193" s="1159" t="s">
        <v>10698</v>
      </c>
      <c r="C6193" s="1154" t="s">
        <v>763</v>
      </c>
      <c r="D6193" s="1156">
        <v>8.0500000000000007</v>
      </c>
    </row>
    <row r="6194" spans="1:4" ht="11.85" hidden="1" customHeight="1" outlineLevel="4">
      <c r="A6194" s="1165">
        <v>3.2</v>
      </c>
      <c r="B6194" s="1159" t="s">
        <v>10699</v>
      </c>
      <c r="C6194" s="1154" t="s">
        <v>763</v>
      </c>
      <c r="D6194" s="1156">
        <v>8.73</v>
      </c>
    </row>
    <row r="6195" spans="1:4" ht="11.85" hidden="1" customHeight="1" outlineLevel="4">
      <c r="A6195" s="1154" t="s">
        <v>10356</v>
      </c>
      <c r="B6195" s="1159" t="s">
        <v>10700</v>
      </c>
      <c r="C6195" s="1154" t="s">
        <v>763</v>
      </c>
      <c r="D6195" s="1156">
        <v>9.5399999999999991</v>
      </c>
    </row>
    <row r="6196" spans="1:4" ht="11.85" hidden="1" customHeight="1" outlineLevel="4">
      <c r="A6196" s="1160">
        <v>4</v>
      </c>
      <c r="B6196" s="1159" t="s">
        <v>10701</v>
      </c>
      <c r="C6196" s="1154" t="s">
        <v>763</v>
      </c>
      <c r="D6196" s="1156">
        <v>10.91</v>
      </c>
    </row>
    <row r="6197" spans="1:4" ht="11.85" hidden="1" customHeight="1" outlineLevel="4">
      <c r="A6197" s="1154" t="s">
        <v>10017</v>
      </c>
      <c r="B6197" s="1159" t="s">
        <v>10702</v>
      </c>
      <c r="C6197" s="1154" t="s">
        <v>763</v>
      </c>
      <c r="D6197" s="1156">
        <v>11.73</v>
      </c>
    </row>
    <row r="6198" spans="1:4" ht="11.85" hidden="1" customHeight="1" outlineLevel="4">
      <c r="A6198" s="1154" t="s">
        <v>10487</v>
      </c>
      <c r="B6198" s="1159" t="s">
        <v>10703</v>
      </c>
      <c r="C6198" s="1154" t="s">
        <v>763</v>
      </c>
      <c r="D6198" s="1156">
        <v>14.18</v>
      </c>
    </row>
    <row r="6199" spans="1:4" ht="11.85" hidden="1" customHeight="1" outlineLevel="4">
      <c r="A6199" s="1154" t="s">
        <v>9981</v>
      </c>
      <c r="B6199" s="1159" t="s">
        <v>10704</v>
      </c>
      <c r="C6199" s="1154" t="s">
        <v>763</v>
      </c>
      <c r="D6199" s="1156">
        <v>16.09</v>
      </c>
    </row>
    <row r="6200" spans="1:4" ht="11.85" hidden="1" customHeight="1" outlineLevel="3" collapsed="1">
      <c r="A6200" s="1140"/>
      <c r="B6200" s="1145" t="s">
        <v>10705</v>
      </c>
      <c r="C6200" s="1140"/>
      <c r="D6200" s="1141">
        <v>18.739999999999998</v>
      </c>
    </row>
    <row r="6201" spans="1:4" ht="11.85" hidden="1" customHeight="1" outlineLevel="4">
      <c r="A6201" s="1154" t="s">
        <v>10390</v>
      </c>
      <c r="B6201" s="1159" t="s">
        <v>10706</v>
      </c>
      <c r="C6201" s="1154" t="s">
        <v>763</v>
      </c>
      <c r="D6201" s="1156">
        <v>4.29</v>
      </c>
    </row>
    <row r="6202" spans="1:4" ht="11.85" hidden="1" customHeight="1" outlineLevel="4">
      <c r="A6202" s="1165">
        <v>1.6</v>
      </c>
      <c r="B6202" s="1159" t="s">
        <v>10707</v>
      </c>
      <c r="C6202" s="1154" t="s">
        <v>763</v>
      </c>
      <c r="D6202" s="1156">
        <v>5.08</v>
      </c>
    </row>
    <row r="6203" spans="1:4" ht="11.85" hidden="1" customHeight="1" outlineLevel="4">
      <c r="A6203" s="1165">
        <v>1.9</v>
      </c>
      <c r="B6203" s="1159" t="s">
        <v>10708</v>
      </c>
      <c r="C6203" s="1154" t="s">
        <v>763</v>
      </c>
      <c r="D6203" s="1156">
        <v>6.03</v>
      </c>
    </row>
    <row r="6204" spans="1:4" ht="11.85" hidden="1" customHeight="1" outlineLevel="4">
      <c r="A6204" s="1165">
        <v>2.4</v>
      </c>
      <c r="B6204" s="1159" t="s">
        <v>10709</v>
      </c>
      <c r="C6204" s="1154" t="s">
        <v>763</v>
      </c>
      <c r="D6204" s="1156">
        <v>7.62</v>
      </c>
    </row>
    <row r="6205" spans="1:4" ht="11.85" hidden="1" customHeight="1" outlineLevel="4">
      <c r="A6205" s="1165">
        <v>2.7</v>
      </c>
      <c r="B6205" s="1159" t="s">
        <v>10710</v>
      </c>
      <c r="C6205" s="1154" t="s">
        <v>763</v>
      </c>
      <c r="D6205" s="1156">
        <v>8.58</v>
      </c>
    </row>
    <row r="6206" spans="1:4" ht="11.85" hidden="1" customHeight="1" outlineLevel="4">
      <c r="A6206" s="1166">
        <v>2.95</v>
      </c>
      <c r="B6206" s="1159" t="s">
        <v>10711</v>
      </c>
      <c r="C6206" s="1154" t="s">
        <v>763</v>
      </c>
      <c r="D6206" s="1156">
        <v>9.3699999999999992</v>
      </c>
    </row>
    <row r="6207" spans="1:4" ht="11.85" hidden="1" customHeight="1" outlineLevel="4">
      <c r="A6207" s="1165">
        <v>3.2</v>
      </c>
      <c r="B6207" s="1159" t="s">
        <v>10712</v>
      </c>
      <c r="C6207" s="1154" t="s">
        <v>763</v>
      </c>
      <c r="D6207" s="1156">
        <v>10.16</v>
      </c>
    </row>
    <row r="6208" spans="1:4" ht="11.85" hidden="1" customHeight="1" outlineLevel="4">
      <c r="A6208" s="1154" t="s">
        <v>10356</v>
      </c>
      <c r="B6208" s="1159" t="s">
        <v>10713</v>
      </c>
      <c r="C6208" s="1154" t="s">
        <v>763</v>
      </c>
      <c r="D6208" s="1156">
        <v>11.12</v>
      </c>
    </row>
    <row r="6209" spans="1:4" ht="11.85" hidden="1" customHeight="1" outlineLevel="4">
      <c r="A6209" s="1165">
        <v>4</v>
      </c>
      <c r="B6209" s="1159" t="s">
        <v>10714</v>
      </c>
      <c r="C6209" s="1154" t="s">
        <v>763</v>
      </c>
      <c r="D6209" s="1156">
        <v>12.71</v>
      </c>
    </row>
    <row r="6210" spans="1:4" ht="11.85" hidden="1" customHeight="1" outlineLevel="4">
      <c r="A6210" s="1154" t="s">
        <v>10017</v>
      </c>
      <c r="B6210" s="1159" t="s">
        <v>10715</v>
      </c>
      <c r="C6210" s="1154" t="s">
        <v>763</v>
      </c>
      <c r="D6210" s="1156">
        <v>13.66</v>
      </c>
    </row>
    <row r="6211" spans="1:4" ht="11.85" hidden="1" customHeight="1" outlineLevel="4">
      <c r="A6211" s="1154" t="s">
        <v>9981</v>
      </c>
      <c r="B6211" s="1159" t="s">
        <v>10716</v>
      </c>
      <c r="C6211" s="1154" t="s">
        <v>763</v>
      </c>
      <c r="D6211" s="1156">
        <v>18.739999999999998</v>
      </c>
    </row>
    <row r="6212" spans="1:4" ht="11.85" hidden="1" customHeight="1" outlineLevel="3" collapsed="1">
      <c r="A6212" s="1140"/>
      <c r="B6212" s="1145" t="s">
        <v>10383</v>
      </c>
      <c r="C6212" s="1140"/>
      <c r="D6212" s="1141">
        <v>27</v>
      </c>
    </row>
    <row r="6213" spans="1:4" ht="22.35" hidden="1" customHeight="1" outlineLevel="4">
      <c r="A6213" s="1166">
        <v>2.75</v>
      </c>
      <c r="B6213" s="1159" t="s">
        <v>10717</v>
      </c>
      <c r="C6213" s="1154" t="s">
        <v>763</v>
      </c>
      <c r="D6213" s="1156">
        <v>4.05</v>
      </c>
    </row>
    <row r="6214" spans="1:4" ht="22.35" hidden="1" customHeight="1" outlineLevel="4">
      <c r="A6214" s="1154"/>
      <c r="B6214" s="1159" t="s">
        <v>10718</v>
      </c>
      <c r="C6214" s="1154" t="s">
        <v>763</v>
      </c>
      <c r="D6214" s="1156">
        <v>27</v>
      </c>
    </row>
    <row r="6215" spans="1:4" ht="11.85" hidden="1" customHeight="1" outlineLevel="2" collapsed="1">
      <c r="A6215" s="1140"/>
      <c r="B6215" s="1143" t="s">
        <v>10719</v>
      </c>
      <c r="C6215" s="1140"/>
      <c r="D6215" s="1141">
        <v>32.51</v>
      </c>
    </row>
    <row r="6216" spans="1:4" ht="11.85" hidden="1" customHeight="1" outlineLevel="3" collapsed="1">
      <c r="A6216" s="1140"/>
      <c r="B6216" s="1145" t="s">
        <v>10720</v>
      </c>
      <c r="C6216" s="1140"/>
      <c r="D6216" s="1141">
        <v>30.08</v>
      </c>
    </row>
    <row r="6217" spans="1:4" ht="11.85" hidden="1" customHeight="1" outlineLevel="4">
      <c r="A6217" s="1165">
        <v>0.2</v>
      </c>
      <c r="B6217" s="1159" t="s">
        <v>10721</v>
      </c>
      <c r="C6217" s="1154" t="s">
        <v>763</v>
      </c>
      <c r="D6217" s="1156">
        <v>1.02</v>
      </c>
    </row>
    <row r="6218" spans="1:4" ht="11.85" hidden="1" customHeight="1" outlineLevel="4">
      <c r="A6218" s="1166">
        <v>1.35</v>
      </c>
      <c r="B6218" s="1159" t="s">
        <v>10722</v>
      </c>
      <c r="C6218" s="1154" t="s">
        <v>763</v>
      </c>
      <c r="D6218" s="1156">
        <v>6.88</v>
      </c>
    </row>
    <row r="6219" spans="1:4" ht="11.85" hidden="1" customHeight="1" outlineLevel="4">
      <c r="A6219" s="1165">
        <v>1.5</v>
      </c>
      <c r="B6219" s="1159" t="s">
        <v>10723</v>
      </c>
      <c r="C6219" s="1154" t="s">
        <v>763</v>
      </c>
      <c r="D6219" s="1156">
        <v>7.65</v>
      </c>
    </row>
    <row r="6220" spans="1:4" ht="11.85" hidden="1" customHeight="1" outlineLevel="4">
      <c r="A6220" s="1154" t="s">
        <v>9929</v>
      </c>
      <c r="B6220" s="1159" t="s">
        <v>10724</v>
      </c>
      <c r="C6220" s="1154" t="s">
        <v>763</v>
      </c>
      <c r="D6220" s="1156">
        <v>8.16</v>
      </c>
    </row>
    <row r="6221" spans="1:4" ht="11.85" hidden="1" customHeight="1" outlineLevel="4">
      <c r="A6221" s="1154" t="s">
        <v>9933</v>
      </c>
      <c r="B6221" s="1159" t="s">
        <v>10725</v>
      </c>
      <c r="C6221" s="1154" t="s">
        <v>763</v>
      </c>
      <c r="D6221" s="1156">
        <v>9.69</v>
      </c>
    </row>
    <row r="6222" spans="1:4" ht="11.85" hidden="1" customHeight="1" outlineLevel="4">
      <c r="A6222" s="1165">
        <v>2.2000000000000002</v>
      </c>
      <c r="B6222" s="1159" t="s">
        <v>10726</v>
      </c>
      <c r="C6222" s="1154" t="s">
        <v>763</v>
      </c>
      <c r="D6222" s="1156">
        <v>11.22</v>
      </c>
    </row>
    <row r="6223" spans="1:4" ht="11.85" hidden="1" customHeight="1" outlineLevel="4">
      <c r="A6223" s="1154" t="s">
        <v>9937</v>
      </c>
      <c r="B6223" s="1159" t="s">
        <v>10727</v>
      </c>
      <c r="C6223" s="1154" t="s">
        <v>763</v>
      </c>
      <c r="D6223" s="1156">
        <v>12.24</v>
      </c>
    </row>
    <row r="6224" spans="1:4" ht="11.85" hidden="1" customHeight="1" outlineLevel="4">
      <c r="A6224" s="1154" t="s">
        <v>10053</v>
      </c>
      <c r="B6224" s="1159" t="s">
        <v>10728</v>
      </c>
      <c r="C6224" s="1154" t="s">
        <v>763</v>
      </c>
      <c r="D6224" s="1156">
        <v>13.26</v>
      </c>
    </row>
    <row r="6225" spans="1:4" ht="11.85" hidden="1" customHeight="1" outlineLevel="4">
      <c r="A6225" s="1154" t="s">
        <v>9939</v>
      </c>
      <c r="B6225" s="1159" t="s">
        <v>10729</v>
      </c>
      <c r="C6225" s="1154" t="s">
        <v>763</v>
      </c>
      <c r="D6225" s="1156">
        <v>13.77</v>
      </c>
    </row>
    <row r="6226" spans="1:4" ht="11.85" hidden="1" customHeight="1" outlineLevel="4">
      <c r="A6226" s="1154" t="s">
        <v>9942</v>
      </c>
      <c r="B6226" s="1159" t="s">
        <v>10730</v>
      </c>
      <c r="C6226" s="1154" t="s">
        <v>763</v>
      </c>
      <c r="D6226" s="1156">
        <v>15.04</v>
      </c>
    </row>
    <row r="6227" spans="1:4" ht="11.85" hidden="1" customHeight="1" outlineLevel="4">
      <c r="A6227" s="1154" t="s">
        <v>9946</v>
      </c>
      <c r="B6227" s="1159" t="s">
        <v>10731</v>
      </c>
      <c r="C6227" s="1154" t="s">
        <v>763</v>
      </c>
      <c r="D6227" s="1156">
        <v>16.309999999999999</v>
      </c>
    </row>
    <row r="6228" spans="1:4" ht="11.85" hidden="1" customHeight="1" outlineLevel="4">
      <c r="A6228" s="1154" t="s">
        <v>10356</v>
      </c>
      <c r="B6228" s="1159" t="s">
        <v>10732</v>
      </c>
      <c r="C6228" s="1154" t="s">
        <v>763</v>
      </c>
      <c r="D6228" s="1156">
        <v>17.84</v>
      </c>
    </row>
    <row r="6229" spans="1:4" ht="11.85" hidden="1" customHeight="1" outlineLevel="4">
      <c r="A6229" s="1165">
        <v>4.0999999999999996</v>
      </c>
      <c r="B6229" s="1159" t="s">
        <v>10733</v>
      </c>
      <c r="C6229" s="1154" t="s">
        <v>763</v>
      </c>
      <c r="D6229" s="1156">
        <v>20.9</v>
      </c>
    </row>
    <row r="6230" spans="1:4" ht="11.85" hidden="1" customHeight="1" outlineLevel="4">
      <c r="A6230" s="1154" t="s">
        <v>10017</v>
      </c>
      <c r="B6230" s="1159" t="s">
        <v>10734</v>
      </c>
      <c r="C6230" s="1154" t="s">
        <v>763</v>
      </c>
      <c r="D6230" s="1156">
        <v>21.92</v>
      </c>
    </row>
    <row r="6231" spans="1:4" ht="11.85" hidden="1" customHeight="1" outlineLevel="4">
      <c r="A6231" s="1160">
        <v>4</v>
      </c>
      <c r="B6231" s="1159" t="s">
        <v>10735</v>
      </c>
      <c r="C6231" s="1154" t="s">
        <v>763</v>
      </c>
      <c r="D6231" s="1156">
        <v>20.39</v>
      </c>
    </row>
    <row r="6232" spans="1:4" ht="11.85" hidden="1" customHeight="1" outlineLevel="4">
      <c r="A6232" s="1154" t="s">
        <v>9981</v>
      </c>
      <c r="B6232" s="1159" t="s">
        <v>10736</v>
      </c>
      <c r="C6232" s="1154" t="s">
        <v>763</v>
      </c>
      <c r="D6232" s="1156">
        <v>30.08</v>
      </c>
    </row>
    <row r="6233" spans="1:4" ht="11.85" hidden="1" customHeight="1" outlineLevel="3" collapsed="1">
      <c r="A6233" s="1140"/>
      <c r="B6233" s="1145" t="s">
        <v>10737</v>
      </c>
      <c r="C6233" s="1140"/>
      <c r="D6233" s="1141">
        <v>14.16</v>
      </c>
    </row>
    <row r="6234" spans="1:4" ht="11.85" hidden="1" customHeight="1" outlineLevel="4">
      <c r="A6234" s="1165">
        <v>0.2</v>
      </c>
      <c r="B6234" s="1159" t="s">
        <v>10738</v>
      </c>
      <c r="C6234" s="1154" t="s">
        <v>763</v>
      </c>
      <c r="D6234" s="1156">
        <v>0.48</v>
      </c>
    </row>
    <row r="6235" spans="1:4" ht="11.85" hidden="1" customHeight="1" outlineLevel="4">
      <c r="A6235" s="1166">
        <v>1.35</v>
      </c>
      <c r="B6235" s="1159" t="s">
        <v>10739</v>
      </c>
      <c r="C6235" s="1154" t="s">
        <v>763</v>
      </c>
      <c r="D6235" s="1156">
        <v>3.24</v>
      </c>
    </row>
    <row r="6236" spans="1:4" ht="11.85" hidden="1" customHeight="1" outlineLevel="4">
      <c r="A6236" s="1154" t="s">
        <v>9929</v>
      </c>
      <c r="B6236" s="1159" t="s">
        <v>10740</v>
      </c>
      <c r="C6236" s="1154" t="s">
        <v>763</v>
      </c>
      <c r="D6236" s="1156">
        <v>3.84</v>
      </c>
    </row>
    <row r="6237" spans="1:4" ht="11.85" hidden="1" customHeight="1" outlineLevel="4">
      <c r="A6237" s="1165">
        <v>1.7</v>
      </c>
      <c r="B6237" s="1159" t="s">
        <v>10741</v>
      </c>
      <c r="C6237" s="1154" t="s">
        <v>763</v>
      </c>
      <c r="D6237" s="1156">
        <v>4.08</v>
      </c>
    </row>
    <row r="6238" spans="1:4" ht="11.85" hidden="1" customHeight="1" outlineLevel="4">
      <c r="A6238" s="1154" t="s">
        <v>9933</v>
      </c>
      <c r="B6238" s="1159" t="s">
        <v>10742</v>
      </c>
      <c r="C6238" s="1154" t="s">
        <v>763</v>
      </c>
      <c r="D6238" s="1156">
        <v>4.5599999999999996</v>
      </c>
    </row>
    <row r="6239" spans="1:4" ht="11.85" hidden="1" customHeight="1" outlineLevel="4">
      <c r="A6239" s="1165">
        <v>2.2000000000000002</v>
      </c>
      <c r="B6239" s="1159" t="s">
        <v>10743</v>
      </c>
      <c r="C6239" s="1154" t="s">
        <v>763</v>
      </c>
      <c r="D6239" s="1156">
        <v>5.28</v>
      </c>
    </row>
    <row r="6240" spans="1:4" ht="11.85" hidden="1" customHeight="1" outlineLevel="4">
      <c r="A6240" s="1154" t="s">
        <v>9937</v>
      </c>
      <c r="B6240" s="1159" t="s">
        <v>10744</v>
      </c>
      <c r="C6240" s="1154" t="s">
        <v>763</v>
      </c>
      <c r="D6240" s="1156">
        <v>5.76</v>
      </c>
    </row>
    <row r="6241" spans="1:4" ht="11.85" hidden="1" customHeight="1" outlineLevel="4">
      <c r="A6241" s="1154" t="s">
        <v>9939</v>
      </c>
      <c r="B6241" s="1159" t="s">
        <v>10745</v>
      </c>
      <c r="C6241" s="1154" t="s">
        <v>763</v>
      </c>
      <c r="D6241" s="1156">
        <v>6.48</v>
      </c>
    </row>
    <row r="6242" spans="1:4" ht="11.85" hidden="1" customHeight="1" outlineLevel="4">
      <c r="A6242" s="1154" t="s">
        <v>9942</v>
      </c>
      <c r="B6242" s="1159" t="s">
        <v>10746</v>
      </c>
      <c r="C6242" s="1154" t="s">
        <v>763</v>
      </c>
      <c r="D6242" s="1156">
        <v>7.08</v>
      </c>
    </row>
    <row r="6243" spans="1:4" ht="11.85" hidden="1" customHeight="1" outlineLevel="4">
      <c r="A6243" s="1154" t="s">
        <v>9946</v>
      </c>
      <c r="B6243" s="1159" t="s">
        <v>10747</v>
      </c>
      <c r="C6243" s="1154" t="s">
        <v>763</v>
      </c>
      <c r="D6243" s="1156">
        <v>7.68</v>
      </c>
    </row>
    <row r="6244" spans="1:4" ht="11.85" hidden="1" customHeight="1" outlineLevel="4">
      <c r="A6244" s="1154" t="s">
        <v>10356</v>
      </c>
      <c r="B6244" s="1159" t="s">
        <v>10748</v>
      </c>
      <c r="C6244" s="1154" t="s">
        <v>763</v>
      </c>
      <c r="D6244" s="1156">
        <v>8.4</v>
      </c>
    </row>
    <row r="6245" spans="1:4" ht="11.85" hidden="1" customHeight="1" outlineLevel="4">
      <c r="A6245" s="1165">
        <v>4.0999999999999996</v>
      </c>
      <c r="B6245" s="1159" t="s">
        <v>10749</v>
      </c>
      <c r="C6245" s="1154" t="s">
        <v>763</v>
      </c>
      <c r="D6245" s="1156">
        <v>9.84</v>
      </c>
    </row>
    <row r="6246" spans="1:4" ht="11.85" hidden="1" customHeight="1" outlineLevel="4">
      <c r="A6246" s="1154" t="s">
        <v>10017</v>
      </c>
      <c r="B6246" s="1159" t="s">
        <v>10750</v>
      </c>
      <c r="C6246" s="1154" t="s">
        <v>763</v>
      </c>
      <c r="D6246" s="1156">
        <v>10.32</v>
      </c>
    </row>
    <row r="6247" spans="1:4" ht="11.85" hidden="1" customHeight="1" outlineLevel="4">
      <c r="A6247" s="1160">
        <v>4</v>
      </c>
      <c r="B6247" s="1159" t="s">
        <v>10751</v>
      </c>
      <c r="C6247" s="1154" t="s">
        <v>763</v>
      </c>
      <c r="D6247" s="1156">
        <v>9.6</v>
      </c>
    </row>
    <row r="6248" spans="1:4" ht="11.85" hidden="1" customHeight="1" outlineLevel="4">
      <c r="A6248" s="1154" t="s">
        <v>9981</v>
      </c>
      <c r="B6248" s="1159" t="s">
        <v>10752</v>
      </c>
      <c r="C6248" s="1154" t="s">
        <v>763</v>
      </c>
      <c r="D6248" s="1156">
        <v>14.16</v>
      </c>
    </row>
    <row r="6249" spans="1:4" ht="11.85" hidden="1" customHeight="1" outlineLevel="3" collapsed="1">
      <c r="A6249" s="1140"/>
      <c r="B6249" s="1145" t="s">
        <v>10753</v>
      </c>
      <c r="C6249" s="1140"/>
      <c r="D6249" s="1141">
        <v>17</v>
      </c>
    </row>
    <row r="6250" spans="1:4" ht="11.85" hidden="1" customHeight="1" outlineLevel="4">
      <c r="A6250" s="1166">
        <v>1.35</v>
      </c>
      <c r="B6250" s="1159" t="s">
        <v>10754</v>
      </c>
      <c r="C6250" s="1154" t="s">
        <v>763</v>
      </c>
      <c r="D6250" s="1156">
        <v>3.89</v>
      </c>
    </row>
    <row r="6251" spans="1:4" ht="11.85" hidden="1" customHeight="1" outlineLevel="4">
      <c r="A6251" s="1154" t="s">
        <v>9929</v>
      </c>
      <c r="B6251" s="1159" t="s">
        <v>10755</v>
      </c>
      <c r="C6251" s="1154" t="s">
        <v>763</v>
      </c>
      <c r="D6251" s="1156">
        <v>4.6100000000000003</v>
      </c>
    </row>
    <row r="6252" spans="1:4" ht="11.85" hidden="1" customHeight="1" outlineLevel="4">
      <c r="A6252" s="1154" t="s">
        <v>9933</v>
      </c>
      <c r="B6252" s="1159" t="s">
        <v>10756</v>
      </c>
      <c r="C6252" s="1154" t="s">
        <v>763</v>
      </c>
      <c r="D6252" s="1156">
        <v>5.47</v>
      </c>
    </row>
    <row r="6253" spans="1:4" ht="11.85" hidden="1" customHeight="1" outlineLevel="4">
      <c r="A6253" s="1154" t="s">
        <v>10509</v>
      </c>
      <c r="B6253" s="1159" t="s">
        <v>10757</v>
      </c>
      <c r="C6253" s="1154" t="s">
        <v>763</v>
      </c>
      <c r="D6253" s="1156">
        <v>6.05</v>
      </c>
    </row>
    <row r="6254" spans="1:4" ht="11.85" hidden="1" customHeight="1" outlineLevel="4">
      <c r="A6254" s="1166">
        <v>2.85</v>
      </c>
      <c r="B6254" s="1159" t="s">
        <v>10758</v>
      </c>
      <c r="C6254" s="1154" t="s">
        <v>763</v>
      </c>
      <c r="D6254" s="1156">
        <v>8.2100000000000009</v>
      </c>
    </row>
    <row r="6255" spans="1:4" ht="11.85" hidden="1" customHeight="1" outlineLevel="4">
      <c r="A6255" s="1154" t="s">
        <v>9937</v>
      </c>
      <c r="B6255" s="1159" t="s">
        <v>10759</v>
      </c>
      <c r="C6255" s="1154" t="s">
        <v>763</v>
      </c>
      <c r="D6255" s="1156">
        <v>6.92</v>
      </c>
    </row>
    <row r="6256" spans="1:4" ht="11.85" hidden="1" customHeight="1" outlineLevel="4">
      <c r="A6256" s="1154" t="s">
        <v>9939</v>
      </c>
      <c r="B6256" s="1159" t="s">
        <v>10760</v>
      </c>
      <c r="C6256" s="1154" t="s">
        <v>763</v>
      </c>
      <c r="D6256" s="1156">
        <v>7.78</v>
      </c>
    </row>
    <row r="6257" spans="1:4" ht="11.85" hidden="1" customHeight="1" outlineLevel="4">
      <c r="A6257" s="1154" t="s">
        <v>9942</v>
      </c>
      <c r="B6257" s="1159" t="s">
        <v>10761</v>
      </c>
      <c r="C6257" s="1154" t="s">
        <v>763</v>
      </c>
      <c r="D6257" s="1156">
        <v>8.5</v>
      </c>
    </row>
    <row r="6258" spans="1:4" ht="11.85" hidden="1" customHeight="1" outlineLevel="4">
      <c r="A6258" s="1154" t="s">
        <v>10356</v>
      </c>
      <c r="B6258" s="1159" t="s">
        <v>10762</v>
      </c>
      <c r="C6258" s="1154" t="s">
        <v>763</v>
      </c>
      <c r="D6258" s="1156">
        <v>8.7899999999999991</v>
      </c>
    </row>
    <row r="6259" spans="1:4" ht="11.85" hidden="1" customHeight="1" outlineLevel="4">
      <c r="A6259" s="1154" t="s">
        <v>10356</v>
      </c>
      <c r="B6259" s="1159" t="s">
        <v>10763</v>
      </c>
      <c r="C6259" s="1154" t="s">
        <v>763</v>
      </c>
      <c r="D6259" s="1156">
        <v>10.08</v>
      </c>
    </row>
    <row r="6260" spans="1:4" ht="11.85" hidden="1" customHeight="1" outlineLevel="4">
      <c r="A6260" s="1154" t="s">
        <v>9946</v>
      </c>
      <c r="B6260" s="1159" t="s">
        <v>10764</v>
      </c>
      <c r="C6260" s="1154" t="s">
        <v>763</v>
      </c>
      <c r="D6260" s="1156">
        <v>9.2200000000000006</v>
      </c>
    </row>
    <row r="6261" spans="1:4" ht="11.85" hidden="1" customHeight="1" outlineLevel="4">
      <c r="A6261" s="1160">
        <v>4</v>
      </c>
      <c r="B6261" s="1159" t="s">
        <v>10765</v>
      </c>
      <c r="C6261" s="1154" t="s">
        <v>763</v>
      </c>
      <c r="D6261" s="1156">
        <v>11.53</v>
      </c>
    </row>
    <row r="6262" spans="1:4" ht="11.85" hidden="1" customHeight="1" outlineLevel="4">
      <c r="A6262" s="1165">
        <v>4.3</v>
      </c>
      <c r="B6262" s="1159" t="s">
        <v>10766</v>
      </c>
      <c r="C6262" s="1154" t="s">
        <v>763</v>
      </c>
      <c r="D6262" s="1156">
        <v>12.39</v>
      </c>
    </row>
    <row r="6263" spans="1:4" ht="11.85" hidden="1" customHeight="1" outlineLevel="4">
      <c r="A6263" s="1154" t="s">
        <v>9981</v>
      </c>
      <c r="B6263" s="1159" t="s">
        <v>10767</v>
      </c>
      <c r="C6263" s="1154" t="s">
        <v>763</v>
      </c>
      <c r="D6263" s="1156">
        <v>17</v>
      </c>
    </row>
    <row r="6264" spans="1:4" ht="11.85" hidden="1" customHeight="1" outlineLevel="3" collapsed="1">
      <c r="A6264" s="1140"/>
      <c r="B6264" s="1145" t="s">
        <v>10383</v>
      </c>
      <c r="C6264" s="1140"/>
      <c r="D6264" s="1141">
        <v>32.51</v>
      </c>
    </row>
    <row r="6265" spans="1:4" ht="22.35" hidden="1" customHeight="1" outlineLevel="4">
      <c r="A6265" s="1166">
        <v>2.75</v>
      </c>
      <c r="B6265" s="1159" t="s">
        <v>10768</v>
      </c>
      <c r="C6265" s="1154" t="s">
        <v>763</v>
      </c>
      <c r="D6265" s="1156">
        <v>11.56</v>
      </c>
    </row>
    <row r="6266" spans="1:4" ht="22.35" hidden="1" customHeight="1" outlineLevel="4">
      <c r="A6266" s="1160">
        <v>1197</v>
      </c>
      <c r="B6266" s="1159" t="s">
        <v>10769</v>
      </c>
      <c r="C6266" s="1154" t="s">
        <v>763</v>
      </c>
      <c r="D6266" s="1156">
        <v>23.12</v>
      </c>
    </row>
    <row r="6267" spans="1:4" ht="11.85" hidden="1" customHeight="1" outlineLevel="4">
      <c r="A6267" s="1160">
        <v>2194</v>
      </c>
      <c r="B6267" s="1159" t="s">
        <v>10770</v>
      </c>
      <c r="C6267" s="1154" t="s">
        <v>763</v>
      </c>
      <c r="D6267" s="1156">
        <v>24.59</v>
      </c>
    </row>
    <row r="6268" spans="1:4" ht="11.85" hidden="1" customHeight="1" outlineLevel="4">
      <c r="A6268" s="1160">
        <v>4496</v>
      </c>
      <c r="B6268" s="1159" t="s">
        <v>10771</v>
      </c>
      <c r="C6268" s="1154" t="s">
        <v>763</v>
      </c>
      <c r="D6268" s="1156">
        <v>32.51</v>
      </c>
    </row>
    <row r="6269" spans="1:4" ht="11.85" hidden="1" customHeight="1" outlineLevel="2" collapsed="1">
      <c r="A6269" s="1140"/>
      <c r="B6269" s="1143" t="s">
        <v>10772</v>
      </c>
      <c r="C6269" s="1140"/>
      <c r="D6269" s="1141">
        <v>32.51</v>
      </c>
    </row>
    <row r="6270" spans="1:4" ht="11.85" hidden="1" customHeight="1" outlineLevel="3" collapsed="1">
      <c r="A6270" s="1140"/>
      <c r="B6270" s="1145" t="s">
        <v>10773</v>
      </c>
      <c r="C6270" s="1140"/>
      <c r="D6270" s="1141">
        <v>30.08</v>
      </c>
    </row>
    <row r="6271" spans="1:4" ht="11.85" hidden="1" customHeight="1" outlineLevel="4">
      <c r="A6271" s="1166">
        <v>1.35</v>
      </c>
      <c r="B6271" s="1159" t="s">
        <v>10774</v>
      </c>
      <c r="C6271" s="1154" t="s">
        <v>763</v>
      </c>
      <c r="D6271" s="1156">
        <v>6.88</v>
      </c>
    </row>
    <row r="6272" spans="1:4" ht="11.85" hidden="1" customHeight="1" outlineLevel="4">
      <c r="A6272" s="1154" t="s">
        <v>9929</v>
      </c>
      <c r="B6272" s="1159" t="s">
        <v>10775</v>
      </c>
      <c r="C6272" s="1154" t="s">
        <v>763</v>
      </c>
      <c r="D6272" s="1156">
        <v>8.16</v>
      </c>
    </row>
    <row r="6273" spans="1:4" ht="11.85" hidden="1" customHeight="1" outlineLevel="4">
      <c r="A6273" s="1154" t="s">
        <v>9933</v>
      </c>
      <c r="B6273" s="1159" t="s">
        <v>10776</v>
      </c>
      <c r="C6273" s="1154" t="s">
        <v>763</v>
      </c>
      <c r="D6273" s="1156">
        <v>9.69</v>
      </c>
    </row>
    <row r="6274" spans="1:4" ht="11.85" hidden="1" customHeight="1" outlineLevel="4">
      <c r="A6274" s="1154" t="s">
        <v>9937</v>
      </c>
      <c r="B6274" s="1159" t="s">
        <v>10777</v>
      </c>
      <c r="C6274" s="1154" t="s">
        <v>763</v>
      </c>
      <c r="D6274" s="1156">
        <v>12.24</v>
      </c>
    </row>
    <row r="6275" spans="1:4" ht="11.85" hidden="1" customHeight="1" outlineLevel="4">
      <c r="A6275" s="1154" t="s">
        <v>9939</v>
      </c>
      <c r="B6275" s="1159" t="s">
        <v>10778</v>
      </c>
      <c r="C6275" s="1154" t="s">
        <v>763</v>
      </c>
      <c r="D6275" s="1156">
        <v>13.77</v>
      </c>
    </row>
    <row r="6276" spans="1:4" ht="11.85" hidden="1" customHeight="1" outlineLevel="4">
      <c r="A6276" s="1154" t="s">
        <v>9942</v>
      </c>
      <c r="B6276" s="1159" t="s">
        <v>10779</v>
      </c>
      <c r="C6276" s="1154" t="s">
        <v>763</v>
      </c>
      <c r="D6276" s="1156">
        <v>15.04</v>
      </c>
    </row>
    <row r="6277" spans="1:4" ht="11.85" hidden="1" customHeight="1" outlineLevel="4">
      <c r="A6277" s="1154" t="s">
        <v>9946</v>
      </c>
      <c r="B6277" s="1159" t="s">
        <v>10780</v>
      </c>
      <c r="C6277" s="1154" t="s">
        <v>763</v>
      </c>
      <c r="D6277" s="1156">
        <v>16.309999999999999</v>
      </c>
    </row>
    <row r="6278" spans="1:4" ht="11.85" hidden="1" customHeight="1" outlineLevel="4">
      <c r="A6278" s="1165">
        <v>4.3</v>
      </c>
      <c r="B6278" s="1159" t="s">
        <v>10781</v>
      </c>
      <c r="C6278" s="1154" t="s">
        <v>763</v>
      </c>
      <c r="D6278" s="1156">
        <v>21.92</v>
      </c>
    </row>
    <row r="6279" spans="1:4" ht="11.85" hidden="1" customHeight="1" outlineLevel="4">
      <c r="A6279" s="1160">
        <v>4</v>
      </c>
      <c r="B6279" s="1159" t="s">
        <v>10782</v>
      </c>
      <c r="C6279" s="1154" t="s">
        <v>763</v>
      </c>
      <c r="D6279" s="1156">
        <v>20.39</v>
      </c>
    </row>
    <row r="6280" spans="1:4" ht="11.85" hidden="1" customHeight="1" outlineLevel="4">
      <c r="A6280" s="1154" t="s">
        <v>9981</v>
      </c>
      <c r="B6280" s="1159" t="s">
        <v>10783</v>
      </c>
      <c r="C6280" s="1154" t="s">
        <v>763</v>
      </c>
      <c r="D6280" s="1156">
        <v>30.08</v>
      </c>
    </row>
    <row r="6281" spans="1:4" ht="11.85" hidden="1" customHeight="1" outlineLevel="3" collapsed="1">
      <c r="A6281" s="1140"/>
      <c r="B6281" s="1145" t="s">
        <v>10784</v>
      </c>
      <c r="C6281" s="1140"/>
      <c r="D6281" s="1141">
        <v>14.16</v>
      </c>
    </row>
    <row r="6282" spans="1:4" ht="11.85" hidden="1" customHeight="1" outlineLevel="4">
      <c r="A6282" s="1166">
        <v>1.35</v>
      </c>
      <c r="B6282" s="1159" t="s">
        <v>10785</v>
      </c>
      <c r="C6282" s="1154" t="s">
        <v>763</v>
      </c>
      <c r="D6282" s="1156">
        <v>3.24</v>
      </c>
    </row>
    <row r="6283" spans="1:4" ht="11.85" hidden="1" customHeight="1" outlineLevel="4">
      <c r="A6283" s="1154" t="s">
        <v>9929</v>
      </c>
      <c r="B6283" s="1159" t="s">
        <v>10786</v>
      </c>
      <c r="C6283" s="1154" t="s">
        <v>763</v>
      </c>
      <c r="D6283" s="1156">
        <v>3.84</v>
      </c>
    </row>
    <row r="6284" spans="1:4" ht="11.85" hidden="1" customHeight="1" outlineLevel="4">
      <c r="A6284" s="1154" t="s">
        <v>9933</v>
      </c>
      <c r="B6284" s="1159" t="s">
        <v>10787</v>
      </c>
      <c r="C6284" s="1154" t="s">
        <v>763</v>
      </c>
      <c r="D6284" s="1156">
        <v>4.5599999999999996</v>
      </c>
    </row>
    <row r="6285" spans="1:4" ht="11.85" hidden="1" customHeight="1" outlineLevel="4">
      <c r="A6285" s="1154" t="s">
        <v>9937</v>
      </c>
      <c r="B6285" s="1159" t="s">
        <v>10788</v>
      </c>
      <c r="C6285" s="1154" t="s">
        <v>763</v>
      </c>
      <c r="D6285" s="1156">
        <v>5.76</v>
      </c>
    </row>
    <row r="6286" spans="1:4" ht="11.85" hidden="1" customHeight="1" outlineLevel="4">
      <c r="A6286" s="1154" t="s">
        <v>9939</v>
      </c>
      <c r="B6286" s="1159" t="s">
        <v>10789</v>
      </c>
      <c r="C6286" s="1154" t="s">
        <v>763</v>
      </c>
      <c r="D6286" s="1156">
        <v>6.48</v>
      </c>
    </row>
    <row r="6287" spans="1:4" ht="11.85" hidden="1" customHeight="1" outlineLevel="4">
      <c r="A6287" s="1154" t="s">
        <v>9942</v>
      </c>
      <c r="B6287" s="1159" t="s">
        <v>10790</v>
      </c>
      <c r="C6287" s="1154" t="s">
        <v>763</v>
      </c>
      <c r="D6287" s="1156">
        <v>7.08</v>
      </c>
    </row>
    <row r="6288" spans="1:4" ht="11.85" hidden="1" customHeight="1" outlineLevel="4">
      <c r="A6288" s="1154" t="s">
        <v>9946</v>
      </c>
      <c r="B6288" s="1159" t="s">
        <v>10791</v>
      </c>
      <c r="C6288" s="1154" t="s">
        <v>763</v>
      </c>
      <c r="D6288" s="1156">
        <v>7.68</v>
      </c>
    </row>
    <row r="6289" spans="1:4" ht="11.85" hidden="1" customHeight="1" outlineLevel="4">
      <c r="A6289" s="1165">
        <v>4.3</v>
      </c>
      <c r="B6289" s="1159" t="s">
        <v>10792</v>
      </c>
      <c r="C6289" s="1154" t="s">
        <v>763</v>
      </c>
      <c r="D6289" s="1156">
        <v>10.32</v>
      </c>
    </row>
    <row r="6290" spans="1:4" ht="11.85" hidden="1" customHeight="1" outlineLevel="4">
      <c r="A6290" s="1160">
        <v>4</v>
      </c>
      <c r="B6290" s="1159" t="s">
        <v>10793</v>
      </c>
      <c r="C6290" s="1154" t="s">
        <v>763</v>
      </c>
      <c r="D6290" s="1156">
        <v>9.6</v>
      </c>
    </row>
    <row r="6291" spans="1:4" ht="11.85" hidden="1" customHeight="1" outlineLevel="4">
      <c r="A6291" s="1154" t="s">
        <v>9981</v>
      </c>
      <c r="B6291" s="1159" t="s">
        <v>10794</v>
      </c>
      <c r="C6291" s="1154" t="s">
        <v>763</v>
      </c>
      <c r="D6291" s="1156">
        <v>14.16</v>
      </c>
    </row>
    <row r="6292" spans="1:4" ht="11.85" hidden="1" customHeight="1" outlineLevel="3" collapsed="1">
      <c r="A6292" s="1140"/>
      <c r="B6292" s="1145" t="s">
        <v>10795</v>
      </c>
      <c r="C6292" s="1140"/>
      <c r="D6292" s="1141">
        <v>17</v>
      </c>
    </row>
    <row r="6293" spans="1:4" ht="11.85" hidden="1" customHeight="1" outlineLevel="4">
      <c r="A6293" s="1154" t="s">
        <v>9929</v>
      </c>
      <c r="B6293" s="1159" t="s">
        <v>10796</v>
      </c>
      <c r="C6293" s="1154" t="s">
        <v>763</v>
      </c>
      <c r="D6293" s="1156">
        <v>4.6100000000000003</v>
      </c>
    </row>
    <row r="6294" spans="1:4" ht="11.85" hidden="1" customHeight="1" outlineLevel="4">
      <c r="A6294" s="1154" t="s">
        <v>9933</v>
      </c>
      <c r="B6294" s="1159" t="s">
        <v>10797</v>
      </c>
      <c r="C6294" s="1154" t="s">
        <v>763</v>
      </c>
      <c r="D6294" s="1156">
        <v>5.47</v>
      </c>
    </row>
    <row r="6295" spans="1:4" ht="11.85" hidden="1" customHeight="1" outlineLevel="4">
      <c r="A6295" s="1154" t="s">
        <v>10511</v>
      </c>
      <c r="B6295" s="1159" t="s">
        <v>10798</v>
      </c>
      <c r="C6295" s="1154" t="s">
        <v>763</v>
      </c>
      <c r="D6295" s="1156">
        <v>8.36</v>
      </c>
    </row>
    <row r="6296" spans="1:4" ht="11.85" hidden="1" customHeight="1" outlineLevel="4">
      <c r="A6296" s="1154" t="s">
        <v>9937</v>
      </c>
      <c r="B6296" s="1159" t="s">
        <v>10799</v>
      </c>
      <c r="C6296" s="1154" t="s">
        <v>763</v>
      </c>
      <c r="D6296" s="1156">
        <v>6.92</v>
      </c>
    </row>
    <row r="6297" spans="1:4" ht="11.85" hidden="1" customHeight="1" outlineLevel="4">
      <c r="A6297" s="1154" t="s">
        <v>9939</v>
      </c>
      <c r="B6297" s="1159" t="s">
        <v>10800</v>
      </c>
      <c r="C6297" s="1154" t="s">
        <v>763</v>
      </c>
      <c r="D6297" s="1156">
        <v>7.78</v>
      </c>
    </row>
    <row r="6298" spans="1:4" ht="11.85" hidden="1" customHeight="1" outlineLevel="4">
      <c r="A6298" s="1154" t="s">
        <v>9942</v>
      </c>
      <c r="B6298" s="1159" t="s">
        <v>10801</v>
      </c>
      <c r="C6298" s="1154" t="s">
        <v>763</v>
      </c>
      <c r="D6298" s="1156">
        <v>8.5</v>
      </c>
    </row>
    <row r="6299" spans="1:4" ht="11.85" hidden="1" customHeight="1" outlineLevel="4">
      <c r="A6299" s="1154" t="s">
        <v>10356</v>
      </c>
      <c r="B6299" s="1159" t="s">
        <v>10802</v>
      </c>
      <c r="C6299" s="1154" t="s">
        <v>763</v>
      </c>
      <c r="D6299" s="1156">
        <v>10.08</v>
      </c>
    </row>
    <row r="6300" spans="1:4" ht="11.85" hidden="1" customHeight="1" outlineLevel="4">
      <c r="A6300" s="1154" t="s">
        <v>9946</v>
      </c>
      <c r="B6300" s="1159" t="s">
        <v>10803</v>
      </c>
      <c r="C6300" s="1154" t="s">
        <v>763</v>
      </c>
      <c r="D6300" s="1156">
        <v>9.2200000000000006</v>
      </c>
    </row>
    <row r="6301" spans="1:4" ht="11.85" hidden="1" customHeight="1" outlineLevel="4">
      <c r="A6301" s="1160">
        <v>4</v>
      </c>
      <c r="B6301" s="1159" t="s">
        <v>10804</v>
      </c>
      <c r="C6301" s="1154" t="s">
        <v>763</v>
      </c>
      <c r="D6301" s="1156">
        <v>11.53</v>
      </c>
    </row>
    <row r="6302" spans="1:4" ht="11.85" hidden="1" customHeight="1" outlineLevel="4">
      <c r="A6302" s="1165">
        <v>4.3</v>
      </c>
      <c r="B6302" s="1159" t="s">
        <v>10805</v>
      </c>
      <c r="C6302" s="1154" t="s">
        <v>763</v>
      </c>
      <c r="D6302" s="1156">
        <v>12.39</v>
      </c>
    </row>
    <row r="6303" spans="1:4" ht="11.85" hidden="1" customHeight="1" outlineLevel="4">
      <c r="A6303" s="1154" t="s">
        <v>9981</v>
      </c>
      <c r="B6303" s="1159" t="s">
        <v>10806</v>
      </c>
      <c r="C6303" s="1154" t="s">
        <v>763</v>
      </c>
      <c r="D6303" s="1156">
        <v>17</v>
      </c>
    </row>
    <row r="6304" spans="1:4" ht="11.85" hidden="1" customHeight="1" outlineLevel="3" collapsed="1">
      <c r="A6304" s="1140"/>
      <c r="B6304" s="1145" t="s">
        <v>10383</v>
      </c>
      <c r="C6304" s="1140"/>
      <c r="D6304" s="1141">
        <v>32.51</v>
      </c>
    </row>
    <row r="6305" spans="1:4" ht="11.85" hidden="1" customHeight="1" outlineLevel="4">
      <c r="A6305" s="1160">
        <v>2159</v>
      </c>
      <c r="B6305" s="1159" t="s">
        <v>10807</v>
      </c>
      <c r="C6305" s="1154" t="s">
        <v>763</v>
      </c>
      <c r="D6305" s="1156">
        <v>23.46</v>
      </c>
    </row>
    <row r="6306" spans="1:4" ht="11.85" hidden="1" customHeight="1" outlineLevel="4">
      <c r="A6306" s="1165">
        <v>2.6</v>
      </c>
      <c r="B6306" s="1159" t="s">
        <v>10808</v>
      </c>
      <c r="C6306" s="1154" t="s">
        <v>763</v>
      </c>
      <c r="D6306" s="1156">
        <v>11.85</v>
      </c>
    </row>
    <row r="6307" spans="1:4" ht="22.35" hidden="1" customHeight="1" outlineLevel="4">
      <c r="A6307" s="1166">
        <v>2.65</v>
      </c>
      <c r="B6307" s="1159" t="s">
        <v>10809</v>
      </c>
      <c r="C6307" s="1154" t="s">
        <v>763</v>
      </c>
      <c r="D6307" s="1156">
        <v>12.09</v>
      </c>
    </row>
    <row r="6308" spans="1:4" ht="22.35" hidden="1" customHeight="1" outlineLevel="4">
      <c r="A6308" s="1166">
        <v>2.75</v>
      </c>
      <c r="B6308" s="1159" t="s">
        <v>10810</v>
      </c>
      <c r="C6308" s="1154" t="s">
        <v>763</v>
      </c>
      <c r="D6308" s="1156">
        <v>8.5500000000000007</v>
      </c>
    </row>
    <row r="6309" spans="1:4" ht="11.85" hidden="1" customHeight="1" outlineLevel="4">
      <c r="A6309" s="1165">
        <v>2.9</v>
      </c>
      <c r="B6309" s="1159" t="s">
        <v>10811</v>
      </c>
      <c r="C6309" s="1154" t="s">
        <v>763</v>
      </c>
      <c r="D6309" s="1156">
        <v>13.23</v>
      </c>
    </row>
    <row r="6310" spans="1:4" ht="11.85" hidden="1" customHeight="1" outlineLevel="4">
      <c r="A6310" s="1160">
        <v>2309</v>
      </c>
      <c r="B6310" s="1159" t="s">
        <v>10812</v>
      </c>
      <c r="C6310" s="1154" t="s">
        <v>763</v>
      </c>
      <c r="D6310" s="1156">
        <v>24.59</v>
      </c>
    </row>
    <row r="6311" spans="1:4" ht="11.85" hidden="1" customHeight="1" outlineLevel="4">
      <c r="A6311" s="1160">
        <v>4379</v>
      </c>
      <c r="B6311" s="1159" t="s">
        <v>10813</v>
      </c>
      <c r="C6311" s="1154" t="s">
        <v>763</v>
      </c>
      <c r="D6311" s="1156">
        <v>32.51</v>
      </c>
    </row>
    <row r="6312" spans="1:4" ht="11.85" hidden="1" customHeight="1" outlineLevel="2" collapsed="1">
      <c r="A6312" s="1140"/>
      <c r="B6312" s="1143" t="s">
        <v>10814</v>
      </c>
      <c r="C6312" s="1140"/>
      <c r="D6312" s="1141">
        <v>32.65</v>
      </c>
    </row>
    <row r="6313" spans="1:4" ht="11.85" hidden="1" customHeight="1" outlineLevel="3" collapsed="1">
      <c r="A6313" s="1140"/>
      <c r="B6313" s="1145" t="s">
        <v>10815</v>
      </c>
      <c r="C6313" s="1140"/>
      <c r="D6313" s="1141">
        <v>32.65</v>
      </c>
    </row>
    <row r="6314" spans="1:4" ht="11.85" hidden="1" customHeight="1" outlineLevel="4">
      <c r="A6314" s="1154" t="s">
        <v>10390</v>
      </c>
      <c r="B6314" s="1159" t="s">
        <v>10816</v>
      </c>
      <c r="C6314" s="1154" t="s">
        <v>763</v>
      </c>
      <c r="D6314" s="1156">
        <v>7.47</v>
      </c>
    </row>
    <row r="6315" spans="1:4" ht="11.85" hidden="1" customHeight="1" outlineLevel="4">
      <c r="A6315" s="1165">
        <v>1.6</v>
      </c>
      <c r="B6315" s="1159" t="s">
        <v>10817</v>
      </c>
      <c r="C6315" s="1154" t="s">
        <v>763</v>
      </c>
      <c r="D6315" s="1156">
        <v>8.85</v>
      </c>
    </row>
    <row r="6316" spans="1:4" ht="11.85" hidden="1" customHeight="1" outlineLevel="4">
      <c r="A6316" s="1165">
        <v>2.4</v>
      </c>
      <c r="B6316" s="1159" t="s">
        <v>10818</v>
      </c>
      <c r="C6316" s="1154" t="s">
        <v>763</v>
      </c>
      <c r="D6316" s="1156">
        <v>13.28</v>
      </c>
    </row>
    <row r="6317" spans="1:4" ht="11.85" hidden="1" customHeight="1" outlineLevel="4">
      <c r="A6317" s="1165">
        <v>2.7</v>
      </c>
      <c r="B6317" s="1159" t="s">
        <v>10819</v>
      </c>
      <c r="C6317" s="1154" t="s">
        <v>763</v>
      </c>
      <c r="D6317" s="1156">
        <v>14.94</v>
      </c>
    </row>
    <row r="6318" spans="1:4" ht="11.85" hidden="1" customHeight="1" outlineLevel="4">
      <c r="A6318" s="1165">
        <v>4</v>
      </c>
      <c r="B6318" s="1159" t="s">
        <v>10820</v>
      </c>
      <c r="C6318" s="1154" t="s">
        <v>763</v>
      </c>
      <c r="D6318" s="1156">
        <v>22.14</v>
      </c>
    </row>
    <row r="6319" spans="1:4" ht="11.85" hidden="1" customHeight="1" outlineLevel="4">
      <c r="A6319" s="1165">
        <v>5.9</v>
      </c>
      <c r="B6319" s="1159" t="s">
        <v>10821</v>
      </c>
      <c r="C6319" s="1154" t="s">
        <v>763</v>
      </c>
      <c r="D6319" s="1156">
        <v>32.65</v>
      </c>
    </row>
    <row r="6320" spans="1:4" ht="11.85" hidden="1" customHeight="1" outlineLevel="4">
      <c r="A6320" s="1165">
        <v>1.9</v>
      </c>
      <c r="B6320" s="1159" t="s">
        <v>10822</v>
      </c>
      <c r="C6320" s="1154" t="s">
        <v>763</v>
      </c>
      <c r="D6320" s="1156">
        <v>10.51</v>
      </c>
    </row>
    <row r="6321" spans="1:4" ht="11.85" hidden="1" customHeight="1" outlineLevel="3" collapsed="1">
      <c r="A6321" s="1140"/>
      <c r="B6321" s="1145" t="s">
        <v>10823</v>
      </c>
      <c r="C6321" s="1140"/>
      <c r="D6321" s="1141">
        <v>16.09</v>
      </c>
    </row>
    <row r="6322" spans="1:4" ht="11.85" hidden="1" customHeight="1" outlineLevel="4">
      <c r="A6322" s="1154" t="s">
        <v>10390</v>
      </c>
      <c r="B6322" s="1159" t="s">
        <v>10824</v>
      </c>
      <c r="C6322" s="1154" t="s">
        <v>763</v>
      </c>
      <c r="D6322" s="1156">
        <v>3.68</v>
      </c>
    </row>
    <row r="6323" spans="1:4" ht="11.85" hidden="1" customHeight="1" outlineLevel="4">
      <c r="A6323" s="1165">
        <v>1.6</v>
      </c>
      <c r="B6323" s="1159" t="s">
        <v>10825</v>
      </c>
      <c r="C6323" s="1154" t="s">
        <v>763</v>
      </c>
      <c r="D6323" s="1156">
        <v>4.3600000000000003</v>
      </c>
    </row>
    <row r="6324" spans="1:4" ht="11.85" hidden="1" customHeight="1" outlineLevel="4">
      <c r="A6324" s="1165">
        <v>1.9</v>
      </c>
      <c r="B6324" s="1159" t="s">
        <v>10826</v>
      </c>
      <c r="C6324" s="1154" t="s">
        <v>763</v>
      </c>
      <c r="D6324" s="1156">
        <v>5.18</v>
      </c>
    </row>
    <row r="6325" spans="1:4" ht="11.85" hidden="1" customHeight="1" outlineLevel="4">
      <c r="A6325" s="1165">
        <v>4</v>
      </c>
      <c r="B6325" s="1159" t="s">
        <v>10827</v>
      </c>
      <c r="C6325" s="1154" t="s">
        <v>763</v>
      </c>
      <c r="D6325" s="1156">
        <v>10.91</v>
      </c>
    </row>
    <row r="6326" spans="1:4" ht="11.85" hidden="1" customHeight="1" outlineLevel="4">
      <c r="A6326" s="1154" t="s">
        <v>9981</v>
      </c>
      <c r="B6326" s="1159" t="s">
        <v>10828</v>
      </c>
      <c r="C6326" s="1154" t="s">
        <v>763</v>
      </c>
      <c r="D6326" s="1156">
        <v>16.09</v>
      </c>
    </row>
    <row r="6327" spans="1:4" ht="11.85" hidden="1" customHeight="1" outlineLevel="4">
      <c r="A6327" s="1165">
        <v>2.4</v>
      </c>
      <c r="B6327" s="1159" t="s">
        <v>10829</v>
      </c>
      <c r="C6327" s="1154" t="s">
        <v>763</v>
      </c>
      <c r="D6327" s="1156">
        <v>6.55</v>
      </c>
    </row>
    <row r="6328" spans="1:4" ht="11.85" hidden="1" customHeight="1" outlineLevel="4">
      <c r="A6328" s="1165">
        <v>2.7</v>
      </c>
      <c r="B6328" s="1159" t="s">
        <v>10830</v>
      </c>
      <c r="C6328" s="1154" t="s">
        <v>763</v>
      </c>
      <c r="D6328" s="1156">
        <v>7.36</v>
      </c>
    </row>
    <row r="6329" spans="1:4" ht="11.85" hidden="1" customHeight="1" outlineLevel="3" collapsed="1">
      <c r="A6329" s="1140"/>
      <c r="B6329" s="1145" t="s">
        <v>10831</v>
      </c>
      <c r="C6329" s="1140"/>
      <c r="D6329" s="1141">
        <v>18.739999999999998</v>
      </c>
    </row>
    <row r="6330" spans="1:4" ht="11.85" hidden="1" customHeight="1" outlineLevel="4">
      <c r="A6330" s="1154" t="s">
        <v>10390</v>
      </c>
      <c r="B6330" s="1159" t="s">
        <v>10832</v>
      </c>
      <c r="C6330" s="1154" t="s">
        <v>763</v>
      </c>
      <c r="D6330" s="1156">
        <v>4.29</v>
      </c>
    </row>
    <row r="6331" spans="1:4" ht="11.85" hidden="1" customHeight="1" outlineLevel="4">
      <c r="A6331" s="1165">
        <v>2.4</v>
      </c>
      <c r="B6331" s="1159" t="s">
        <v>10833</v>
      </c>
      <c r="C6331" s="1154" t="s">
        <v>763</v>
      </c>
      <c r="D6331" s="1156">
        <v>7.62</v>
      </c>
    </row>
    <row r="6332" spans="1:4" ht="11.85" hidden="1" customHeight="1" outlineLevel="4">
      <c r="A6332" s="1165">
        <v>2.7</v>
      </c>
      <c r="B6332" s="1159" t="s">
        <v>10834</v>
      </c>
      <c r="C6332" s="1154" t="s">
        <v>763</v>
      </c>
      <c r="D6332" s="1156">
        <v>8.58</v>
      </c>
    </row>
    <row r="6333" spans="1:4" ht="11.85" hidden="1" customHeight="1" outlineLevel="4">
      <c r="A6333" s="1165">
        <v>4.3</v>
      </c>
      <c r="B6333" s="1159" t="s">
        <v>10835</v>
      </c>
      <c r="C6333" s="1154" t="s">
        <v>763</v>
      </c>
      <c r="D6333" s="1156">
        <v>13.66</v>
      </c>
    </row>
    <row r="6334" spans="1:4" ht="11.85" hidden="1" customHeight="1" outlineLevel="4">
      <c r="A6334" s="1154" t="s">
        <v>9981</v>
      </c>
      <c r="B6334" s="1159" t="s">
        <v>10836</v>
      </c>
      <c r="C6334" s="1154" t="s">
        <v>763</v>
      </c>
      <c r="D6334" s="1156">
        <v>18.739999999999998</v>
      </c>
    </row>
    <row r="6335" spans="1:4" ht="11.85" hidden="1" customHeight="1" outlineLevel="4">
      <c r="A6335" s="1165">
        <v>1.6</v>
      </c>
      <c r="B6335" s="1159" t="s">
        <v>10837</v>
      </c>
      <c r="C6335" s="1154" t="s">
        <v>763</v>
      </c>
      <c r="D6335" s="1156">
        <v>5.08</v>
      </c>
    </row>
    <row r="6336" spans="1:4" ht="11.85" hidden="1" customHeight="1" outlineLevel="4">
      <c r="A6336" s="1165">
        <v>1.9</v>
      </c>
      <c r="B6336" s="1159" t="s">
        <v>10838</v>
      </c>
      <c r="C6336" s="1154" t="s">
        <v>763</v>
      </c>
      <c r="D6336" s="1156">
        <v>6.03</v>
      </c>
    </row>
    <row r="6337" spans="1:4" ht="11.85" hidden="1" customHeight="1" outlineLevel="3" collapsed="1">
      <c r="A6337" s="1140"/>
      <c r="B6337" s="1145" t="s">
        <v>10383</v>
      </c>
      <c r="C6337" s="1140"/>
      <c r="D6337" s="1141">
        <v>27</v>
      </c>
    </row>
    <row r="6338" spans="1:4" ht="11.85" hidden="1" customHeight="1" outlineLevel="4">
      <c r="A6338" s="1165">
        <v>5.5</v>
      </c>
      <c r="B6338" s="1159" t="s">
        <v>10839</v>
      </c>
      <c r="C6338" s="1154" t="s">
        <v>763</v>
      </c>
      <c r="D6338" s="1156">
        <v>27</v>
      </c>
    </row>
    <row r="6339" spans="1:4" ht="11.85" hidden="1" customHeight="1" outlineLevel="2" collapsed="1">
      <c r="A6339" s="1140"/>
      <c r="B6339" s="1143" t="s">
        <v>10840</v>
      </c>
      <c r="C6339" s="1140"/>
      <c r="D6339" s="1141">
        <v>32.51</v>
      </c>
    </row>
    <row r="6340" spans="1:4" ht="11.85" hidden="1" customHeight="1" outlineLevel="3" collapsed="1">
      <c r="A6340" s="1140"/>
      <c r="B6340" s="1145" t="s">
        <v>10841</v>
      </c>
      <c r="C6340" s="1140"/>
      <c r="D6340" s="1141">
        <v>30.08</v>
      </c>
    </row>
    <row r="6341" spans="1:4" ht="11.85" hidden="1" customHeight="1" outlineLevel="4">
      <c r="A6341" s="1166">
        <v>1.35</v>
      </c>
      <c r="B6341" s="1159" t="s">
        <v>10842</v>
      </c>
      <c r="C6341" s="1154" t="s">
        <v>763</v>
      </c>
      <c r="D6341" s="1156">
        <v>6.88</v>
      </c>
    </row>
    <row r="6342" spans="1:4" ht="11.85" hidden="1" customHeight="1" outlineLevel="4">
      <c r="A6342" s="1165">
        <v>1.6</v>
      </c>
      <c r="B6342" s="1159" t="s">
        <v>10843</v>
      </c>
      <c r="C6342" s="1154" t="s">
        <v>763</v>
      </c>
      <c r="D6342" s="1156">
        <v>8.16</v>
      </c>
    </row>
    <row r="6343" spans="1:4" ht="11.85" hidden="1" customHeight="1" outlineLevel="4">
      <c r="A6343" s="1165">
        <v>1.9</v>
      </c>
      <c r="B6343" s="1159" t="s">
        <v>10844</v>
      </c>
      <c r="C6343" s="1154" t="s">
        <v>763</v>
      </c>
      <c r="D6343" s="1156">
        <v>9.69</v>
      </c>
    </row>
    <row r="6344" spans="1:4" ht="11.85" hidden="1" customHeight="1" outlineLevel="4">
      <c r="A6344" s="1165">
        <v>2.4</v>
      </c>
      <c r="B6344" s="1159" t="s">
        <v>10845</v>
      </c>
      <c r="C6344" s="1154" t="s">
        <v>763</v>
      </c>
      <c r="D6344" s="1156">
        <v>12.24</v>
      </c>
    </row>
    <row r="6345" spans="1:4" ht="11.85" hidden="1" customHeight="1" outlineLevel="4">
      <c r="A6345" s="1165">
        <v>2.7</v>
      </c>
      <c r="B6345" s="1159" t="s">
        <v>10846</v>
      </c>
      <c r="C6345" s="1154" t="s">
        <v>763</v>
      </c>
      <c r="D6345" s="1156">
        <v>13.77</v>
      </c>
    </row>
    <row r="6346" spans="1:4" ht="11.85" hidden="1" customHeight="1" outlineLevel="4">
      <c r="A6346" s="1166">
        <v>2.95</v>
      </c>
      <c r="B6346" s="1159" t="s">
        <v>10847</v>
      </c>
      <c r="C6346" s="1154" t="s">
        <v>763</v>
      </c>
      <c r="D6346" s="1156">
        <v>15.04</v>
      </c>
    </row>
    <row r="6347" spans="1:4" ht="11.85" hidden="1" customHeight="1" outlineLevel="4">
      <c r="A6347" s="1165">
        <v>3.2</v>
      </c>
      <c r="B6347" s="1159" t="s">
        <v>10848</v>
      </c>
      <c r="C6347" s="1154" t="s">
        <v>763</v>
      </c>
      <c r="D6347" s="1156">
        <v>16.309999999999999</v>
      </c>
    </row>
    <row r="6348" spans="1:4" ht="11.85" hidden="1" customHeight="1" outlineLevel="4">
      <c r="A6348" s="1160">
        <v>4</v>
      </c>
      <c r="B6348" s="1159" t="s">
        <v>10849</v>
      </c>
      <c r="C6348" s="1154" t="s">
        <v>763</v>
      </c>
      <c r="D6348" s="1156">
        <v>20.39</v>
      </c>
    </row>
    <row r="6349" spans="1:4" ht="11.85" hidden="1" customHeight="1" outlineLevel="4">
      <c r="A6349" s="1154" t="s">
        <v>10017</v>
      </c>
      <c r="B6349" s="1159" t="s">
        <v>10850</v>
      </c>
      <c r="C6349" s="1154" t="s">
        <v>763</v>
      </c>
      <c r="D6349" s="1156">
        <v>21.92</v>
      </c>
    </row>
    <row r="6350" spans="1:4" ht="11.85" hidden="1" customHeight="1" outlineLevel="4">
      <c r="A6350" s="1154" t="s">
        <v>9981</v>
      </c>
      <c r="B6350" s="1159" t="s">
        <v>10851</v>
      </c>
      <c r="C6350" s="1154" t="s">
        <v>763</v>
      </c>
      <c r="D6350" s="1156">
        <v>30.08</v>
      </c>
    </row>
    <row r="6351" spans="1:4" ht="11.85" hidden="1" customHeight="1" outlineLevel="3" collapsed="1">
      <c r="A6351" s="1140"/>
      <c r="B6351" s="1145" t="s">
        <v>10852</v>
      </c>
      <c r="C6351" s="1140"/>
      <c r="D6351" s="1141">
        <v>14.16</v>
      </c>
    </row>
    <row r="6352" spans="1:4" ht="11.85" hidden="1" customHeight="1" outlineLevel="4">
      <c r="A6352" s="1166">
        <v>1.35</v>
      </c>
      <c r="B6352" s="1159" t="s">
        <v>10853</v>
      </c>
      <c r="C6352" s="1154" t="s">
        <v>763</v>
      </c>
      <c r="D6352" s="1156">
        <v>3.24</v>
      </c>
    </row>
    <row r="6353" spans="1:4" ht="11.85" hidden="1" customHeight="1" outlineLevel="4">
      <c r="A6353" s="1165">
        <v>1.6</v>
      </c>
      <c r="B6353" s="1159" t="s">
        <v>10854</v>
      </c>
      <c r="C6353" s="1154" t="s">
        <v>763</v>
      </c>
      <c r="D6353" s="1156">
        <v>3.84</v>
      </c>
    </row>
    <row r="6354" spans="1:4" ht="11.85" hidden="1" customHeight="1" outlineLevel="4">
      <c r="A6354" s="1165">
        <v>1.9</v>
      </c>
      <c r="B6354" s="1159" t="s">
        <v>10855</v>
      </c>
      <c r="C6354" s="1154" t="s">
        <v>763</v>
      </c>
      <c r="D6354" s="1156">
        <v>4.5599999999999996</v>
      </c>
    </row>
    <row r="6355" spans="1:4" ht="11.85" hidden="1" customHeight="1" outlineLevel="4">
      <c r="A6355" s="1165">
        <v>2.4</v>
      </c>
      <c r="B6355" s="1159" t="s">
        <v>10856</v>
      </c>
      <c r="C6355" s="1154" t="s">
        <v>763</v>
      </c>
      <c r="D6355" s="1156">
        <v>5.76</v>
      </c>
    </row>
    <row r="6356" spans="1:4" ht="11.85" hidden="1" customHeight="1" outlineLevel="4">
      <c r="A6356" s="1165">
        <v>2.7</v>
      </c>
      <c r="B6356" s="1159" t="s">
        <v>10857</v>
      </c>
      <c r="C6356" s="1154" t="s">
        <v>763</v>
      </c>
      <c r="D6356" s="1156">
        <v>6.48</v>
      </c>
    </row>
    <row r="6357" spans="1:4" ht="11.85" hidden="1" customHeight="1" outlineLevel="4">
      <c r="A6357" s="1166">
        <v>2.95</v>
      </c>
      <c r="B6357" s="1159" t="s">
        <v>10858</v>
      </c>
      <c r="C6357" s="1154" t="s">
        <v>763</v>
      </c>
      <c r="D6357" s="1156">
        <v>7.08</v>
      </c>
    </row>
    <row r="6358" spans="1:4" ht="11.85" hidden="1" customHeight="1" outlineLevel="4">
      <c r="A6358" s="1165">
        <v>3.2</v>
      </c>
      <c r="B6358" s="1159" t="s">
        <v>10859</v>
      </c>
      <c r="C6358" s="1154" t="s">
        <v>763</v>
      </c>
      <c r="D6358" s="1156">
        <v>7.68</v>
      </c>
    </row>
    <row r="6359" spans="1:4" ht="11.85" hidden="1" customHeight="1" outlineLevel="4">
      <c r="A6359" s="1160">
        <v>4</v>
      </c>
      <c r="B6359" s="1159" t="s">
        <v>10860</v>
      </c>
      <c r="C6359" s="1154" t="s">
        <v>763</v>
      </c>
      <c r="D6359" s="1156">
        <v>9.6</v>
      </c>
    </row>
    <row r="6360" spans="1:4" ht="11.85" hidden="1" customHeight="1" outlineLevel="4">
      <c r="A6360" s="1154" t="s">
        <v>10017</v>
      </c>
      <c r="B6360" s="1159" t="s">
        <v>10861</v>
      </c>
      <c r="C6360" s="1154" t="s">
        <v>763</v>
      </c>
      <c r="D6360" s="1156">
        <v>10.32</v>
      </c>
    </row>
    <row r="6361" spans="1:4" ht="11.85" hidden="1" customHeight="1" outlineLevel="4">
      <c r="A6361" s="1154" t="s">
        <v>9981</v>
      </c>
      <c r="B6361" s="1159" t="s">
        <v>10862</v>
      </c>
      <c r="C6361" s="1154" t="s">
        <v>763</v>
      </c>
      <c r="D6361" s="1156">
        <v>14.16</v>
      </c>
    </row>
    <row r="6362" spans="1:4" ht="11.85" hidden="1" customHeight="1" outlineLevel="3" collapsed="1">
      <c r="A6362" s="1140"/>
      <c r="B6362" s="1145" t="s">
        <v>10863</v>
      </c>
      <c r="C6362" s="1140"/>
      <c r="D6362" s="1141">
        <v>17</v>
      </c>
    </row>
    <row r="6363" spans="1:4" ht="11.85" hidden="1" customHeight="1" outlineLevel="4">
      <c r="A6363" s="1166">
        <v>1.35</v>
      </c>
      <c r="B6363" s="1159" t="s">
        <v>10864</v>
      </c>
      <c r="C6363" s="1154" t="s">
        <v>763</v>
      </c>
      <c r="D6363" s="1156">
        <v>3.89</v>
      </c>
    </row>
    <row r="6364" spans="1:4" ht="11.85" hidden="1" customHeight="1" outlineLevel="4">
      <c r="A6364" s="1154" t="s">
        <v>9929</v>
      </c>
      <c r="B6364" s="1159" t="s">
        <v>10865</v>
      </c>
      <c r="C6364" s="1154" t="s">
        <v>763</v>
      </c>
      <c r="D6364" s="1156">
        <v>4.6100000000000003</v>
      </c>
    </row>
    <row r="6365" spans="1:4" ht="11.85" hidden="1" customHeight="1" outlineLevel="4">
      <c r="A6365" s="1154" t="s">
        <v>9933</v>
      </c>
      <c r="B6365" s="1159" t="s">
        <v>10866</v>
      </c>
      <c r="C6365" s="1154" t="s">
        <v>763</v>
      </c>
      <c r="D6365" s="1156">
        <v>5.47</v>
      </c>
    </row>
    <row r="6366" spans="1:4" ht="11.85" hidden="1" customHeight="1" outlineLevel="4">
      <c r="A6366" s="1154" t="s">
        <v>9937</v>
      </c>
      <c r="B6366" s="1159" t="s">
        <v>10867</v>
      </c>
      <c r="C6366" s="1154" t="s">
        <v>763</v>
      </c>
      <c r="D6366" s="1156">
        <v>6.92</v>
      </c>
    </row>
    <row r="6367" spans="1:4" ht="11.85" hidden="1" customHeight="1" outlineLevel="4">
      <c r="A6367" s="1154" t="s">
        <v>9939</v>
      </c>
      <c r="B6367" s="1159" t="s">
        <v>10868</v>
      </c>
      <c r="C6367" s="1154" t="s">
        <v>763</v>
      </c>
      <c r="D6367" s="1156">
        <v>7.78</v>
      </c>
    </row>
    <row r="6368" spans="1:4" ht="11.85" hidden="1" customHeight="1" outlineLevel="4">
      <c r="A6368" s="1154" t="s">
        <v>9942</v>
      </c>
      <c r="B6368" s="1159" t="s">
        <v>10869</v>
      </c>
      <c r="C6368" s="1154" t="s">
        <v>763</v>
      </c>
      <c r="D6368" s="1156">
        <v>8.5</v>
      </c>
    </row>
    <row r="6369" spans="1:4" ht="11.85" hidden="1" customHeight="1" outlineLevel="4">
      <c r="A6369" s="1165">
        <v>3.5</v>
      </c>
      <c r="B6369" s="1159" t="s">
        <v>10870</v>
      </c>
      <c r="C6369" s="1154" t="s">
        <v>763</v>
      </c>
      <c r="D6369" s="1156">
        <v>10.08</v>
      </c>
    </row>
    <row r="6370" spans="1:4" ht="11.85" hidden="1" customHeight="1" outlineLevel="4">
      <c r="A6370" s="1154" t="s">
        <v>9946</v>
      </c>
      <c r="B6370" s="1159" t="s">
        <v>10871</v>
      </c>
      <c r="C6370" s="1154" t="s">
        <v>763</v>
      </c>
      <c r="D6370" s="1156">
        <v>9.2200000000000006</v>
      </c>
    </row>
    <row r="6371" spans="1:4" ht="11.85" hidden="1" customHeight="1" outlineLevel="4">
      <c r="A6371" s="1160">
        <v>4</v>
      </c>
      <c r="B6371" s="1159" t="s">
        <v>10872</v>
      </c>
      <c r="C6371" s="1154" t="s">
        <v>763</v>
      </c>
      <c r="D6371" s="1156">
        <v>11.53</v>
      </c>
    </row>
    <row r="6372" spans="1:4" ht="11.85" hidden="1" customHeight="1" outlineLevel="4">
      <c r="A6372" s="1154" t="s">
        <v>10017</v>
      </c>
      <c r="B6372" s="1159" t="s">
        <v>10873</v>
      </c>
      <c r="C6372" s="1154" t="s">
        <v>763</v>
      </c>
      <c r="D6372" s="1156">
        <v>12.39</v>
      </c>
    </row>
    <row r="6373" spans="1:4" ht="11.85" hidden="1" customHeight="1" outlineLevel="4">
      <c r="A6373" s="1154" t="s">
        <v>9981</v>
      </c>
      <c r="B6373" s="1159" t="s">
        <v>10874</v>
      </c>
      <c r="C6373" s="1154" t="s">
        <v>763</v>
      </c>
      <c r="D6373" s="1156">
        <v>17</v>
      </c>
    </row>
    <row r="6374" spans="1:4" ht="11.85" hidden="1" customHeight="1" outlineLevel="3" collapsed="1">
      <c r="A6374" s="1140"/>
      <c r="B6374" s="1145" t="s">
        <v>10383</v>
      </c>
      <c r="C6374" s="1140"/>
      <c r="D6374" s="1141">
        <v>32.51</v>
      </c>
    </row>
    <row r="6375" spans="1:4" ht="11.85" hidden="1" customHeight="1" outlineLevel="4">
      <c r="A6375" s="1166">
        <v>2.75</v>
      </c>
      <c r="B6375" s="1159" t="s">
        <v>10875</v>
      </c>
      <c r="C6375" s="1154" t="s">
        <v>763</v>
      </c>
      <c r="D6375" s="1156">
        <v>8.57</v>
      </c>
    </row>
    <row r="6376" spans="1:4" ht="11.85" hidden="1" customHeight="1" outlineLevel="4">
      <c r="A6376" s="1154"/>
      <c r="B6376" s="1159" t="s">
        <v>10876</v>
      </c>
      <c r="C6376" s="1154" t="s">
        <v>763</v>
      </c>
      <c r="D6376" s="1156">
        <v>24.59</v>
      </c>
    </row>
    <row r="6377" spans="1:4" ht="11.85" hidden="1" customHeight="1" outlineLevel="4">
      <c r="A6377" s="1154"/>
      <c r="B6377" s="1159" t="s">
        <v>10877</v>
      </c>
      <c r="C6377" s="1154" t="s">
        <v>763</v>
      </c>
      <c r="D6377" s="1156">
        <v>32.51</v>
      </c>
    </row>
    <row r="6378" spans="1:4" ht="11.85" hidden="1" customHeight="1" outlineLevel="2" collapsed="1">
      <c r="A6378" s="1140"/>
      <c r="B6378" s="1143" t="s">
        <v>10878</v>
      </c>
      <c r="C6378" s="1140"/>
      <c r="D6378" s="1141">
        <v>32.51</v>
      </c>
    </row>
    <row r="6379" spans="1:4" ht="11.85" hidden="1" customHeight="1" outlineLevel="3" collapsed="1">
      <c r="A6379" s="1140"/>
      <c r="B6379" s="1145" t="s">
        <v>10879</v>
      </c>
      <c r="C6379" s="1140"/>
      <c r="D6379" s="1141">
        <v>30.08</v>
      </c>
    </row>
    <row r="6380" spans="1:4" ht="11.85" hidden="1" customHeight="1" outlineLevel="4">
      <c r="A6380" s="1166">
        <v>1.35</v>
      </c>
      <c r="B6380" s="1159" t="s">
        <v>10880</v>
      </c>
      <c r="C6380" s="1154" t="s">
        <v>763</v>
      </c>
      <c r="D6380" s="1156">
        <v>6.88</v>
      </c>
    </row>
    <row r="6381" spans="1:4" ht="11.85" hidden="1" customHeight="1" outlineLevel="4">
      <c r="A6381" s="1165">
        <v>1.6</v>
      </c>
      <c r="B6381" s="1159" t="s">
        <v>10881</v>
      </c>
      <c r="C6381" s="1154" t="s">
        <v>763</v>
      </c>
      <c r="D6381" s="1156">
        <v>8.16</v>
      </c>
    </row>
    <row r="6382" spans="1:4" ht="11.85" hidden="1" customHeight="1" outlineLevel="4">
      <c r="A6382" s="1165">
        <v>1.9</v>
      </c>
      <c r="B6382" s="1159" t="s">
        <v>10882</v>
      </c>
      <c r="C6382" s="1154" t="s">
        <v>763</v>
      </c>
      <c r="D6382" s="1156">
        <v>9.69</v>
      </c>
    </row>
    <row r="6383" spans="1:4" ht="11.85" hidden="1" customHeight="1" outlineLevel="4">
      <c r="A6383" s="1165">
        <v>2.4</v>
      </c>
      <c r="B6383" s="1159" t="s">
        <v>10883</v>
      </c>
      <c r="C6383" s="1154" t="s">
        <v>763</v>
      </c>
      <c r="D6383" s="1156">
        <v>12.24</v>
      </c>
    </row>
    <row r="6384" spans="1:4" ht="11.85" hidden="1" customHeight="1" outlineLevel="4">
      <c r="A6384" s="1165">
        <v>2.7</v>
      </c>
      <c r="B6384" s="1159" t="s">
        <v>10884</v>
      </c>
      <c r="C6384" s="1154" t="s">
        <v>763</v>
      </c>
      <c r="D6384" s="1156">
        <v>13.77</v>
      </c>
    </row>
    <row r="6385" spans="1:4" ht="11.85" hidden="1" customHeight="1" outlineLevel="4">
      <c r="A6385" s="1166">
        <v>2.95</v>
      </c>
      <c r="B6385" s="1159" t="s">
        <v>10885</v>
      </c>
      <c r="C6385" s="1154" t="s">
        <v>763</v>
      </c>
      <c r="D6385" s="1156">
        <v>15.04</v>
      </c>
    </row>
    <row r="6386" spans="1:4" ht="11.85" hidden="1" customHeight="1" outlineLevel="4">
      <c r="A6386" s="1165">
        <v>3.2</v>
      </c>
      <c r="B6386" s="1159" t="s">
        <v>10886</v>
      </c>
      <c r="C6386" s="1154" t="s">
        <v>763</v>
      </c>
      <c r="D6386" s="1156">
        <v>16.309999999999999</v>
      </c>
    </row>
    <row r="6387" spans="1:4" ht="11.85" hidden="1" customHeight="1" outlineLevel="4">
      <c r="A6387" s="1160">
        <v>4</v>
      </c>
      <c r="B6387" s="1159" t="s">
        <v>10887</v>
      </c>
      <c r="C6387" s="1154" t="s">
        <v>763</v>
      </c>
      <c r="D6387" s="1156">
        <v>20.39</v>
      </c>
    </row>
    <row r="6388" spans="1:4" ht="11.85" hidden="1" customHeight="1" outlineLevel="4">
      <c r="A6388" s="1165">
        <v>4.3</v>
      </c>
      <c r="B6388" s="1159" t="s">
        <v>10888</v>
      </c>
      <c r="C6388" s="1154" t="s">
        <v>763</v>
      </c>
      <c r="D6388" s="1156">
        <v>21.92</v>
      </c>
    </row>
    <row r="6389" spans="1:4" ht="11.85" hidden="1" customHeight="1" outlineLevel="4">
      <c r="A6389" s="1154" t="s">
        <v>9981</v>
      </c>
      <c r="B6389" s="1159" t="s">
        <v>10889</v>
      </c>
      <c r="C6389" s="1154" t="s">
        <v>763</v>
      </c>
      <c r="D6389" s="1156">
        <v>30.08</v>
      </c>
    </row>
    <row r="6390" spans="1:4" ht="11.85" hidden="1" customHeight="1" outlineLevel="3" collapsed="1">
      <c r="A6390" s="1140"/>
      <c r="B6390" s="1145" t="s">
        <v>10890</v>
      </c>
      <c r="C6390" s="1140"/>
      <c r="D6390" s="1141">
        <v>14.16</v>
      </c>
    </row>
    <row r="6391" spans="1:4" ht="11.85" hidden="1" customHeight="1" outlineLevel="4">
      <c r="A6391" s="1166">
        <v>1.35</v>
      </c>
      <c r="B6391" s="1159" t="s">
        <v>10891</v>
      </c>
      <c r="C6391" s="1154" t="s">
        <v>763</v>
      </c>
      <c r="D6391" s="1156">
        <v>3.24</v>
      </c>
    </row>
    <row r="6392" spans="1:4" ht="11.85" hidden="1" customHeight="1" outlineLevel="4">
      <c r="A6392" s="1165">
        <v>1.6</v>
      </c>
      <c r="B6392" s="1159" t="s">
        <v>10892</v>
      </c>
      <c r="C6392" s="1154" t="s">
        <v>763</v>
      </c>
      <c r="D6392" s="1156">
        <v>3.84</v>
      </c>
    </row>
    <row r="6393" spans="1:4" ht="11.85" hidden="1" customHeight="1" outlineLevel="4">
      <c r="A6393" s="1165">
        <v>1.9</v>
      </c>
      <c r="B6393" s="1159" t="s">
        <v>10893</v>
      </c>
      <c r="C6393" s="1154" t="s">
        <v>763</v>
      </c>
      <c r="D6393" s="1156">
        <v>4.5599999999999996</v>
      </c>
    </row>
    <row r="6394" spans="1:4" ht="11.85" hidden="1" customHeight="1" outlineLevel="4">
      <c r="A6394" s="1165">
        <v>2.4</v>
      </c>
      <c r="B6394" s="1159" t="s">
        <v>10894</v>
      </c>
      <c r="C6394" s="1154" t="s">
        <v>763</v>
      </c>
      <c r="D6394" s="1156">
        <v>5.76</v>
      </c>
    </row>
    <row r="6395" spans="1:4" ht="11.85" hidden="1" customHeight="1" outlineLevel="4">
      <c r="A6395" s="1165">
        <v>2.7</v>
      </c>
      <c r="B6395" s="1159" t="s">
        <v>10895</v>
      </c>
      <c r="C6395" s="1154" t="s">
        <v>763</v>
      </c>
      <c r="D6395" s="1156">
        <v>6.48</v>
      </c>
    </row>
    <row r="6396" spans="1:4" ht="11.85" hidden="1" customHeight="1" outlineLevel="4">
      <c r="A6396" s="1166">
        <v>2.95</v>
      </c>
      <c r="B6396" s="1159" t="s">
        <v>10896</v>
      </c>
      <c r="C6396" s="1154" t="s">
        <v>763</v>
      </c>
      <c r="D6396" s="1156">
        <v>7.08</v>
      </c>
    </row>
    <row r="6397" spans="1:4" ht="11.85" hidden="1" customHeight="1" outlineLevel="4">
      <c r="A6397" s="1165">
        <v>3.2</v>
      </c>
      <c r="B6397" s="1159" t="s">
        <v>10897</v>
      </c>
      <c r="C6397" s="1154" t="s">
        <v>763</v>
      </c>
      <c r="D6397" s="1156">
        <v>7.68</v>
      </c>
    </row>
    <row r="6398" spans="1:4" ht="11.85" hidden="1" customHeight="1" outlineLevel="4">
      <c r="A6398" s="1160">
        <v>4</v>
      </c>
      <c r="B6398" s="1159" t="s">
        <v>10898</v>
      </c>
      <c r="C6398" s="1154" t="s">
        <v>763</v>
      </c>
      <c r="D6398" s="1156">
        <v>9.6</v>
      </c>
    </row>
    <row r="6399" spans="1:4" ht="11.85" hidden="1" customHeight="1" outlineLevel="4">
      <c r="A6399" s="1165">
        <v>4.3</v>
      </c>
      <c r="B6399" s="1159" t="s">
        <v>10899</v>
      </c>
      <c r="C6399" s="1154" t="s">
        <v>763</v>
      </c>
      <c r="D6399" s="1156">
        <v>10.32</v>
      </c>
    </row>
    <row r="6400" spans="1:4" ht="11.85" hidden="1" customHeight="1" outlineLevel="4">
      <c r="A6400" s="1154" t="s">
        <v>9981</v>
      </c>
      <c r="B6400" s="1159" t="s">
        <v>10900</v>
      </c>
      <c r="C6400" s="1154" t="s">
        <v>763</v>
      </c>
      <c r="D6400" s="1156">
        <v>14.16</v>
      </c>
    </row>
    <row r="6401" spans="1:4" ht="11.85" hidden="1" customHeight="1" outlineLevel="3" collapsed="1">
      <c r="A6401" s="1140"/>
      <c r="B6401" s="1145" t="s">
        <v>10901</v>
      </c>
      <c r="C6401" s="1140"/>
      <c r="D6401" s="1141">
        <v>17</v>
      </c>
    </row>
    <row r="6402" spans="1:4" ht="11.85" hidden="1" customHeight="1" outlineLevel="4">
      <c r="A6402" s="1166">
        <v>1.35</v>
      </c>
      <c r="B6402" s="1159" t="s">
        <v>10902</v>
      </c>
      <c r="C6402" s="1154" t="s">
        <v>763</v>
      </c>
      <c r="D6402" s="1156">
        <v>3.89</v>
      </c>
    </row>
    <row r="6403" spans="1:4" ht="11.85" hidden="1" customHeight="1" outlineLevel="4">
      <c r="A6403" s="1154" t="s">
        <v>9929</v>
      </c>
      <c r="B6403" s="1159" t="s">
        <v>10903</v>
      </c>
      <c r="C6403" s="1154" t="s">
        <v>763</v>
      </c>
      <c r="D6403" s="1156">
        <v>4.6100000000000003</v>
      </c>
    </row>
    <row r="6404" spans="1:4" ht="11.85" hidden="1" customHeight="1" outlineLevel="4">
      <c r="A6404" s="1154" t="s">
        <v>9933</v>
      </c>
      <c r="B6404" s="1159" t="s">
        <v>10904</v>
      </c>
      <c r="C6404" s="1154" t="s">
        <v>763</v>
      </c>
      <c r="D6404" s="1156">
        <v>5.47</v>
      </c>
    </row>
    <row r="6405" spans="1:4" ht="11.85" hidden="1" customHeight="1" outlineLevel="4">
      <c r="A6405" s="1154" t="s">
        <v>9937</v>
      </c>
      <c r="B6405" s="1159" t="s">
        <v>10905</v>
      </c>
      <c r="C6405" s="1154" t="s">
        <v>763</v>
      </c>
      <c r="D6405" s="1156">
        <v>6.92</v>
      </c>
    </row>
    <row r="6406" spans="1:4" ht="11.85" hidden="1" customHeight="1" outlineLevel="4">
      <c r="A6406" s="1154" t="s">
        <v>9939</v>
      </c>
      <c r="B6406" s="1159" t="s">
        <v>10906</v>
      </c>
      <c r="C6406" s="1154" t="s">
        <v>763</v>
      </c>
      <c r="D6406" s="1156">
        <v>7.78</v>
      </c>
    </row>
    <row r="6407" spans="1:4" ht="11.85" hidden="1" customHeight="1" outlineLevel="4">
      <c r="A6407" s="1154" t="s">
        <v>9942</v>
      </c>
      <c r="B6407" s="1159" t="s">
        <v>10907</v>
      </c>
      <c r="C6407" s="1154" t="s">
        <v>763</v>
      </c>
      <c r="D6407" s="1156">
        <v>8.5</v>
      </c>
    </row>
    <row r="6408" spans="1:4" ht="11.85" hidden="1" customHeight="1" outlineLevel="4">
      <c r="A6408" s="1154" t="s">
        <v>10356</v>
      </c>
      <c r="B6408" s="1159" t="s">
        <v>10908</v>
      </c>
      <c r="C6408" s="1154" t="s">
        <v>763</v>
      </c>
      <c r="D6408" s="1156">
        <v>10.08</v>
      </c>
    </row>
    <row r="6409" spans="1:4" ht="11.85" hidden="1" customHeight="1" outlineLevel="4">
      <c r="A6409" s="1154" t="s">
        <v>9946</v>
      </c>
      <c r="B6409" s="1159" t="s">
        <v>10909</v>
      </c>
      <c r="C6409" s="1154" t="s">
        <v>763</v>
      </c>
      <c r="D6409" s="1156">
        <v>9.2200000000000006</v>
      </c>
    </row>
    <row r="6410" spans="1:4" ht="11.85" hidden="1" customHeight="1" outlineLevel="4">
      <c r="A6410" s="1160">
        <v>4</v>
      </c>
      <c r="B6410" s="1159" t="s">
        <v>10910</v>
      </c>
      <c r="C6410" s="1154" t="s">
        <v>763</v>
      </c>
      <c r="D6410" s="1156">
        <v>11.53</v>
      </c>
    </row>
    <row r="6411" spans="1:4" ht="11.85" hidden="1" customHeight="1" outlineLevel="4">
      <c r="A6411" s="1165">
        <v>4.3</v>
      </c>
      <c r="B6411" s="1159" t="s">
        <v>10911</v>
      </c>
      <c r="C6411" s="1154" t="s">
        <v>763</v>
      </c>
      <c r="D6411" s="1156">
        <v>12.39</v>
      </c>
    </row>
    <row r="6412" spans="1:4" ht="11.85" hidden="1" customHeight="1" outlineLevel="4">
      <c r="A6412" s="1154" t="s">
        <v>9981</v>
      </c>
      <c r="B6412" s="1159" t="s">
        <v>10912</v>
      </c>
      <c r="C6412" s="1154" t="s">
        <v>763</v>
      </c>
      <c r="D6412" s="1156">
        <v>17</v>
      </c>
    </row>
    <row r="6413" spans="1:4" ht="11.85" hidden="1" customHeight="1" outlineLevel="3" collapsed="1">
      <c r="A6413" s="1140"/>
      <c r="B6413" s="1145" t="s">
        <v>10383</v>
      </c>
      <c r="C6413" s="1140"/>
      <c r="D6413" s="1141">
        <v>32.51</v>
      </c>
    </row>
    <row r="6414" spans="1:4" ht="11.85" hidden="1" customHeight="1" outlineLevel="4">
      <c r="A6414" s="1166">
        <v>2.75</v>
      </c>
      <c r="B6414" s="1159" t="s">
        <v>10913</v>
      </c>
      <c r="C6414" s="1154" t="s">
        <v>763</v>
      </c>
      <c r="D6414" s="1156">
        <v>11.56</v>
      </c>
    </row>
    <row r="6415" spans="1:4" ht="11.85" hidden="1" customHeight="1" outlineLevel="4">
      <c r="A6415" s="1165">
        <v>2.7</v>
      </c>
      <c r="B6415" s="1159" t="s">
        <v>10914</v>
      </c>
      <c r="C6415" s="1154" t="s">
        <v>763</v>
      </c>
      <c r="D6415" s="1156">
        <v>11.35</v>
      </c>
    </row>
    <row r="6416" spans="1:4" ht="11.85" hidden="1" customHeight="1" outlineLevel="4">
      <c r="A6416" s="1165">
        <v>2.8</v>
      </c>
      <c r="B6416" s="1159" t="s">
        <v>10915</v>
      </c>
      <c r="C6416" s="1154" t="s">
        <v>763</v>
      </c>
      <c r="D6416" s="1156">
        <v>11.77</v>
      </c>
    </row>
    <row r="6417" spans="1:4" ht="11.85" hidden="1" customHeight="1" outlineLevel="4">
      <c r="A6417" s="1160">
        <v>3041</v>
      </c>
      <c r="B6417" s="1159" t="s">
        <v>10916</v>
      </c>
      <c r="C6417" s="1154" t="s">
        <v>763</v>
      </c>
      <c r="D6417" s="1156">
        <v>23.12</v>
      </c>
    </row>
    <row r="6418" spans="1:4" ht="11.85" hidden="1" customHeight="1" outlineLevel="4">
      <c r="A6418" s="1160">
        <v>3038</v>
      </c>
      <c r="B6418" s="1159" t="s">
        <v>10917</v>
      </c>
      <c r="C6418" s="1154" t="s">
        <v>763</v>
      </c>
      <c r="D6418" s="1156">
        <v>24.59</v>
      </c>
    </row>
    <row r="6419" spans="1:4" ht="11.85" hidden="1" customHeight="1" outlineLevel="4">
      <c r="A6419" s="1154"/>
      <c r="B6419" s="1159" t="s">
        <v>10918</v>
      </c>
      <c r="C6419" s="1154" t="s">
        <v>763</v>
      </c>
      <c r="D6419" s="1156">
        <v>32.51</v>
      </c>
    </row>
    <row r="6420" spans="1:4" ht="11.85" hidden="1" customHeight="1" outlineLevel="2" collapsed="1">
      <c r="A6420" s="1140"/>
      <c r="B6420" s="1143" t="s">
        <v>10919</v>
      </c>
      <c r="C6420" s="1140"/>
      <c r="D6420" s="1141">
        <v>32.51</v>
      </c>
    </row>
    <row r="6421" spans="1:4" ht="11.85" hidden="1" customHeight="1" outlineLevel="3" collapsed="1">
      <c r="A6421" s="1140"/>
      <c r="B6421" s="1145" t="s">
        <v>10920</v>
      </c>
      <c r="C6421" s="1140"/>
      <c r="D6421" s="1141">
        <v>30.08</v>
      </c>
    </row>
    <row r="6422" spans="1:4" ht="11.85" hidden="1" customHeight="1" outlineLevel="4">
      <c r="A6422" s="1166">
        <v>1.35</v>
      </c>
      <c r="B6422" s="1159" t="s">
        <v>10921</v>
      </c>
      <c r="C6422" s="1154" t="s">
        <v>763</v>
      </c>
      <c r="D6422" s="1156">
        <v>6.88</v>
      </c>
    </row>
    <row r="6423" spans="1:4" ht="11.85" hidden="1" customHeight="1" outlineLevel="4">
      <c r="A6423" s="1165">
        <v>1.6</v>
      </c>
      <c r="B6423" s="1159" t="s">
        <v>10922</v>
      </c>
      <c r="C6423" s="1154" t="s">
        <v>763</v>
      </c>
      <c r="D6423" s="1156">
        <v>8.16</v>
      </c>
    </row>
    <row r="6424" spans="1:4" ht="11.85" hidden="1" customHeight="1" outlineLevel="4">
      <c r="A6424" s="1165">
        <v>1.9</v>
      </c>
      <c r="B6424" s="1159" t="s">
        <v>10923</v>
      </c>
      <c r="C6424" s="1154" t="s">
        <v>763</v>
      </c>
      <c r="D6424" s="1156">
        <v>9.69</v>
      </c>
    </row>
    <row r="6425" spans="1:4" ht="11.85" hidden="1" customHeight="1" outlineLevel="4">
      <c r="A6425" s="1165">
        <v>2.4</v>
      </c>
      <c r="B6425" s="1159" t="s">
        <v>10924</v>
      </c>
      <c r="C6425" s="1154" t="s">
        <v>763</v>
      </c>
      <c r="D6425" s="1156">
        <v>12.24</v>
      </c>
    </row>
    <row r="6426" spans="1:4" ht="11.85" hidden="1" customHeight="1" outlineLevel="4">
      <c r="A6426" s="1165">
        <v>2.7</v>
      </c>
      <c r="B6426" s="1159" t="s">
        <v>10925</v>
      </c>
      <c r="C6426" s="1154" t="s">
        <v>763</v>
      </c>
      <c r="D6426" s="1156">
        <v>13.77</v>
      </c>
    </row>
    <row r="6427" spans="1:4" ht="11.85" hidden="1" customHeight="1" outlineLevel="4">
      <c r="A6427" s="1166">
        <v>2.95</v>
      </c>
      <c r="B6427" s="1159" t="s">
        <v>10926</v>
      </c>
      <c r="C6427" s="1154" t="s">
        <v>763</v>
      </c>
      <c r="D6427" s="1156">
        <v>15.04</v>
      </c>
    </row>
    <row r="6428" spans="1:4" ht="11.85" hidden="1" customHeight="1" outlineLevel="4">
      <c r="A6428" s="1165">
        <v>3.2</v>
      </c>
      <c r="B6428" s="1159" t="s">
        <v>10927</v>
      </c>
      <c r="C6428" s="1154" t="s">
        <v>763</v>
      </c>
      <c r="D6428" s="1156">
        <v>16.309999999999999</v>
      </c>
    </row>
    <row r="6429" spans="1:4" ht="11.85" hidden="1" customHeight="1" outlineLevel="4">
      <c r="A6429" s="1154" t="s">
        <v>10356</v>
      </c>
      <c r="B6429" s="1159" t="s">
        <v>10928</v>
      </c>
      <c r="C6429" s="1154" t="s">
        <v>763</v>
      </c>
      <c r="D6429" s="1156">
        <v>17.84</v>
      </c>
    </row>
    <row r="6430" spans="1:4" ht="11.85" hidden="1" customHeight="1" outlineLevel="4">
      <c r="A6430" s="1160">
        <v>4</v>
      </c>
      <c r="B6430" s="1159" t="s">
        <v>10929</v>
      </c>
      <c r="C6430" s="1154" t="s">
        <v>763</v>
      </c>
      <c r="D6430" s="1156">
        <v>20.39</v>
      </c>
    </row>
    <row r="6431" spans="1:4" ht="11.85" hidden="1" customHeight="1" outlineLevel="4">
      <c r="A6431" s="1165">
        <v>4.3</v>
      </c>
      <c r="B6431" s="1159" t="s">
        <v>10930</v>
      </c>
      <c r="C6431" s="1154" t="s">
        <v>763</v>
      </c>
      <c r="D6431" s="1156">
        <v>21.92</v>
      </c>
    </row>
    <row r="6432" spans="1:4" ht="11.85" hidden="1" customHeight="1" outlineLevel="4">
      <c r="A6432" s="1154" t="s">
        <v>9981</v>
      </c>
      <c r="B6432" s="1159" t="s">
        <v>10931</v>
      </c>
      <c r="C6432" s="1154" t="s">
        <v>763</v>
      </c>
      <c r="D6432" s="1156">
        <v>30.08</v>
      </c>
    </row>
    <row r="6433" spans="1:4" ht="11.85" hidden="1" customHeight="1" outlineLevel="3" collapsed="1">
      <c r="A6433" s="1140"/>
      <c r="B6433" s="1145" t="s">
        <v>10932</v>
      </c>
      <c r="C6433" s="1140"/>
      <c r="D6433" s="1141">
        <v>14.16</v>
      </c>
    </row>
    <row r="6434" spans="1:4" ht="11.85" hidden="1" customHeight="1" outlineLevel="4">
      <c r="A6434" s="1166">
        <v>1.35</v>
      </c>
      <c r="B6434" s="1159" t="s">
        <v>10933</v>
      </c>
      <c r="C6434" s="1154" t="s">
        <v>763</v>
      </c>
      <c r="D6434" s="1156">
        <v>3.24</v>
      </c>
    </row>
    <row r="6435" spans="1:4" ht="11.85" hidden="1" customHeight="1" outlineLevel="4">
      <c r="A6435" s="1165">
        <v>1.6</v>
      </c>
      <c r="B6435" s="1159" t="s">
        <v>10934</v>
      </c>
      <c r="C6435" s="1154" t="s">
        <v>763</v>
      </c>
      <c r="D6435" s="1156">
        <v>3.84</v>
      </c>
    </row>
    <row r="6436" spans="1:4" ht="11.85" hidden="1" customHeight="1" outlineLevel="4">
      <c r="A6436" s="1165">
        <v>1.9</v>
      </c>
      <c r="B6436" s="1159" t="s">
        <v>10935</v>
      </c>
      <c r="C6436" s="1154" t="s">
        <v>763</v>
      </c>
      <c r="D6436" s="1156">
        <v>4.5599999999999996</v>
      </c>
    </row>
    <row r="6437" spans="1:4" ht="11.85" hidden="1" customHeight="1" outlineLevel="4">
      <c r="A6437" s="1165">
        <v>2.4</v>
      </c>
      <c r="B6437" s="1159" t="s">
        <v>10936</v>
      </c>
      <c r="C6437" s="1154" t="s">
        <v>763</v>
      </c>
      <c r="D6437" s="1156">
        <v>5.76</v>
      </c>
    </row>
    <row r="6438" spans="1:4" ht="11.85" hidden="1" customHeight="1" outlineLevel="4">
      <c r="A6438" s="1165">
        <v>2.7</v>
      </c>
      <c r="B6438" s="1159" t="s">
        <v>10937</v>
      </c>
      <c r="C6438" s="1154" t="s">
        <v>763</v>
      </c>
      <c r="D6438" s="1156">
        <v>6.48</v>
      </c>
    </row>
    <row r="6439" spans="1:4" ht="11.85" hidden="1" customHeight="1" outlineLevel="4">
      <c r="A6439" s="1166">
        <v>2.95</v>
      </c>
      <c r="B6439" s="1159" t="s">
        <v>10938</v>
      </c>
      <c r="C6439" s="1154" t="s">
        <v>763</v>
      </c>
      <c r="D6439" s="1156">
        <v>7.08</v>
      </c>
    </row>
    <row r="6440" spans="1:4" ht="11.85" hidden="1" customHeight="1" outlineLevel="4">
      <c r="A6440" s="1165">
        <v>3.2</v>
      </c>
      <c r="B6440" s="1159" t="s">
        <v>10939</v>
      </c>
      <c r="C6440" s="1154" t="s">
        <v>763</v>
      </c>
      <c r="D6440" s="1156">
        <v>7.68</v>
      </c>
    </row>
    <row r="6441" spans="1:4" ht="11.85" hidden="1" customHeight="1" outlineLevel="4">
      <c r="A6441" s="1165">
        <v>3.5</v>
      </c>
      <c r="B6441" s="1159" t="s">
        <v>10940</v>
      </c>
      <c r="C6441" s="1154" t="s">
        <v>763</v>
      </c>
      <c r="D6441" s="1156">
        <v>8.4</v>
      </c>
    </row>
    <row r="6442" spans="1:4" ht="11.85" hidden="1" customHeight="1" outlineLevel="4">
      <c r="A6442" s="1160">
        <v>4</v>
      </c>
      <c r="B6442" s="1159" t="s">
        <v>10941</v>
      </c>
      <c r="C6442" s="1154" t="s">
        <v>763</v>
      </c>
      <c r="D6442" s="1156">
        <v>9.6</v>
      </c>
    </row>
    <row r="6443" spans="1:4" ht="11.85" hidden="1" customHeight="1" outlineLevel="4">
      <c r="A6443" s="1165">
        <v>4.3</v>
      </c>
      <c r="B6443" s="1159" t="s">
        <v>10942</v>
      </c>
      <c r="C6443" s="1154" t="s">
        <v>763</v>
      </c>
      <c r="D6443" s="1156">
        <v>10.32</v>
      </c>
    </row>
    <row r="6444" spans="1:4" ht="11.85" hidden="1" customHeight="1" outlineLevel="4">
      <c r="A6444" s="1154" t="s">
        <v>9981</v>
      </c>
      <c r="B6444" s="1159" t="s">
        <v>10943</v>
      </c>
      <c r="C6444" s="1154" t="s">
        <v>763</v>
      </c>
      <c r="D6444" s="1156">
        <v>14.16</v>
      </c>
    </row>
    <row r="6445" spans="1:4" ht="11.85" hidden="1" customHeight="1" outlineLevel="3" collapsed="1">
      <c r="A6445" s="1140"/>
      <c r="B6445" s="1145" t="s">
        <v>10944</v>
      </c>
      <c r="C6445" s="1140"/>
      <c r="D6445" s="1141">
        <v>17</v>
      </c>
    </row>
    <row r="6446" spans="1:4" ht="11.85" hidden="1" customHeight="1" outlineLevel="4">
      <c r="A6446" s="1166">
        <v>1.35</v>
      </c>
      <c r="B6446" s="1159" t="s">
        <v>10945</v>
      </c>
      <c r="C6446" s="1154" t="s">
        <v>763</v>
      </c>
      <c r="D6446" s="1156">
        <v>3.89</v>
      </c>
    </row>
    <row r="6447" spans="1:4" ht="11.85" hidden="1" customHeight="1" outlineLevel="4">
      <c r="A6447" s="1154" t="s">
        <v>9929</v>
      </c>
      <c r="B6447" s="1159" t="s">
        <v>10946</v>
      </c>
      <c r="C6447" s="1154" t="s">
        <v>763</v>
      </c>
      <c r="D6447" s="1156">
        <v>4.6100000000000003</v>
      </c>
    </row>
    <row r="6448" spans="1:4" ht="11.85" hidden="1" customHeight="1" outlineLevel="4">
      <c r="A6448" s="1154" t="s">
        <v>9933</v>
      </c>
      <c r="B6448" s="1159" t="s">
        <v>10947</v>
      </c>
      <c r="C6448" s="1154" t="s">
        <v>763</v>
      </c>
      <c r="D6448" s="1156">
        <v>5.47</v>
      </c>
    </row>
    <row r="6449" spans="1:4" ht="11.85" hidden="1" customHeight="1" outlineLevel="4">
      <c r="A6449" s="1154" t="s">
        <v>9937</v>
      </c>
      <c r="B6449" s="1159" t="s">
        <v>10948</v>
      </c>
      <c r="C6449" s="1154" t="s">
        <v>763</v>
      </c>
      <c r="D6449" s="1156">
        <v>6.92</v>
      </c>
    </row>
    <row r="6450" spans="1:4" ht="11.85" hidden="1" customHeight="1" outlineLevel="4">
      <c r="A6450" s="1154" t="s">
        <v>9939</v>
      </c>
      <c r="B6450" s="1159" t="s">
        <v>10949</v>
      </c>
      <c r="C6450" s="1154" t="s">
        <v>763</v>
      </c>
      <c r="D6450" s="1156">
        <v>7.78</v>
      </c>
    </row>
    <row r="6451" spans="1:4" ht="11.85" hidden="1" customHeight="1" outlineLevel="4">
      <c r="A6451" s="1154" t="s">
        <v>9942</v>
      </c>
      <c r="B6451" s="1159" t="s">
        <v>10950</v>
      </c>
      <c r="C6451" s="1154" t="s">
        <v>763</v>
      </c>
      <c r="D6451" s="1156">
        <v>8.5</v>
      </c>
    </row>
    <row r="6452" spans="1:4" ht="11.85" hidden="1" customHeight="1" outlineLevel="4">
      <c r="A6452" s="1154" t="s">
        <v>10356</v>
      </c>
      <c r="B6452" s="1159" t="s">
        <v>10951</v>
      </c>
      <c r="C6452" s="1154" t="s">
        <v>763</v>
      </c>
      <c r="D6452" s="1156">
        <v>10.08</v>
      </c>
    </row>
    <row r="6453" spans="1:4" ht="11.85" hidden="1" customHeight="1" outlineLevel="4">
      <c r="A6453" s="1154" t="s">
        <v>9946</v>
      </c>
      <c r="B6453" s="1159" t="s">
        <v>10952</v>
      </c>
      <c r="C6453" s="1154" t="s">
        <v>763</v>
      </c>
      <c r="D6453" s="1156">
        <v>9.2200000000000006</v>
      </c>
    </row>
    <row r="6454" spans="1:4" ht="11.85" hidden="1" customHeight="1" outlineLevel="4">
      <c r="A6454" s="1160">
        <v>4</v>
      </c>
      <c r="B6454" s="1159" t="s">
        <v>10953</v>
      </c>
      <c r="C6454" s="1154" t="s">
        <v>763</v>
      </c>
      <c r="D6454" s="1156">
        <v>11.53</v>
      </c>
    </row>
    <row r="6455" spans="1:4" ht="11.85" hidden="1" customHeight="1" outlineLevel="4">
      <c r="A6455" s="1165">
        <v>4.3</v>
      </c>
      <c r="B6455" s="1159" t="s">
        <v>10954</v>
      </c>
      <c r="C6455" s="1154" t="s">
        <v>763</v>
      </c>
      <c r="D6455" s="1156">
        <v>12.39</v>
      </c>
    </row>
    <row r="6456" spans="1:4" ht="11.85" hidden="1" customHeight="1" outlineLevel="4">
      <c r="A6456" s="1154" t="s">
        <v>9981</v>
      </c>
      <c r="B6456" s="1159" t="s">
        <v>10955</v>
      </c>
      <c r="C6456" s="1154" t="s">
        <v>763</v>
      </c>
      <c r="D6456" s="1156">
        <v>17</v>
      </c>
    </row>
    <row r="6457" spans="1:4" ht="11.85" hidden="1" customHeight="1" outlineLevel="3" collapsed="1">
      <c r="A6457" s="1140"/>
      <c r="B6457" s="1145" t="s">
        <v>10383</v>
      </c>
      <c r="C6457" s="1140"/>
      <c r="D6457" s="1141">
        <v>32.51</v>
      </c>
    </row>
    <row r="6458" spans="1:4" ht="11.85" hidden="1" customHeight="1" outlineLevel="4">
      <c r="A6458" s="1160">
        <v>3775</v>
      </c>
      <c r="B6458" s="1159" t="s">
        <v>10956</v>
      </c>
      <c r="C6458" s="1154" t="s">
        <v>763</v>
      </c>
      <c r="D6458" s="1156">
        <v>23.12</v>
      </c>
    </row>
    <row r="6459" spans="1:4" ht="11.85" hidden="1" customHeight="1" outlineLevel="4">
      <c r="A6459" s="1160">
        <v>3681</v>
      </c>
      <c r="B6459" s="1159" t="s">
        <v>10957</v>
      </c>
      <c r="C6459" s="1154" t="s">
        <v>763</v>
      </c>
      <c r="D6459" s="1156">
        <v>24.59</v>
      </c>
    </row>
    <row r="6460" spans="1:4" ht="11.85" hidden="1" customHeight="1" outlineLevel="4">
      <c r="A6460" s="1154"/>
      <c r="B6460" s="1159" t="s">
        <v>10958</v>
      </c>
      <c r="C6460" s="1154" t="s">
        <v>763</v>
      </c>
      <c r="D6460" s="1156">
        <v>32.51</v>
      </c>
    </row>
    <row r="6461" spans="1:4" ht="11.85" hidden="1" customHeight="1" outlineLevel="2" collapsed="1">
      <c r="A6461" s="1140"/>
      <c r="B6461" s="1143" t="s">
        <v>10959</v>
      </c>
      <c r="C6461" s="1140"/>
      <c r="D6461" s="1141">
        <v>30.08</v>
      </c>
    </row>
    <row r="6462" spans="1:4" ht="11.85" hidden="1" customHeight="1" outlineLevel="3" collapsed="1">
      <c r="A6462" s="1140"/>
      <c r="B6462" s="1145" t="s">
        <v>10960</v>
      </c>
      <c r="C6462" s="1140"/>
      <c r="D6462" s="1141">
        <v>30.08</v>
      </c>
    </row>
    <row r="6463" spans="1:4" ht="11.85" hidden="1" customHeight="1" outlineLevel="4">
      <c r="A6463" s="1166">
        <v>1.35</v>
      </c>
      <c r="B6463" s="1159" t="s">
        <v>10961</v>
      </c>
      <c r="C6463" s="1154" t="s">
        <v>763</v>
      </c>
      <c r="D6463" s="1156">
        <v>6.88</v>
      </c>
    </row>
    <row r="6464" spans="1:4" ht="11.85" hidden="1" customHeight="1" outlineLevel="4">
      <c r="A6464" s="1165">
        <v>1.6</v>
      </c>
      <c r="B6464" s="1159" t="s">
        <v>10962</v>
      </c>
      <c r="C6464" s="1154" t="s">
        <v>763</v>
      </c>
      <c r="D6464" s="1156">
        <v>8.16</v>
      </c>
    </row>
    <row r="6465" spans="1:4" ht="11.85" hidden="1" customHeight="1" outlineLevel="4">
      <c r="A6465" s="1165">
        <v>1.9</v>
      </c>
      <c r="B6465" s="1159" t="s">
        <v>10963</v>
      </c>
      <c r="C6465" s="1154" t="s">
        <v>763</v>
      </c>
      <c r="D6465" s="1156">
        <v>9.69</v>
      </c>
    </row>
    <row r="6466" spans="1:4" ht="11.85" hidden="1" customHeight="1" outlineLevel="4">
      <c r="A6466" s="1165">
        <v>2.4</v>
      </c>
      <c r="B6466" s="1159" t="s">
        <v>10964</v>
      </c>
      <c r="C6466" s="1154" t="s">
        <v>763</v>
      </c>
      <c r="D6466" s="1156">
        <v>12.24</v>
      </c>
    </row>
    <row r="6467" spans="1:4" ht="11.85" hidden="1" customHeight="1" outlineLevel="4">
      <c r="A6467" s="1165">
        <v>2.7</v>
      </c>
      <c r="B6467" s="1159" t="s">
        <v>10965</v>
      </c>
      <c r="C6467" s="1154" t="s">
        <v>763</v>
      </c>
      <c r="D6467" s="1156">
        <v>13.77</v>
      </c>
    </row>
    <row r="6468" spans="1:4" ht="11.85" hidden="1" customHeight="1" outlineLevel="4">
      <c r="A6468" s="1154" t="s">
        <v>9981</v>
      </c>
      <c r="B6468" s="1159" t="s">
        <v>10966</v>
      </c>
      <c r="C6468" s="1154" t="s">
        <v>763</v>
      </c>
      <c r="D6468" s="1156">
        <v>30.08</v>
      </c>
    </row>
    <row r="6469" spans="1:4" ht="11.85" hidden="1" customHeight="1" outlineLevel="4">
      <c r="A6469" s="1165">
        <v>3.2</v>
      </c>
      <c r="B6469" s="1159" t="s">
        <v>10967</v>
      </c>
      <c r="C6469" s="1154" t="s">
        <v>763</v>
      </c>
      <c r="D6469" s="1156">
        <v>16.309999999999999</v>
      </c>
    </row>
    <row r="6470" spans="1:4" ht="11.85" hidden="1" customHeight="1" outlineLevel="3" collapsed="1">
      <c r="A6470" s="1140"/>
      <c r="B6470" s="1145" t="s">
        <v>10968</v>
      </c>
      <c r="C6470" s="1140"/>
      <c r="D6470" s="1141">
        <v>14.16</v>
      </c>
    </row>
    <row r="6471" spans="1:4" ht="11.85" hidden="1" customHeight="1" outlineLevel="4">
      <c r="A6471" s="1166">
        <v>1.35</v>
      </c>
      <c r="B6471" s="1159" t="s">
        <v>10969</v>
      </c>
      <c r="C6471" s="1154" t="s">
        <v>763</v>
      </c>
      <c r="D6471" s="1156">
        <v>3.24</v>
      </c>
    </row>
    <row r="6472" spans="1:4" ht="11.85" hidden="1" customHeight="1" outlineLevel="4">
      <c r="A6472" s="1165">
        <v>1.6</v>
      </c>
      <c r="B6472" s="1159" t="s">
        <v>10970</v>
      </c>
      <c r="C6472" s="1154" t="s">
        <v>763</v>
      </c>
      <c r="D6472" s="1156">
        <v>3.84</v>
      </c>
    </row>
    <row r="6473" spans="1:4" ht="11.85" hidden="1" customHeight="1" outlineLevel="4">
      <c r="A6473" s="1165">
        <v>1.9</v>
      </c>
      <c r="B6473" s="1159" t="s">
        <v>10971</v>
      </c>
      <c r="C6473" s="1154" t="s">
        <v>763</v>
      </c>
      <c r="D6473" s="1156">
        <v>4.5599999999999996</v>
      </c>
    </row>
    <row r="6474" spans="1:4" ht="11.85" hidden="1" customHeight="1" outlineLevel="4">
      <c r="A6474" s="1165">
        <v>2.4</v>
      </c>
      <c r="B6474" s="1159" t="s">
        <v>10972</v>
      </c>
      <c r="C6474" s="1154" t="s">
        <v>763</v>
      </c>
      <c r="D6474" s="1156">
        <v>5.76</v>
      </c>
    </row>
    <row r="6475" spans="1:4" ht="11.85" hidden="1" customHeight="1" outlineLevel="4">
      <c r="A6475" s="1165">
        <v>2.7</v>
      </c>
      <c r="B6475" s="1159" t="s">
        <v>10973</v>
      </c>
      <c r="C6475" s="1154" t="s">
        <v>763</v>
      </c>
      <c r="D6475" s="1156">
        <v>6.48</v>
      </c>
    </row>
    <row r="6476" spans="1:4" ht="11.85" hidden="1" customHeight="1" outlineLevel="4">
      <c r="A6476" s="1165">
        <v>3.2</v>
      </c>
      <c r="B6476" s="1159" t="s">
        <v>10974</v>
      </c>
      <c r="C6476" s="1154" t="s">
        <v>763</v>
      </c>
      <c r="D6476" s="1156">
        <v>7.68</v>
      </c>
    </row>
    <row r="6477" spans="1:4" ht="11.85" hidden="1" customHeight="1" outlineLevel="4">
      <c r="A6477" s="1154" t="s">
        <v>9981</v>
      </c>
      <c r="B6477" s="1159" t="s">
        <v>10975</v>
      </c>
      <c r="C6477" s="1154" t="s">
        <v>763</v>
      </c>
      <c r="D6477" s="1156">
        <v>14.16</v>
      </c>
    </row>
    <row r="6478" spans="1:4" ht="11.85" hidden="1" customHeight="1" outlineLevel="3" collapsed="1">
      <c r="A6478" s="1140"/>
      <c r="B6478" s="1145" t="s">
        <v>10976</v>
      </c>
      <c r="C6478" s="1140"/>
      <c r="D6478" s="1141">
        <v>17</v>
      </c>
    </row>
    <row r="6479" spans="1:4" ht="11.85" hidden="1" customHeight="1" outlineLevel="4">
      <c r="A6479" s="1166">
        <v>1.35</v>
      </c>
      <c r="B6479" s="1159" t="s">
        <v>10977</v>
      </c>
      <c r="C6479" s="1154" t="s">
        <v>763</v>
      </c>
      <c r="D6479" s="1156">
        <v>3.89</v>
      </c>
    </row>
    <row r="6480" spans="1:4" ht="11.85" hidden="1" customHeight="1" outlineLevel="4">
      <c r="A6480" s="1154" t="s">
        <v>9981</v>
      </c>
      <c r="B6480" s="1159" t="s">
        <v>10978</v>
      </c>
      <c r="C6480" s="1154" t="s">
        <v>763</v>
      </c>
      <c r="D6480" s="1156">
        <v>17</v>
      </c>
    </row>
    <row r="6481" spans="1:4" ht="11.85" hidden="1" customHeight="1" outlineLevel="3" collapsed="1">
      <c r="A6481" s="1140"/>
      <c r="B6481" s="1145" t="s">
        <v>10383</v>
      </c>
      <c r="C6481" s="1140"/>
      <c r="D6481" s="1141">
        <v>24.59</v>
      </c>
    </row>
    <row r="6482" spans="1:4" ht="11.85" hidden="1" customHeight="1" outlineLevel="4">
      <c r="A6482" s="1165">
        <v>5.5</v>
      </c>
      <c r="B6482" s="1159" t="s">
        <v>10979</v>
      </c>
      <c r="C6482" s="1154" t="s">
        <v>763</v>
      </c>
      <c r="D6482" s="1156">
        <v>23.12</v>
      </c>
    </row>
    <row r="6483" spans="1:4" ht="11.85" hidden="1" customHeight="1" outlineLevel="4">
      <c r="A6483" s="1154"/>
      <c r="B6483" s="1159" t="s">
        <v>10980</v>
      </c>
      <c r="C6483" s="1154" t="s">
        <v>763</v>
      </c>
      <c r="D6483" s="1156">
        <v>24.59</v>
      </c>
    </row>
    <row r="6484" spans="1:4" ht="11.85" hidden="1" customHeight="1" outlineLevel="2" collapsed="1">
      <c r="A6484" s="1140"/>
      <c r="B6484" s="1143" t="s">
        <v>10981</v>
      </c>
      <c r="C6484" s="1140"/>
      <c r="D6484" s="1141">
        <v>30.08</v>
      </c>
    </row>
    <row r="6485" spans="1:4" ht="11.85" hidden="1" customHeight="1" outlineLevel="3" collapsed="1">
      <c r="A6485" s="1140"/>
      <c r="B6485" s="1145" t="s">
        <v>10982</v>
      </c>
      <c r="C6485" s="1140"/>
      <c r="D6485" s="1141">
        <v>30.08</v>
      </c>
    </row>
    <row r="6486" spans="1:4" ht="11.85" hidden="1" customHeight="1" outlineLevel="4">
      <c r="A6486" s="1166">
        <v>1.35</v>
      </c>
      <c r="B6486" s="1159" t="s">
        <v>10983</v>
      </c>
      <c r="C6486" s="1154" t="s">
        <v>763</v>
      </c>
      <c r="D6486" s="1156">
        <v>6.88</v>
      </c>
    </row>
    <row r="6487" spans="1:4" ht="11.85" hidden="1" customHeight="1" outlineLevel="4">
      <c r="A6487" s="1154" t="s">
        <v>9929</v>
      </c>
      <c r="B6487" s="1159" t="s">
        <v>10984</v>
      </c>
      <c r="C6487" s="1154" t="s">
        <v>763</v>
      </c>
      <c r="D6487" s="1156">
        <v>8.16</v>
      </c>
    </row>
    <row r="6488" spans="1:4" ht="11.85" hidden="1" customHeight="1" outlineLevel="4">
      <c r="A6488" s="1154" t="s">
        <v>9933</v>
      </c>
      <c r="B6488" s="1159" t="s">
        <v>10985</v>
      </c>
      <c r="C6488" s="1154" t="s">
        <v>763</v>
      </c>
      <c r="D6488" s="1156">
        <v>9.69</v>
      </c>
    </row>
    <row r="6489" spans="1:4" ht="11.85" hidden="1" customHeight="1" outlineLevel="4">
      <c r="A6489" s="1154" t="s">
        <v>9937</v>
      </c>
      <c r="B6489" s="1159" t="s">
        <v>10986</v>
      </c>
      <c r="C6489" s="1154" t="s">
        <v>763</v>
      </c>
      <c r="D6489" s="1156">
        <v>12.24</v>
      </c>
    </row>
    <row r="6490" spans="1:4" ht="11.85" hidden="1" customHeight="1" outlineLevel="4">
      <c r="A6490" s="1154" t="s">
        <v>9939</v>
      </c>
      <c r="B6490" s="1159" t="s">
        <v>10987</v>
      </c>
      <c r="C6490" s="1154" t="s">
        <v>763</v>
      </c>
      <c r="D6490" s="1156">
        <v>13.77</v>
      </c>
    </row>
    <row r="6491" spans="1:4" ht="11.85" hidden="1" customHeight="1" outlineLevel="4">
      <c r="A6491" s="1166">
        <v>2.95</v>
      </c>
      <c r="B6491" s="1159" t="s">
        <v>10988</v>
      </c>
      <c r="C6491" s="1154" t="s">
        <v>763</v>
      </c>
      <c r="D6491" s="1156">
        <v>15.04</v>
      </c>
    </row>
    <row r="6492" spans="1:4" ht="11.85" hidden="1" customHeight="1" outlineLevel="4">
      <c r="A6492" s="1154" t="s">
        <v>9946</v>
      </c>
      <c r="B6492" s="1159" t="s">
        <v>10989</v>
      </c>
      <c r="C6492" s="1154" t="s">
        <v>763</v>
      </c>
      <c r="D6492" s="1156">
        <v>16.309999999999999</v>
      </c>
    </row>
    <row r="6493" spans="1:4" ht="11.85" hidden="1" customHeight="1" outlineLevel="4">
      <c r="A6493" s="1160">
        <v>4</v>
      </c>
      <c r="B6493" s="1159" t="s">
        <v>10990</v>
      </c>
      <c r="C6493" s="1154" t="s">
        <v>763</v>
      </c>
      <c r="D6493" s="1156">
        <v>20.39</v>
      </c>
    </row>
    <row r="6494" spans="1:4" ht="11.85" hidden="1" customHeight="1" outlineLevel="4">
      <c r="A6494" s="1165">
        <v>4.3</v>
      </c>
      <c r="B6494" s="1159" t="s">
        <v>10991</v>
      </c>
      <c r="C6494" s="1154" t="s">
        <v>763</v>
      </c>
      <c r="D6494" s="1156">
        <v>21.92</v>
      </c>
    </row>
    <row r="6495" spans="1:4" ht="11.85" hidden="1" customHeight="1" outlineLevel="4">
      <c r="A6495" s="1154" t="s">
        <v>9981</v>
      </c>
      <c r="B6495" s="1159" t="s">
        <v>10992</v>
      </c>
      <c r="C6495" s="1154" t="s">
        <v>763</v>
      </c>
      <c r="D6495" s="1156">
        <v>30.08</v>
      </c>
    </row>
    <row r="6496" spans="1:4" ht="11.85" hidden="1" customHeight="1" outlineLevel="3" collapsed="1">
      <c r="A6496" s="1140"/>
      <c r="B6496" s="1145" t="s">
        <v>10993</v>
      </c>
      <c r="C6496" s="1140"/>
      <c r="D6496" s="1141">
        <v>14.16</v>
      </c>
    </row>
    <row r="6497" spans="1:4" ht="11.85" hidden="1" customHeight="1" outlineLevel="4">
      <c r="A6497" s="1166">
        <v>1.35</v>
      </c>
      <c r="B6497" s="1159" t="s">
        <v>10994</v>
      </c>
      <c r="C6497" s="1154" t="s">
        <v>763</v>
      </c>
      <c r="D6497" s="1156">
        <v>3.24</v>
      </c>
    </row>
    <row r="6498" spans="1:4" ht="11.85" hidden="1" customHeight="1" outlineLevel="4">
      <c r="A6498" s="1154" t="s">
        <v>9929</v>
      </c>
      <c r="B6498" s="1159" t="s">
        <v>10995</v>
      </c>
      <c r="C6498" s="1154" t="s">
        <v>763</v>
      </c>
      <c r="D6498" s="1156">
        <v>3.84</v>
      </c>
    </row>
    <row r="6499" spans="1:4" ht="11.85" hidden="1" customHeight="1" outlineLevel="4">
      <c r="A6499" s="1154" t="s">
        <v>9933</v>
      </c>
      <c r="B6499" s="1159" t="s">
        <v>10996</v>
      </c>
      <c r="C6499" s="1154" t="s">
        <v>763</v>
      </c>
      <c r="D6499" s="1156">
        <v>4.5599999999999996</v>
      </c>
    </row>
    <row r="6500" spans="1:4" ht="11.85" hidden="1" customHeight="1" outlineLevel="4">
      <c r="A6500" s="1154" t="s">
        <v>9937</v>
      </c>
      <c r="B6500" s="1159" t="s">
        <v>10997</v>
      </c>
      <c r="C6500" s="1154" t="s">
        <v>763</v>
      </c>
      <c r="D6500" s="1156">
        <v>5.76</v>
      </c>
    </row>
    <row r="6501" spans="1:4" ht="11.85" hidden="1" customHeight="1" outlineLevel="4">
      <c r="A6501" s="1154" t="s">
        <v>9939</v>
      </c>
      <c r="B6501" s="1159" t="s">
        <v>10998</v>
      </c>
      <c r="C6501" s="1154" t="s">
        <v>763</v>
      </c>
      <c r="D6501" s="1156">
        <v>6.48</v>
      </c>
    </row>
    <row r="6502" spans="1:4" ht="11.85" hidden="1" customHeight="1" outlineLevel="4">
      <c r="A6502" s="1166">
        <v>2.95</v>
      </c>
      <c r="B6502" s="1159" t="s">
        <v>10999</v>
      </c>
      <c r="C6502" s="1154" t="s">
        <v>763</v>
      </c>
      <c r="D6502" s="1156">
        <v>7.08</v>
      </c>
    </row>
    <row r="6503" spans="1:4" ht="11.85" hidden="1" customHeight="1" outlineLevel="4">
      <c r="A6503" s="1154" t="s">
        <v>9946</v>
      </c>
      <c r="B6503" s="1159" t="s">
        <v>11000</v>
      </c>
      <c r="C6503" s="1154" t="s">
        <v>763</v>
      </c>
      <c r="D6503" s="1156">
        <v>7.68</v>
      </c>
    </row>
    <row r="6504" spans="1:4" ht="11.85" hidden="1" customHeight="1" outlineLevel="4">
      <c r="A6504" s="1160">
        <v>4</v>
      </c>
      <c r="B6504" s="1159" t="s">
        <v>11001</v>
      </c>
      <c r="C6504" s="1154" t="s">
        <v>763</v>
      </c>
      <c r="D6504" s="1156">
        <v>9.6</v>
      </c>
    </row>
    <row r="6505" spans="1:4" ht="11.85" hidden="1" customHeight="1" outlineLevel="4">
      <c r="A6505" s="1165">
        <v>4.3</v>
      </c>
      <c r="B6505" s="1159" t="s">
        <v>11002</v>
      </c>
      <c r="C6505" s="1154" t="s">
        <v>763</v>
      </c>
      <c r="D6505" s="1156">
        <v>10.32</v>
      </c>
    </row>
    <row r="6506" spans="1:4" ht="11.85" hidden="1" customHeight="1" outlineLevel="4">
      <c r="A6506" s="1154" t="s">
        <v>9981</v>
      </c>
      <c r="B6506" s="1159" t="s">
        <v>11003</v>
      </c>
      <c r="C6506" s="1154" t="s">
        <v>763</v>
      </c>
      <c r="D6506" s="1156">
        <v>14.16</v>
      </c>
    </row>
    <row r="6507" spans="1:4" ht="11.85" hidden="1" customHeight="1" outlineLevel="3" collapsed="1">
      <c r="A6507" s="1140"/>
      <c r="B6507" s="1145" t="s">
        <v>11004</v>
      </c>
      <c r="C6507" s="1140"/>
      <c r="D6507" s="1141">
        <v>17</v>
      </c>
    </row>
    <row r="6508" spans="1:4" ht="11.85" hidden="1" customHeight="1" outlineLevel="4">
      <c r="A6508" s="1166">
        <v>1.35</v>
      </c>
      <c r="B6508" s="1159" t="s">
        <v>11005</v>
      </c>
      <c r="C6508" s="1154" t="s">
        <v>763</v>
      </c>
      <c r="D6508" s="1156">
        <v>3.89</v>
      </c>
    </row>
    <row r="6509" spans="1:4" ht="11.85" hidden="1" customHeight="1" outlineLevel="4">
      <c r="A6509" s="1154" t="s">
        <v>9929</v>
      </c>
      <c r="B6509" s="1159" t="s">
        <v>11006</v>
      </c>
      <c r="C6509" s="1154" t="s">
        <v>763</v>
      </c>
      <c r="D6509" s="1156">
        <v>4.6100000000000003</v>
      </c>
    </row>
    <row r="6510" spans="1:4" ht="11.85" hidden="1" customHeight="1" outlineLevel="4">
      <c r="A6510" s="1154" t="s">
        <v>9933</v>
      </c>
      <c r="B6510" s="1159" t="s">
        <v>11007</v>
      </c>
      <c r="C6510" s="1154" t="s">
        <v>763</v>
      </c>
      <c r="D6510" s="1156">
        <v>5.47</v>
      </c>
    </row>
    <row r="6511" spans="1:4" ht="11.85" hidden="1" customHeight="1" outlineLevel="4">
      <c r="A6511" s="1154" t="s">
        <v>9937</v>
      </c>
      <c r="B6511" s="1159" t="s">
        <v>11008</v>
      </c>
      <c r="C6511" s="1154" t="s">
        <v>763</v>
      </c>
      <c r="D6511" s="1156">
        <v>6.92</v>
      </c>
    </row>
    <row r="6512" spans="1:4" ht="11.85" hidden="1" customHeight="1" outlineLevel="4">
      <c r="A6512" s="1154" t="s">
        <v>9939</v>
      </c>
      <c r="B6512" s="1159" t="s">
        <v>11009</v>
      </c>
      <c r="C6512" s="1154" t="s">
        <v>763</v>
      </c>
      <c r="D6512" s="1156">
        <v>7.78</v>
      </c>
    </row>
    <row r="6513" spans="1:4" ht="11.85" hidden="1" customHeight="1" outlineLevel="4">
      <c r="A6513" s="1154" t="s">
        <v>9942</v>
      </c>
      <c r="B6513" s="1159" t="s">
        <v>11010</v>
      </c>
      <c r="C6513" s="1154" t="s">
        <v>763</v>
      </c>
      <c r="D6513" s="1156">
        <v>8.5</v>
      </c>
    </row>
    <row r="6514" spans="1:4" ht="11.85" hidden="1" customHeight="1" outlineLevel="4">
      <c r="A6514" s="1154" t="s">
        <v>9946</v>
      </c>
      <c r="B6514" s="1159" t="s">
        <v>11011</v>
      </c>
      <c r="C6514" s="1154" t="s">
        <v>763</v>
      </c>
      <c r="D6514" s="1156">
        <v>9.2200000000000006</v>
      </c>
    </row>
    <row r="6515" spans="1:4" ht="11.85" hidden="1" customHeight="1" outlineLevel="4">
      <c r="A6515" s="1160">
        <v>4</v>
      </c>
      <c r="B6515" s="1159" t="s">
        <v>11012</v>
      </c>
      <c r="C6515" s="1154" t="s">
        <v>763</v>
      </c>
      <c r="D6515" s="1156">
        <v>11.53</v>
      </c>
    </row>
    <row r="6516" spans="1:4" ht="11.85" hidden="1" customHeight="1" outlineLevel="4">
      <c r="A6516" s="1165">
        <v>4.3</v>
      </c>
      <c r="B6516" s="1159" t="s">
        <v>11013</v>
      </c>
      <c r="C6516" s="1154" t="s">
        <v>763</v>
      </c>
      <c r="D6516" s="1156">
        <v>12.39</v>
      </c>
    </row>
    <row r="6517" spans="1:4" ht="11.85" hidden="1" customHeight="1" outlineLevel="4">
      <c r="A6517" s="1154" t="s">
        <v>9981</v>
      </c>
      <c r="B6517" s="1159" t="s">
        <v>11014</v>
      </c>
      <c r="C6517" s="1154" t="s">
        <v>763</v>
      </c>
      <c r="D6517" s="1156">
        <v>17</v>
      </c>
    </row>
    <row r="6518" spans="1:4" ht="11.85" hidden="1" customHeight="1" outlineLevel="3" collapsed="1">
      <c r="A6518" s="1140"/>
      <c r="B6518" s="1145" t="s">
        <v>10383</v>
      </c>
      <c r="C6518" s="1140"/>
      <c r="D6518" s="1141">
        <v>24.59</v>
      </c>
    </row>
    <row r="6519" spans="1:4" ht="11.85" hidden="1" customHeight="1" outlineLevel="4">
      <c r="A6519" s="1160">
        <v>3408</v>
      </c>
      <c r="B6519" s="1159" t="s">
        <v>11015</v>
      </c>
      <c r="C6519" s="1154" t="s">
        <v>763</v>
      </c>
      <c r="D6519" s="1156">
        <v>23.12</v>
      </c>
    </row>
    <row r="6520" spans="1:4" ht="11.85" hidden="1" customHeight="1" outlineLevel="4">
      <c r="A6520" s="1166">
        <v>2.75</v>
      </c>
      <c r="B6520" s="1159" t="s">
        <v>11016</v>
      </c>
      <c r="C6520" s="1154" t="s">
        <v>763</v>
      </c>
      <c r="D6520" s="1156">
        <v>12.3</v>
      </c>
    </row>
    <row r="6521" spans="1:4" ht="11.85" hidden="1" customHeight="1" outlineLevel="4">
      <c r="A6521" s="1160">
        <v>3422</v>
      </c>
      <c r="B6521" s="1159" t="s">
        <v>11017</v>
      </c>
      <c r="C6521" s="1154" t="s">
        <v>763</v>
      </c>
      <c r="D6521" s="1156">
        <v>24.59</v>
      </c>
    </row>
    <row r="6522" spans="1:4" ht="11.85" hidden="1" customHeight="1" outlineLevel="2" collapsed="1">
      <c r="A6522" s="1140"/>
      <c r="B6522" s="1143" t="s">
        <v>11018</v>
      </c>
      <c r="C6522" s="1140"/>
      <c r="D6522" s="1141">
        <v>32.51</v>
      </c>
    </row>
    <row r="6523" spans="1:4" ht="11.85" hidden="1" customHeight="1" outlineLevel="3" collapsed="1">
      <c r="A6523" s="1140"/>
      <c r="B6523" s="1145" t="s">
        <v>11019</v>
      </c>
      <c r="C6523" s="1140"/>
      <c r="D6523" s="1141">
        <v>30.08</v>
      </c>
    </row>
    <row r="6524" spans="1:4" ht="11.85" hidden="1" customHeight="1" outlineLevel="4">
      <c r="A6524" s="1166">
        <v>1.35</v>
      </c>
      <c r="B6524" s="1159" t="s">
        <v>11020</v>
      </c>
      <c r="C6524" s="1154" t="s">
        <v>763</v>
      </c>
      <c r="D6524" s="1156">
        <v>6.88</v>
      </c>
    </row>
    <row r="6525" spans="1:4" ht="11.85" hidden="1" customHeight="1" outlineLevel="4">
      <c r="A6525" s="1154" t="s">
        <v>9929</v>
      </c>
      <c r="B6525" s="1159" t="s">
        <v>11021</v>
      </c>
      <c r="C6525" s="1154" t="s">
        <v>763</v>
      </c>
      <c r="D6525" s="1156">
        <v>8.16</v>
      </c>
    </row>
    <row r="6526" spans="1:4" ht="11.85" hidden="1" customHeight="1" outlineLevel="4">
      <c r="A6526" s="1154" t="s">
        <v>9933</v>
      </c>
      <c r="B6526" s="1159" t="s">
        <v>11022</v>
      </c>
      <c r="C6526" s="1154" t="s">
        <v>763</v>
      </c>
      <c r="D6526" s="1156">
        <v>9.69</v>
      </c>
    </row>
    <row r="6527" spans="1:4" ht="11.85" hidden="1" customHeight="1" outlineLevel="4">
      <c r="A6527" s="1154" t="s">
        <v>9937</v>
      </c>
      <c r="B6527" s="1159" t="s">
        <v>11023</v>
      </c>
      <c r="C6527" s="1154" t="s">
        <v>763</v>
      </c>
      <c r="D6527" s="1156">
        <v>12.24</v>
      </c>
    </row>
    <row r="6528" spans="1:4" ht="11.85" hidden="1" customHeight="1" outlineLevel="4">
      <c r="A6528" s="1165">
        <v>2.7</v>
      </c>
      <c r="B6528" s="1159" t="s">
        <v>11024</v>
      </c>
      <c r="C6528" s="1154" t="s">
        <v>763</v>
      </c>
      <c r="D6528" s="1156">
        <v>13.77</v>
      </c>
    </row>
    <row r="6529" spans="1:4" ht="11.85" hidden="1" customHeight="1" outlineLevel="4">
      <c r="A6529" s="1166">
        <v>2.95</v>
      </c>
      <c r="B6529" s="1159" t="s">
        <v>11025</v>
      </c>
      <c r="C6529" s="1154" t="s">
        <v>763</v>
      </c>
      <c r="D6529" s="1156">
        <v>15.04</v>
      </c>
    </row>
    <row r="6530" spans="1:4" ht="11.85" hidden="1" customHeight="1" outlineLevel="4">
      <c r="A6530" s="1165">
        <v>3.2</v>
      </c>
      <c r="B6530" s="1159" t="s">
        <v>11026</v>
      </c>
      <c r="C6530" s="1154" t="s">
        <v>763</v>
      </c>
      <c r="D6530" s="1156">
        <v>16.309999999999999</v>
      </c>
    </row>
    <row r="6531" spans="1:4" ht="11.85" hidden="1" customHeight="1" outlineLevel="4">
      <c r="A6531" s="1160">
        <v>4</v>
      </c>
      <c r="B6531" s="1159" t="s">
        <v>11027</v>
      </c>
      <c r="C6531" s="1154" t="s">
        <v>763</v>
      </c>
      <c r="D6531" s="1156">
        <v>20.39</v>
      </c>
    </row>
    <row r="6532" spans="1:4" ht="11.85" hidden="1" customHeight="1" outlineLevel="4">
      <c r="A6532" s="1165">
        <v>4.3</v>
      </c>
      <c r="B6532" s="1159" t="s">
        <v>11028</v>
      </c>
      <c r="C6532" s="1154" t="s">
        <v>763</v>
      </c>
      <c r="D6532" s="1156">
        <v>21.92</v>
      </c>
    </row>
    <row r="6533" spans="1:4" ht="11.85" hidden="1" customHeight="1" outlineLevel="4">
      <c r="A6533" s="1154" t="s">
        <v>9981</v>
      </c>
      <c r="B6533" s="1159" t="s">
        <v>11029</v>
      </c>
      <c r="C6533" s="1154" t="s">
        <v>763</v>
      </c>
      <c r="D6533" s="1156">
        <v>30.08</v>
      </c>
    </row>
    <row r="6534" spans="1:4" ht="11.85" hidden="1" customHeight="1" outlineLevel="3" collapsed="1">
      <c r="A6534" s="1140"/>
      <c r="B6534" s="1145" t="s">
        <v>11030</v>
      </c>
      <c r="C6534" s="1140"/>
      <c r="D6534" s="1141">
        <v>14.16</v>
      </c>
    </row>
    <row r="6535" spans="1:4" ht="11.85" hidden="1" customHeight="1" outlineLevel="4">
      <c r="A6535" s="1166">
        <v>1.35</v>
      </c>
      <c r="B6535" s="1159" t="s">
        <v>11031</v>
      </c>
      <c r="C6535" s="1154" t="s">
        <v>763</v>
      </c>
      <c r="D6535" s="1156">
        <v>3.24</v>
      </c>
    </row>
    <row r="6536" spans="1:4" ht="11.85" hidden="1" customHeight="1" outlineLevel="4">
      <c r="A6536" s="1154" t="s">
        <v>9929</v>
      </c>
      <c r="B6536" s="1159" t="s">
        <v>11032</v>
      </c>
      <c r="C6536" s="1154" t="s">
        <v>763</v>
      </c>
      <c r="D6536" s="1156">
        <v>3.84</v>
      </c>
    </row>
    <row r="6537" spans="1:4" ht="11.85" hidden="1" customHeight="1" outlineLevel="4">
      <c r="A6537" s="1154" t="s">
        <v>9933</v>
      </c>
      <c r="B6537" s="1159" t="s">
        <v>11033</v>
      </c>
      <c r="C6537" s="1154" t="s">
        <v>763</v>
      </c>
      <c r="D6537" s="1156">
        <v>4.5599999999999996</v>
      </c>
    </row>
    <row r="6538" spans="1:4" ht="11.85" hidden="1" customHeight="1" outlineLevel="4">
      <c r="A6538" s="1154" t="s">
        <v>9937</v>
      </c>
      <c r="B6538" s="1159" t="s">
        <v>11034</v>
      </c>
      <c r="C6538" s="1154" t="s">
        <v>763</v>
      </c>
      <c r="D6538" s="1156">
        <v>5.76</v>
      </c>
    </row>
    <row r="6539" spans="1:4" ht="11.85" hidden="1" customHeight="1" outlineLevel="4">
      <c r="A6539" s="1165">
        <v>2.7</v>
      </c>
      <c r="B6539" s="1159" t="s">
        <v>11035</v>
      </c>
      <c r="C6539" s="1154" t="s">
        <v>763</v>
      </c>
      <c r="D6539" s="1156">
        <v>6.48</v>
      </c>
    </row>
    <row r="6540" spans="1:4" ht="11.85" hidden="1" customHeight="1" outlineLevel="4">
      <c r="A6540" s="1166">
        <v>2.95</v>
      </c>
      <c r="B6540" s="1159" t="s">
        <v>11036</v>
      </c>
      <c r="C6540" s="1154" t="s">
        <v>763</v>
      </c>
      <c r="D6540" s="1156">
        <v>7.08</v>
      </c>
    </row>
    <row r="6541" spans="1:4" ht="11.85" hidden="1" customHeight="1" outlineLevel="4">
      <c r="A6541" s="1165">
        <v>3.2</v>
      </c>
      <c r="B6541" s="1159" t="s">
        <v>11037</v>
      </c>
      <c r="C6541" s="1154" t="s">
        <v>763</v>
      </c>
      <c r="D6541" s="1156">
        <v>7.68</v>
      </c>
    </row>
    <row r="6542" spans="1:4" ht="11.85" hidden="1" customHeight="1" outlineLevel="4">
      <c r="A6542" s="1160">
        <v>4</v>
      </c>
      <c r="B6542" s="1159" t="s">
        <v>11038</v>
      </c>
      <c r="C6542" s="1154" t="s">
        <v>763</v>
      </c>
      <c r="D6542" s="1156">
        <v>9.6</v>
      </c>
    </row>
    <row r="6543" spans="1:4" ht="11.85" hidden="1" customHeight="1" outlineLevel="4">
      <c r="A6543" s="1165">
        <v>4.3</v>
      </c>
      <c r="B6543" s="1159" t="s">
        <v>11039</v>
      </c>
      <c r="C6543" s="1154" t="s">
        <v>763</v>
      </c>
      <c r="D6543" s="1156">
        <v>10.32</v>
      </c>
    </row>
    <row r="6544" spans="1:4" ht="11.85" hidden="1" customHeight="1" outlineLevel="4">
      <c r="A6544" s="1154" t="s">
        <v>9981</v>
      </c>
      <c r="B6544" s="1159" t="s">
        <v>11040</v>
      </c>
      <c r="C6544" s="1154" t="s">
        <v>763</v>
      </c>
      <c r="D6544" s="1156">
        <v>14.16</v>
      </c>
    </row>
    <row r="6545" spans="1:4" ht="11.85" hidden="1" customHeight="1" outlineLevel="3" collapsed="1">
      <c r="A6545" s="1140"/>
      <c r="B6545" s="1145" t="s">
        <v>11041</v>
      </c>
      <c r="C6545" s="1140"/>
      <c r="D6545" s="1141">
        <v>17</v>
      </c>
    </row>
    <row r="6546" spans="1:4" ht="11.85" hidden="1" customHeight="1" outlineLevel="4">
      <c r="A6546" s="1166">
        <v>1.35</v>
      </c>
      <c r="B6546" s="1159" t="s">
        <v>11042</v>
      </c>
      <c r="C6546" s="1154" t="s">
        <v>763</v>
      </c>
      <c r="D6546" s="1156">
        <v>3.89</v>
      </c>
    </row>
    <row r="6547" spans="1:4" ht="11.85" hidden="1" customHeight="1" outlineLevel="4">
      <c r="A6547" s="1154" t="s">
        <v>9929</v>
      </c>
      <c r="B6547" s="1159" t="s">
        <v>11043</v>
      </c>
      <c r="C6547" s="1154" t="s">
        <v>763</v>
      </c>
      <c r="D6547" s="1156">
        <v>4.6100000000000003</v>
      </c>
    </row>
    <row r="6548" spans="1:4" ht="11.85" hidden="1" customHeight="1" outlineLevel="4">
      <c r="A6548" s="1154" t="s">
        <v>9933</v>
      </c>
      <c r="B6548" s="1159" t="s">
        <v>11044</v>
      </c>
      <c r="C6548" s="1154" t="s">
        <v>763</v>
      </c>
      <c r="D6548" s="1156">
        <v>5.47</v>
      </c>
    </row>
    <row r="6549" spans="1:4" ht="11.85" hidden="1" customHeight="1" outlineLevel="4">
      <c r="A6549" s="1154" t="s">
        <v>9937</v>
      </c>
      <c r="B6549" s="1159" t="s">
        <v>11045</v>
      </c>
      <c r="C6549" s="1154" t="s">
        <v>763</v>
      </c>
      <c r="D6549" s="1156">
        <v>6.92</v>
      </c>
    </row>
    <row r="6550" spans="1:4" ht="11.85" hidden="1" customHeight="1" outlineLevel="4">
      <c r="A6550" s="1154" t="s">
        <v>9939</v>
      </c>
      <c r="B6550" s="1159" t="s">
        <v>11046</v>
      </c>
      <c r="C6550" s="1154" t="s">
        <v>763</v>
      </c>
      <c r="D6550" s="1156">
        <v>7.78</v>
      </c>
    </row>
    <row r="6551" spans="1:4" ht="11.85" hidden="1" customHeight="1" outlineLevel="4">
      <c r="A6551" s="1154" t="s">
        <v>9942</v>
      </c>
      <c r="B6551" s="1159" t="s">
        <v>11047</v>
      </c>
      <c r="C6551" s="1154" t="s">
        <v>763</v>
      </c>
      <c r="D6551" s="1156">
        <v>8.5</v>
      </c>
    </row>
    <row r="6552" spans="1:4" ht="11.85" hidden="1" customHeight="1" outlineLevel="4">
      <c r="A6552" s="1154" t="s">
        <v>9946</v>
      </c>
      <c r="B6552" s="1159" t="s">
        <v>11048</v>
      </c>
      <c r="C6552" s="1154" t="s">
        <v>763</v>
      </c>
      <c r="D6552" s="1156">
        <v>9.2200000000000006</v>
      </c>
    </row>
    <row r="6553" spans="1:4" ht="11.85" hidden="1" customHeight="1" outlineLevel="4">
      <c r="A6553" s="1160">
        <v>4</v>
      </c>
      <c r="B6553" s="1159" t="s">
        <v>11049</v>
      </c>
      <c r="C6553" s="1154" t="s">
        <v>763</v>
      </c>
      <c r="D6553" s="1156">
        <v>11.53</v>
      </c>
    </row>
    <row r="6554" spans="1:4" ht="11.85" hidden="1" customHeight="1" outlineLevel="4">
      <c r="A6554" s="1165">
        <v>4.3</v>
      </c>
      <c r="B6554" s="1159" t="s">
        <v>11050</v>
      </c>
      <c r="C6554" s="1154" t="s">
        <v>763</v>
      </c>
      <c r="D6554" s="1156">
        <v>12.39</v>
      </c>
    </row>
    <row r="6555" spans="1:4" ht="11.85" hidden="1" customHeight="1" outlineLevel="4">
      <c r="A6555" s="1154" t="s">
        <v>9981</v>
      </c>
      <c r="B6555" s="1159" t="s">
        <v>11051</v>
      </c>
      <c r="C6555" s="1154" t="s">
        <v>763</v>
      </c>
      <c r="D6555" s="1156">
        <v>17</v>
      </c>
    </row>
    <row r="6556" spans="1:4" ht="11.85" hidden="1" customHeight="1" outlineLevel="3" collapsed="1">
      <c r="A6556" s="1140"/>
      <c r="B6556" s="1145" t="s">
        <v>10383</v>
      </c>
      <c r="C6556" s="1140"/>
      <c r="D6556" s="1141">
        <v>32.51</v>
      </c>
    </row>
    <row r="6557" spans="1:4" ht="22.35" hidden="1" customHeight="1" outlineLevel="4">
      <c r="A6557" s="1166">
        <v>2.75</v>
      </c>
      <c r="B6557" s="1159" t="s">
        <v>11052</v>
      </c>
      <c r="C6557" s="1154" t="s">
        <v>763</v>
      </c>
      <c r="D6557" s="1156">
        <v>11.56</v>
      </c>
    </row>
    <row r="6558" spans="1:4" ht="22.35" hidden="1" customHeight="1" outlineLevel="4">
      <c r="A6558" s="1160">
        <v>3410</v>
      </c>
      <c r="B6558" s="1159" t="s">
        <v>11053</v>
      </c>
      <c r="C6558" s="1154" t="s">
        <v>763</v>
      </c>
      <c r="D6558" s="1156">
        <v>23.12</v>
      </c>
    </row>
    <row r="6559" spans="1:4" ht="22.35" hidden="1" customHeight="1" outlineLevel="4">
      <c r="A6559" s="1166">
        <v>2.5499999999999998</v>
      </c>
      <c r="B6559" s="1159" t="s">
        <v>11054</v>
      </c>
      <c r="C6559" s="1154" t="s">
        <v>763</v>
      </c>
      <c r="D6559" s="1156">
        <v>11.4</v>
      </c>
    </row>
    <row r="6560" spans="1:4" ht="22.35" hidden="1" customHeight="1" outlineLevel="4">
      <c r="A6560" s="1166">
        <v>2.75</v>
      </c>
      <c r="B6560" s="1159" t="s">
        <v>11055</v>
      </c>
      <c r="C6560" s="1154" t="s">
        <v>763</v>
      </c>
      <c r="D6560" s="1156">
        <v>12.3</v>
      </c>
    </row>
    <row r="6561" spans="1:4" ht="22.35" hidden="1" customHeight="1" outlineLevel="4">
      <c r="A6561" s="1166">
        <v>2.95</v>
      </c>
      <c r="B6561" s="1159" t="s">
        <v>11056</v>
      </c>
      <c r="C6561" s="1154" t="s">
        <v>763</v>
      </c>
      <c r="D6561" s="1156">
        <v>13.19</v>
      </c>
    </row>
    <row r="6562" spans="1:4" ht="22.35" hidden="1" customHeight="1" outlineLevel="4">
      <c r="A6562" s="1160">
        <v>3423</v>
      </c>
      <c r="B6562" s="1159" t="s">
        <v>11057</v>
      </c>
      <c r="C6562" s="1154" t="s">
        <v>763</v>
      </c>
      <c r="D6562" s="1156">
        <v>24.59</v>
      </c>
    </row>
    <row r="6563" spans="1:4" ht="11.85" hidden="1" customHeight="1" outlineLevel="4">
      <c r="A6563" s="1154"/>
      <c r="B6563" s="1159" t="s">
        <v>11058</v>
      </c>
      <c r="C6563" s="1154" t="s">
        <v>763</v>
      </c>
      <c r="D6563" s="1156">
        <v>32.51</v>
      </c>
    </row>
    <row r="6564" spans="1:4" ht="11.85" hidden="1" customHeight="1" outlineLevel="2" collapsed="1">
      <c r="A6564" s="1140"/>
      <c r="B6564" s="1143" t="s">
        <v>11059</v>
      </c>
      <c r="C6564" s="1140"/>
      <c r="D6564" s="1141">
        <v>32.51</v>
      </c>
    </row>
    <row r="6565" spans="1:4" ht="11.85" hidden="1" customHeight="1" outlineLevel="3" collapsed="1">
      <c r="A6565" s="1140"/>
      <c r="B6565" s="1145" t="s">
        <v>11060</v>
      </c>
      <c r="C6565" s="1140"/>
      <c r="D6565" s="1141">
        <v>30.08</v>
      </c>
    </row>
    <row r="6566" spans="1:4" ht="11.85" hidden="1" customHeight="1" outlineLevel="4">
      <c r="A6566" s="1166">
        <v>1.35</v>
      </c>
      <c r="B6566" s="1159" t="s">
        <v>11061</v>
      </c>
      <c r="C6566" s="1154" t="s">
        <v>763</v>
      </c>
      <c r="D6566" s="1156">
        <v>6.88</v>
      </c>
    </row>
    <row r="6567" spans="1:4" ht="11.85" hidden="1" customHeight="1" outlineLevel="4">
      <c r="A6567" s="1165">
        <v>1.6</v>
      </c>
      <c r="B6567" s="1159" t="s">
        <v>11062</v>
      </c>
      <c r="C6567" s="1154" t="s">
        <v>763</v>
      </c>
      <c r="D6567" s="1156">
        <v>8.16</v>
      </c>
    </row>
    <row r="6568" spans="1:4" ht="11.85" hidden="1" customHeight="1" outlineLevel="4">
      <c r="A6568" s="1165">
        <v>1.9</v>
      </c>
      <c r="B6568" s="1159" t="s">
        <v>11063</v>
      </c>
      <c r="C6568" s="1154" t="s">
        <v>763</v>
      </c>
      <c r="D6568" s="1156">
        <v>9.69</v>
      </c>
    </row>
    <row r="6569" spans="1:4" ht="11.85" hidden="1" customHeight="1" outlineLevel="4">
      <c r="A6569" s="1165">
        <v>2.4</v>
      </c>
      <c r="B6569" s="1159" t="s">
        <v>11064</v>
      </c>
      <c r="C6569" s="1154" t="s">
        <v>763</v>
      </c>
      <c r="D6569" s="1156">
        <v>12.24</v>
      </c>
    </row>
    <row r="6570" spans="1:4" ht="11.85" hidden="1" customHeight="1" outlineLevel="4">
      <c r="A6570" s="1165">
        <v>2.5</v>
      </c>
      <c r="B6570" s="1159" t="s">
        <v>11065</v>
      </c>
      <c r="C6570" s="1154" t="s">
        <v>763</v>
      </c>
      <c r="D6570" s="1156">
        <v>12.75</v>
      </c>
    </row>
    <row r="6571" spans="1:4" ht="11.85" hidden="1" customHeight="1" outlineLevel="4">
      <c r="A6571" s="1165">
        <v>2.7</v>
      </c>
      <c r="B6571" s="1159" t="s">
        <v>11066</v>
      </c>
      <c r="C6571" s="1154" t="s">
        <v>763</v>
      </c>
      <c r="D6571" s="1156">
        <v>13.77</v>
      </c>
    </row>
    <row r="6572" spans="1:4" ht="11.85" hidden="1" customHeight="1" outlineLevel="4">
      <c r="A6572" s="1166">
        <v>2.95</v>
      </c>
      <c r="B6572" s="1159" t="s">
        <v>11067</v>
      </c>
      <c r="C6572" s="1154" t="s">
        <v>763</v>
      </c>
      <c r="D6572" s="1156">
        <v>15.04</v>
      </c>
    </row>
    <row r="6573" spans="1:4" ht="11.85" hidden="1" customHeight="1" outlineLevel="4">
      <c r="A6573" s="1165">
        <v>3.2</v>
      </c>
      <c r="B6573" s="1159" t="s">
        <v>11068</v>
      </c>
      <c r="C6573" s="1154" t="s">
        <v>763</v>
      </c>
      <c r="D6573" s="1156">
        <v>16.309999999999999</v>
      </c>
    </row>
    <row r="6574" spans="1:4" ht="11.85" hidden="1" customHeight="1" outlineLevel="4">
      <c r="A6574" s="1165">
        <v>3.4</v>
      </c>
      <c r="B6574" s="1159" t="s">
        <v>11069</v>
      </c>
      <c r="C6574" s="1154" t="s">
        <v>763</v>
      </c>
      <c r="D6574" s="1156">
        <v>17.329999999999998</v>
      </c>
    </row>
    <row r="6575" spans="1:4" ht="11.85" hidden="1" customHeight="1" outlineLevel="4">
      <c r="A6575" s="1160">
        <v>4</v>
      </c>
      <c r="B6575" s="1159" t="s">
        <v>11070</v>
      </c>
      <c r="C6575" s="1154" t="s">
        <v>763</v>
      </c>
      <c r="D6575" s="1156">
        <v>20.39</v>
      </c>
    </row>
    <row r="6576" spans="1:4" ht="11.85" hidden="1" customHeight="1" outlineLevel="4">
      <c r="A6576" s="1154" t="s">
        <v>10017</v>
      </c>
      <c r="B6576" s="1159" t="s">
        <v>11071</v>
      </c>
      <c r="C6576" s="1154" t="s">
        <v>763</v>
      </c>
      <c r="D6576" s="1156">
        <v>21.92</v>
      </c>
    </row>
    <row r="6577" spans="1:4" ht="11.85" hidden="1" customHeight="1" outlineLevel="4">
      <c r="A6577" s="1154" t="s">
        <v>9981</v>
      </c>
      <c r="B6577" s="1159" t="s">
        <v>11072</v>
      </c>
      <c r="C6577" s="1154" t="s">
        <v>763</v>
      </c>
      <c r="D6577" s="1156">
        <v>30.08</v>
      </c>
    </row>
    <row r="6578" spans="1:4" ht="11.85" hidden="1" customHeight="1" outlineLevel="3" collapsed="1">
      <c r="A6578" s="1140"/>
      <c r="B6578" s="1145" t="s">
        <v>11073</v>
      </c>
      <c r="C6578" s="1140"/>
      <c r="D6578" s="1141">
        <v>14.16</v>
      </c>
    </row>
    <row r="6579" spans="1:4" ht="11.85" hidden="1" customHeight="1" outlineLevel="4">
      <c r="A6579" s="1166">
        <v>1.35</v>
      </c>
      <c r="B6579" s="1159" t="s">
        <v>11074</v>
      </c>
      <c r="C6579" s="1154" t="s">
        <v>763</v>
      </c>
      <c r="D6579" s="1156">
        <v>3.24</v>
      </c>
    </row>
    <row r="6580" spans="1:4" ht="11.85" hidden="1" customHeight="1" outlineLevel="4">
      <c r="A6580" s="1165">
        <v>1.6</v>
      </c>
      <c r="B6580" s="1159" t="s">
        <v>11075</v>
      </c>
      <c r="C6580" s="1154" t="s">
        <v>763</v>
      </c>
      <c r="D6580" s="1156">
        <v>3.84</v>
      </c>
    </row>
    <row r="6581" spans="1:4" ht="11.85" hidden="1" customHeight="1" outlineLevel="4">
      <c r="A6581" s="1165">
        <v>1.9</v>
      </c>
      <c r="B6581" s="1159" t="s">
        <v>11076</v>
      </c>
      <c r="C6581" s="1154" t="s">
        <v>763</v>
      </c>
      <c r="D6581" s="1156">
        <v>4.5599999999999996</v>
      </c>
    </row>
    <row r="6582" spans="1:4" ht="11.85" hidden="1" customHeight="1" outlineLevel="4">
      <c r="A6582" s="1165">
        <v>2.4</v>
      </c>
      <c r="B6582" s="1159" t="s">
        <v>11077</v>
      </c>
      <c r="C6582" s="1154" t="s">
        <v>763</v>
      </c>
      <c r="D6582" s="1156">
        <v>5.76</v>
      </c>
    </row>
    <row r="6583" spans="1:4" ht="11.85" hidden="1" customHeight="1" outlineLevel="4">
      <c r="A6583" s="1165">
        <v>2.5</v>
      </c>
      <c r="B6583" s="1159" t="s">
        <v>11078</v>
      </c>
      <c r="C6583" s="1154" t="s">
        <v>763</v>
      </c>
      <c r="D6583" s="1156">
        <v>6</v>
      </c>
    </row>
    <row r="6584" spans="1:4" ht="11.85" hidden="1" customHeight="1" outlineLevel="4">
      <c r="A6584" s="1165">
        <v>2.7</v>
      </c>
      <c r="B6584" s="1159" t="s">
        <v>11079</v>
      </c>
      <c r="C6584" s="1154" t="s">
        <v>763</v>
      </c>
      <c r="D6584" s="1156">
        <v>6.48</v>
      </c>
    </row>
    <row r="6585" spans="1:4" ht="11.85" hidden="1" customHeight="1" outlineLevel="4">
      <c r="A6585" s="1166">
        <v>2.95</v>
      </c>
      <c r="B6585" s="1159" t="s">
        <v>11080</v>
      </c>
      <c r="C6585" s="1154" t="s">
        <v>763</v>
      </c>
      <c r="D6585" s="1156">
        <v>7.08</v>
      </c>
    </row>
    <row r="6586" spans="1:4" ht="11.85" hidden="1" customHeight="1" outlineLevel="4">
      <c r="A6586" s="1165">
        <v>3.2</v>
      </c>
      <c r="B6586" s="1159" t="s">
        <v>11081</v>
      </c>
      <c r="C6586" s="1154" t="s">
        <v>763</v>
      </c>
      <c r="D6586" s="1156">
        <v>7.68</v>
      </c>
    </row>
    <row r="6587" spans="1:4" ht="11.85" hidden="1" customHeight="1" outlineLevel="4">
      <c r="A6587" s="1165">
        <v>3.4</v>
      </c>
      <c r="B6587" s="1159" t="s">
        <v>11082</v>
      </c>
      <c r="C6587" s="1154" t="s">
        <v>763</v>
      </c>
      <c r="D6587" s="1156">
        <v>8.16</v>
      </c>
    </row>
    <row r="6588" spans="1:4" ht="11.85" hidden="1" customHeight="1" outlineLevel="4">
      <c r="A6588" s="1160">
        <v>4</v>
      </c>
      <c r="B6588" s="1159" t="s">
        <v>11083</v>
      </c>
      <c r="C6588" s="1154" t="s">
        <v>763</v>
      </c>
      <c r="D6588" s="1156">
        <v>9.6</v>
      </c>
    </row>
    <row r="6589" spans="1:4" ht="11.85" hidden="1" customHeight="1" outlineLevel="4">
      <c r="A6589" s="1154" t="s">
        <v>10017</v>
      </c>
      <c r="B6589" s="1159" t="s">
        <v>11084</v>
      </c>
      <c r="C6589" s="1154" t="s">
        <v>763</v>
      </c>
      <c r="D6589" s="1156">
        <v>10.32</v>
      </c>
    </row>
    <row r="6590" spans="1:4" ht="11.85" hidden="1" customHeight="1" outlineLevel="4">
      <c r="A6590" s="1154" t="s">
        <v>9981</v>
      </c>
      <c r="B6590" s="1159" t="s">
        <v>11085</v>
      </c>
      <c r="C6590" s="1154" t="s">
        <v>763</v>
      </c>
      <c r="D6590" s="1156">
        <v>14.16</v>
      </c>
    </row>
    <row r="6591" spans="1:4" ht="11.85" hidden="1" customHeight="1" outlineLevel="3" collapsed="1">
      <c r="A6591" s="1140"/>
      <c r="B6591" s="1145" t="s">
        <v>11086</v>
      </c>
      <c r="C6591" s="1140"/>
      <c r="D6591" s="1141">
        <v>17</v>
      </c>
    </row>
    <row r="6592" spans="1:4" ht="11.85" hidden="1" customHeight="1" outlineLevel="4">
      <c r="A6592" s="1166">
        <v>1.35</v>
      </c>
      <c r="B6592" s="1159" t="s">
        <v>11087</v>
      </c>
      <c r="C6592" s="1154" t="s">
        <v>763</v>
      </c>
      <c r="D6592" s="1156">
        <v>3.89</v>
      </c>
    </row>
    <row r="6593" spans="1:4" ht="11.85" hidden="1" customHeight="1" outlineLevel="4">
      <c r="A6593" s="1154" t="s">
        <v>9929</v>
      </c>
      <c r="B6593" s="1159" t="s">
        <v>11088</v>
      </c>
      <c r="C6593" s="1154" t="s">
        <v>763</v>
      </c>
      <c r="D6593" s="1156">
        <v>4.6100000000000003</v>
      </c>
    </row>
    <row r="6594" spans="1:4" ht="11.85" hidden="1" customHeight="1" outlineLevel="4">
      <c r="A6594" s="1154" t="s">
        <v>9933</v>
      </c>
      <c r="B6594" s="1159" t="s">
        <v>11089</v>
      </c>
      <c r="C6594" s="1154" t="s">
        <v>763</v>
      </c>
      <c r="D6594" s="1156">
        <v>5.47</v>
      </c>
    </row>
    <row r="6595" spans="1:4" ht="11.85" hidden="1" customHeight="1" outlineLevel="4">
      <c r="A6595" s="1154" t="s">
        <v>10509</v>
      </c>
      <c r="B6595" s="1159" t="s">
        <v>11090</v>
      </c>
      <c r="C6595" s="1154" t="s">
        <v>763</v>
      </c>
      <c r="D6595" s="1156">
        <v>6.05</v>
      </c>
    </row>
    <row r="6596" spans="1:4" ht="11.85" hidden="1" customHeight="1" outlineLevel="4">
      <c r="A6596" s="1154" t="s">
        <v>9937</v>
      </c>
      <c r="B6596" s="1159" t="s">
        <v>11091</v>
      </c>
      <c r="C6596" s="1154" t="s">
        <v>763</v>
      </c>
      <c r="D6596" s="1156">
        <v>6.92</v>
      </c>
    </row>
    <row r="6597" spans="1:4" ht="11.85" hidden="1" customHeight="1" outlineLevel="4">
      <c r="A6597" s="1154" t="s">
        <v>9939</v>
      </c>
      <c r="B6597" s="1159" t="s">
        <v>11092</v>
      </c>
      <c r="C6597" s="1154" t="s">
        <v>763</v>
      </c>
      <c r="D6597" s="1156">
        <v>7.78</v>
      </c>
    </row>
    <row r="6598" spans="1:4" ht="11.85" hidden="1" customHeight="1" outlineLevel="4">
      <c r="A6598" s="1154" t="s">
        <v>9942</v>
      </c>
      <c r="B6598" s="1159" t="s">
        <v>11093</v>
      </c>
      <c r="C6598" s="1154" t="s">
        <v>763</v>
      </c>
      <c r="D6598" s="1156">
        <v>8.5</v>
      </c>
    </row>
    <row r="6599" spans="1:4" ht="11.85" hidden="1" customHeight="1" outlineLevel="4">
      <c r="A6599" s="1154" t="s">
        <v>9946</v>
      </c>
      <c r="B6599" s="1159" t="s">
        <v>11094</v>
      </c>
      <c r="C6599" s="1154" t="s">
        <v>763</v>
      </c>
      <c r="D6599" s="1156">
        <v>9.2200000000000006</v>
      </c>
    </row>
    <row r="6600" spans="1:4" ht="11.85" hidden="1" customHeight="1" outlineLevel="4">
      <c r="A6600" s="1160">
        <v>4</v>
      </c>
      <c r="B6600" s="1159" t="s">
        <v>11095</v>
      </c>
      <c r="C6600" s="1154" t="s">
        <v>763</v>
      </c>
      <c r="D6600" s="1156">
        <v>11.53</v>
      </c>
    </row>
    <row r="6601" spans="1:4" ht="11.85" hidden="1" customHeight="1" outlineLevel="4">
      <c r="A6601" s="1165">
        <v>4.3</v>
      </c>
      <c r="B6601" s="1159" t="s">
        <v>11096</v>
      </c>
      <c r="C6601" s="1154" t="s">
        <v>763</v>
      </c>
      <c r="D6601" s="1156">
        <v>12.39</v>
      </c>
    </row>
    <row r="6602" spans="1:4" ht="11.85" hidden="1" customHeight="1" outlineLevel="4">
      <c r="A6602" s="1154" t="s">
        <v>9981</v>
      </c>
      <c r="B6602" s="1159" t="s">
        <v>11097</v>
      </c>
      <c r="C6602" s="1154" t="s">
        <v>763</v>
      </c>
      <c r="D6602" s="1156">
        <v>17</v>
      </c>
    </row>
    <row r="6603" spans="1:4" ht="11.85" hidden="1" customHeight="1" outlineLevel="3" collapsed="1">
      <c r="A6603" s="1140"/>
      <c r="B6603" s="1145" t="s">
        <v>10383</v>
      </c>
      <c r="C6603" s="1140"/>
      <c r="D6603" s="1141">
        <v>32.51</v>
      </c>
    </row>
    <row r="6604" spans="1:4" ht="11.85" hidden="1" customHeight="1" outlineLevel="4">
      <c r="A6604" s="1160">
        <v>3884</v>
      </c>
      <c r="B6604" s="1159" t="s">
        <v>11098</v>
      </c>
      <c r="C6604" s="1154" t="s">
        <v>763</v>
      </c>
      <c r="D6604" s="1156">
        <v>24.59</v>
      </c>
    </row>
    <row r="6605" spans="1:4" ht="11.85" hidden="1" customHeight="1" outlineLevel="4">
      <c r="A6605" s="1154"/>
      <c r="B6605" s="1159" t="s">
        <v>11099</v>
      </c>
      <c r="C6605" s="1154" t="s">
        <v>763</v>
      </c>
      <c r="D6605" s="1156">
        <v>32.51</v>
      </c>
    </row>
    <row r="6606" spans="1:4" ht="11.85" hidden="1" customHeight="1" outlineLevel="2" collapsed="1">
      <c r="A6606" s="1140"/>
      <c r="B6606" s="1143" t="s">
        <v>11100</v>
      </c>
      <c r="C6606" s="1140"/>
      <c r="D6606" s="1141">
        <v>32.51</v>
      </c>
    </row>
    <row r="6607" spans="1:4" ht="11.85" hidden="1" customHeight="1" outlineLevel="3" collapsed="1">
      <c r="A6607" s="1140"/>
      <c r="B6607" s="1145" t="s">
        <v>11101</v>
      </c>
      <c r="C6607" s="1140"/>
      <c r="D6607" s="1141">
        <v>30.08</v>
      </c>
    </row>
    <row r="6608" spans="1:4" ht="11.85" hidden="1" customHeight="1" outlineLevel="4">
      <c r="A6608" s="1166">
        <v>1.35</v>
      </c>
      <c r="B6608" s="1159" t="s">
        <v>11102</v>
      </c>
      <c r="C6608" s="1154" t="s">
        <v>763</v>
      </c>
      <c r="D6608" s="1156">
        <v>6.88</v>
      </c>
    </row>
    <row r="6609" spans="1:4" ht="11.85" hidden="1" customHeight="1" outlineLevel="4">
      <c r="A6609" s="1154" t="s">
        <v>9929</v>
      </c>
      <c r="B6609" s="1159" t="s">
        <v>11103</v>
      </c>
      <c r="C6609" s="1154" t="s">
        <v>763</v>
      </c>
      <c r="D6609" s="1156">
        <v>8.16</v>
      </c>
    </row>
    <row r="6610" spans="1:4" ht="11.85" hidden="1" customHeight="1" outlineLevel="4">
      <c r="A6610" s="1154" t="s">
        <v>9933</v>
      </c>
      <c r="B6610" s="1159" t="s">
        <v>11104</v>
      </c>
      <c r="C6610" s="1154" t="s">
        <v>763</v>
      </c>
      <c r="D6610" s="1156">
        <v>9.69</v>
      </c>
    </row>
    <row r="6611" spans="1:4" ht="11.85" hidden="1" customHeight="1" outlineLevel="4">
      <c r="A6611" s="1154" t="s">
        <v>9937</v>
      </c>
      <c r="B6611" s="1159" t="s">
        <v>11105</v>
      </c>
      <c r="C6611" s="1154" t="s">
        <v>763</v>
      </c>
      <c r="D6611" s="1156">
        <v>12.24</v>
      </c>
    </row>
    <row r="6612" spans="1:4" ht="11.85" hidden="1" customHeight="1" outlineLevel="4">
      <c r="A6612" s="1154" t="s">
        <v>9939</v>
      </c>
      <c r="B6612" s="1159" t="s">
        <v>11106</v>
      </c>
      <c r="C6612" s="1154" t="s">
        <v>763</v>
      </c>
      <c r="D6612" s="1156">
        <v>13.77</v>
      </c>
    </row>
    <row r="6613" spans="1:4" ht="11.85" hidden="1" customHeight="1" outlineLevel="4">
      <c r="A6613" s="1154" t="s">
        <v>9942</v>
      </c>
      <c r="B6613" s="1159" t="s">
        <v>11107</v>
      </c>
      <c r="C6613" s="1154" t="s">
        <v>763</v>
      </c>
      <c r="D6613" s="1156">
        <v>15.04</v>
      </c>
    </row>
    <row r="6614" spans="1:4" ht="11.85" hidden="1" customHeight="1" outlineLevel="4">
      <c r="A6614" s="1154" t="s">
        <v>9946</v>
      </c>
      <c r="B6614" s="1159" t="s">
        <v>11108</v>
      </c>
      <c r="C6614" s="1154" t="s">
        <v>763</v>
      </c>
      <c r="D6614" s="1156">
        <v>16.309999999999999</v>
      </c>
    </row>
    <row r="6615" spans="1:4" ht="11.85" hidden="1" customHeight="1" outlineLevel="4">
      <c r="A6615" s="1160">
        <v>4</v>
      </c>
      <c r="B6615" s="1159" t="s">
        <v>11109</v>
      </c>
      <c r="C6615" s="1154" t="s">
        <v>763</v>
      </c>
      <c r="D6615" s="1156">
        <v>20.39</v>
      </c>
    </row>
    <row r="6616" spans="1:4" ht="11.85" hidden="1" customHeight="1" outlineLevel="4">
      <c r="A6616" s="1154" t="s">
        <v>10017</v>
      </c>
      <c r="B6616" s="1159" t="s">
        <v>11110</v>
      </c>
      <c r="C6616" s="1154" t="s">
        <v>763</v>
      </c>
      <c r="D6616" s="1156">
        <v>21.92</v>
      </c>
    </row>
    <row r="6617" spans="1:4" ht="11.85" hidden="1" customHeight="1" outlineLevel="4">
      <c r="A6617" s="1154" t="s">
        <v>9981</v>
      </c>
      <c r="B6617" s="1159" t="s">
        <v>11111</v>
      </c>
      <c r="C6617" s="1154" t="s">
        <v>763</v>
      </c>
      <c r="D6617" s="1156">
        <v>30.08</v>
      </c>
    </row>
    <row r="6618" spans="1:4" ht="11.85" hidden="1" customHeight="1" outlineLevel="3" collapsed="1">
      <c r="A6618" s="1140"/>
      <c r="B6618" s="1145" t="s">
        <v>11112</v>
      </c>
      <c r="C6618" s="1140"/>
      <c r="D6618" s="1141">
        <v>14.16</v>
      </c>
    </row>
    <row r="6619" spans="1:4" ht="11.85" hidden="1" customHeight="1" outlineLevel="4">
      <c r="A6619" s="1166">
        <v>1.35</v>
      </c>
      <c r="B6619" s="1159" t="s">
        <v>11113</v>
      </c>
      <c r="C6619" s="1154" t="s">
        <v>763</v>
      </c>
      <c r="D6619" s="1156">
        <v>3.24</v>
      </c>
    </row>
    <row r="6620" spans="1:4" ht="11.85" hidden="1" customHeight="1" outlineLevel="4">
      <c r="A6620" s="1154" t="s">
        <v>9929</v>
      </c>
      <c r="B6620" s="1159" t="s">
        <v>11114</v>
      </c>
      <c r="C6620" s="1154" t="s">
        <v>763</v>
      </c>
      <c r="D6620" s="1156">
        <v>3.84</v>
      </c>
    </row>
    <row r="6621" spans="1:4" ht="11.85" hidden="1" customHeight="1" outlineLevel="4">
      <c r="A6621" s="1154" t="s">
        <v>9933</v>
      </c>
      <c r="B6621" s="1159" t="s">
        <v>11115</v>
      </c>
      <c r="C6621" s="1154" t="s">
        <v>763</v>
      </c>
      <c r="D6621" s="1156">
        <v>4.5599999999999996</v>
      </c>
    </row>
    <row r="6622" spans="1:4" ht="11.85" hidden="1" customHeight="1" outlineLevel="4">
      <c r="A6622" s="1154" t="s">
        <v>9937</v>
      </c>
      <c r="B6622" s="1159" t="s">
        <v>11116</v>
      </c>
      <c r="C6622" s="1154" t="s">
        <v>763</v>
      </c>
      <c r="D6622" s="1156">
        <v>5.76</v>
      </c>
    </row>
    <row r="6623" spans="1:4" ht="11.85" hidden="1" customHeight="1" outlineLevel="4">
      <c r="A6623" s="1154" t="s">
        <v>9939</v>
      </c>
      <c r="B6623" s="1159" t="s">
        <v>11117</v>
      </c>
      <c r="C6623" s="1154" t="s">
        <v>763</v>
      </c>
      <c r="D6623" s="1156">
        <v>6.48</v>
      </c>
    </row>
    <row r="6624" spans="1:4" ht="11.85" hidden="1" customHeight="1" outlineLevel="4">
      <c r="A6624" s="1154" t="s">
        <v>9942</v>
      </c>
      <c r="B6624" s="1159" t="s">
        <v>11118</v>
      </c>
      <c r="C6624" s="1154" t="s">
        <v>763</v>
      </c>
      <c r="D6624" s="1156">
        <v>7.08</v>
      </c>
    </row>
    <row r="6625" spans="1:4" ht="11.85" hidden="1" customHeight="1" outlineLevel="4">
      <c r="A6625" s="1154" t="s">
        <v>9946</v>
      </c>
      <c r="B6625" s="1159" t="s">
        <v>11119</v>
      </c>
      <c r="C6625" s="1154" t="s">
        <v>763</v>
      </c>
      <c r="D6625" s="1156">
        <v>7.68</v>
      </c>
    </row>
    <row r="6626" spans="1:4" ht="11.85" hidden="1" customHeight="1" outlineLevel="4">
      <c r="A6626" s="1160">
        <v>4</v>
      </c>
      <c r="B6626" s="1159" t="s">
        <v>11120</v>
      </c>
      <c r="C6626" s="1154" t="s">
        <v>763</v>
      </c>
      <c r="D6626" s="1156">
        <v>9.6</v>
      </c>
    </row>
    <row r="6627" spans="1:4" ht="11.85" hidden="1" customHeight="1" outlineLevel="4">
      <c r="A6627" s="1154" t="s">
        <v>10017</v>
      </c>
      <c r="B6627" s="1159" t="s">
        <v>11121</v>
      </c>
      <c r="C6627" s="1154" t="s">
        <v>763</v>
      </c>
      <c r="D6627" s="1156">
        <v>10.32</v>
      </c>
    </row>
    <row r="6628" spans="1:4" ht="11.85" hidden="1" customHeight="1" outlineLevel="4">
      <c r="A6628" s="1154" t="s">
        <v>9981</v>
      </c>
      <c r="B6628" s="1159" t="s">
        <v>11122</v>
      </c>
      <c r="C6628" s="1154" t="s">
        <v>763</v>
      </c>
      <c r="D6628" s="1156">
        <v>14.16</v>
      </c>
    </row>
    <row r="6629" spans="1:4" ht="11.85" hidden="1" customHeight="1" outlineLevel="3" collapsed="1">
      <c r="A6629" s="1140"/>
      <c r="B6629" s="1145" t="s">
        <v>11123</v>
      </c>
      <c r="C6629" s="1140"/>
      <c r="D6629" s="1141">
        <v>17</v>
      </c>
    </row>
    <row r="6630" spans="1:4" ht="11.85" hidden="1" customHeight="1" outlineLevel="4">
      <c r="A6630" s="1166">
        <v>1.35</v>
      </c>
      <c r="B6630" s="1159" t="s">
        <v>11124</v>
      </c>
      <c r="C6630" s="1154" t="s">
        <v>763</v>
      </c>
      <c r="D6630" s="1156">
        <v>3.89</v>
      </c>
    </row>
    <row r="6631" spans="1:4" ht="11.85" hidden="1" customHeight="1" outlineLevel="4">
      <c r="A6631" s="1165">
        <v>1.4</v>
      </c>
      <c r="B6631" s="1159" t="s">
        <v>11125</v>
      </c>
      <c r="C6631" s="1154" t="s">
        <v>763</v>
      </c>
      <c r="D6631" s="1156">
        <v>4.03</v>
      </c>
    </row>
    <row r="6632" spans="1:4" ht="11.85" hidden="1" customHeight="1" outlineLevel="4">
      <c r="A6632" s="1154" t="s">
        <v>9981</v>
      </c>
      <c r="B6632" s="1159" t="s">
        <v>11126</v>
      </c>
      <c r="C6632" s="1154" t="s">
        <v>763</v>
      </c>
      <c r="D6632" s="1156">
        <v>4.32</v>
      </c>
    </row>
    <row r="6633" spans="1:4" ht="11.85" hidden="1" customHeight="1" outlineLevel="4">
      <c r="A6633" s="1154" t="s">
        <v>9929</v>
      </c>
      <c r="B6633" s="1159" t="s">
        <v>11127</v>
      </c>
      <c r="C6633" s="1154" t="s">
        <v>763</v>
      </c>
      <c r="D6633" s="1156">
        <v>4.6100000000000003</v>
      </c>
    </row>
    <row r="6634" spans="1:4" ht="11.85" hidden="1" customHeight="1" outlineLevel="4">
      <c r="A6634" s="1154" t="s">
        <v>9933</v>
      </c>
      <c r="B6634" s="1159" t="s">
        <v>11128</v>
      </c>
      <c r="C6634" s="1154" t="s">
        <v>763</v>
      </c>
      <c r="D6634" s="1156">
        <v>5.47</v>
      </c>
    </row>
    <row r="6635" spans="1:4" ht="11.85" hidden="1" customHeight="1" outlineLevel="4">
      <c r="A6635" s="1154" t="s">
        <v>9937</v>
      </c>
      <c r="B6635" s="1159" t="s">
        <v>11129</v>
      </c>
      <c r="C6635" s="1154" t="s">
        <v>763</v>
      </c>
      <c r="D6635" s="1156">
        <v>6.92</v>
      </c>
    </row>
    <row r="6636" spans="1:4" ht="11.85" hidden="1" customHeight="1" outlineLevel="4">
      <c r="A6636" s="1154" t="s">
        <v>9939</v>
      </c>
      <c r="B6636" s="1159" t="s">
        <v>11130</v>
      </c>
      <c r="C6636" s="1154" t="s">
        <v>763</v>
      </c>
      <c r="D6636" s="1156">
        <v>7.78</v>
      </c>
    </row>
    <row r="6637" spans="1:4" ht="11.85" hidden="1" customHeight="1" outlineLevel="4">
      <c r="A6637" s="1154" t="s">
        <v>9942</v>
      </c>
      <c r="B6637" s="1159" t="s">
        <v>11131</v>
      </c>
      <c r="C6637" s="1154" t="s">
        <v>763</v>
      </c>
      <c r="D6637" s="1156">
        <v>8.5</v>
      </c>
    </row>
    <row r="6638" spans="1:4" ht="11.85" hidden="1" customHeight="1" outlineLevel="4">
      <c r="A6638" s="1154" t="s">
        <v>9946</v>
      </c>
      <c r="B6638" s="1159" t="s">
        <v>11132</v>
      </c>
      <c r="C6638" s="1154" t="s">
        <v>763</v>
      </c>
      <c r="D6638" s="1156">
        <v>9.2200000000000006</v>
      </c>
    </row>
    <row r="6639" spans="1:4" ht="11.85" hidden="1" customHeight="1" outlineLevel="4">
      <c r="A6639" s="1160">
        <v>4</v>
      </c>
      <c r="B6639" s="1159" t="s">
        <v>11133</v>
      </c>
      <c r="C6639" s="1154" t="s">
        <v>763</v>
      </c>
      <c r="D6639" s="1156">
        <v>11.53</v>
      </c>
    </row>
    <row r="6640" spans="1:4" ht="11.85" hidden="1" customHeight="1" outlineLevel="4">
      <c r="A6640" s="1165">
        <v>4.3</v>
      </c>
      <c r="B6640" s="1159" t="s">
        <v>11134</v>
      </c>
      <c r="C6640" s="1154" t="s">
        <v>763</v>
      </c>
      <c r="D6640" s="1156">
        <v>12.39</v>
      </c>
    </row>
    <row r="6641" spans="1:4" ht="11.85" hidden="1" customHeight="1" outlineLevel="4">
      <c r="A6641" s="1154" t="s">
        <v>9981</v>
      </c>
      <c r="B6641" s="1159" t="s">
        <v>11135</v>
      </c>
      <c r="C6641" s="1154" t="s">
        <v>763</v>
      </c>
      <c r="D6641" s="1156">
        <v>17</v>
      </c>
    </row>
    <row r="6642" spans="1:4" ht="11.85" hidden="1" customHeight="1" outlineLevel="3" collapsed="1">
      <c r="A6642" s="1140"/>
      <c r="B6642" s="1145" t="s">
        <v>10383</v>
      </c>
      <c r="C6642" s="1140"/>
      <c r="D6642" s="1141">
        <v>32.51</v>
      </c>
    </row>
    <row r="6643" spans="1:4" ht="11.85" hidden="1" customHeight="1" outlineLevel="4">
      <c r="A6643" s="1166">
        <v>2.75</v>
      </c>
      <c r="B6643" s="1159" t="s">
        <v>11136</v>
      </c>
      <c r="C6643" s="1154" t="s">
        <v>763</v>
      </c>
      <c r="D6643" s="1156">
        <v>9.2799999999999994</v>
      </c>
    </row>
    <row r="6644" spans="1:4" ht="11.85" hidden="1" customHeight="1" outlineLevel="4">
      <c r="A6644" s="1154"/>
      <c r="B6644" s="1159" t="s">
        <v>11137</v>
      </c>
      <c r="C6644" s="1154" t="s">
        <v>763</v>
      </c>
      <c r="D6644" s="1156">
        <v>24.59</v>
      </c>
    </row>
    <row r="6645" spans="1:4" ht="11.85" hidden="1" customHeight="1" outlineLevel="4">
      <c r="A6645" s="1154"/>
      <c r="B6645" s="1159" t="s">
        <v>11138</v>
      </c>
      <c r="C6645" s="1154" t="s">
        <v>763</v>
      </c>
      <c r="D6645" s="1156">
        <v>32.51</v>
      </c>
    </row>
    <row r="6646" spans="1:4" ht="11.85" hidden="1" customHeight="1" outlineLevel="2" collapsed="1">
      <c r="A6646" s="1140"/>
      <c r="B6646" s="1143" t="s">
        <v>11139</v>
      </c>
      <c r="C6646" s="1140"/>
      <c r="D6646" s="1141">
        <v>30.08</v>
      </c>
    </row>
    <row r="6647" spans="1:4" ht="11.85" hidden="1" customHeight="1" outlineLevel="3" collapsed="1">
      <c r="A6647" s="1140"/>
      <c r="B6647" s="1145" t="s">
        <v>11140</v>
      </c>
      <c r="C6647" s="1140"/>
      <c r="D6647" s="1141">
        <v>30.08</v>
      </c>
    </row>
    <row r="6648" spans="1:4" ht="11.85" hidden="1" customHeight="1" outlineLevel="4">
      <c r="A6648" s="1166">
        <v>1.35</v>
      </c>
      <c r="B6648" s="1159" t="s">
        <v>11141</v>
      </c>
      <c r="C6648" s="1154" t="s">
        <v>763</v>
      </c>
      <c r="D6648" s="1156">
        <v>6.88</v>
      </c>
    </row>
    <row r="6649" spans="1:4" ht="11.85" hidden="1" customHeight="1" outlineLevel="4">
      <c r="A6649" s="1154" t="s">
        <v>9929</v>
      </c>
      <c r="B6649" s="1159" t="s">
        <v>11142</v>
      </c>
      <c r="C6649" s="1154" t="s">
        <v>763</v>
      </c>
      <c r="D6649" s="1156">
        <v>8.16</v>
      </c>
    </row>
    <row r="6650" spans="1:4" ht="11.85" hidden="1" customHeight="1" outlineLevel="4">
      <c r="A6650" s="1154" t="s">
        <v>9933</v>
      </c>
      <c r="B6650" s="1159" t="s">
        <v>11143</v>
      </c>
      <c r="C6650" s="1154" t="s">
        <v>763</v>
      </c>
      <c r="D6650" s="1156">
        <v>9.69</v>
      </c>
    </row>
    <row r="6651" spans="1:4" ht="11.85" hidden="1" customHeight="1" outlineLevel="4">
      <c r="A6651" s="1154" t="s">
        <v>9937</v>
      </c>
      <c r="B6651" s="1159" t="s">
        <v>11144</v>
      </c>
      <c r="C6651" s="1154" t="s">
        <v>763</v>
      </c>
      <c r="D6651" s="1156">
        <v>12.24</v>
      </c>
    </row>
    <row r="6652" spans="1:4" ht="11.85" hidden="1" customHeight="1" outlineLevel="4">
      <c r="A6652" s="1154" t="s">
        <v>9939</v>
      </c>
      <c r="B6652" s="1159" t="s">
        <v>11145</v>
      </c>
      <c r="C6652" s="1154" t="s">
        <v>763</v>
      </c>
      <c r="D6652" s="1156">
        <v>13.77</v>
      </c>
    </row>
    <row r="6653" spans="1:4" ht="11.85" hidden="1" customHeight="1" outlineLevel="4">
      <c r="A6653" s="1154" t="s">
        <v>9942</v>
      </c>
      <c r="B6653" s="1159" t="s">
        <v>11146</v>
      </c>
      <c r="C6653" s="1154" t="s">
        <v>763</v>
      </c>
      <c r="D6653" s="1156">
        <v>15.04</v>
      </c>
    </row>
    <row r="6654" spans="1:4" ht="11.85" hidden="1" customHeight="1" outlineLevel="4">
      <c r="A6654" s="1154" t="s">
        <v>9946</v>
      </c>
      <c r="B6654" s="1159" t="s">
        <v>11147</v>
      </c>
      <c r="C6654" s="1154" t="s">
        <v>763</v>
      </c>
      <c r="D6654" s="1156">
        <v>16.309999999999999</v>
      </c>
    </row>
    <row r="6655" spans="1:4" ht="11.85" hidden="1" customHeight="1" outlineLevel="4">
      <c r="A6655" s="1165">
        <v>4.3</v>
      </c>
      <c r="B6655" s="1159" t="s">
        <v>11148</v>
      </c>
      <c r="C6655" s="1154" t="s">
        <v>763</v>
      </c>
      <c r="D6655" s="1156">
        <v>21.92</v>
      </c>
    </row>
    <row r="6656" spans="1:4" ht="11.85" hidden="1" customHeight="1" outlineLevel="4">
      <c r="A6656" s="1160">
        <v>4</v>
      </c>
      <c r="B6656" s="1159" t="s">
        <v>11149</v>
      </c>
      <c r="C6656" s="1154" t="s">
        <v>763</v>
      </c>
      <c r="D6656" s="1156">
        <v>20.39</v>
      </c>
    </row>
    <row r="6657" spans="1:4" ht="11.85" hidden="1" customHeight="1" outlineLevel="4">
      <c r="A6657" s="1154" t="s">
        <v>9981</v>
      </c>
      <c r="B6657" s="1159" t="s">
        <v>11150</v>
      </c>
      <c r="C6657" s="1154" t="s">
        <v>763</v>
      </c>
      <c r="D6657" s="1156">
        <v>30.08</v>
      </c>
    </row>
    <row r="6658" spans="1:4" ht="11.85" hidden="1" customHeight="1" outlineLevel="3" collapsed="1">
      <c r="A6658" s="1140"/>
      <c r="B6658" s="1145" t="s">
        <v>11151</v>
      </c>
      <c r="C6658" s="1140"/>
      <c r="D6658" s="1141">
        <v>14.16</v>
      </c>
    </row>
    <row r="6659" spans="1:4" ht="11.85" hidden="1" customHeight="1" outlineLevel="4">
      <c r="A6659" s="1166">
        <v>1.35</v>
      </c>
      <c r="B6659" s="1159" t="s">
        <v>11152</v>
      </c>
      <c r="C6659" s="1154" t="s">
        <v>763</v>
      </c>
      <c r="D6659" s="1156">
        <v>3.24</v>
      </c>
    </row>
    <row r="6660" spans="1:4" ht="11.85" hidden="1" customHeight="1" outlineLevel="4">
      <c r="A6660" s="1154" t="s">
        <v>9929</v>
      </c>
      <c r="B6660" s="1159" t="s">
        <v>11153</v>
      </c>
      <c r="C6660" s="1154" t="s">
        <v>763</v>
      </c>
      <c r="D6660" s="1156">
        <v>3.84</v>
      </c>
    </row>
    <row r="6661" spans="1:4" ht="11.85" hidden="1" customHeight="1" outlineLevel="4">
      <c r="A6661" s="1154" t="s">
        <v>9933</v>
      </c>
      <c r="B6661" s="1159" t="s">
        <v>11154</v>
      </c>
      <c r="C6661" s="1154" t="s">
        <v>763</v>
      </c>
      <c r="D6661" s="1156">
        <v>4.5599999999999996</v>
      </c>
    </row>
    <row r="6662" spans="1:4" ht="11.85" hidden="1" customHeight="1" outlineLevel="4">
      <c r="A6662" s="1154" t="s">
        <v>9937</v>
      </c>
      <c r="B6662" s="1159" t="s">
        <v>11155</v>
      </c>
      <c r="C6662" s="1154" t="s">
        <v>763</v>
      </c>
      <c r="D6662" s="1156">
        <v>5.76</v>
      </c>
    </row>
    <row r="6663" spans="1:4" ht="11.85" hidden="1" customHeight="1" outlineLevel="4">
      <c r="A6663" s="1154" t="s">
        <v>9939</v>
      </c>
      <c r="B6663" s="1159" t="s">
        <v>11156</v>
      </c>
      <c r="C6663" s="1154" t="s">
        <v>763</v>
      </c>
      <c r="D6663" s="1156">
        <v>6.48</v>
      </c>
    </row>
    <row r="6664" spans="1:4" ht="11.85" hidden="1" customHeight="1" outlineLevel="4">
      <c r="A6664" s="1154" t="s">
        <v>9942</v>
      </c>
      <c r="B6664" s="1159" t="s">
        <v>11157</v>
      </c>
      <c r="C6664" s="1154" t="s">
        <v>763</v>
      </c>
      <c r="D6664" s="1156">
        <v>7.08</v>
      </c>
    </row>
    <row r="6665" spans="1:4" ht="11.85" hidden="1" customHeight="1" outlineLevel="4">
      <c r="A6665" s="1154" t="s">
        <v>9946</v>
      </c>
      <c r="B6665" s="1159" t="s">
        <v>11158</v>
      </c>
      <c r="C6665" s="1154" t="s">
        <v>763</v>
      </c>
      <c r="D6665" s="1156">
        <v>7.68</v>
      </c>
    </row>
    <row r="6666" spans="1:4" ht="11.85" hidden="1" customHeight="1" outlineLevel="4">
      <c r="A6666" s="1165">
        <v>4.3</v>
      </c>
      <c r="B6666" s="1159" t="s">
        <v>11159</v>
      </c>
      <c r="C6666" s="1154" t="s">
        <v>763</v>
      </c>
      <c r="D6666" s="1156">
        <v>10.32</v>
      </c>
    </row>
    <row r="6667" spans="1:4" ht="11.85" hidden="1" customHeight="1" outlineLevel="4">
      <c r="A6667" s="1160">
        <v>4</v>
      </c>
      <c r="B6667" s="1159" t="s">
        <v>11160</v>
      </c>
      <c r="C6667" s="1154" t="s">
        <v>763</v>
      </c>
      <c r="D6667" s="1156">
        <v>9.6</v>
      </c>
    </row>
    <row r="6668" spans="1:4" ht="11.85" hidden="1" customHeight="1" outlineLevel="4">
      <c r="A6668" s="1154" t="s">
        <v>9981</v>
      </c>
      <c r="B6668" s="1159" t="s">
        <v>11161</v>
      </c>
      <c r="C6668" s="1154" t="s">
        <v>763</v>
      </c>
      <c r="D6668" s="1156">
        <v>14.16</v>
      </c>
    </row>
    <row r="6669" spans="1:4" ht="11.85" hidden="1" customHeight="1" outlineLevel="3" collapsed="1">
      <c r="A6669" s="1140"/>
      <c r="B6669" s="1145" t="s">
        <v>11162</v>
      </c>
      <c r="C6669" s="1140"/>
      <c r="D6669" s="1141">
        <v>17</v>
      </c>
    </row>
    <row r="6670" spans="1:4" ht="11.85" hidden="1" customHeight="1" outlineLevel="4">
      <c r="A6670" s="1166">
        <v>1.35</v>
      </c>
      <c r="B6670" s="1159" t="s">
        <v>11163</v>
      </c>
      <c r="C6670" s="1154" t="s">
        <v>763</v>
      </c>
      <c r="D6670" s="1156">
        <v>3.89</v>
      </c>
    </row>
    <row r="6671" spans="1:4" ht="11.85" hidden="1" customHeight="1" outlineLevel="4">
      <c r="A6671" s="1154" t="s">
        <v>9929</v>
      </c>
      <c r="B6671" s="1159" t="s">
        <v>11164</v>
      </c>
      <c r="C6671" s="1154" t="s">
        <v>763</v>
      </c>
      <c r="D6671" s="1156">
        <v>4.6100000000000003</v>
      </c>
    </row>
    <row r="6672" spans="1:4" ht="11.85" hidden="1" customHeight="1" outlineLevel="4">
      <c r="A6672" s="1154" t="s">
        <v>9933</v>
      </c>
      <c r="B6672" s="1159" t="s">
        <v>11165</v>
      </c>
      <c r="C6672" s="1154" t="s">
        <v>763</v>
      </c>
      <c r="D6672" s="1156">
        <v>5.47</v>
      </c>
    </row>
    <row r="6673" spans="1:4" ht="11.85" hidden="1" customHeight="1" outlineLevel="4">
      <c r="A6673" s="1154" t="s">
        <v>10509</v>
      </c>
      <c r="B6673" s="1159" t="s">
        <v>11166</v>
      </c>
      <c r="C6673" s="1154" t="s">
        <v>763</v>
      </c>
      <c r="D6673" s="1156">
        <v>6.05</v>
      </c>
    </row>
    <row r="6674" spans="1:4" ht="11.85" hidden="1" customHeight="1" outlineLevel="4">
      <c r="A6674" s="1154" t="s">
        <v>9937</v>
      </c>
      <c r="B6674" s="1159" t="s">
        <v>11167</v>
      </c>
      <c r="C6674" s="1154" t="s">
        <v>763</v>
      </c>
      <c r="D6674" s="1156">
        <v>6.92</v>
      </c>
    </row>
    <row r="6675" spans="1:4" ht="11.85" hidden="1" customHeight="1" outlineLevel="4">
      <c r="A6675" s="1154" t="s">
        <v>9939</v>
      </c>
      <c r="B6675" s="1159" t="s">
        <v>11168</v>
      </c>
      <c r="C6675" s="1154" t="s">
        <v>763</v>
      </c>
      <c r="D6675" s="1156">
        <v>7.78</v>
      </c>
    </row>
    <row r="6676" spans="1:4" ht="11.85" hidden="1" customHeight="1" outlineLevel="4">
      <c r="A6676" s="1154" t="s">
        <v>9942</v>
      </c>
      <c r="B6676" s="1159" t="s">
        <v>11169</v>
      </c>
      <c r="C6676" s="1154" t="s">
        <v>763</v>
      </c>
      <c r="D6676" s="1156">
        <v>8.5</v>
      </c>
    </row>
    <row r="6677" spans="1:4" ht="11.85" hidden="1" customHeight="1" outlineLevel="4">
      <c r="A6677" s="1154" t="s">
        <v>9946</v>
      </c>
      <c r="B6677" s="1159" t="s">
        <v>11170</v>
      </c>
      <c r="C6677" s="1154" t="s">
        <v>763</v>
      </c>
      <c r="D6677" s="1156">
        <v>9.2200000000000006</v>
      </c>
    </row>
    <row r="6678" spans="1:4" ht="11.85" hidden="1" customHeight="1" outlineLevel="4">
      <c r="A6678" s="1160">
        <v>4</v>
      </c>
      <c r="B6678" s="1159" t="s">
        <v>11171</v>
      </c>
      <c r="C6678" s="1154" t="s">
        <v>763</v>
      </c>
      <c r="D6678" s="1156">
        <v>11.53</v>
      </c>
    </row>
    <row r="6679" spans="1:4" ht="11.85" hidden="1" customHeight="1" outlineLevel="4">
      <c r="A6679" s="1165">
        <v>4.3</v>
      </c>
      <c r="B6679" s="1159" t="s">
        <v>11172</v>
      </c>
      <c r="C6679" s="1154" t="s">
        <v>763</v>
      </c>
      <c r="D6679" s="1156">
        <v>12.39</v>
      </c>
    </row>
    <row r="6680" spans="1:4" ht="11.85" hidden="1" customHeight="1" outlineLevel="4">
      <c r="A6680" s="1154" t="s">
        <v>9981</v>
      </c>
      <c r="B6680" s="1159" t="s">
        <v>11173</v>
      </c>
      <c r="C6680" s="1154" t="s">
        <v>763</v>
      </c>
      <c r="D6680" s="1156">
        <v>17</v>
      </c>
    </row>
    <row r="6681" spans="1:4" ht="11.85" hidden="1" customHeight="1" outlineLevel="3" collapsed="1">
      <c r="A6681" s="1140"/>
      <c r="B6681" s="1145" t="s">
        <v>10383</v>
      </c>
      <c r="C6681" s="1140"/>
      <c r="D6681" s="1141">
        <v>24.59</v>
      </c>
    </row>
    <row r="6682" spans="1:4" ht="11.85" hidden="1" customHeight="1" outlineLevel="4">
      <c r="A6682" s="1154"/>
      <c r="B6682" s="1159" t="s">
        <v>11174</v>
      </c>
      <c r="C6682" s="1154" t="s">
        <v>763</v>
      </c>
      <c r="D6682" s="1156">
        <v>23.12</v>
      </c>
    </row>
    <row r="6683" spans="1:4" ht="11.85" hidden="1" customHeight="1" outlineLevel="4">
      <c r="A6683" s="1154"/>
      <c r="B6683" s="1159" t="s">
        <v>11175</v>
      </c>
      <c r="C6683" s="1154" t="s">
        <v>763</v>
      </c>
      <c r="D6683" s="1156">
        <v>24.59</v>
      </c>
    </row>
    <row r="6684" spans="1:4" ht="11.85" hidden="1" customHeight="1" outlineLevel="2" collapsed="1">
      <c r="A6684" s="1140"/>
      <c r="B6684" s="1143" t="s">
        <v>11176</v>
      </c>
      <c r="C6684" s="1140"/>
      <c r="D6684" s="1141">
        <v>35.729999999999997</v>
      </c>
    </row>
    <row r="6685" spans="1:4" ht="11.85" hidden="1" customHeight="1" outlineLevel="3" collapsed="1">
      <c r="A6685" s="1140"/>
      <c r="B6685" s="1145" t="s">
        <v>11177</v>
      </c>
      <c r="C6685" s="1140"/>
      <c r="D6685" s="1141">
        <v>32.65</v>
      </c>
    </row>
    <row r="6686" spans="1:4" ht="11.85" hidden="1" customHeight="1" outlineLevel="4">
      <c r="A6686" s="1154" t="s">
        <v>11178</v>
      </c>
      <c r="B6686" s="1159" t="s">
        <v>11179</v>
      </c>
      <c r="C6686" s="1154" t="s">
        <v>763</v>
      </c>
      <c r="D6686" s="1156">
        <v>3.32</v>
      </c>
    </row>
    <row r="6687" spans="1:4" ht="11.85" hidden="1" customHeight="1" outlineLevel="4">
      <c r="A6687" s="1165">
        <v>1.6</v>
      </c>
      <c r="B6687" s="1159" t="s">
        <v>11180</v>
      </c>
      <c r="C6687" s="1154" t="s">
        <v>763</v>
      </c>
      <c r="D6687" s="1156">
        <v>8.85</v>
      </c>
    </row>
    <row r="6688" spans="1:4" ht="11.85" hidden="1" customHeight="1" outlineLevel="4">
      <c r="A6688" s="1165">
        <v>1.9</v>
      </c>
      <c r="B6688" s="1159" t="s">
        <v>11181</v>
      </c>
      <c r="C6688" s="1154" t="s">
        <v>763</v>
      </c>
      <c r="D6688" s="1156">
        <v>10.51</v>
      </c>
    </row>
    <row r="6689" spans="1:4" ht="11.85" hidden="1" customHeight="1" outlineLevel="4">
      <c r="A6689" s="1154" t="s">
        <v>10390</v>
      </c>
      <c r="B6689" s="1159" t="s">
        <v>11182</v>
      </c>
      <c r="C6689" s="1154" t="s">
        <v>763</v>
      </c>
      <c r="D6689" s="1156">
        <v>7.47</v>
      </c>
    </row>
    <row r="6690" spans="1:4" ht="11.85" hidden="1" customHeight="1" outlineLevel="4">
      <c r="A6690" s="1165">
        <v>2.4</v>
      </c>
      <c r="B6690" s="1159" t="s">
        <v>11183</v>
      </c>
      <c r="C6690" s="1154" t="s">
        <v>763</v>
      </c>
      <c r="D6690" s="1156">
        <v>13.28</v>
      </c>
    </row>
    <row r="6691" spans="1:4" ht="11.85" hidden="1" customHeight="1" outlineLevel="4">
      <c r="A6691" s="1165">
        <v>2.7</v>
      </c>
      <c r="B6691" s="1159" t="s">
        <v>11184</v>
      </c>
      <c r="C6691" s="1154" t="s">
        <v>763</v>
      </c>
      <c r="D6691" s="1156">
        <v>14.94</v>
      </c>
    </row>
    <row r="6692" spans="1:4" ht="11.85" hidden="1" customHeight="1" outlineLevel="4">
      <c r="A6692" s="1166">
        <v>2.95</v>
      </c>
      <c r="B6692" s="1159" t="s">
        <v>11185</v>
      </c>
      <c r="C6692" s="1154" t="s">
        <v>763</v>
      </c>
      <c r="D6692" s="1156">
        <v>16.329999999999998</v>
      </c>
    </row>
    <row r="6693" spans="1:4" ht="11.85" hidden="1" customHeight="1" outlineLevel="4">
      <c r="A6693" s="1165">
        <v>3.2</v>
      </c>
      <c r="B6693" s="1159" t="s">
        <v>11186</v>
      </c>
      <c r="C6693" s="1154" t="s">
        <v>763</v>
      </c>
      <c r="D6693" s="1156">
        <v>17.71</v>
      </c>
    </row>
    <row r="6694" spans="1:4" ht="11.85" hidden="1" customHeight="1" outlineLevel="4">
      <c r="A6694" s="1165">
        <v>3.5</v>
      </c>
      <c r="B6694" s="1159" t="s">
        <v>11187</v>
      </c>
      <c r="C6694" s="1154" t="s">
        <v>763</v>
      </c>
      <c r="D6694" s="1156">
        <v>19.37</v>
      </c>
    </row>
    <row r="6695" spans="1:4" ht="11.85" hidden="1" customHeight="1" outlineLevel="4">
      <c r="A6695" s="1160">
        <v>4</v>
      </c>
      <c r="B6695" s="1159" t="s">
        <v>11188</v>
      </c>
      <c r="C6695" s="1154" t="s">
        <v>763</v>
      </c>
      <c r="D6695" s="1156">
        <v>22.14</v>
      </c>
    </row>
    <row r="6696" spans="1:4" ht="11.85" hidden="1" customHeight="1" outlineLevel="4">
      <c r="A6696" s="1165">
        <v>4.3</v>
      </c>
      <c r="B6696" s="1159" t="s">
        <v>11189</v>
      </c>
      <c r="C6696" s="1154" t="s">
        <v>763</v>
      </c>
      <c r="D6696" s="1156">
        <v>23.8</v>
      </c>
    </row>
    <row r="6697" spans="1:4" ht="11.85" hidden="1" customHeight="1" outlineLevel="4">
      <c r="A6697" s="1154" t="s">
        <v>10489</v>
      </c>
      <c r="B6697" s="1159" t="s">
        <v>11190</v>
      </c>
      <c r="C6697" s="1154" t="s">
        <v>763</v>
      </c>
      <c r="D6697" s="1156">
        <v>29.33</v>
      </c>
    </row>
    <row r="6698" spans="1:4" ht="11.85" hidden="1" customHeight="1" outlineLevel="4">
      <c r="A6698" s="1154" t="s">
        <v>9981</v>
      </c>
      <c r="B6698" s="1159" t="s">
        <v>11191</v>
      </c>
      <c r="C6698" s="1154" t="s">
        <v>763</v>
      </c>
      <c r="D6698" s="1156">
        <v>32.65</v>
      </c>
    </row>
    <row r="6699" spans="1:4" ht="11.85" hidden="1" customHeight="1" outlineLevel="3" collapsed="1">
      <c r="A6699" s="1140"/>
      <c r="B6699" s="1145" t="s">
        <v>11192</v>
      </c>
      <c r="C6699" s="1140"/>
      <c r="D6699" s="1141">
        <v>16.09</v>
      </c>
    </row>
    <row r="6700" spans="1:4" ht="11.85" hidden="1" customHeight="1" outlineLevel="4">
      <c r="A6700" s="1154" t="s">
        <v>11178</v>
      </c>
      <c r="B6700" s="1159" t="s">
        <v>11193</v>
      </c>
      <c r="C6700" s="1154" t="s">
        <v>763</v>
      </c>
      <c r="D6700" s="1156">
        <v>1.64</v>
      </c>
    </row>
    <row r="6701" spans="1:4" ht="11.85" hidden="1" customHeight="1" outlineLevel="4">
      <c r="A6701" s="1154" t="s">
        <v>10390</v>
      </c>
      <c r="B6701" s="1159" t="s">
        <v>11194</v>
      </c>
      <c r="C6701" s="1154" t="s">
        <v>763</v>
      </c>
      <c r="D6701" s="1156">
        <v>3.68</v>
      </c>
    </row>
    <row r="6702" spans="1:4" ht="11.85" hidden="1" customHeight="1" outlineLevel="4">
      <c r="A6702" s="1165">
        <v>1.6</v>
      </c>
      <c r="B6702" s="1159" t="s">
        <v>11195</v>
      </c>
      <c r="C6702" s="1154" t="s">
        <v>763</v>
      </c>
      <c r="D6702" s="1156">
        <v>4.3600000000000003</v>
      </c>
    </row>
    <row r="6703" spans="1:4" ht="11.85" hidden="1" customHeight="1" outlineLevel="4">
      <c r="A6703" s="1165">
        <v>1.9</v>
      </c>
      <c r="B6703" s="1159" t="s">
        <v>11196</v>
      </c>
      <c r="C6703" s="1154" t="s">
        <v>763</v>
      </c>
      <c r="D6703" s="1156">
        <v>5.18</v>
      </c>
    </row>
    <row r="6704" spans="1:4" ht="11.85" hidden="1" customHeight="1" outlineLevel="4">
      <c r="A6704" s="1165">
        <v>2.4</v>
      </c>
      <c r="B6704" s="1159" t="s">
        <v>11197</v>
      </c>
      <c r="C6704" s="1154" t="s">
        <v>763</v>
      </c>
      <c r="D6704" s="1156">
        <v>6.55</v>
      </c>
    </row>
    <row r="6705" spans="1:4" ht="11.85" hidden="1" customHeight="1" outlineLevel="4">
      <c r="A6705" s="1165">
        <v>2.7</v>
      </c>
      <c r="B6705" s="1159" t="s">
        <v>11198</v>
      </c>
      <c r="C6705" s="1154" t="s">
        <v>763</v>
      </c>
      <c r="D6705" s="1156">
        <v>7.36</v>
      </c>
    </row>
    <row r="6706" spans="1:4" ht="11.85" hidden="1" customHeight="1" outlineLevel="4">
      <c r="A6706" s="1166">
        <v>2.95</v>
      </c>
      <c r="B6706" s="1159" t="s">
        <v>11199</v>
      </c>
      <c r="C6706" s="1154" t="s">
        <v>763</v>
      </c>
      <c r="D6706" s="1156">
        <v>8.0500000000000007</v>
      </c>
    </row>
    <row r="6707" spans="1:4" ht="11.85" hidden="1" customHeight="1" outlineLevel="4">
      <c r="A6707" s="1165">
        <v>3.2</v>
      </c>
      <c r="B6707" s="1159" t="s">
        <v>11200</v>
      </c>
      <c r="C6707" s="1154" t="s">
        <v>763</v>
      </c>
      <c r="D6707" s="1156">
        <v>8.73</v>
      </c>
    </row>
    <row r="6708" spans="1:4" ht="11.85" hidden="1" customHeight="1" outlineLevel="4">
      <c r="A6708" s="1165">
        <v>3.5</v>
      </c>
      <c r="B6708" s="1159" t="s">
        <v>11201</v>
      </c>
      <c r="C6708" s="1154" t="s">
        <v>763</v>
      </c>
      <c r="D6708" s="1156">
        <v>9.5399999999999991</v>
      </c>
    </row>
    <row r="6709" spans="1:4" ht="11.85" hidden="1" customHeight="1" outlineLevel="4">
      <c r="A6709" s="1160">
        <v>4</v>
      </c>
      <c r="B6709" s="1159" t="s">
        <v>11202</v>
      </c>
      <c r="C6709" s="1154" t="s">
        <v>763</v>
      </c>
      <c r="D6709" s="1156">
        <v>10.91</v>
      </c>
    </row>
    <row r="6710" spans="1:4" ht="11.85" hidden="1" customHeight="1" outlineLevel="4">
      <c r="A6710" s="1165">
        <v>4.3</v>
      </c>
      <c r="B6710" s="1159" t="s">
        <v>11203</v>
      </c>
      <c r="C6710" s="1154" t="s">
        <v>763</v>
      </c>
      <c r="D6710" s="1156">
        <v>11.73</v>
      </c>
    </row>
    <row r="6711" spans="1:4" ht="11.85" hidden="1" customHeight="1" outlineLevel="4">
      <c r="A6711" s="1154" t="s">
        <v>10489</v>
      </c>
      <c r="B6711" s="1159" t="s">
        <v>11204</v>
      </c>
      <c r="C6711" s="1154" t="s">
        <v>763</v>
      </c>
      <c r="D6711" s="1156">
        <v>14.45</v>
      </c>
    </row>
    <row r="6712" spans="1:4" ht="11.85" hidden="1" customHeight="1" outlineLevel="4">
      <c r="A6712" s="1154" t="s">
        <v>9981</v>
      </c>
      <c r="B6712" s="1159" t="s">
        <v>11205</v>
      </c>
      <c r="C6712" s="1154" t="s">
        <v>763</v>
      </c>
      <c r="D6712" s="1156">
        <v>16.09</v>
      </c>
    </row>
    <row r="6713" spans="1:4" ht="11.85" hidden="1" customHeight="1" outlineLevel="3" collapsed="1">
      <c r="A6713" s="1140"/>
      <c r="B6713" s="1145" t="s">
        <v>11206</v>
      </c>
      <c r="C6713" s="1140"/>
      <c r="D6713" s="1141">
        <v>18.739999999999998</v>
      </c>
    </row>
    <row r="6714" spans="1:4" ht="11.85" hidden="1" customHeight="1" outlineLevel="4">
      <c r="A6714" s="1154" t="s">
        <v>10390</v>
      </c>
      <c r="B6714" s="1159" t="s">
        <v>11207</v>
      </c>
      <c r="C6714" s="1154" t="s">
        <v>763</v>
      </c>
      <c r="D6714" s="1156">
        <v>4.29</v>
      </c>
    </row>
    <row r="6715" spans="1:4" ht="11.85" hidden="1" customHeight="1" outlineLevel="4">
      <c r="A6715" s="1165">
        <v>1.6</v>
      </c>
      <c r="B6715" s="1159" t="s">
        <v>11208</v>
      </c>
      <c r="C6715" s="1154" t="s">
        <v>763</v>
      </c>
      <c r="D6715" s="1156">
        <v>5.08</v>
      </c>
    </row>
    <row r="6716" spans="1:4" ht="11.85" hidden="1" customHeight="1" outlineLevel="4">
      <c r="A6716" s="1165">
        <v>1.9</v>
      </c>
      <c r="B6716" s="1159" t="s">
        <v>11209</v>
      </c>
      <c r="C6716" s="1154" t="s">
        <v>763</v>
      </c>
      <c r="D6716" s="1156">
        <v>6.03</v>
      </c>
    </row>
    <row r="6717" spans="1:4" ht="11.85" hidden="1" customHeight="1" outlineLevel="4">
      <c r="A6717" s="1165">
        <v>2.4</v>
      </c>
      <c r="B6717" s="1159" t="s">
        <v>11210</v>
      </c>
      <c r="C6717" s="1154" t="s">
        <v>763</v>
      </c>
      <c r="D6717" s="1156">
        <v>7.62</v>
      </c>
    </row>
    <row r="6718" spans="1:4" ht="11.85" hidden="1" customHeight="1" outlineLevel="4">
      <c r="A6718" s="1165">
        <v>2.7</v>
      </c>
      <c r="B6718" s="1159" t="s">
        <v>11211</v>
      </c>
      <c r="C6718" s="1154" t="s">
        <v>763</v>
      </c>
      <c r="D6718" s="1156">
        <v>8.58</v>
      </c>
    </row>
    <row r="6719" spans="1:4" ht="11.85" hidden="1" customHeight="1" outlineLevel="4">
      <c r="A6719" s="1166">
        <v>2.95</v>
      </c>
      <c r="B6719" s="1159" t="s">
        <v>11212</v>
      </c>
      <c r="C6719" s="1154" t="s">
        <v>763</v>
      </c>
      <c r="D6719" s="1156">
        <v>9.3699999999999992</v>
      </c>
    </row>
    <row r="6720" spans="1:4" ht="11.85" hidden="1" customHeight="1" outlineLevel="4">
      <c r="A6720" s="1165">
        <v>3.2</v>
      </c>
      <c r="B6720" s="1159" t="s">
        <v>11213</v>
      </c>
      <c r="C6720" s="1154" t="s">
        <v>763</v>
      </c>
      <c r="D6720" s="1156">
        <v>10.16</v>
      </c>
    </row>
    <row r="6721" spans="1:4" ht="11.85" hidden="1" customHeight="1" outlineLevel="4">
      <c r="A6721" s="1165">
        <v>3.5</v>
      </c>
      <c r="B6721" s="1159" t="s">
        <v>11214</v>
      </c>
      <c r="C6721" s="1154" t="s">
        <v>763</v>
      </c>
      <c r="D6721" s="1156">
        <v>11.12</v>
      </c>
    </row>
    <row r="6722" spans="1:4" ht="11.85" hidden="1" customHeight="1" outlineLevel="4">
      <c r="A6722" s="1160">
        <v>4</v>
      </c>
      <c r="B6722" s="1159" t="s">
        <v>11215</v>
      </c>
      <c r="C6722" s="1154" t="s">
        <v>763</v>
      </c>
      <c r="D6722" s="1156">
        <v>12.71</v>
      </c>
    </row>
    <row r="6723" spans="1:4" ht="11.85" hidden="1" customHeight="1" outlineLevel="4">
      <c r="A6723" s="1165">
        <v>4.3</v>
      </c>
      <c r="B6723" s="1159" t="s">
        <v>11216</v>
      </c>
      <c r="C6723" s="1154" t="s">
        <v>763</v>
      </c>
      <c r="D6723" s="1156">
        <v>13.66</v>
      </c>
    </row>
    <row r="6724" spans="1:4" ht="11.85" hidden="1" customHeight="1" outlineLevel="4">
      <c r="A6724" s="1154" t="s">
        <v>9981</v>
      </c>
      <c r="B6724" s="1159" t="s">
        <v>11217</v>
      </c>
      <c r="C6724" s="1154" t="s">
        <v>763</v>
      </c>
      <c r="D6724" s="1156">
        <v>18.739999999999998</v>
      </c>
    </row>
    <row r="6725" spans="1:4" ht="11.85" hidden="1" customHeight="1" outlineLevel="3" collapsed="1">
      <c r="A6725" s="1140"/>
      <c r="B6725" s="1145" t="s">
        <v>10383</v>
      </c>
      <c r="C6725" s="1140"/>
      <c r="D6725" s="1141">
        <v>35.729999999999997</v>
      </c>
    </row>
    <row r="6726" spans="1:4" ht="11.85" hidden="1" customHeight="1" outlineLevel="4">
      <c r="A6726" s="1154"/>
      <c r="B6726" s="1159" t="s">
        <v>11218</v>
      </c>
      <c r="C6726" s="1154" t="s">
        <v>763</v>
      </c>
      <c r="D6726" s="1156">
        <v>27</v>
      </c>
    </row>
    <row r="6727" spans="1:4" ht="11.85" hidden="1" customHeight="1" outlineLevel="4">
      <c r="A6727" s="1154"/>
      <c r="B6727" s="1159" t="s">
        <v>11219</v>
      </c>
      <c r="C6727" s="1154" t="s">
        <v>763</v>
      </c>
      <c r="D6727" s="1156">
        <v>35.729999999999997</v>
      </c>
    </row>
    <row r="6728" spans="1:4" ht="11.85" hidden="1" customHeight="1" outlineLevel="2" collapsed="1">
      <c r="A6728" s="1140"/>
      <c r="B6728" s="1143" t="s">
        <v>11220</v>
      </c>
      <c r="C6728" s="1140"/>
      <c r="D6728" s="1141">
        <v>35.729999999999997</v>
      </c>
    </row>
    <row r="6729" spans="1:4" ht="11.85" hidden="1" customHeight="1" outlineLevel="3" collapsed="1">
      <c r="A6729" s="1140"/>
      <c r="B6729" s="1145" t="s">
        <v>11221</v>
      </c>
      <c r="C6729" s="1140"/>
      <c r="D6729" s="1141">
        <v>32.65</v>
      </c>
    </row>
    <row r="6730" spans="1:4" ht="11.85" hidden="1" customHeight="1" outlineLevel="4">
      <c r="A6730" s="1165">
        <v>0.7</v>
      </c>
      <c r="B6730" s="1159" t="s">
        <v>11222</v>
      </c>
      <c r="C6730" s="1154" t="s">
        <v>763</v>
      </c>
      <c r="D6730" s="1156">
        <v>3.87</v>
      </c>
    </row>
    <row r="6731" spans="1:4" ht="11.85" hidden="1" customHeight="1" outlineLevel="4">
      <c r="A6731" s="1154" t="s">
        <v>10390</v>
      </c>
      <c r="B6731" s="1159" t="s">
        <v>11223</v>
      </c>
      <c r="C6731" s="1154" t="s">
        <v>763</v>
      </c>
      <c r="D6731" s="1156">
        <v>7.47</v>
      </c>
    </row>
    <row r="6732" spans="1:4" ht="11.85" hidden="1" customHeight="1" outlineLevel="4">
      <c r="A6732" s="1165">
        <v>1.6</v>
      </c>
      <c r="B6732" s="1159" t="s">
        <v>11224</v>
      </c>
      <c r="C6732" s="1154" t="s">
        <v>763</v>
      </c>
      <c r="D6732" s="1156">
        <v>8.85</v>
      </c>
    </row>
    <row r="6733" spans="1:4" ht="11.85" hidden="1" customHeight="1" outlineLevel="4">
      <c r="A6733" s="1165">
        <v>1.9</v>
      </c>
      <c r="B6733" s="1159" t="s">
        <v>11225</v>
      </c>
      <c r="C6733" s="1154" t="s">
        <v>763</v>
      </c>
      <c r="D6733" s="1156">
        <v>10.51</v>
      </c>
    </row>
    <row r="6734" spans="1:4" ht="11.85" hidden="1" customHeight="1" outlineLevel="4">
      <c r="A6734" s="1165">
        <v>2.4</v>
      </c>
      <c r="B6734" s="1159" t="s">
        <v>11226</v>
      </c>
      <c r="C6734" s="1154" t="s">
        <v>763</v>
      </c>
      <c r="D6734" s="1156">
        <v>13.28</v>
      </c>
    </row>
    <row r="6735" spans="1:4" ht="11.85" hidden="1" customHeight="1" outlineLevel="4">
      <c r="A6735" s="1165">
        <v>2.7</v>
      </c>
      <c r="B6735" s="1159" t="s">
        <v>11227</v>
      </c>
      <c r="C6735" s="1154" t="s">
        <v>763</v>
      </c>
      <c r="D6735" s="1156">
        <v>14.94</v>
      </c>
    </row>
    <row r="6736" spans="1:4" ht="11.85" hidden="1" customHeight="1" outlineLevel="4">
      <c r="A6736" s="1166">
        <v>2.95</v>
      </c>
      <c r="B6736" s="1159" t="s">
        <v>11228</v>
      </c>
      <c r="C6736" s="1154" t="s">
        <v>763</v>
      </c>
      <c r="D6736" s="1156">
        <v>16.329999999999998</v>
      </c>
    </row>
    <row r="6737" spans="1:4" ht="11.85" hidden="1" customHeight="1" outlineLevel="4">
      <c r="A6737" s="1165">
        <v>3.2</v>
      </c>
      <c r="B6737" s="1159" t="s">
        <v>11229</v>
      </c>
      <c r="C6737" s="1154" t="s">
        <v>763</v>
      </c>
      <c r="D6737" s="1156">
        <v>17.71</v>
      </c>
    </row>
    <row r="6738" spans="1:4" ht="11.85" hidden="1" customHeight="1" outlineLevel="4">
      <c r="A6738" s="1160">
        <v>4</v>
      </c>
      <c r="B6738" s="1159" t="s">
        <v>11230</v>
      </c>
      <c r="C6738" s="1154" t="s">
        <v>763</v>
      </c>
      <c r="D6738" s="1156">
        <v>22.14</v>
      </c>
    </row>
    <row r="6739" spans="1:4" ht="11.85" hidden="1" customHeight="1" outlineLevel="4">
      <c r="A6739" s="1165">
        <v>4.3</v>
      </c>
      <c r="B6739" s="1159" t="s">
        <v>11231</v>
      </c>
      <c r="C6739" s="1154" t="s">
        <v>763</v>
      </c>
      <c r="D6739" s="1156">
        <v>23.8</v>
      </c>
    </row>
    <row r="6740" spans="1:4" ht="11.85" hidden="1" customHeight="1" outlineLevel="4">
      <c r="A6740" s="1165">
        <v>5.2</v>
      </c>
      <c r="B6740" s="1159" t="s">
        <v>11232</v>
      </c>
      <c r="C6740" s="1154" t="s">
        <v>763</v>
      </c>
      <c r="D6740" s="1156">
        <v>28.78</v>
      </c>
    </row>
    <row r="6741" spans="1:4" ht="11.85" hidden="1" customHeight="1" outlineLevel="4">
      <c r="A6741" s="1154" t="s">
        <v>9981</v>
      </c>
      <c r="B6741" s="1159" t="s">
        <v>11233</v>
      </c>
      <c r="C6741" s="1154" t="s">
        <v>763</v>
      </c>
      <c r="D6741" s="1156">
        <v>32.65</v>
      </c>
    </row>
    <row r="6742" spans="1:4" ht="11.85" hidden="1" customHeight="1" outlineLevel="3" collapsed="1">
      <c r="A6742" s="1140"/>
      <c r="B6742" s="1145" t="s">
        <v>11234</v>
      </c>
      <c r="C6742" s="1140"/>
      <c r="D6742" s="1141">
        <v>16.09</v>
      </c>
    </row>
    <row r="6743" spans="1:4" ht="11.85" hidden="1" customHeight="1" outlineLevel="4">
      <c r="A6743" s="1165">
        <v>0.7</v>
      </c>
      <c r="B6743" s="1159" t="s">
        <v>11235</v>
      </c>
      <c r="C6743" s="1154" t="s">
        <v>763</v>
      </c>
      <c r="D6743" s="1156">
        <v>1.91</v>
      </c>
    </row>
    <row r="6744" spans="1:4" ht="11.85" hidden="1" customHeight="1" outlineLevel="4">
      <c r="A6744" s="1154" t="s">
        <v>10390</v>
      </c>
      <c r="B6744" s="1159" t="s">
        <v>11236</v>
      </c>
      <c r="C6744" s="1154" t="s">
        <v>763</v>
      </c>
      <c r="D6744" s="1156">
        <v>3.68</v>
      </c>
    </row>
    <row r="6745" spans="1:4" ht="11.85" hidden="1" customHeight="1" outlineLevel="4">
      <c r="A6745" s="1165">
        <v>1.6</v>
      </c>
      <c r="B6745" s="1159" t="s">
        <v>11237</v>
      </c>
      <c r="C6745" s="1154" t="s">
        <v>763</v>
      </c>
      <c r="D6745" s="1156">
        <v>4.3600000000000003</v>
      </c>
    </row>
    <row r="6746" spans="1:4" ht="11.85" hidden="1" customHeight="1" outlineLevel="4">
      <c r="A6746" s="1165">
        <v>1.9</v>
      </c>
      <c r="B6746" s="1159" t="s">
        <v>11238</v>
      </c>
      <c r="C6746" s="1154" t="s">
        <v>763</v>
      </c>
      <c r="D6746" s="1156">
        <v>5.18</v>
      </c>
    </row>
    <row r="6747" spans="1:4" ht="11.85" hidden="1" customHeight="1" outlineLevel="4">
      <c r="A6747" s="1165">
        <v>2.4</v>
      </c>
      <c r="B6747" s="1159" t="s">
        <v>11239</v>
      </c>
      <c r="C6747" s="1154" t="s">
        <v>763</v>
      </c>
      <c r="D6747" s="1156">
        <v>6.55</v>
      </c>
    </row>
    <row r="6748" spans="1:4" ht="11.85" hidden="1" customHeight="1" outlineLevel="4">
      <c r="A6748" s="1165">
        <v>2.7</v>
      </c>
      <c r="B6748" s="1159" t="s">
        <v>11240</v>
      </c>
      <c r="C6748" s="1154" t="s">
        <v>763</v>
      </c>
      <c r="D6748" s="1156">
        <v>7.36</v>
      </c>
    </row>
    <row r="6749" spans="1:4" ht="11.85" hidden="1" customHeight="1" outlineLevel="4">
      <c r="A6749" s="1166">
        <v>2.95</v>
      </c>
      <c r="B6749" s="1159" t="s">
        <v>11241</v>
      </c>
      <c r="C6749" s="1154" t="s">
        <v>763</v>
      </c>
      <c r="D6749" s="1156">
        <v>8.0500000000000007</v>
      </c>
    </row>
    <row r="6750" spans="1:4" ht="11.85" hidden="1" customHeight="1" outlineLevel="4">
      <c r="A6750" s="1165">
        <v>3.2</v>
      </c>
      <c r="B6750" s="1159" t="s">
        <v>11242</v>
      </c>
      <c r="C6750" s="1154" t="s">
        <v>763</v>
      </c>
      <c r="D6750" s="1156">
        <v>8.73</v>
      </c>
    </row>
    <row r="6751" spans="1:4" ht="11.85" hidden="1" customHeight="1" outlineLevel="4">
      <c r="A6751" s="1154" t="s">
        <v>11243</v>
      </c>
      <c r="B6751" s="1159" t="s">
        <v>11244</v>
      </c>
      <c r="C6751" s="1154" t="s">
        <v>763</v>
      </c>
      <c r="D6751" s="1156">
        <v>9.27</v>
      </c>
    </row>
    <row r="6752" spans="1:4" ht="11.85" hidden="1" customHeight="1" outlineLevel="4">
      <c r="A6752" s="1160">
        <v>4</v>
      </c>
      <c r="B6752" s="1159" t="s">
        <v>11245</v>
      </c>
      <c r="C6752" s="1154" t="s">
        <v>763</v>
      </c>
      <c r="D6752" s="1156">
        <v>10.91</v>
      </c>
    </row>
    <row r="6753" spans="1:4" ht="11.85" hidden="1" customHeight="1" outlineLevel="4">
      <c r="A6753" s="1165">
        <v>4.3</v>
      </c>
      <c r="B6753" s="1159" t="s">
        <v>11246</v>
      </c>
      <c r="C6753" s="1154" t="s">
        <v>763</v>
      </c>
      <c r="D6753" s="1156">
        <v>11.73</v>
      </c>
    </row>
    <row r="6754" spans="1:4" ht="11.85" hidden="1" customHeight="1" outlineLevel="4">
      <c r="A6754" s="1165">
        <v>5.2</v>
      </c>
      <c r="B6754" s="1159" t="s">
        <v>11247</v>
      </c>
      <c r="C6754" s="1154" t="s">
        <v>763</v>
      </c>
      <c r="D6754" s="1156">
        <v>14.18</v>
      </c>
    </row>
    <row r="6755" spans="1:4" ht="11.85" hidden="1" customHeight="1" outlineLevel="4">
      <c r="A6755" s="1154" t="s">
        <v>9981</v>
      </c>
      <c r="B6755" s="1159" t="s">
        <v>11248</v>
      </c>
      <c r="C6755" s="1154" t="s">
        <v>763</v>
      </c>
      <c r="D6755" s="1156">
        <v>16.09</v>
      </c>
    </row>
    <row r="6756" spans="1:4" ht="11.85" hidden="1" customHeight="1" outlineLevel="3" collapsed="1">
      <c r="A6756" s="1140"/>
      <c r="B6756" s="1145" t="s">
        <v>11249</v>
      </c>
      <c r="C6756" s="1140"/>
      <c r="D6756" s="1141">
        <v>18.739999999999998</v>
      </c>
    </row>
    <row r="6757" spans="1:4" ht="11.85" hidden="1" customHeight="1" outlineLevel="4">
      <c r="A6757" s="1154" t="s">
        <v>10390</v>
      </c>
      <c r="B6757" s="1159" t="s">
        <v>11250</v>
      </c>
      <c r="C6757" s="1154" t="s">
        <v>763</v>
      </c>
      <c r="D6757" s="1156">
        <v>4.29</v>
      </c>
    </row>
    <row r="6758" spans="1:4" ht="11.85" hidden="1" customHeight="1" outlineLevel="4">
      <c r="A6758" s="1165">
        <v>1.6</v>
      </c>
      <c r="B6758" s="1159" t="s">
        <v>11251</v>
      </c>
      <c r="C6758" s="1154" t="s">
        <v>763</v>
      </c>
      <c r="D6758" s="1156">
        <v>5.08</v>
      </c>
    </row>
    <row r="6759" spans="1:4" ht="11.85" hidden="1" customHeight="1" outlineLevel="4">
      <c r="A6759" s="1154" t="s">
        <v>9981</v>
      </c>
      <c r="B6759" s="1159" t="s">
        <v>11252</v>
      </c>
      <c r="C6759" s="1154" t="s">
        <v>763</v>
      </c>
      <c r="D6759" s="1156">
        <v>6.03</v>
      </c>
    </row>
    <row r="6760" spans="1:4" ht="11.85" hidden="1" customHeight="1" outlineLevel="4">
      <c r="A6760" s="1165">
        <v>2.4</v>
      </c>
      <c r="B6760" s="1159" t="s">
        <v>11253</v>
      </c>
      <c r="C6760" s="1154" t="s">
        <v>763</v>
      </c>
      <c r="D6760" s="1156">
        <v>7.62</v>
      </c>
    </row>
    <row r="6761" spans="1:4" ht="11.85" hidden="1" customHeight="1" outlineLevel="4">
      <c r="A6761" s="1154" t="s">
        <v>9939</v>
      </c>
      <c r="B6761" s="1159" t="s">
        <v>11254</v>
      </c>
      <c r="C6761" s="1154" t="s">
        <v>763</v>
      </c>
      <c r="D6761" s="1156">
        <v>8.58</v>
      </c>
    </row>
    <row r="6762" spans="1:4" ht="11.85" hidden="1" customHeight="1" outlineLevel="4">
      <c r="A6762" s="1154" t="s">
        <v>9942</v>
      </c>
      <c r="B6762" s="1159" t="s">
        <v>11255</v>
      </c>
      <c r="C6762" s="1154" t="s">
        <v>763</v>
      </c>
      <c r="D6762" s="1156">
        <v>9.3699999999999992</v>
      </c>
    </row>
    <row r="6763" spans="1:4" ht="11.85" hidden="1" customHeight="1" outlineLevel="4">
      <c r="A6763" s="1154" t="s">
        <v>9946</v>
      </c>
      <c r="B6763" s="1159" t="s">
        <v>11256</v>
      </c>
      <c r="C6763" s="1154" t="s">
        <v>763</v>
      </c>
      <c r="D6763" s="1156">
        <v>10.16</v>
      </c>
    </row>
    <row r="6764" spans="1:4" ht="11.85" hidden="1" customHeight="1" outlineLevel="4">
      <c r="A6764" s="1154" t="s">
        <v>10399</v>
      </c>
      <c r="B6764" s="1159" t="s">
        <v>11257</v>
      </c>
      <c r="C6764" s="1154" t="s">
        <v>763</v>
      </c>
      <c r="D6764" s="1156">
        <v>12.71</v>
      </c>
    </row>
    <row r="6765" spans="1:4" ht="11.85" hidden="1" customHeight="1" outlineLevel="4">
      <c r="A6765" s="1165">
        <v>4.3</v>
      </c>
      <c r="B6765" s="1159" t="s">
        <v>11258</v>
      </c>
      <c r="C6765" s="1154" t="s">
        <v>763</v>
      </c>
      <c r="D6765" s="1156">
        <v>13.66</v>
      </c>
    </row>
    <row r="6766" spans="1:4" ht="11.85" hidden="1" customHeight="1" outlineLevel="4">
      <c r="A6766" s="1154" t="s">
        <v>9981</v>
      </c>
      <c r="B6766" s="1159" t="s">
        <v>11259</v>
      </c>
      <c r="C6766" s="1154" t="s">
        <v>763</v>
      </c>
      <c r="D6766" s="1156">
        <v>18.739999999999998</v>
      </c>
    </row>
    <row r="6767" spans="1:4" ht="11.85" hidden="1" customHeight="1" outlineLevel="3" collapsed="1">
      <c r="A6767" s="1140"/>
      <c r="B6767" s="1145" t="s">
        <v>10383</v>
      </c>
      <c r="C6767" s="1140"/>
      <c r="D6767" s="1141">
        <v>35.729999999999997</v>
      </c>
    </row>
    <row r="6768" spans="1:4" ht="11.85" hidden="1" customHeight="1" outlineLevel="4">
      <c r="A6768" s="1166">
        <v>2.75</v>
      </c>
      <c r="B6768" s="1159" t="s">
        <v>11260</v>
      </c>
      <c r="C6768" s="1154" t="s">
        <v>763</v>
      </c>
      <c r="D6768" s="1156">
        <v>13.77</v>
      </c>
    </row>
    <row r="6769" spans="1:4" ht="11.85" hidden="1" customHeight="1" outlineLevel="4">
      <c r="A6769" s="1160">
        <v>5419</v>
      </c>
      <c r="B6769" s="1159" t="s">
        <v>11261</v>
      </c>
      <c r="C6769" s="1154" t="s">
        <v>763</v>
      </c>
      <c r="D6769" s="1156">
        <v>27</v>
      </c>
    </row>
    <row r="6770" spans="1:4" ht="11.85" hidden="1" customHeight="1" outlineLevel="4">
      <c r="A6770" s="1166">
        <v>2.3199999999999998</v>
      </c>
      <c r="B6770" s="1159" t="s">
        <v>11262</v>
      </c>
      <c r="C6770" s="1154" t="s">
        <v>763</v>
      </c>
      <c r="D6770" s="1156">
        <v>15.07</v>
      </c>
    </row>
    <row r="6771" spans="1:4" ht="11.85" hidden="1" customHeight="1" outlineLevel="4">
      <c r="A6771" s="1166">
        <v>2.75</v>
      </c>
      <c r="B6771" s="1159" t="s">
        <v>11263</v>
      </c>
      <c r="C6771" s="1154" t="s">
        <v>763</v>
      </c>
      <c r="D6771" s="1156">
        <v>17.87</v>
      </c>
    </row>
    <row r="6772" spans="1:4" ht="11.85" hidden="1" customHeight="1" outlineLevel="4">
      <c r="A6772" s="1154"/>
      <c r="B6772" s="1159" t="s">
        <v>11264</v>
      </c>
      <c r="C6772" s="1154" t="s">
        <v>763</v>
      </c>
      <c r="D6772" s="1156">
        <v>35.729999999999997</v>
      </c>
    </row>
    <row r="6773" spans="1:4" ht="11.85" hidden="1" customHeight="1" outlineLevel="2" collapsed="1">
      <c r="A6773" s="1140"/>
      <c r="B6773" s="1143" t="s">
        <v>11265</v>
      </c>
      <c r="C6773" s="1140"/>
      <c r="D6773" s="1141">
        <v>32.65</v>
      </c>
    </row>
    <row r="6774" spans="1:4" ht="11.85" hidden="1" customHeight="1" outlineLevel="3" collapsed="1">
      <c r="A6774" s="1140"/>
      <c r="B6774" s="1145" t="s">
        <v>11266</v>
      </c>
      <c r="C6774" s="1140"/>
      <c r="D6774" s="1141">
        <v>32.65</v>
      </c>
    </row>
    <row r="6775" spans="1:4" ht="11.85" hidden="1" customHeight="1" outlineLevel="4">
      <c r="A6775" s="1154" t="s">
        <v>10390</v>
      </c>
      <c r="B6775" s="1159" t="s">
        <v>11267</v>
      </c>
      <c r="C6775" s="1154" t="s">
        <v>763</v>
      </c>
      <c r="D6775" s="1156">
        <v>7.47</v>
      </c>
    </row>
    <row r="6776" spans="1:4" ht="11.85" hidden="1" customHeight="1" outlineLevel="4">
      <c r="A6776" s="1165">
        <v>1.6</v>
      </c>
      <c r="B6776" s="1159" t="s">
        <v>11268</v>
      </c>
      <c r="C6776" s="1154" t="s">
        <v>763</v>
      </c>
      <c r="D6776" s="1156">
        <v>8.85</v>
      </c>
    </row>
    <row r="6777" spans="1:4" ht="11.85" hidden="1" customHeight="1" outlineLevel="4">
      <c r="A6777" s="1165">
        <v>1.9</v>
      </c>
      <c r="B6777" s="1159" t="s">
        <v>11269</v>
      </c>
      <c r="C6777" s="1154" t="s">
        <v>763</v>
      </c>
      <c r="D6777" s="1156">
        <v>10.51</v>
      </c>
    </row>
    <row r="6778" spans="1:4" ht="11.85" hidden="1" customHeight="1" outlineLevel="4">
      <c r="A6778" s="1165">
        <v>2.4</v>
      </c>
      <c r="B6778" s="1159" t="s">
        <v>11270</v>
      </c>
      <c r="C6778" s="1154" t="s">
        <v>763</v>
      </c>
      <c r="D6778" s="1156">
        <v>13.28</v>
      </c>
    </row>
    <row r="6779" spans="1:4" ht="11.85" hidden="1" customHeight="1" outlineLevel="4">
      <c r="A6779" s="1165">
        <v>2.7</v>
      </c>
      <c r="B6779" s="1159" t="s">
        <v>11271</v>
      </c>
      <c r="C6779" s="1154" t="s">
        <v>763</v>
      </c>
      <c r="D6779" s="1156">
        <v>14.94</v>
      </c>
    </row>
    <row r="6780" spans="1:4" ht="11.85" hidden="1" customHeight="1" outlineLevel="4">
      <c r="A6780" s="1165">
        <v>3.2</v>
      </c>
      <c r="B6780" s="1159" t="s">
        <v>11272</v>
      </c>
      <c r="C6780" s="1154" t="s">
        <v>763</v>
      </c>
      <c r="D6780" s="1156">
        <v>17.71</v>
      </c>
    </row>
    <row r="6781" spans="1:4" ht="11.85" hidden="1" customHeight="1" outlineLevel="4">
      <c r="A6781" s="1165">
        <v>4.3</v>
      </c>
      <c r="B6781" s="1159" t="s">
        <v>11273</v>
      </c>
      <c r="C6781" s="1154" t="s">
        <v>763</v>
      </c>
      <c r="D6781" s="1156">
        <v>23.8</v>
      </c>
    </row>
    <row r="6782" spans="1:4" ht="11.85" hidden="1" customHeight="1" outlineLevel="4">
      <c r="A6782" s="1154" t="s">
        <v>9981</v>
      </c>
      <c r="B6782" s="1159" t="s">
        <v>11274</v>
      </c>
      <c r="C6782" s="1154" t="s">
        <v>763</v>
      </c>
      <c r="D6782" s="1156">
        <v>32.65</v>
      </c>
    </row>
    <row r="6783" spans="1:4" ht="11.85" hidden="1" customHeight="1" outlineLevel="3" collapsed="1">
      <c r="A6783" s="1140"/>
      <c r="B6783" s="1145" t="s">
        <v>11275</v>
      </c>
      <c r="C6783" s="1140"/>
      <c r="D6783" s="1141">
        <v>16.09</v>
      </c>
    </row>
    <row r="6784" spans="1:4" ht="11.85" hidden="1" customHeight="1" outlineLevel="4">
      <c r="A6784" s="1154" t="s">
        <v>10390</v>
      </c>
      <c r="B6784" s="1159" t="s">
        <v>11276</v>
      </c>
      <c r="C6784" s="1154" t="s">
        <v>763</v>
      </c>
      <c r="D6784" s="1156">
        <v>3.68</v>
      </c>
    </row>
    <row r="6785" spans="1:4" ht="11.85" hidden="1" customHeight="1" outlineLevel="4">
      <c r="A6785" s="1165">
        <v>1.6</v>
      </c>
      <c r="B6785" s="1159" t="s">
        <v>11277</v>
      </c>
      <c r="C6785" s="1154" t="s">
        <v>763</v>
      </c>
      <c r="D6785" s="1156">
        <v>4.3600000000000003</v>
      </c>
    </row>
    <row r="6786" spans="1:4" ht="11.85" hidden="1" customHeight="1" outlineLevel="4">
      <c r="A6786" s="1165">
        <v>1.9</v>
      </c>
      <c r="B6786" s="1159" t="s">
        <v>11278</v>
      </c>
      <c r="C6786" s="1154" t="s">
        <v>763</v>
      </c>
      <c r="D6786" s="1156">
        <v>5.18</v>
      </c>
    </row>
    <row r="6787" spans="1:4" ht="11.85" hidden="1" customHeight="1" outlineLevel="4">
      <c r="A6787" s="1165">
        <v>2.4</v>
      </c>
      <c r="B6787" s="1159" t="s">
        <v>11279</v>
      </c>
      <c r="C6787" s="1154" t="s">
        <v>763</v>
      </c>
      <c r="D6787" s="1156">
        <v>6.55</v>
      </c>
    </row>
    <row r="6788" spans="1:4" ht="11.85" hidden="1" customHeight="1" outlineLevel="4">
      <c r="A6788" s="1165">
        <v>2.7</v>
      </c>
      <c r="B6788" s="1159" t="s">
        <v>11280</v>
      </c>
      <c r="C6788" s="1154" t="s">
        <v>763</v>
      </c>
      <c r="D6788" s="1156">
        <v>7.36</v>
      </c>
    </row>
    <row r="6789" spans="1:4" ht="11.85" hidden="1" customHeight="1" outlineLevel="4">
      <c r="A6789" s="1165">
        <v>3.2</v>
      </c>
      <c r="B6789" s="1159" t="s">
        <v>11281</v>
      </c>
      <c r="C6789" s="1154" t="s">
        <v>763</v>
      </c>
      <c r="D6789" s="1156">
        <v>8.73</v>
      </c>
    </row>
    <row r="6790" spans="1:4" ht="11.85" hidden="1" customHeight="1" outlineLevel="4">
      <c r="A6790" s="1165">
        <v>4.3</v>
      </c>
      <c r="B6790" s="1159" t="s">
        <v>11282</v>
      </c>
      <c r="C6790" s="1154" t="s">
        <v>763</v>
      </c>
      <c r="D6790" s="1156">
        <v>11.73</v>
      </c>
    </row>
    <row r="6791" spans="1:4" ht="11.85" hidden="1" customHeight="1" outlineLevel="4">
      <c r="A6791" s="1154" t="s">
        <v>9981</v>
      </c>
      <c r="B6791" s="1159" t="s">
        <v>11283</v>
      </c>
      <c r="C6791" s="1154" t="s">
        <v>763</v>
      </c>
      <c r="D6791" s="1156">
        <v>16.09</v>
      </c>
    </row>
    <row r="6792" spans="1:4" ht="11.85" hidden="1" customHeight="1" outlineLevel="3" collapsed="1">
      <c r="A6792" s="1140"/>
      <c r="B6792" s="1145" t="s">
        <v>11284</v>
      </c>
      <c r="C6792" s="1140"/>
      <c r="D6792" s="1141">
        <v>18.739999999999998</v>
      </c>
    </row>
    <row r="6793" spans="1:4" ht="11.85" hidden="1" customHeight="1" outlineLevel="4">
      <c r="A6793" s="1154" t="s">
        <v>10390</v>
      </c>
      <c r="B6793" s="1159" t="s">
        <v>11285</v>
      </c>
      <c r="C6793" s="1154" t="s">
        <v>763</v>
      </c>
      <c r="D6793" s="1156">
        <v>4.29</v>
      </c>
    </row>
    <row r="6794" spans="1:4" ht="11.85" hidden="1" customHeight="1" outlineLevel="4">
      <c r="A6794" s="1165">
        <v>1.6</v>
      </c>
      <c r="B6794" s="1159" t="s">
        <v>11286</v>
      </c>
      <c r="C6794" s="1154" t="s">
        <v>763</v>
      </c>
      <c r="D6794" s="1156">
        <v>5.08</v>
      </c>
    </row>
    <row r="6795" spans="1:4" ht="11.85" hidden="1" customHeight="1" outlineLevel="4">
      <c r="A6795" s="1165">
        <v>1.9</v>
      </c>
      <c r="B6795" s="1159" t="s">
        <v>11287</v>
      </c>
      <c r="C6795" s="1154" t="s">
        <v>763</v>
      </c>
      <c r="D6795" s="1156">
        <v>6.03</v>
      </c>
    </row>
    <row r="6796" spans="1:4" ht="11.85" hidden="1" customHeight="1" outlineLevel="4">
      <c r="A6796" s="1165">
        <v>2.4</v>
      </c>
      <c r="B6796" s="1159" t="s">
        <v>11288</v>
      </c>
      <c r="C6796" s="1154" t="s">
        <v>763</v>
      </c>
      <c r="D6796" s="1156">
        <v>7.62</v>
      </c>
    </row>
    <row r="6797" spans="1:4" ht="11.85" hidden="1" customHeight="1" outlineLevel="4">
      <c r="A6797" s="1165">
        <v>2.7</v>
      </c>
      <c r="B6797" s="1159" t="s">
        <v>11289</v>
      </c>
      <c r="C6797" s="1154" t="s">
        <v>763</v>
      </c>
      <c r="D6797" s="1156">
        <v>8.58</v>
      </c>
    </row>
    <row r="6798" spans="1:4" ht="11.85" hidden="1" customHeight="1" outlineLevel="4">
      <c r="A6798" s="1165">
        <v>3.2</v>
      </c>
      <c r="B6798" s="1159" t="s">
        <v>11290</v>
      </c>
      <c r="C6798" s="1154" t="s">
        <v>763</v>
      </c>
      <c r="D6798" s="1156">
        <v>10.16</v>
      </c>
    </row>
    <row r="6799" spans="1:4" ht="11.85" hidden="1" customHeight="1" outlineLevel="4">
      <c r="A6799" s="1165">
        <v>4.3</v>
      </c>
      <c r="B6799" s="1159" t="s">
        <v>11291</v>
      </c>
      <c r="C6799" s="1154" t="s">
        <v>763</v>
      </c>
      <c r="D6799" s="1156">
        <v>13.66</v>
      </c>
    </row>
    <row r="6800" spans="1:4" ht="11.85" hidden="1" customHeight="1" outlineLevel="4">
      <c r="A6800" s="1154" t="s">
        <v>9981</v>
      </c>
      <c r="B6800" s="1159" t="s">
        <v>11292</v>
      </c>
      <c r="C6800" s="1154" t="s">
        <v>763</v>
      </c>
      <c r="D6800" s="1156">
        <v>18.739999999999998</v>
      </c>
    </row>
    <row r="6801" spans="1:4" ht="11.85" hidden="1" customHeight="1" outlineLevel="3" collapsed="1">
      <c r="A6801" s="1140"/>
      <c r="B6801" s="1145" t="s">
        <v>10383</v>
      </c>
      <c r="C6801" s="1140"/>
      <c r="D6801" s="1141">
        <v>27</v>
      </c>
    </row>
    <row r="6802" spans="1:4" ht="11.85" hidden="1" customHeight="1" outlineLevel="4">
      <c r="A6802" s="1154"/>
      <c r="B6802" s="1159" t="s">
        <v>11293</v>
      </c>
      <c r="C6802" s="1154" t="s">
        <v>763</v>
      </c>
      <c r="D6802" s="1156">
        <v>27</v>
      </c>
    </row>
    <row r="6803" spans="1:4" ht="11.85" hidden="1" customHeight="1" outlineLevel="2" collapsed="1">
      <c r="A6803" s="1140"/>
      <c r="B6803" s="1143" t="s">
        <v>11294</v>
      </c>
      <c r="C6803" s="1140"/>
      <c r="D6803" s="1141">
        <v>35.729999999999997</v>
      </c>
    </row>
    <row r="6804" spans="1:4" ht="11.85" hidden="1" customHeight="1" outlineLevel="3" collapsed="1">
      <c r="A6804" s="1140"/>
      <c r="B6804" s="1145" t="s">
        <v>11295</v>
      </c>
      <c r="C6804" s="1140"/>
      <c r="D6804" s="1141">
        <v>32.65</v>
      </c>
    </row>
    <row r="6805" spans="1:4" ht="11.85" hidden="1" customHeight="1" outlineLevel="4">
      <c r="A6805" s="1165">
        <v>0.7</v>
      </c>
      <c r="B6805" s="1159" t="s">
        <v>11296</v>
      </c>
      <c r="C6805" s="1154" t="s">
        <v>763</v>
      </c>
      <c r="D6805" s="1156">
        <v>3.87</v>
      </c>
    </row>
    <row r="6806" spans="1:4" ht="11.85" hidden="1" customHeight="1" outlineLevel="4">
      <c r="A6806" s="1154" t="s">
        <v>10390</v>
      </c>
      <c r="B6806" s="1159" t="s">
        <v>11297</v>
      </c>
      <c r="C6806" s="1154" t="s">
        <v>763</v>
      </c>
      <c r="D6806" s="1156">
        <v>7.47</v>
      </c>
    </row>
    <row r="6807" spans="1:4" ht="11.85" hidden="1" customHeight="1" outlineLevel="4">
      <c r="A6807" s="1165">
        <v>1.6</v>
      </c>
      <c r="B6807" s="1159" t="s">
        <v>11298</v>
      </c>
      <c r="C6807" s="1154" t="s">
        <v>763</v>
      </c>
      <c r="D6807" s="1156">
        <v>8.85</v>
      </c>
    </row>
    <row r="6808" spans="1:4" ht="11.85" hidden="1" customHeight="1" outlineLevel="4">
      <c r="A6808" s="1165">
        <v>1.9</v>
      </c>
      <c r="B6808" s="1159" t="s">
        <v>11299</v>
      </c>
      <c r="C6808" s="1154" t="s">
        <v>763</v>
      </c>
      <c r="D6808" s="1156">
        <v>10.51</v>
      </c>
    </row>
    <row r="6809" spans="1:4" ht="11.85" hidden="1" customHeight="1" outlineLevel="4">
      <c r="A6809" s="1154" t="s">
        <v>11300</v>
      </c>
      <c r="B6809" s="1159" t="s">
        <v>11301</v>
      </c>
      <c r="C6809" s="1154" t="s">
        <v>763</v>
      </c>
      <c r="D6809" s="1156">
        <v>13.23</v>
      </c>
    </row>
    <row r="6810" spans="1:4" ht="11.85" hidden="1" customHeight="1" outlineLevel="4">
      <c r="A6810" s="1165">
        <v>2.4</v>
      </c>
      <c r="B6810" s="1159" t="s">
        <v>11302</v>
      </c>
      <c r="C6810" s="1154" t="s">
        <v>763</v>
      </c>
      <c r="D6810" s="1156">
        <v>13.28</v>
      </c>
    </row>
    <row r="6811" spans="1:4" ht="11.85" hidden="1" customHeight="1" outlineLevel="4">
      <c r="A6811" s="1165">
        <v>2.7</v>
      </c>
      <c r="B6811" s="1159" t="s">
        <v>11303</v>
      </c>
      <c r="C6811" s="1154" t="s">
        <v>763</v>
      </c>
      <c r="D6811" s="1156">
        <v>14.94</v>
      </c>
    </row>
    <row r="6812" spans="1:4" ht="11.85" hidden="1" customHeight="1" outlineLevel="4">
      <c r="A6812" s="1166">
        <v>2.95</v>
      </c>
      <c r="B6812" s="1159" t="s">
        <v>11304</v>
      </c>
      <c r="C6812" s="1154" t="s">
        <v>763</v>
      </c>
      <c r="D6812" s="1156">
        <v>16.329999999999998</v>
      </c>
    </row>
    <row r="6813" spans="1:4" ht="11.85" hidden="1" customHeight="1" outlineLevel="4">
      <c r="A6813" s="1165">
        <v>3.2</v>
      </c>
      <c r="B6813" s="1159" t="s">
        <v>11305</v>
      </c>
      <c r="C6813" s="1154" t="s">
        <v>763</v>
      </c>
      <c r="D6813" s="1156">
        <v>17.71</v>
      </c>
    </row>
    <row r="6814" spans="1:4" ht="11.85" hidden="1" customHeight="1" outlineLevel="4">
      <c r="A6814" s="1160">
        <v>4</v>
      </c>
      <c r="B6814" s="1159" t="s">
        <v>11306</v>
      </c>
      <c r="C6814" s="1154" t="s">
        <v>763</v>
      </c>
      <c r="D6814" s="1156">
        <v>22.14</v>
      </c>
    </row>
    <row r="6815" spans="1:4" ht="11.85" hidden="1" customHeight="1" outlineLevel="4">
      <c r="A6815" s="1165">
        <v>4.3</v>
      </c>
      <c r="B6815" s="1159" t="s">
        <v>11307</v>
      </c>
      <c r="C6815" s="1154" t="s">
        <v>763</v>
      </c>
      <c r="D6815" s="1156">
        <v>23.8</v>
      </c>
    </row>
    <row r="6816" spans="1:4" ht="11.85" hidden="1" customHeight="1" outlineLevel="4">
      <c r="A6816" s="1165">
        <v>5.2</v>
      </c>
      <c r="B6816" s="1159" t="s">
        <v>11308</v>
      </c>
      <c r="C6816" s="1154" t="s">
        <v>763</v>
      </c>
      <c r="D6816" s="1156">
        <v>28.78</v>
      </c>
    </row>
    <row r="6817" spans="1:4" ht="11.85" hidden="1" customHeight="1" outlineLevel="4">
      <c r="A6817" s="1154" t="s">
        <v>9981</v>
      </c>
      <c r="B6817" s="1159" t="s">
        <v>11309</v>
      </c>
      <c r="C6817" s="1154" t="s">
        <v>763</v>
      </c>
      <c r="D6817" s="1156">
        <v>32.65</v>
      </c>
    </row>
    <row r="6818" spans="1:4" ht="11.85" hidden="1" customHeight="1" outlineLevel="3" collapsed="1">
      <c r="A6818" s="1140"/>
      <c r="B6818" s="1145" t="s">
        <v>11310</v>
      </c>
      <c r="C6818" s="1140"/>
      <c r="D6818" s="1141">
        <v>16.09</v>
      </c>
    </row>
    <row r="6819" spans="1:4" ht="11.85" hidden="1" customHeight="1" outlineLevel="4">
      <c r="A6819" s="1165">
        <v>0.7</v>
      </c>
      <c r="B6819" s="1159" t="s">
        <v>11311</v>
      </c>
      <c r="C6819" s="1154" t="s">
        <v>763</v>
      </c>
      <c r="D6819" s="1156">
        <v>1.91</v>
      </c>
    </row>
    <row r="6820" spans="1:4" ht="11.85" hidden="1" customHeight="1" outlineLevel="4">
      <c r="A6820" s="1154" t="s">
        <v>10390</v>
      </c>
      <c r="B6820" s="1159" t="s">
        <v>11312</v>
      </c>
      <c r="C6820" s="1154" t="s">
        <v>763</v>
      </c>
      <c r="D6820" s="1156">
        <v>3.68</v>
      </c>
    </row>
    <row r="6821" spans="1:4" ht="11.85" hidden="1" customHeight="1" outlineLevel="4">
      <c r="A6821" s="1165">
        <v>1.6</v>
      </c>
      <c r="B6821" s="1159" t="s">
        <v>11313</v>
      </c>
      <c r="C6821" s="1154" t="s">
        <v>763</v>
      </c>
      <c r="D6821" s="1156">
        <v>4.3600000000000003</v>
      </c>
    </row>
    <row r="6822" spans="1:4" ht="11.85" hidden="1" customHeight="1" outlineLevel="4">
      <c r="A6822" s="1165">
        <v>1.9</v>
      </c>
      <c r="B6822" s="1159" t="s">
        <v>11314</v>
      </c>
      <c r="C6822" s="1154" t="s">
        <v>763</v>
      </c>
      <c r="D6822" s="1156">
        <v>5.18</v>
      </c>
    </row>
    <row r="6823" spans="1:4" ht="11.85" hidden="1" customHeight="1" outlineLevel="4">
      <c r="A6823" s="1154" t="s">
        <v>11300</v>
      </c>
      <c r="B6823" s="1159" t="s">
        <v>11315</v>
      </c>
      <c r="C6823" s="1154" t="s">
        <v>763</v>
      </c>
      <c r="D6823" s="1156">
        <v>6.52</v>
      </c>
    </row>
    <row r="6824" spans="1:4" ht="11.85" hidden="1" customHeight="1" outlineLevel="4">
      <c r="A6824" s="1165">
        <v>2.4</v>
      </c>
      <c r="B6824" s="1159" t="s">
        <v>11316</v>
      </c>
      <c r="C6824" s="1154" t="s">
        <v>763</v>
      </c>
      <c r="D6824" s="1156">
        <v>6.55</v>
      </c>
    </row>
    <row r="6825" spans="1:4" ht="11.85" hidden="1" customHeight="1" outlineLevel="4">
      <c r="A6825" s="1165">
        <v>2.7</v>
      </c>
      <c r="B6825" s="1159" t="s">
        <v>11317</v>
      </c>
      <c r="C6825" s="1154" t="s">
        <v>763</v>
      </c>
      <c r="D6825" s="1156">
        <v>7.36</v>
      </c>
    </row>
    <row r="6826" spans="1:4" ht="11.85" hidden="1" customHeight="1" outlineLevel="4">
      <c r="A6826" s="1166">
        <v>2.95</v>
      </c>
      <c r="B6826" s="1159" t="s">
        <v>11318</v>
      </c>
      <c r="C6826" s="1154" t="s">
        <v>763</v>
      </c>
      <c r="D6826" s="1156">
        <v>8.0500000000000007</v>
      </c>
    </row>
    <row r="6827" spans="1:4" ht="11.85" hidden="1" customHeight="1" outlineLevel="4">
      <c r="A6827" s="1165">
        <v>3.2</v>
      </c>
      <c r="B6827" s="1159" t="s">
        <v>11319</v>
      </c>
      <c r="C6827" s="1154" t="s">
        <v>763</v>
      </c>
      <c r="D6827" s="1156">
        <v>8.73</v>
      </c>
    </row>
    <row r="6828" spans="1:4" ht="11.85" hidden="1" customHeight="1" outlineLevel="4">
      <c r="A6828" s="1160">
        <v>4</v>
      </c>
      <c r="B6828" s="1159" t="s">
        <v>11320</v>
      </c>
      <c r="C6828" s="1154" t="s">
        <v>763</v>
      </c>
      <c r="D6828" s="1156">
        <v>10.91</v>
      </c>
    </row>
    <row r="6829" spans="1:4" ht="11.85" hidden="1" customHeight="1" outlineLevel="4">
      <c r="A6829" s="1154" t="s">
        <v>10017</v>
      </c>
      <c r="B6829" s="1159" t="s">
        <v>11321</v>
      </c>
      <c r="C6829" s="1154" t="s">
        <v>763</v>
      </c>
      <c r="D6829" s="1156">
        <v>11.73</v>
      </c>
    </row>
    <row r="6830" spans="1:4" ht="11.85" hidden="1" customHeight="1" outlineLevel="4">
      <c r="A6830" s="1165">
        <v>5.2</v>
      </c>
      <c r="B6830" s="1159" t="s">
        <v>11322</v>
      </c>
      <c r="C6830" s="1154" t="s">
        <v>763</v>
      </c>
      <c r="D6830" s="1156">
        <v>14.18</v>
      </c>
    </row>
    <row r="6831" spans="1:4" ht="11.85" hidden="1" customHeight="1" outlineLevel="4">
      <c r="A6831" s="1154" t="s">
        <v>9981</v>
      </c>
      <c r="B6831" s="1159" t="s">
        <v>11323</v>
      </c>
      <c r="C6831" s="1154" t="s">
        <v>763</v>
      </c>
      <c r="D6831" s="1156">
        <v>16.09</v>
      </c>
    </row>
    <row r="6832" spans="1:4" ht="11.85" hidden="1" customHeight="1" outlineLevel="3" collapsed="1">
      <c r="A6832" s="1140"/>
      <c r="B6832" s="1145" t="s">
        <v>11324</v>
      </c>
      <c r="C6832" s="1140"/>
      <c r="D6832" s="1141">
        <v>18.739999999999998</v>
      </c>
    </row>
    <row r="6833" spans="1:4" ht="11.85" hidden="1" customHeight="1" outlineLevel="4">
      <c r="A6833" s="1154" t="s">
        <v>10390</v>
      </c>
      <c r="B6833" s="1159" t="s">
        <v>11325</v>
      </c>
      <c r="C6833" s="1154" t="s">
        <v>763</v>
      </c>
      <c r="D6833" s="1156">
        <v>4.29</v>
      </c>
    </row>
    <row r="6834" spans="1:4" ht="11.85" hidden="1" customHeight="1" outlineLevel="4">
      <c r="A6834" s="1165">
        <v>1.6</v>
      </c>
      <c r="B6834" s="1159" t="s">
        <v>11326</v>
      </c>
      <c r="C6834" s="1154" t="s">
        <v>763</v>
      </c>
      <c r="D6834" s="1156">
        <v>5.08</v>
      </c>
    </row>
    <row r="6835" spans="1:4" ht="11.85" hidden="1" customHeight="1" outlineLevel="4">
      <c r="A6835" s="1165">
        <v>1.9</v>
      </c>
      <c r="B6835" s="1159" t="s">
        <v>11327</v>
      </c>
      <c r="C6835" s="1154" t="s">
        <v>763</v>
      </c>
      <c r="D6835" s="1156">
        <v>6.03</v>
      </c>
    </row>
    <row r="6836" spans="1:4" ht="11.85" hidden="1" customHeight="1" outlineLevel="4">
      <c r="A6836" s="1154" t="s">
        <v>10509</v>
      </c>
      <c r="B6836" s="1159" t="s">
        <v>11328</v>
      </c>
      <c r="C6836" s="1154" t="s">
        <v>763</v>
      </c>
      <c r="D6836" s="1156">
        <v>6.67</v>
      </c>
    </row>
    <row r="6837" spans="1:4" ht="11.85" hidden="1" customHeight="1" outlineLevel="4">
      <c r="A6837" s="1154" t="s">
        <v>11329</v>
      </c>
      <c r="B6837" s="1159" t="s">
        <v>11330</v>
      </c>
      <c r="C6837" s="1154" t="s">
        <v>763</v>
      </c>
      <c r="D6837" s="1156">
        <v>7.46</v>
      </c>
    </row>
    <row r="6838" spans="1:4" ht="11.85" hidden="1" customHeight="1" outlineLevel="4">
      <c r="A6838" s="1165">
        <v>2.4</v>
      </c>
      <c r="B6838" s="1159" t="s">
        <v>11331</v>
      </c>
      <c r="C6838" s="1154" t="s">
        <v>763</v>
      </c>
      <c r="D6838" s="1156">
        <v>7.62</v>
      </c>
    </row>
    <row r="6839" spans="1:4" ht="11.85" hidden="1" customHeight="1" outlineLevel="4">
      <c r="A6839" s="1165">
        <v>2.7</v>
      </c>
      <c r="B6839" s="1159" t="s">
        <v>11332</v>
      </c>
      <c r="C6839" s="1154" t="s">
        <v>763</v>
      </c>
      <c r="D6839" s="1156">
        <v>8.58</v>
      </c>
    </row>
    <row r="6840" spans="1:4" ht="11.85" hidden="1" customHeight="1" outlineLevel="4">
      <c r="A6840" s="1166">
        <v>2.95</v>
      </c>
      <c r="B6840" s="1159" t="s">
        <v>11333</v>
      </c>
      <c r="C6840" s="1154" t="s">
        <v>763</v>
      </c>
      <c r="D6840" s="1156">
        <v>9.3699999999999992</v>
      </c>
    </row>
    <row r="6841" spans="1:4" ht="11.85" hidden="1" customHeight="1" outlineLevel="4">
      <c r="A6841" s="1165">
        <v>3.2</v>
      </c>
      <c r="B6841" s="1159" t="s">
        <v>11334</v>
      </c>
      <c r="C6841" s="1154" t="s">
        <v>763</v>
      </c>
      <c r="D6841" s="1156">
        <v>10.16</v>
      </c>
    </row>
    <row r="6842" spans="1:4" ht="11.85" hidden="1" customHeight="1" outlineLevel="4">
      <c r="A6842" s="1154" t="s">
        <v>11335</v>
      </c>
      <c r="B6842" s="1159" t="s">
        <v>11336</v>
      </c>
      <c r="C6842" s="1154" t="s">
        <v>763</v>
      </c>
      <c r="D6842" s="1156">
        <v>11.43</v>
      </c>
    </row>
    <row r="6843" spans="1:4" ht="11.85" hidden="1" customHeight="1" outlineLevel="4">
      <c r="A6843" s="1160">
        <v>4</v>
      </c>
      <c r="B6843" s="1159" t="s">
        <v>11337</v>
      </c>
      <c r="C6843" s="1154" t="s">
        <v>763</v>
      </c>
      <c r="D6843" s="1156">
        <v>12.71</v>
      </c>
    </row>
    <row r="6844" spans="1:4" ht="11.85" hidden="1" customHeight="1" outlineLevel="4">
      <c r="A6844" s="1165">
        <v>4.3</v>
      </c>
      <c r="B6844" s="1159" t="s">
        <v>11338</v>
      </c>
      <c r="C6844" s="1154" t="s">
        <v>763</v>
      </c>
      <c r="D6844" s="1156">
        <v>13.66</v>
      </c>
    </row>
    <row r="6845" spans="1:4" ht="11.85" hidden="1" customHeight="1" outlineLevel="4">
      <c r="A6845" s="1154" t="s">
        <v>9981</v>
      </c>
      <c r="B6845" s="1159" t="s">
        <v>11339</v>
      </c>
      <c r="C6845" s="1154" t="s">
        <v>763</v>
      </c>
      <c r="D6845" s="1156">
        <v>18.739999999999998</v>
      </c>
    </row>
    <row r="6846" spans="1:4" ht="11.85" hidden="1" customHeight="1" outlineLevel="3" collapsed="1">
      <c r="A6846" s="1140"/>
      <c r="B6846" s="1145" t="s">
        <v>10383</v>
      </c>
      <c r="C6846" s="1140"/>
      <c r="D6846" s="1141">
        <v>35.729999999999997</v>
      </c>
    </row>
    <row r="6847" spans="1:4" ht="11.85" hidden="1" customHeight="1" outlineLevel="4">
      <c r="A6847" s="1165">
        <v>2.2999999999999998</v>
      </c>
      <c r="B6847" s="1159" t="s">
        <v>11340</v>
      </c>
      <c r="C6847" s="1154" t="s">
        <v>763</v>
      </c>
      <c r="D6847" s="1156">
        <v>11.52</v>
      </c>
    </row>
    <row r="6848" spans="1:4" ht="11.85" hidden="1" customHeight="1" outlineLevel="4">
      <c r="A6848" s="1160">
        <v>5405</v>
      </c>
      <c r="B6848" s="1159" t="s">
        <v>11341</v>
      </c>
      <c r="C6848" s="1154" t="s">
        <v>763</v>
      </c>
      <c r="D6848" s="1156">
        <v>27</v>
      </c>
    </row>
    <row r="6849" spans="1:4" ht="11.85" hidden="1" customHeight="1" outlineLevel="4">
      <c r="A6849" s="1154"/>
      <c r="B6849" s="1159" t="s">
        <v>11342</v>
      </c>
      <c r="C6849" s="1154" t="s">
        <v>763</v>
      </c>
      <c r="D6849" s="1156">
        <v>35.729999999999997</v>
      </c>
    </row>
    <row r="6850" spans="1:4" ht="11.85" hidden="1" customHeight="1" outlineLevel="2" collapsed="1">
      <c r="A6850" s="1140"/>
      <c r="B6850" s="1143" t="s">
        <v>11343</v>
      </c>
      <c r="C6850" s="1140"/>
      <c r="D6850" s="1141">
        <v>30.08</v>
      </c>
    </row>
    <row r="6851" spans="1:4" ht="11.85" hidden="1" customHeight="1" outlineLevel="3" collapsed="1">
      <c r="A6851" s="1140"/>
      <c r="B6851" s="1145" t="s">
        <v>11344</v>
      </c>
      <c r="C6851" s="1140"/>
      <c r="D6851" s="1141">
        <v>30.08</v>
      </c>
    </row>
    <row r="6852" spans="1:4" ht="11.85" hidden="1" customHeight="1" outlineLevel="4">
      <c r="A6852" s="1166">
        <v>1.35</v>
      </c>
      <c r="B6852" s="1159" t="s">
        <v>11345</v>
      </c>
      <c r="C6852" s="1154" t="s">
        <v>763</v>
      </c>
      <c r="D6852" s="1156">
        <v>6.88</v>
      </c>
    </row>
    <row r="6853" spans="1:4" ht="11.85" hidden="1" customHeight="1" outlineLevel="4">
      <c r="A6853" s="1154" t="s">
        <v>9929</v>
      </c>
      <c r="B6853" s="1159" t="s">
        <v>11346</v>
      </c>
      <c r="C6853" s="1154" t="s">
        <v>763</v>
      </c>
      <c r="D6853" s="1156">
        <v>8.16</v>
      </c>
    </row>
    <row r="6854" spans="1:4" ht="11.85" hidden="1" customHeight="1" outlineLevel="4">
      <c r="A6854" s="1154" t="s">
        <v>9933</v>
      </c>
      <c r="B6854" s="1159" t="s">
        <v>11347</v>
      </c>
      <c r="C6854" s="1154" t="s">
        <v>763</v>
      </c>
      <c r="D6854" s="1156">
        <v>9.69</v>
      </c>
    </row>
    <row r="6855" spans="1:4" ht="11.85" hidden="1" customHeight="1" outlineLevel="4">
      <c r="A6855" s="1154" t="s">
        <v>9937</v>
      </c>
      <c r="B6855" s="1159" t="s">
        <v>11348</v>
      </c>
      <c r="C6855" s="1154" t="s">
        <v>763</v>
      </c>
      <c r="D6855" s="1156">
        <v>12.24</v>
      </c>
    </row>
    <row r="6856" spans="1:4" ht="11.85" hidden="1" customHeight="1" outlineLevel="4">
      <c r="A6856" s="1165">
        <v>2.7</v>
      </c>
      <c r="B6856" s="1159" t="s">
        <v>11349</v>
      </c>
      <c r="C6856" s="1154" t="s">
        <v>763</v>
      </c>
      <c r="D6856" s="1156">
        <v>13.77</v>
      </c>
    </row>
    <row r="6857" spans="1:4" ht="11.85" hidden="1" customHeight="1" outlineLevel="4">
      <c r="A6857" s="1166">
        <v>2.95</v>
      </c>
      <c r="B6857" s="1159" t="s">
        <v>11350</v>
      </c>
      <c r="C6857" s="1154" t="s">
        <v>763</v>
      </c>
      <c r="D6857" s="1156">
        <v>15.04</v>
      </c>
    </row>
    <row r="6858" spans="1:4" ht="11.85" hidden="1" customHeight="1" outlineLevel="4">
      <c r="A6858" s="1165">
        <v>3.2</v>
      </c>
      <c r="B6858" s="1159" t="s">
        <v>11351</v>
      </c>
      <c r="C6858" s="1154" t="s">
        <v>763</v>
      </c>
      <c r="D6858" s="1156">
        <v>16.309999999999999</v>
      </c>
    </row>
    <row r="6859" spans="1:4" ht="11.85" hidden="1" customHeight="1" outlineLevel="4">
      <c r="A6859" s="1165">
        <v>3.2</v>
      </c>
      <c r="B6859" s="1159" t="s">
        <v>11352</v>
      </c>
      <c r="C6859" s="1154" t="s">
        <v>763</v>
      </c>
      <c r="D6859" s="1156">
        <v>17.84</v>
      </c>
    </row>
    <row r="6860" spans="1:4" ht="11.85" hidden="1" customHeight="1" outlineLevel="4">
      <c r="A6860" s="1160">
        <v>4</v>
      </c>
      <c r="B6860" s="1159" t="s">
        <v>11353</v>
      </c>
      <c r="C6860" s="1154" t="s">
        <v>763</v>
      </c>
      <c r="D6860" s="1156">
        <v>20.39</v>
      </c>
    </row>
    <row r="6861" spans="1:4" ht="11.85" hidden="1" customHeight="1" outlineLevel="4">
      <c r="A6861" s="1165">
        <v>4.3</v>
      </c>
      <c r="B6861" s="1159" t="s">
        <v>11354</v>
      </c>
      <c r="C6861" s="1154" t="s">
        <v>763</v>
      </c>
      <c r="D6861" s="1156">
        <v>21.92</v>
      </c>
    </row>
    <row r="6862" spans="1:4" ht="11.85" hidden="1" customHeight="1" outlineLevel="4">
      <c r="A6862" s="1154" t="s">
        <v>9981</v>
      </c>
      <c r="B6862" s="1159" t="s">
        <v>11355</v>
      </c>
      <c r="C6862" s="1154" t="s">
        <v>763</v>
      </c>
      <c r="D6862" s="1156">
        <v>30.08</v>
      </c>
    </row>
    <row r="6863" spans="1:4" ht="11.85" hidden="1" customHeight="1" outlineLevel="3" collapsed="1">
      <c r="A6863" s="1140"/>
      <c r="B6863" s="1145" t="s">
        <v>11356</v>
      </c>
      <c r="C6863" s="1140"/>
      <c r="D6863" s="1141">
        <v>14.16</v>
      </c>
    </row>
    <row r="6864" spans="1:4" ht="11.85" hidden="1" customHeight="1" outlineLevel="4">
      <c r="A6864" s="1166">
        <v>1.35</v>
      </c>
      <c r="B6864" s="1159" t="s">
        <v>11357</v>
      </c>
      <c r="C6864" s="1154" t="s">
        <v>763</v>
      </c>
      <c r="D6864" s="1156">
        <v>3.24</v>
      </c>
    </row>
    <row r="6865" spans="1:4" ht="11.85" hidden="1" customHeight="1" outlineLevel="4">
      <c r="A6865" s="1165">
        <v>1.6</v>
      </c>
      <c r="B6865" s="1159" t="s">
        <v>11358</v>
      </c>
      <c r="C6865" s="1154" t="s">
        <v>763</v>
      </c>
      <c r="D6865" s="1156">
        <v>3.84</v>
      </c>
    </row>
    <row r="6866" spans="1:4" ht="11.85" hidden="1" customHeight="1" outlineLevel="4">
      <c r="A6866" s="1165">
        <v>1.9</v>
      </c>
      <c r="B6866" s="1159" t="s">
        <v>11359</v>
      </c>
      <c r="C6866" s="1154" t="s">
        <v>763</v>
      </c>
      <c r="D6866" s="1156">
        <v>4.5599999999999996</v>
      </c>
    </row>
    <row r="6867" spans="1:4" ht="11.85" hidden="1" customHeight="1" outlineLevel="4">
      <c r="A6867" s="1165">
        <v>2.4</v>
      </c>
      <c r="B6867" s="1159" t="s">
        <v>11360</v>
      </c>
      <c r="C6867" s="1154" t="s">
        <v>763</v>
      </c>
      <c r="D6867" s="1156">
        <v>5.76</v>
      </c>
    </row>
    <row r="6868" spans="1:4" ht="11.85" hidden="1" customHeight="1" outlineLevel="4">
      <c r="A6868" s="1165">
        <v>2.7</v>
      </c>
      <c r="B6868" s="1159" t="s">
        <v>11361</v>
      </c>
      <c r="C6868" s="1154" t="s">
        <v>763</v>
      </c>
      <c r="D6868" s="1156">
        <v>6.48</v>
      </c>
    </row>
    <row r="6869" spans="1:4" ht="11.85" hidden="1" customHeight="1" outlineLevel="4">
      <c r="A6869" s="1166">
        <v>2.95</v>
      </c>
      <c r="B6869" s="1159" t="s">
        <v>11362</v>
      </c>
      <c r="C6869" s="1154" t="s">
        <v>763</v>
      </c>
      <c r="D6869" s="1156">
        <v>7.08</v>
      </c>
    </row>
    <row r="6870" spans="1:4" ht="11.85" hidden="1" customHeight="1" outlineLevel="4">
      <c r="A6870" s="1165">
        <v>3.2</v>
      </c>
      <c r="B6870" s="1159" t="s">
        <v>11363</v>
      </c>
      <c r="C6870" s="1154" t="s">
        <v>763</v>
      </c>
      <c r="D6870" s="1156">
        <v>7.68</v>
      </c>
    </row>
    <row r="6871" spans="1:4" ht="11.85" hidden="1" customHeight="1" outlineLevel="4">
      <c r="A6871" s="1165">
        <v>2.7</v>
      </c>
      <c r="B6871" s="1159" t="s">
        <v>11364</v>
      </c>
      <c r="C6871" s="1154" t="s">
        <v>763</v>
      </c>
      <c r="D6871" s="1156">
        <v>8.4</v>
      </c>
    </row>
    <row r="6872" spans="1:4" ht="11.85" hidden="1" customHeight="1" outlineLevel="4">
      <c r="A6872" s="1160">
        <v>4</v>
      </c>
      <c r="B6872" s="1159" t="s">
        <v>11365</v>
      </c>
      <c r="C6872" s="1154" t="s">
        <v>763</v>
      </c>
      <c r="D6872" s="1156">
        <v>9.6</v>
      </c>
    </row>
    <row r="6873" spans="1:4" ht="11.85" hidden="1" customHeight="1" outlineLevel="4">
      <c r="A6873" s="1165">
        <v>4.3</v>
      </c>
      <c r="B6873" s="1159" t="s">
        <v>11366</v>
      </c>
      <c r="C6873" s="1154" t="s">
        <v>763</v>
      </c>
      <c r="D6873" s="1156">
        <v>10.32</v>
      </c>
    </row>
    <row r="6874" spans="1:4" ht="11.85" hidden="1" customHeight="1" outlineLevel="4">
      <c r="A6874" s="1154" t="s">
        <v>9981</v>
      </c>
      <c r="B6874" s="1159" t="s">
        <v>11367</v>
      </c>
      <c r="C6874" s="1154" t="s">
        <v>763</v>
      </c>
      <c r="D6874" s="1156">
        <v>14.16</v>
      </c>
    </row>
    <row r="6875" spans="1:4" ht="11.85" hidden="1" customHeight="1" outlineLevel="3" collapsed="1">
      <c r="A6875" s="1140"/>
      <c r="B6875" s="1145" t="s">
        <v>11368</v>
      </c>
      <c r="C6875" s="1140"/>
      <c r="D6875" s="1141">
        <v>17</v>
      </c>
    </row>
    <row r="6876" spans="1:4" ht="11.85" hidden="1" customHeight="1" outlineLevel="4">
      <c r="A6876" s="1166">
        <v>1.35</v>
      </c>
      <c r="B6876" s="1159" t="s">
        <v>11369</v>
      </c>
      <c r="C6876" s="1154" t="s">
        <v>763</v>
      </c>
      <c r="D6876" s="1156">
        <v>3.89</v>
      </c>
    </row>
    <row r="6877" spans="1:4" ht="11.85" hidden="1" customHeight="1" outlineLevel="4">
      <c r="A6877" s="1165">
        <v>1.6</v>
      </c>
      <c r="B6877" s="1159" t="s">
        <v>11370</v>
      </c>
      <c r="C6877" s="1154" t="s">
        <v>763</v>
      </c>
      <c r="D6877" s="1156">
        <v>4.6100000000000003</v>
      </c>
    </row>
    <row r="6878" spans="1:4" ht="11.85" hidden="1" customHeight="1" outlineLevel="4">
      <c r="A6878" s="1165">
        <v>1.9</v>
      </c>
      <c r="B6878" s="1159" t="s">
        <v>11371</v>
      </c>
      <c r="C6878" s="1154" t="s">
        <v>763</v>
      </c>
      <c r="D6878" s="1156">
        <v>5.47</v>
      </c>
    </row>
    <row r="6879" spans="1:4" ht="11.85" hidden="1" customHeight="1" outlineLevel="4">
      <c r="A6879" s="1165">
        <v>2.4</v>
      </c>
      <c r="B6879" s="1159" t="s">
        <v>11372</v>
      </c>
      <c r="C6879" s="1154" t="s">
        <v>763</v>
      </c>
      <c r="D6879" s="1156">
        <v>6.92</v>
      </c>
    </row>
    <row r="6880" spans="1:4" ht="11.85" hidden="1" customHeight="1" outlineLevel="4">
      <c r="A6880" s="1165">
        <v>2.7</v>
      </c>
      <c r="B6880" s="1159" t="s">
        <v>11373</v>
      </c>
      <c r="C6880" s="1154" t="s">
        <v>763</v>
      </c>
      <c r="D6880" s="1156">
        <v>7.78</v>
      </c>
    </row>
    <row r="6881" spans="1:4" ht="11.85" hidden="1" customHeight="1" outlineLevel="4">
      <c r="A6881" s="1166">
        <v>2.95</v>
      </c>
      <c r="B6881" s="1159" t="s">
        <v>11374</v>
      </c>
      <c r="C6881" s="1154" t="s">
        <v>763</v>
      </c>
      <c r="D6881" s="1156">
        <v>8.5</v>
      </c>
    </row>
    <row r="6882" spans="1:4" ht="11.85" hidden="1" customHeight="1" outlineLevel="4">
      <c r="A6882" s="1165">
        <v>3.2</v>
      </c>
      <c r="B6882" s="1159" t="s">
        <v>11375</v>
      </c>
      <c r="C6882" s="1154" t="s">
        <v>763</v>
      </c>
      <c r="D6882" s="1156">
        <v>9.2200000000000006</v>
      </c>
    </row>
    <row r="6883" spans="1:4" ht="11.85" hidden="1" customHeight="1" outlineLevel="4">
      <c r="A6883" s="1165">
        <v>3.5</v>
      </c>
      <c r="B6883" s="1159" t="s">
        <v>11376</v>
      </c>
      <c r="C6883" s="1154" t="s">
        <v>763</v>
      </c>
      <c r="D6883" s="1156">
        <v>10.08</v>
      </c>
    </row>
    <row r="6884" spans="1:4" ht="11.85" hidden="1" customHeight="1" outlineLevel="4">
      <c r="A6884" s="1160">
        <v>4</v>
      </c>
      <c r="B6884" s="1159" t="s">
        <v>11377</v>
      </c>
      <c r="C6884" s="1154" t="s">
        <v>763</v>
      </c>
      <c r="D6884" s="1156">
        <v>11.53</v>
      </c>
    </row>
    <row r="6885" spans="1:4" ht="11.85" hidden="1" customHeight="1" outlineLevel="4">
      <c r="A6885" s="1165">
        <v>4.3</v>
      </c>
      <c r="B6885" s="1159" t="s">
        <v>11378</v>
      </c>
      <c r="C6885" s="1154" t="s">
        <v>763</v>
      </c>
      <c r="D6885" s="1156">
        <v>12.39</v>
      </c>
    </row>
    <row r="6886" spans="1:4" ht="11.85" hidden="1" customHeight="1" outlineLevel="4">
      <c r="A6886" s="1165">
        <v>5.9</v>
      </c>
      <c r="B6886" s="1159" t="s">
        <v>11379</v>
      </c>
      <c r="C6886" s="1154" t="s">
        <v>763</v>
      </c>
      <c r="D6886" s="1156">
        <v>17</v>
      </c>
    </row>
    <row r="6887" spans="1:4" ht="11.85" hidden="1" customHeight="1" outlineLevel="3" collapsed="1">
      <c r="A6887" s="1140"/>
      <c r="B6887" s="1145" t="s">
        <v>10383</v>
      </c>
      <c r="C6887" s="1140"/>
      <c r="D6887" s="1141">
        <v>24.59</v>
      </c>
    </row>
    <row r="6888" spans="1:4" ht="11.85" hidden="1" customHeight="1" outlineLevel="4">
      <c r="A6888" s="1154"/>
      <c r="B6888" s="1159" t="s">
        <v>11380</v>
      </c>
      <c r="C6888" s="1154" t="s">
        <v>763</v>
      </c>
      <c r="D6888" s="1156">
        <v>23.12</v>
      </c>
    </row>
    <row r="6889" spans="1:4" ht="11.85" hidden="1" customHeight="1" outlineLevel="4">
      <c r="A6889" s="1166">
        <v>2.75</v>
      </c>
      <c r="B6889" s="1159" t="s">
        <v>11381</v>
      </c>
      <c r="C6889" s="1154" t="s">
        <v>763</v>
      </c>
      <c r="D6889" s="1156">
        <v>12.3</v>
      </c>
    </row>
    <row r="6890" spans="1:4" ht="11.85" hidden="1" customHeight="1" outlineLevel="4">
      <c r="A6890" s="1154"/>
      <c r="B6890" s="1159" t="s">
        <v>11382</v>
      </c>
      <c r="C6890" s="1154" t="s">
        <v>763</v>
      </c>
      <c r="D6890" s="1156">
        <v>20</v>
      </c>
    </row>
    <row r="6891" spans="1:4" ht="11.85" hidden="1" customHeight="1" outlineLevel="4">
      <c r="A6891" s="1154"/>
      <c r="B6891" s="1159" t="s">
        <v>11383</v>
      </c>
      <c r="C6891" s="1154" t="s">
        <v>763</v>
      </c>
      <c r="D6891" s="1156">
        <v>24.59</v>
      </c>
    </row>
    <row r="6892" spans="1:4" ht="11.85" hidden="1" customHeight="1" outlineLevel="2" collapsed="1">
      <c r="A6892" s="1140"/>
      <c r="B6892" s="1143" t="s">
        <v>11384</v>
      </c>
      <c r="C6892" s="1140"/>
      <c r="D6892" s="1141">
        <v>32.51</v>
      </c>
    </row>
    <row r="6893" spans="1:4" ht="11.85" hidden="1" customHeight="1" outlineLevel="3" collapsed="1">
      <c r="A6893" s="1140"/>
      <c r="B6893" s="1145" t="s">
        <v>11385</v>
      </c>
      <c r="C6893" s="1140"/>
      <c r="D6893" s="1141">
        <v>30.08</v>
      </c>
    </row>
    <row r="6894" spans="1:4" ht="11.85" hidden="1" customHeight="1" outlineLevel="4">
      <c r="A6894" s="1166">
        <v>1.35</v>
      </c>
      <c r="B6894" s="1159" t="s">
        <v>11386</v>
      </c>
      <c r="C6894" s="1154" t="s">
        <v>763</v>
      </c>
      <c r="D6894" s="1156">
        <v>6.88</v>
      </c>
    </row>
    <row r="6895" spans="1:4" ht="11.85" hidden="1" customHeight="1" outlineLevel="4">
      <c r="A6895" s="1165">
        <v>1.6</v>
      </c>
      <c r="B6895" s="1159" t="s">
        <v>11387</v>
      </c>
      <c r="C6895" s="1154" t="s">
        <v>763</v>
      </c>
      <c r="D6895" s="1156">
        <v>8.16</v>
      </c>
    </row>
    <row r="6896" spans="1:4" ht="11.85" hidden="1" customHeight="1" outlineLevel="4">
      <c r="A6896" s="1165">
        <v>1.9</v>
      </c>
      <c r="B6896" s="1159" t="s">
        <v>11388</v>
      </c>
      <c r="C6896" s="1154" t="s">
        <v>763</v>
      </c>
      <c r="D6896" s="1156">
        <v>9.69</v>
      </c>
    </row>
    <row r="6897" spans="1:4" ht="11.85" hidden="1" customHeight="1" outlineLevel="4">
      <c r="A6897" s="1165">
        <v>2.4</v>
      </c>
      <c r="B6897" s="1159" t="s">
        <v>11389</v>
      </c>
      <c r="C6897" s="1154" t="s">
        <v>763</v>
      </c>
      <c r="D6897" s="1156">
        <v>12.24</v>
      </c>
    </row>
    <row r="6898" spans="1:4" ht="11.85" hidden="1" customHeight="1" outlineLevel="4">
      <c r="A6898" s="1165">
        <v>2.7</v>
      </c>
      <c r="B6898" s="1159" t="s">
        <v>11390</v>
      </c>
      <c r="C6898" s="1154" t="s">
        <v>763</v>
      </c>
      <c r="D6898" s="1156">
        <v>13.77</v>
      </c>
    </row>
    <row r="6899" spans="1:4" ht="11.85" hidden="1" customHeight="1" outlineLevel="4">
      <c r="A6899" s="1166">
        <v>2.95</v>
      </c>
      <c r="B6899" s="1159" t="s">
        <v>11391</v>
      </c>
      <c r="C6899" s="1154" t="s">
        <v>763</v>
      </c>
      <c r="D6899" s="1156">
        <v>15.04</v>
      </c>
    </row>
    <row r="6900" spans="1:4" ht="11.85" hidden="1" customHeight="1" outlineLevel="4">
      <c r="A6900" s="1165">
        <v>3.2</v>
      </c>
      <c r="B6900" s="1159" t="s">
        <v>11392</v>
      </c>
      <c r="C6900" s="1154" t="s">
        <v>763</v>
      </c>
      <c r="D6900" s="1156">
        <v>16.309999999999999</v>
      </c>
    </row>
    <row r="6901" spans="1:4" ht="11.85" hidden="1" customHeight="1" outlineLevel="4">
      <c r="A6901" s="1154" t="s">
        <v>10356</v>
      </c>
      <c r="B6901" s="1159" t="s">
        <v>11393</v>
      </c>
      <c r="C6901" s="1154" t="s">
        <v>763</v>
      </c>
      <c r="D6901" s="1156">
        <v>17.84</v>
      </c>
    </row>
    <row r="6902" spans="1:4" ht="11.85" hidden="1" customHeight="1" outlineLevel="4">
      <c r="A6902" s="1160">
        <v>4</v>
      </c>
      <c r="B6902" s="1159" t="s">
        <v>11394</v>
      </c>
      <c r="C6902" s="1154" t="s">
        <v>763</v>
      </c>
      <c r="D6902" s="1156">
        <v>20.39</v>
      </c>
    </row>
    <row r="6903" spans="1:4" ht="11.85" hidden="1" customHeight="1" outlineLevel="4">
      <c r="A6903" s="1154" t="s">
        <v>10017</v>
      </c>
      <c r="B6903" s="1159" t="s">
        <v>11395</v>
      </c>
      <c r="C6903" s="1154" t="s">
        <v>763</v>
      </c>
      <c r="D6903" s="1156">
        <v>21.92</v>
      </c>
    </row>
    <row r="6904" spans="1:4" ht="11.85" hidden="1" customHeight="1" outlineLevel="4">
      <c r="A6904" s="1154" t="s">
        <v>9981</v>
      </c>
      <c r="B6904" s="1159" t="s">
        <v>11396</v>
      </c>
      <c r="C6904" s="1154" t="s">
        <v>763</v>
      </c>
      <c r="D6904" s="1156">
        <v>30.08</v>
      </c>
    </row>
    <row r="6905" spans="1:4" ht="11.85" hidden="1" customHeight="1" outlineLevel="3" collapsed="1">
      <c r="A6905" s="1140"/>
      <c r="B6905" s="1145" t="s">
        <v>11397</v>
      </c>
      <c r="C6905" s="1140"/>
      <c r="D6905" s="1141">
        <v>14.16</v>
      </c>
    </row>
    <row r="6906" spans="1:4" ht="11.85" hidden="1" customHeight="1" outlineLevel="4">
      <c r="A6906" s="1166">
        <v>1.35</v>
      </c>
      <c r="B6906" s="1159" t="s">
        <v>11398</v>
      </c>
      <c r="C6906" s="1154" t="s">
        <v>763</v>
      </c>
      <c r="D6906" s="1156">
        <v>3.24</v>
      </c>
    </row>
    <row r="6907" spans="1:4" ht="11.85" hidden="1" customHeight="1" outlineLevel="4">
      <c r="A6907" s="1165">
        <v>1.6</v>
      </c>
      <c r="B6907" s="1159" t="s">
        <v>11399</v>
      </c>
      <c r="C6907" s="1154" t="s">
        <v>763</v>
      </c>
      <c r="D6907" s="1156">
        <v>3.84</v>
      </c>
    </row>
    <row r="6908" spans="1:4" ht="11.85" hidden="1" customHeight="1" outlineLevel="4">
      <c r="A6908" s="1165">
        <v>1.9</v>
      </c>
      <c r="B6908" s="1159" t="s">
        <v>11400</v>
      </c>
      <c r="C6908" s="1154" t="s">
        <v>763</v>
      </c>
      <c r="D6908" s="1156">
        <v>4.5599999999999996</v>
      </c>
    </row>
    <row r="6909" spans="1:4" ht="11.85" hidden="1" customHeight="1" outlineLevel="4">
      <c r="A6909" s="1165">
        <v>2.4</v>
      </c>
      <c r="B6909" s="1159" t="s">
        <v>11401</v>
      </c>
      <c r="C6909" s="1154" t="s">
        <v>763</v>
      </c>
      <c r="D6909" s="1156">
        <v>5.76</v>
      </c>
    </row>
    <row r="6910" spans="1:4" ht="11.85" hidden="1" customHeight="1" outlineLevel="4">
      <c r="A6910" s="1165">
        <v>2.7</v>
      </c>
      <c r="B6910" s="1159" t="s">
        <v>11402</v>
      </c>
      <c r="C6910" s="1154" t="s">
        <v>763</v>
      </c>
      <c r="D6910" s="1156">
        <v>6.48</v>
      </c>
    </row>
    <row r="6911" spans="1:4" ht="11.85" hidden="1" customHeight="1" outlineLevel="4">
      <c r="A6911" s="1166">
        <v>2.95</v>
      </c>
      <c r="B6911" s="1159" t="s">
        <v>11403</v>
      </c>
      <c r="C6911" s="1154" t="s">
        <v>763</v>
      </c>
      <c r="D6911" s="1156">
        <v>7.08</v>
      </c>
    </row>
    <row r="6912" spans="1:4" ht="11.85" hidden="1" customHeight="1" outlineLevel="4">
      <c r="A6912" s="1165">
        <v>3.2</v>
      </c>
      <c r="B6912" s="1159" t="s">
        <v>11404</v>
      </c>
      <c r="C6912" s="1154" t="s">
        <v>763</v>
      </c>
      <c r="D6912" s="1156">
        <v>7.68</v>
      </c>
    </row>
    <row r="6913" spans="1:4" ht="11.85" hidden="1" customHeight="1" outlineLevel="4">
      <c r="A6913" s="1154" t="s">
        <v>10356</v>
      </c>
      <c r="B6913" s="1159" t="s">
        <v>11405</v>
      </c>
      <c r="C6913" s="1154" t="s">
        <v>763</v>
      </c>
      <c r="D6913" s="1156">
        <v>8.4</v>
      </c>
    </row>
    <row r="6914" spans="1:4" ht="11.85" hidden="1" customHeight="1" outlineLevel="4">
      <c r="A6914" s="1160">
        <v>4</v>
      </c>
      <c r="B6914" s="1159" t="s">
        <v>11406</v>
      </c>
      <c r="C6914" s="1154" t="s">
        <v>763</v>
      </c>
      <c r="D6914" s="1156">
        <v>9.6</v>
      </c>
    </row>
    <row r="6915" spans="1:4" ht="11.85" hidden="1" customHeight="1" outlineLevel="4">
      <c r="A6915" s="1154" t="s">
        <v>10017</v>
      </c>
      <c r="B6915" s="1159" t="s">
        <v>11407</v>
      </c>
      <c r="C6915" s="1154" t="s">
        <v>763</v>
      </c>
      <c r="D6915" s="1156">
        <v>10.32</v>
      </c>
    </row>
    <row r="6916" spans="1:4" ht="11.85" hidden="1" customHeight="1" outlineLevel="4">
      <c r="A6916" s="1154" t="s">
        <v>9981</v>
      </c>
      <c r="B6916" s="1159" t="s">
        <v>11408</v>
      </c>
      <c r="C6916" s="1154" t="s">
        <v>763</v>
      </c>
      <c r="D6916" s="1156">
        <v>14.16</v>
      </c>
    </row>
    <row r="6917" spans="1:4" ht="11.85" hidden="1" customHeight="1" outlineLevel="3" collapsed="1">
      <c r="A6917" s="1140"/>
      <c r="B6917" s="1145" t="s">
        <v>11409</v>
      </c>
      <c r="C6917" s="1140"/>
      <c r="D6917" s="1141">
        <v>17</v>
      </c>
    </row>
    <row r="6918" spans="1:4" ht="11.85" hidden="1" customHeight="1" outlineLevel="4">
      <c r="A6918" s="1166">
        <v>1.35</v>
      </c>
      <c r="B6918" s="1159" t="s">
        <v>11410</v>
      </c>
      <c r="C6918" s="1154" t="s">
        <v>763</v>
      </c>
      <c r="D6918" s="1156">
        <v>3.89</v>
      </c>
    </row>
    <row r="6919" spans="1:4" ht="11.85" hidden="1" customHeight="1" outlineLevel="4">
      <c r="A6919" s="1165">
        <v>1.6</v>
      </c>
      <c r="B6919" s="1159" t="s">
        <v>11411</v>
      </c>
      <c r="C6919" s="1154" t="s">
        <v>763</v>
      </c>
      <c r="D6919" s="1156">
        <v>4.6100000000000003</v>
      </c>
    </row>
    <row r="6920" spans="1:4" ht="11.85" hidden="1" customHeight="1" outlineLevel="4">
      <c r="A6920" s="1165">
        <v>1.9</v>
      </c>
      <c r="B6920" s="1159" t="s">
        <v>11412</v>
      </c>
      <c r="C6920" s="1154" t="s">
        <v>763</v>
      </c>
      <c r="D6920" s="1156">
        <v>5.47</v>
      </c>
    </row>
    <row r="6921" spans="1:4" ht="11.85" hidden="1" customHeight="1" outlineLevel="4">
      <c r="A6921" s="1165">
        <v>2.4</v>
      </c>
      <c r="B6921" s="1159" t="s">
        <v>11413</v>
      </c>
      <c r="C6921" s="1154" t="s">
        <v>763</v>
      </c>
      <c r="D6921" s="1156">
        <v>6.92</v>
      </c>
    </row>
    <row r="6922" spans="1:4" ht="11.85" hidden="1" customHeight="1" outlineLevel="4">
      <c r="A6922" s="1165">
        <v>2.7</v>
      </c>
      <c r="B6922" s="1159" t="s">
        <v>11414</v>
      </c>
      <c r="C6922" s="1154" t="s">
        <v>763</v>
      </c>
      <c r="D6922" s="1156">
        <v>7.78</v>
      </c>
    </row>
    <row r="6923" spans="1:4" ht="11.85" hidden="1" customHeight="1" outlineLevel="4">
      <c r="A6923" s="1166">
        <v>2.95</v>
      </c>
      <c r="B6923" s="1159" t="s">
        <v>11415</v>
      </c>
      <c r="C6923" s="1154" t="s">
        <v>763</v>
      </c>
      <c r="D6923" s="1156">
        <v>8.5</v>
      </c>
    </row>
    <row r="6924" spans="1:4" ht="11.85" hidden="1" customHeight="1" outlineLevel="4">
      <c r="A6924" s="1165">
        <v>3.2</v>
      </c>
      <c r="B6924" s="1159" t="s">
        <v>11416</v>
      </c>
      <c r="C6924" s="1154" t="s">
        <v>763</v>
      </c>
      <c r="D6924" s="1156">
        <v>9.2200000000000006</v>
      </c>
    </row>
    <row r="6925" spans="1:4" ht="11.85" hidden="1" customHeight="1" outlineLevel="4">
      <c r="A6925" s="1160">
        <v>4</v>
      </c>
      <c r="B6925" s="1159" t="s">
        <v>11417</v>
      </c>
      <c r="C6925" s="1154" t="s">
        <v>763</v>
      </c>
      <c r="D6925" s="1156">
        <v>11.53</v>
      </c>
    </row>
    <row r="6926" spans="1:4" ht="11.85" hidden="1" customHeight="1" outlineLevel="4">
      <c r="A6926" s="1165">
        <v>4.3</v>
      </c>
      <c r="B6926" s="1159" t="s">
        <v>11418</v>
      </c>
      <c r="C6926" s="1154" t="s">
        <v>763</v>
      </c>
      <c r="D6926" s="1156">
        <v>12.39</v>
      </c>
    </row>
    <row r="6927" spans="1:4" ht="11.85" hidden="1" customHeight="1" outlineLevel="4">
      <c r="A6927" s="1165">
        <v>5.9</v>
      </c>
      <c r="B6927" s="1159" t="s">
        <v>11419</v>
      </c>
      <c r="C6927" s="1154" t="s">
        <v>763</v>
      </c>
      <c r="D6927" s="1156">
        <v>17</v>
      </c>
    </row>
    <row r="6928" spans="1:4" ht="11.85" hidden="1" customHeight="1" outlineLevel="3" collapsed="1">
      <c r="A6928" s="1140"/>
      <c r="B6928" s="1145" t="s">
        <v>10383</v>
      </c>
      <c r="C6928" s="1140"/>
      <c r="D6928" s="1141">
        <v>32.51</v>
      </c>
    </row>
    <row r="6929" spans="1:4" ht="11.85" hidden="1" customHeight="1" outlineLevel="4">
      <c r="A6929" s="1166">
        <v>2.75</v>
      </c>
      <c r="B6929" s="1159" t="s">
        <v>11420</v>
      </c>
      <c r="C6929" s="1154" t="s">
        <v>763</v>
      </c>
      <c r="D6929" s="1156">
        <v>12.3</v>
      </c>
    </row>
    <row r="6930" spans="1:4" ht="11.85" hidden="1" customHeight="1" outlineLevel="4">
      <c r="A6930" s="1154"/>
      <c r="B6930" s="1159" t="s">
        <v>11421</v>
      </c>
      <c r="C6930" s="1154" t="s">
        <v>763</v>
      </c>
      <c r="D6930" s="1156">
        <v>24.59</v>
      </c>
    </row>
    <row r="6931" spans="1:4" ht="11.85" hidden="1" customHeight="1" outlineLevel="4">
      <c r="A6931" s="1166">
        <v>2.75</v>
      </c>
      <c r="B6931" s="1159" t="s">
        <v>11422</v>
      </c>
      <c r="C6931" s="1154" t="s">
        <v>763</v>
      </c>
      <c r="D6931" s="1156">
        <v>16.260000000000002</v>
      </c>
    </row>
    <row r="6932" spans="1:4" ht="11.85" hidden="1" customHeight="1" outlineLevel="4">
      <c r="A6932" s="1154"/>
      <c r="B6932" s="1159" t="s">
        <v>11423</v>
      </c>
      <c r="C6932" s="1154" t="s">
        <v>763</v>
      </c>
      <c r="D6932" s="1156">
        <v>32.51</v>
      </c>
    </row>
    <row r="6933" spans="1:4" ht="11.85" hidden="1" customHeight="1" outlineLevel="2" collapsed="1">
      <c r="A6933" s="1140"/>
      <c r="B6933" s="1143" t="s">
        <v>11424</v>
      </c>
      <c r="C6933" s="1140"/>
      <c r="D6933" s="1141">
        <v>32.51</v>
      </c>
    </row>
    <row r="6934" spans="1:4" ht="11.85" hidden="1" customHeight="1" outlineLevel="3" collapsed="1">
      <c r="A6934" s="1140"/>
      <c r="B6934" s="1145" t="s">
        <v>11425</v>
      </c>
      <c r="C6934" s="1140"/>
      <c r="D6934" s="1141">
        <v>30.08</v>
      </c>
    </row>
    <row r="6935" spans="1:4" ht="11.85" hidden="1" customHeight="1" outlineLevel="4">
      <c r="A6935" s="1166">
        <v>1.35</v>
      </c>
      <c r="B6935" s="1159" t="s">
        <v>11426</v>
      </c>
      <c r="C6935" s="1154" t="s">
        <v>763</v>
      </c>
      <c r="D6935" s="1156">
        <v>6.88</v>
      </c>
    </row>
    <row r="6936" spans="1:4" ht="11.85" hidden="1" customHeight="1" outlineLevel="4">
      <c r="A6936" s="1165">
        <v>1.6</v>
      </c>
      <c r="B6936" s="1159" t="s">
        <v>11427</v>
      </c>
      <c r="C6936" s="1154" t="s">
        <v>763</v>
      </c>
      <c r="D6936" s="1156">
        <v>8.16</v>
      </c>
    </row>
    <row r="6937" spans="1:4" ht="11.85" hidden="1" customHeight="1" outlineLevel="4">
      <c r="A6937" s="1165">
        <v>1.9</v>
      </c>
      <c r="B6937" s="1159" t="s">
        <v>11428</v>
      </c>
      <c r="C6937" s="1154" t="s">
        <v>763</v>
      </c>
      <c r="D6937" s="1156">
        <v>9.69</v>
      </c>
    </row>
    <row r="6938" spans="1:4" ht="11.85" hidden="1" customHeight="1" outlineLevel="4">
      <c r="A6938" s="1165">
        <v>2.4</v>
      </c>
      <c r="B6938" s="1159" t="s">
        <v>11429</v>
      </c>
      <c r="C6938" s="1154" t="s">
        <v>763</v>
      </c>
      <c r="D6938" s="1156">
        <v>12.24</v>
      </c>
    </row>
    <row r="6939" spans="1:4" ht="11.85" hidden="1" customHeight="1" outlineLevel="4">
      <c r="A6939" s="1165">
        <v>2.7</v>
      </c>
      <c r="B6939" s="1159" t="s">
        <v>11430</v>
      </c>
      <c r="C6939" s="1154" t="s">
        <v>763</v>
      </c>
      <c r="D6939" s="1156">
        <v>13.77</v>
      </c>
    </row>
    <row r="6940" spans="1:4" ht="11.85" hidden="1" customHeight="1" outlineLevel="4">
      <c r="A6940" s="1154" t="s">
        <v>9942</v>
      </c>
      <c r="B6940" s="1159" t="s">
        <v>11431</v>
      </c>
      <c r="C6940" s="1154" t="s">
        <v>763</v>
      </c>
      <c r="D6940" s="1156">
        <v>15.04</v>
      </c>
    </row>
    <row r="6941" spans="1:4" ht="11.85" hidden="1" customHeight="1" outlineLevel="4">
      <c r="A6941" s="1165">
        <v>3.2</v>
      </c>
      <c r="B6941" s="1159" t="s">
        <v>11432</v>
      </c>
      <c r="C6941" s="1154" t="s">
        <v>763</v>
      </c>
      <c r="D6941" s="1156">
        <v>16.309999999999999</v>
      </c>
    </row>
    <row r="6942" spans="1:4" ht="11.85" hidden="1" customHeight="1" outlineLevel="4">
      <c r="A6942" s="1154" t="s">
        <v>10356</v>
      </c>
      <c r="B6942" s="1159" t="s">
        <v>11433</v>
      </c>
      <c r="C6942" s="1154" t="s">
        <v>763</v>
      </c>
      <c r="D6942" s="1156">
        <v>17.84</v>
      </c>
    </row>
    <row r="6943" spans="1:4" ht="11.85" hidden="1" customHeight="1" outlineLevel="4">
      <c r="A6943" s="1160">
        <v>4</v>
      </c>
      <c r="B6943" s="1159" t="s">
        <v>11434</v>
      </c>
      <c r="C6943" s="1154" t="s">
        <v>763</v>
      </c>
      <c r="D6943" s="1156">
        <v>20.39</v>
      </c>
    </row>
    <row r="6944" spans="1:4" ht="11.85" hidden="1" customHeight="1" outlineLevel="4">
      <c r="A6944" s="1154" t="s">
        <v>10017</v>
      </c>
      <c r="B6944" s="1159" t="s">
        <v>11435</v>
      </c>
      <c r="C6944" s="1154" t="s">
        <v>763</v>
      </c>
      <c r="D6944" s="1156">
        <v>21.92</v>
      </c>
    </row>
    <row r="6945" spans="1:4" ht="11.85" hidden="1" customHeight="1" outlineLevel="4">
      <c r="A6945" s="1154" t="s">
        <v>9981</v>
      </c>
      <c r="B6945" s="1159" t="s">
        <v>11436</v>
      </c>
      <c r="C6945" s="1154" t="s">
        <v>763</v>
      </c>
      <c r="D6945" s="1156">
        <v>30.08</v>
      </c>
    </row>
    <row r="6946" spans="1:4" ht="11.85" hidden="1" customHeight="1" outlineLevel="3" collapsed="1">
      <c r="A6946" s="1140"/>
      <c r="B6946" s="1145" t="s">
        <v>11437</v>
      </c>
      <c r="C6946" s="1140"/>
      <c r="D6946" s="1141">
        <v>14.16</v>
      </c>
    </row>
    <row r="6947" spans="1:4" ht="11.85" hidden="1" customHeight="1" outlineLevel="4">
      <c r="A6947" s="1166">
        <v>1.35</v>
      </c>
      <c r="B6947" s="1159" t="s">
        <v>11438</v>
      </c>
      <c r="C6947" s="1154" t="s">
        <v>763</v>
      </c>
      <c r="D6947" s="1156">
        <v>3.24</v>
      </c>
    </row>
    <row r="6948" spans="1:4" ht="11.85" hidden="1" customHeight="1" outlineLevel="4">
      <c r="A6948" s="1165">
        <v>1.6</v>
      </c>
      <c r="B6948" s="1159" t="s">
        <v>11439</v>
      </c>
      <c r="C6948" s="1154" t="s">
        <v>763</v>
      </c>
      <c r="D6948" s="1156">
        <v>3.84</v>
      </c>
    </row>
    <row r="6949" spans="1:4" ht="11.85" hidden="1" customHeight="1" outlineLevel="4">
      <c r="A6949" s="1165">
        <v>1.9</v>
      </c>
      <c r="B6949" s="1159" t="s">
        <v>11440</v>
      </c>
      <c r="C6949" s="1154" t="s">
        <v>763</v>
      </c>
      <c r="D6949" s="1156">
        <v>4.5599999999999996</v>
      </c>
    </row>
    <row r="6950" spans="1:4" ht="11.85" hidden="1" customHeight="1" outlineLevel="4">
      <c r="A6950" s="1154" t="s">
        <v>9937</v>
      </c>
      <c r="B6950" s="1159" t="s">
        <v>11441</v>
      </c>
      <c r="C6950" s="1154" t="s">
        <v>763</v>
      </c>
      <c r="D6950" s="1156">
        <v>5.76</v>
      </c>
    </row>
    <row r="6951" spans="1:4" ht="11.85" hidden="1" customHeight="1" outlineLevel="4">
      <c r="A6951" s="1165">
        <v>2.7</v>
      </c>
      <c r="B6951" s="1159" t="s">
        <v>11442</v>
      </c>
      <c r="C6951" s="1154" t="s">
        <v>763</v>
      </c>
      <c r="D6951" s="1156">
        <v>6.48</v>
      </c>
    </row>
    <row r="6952" spans="1:4" ht="11.85" hidden="1" customHeight="1" outlineLevel="4">
      <c r="A6952" s="1154" t="s">
        <v>9942</v>
      </c>
      <c r="B6952" s="1159" t="s">
        <v>11443</v>
      </c>
      <c r="C6952" s="1154" t="s">
        <v>763</v>
      </c>
      <c r="D6952" s="1156">
        <v>7.08</v>
      </c>
    </row>
    <row r="6953" spans="1:4" ht="11.85" hidden="1" customHeight="1" outlineLevel="4">
      <c r="A6953" s="1165">
        <v>3.2</v>
      </c>
      <c r="B6953" s="1159" t="s">
        <v>11444</v>
      </c>
      <c r="C6953" s="1154" t="s">
        <v>763</v>
      </c>
      <c r="D6953" s="1156">
        <v>7.68</v>
      </c>
    </row>
    <row r="6954" spans="1:4" ht="11.85" hidden="1" customHeight="1" outlineLevel="4">
      <c r="A6954" s="1154" t="s">
        <v>10356</v>
      </c>
      <c r="B6954" s="1159" t="s">
        <v>11445</v>
      </c>
      <c r="C6954" s="1154" t="s">
        <v>763</v>
      </c>
      <c r="D6954" s="1156">
        <v>8.4</v>
      </c>
    </row>
    <row r="6955" spans="1:4" ht="11.85" hidden="1" customHeight="1" outlineLevel="4">
      <c r="A6955" s="1160">
        <v>4</v>
      </c>
      <c r="B6955" s="1159" t="s">
        <v>11446</v>
      </c>
      <c r="C6955" s="1154" t="s">
        <v>763</v>
      </c>
      <c r="D6955" s="1156">
        <v>9.6</v>
      </c>
    </row>
    <row r="6956" spans="1:4" ht="11.85" hidden="1" customHeight="1" outlineLevel="4">
      <c r="A6956" s="1154" t="s">
        <v>10017</v>
      </c>
      <c r="B6956" s="1159" t="s">
        <v>11447</v>
      </c>
      <c r="C6956" s="1154" t="s">
        <v>763</v>
      </c>
      <c r="D6956" s="1156">
        <v>10.32</v>
      </c>
    </row>
    <row r="6957" spans="1:4" ht="11.85" hidden="1" customHeight="1" outlineLevel="4">
      <c r="A6957" s="1154" t="s">
        <v>9981</v>
      </c>
      <c r="B6957" s="1159" t="s">
        <v>11448</v>
      </c>
      <c r="C6957" s="1154" t="s">
        <v>763</v>
      </c>
      <c r="D6957" s="1156">
        <v>14.16</v>
      </c>
    </row>
    <row r="6958" spans="1:4" ht="11.85" hidden="1" customHeight="1" outlineLevel="3" collapsed="1">
      <c r="A6958" s="1140"/>
      <c r="B6958" s="1145" t="s">
        <v>11449</v>
      </c>
      <c r="C6958" s="1140"/>
      <c r="D6958" s="1141">
        <v>17</v>
      </c>
    </row>
    <row r="6959" spans="1:4" ht="11.85" hidden="1" customHeight="1" outlineLevel="4">
      <c r="A6959" s="1166">
        <v>1.35</v>
      </c>
      <c r="B6959" s="1159" t="s">
        <v>11450</v>
      </c>
      <c r="C6959" s="1154" t="s">
        <v>763</v>
      </c>
      <c r="D6959" s="1156">
        <v>3.89</v>
      </c>
    </row>
    <row r="6960" spans="1:4" ht="11.85" hidden="1" customHeight="1" outlineLevel="4">
      <c r="A6960" s="1165">
        <v>1.6</v>
      </c>
      <c r="B6960" s="1159" t="s">
        <v>11451</v>
      </c>
      <c r="C6960" s="1154" t="s">
        <v>763</v>
      </c>
      <c r="D6960" s="1156">
        <v>4.6100000000000003</v>
      </c>
    </row>
    <row r="6961" spans="1:4" ht="11.85" hidden="1" customHeight="1" outlineLevel="4">
      <c r="A6961" s="1165">
        <v>1.9</v>
      </c>
      <c r="B6961" s="1159" t="s">
        <v>11452</v>
      </c>
      <c r="C6961" s="1154" t="s">
        <v>763</v>
      </c>
      <c r="D6961" s="1156">
        <v>5.47</v>
      </c>
    </row>
    <row r="6962" spans="1:4" ht="11.85" hidden="1" customHeight="1" outlineLevel="4">
      <c r="A6962" s="1165">
        <v>2.4</v>
      </c>
      <c r="B6962" s="1159" t="s">
        <v>11453</v>
      </c>
      <c r="C6962" s="1154" t="s">
        <v>763</v>
      </c>
      <c r="D6962" s="1156">
        <v>6.92</v>
      </c>
    </row>
    <row r="6963" spans="1:4" ht="11.85" hidden="1" customHeight="1" outlineLevel="4">
      <c r="A6963" s="1165">
        <v>2.7</v>
      </c>
      <c r="B6963" s="1159" t="s">
        <v>11454</v>
      </c>
      <c r="C6963" s="1154" t="s">
        <v>763</v>
      </c>
      <c r="D6963" s="1156">
        <v>7.78</v>
      </c>
    </row>
    <row r="6964" spans="1:4" ht="11.85" hidden="1" customHeight="1" outlineLevel="4">
      <c r="A6964" s="1166">
        <v>2.95</v>
      </c>
      <c r="B6964" s="1159" t="s">
        <v>11455</v>
      </c>
      <c r="C6964" s="1154" t="s">
        <v>763</v>
      </c>
      <c r="D6964" s="1156">
        <v>8.5</v>
      </c>
    </row>
    <row r="6965" spans="1:4" ht="11.85" hidden="1" customHeight="1" outlineLevel="4">
      <c r="A6965" s="1165">
        <v>3.2</v>
      </c>
      <c r="B6965" s="1159" t="s">
        <v>11456</v>
      </c>
      <c r="C6965" s="1154" t="s">
        <v>763</v>
      </c>
      <c r="D6965" s="1156">
        <v>9.2200000000000006</v>
      </c>
    </row>
    <row r="6966" spans="1:4" ht="11.85" hidden="1" customHeight="1" outlineLevel="4">
      <c r="A6966" s="1160">
        <v>4</v>
      </c>
      <c r="B6966" s="1159" t="s">
        <v>11457</v>
      </c>
      <c r="C6966" s="1154" t="s">
        <v>763</v>
      </c>
      <c r="D6966" s="1156">
        <v>11.53</v>
      </c>
    </row>
    <row r="6967" spans="1:4" ht="11.85" hidden="1" customHeight="1" outlineLevel="4">
      <c r="A6967" s="1165">
        <v>4.3</v>
      </c>
      <c r="B6967" s="1159" t="s">
        <v>11458</v>
      </c>
      <c r="C6967" s="1154" t="s">
        <v>763</v>
      </c>
      <c r="D6967" s="1156">
        <v>12.39</v>
      </c>
    </row>
    <row r="6968" spans="1:4" ht="11.85" hidden="1" customHeight="1" outlineLevel="4">
      <c r="A6968" s="1165">
        <v>5.9</v>
      </c>
      <c r="B6968" s="1159" t="s">
        <v>11459</v>
      </c>
      <c r="C6968" s="1154" t="s">
        <v>763</v>
      </c>
      <c r="D6968" s="1156">
        <v>17</v>
      </c>
    </row>
    <row r="6969" spans="1:4" ht="11.85" hidden="1" customHeight="1" outlineLevel="3" collapsed="1">
      <c r="A6969" s="1140"/>
      <c r="B6969" s="1145" t="s">
        <v>10383</v>
      </c>
      <c r="C6969" s="1140"/>
      <c r="D6969" s="1141">
        <v>32.51</v>
      </c>
    </row>
    <row r="6970" spans="1:4" ht="11.85" hidden="1" customHeight="1" outlineLevel="4">
      <c r="A6970" s="1166">
        <v>2.75</v>
      </c>
      <c r="B6970" s="1159" t="s">
        <v>11460</v>
      </c>
      <c r="C6970" s="1154" t="s">
        <v>763</v>
      </c>
      <c r="D6970" s="1156">
        <v>12.55</v>
      </c>
    </row>
    <row r="6971" spans="1:4" ht="11.85" hidden="1" customHeight="1" outlineLevel="4">
      <c r="A6971" s="1160">
        <v>4023</v>
      </c>
      <c r="B6971" s="1159" t="s">
        <v>11461</v>
      </c>
      <c r="C6971" s="1154" t="s">
        <v>763</v>
      </c>
      <c r="D6971" s="1156">
        <v>24.59</v>
      </c>
    </row>
    <row r="6972" spans="1:4" ht="11.85" hidden="1" customHeight="1" outlineLevel="4">
      <c r="A6972" s="1166">
        <v>2.5499999999999998</v>
      </c>
      <c r="B6972" s="1159" t="s">
        <v>11462</v>
      </c>
      <c r="C6972" s="1154" t="s">
        <v>763</v>
      </c>
      <c r="D6972" s="1156">
        <v>15.37</v>
      </c>
    </row>
    <row r="6973" spans="1:4" ht="11.85" hidden="1" customHeight="1" outlineLevel="4">
      <c r="A6973" s="1166">
        <v>2.75</v>
      </c>
      <c r="B6973" s="1159" t="s">
        <v>11463</v>
      </c>
      <c r="C6973" s="1154" t="s">
        <v>763</v>
      </c>
      <c r="D6973" s="1156">
        <v>11.28</v>
      </c>
    </row>
    <row r="6974" spans="1:4" ht="11.85" hidden="1" customHeight="1" outlineLevel="4">
      <c r="A6974" s="1166">
        <v>2.95</v>
      </c>
      <c r="B6974" s="1159" t="s">
        <v>11464</v>
      </c>
      <c r="C6974" s="1154" t="s">
        <v>763</v>
      </c>
      <c r="D6974" s="1156">
        <v>17.79</v>
      </c>
    </row>
    <row r="6975" spans="1:4" ht="11.85" hidden="1" customHeight="1" outlineLevel="4">
      <c r="A6975" s="1154"/>
      <c r="B6975" s="1159" t="s">
        <v>11465</v>
      </c>
      <c r="C6975" s="1154" t="s">
        <v>763</v>
      </c>
      <c r="D6975" s="1156">
        <v>32.51</v>
      </c>
    </row>
    <row r="6976" spans="1:4" ht="11.85" hidden="1" customHeight="1" outlineLevel="2" collapsed="1">
      <c r="A6976" s="1140"/>
      <c r="B6976" s="1143" t="s">
        <v>11466</v>
      </c>
      <c r="C6976" s="1140"/>
      <c r="D6976" s="1141">
        <v>30.08</v>
      </c>
    </row>
    <row r="6977" spans="1:4" ht="11.85" hidden="1" customHeight="1" outlineLevel="3" collapsed="1">
      <c r="A6977" s="1140"/>
      <c r="B6977" s="1145" t="s">
        <v>11467</v>
      </c>
      <c r="C6977" s="1140"/>
      <c r="D6977" s="1141">
        <v>30.08</v>
      </c>
    </row>
    <row r="6978" spans="1:4" ht="11.85" hidden="1" customHeight="1" outlineLevel="4">
      <c r="A6978" s="1166">
        <v>1.35</v>
      </c>
      <c r="B6978" s="1159" t="s">
        <v>11468</v>
      </c>
      <c r="C6978" s="1154" t="s">
        <v>763</v>
      </c>
      <c r="D6978" s="1156">
        <v>6.88</v>
      </c>
    </row>
    <row r="6979" spans="1:4" ht="11.85" hidden="1" customHeight="1" outlineLevel="4">
      <c r="A6979" s="1165">
        <v>1.6</v>
      </c>
      <c r="B6979" s="1159" t="s">
        <v>11469</v>
      </c>
      <c r="C6979" s="1154" t="s">
        <v>763</v>
      </c>
      <c r="D6979" s="1156">
        <v>8.16</v>
      </c>
    </row>
    <row r="6980" spans="1:4" ht="11.85" hidden="1" customHeight="1" outlineLevel="4">
      <c r="A6980" s="1165">
        <v>1.9</v>
      </c>
      <c r="B6980" s="1159" t="s">
        <v>11470</v>
      </c>
      <c r="C6980" s="1154" t="s">
        <v>763</v>
      </c>
      <c r="D6980" s="1156">
        <v>9.69</v>
      </c>
    </row>
    <row r="6981" spans="1:4" ht="11.85" hidden="1" customHeight="1" outlineLevel="4">
      <c r="A6981" s="1165">
        <v>2.4</v>
      </c>
      <c r="B6981" s="1159" t="s">
        <v>11471</v>
      </c>
      <c r="C6981" s="1154" t="s">
        <v>763</v>
      </c>
      <c r="D6981" s="1156">
        <v>12.24</v>
      </c>
    </row>
    <row r="6982" spans="1:4" ht="11.85" hidden="1" customHeight="1" outlineLevel="4">
      <c r="A6982" s="1165">
        <v>2.7</v>
      </c>
      <c r="B6982" s="1159" t="s">
        <v>11472</v>
      </c>
      <c r="C6982" s="1154" t="s">
        <v>763</v>
      </c>
      <c r="D6982" s="1156">
        <v>13.77</v>
      </c>
    </row>
    <row r="6983" spans="1:4" ht="11.85" hidden="1" customHeight="1" outlineLevel="4">
      <c r="A6983" s="1166">
        <v>2.95</v>
      </c>
      <c r="B6983" s="1159" t="s">
        <v>11473</v>
      </c>
      <c r="C6983" s="1154" t="s">
        <v>763</v>
      </c>
      <c r="D6983" s="1156">
        <v>15.04</v>
      </c>
    </row>
    <row r="6984" spans="1:4" ht="11.85" hidden="1" customHeight="1" outlineLevel="4">
      <c r="A6984" s="1165">
        <v>3.2</v>
      </c>
      <c r="B6984" s="1159" t="s">
        <v>11474</v>
      </c>
      <c r="C6984" s="1154" t="s">
        <v>763</v>
      </c>
      <c r="D6984" s="1156">
        <v>16.309999999999999</v>
      </c>
    </row>
    <row r="6985" spans="1:4" ht="11.85" hidden="1" customHeight="1" outlineLevel="4">
      <c r="A6985" s="1154" t="s">
        <v>10356</v>
      </c>
      <c r="B6985" s="1159" t="s">
        <v>11475</v>
      </c>
      <c r="C6985" s="1154" t="s">
        <v>763</v>
      </c>
      <c r="D6985" s="1156">
        <v>17.84</v>
      </c>
    </row>
    <row r="6986" spans="1:4" ht="11.85" hidden="1" customHeight="1" outlineLevel="4">
      <c r="A6986" s="1165">
        <v>4.3</v>
      </c>
      <c r="B6986" s="1159" t="s">
        <v>11476</v>
      </c>
      <c r="C6986" s="1154" t="s">
        <v>763</v>
      </c>
      <c r="D6986" s="1156">
        <v>21.92</v>
      </c>
    </row>
    <row r="6987" spans="1:4" ht="11.85" hidden="1" customHeight="1" outlineLevel="4">
      <c r="A6987" s="1160">
        <v>4</v>
      </c>
      <c r="B6987" s="1159" t="s">
        <v>11477</v>
      </c>
      <c r="C6987" s="1154" t="s">
        <v>763</v>
      </c>
      <c r="D6987" s="1156">
        <v>20.39</v>
      </c>
    </row>
    <row r="6988" spans="1:4" ht="11.85" hidden="1" customHeight="1" outlineLevel="4">
      <c r="A6988" s="1154" t="s">
        <v>9981</v>
      </c>
      <c r="B6988" s="1159" t="s">
        <v>11478</v>
      </c>
      <c r="C6988" s="1154" t="s">
        <v>763</v>
      </c>
      <c r="D6988" s="1156">
        <v>30.08</v>
      </c>
    </row>
    <row r="6989" spans="1:4" ht="11.85" hidden="1" customHeight="1" outlineLevel="3" collapsed="1">
      <c r="A6989" s="1140"/>
      <c r="B6989" s="1145" t="s">
        <v>11479</v>
      </c>
      <c r="C6989" s="1140"/>
      <c r="D6989" s="1141">
        <v>14.16</v>
      </c>
    </row>
    <row r="6990" spans="1:4" ht="11.85" hidden="1" customHeight="1" outlineLevel="4">
      <c r="A6990" s="1166">
        <v>1.35</v>
      </c>
      <c r="B6990" s="1159" t="s">
        <v>11480</v>
      </c>
      <c r="C6990" s="1154" t="s">
        <v>763</v>
      </c>
      <c r="D6990" s="1156">
        <v>3.24</v>
      </c>
    </row>
    <row r="6991" spans="1:4" ht="11.85" hidden="1" customHeight="1" outlineLevel="4">
      <c r="A6991" s="1165">
        <v>1.6</v>
      </c>
      <c r="B6991" s="1159" t="s">
        <v>11481</v>
      </c>
      <c r="C6991" s="1154" t="s">
        <v>763</v>
      </c>
      <c r="D6991" s="1156">
        <v>3.84</v>
      </c>
    </row>
    <row r="6992" spans="1:4" ht="11.85" hidden="1" customHeight="1" outlineLevel="4">
      <c r="A6992" s="1165">
        <v>1.9</v>
      </c>
      <c r="B6992" s="1159" t="s">
        <v>11482</v>
      </c>
      <c r="C6992" s="1154" t="s">
        <v>763</v>
      </c>
      <c r="D6992" s="1156">
        <v>4.5599999999999996</v>
      </c>
    </row>
    <row r="6993" spans="1:4" ht="11.85" hidden="1" customHeight="1" outlineLevel="4">
      <c r="A6993" s="1165">
        <v>2.4</v>
      </c>
      <c r="B6993" s="1159" t="s">
        <v>11483</v>
      </c>
      <c r="C6993" s="1154" t="s">
        <v>763</v>
      </c>
      <c r="D6993" s="1156">
        <v>5.76</v>
      </c>
    </row>
    <row r="6994" spans="1:4" ht="11.85" hidden="1" customHeight="1" outlineLevel="4">
      <c r="A6994" s="1165">
        <v>2.7</v>
      </c>
      <c r="B6994" s="1159" t="s">
        <v>11484</v>
      </c>
      <c r="C6994" s="1154" t="s">
        <v>763</v>
      </c>
      <c r="D6994" s="1156">
        <v>6.48</v>
      </c>
    </row>
    <row r="6995" spans="1:4" ht="11.85" hidden="1" customHeight="1" outlineLevel="4">
      <c r="A6995" s="1166">
        <v>2.95</v>
      </c>
      <c r="B6995" s="1159" t="s">
        <v>11485</v>
      </c>
      <c r="C6995" s="1154" t="s">
        <v>763</v>
      </c>
      <c r="D6995" s="1156">
        <v>7.08</v>
      </c>
    </row>
    <row r="6996" spans="1:4" ht="11.85" hidden="1" customHeight="1" outlineLevel="4">
      <c r="A6996" s="1165">
        <v>3.2</v>
      </c>
      <c r="B6996" s="1159" t="s">
        <v>11486</v>
      </c>
      <c r="C6996" s="1154" t="s">
        <v>763</v>
      </c>
      <c r="D6996" s="1156">
        <v>7.68</v>
      </c>
    </row>
    <row r="6997" spans="1:4" ht="11.85" hidden="1" customHeight="1" outlineLevel="4">
      <c r="A6997" s="1154" t="s">
        <v>10356</v>
      </c>
      <c r="B6997" s="1159" t="s">
        <v>11487</v>
      </c>
      <c r="C6997" s="1154" t="s">
        <v>763</v>
      </c>
      <c r="D6997" s="1156">
        <v>8.4</v>
      </c>
    </row>
    <row r="6998" spans="1:4" ht="11.85" hidden="1" customHeight="1" outlineLevel="4">
      <c r="A6998" s="1165">
        <v>4.3</v>
      </c>
      <c r="B6998" s="1159" t="s">
        <v>11488</v>
      </c>
      <c r="C6998" s="1154" t="s">
        <v>763</v>
      </c>
      <c r="D6998" s="1156">
        <v>10.32</v>
      </c>
    </row>
    <row r="6999" spans="1:4" ht="11.85" hidden="1" customHeight="1" outlineLevel="4">
      <c r="A6999" s="1160">
        <v>4</v>
      </c>
      <c r="B6999" s="1159" t="s">
        <v>11489</v>
      </c>
      <c r="C6999" s="1154" t="s">
        <v>763</v>
      </c>
      <c r="D6999" s="1156">
        <v>9.6</v>
      </c>
    </row>
    <row r="7000" spans="1:4" ht="11.85" hidden="1" customHeight="1" outlineLevel="4">
      <c r="A7000" s="1154" t="s">
        <v>9981</v>
      </c>
      <c r="B7000" s="1159" t="s">
        <v>11490</v>
      </c>
      <c r="C7000" s="1154" t="s">
        <v>763</v>
      </c>
      <c r="D7000" s="1156">
        <v>14.16</v>
      </c>
    </row>
    <row r="7001" spans="1:4" ht="11.85" hidden="1" customHeight="1" outlineLevel="3" collapsed="1">
      <c r="A7001" s="1140"/>
      <c r="B7001" s="1145" t="s">
        <v>11491</v>
      </c>
      <c r="C7001" s="1140"/>
      <c r="D7001" s="1141">
        <v>17</v>
      </c>
    </row>
    <row r="7002" spans="1:4" ht="11.85" hidden="1" customHeight="1" outlineLevel="4">
      <c r="A7002" s="1166">
        <v>1.35</v>
      </c>
      <c r="B7002" s="1159" t="s">
        <v>11492</v>
      </c>
      <c r="C7002" s="1154" t="s">
        <v>763</v>
      </c>
      <c r="D7002" s="1156">
        <v>3.89</v>
      </c>
    </row>
    <row r="7003" spans="1:4" ht="11.85" hidden="1" customHeight="1" outlineLevel="4">
      <c r="A7003" s="1165">
        <v>1.6</v>
      </c>
      <c r="B7003" s="1159" t="s">
        <v>11493</v>
      </c>
      <c r="C7003" s="1154" t="s">
        <v>763</v>
      </c>
      <c r="D7003" s="1156">
        <v>4.6100000000000003</v>
      </c>
    </row>
    <row r="7004" spans="1:4" ht="11.85" hidden="1" customHeight="1" outlineLevel="4">
      <c r="A7004" s="1165">
        <v>1.9</v>
      </c>
      <c r="B7004" s="1159" t="s">
        <v>11494</v>
      </c>
      <c r="C7004" s="1154" t="s">
        <v>763</v>
      </c>
      <c r="D7004" s="1156">
        <v>5.47</v>
      </c>
    </row>
    <row r="7005" spans="1:4" ht="11.85" hidden="1" customHeight="1" outlineLevel="4">
      <c r="A7005" s="1165">
        <v>2.1</v>
      </c>
      <c r="B7005" s="1159" t="s">
        <v>11495</v>
      </c>
      <c r="C7005" s="1154" t="s">
        <v>763</v>
      </c>
      <c r="D7005" s="1156">
        <v>6.05</v>
      </c>
    </row>
    <row r="7006" spans="1:4" ht="11.85" hidden="1" customHeight="1" outlineLevel="4">
      <c r="A7006" s="1165">
        <v>2.4</v>
      </c>
      <c r="B7006" s="1159" t="s">
        <v>11496</v>
      </c>
      <c r="C7006" s="1154" t="s">
        <v>763</v>
      </c>
      <c r="D7006" s="1156">
        <v>6.92</v>
      </c>
    </row>
    <row r="7007" spans="1:4" ht="11.85" hidden="1" customHeight="1" outlineLevel="4">
      <c r="A7007" s="1165">
        <v>2.7</v>
      </c>
      <c r="B7007" s="1159" t="s">
        <v>11497</v>
      </c>
      <c r="C7007" s="1154" t="s">
        <v>763</v>
      </c>
      <c r="D7007" s="1156">
        <v>7.78</v>
      </c>
    </row>
    <row r="7008" spans="1:4" ht="11.85" hidden="1" customHeight="1" outlineLevel="4">
      <c r="A7008" s="1166">
        <v>2.95</v>
      </c>
      <c r="B7008" s="1159" t="s">
        <v>11498</v>
      </c>
      <c r="C7008" s="1154" t="s">
        <v>763</v>
      </c>
      <c r="D7008" s="1156">
        <v>8.5</v>
      </c>
    </row>
    <row r="7009" spans="1:4" ht="11.85" hidden="1" customHeight="1" outlineLevel="4">
      <c r="A7009" s="1165">
        <v>3.2</v>
      </c>
      <c r="B7009" s="1159" t="s">
        <v>11499</v>
      </c>
      <c r="C7009" s="1154" t="s">
        <v>763</v>
      </c>
      <c r="D7009" s="1156">
        <v>9.2200000000000006</v>
      </c>
    </row>
    <row r="7010" spans="1:4" ht="11.85" hidden="1" customHeight="1" outlineLevel="4">
      <c r="A7010" s="1165">
        <v>4.3</v>
      </c>
      <c r="B7010" s="1159" t="s">
        <v>11500</v>
      </c>
      <c r="C7010" s="1154" t="s">
        <v>763</v>
      </c>
      <c r="D7010" s="1156">
        <v>12.39</v>
      </c>
    </row>
    <row r="7011" spans="1:4" ht="11.85" hidden="1" customHeight="1" outlineLevel="4">
      <c r="A7011" s="1160">
        <v>4</v>
      </c>
      <c r="B7011" s="1159" t="s">
        <v>11501</v>
      </c>
      <c r="C7011" s="1154" t="s">
        <v>763</v>
      </c>
      <c r="D7011" s="1156">
        <v>11.53</v>
      </c>
    </row>
    <row r="7012" spans="1:4" ht="11.85" hidden="1" customHeight="1" outlineLevel="4">
      <c r="A7012" s="1165">
        <v>5.9</v>
      </c>
      <c r="B7012" s="1159" t="s">
        <v>11502</v>
      </c>
      <c r="C7012" s="1154" t="s">
        <v>763</v>
      </c>
      <c r="D7012" s="1156">
        <v>17</v>
      </c>
    </row>
    <row r="7013" spans="1:4" ht="11.85" hidden="1" customHeight="1" outlineLevel="3" collapsed="1">
      <c r="A7013" s="1140"/>
      <c r="B7013" s="1145" t="s">
        <v>10383</v>
      </c>
      <c r="C7013" s="1140"/>
      <c r="D7013" s="1141">
        <v>23.12</v>
      </c>
    </row>
    <row r="7014" spans="1:4" ht="11.85" hidden="1" customHeight="1" outlineLevel="4">
      <c r="A7014" s="1154"/>
      <c r="B7014" s="1159" t="s">
        <v>11503</v>
      </c>
      <c r="C7014" s="1154" t="s">
        <v>763</v>
      </c>
      <c r="D7014" s="1156">
        <v>23.12</v>
      </c>
    </row>
    <row r="7015" spans="1:4" ht="11.85" hidden="1" customHeight="1" outlineLevel="2" collapsed="1">
      <c r="A7015" s="1140"/>
      <c r="B7015" s="1143" t="s">
        <v>11504</v>
      </c>
      <c r="C7015" s="1140"/>
      <c r="D7015" s="1141">
        <v>32.51</v>
      </c>
    </row>
    <row r="7016" spans="1:4" ht="11.85" hidden="1" customHeight="1" outlineLevel="3" collapsed="1">
      <c r="A7016" s="1140"/>
      <c r="B7016" s="1145" t="s">
        <v>11505</v>
      </c>
      <c r="C7016" s="1140"/>
      <c r="D7016" s="1141">
        <v>30.08</v>
      </c>
    </row>
    <row r="7017" spans="1:4" ht="11.85" hidden="1" customHeight="1" outlineLevel="4">
      <c r="A7017" s="1166">
        <v>1.35</v>
      </c>
      <c r="B7017" s="1159" t="s">
        <v>11506</v>
      </c>
      <c r="C7017" s="1154" t="s">
        <v>763</v>
      </c>
      <c r="D7017" s="1156">
        <v>6.88</v>
      </c>
    </row>
    <row r="7018" spans="1:4" ht="11.85" hidden="1" customHeight="1" outlineLevel="4">
      <c r="A7018" s="1154" t="s">
        <v>9929</v>
      </c>
      <c r="B7018" s="1159" t="s">
        <v>11507</v>
      </c>
      <c r="C7018" s="1154" t="s">
        <v>763</v>
      </c>
      <c r="D7018" s="1156">
        <v>8.16</v>
      </c>
    </row>
    <row r="7019" spans="1:4" ht="11.85" hidden="1" customHeight="1" outlineLevel="4">
      <c r="A7019" s="1154" t="s">
        <v>9933</v>
      </c>
      <c r="B7019" s="1159" t="s">
        <v>11508</v>
      </c>
      <c r="C7019" s="1154" t="s">
        <v>763</v>
      </c>
      <c r="D7019" s="1156">
        <v>9.69</v>
      </c>
    </row>
    <row r="7020" spans="1:4" ht="11.85" hidden="1" customHeight="1" outlineLevel="4">
      <c r="A7020" s="1154" t="s">
        <v>9937</v>
      </c>
      <c r="B7020" s="1159" t="s">
        <v>11509</v>
      </c>
      <c r="C7020" s="1154" t="s">
        <v>763</v>
      </c>
      <c r="D7020" s="1156">
        <v>12.24</v>
      </c>
    </row>
    <row r="7021" spans="1:4" ht="11.85" hidden="1" customHeight="1" outlineLevel="4">
      <c r="A7021" s="1154" t="s">
        <v>9939</v>
      </c>
      <c r="B7021" s="1159" t="s">
        <v>11510</v>
      </c>
      <c r="C7021" s="1154" t="s">
        <v>763</v>
      </c>
      <c r="D7021" s="1156">
        <v>13.77</v>
      </c>
    </row>
    <row r="7022" spans="1:4" ht="11.85" hidden="1" customHeight="1" outlineLevel="4">
      <c r="A7022" s="1154" t="s">
        <v>9942</v>
      </c>
      <c r="B7022" s="1159" t="s">
        <v>11511</v>
      </c>
      <c r="C7022" s="1154" t="s">
        <v>763</v>
      </c>
      <c r="D7022" s="1156">
        <v>15.04</v>
      </c>
    </row>
    <row r="7023" spans="1:4" ht="11.85" hidden="1" customHeight="1" outlineLevel="4">
      <c r="A7023" s="1154" t="s">
        <v>9946</v>
      </c>
      <c r="B7023" s="1159" t="s">
        <v>11512</v>
      </c>
      <c r="C7023" s="1154" t="s">
        <v>763</v>
      </c>
      <c r="D7023" s="1156">
        <v>16.309999999999999</v>
      </c>
    </row>
    <row r="7024" spans="1:4" ht="11.85" hidden="1" customHeight="1" outlineLevel="4">
      <c r="A7024" s="1165">
        <v>3.5</v>
      </c>
      <c r="B7024" s="1159" t="s">
        <v>11513</v>
      </c>
      <c r="C7024" s="1154" t="s">
        <v>763</v>
      </c>
      <c r="D7024" s="1156">
        <v>17.84</v>
      </c>
    </row>
    <row r="7025" spans="1:4" ht="11.85" hidden="1" customHeight="1" outlineLevel="4">
      <c r="A7025" s="1165">
        <v>4.3</v>
      </c>
      <c r="B7025" s="1159" t="s">
        <v>11514</v>
      </c>
      <c r="C7025" s="1154" t="s">
        <v>763</v>
      </c>
      <c r="D7025" s="1156">
        <v>21.92</v>
      </c>
    </row>
    <row r="7026" spans="1:4" ht="11.85" hidden="1" customHeight="1" outlineLevel="4">
      <c r="A7026" s="1160">
        <v>4</v>
      </c>
      <c r="B7026" s="1159" t="s">
        <v>11515</v>
      </c>
      <c r="C7026" s="1154" t="s">
        <v>763</v>
      </c>
      <c r="D7026" s="1156">
        <v>20.39</v>
      </c>
    </row>
    <row r="7027" spans="1:4" ht="11.85" hidden="1" customHeight="1" outlineLevel="4">
      <c r="A7027" s="1154" t="s">
        <v>9981</v>
      </c>
      <c r="B7027" s="1159" t="s">
        <v>11516</v>
      </c>
      <c r="C7027" s="1154" t="s">
        <v>763</v>
      </c>
      <c r="D7027" s="1156">
        <v>30.08</v>
      </c>
    </row>
    <row r="7028" spans="1:4" ht="11.85" hidden="1" customHeight="1" outlineLevel="3" collapsed="1">
      <c r="A7028" s="1140"/>
      <c r="B7028" s="1145" t="s">
        <v>11517</v>
      </c>
      <c r="C7028" s="1140"/>
      <c r="D7028" s="1141">
        <v>14.16</v>
      </c>
    </row>
    <row r="7029" spans="1:4" ht="11.85" hidden="1" customHeight="1" outlineLevel="4">
      <c r="A7029" s="1166">
        <v>1.35</v>
      </c>
      <c r="B7029" s="1159" t="s">
        <v>11518</v>
      </c>
      <c r="C7029" s="1154" t="s">
        <v>763</v>
      </c>
      <c r="D7029" s="1156">
        <v>3.24</v>
      </c>
    </row>
    <row r="7030" spans="1:4" ht="11.85" hidden="1" customHeight="1" outlineLevel="4">
      <c r="A7030" s="1154" t="s">
        <v>9929</v>
      </c>
      <c r="B7030" s="1159" t="s">
        <v>11519</v>
      </c>
      <c r="C7030" s="1154" t="s">
        <v>763</v>
      </c>
      <c r="D7030" s="1156">
        <v>3.84</v>
      </c>
    </row>
    <row r="7031" spans="1:4" ht="11.85" hidden="1" customHeight="1" outlineLevel="4">
      <c r="A7031" s="1154" t="s">
        <v>9933</v>
      </c>
      <c r="B7031" s="1159" t="s">
        <v>11520</v>
      </c>
      <c r="C7031" s="1154" t="s">
        <v>763</v>
      </c>
      <c r="D7031" s="1156">
        <v>4.5599999999999996</v>
      </c>
    </row>
    <row r="7032" spans="1:4" ht="11.85" hidden="1" customHeight="1" outlineLevel="4">
      <c r="A7032" s="1154" t="s">
        <v>10509</v>
      </c>
      <c r="B7032" s="1159" t="s">
        <v>11521</v>
      </c>
      <c r="C7032" s="1154" t="s">
        <v>763</v>
      </c>
      <c r="D7032" s="1156">
        <v>5.04</v>
      </c>
    </row>
    <row r="7033" spans="1:4" ht="11.85" hidden="1" customHeight="1" outlineLevel="4">
      <c r="A7033" s="1154" t="s">
        <v>9937</v>
      </c>
      <c r="B7033" s="1159" t="s">
        <v>11522</v>
      </c>
      <c r="C7033" s="1154" t="s">
        <v>763</v>
      </c>
      <c r="D7033" s="1156">
        <v>5.76</v>
      </c>
    </row>
    <row r="7034" spans="1:4" ht="11.85" hidden="1" customHeight="1" outlineLevel="4">
      <c r="A7034" s="1154" t="s">
        <v>9939</v>
      </c>
      <c r="B7034" s="1159" t="s">
        <v>11523</v>
      </c>
      <c r="C7034" s="1154" t="s">
        <v>763</v>
      </c>
      <c r="D7034" s="1156">
        <v>6.48</v>
      </c>
    </row>
    <row r="7035" spans="1:4" ht="11.85" hidden="1" customHeight="1" outlineLevel="4">
      <c r="A7035" s="1154" t="s">
        <v>9942</v>
      </c>
      <c r="B7035" s="1159" t="s">
        <v>11524</v>
      </c>
      <c r="C7035" s="1154" t="s">
        <v>763</v>
      </c>
      <c r="D7035" s="1156">
        <v>7.08</v>
      </c>
    </row>
    <row r="7036" spans="1:4" ht="11.85" hidden="1" customHeight="1" outlineLevel="4">
      <c r="A7036" s="1154" t="s">
        <v>9946</v>
      </c>
      <c r="B7036" s="1159" t="s">
        <v>11525</v>
      </c>
      <c r="C7036" s="1154" t="s">
        <v>763</v>
      </c>
      <c r="D7036" s="1156">
        <v>7.68</v>
      </c>
    </row>
    <row r="7037" spans="1:4" ht="11.85" hidden="1" customHeight="1" outlineLevel="4">
      <c r="A7037" s="1165">
        <v>3.5</v>
      </c>
      <c r="B7037" s="1159" t="s">
        <v>11526</v>
      </c>
      <c r="C7037" s="1154" t="s">
        <v>763</v>
      </c>
      <c r="D7037" s="1156">
        <v>8.4</v>
      </c>
    </row>
    <row r="7038" spans="1:4" ht="11.85" hidden="1" customHeight="1" outlineLevel="4">
      <c r="A7038" s="1165">
        <v>4.3</v>
      </c>
      <c r="B7038" s="1159" t="s">
        <v>11527</v>
      </c>
      <c r="C7038" s="1154" t="s">
        <v>763</v>
      </c>
      <c r="D7038" s="1156">
        <v>10.32</v>
      </c>
    </row>
    <row r="7039" spans="1:4" ht="11.85" hidden="1" customHeight="1" outlineLevel="4">
      <c r="A7039" s="1160">
        <v>4</v>
      </c>
      <c r="B7039" s="1159" t="s">
        <v>11528</v>
      </c>
      <c r="C7039" s="1154" t="s">
        <v>763</v>
      </c>
      <c r="D7039" s="1156">
        <v>9.6</v>
      </c>
    </row>
    <row r="7040" spans="1:4" ht="11.85" hidden="1" customHeight="1" outlineLevel="4">
      <c r="A7040" s="1154" t="s">
        <v>9981</v>
      </c>
      <c r="B7040" s="1159" t="s">
        <v>11529</v>
      </c>
      <c r="C7040" s="1154" t="s">
        <v>763</v>
      </c>
      <c r="D7040" s="1156">
        <v>14.16</v>
      </c>
    </row>
    <row r="7041" spans="1:4" ht="11.85" hidden="1" customHeight="1" outlineLevel="3" collapsed="1">
      <c r="A7041" s="1140"/>
      <c r="B7041" s="1145" t="s">
        <v>11530</v>
      </c>
      <c r="C7041" s="1140"/>
      <c r="D7041" s="1141">
        <v>17</v>
      </c>
    </row>
    <row r="7042" spans="1:4" ht="11.85" hidden="1" customHeight="1" outlineLevel="4">
      <c r="A7042" s="1154" t="s">
        <v>10390</v>
      </c>
      <c r="B7042" s="1159" t="s">
        <v>11531</v>
      </c>
      <c r="C7042" s="1154" t="s">
        <v>763</v>
      </c>
      <c r="D7042" s="1156">
        <v>3.89</v>
      </c>
    </row>
    <row r="7043" spans="1:4" ht="11.85" hidden="1" customHeight="1" outlineLevel="4">
      <c r="A7043" s="1165">
        <v>1.6</v>
      </c>
      <c r="B7043" s="1159" t="s">
        <v>11532</v>
      </c>
      <c r="C7043" s="1154" t="s">
        <v>763</v>
      </c>
      <c r="D7043" s="1156">
        <v>4.6100000000000003</v>
      </c>
    </row>
    <row r="7044" spans="1:4" ht="11.85" hidden="1" customHeight="1" outlineLevel="4">
      <c r="A7044" s="1165">
        <v>1.9</v>
      </c>
      <c r="B7044" s="1159" t="s">
        <v>11533</v>
      </c>
      <c r="C7044" s="1154" t="s">
        <v>763</v>
      </c>
      <c r="D7044" s="1156">
        <v>5.47</v>
      </c>
    </row>
    <row r="7045" spans="1:4" ht="11.85" hidden="1" customHeight="1" outlineLevel="4">
      <c r="A7045" s="1165">
        <v>2.4</v>
      </c>
      <c r="B7045" s="1159" t="s">
        <v>11534</v>
      </c>
      <c r="C7045" s="1154" t="s">
        <v>763</v>
      </c>
      <c r="D7045" s="1156">
        <v>6.92</v>
      </c>
    </row>
    <row r="7046" spans="1:4" ht="11.85" hidden="1" customHeight="1" outlineLevel="4">
      <c r="A7046" s="1165">
        <v>2.7</v>
      </c>
      <c r="B7046" s="1159" t="s">
        <v>11535</v>
      </c>
      <c r="C7046" s="1154" t="s">
        <v>763</v>
      </c>
      <c r="D7046" s="1156">
        <v>7.78</v>
      </c>
    </row>
    <row r="7047" spans="1:4" ht="11.85" hidden="1" customHeight="1" outlineLevel="4">
      <c r="A7047" s="1166">
        <v>2.95</v>
      </c>
      <c r="B7047" s="1159" t="s">
        <v>11536</v>
      </c>
      <c r="C7047" s="1154" t="s">
        <v>763</v>
      </c>
      <c r="D7047" s="1156">
        <v>8.5</v>
      </c>
    </row>
    <row r="7048" spans="1:4" ht="11.85" hidden="1" customHeight="1" outlineLevel="4">
      <c r="A7048" s="1165">
        <v>3.2</v>
      </c>
      <c r="B7048" s="1159" t="s">
        <v>11537</v>
      </c>
      <c r="C7048" s="1154" t="s">
        <v>763</v>
      </c>
      <c r="D7048" s="1156">
        <v>9.2200000000000006</v>
      </c>
    </row>
    <row r="7049" spans="1:4" ht="11.85" hidden="1" customHeight="1" outlineLevel="4">
      <c r="A7049" s="1165">
        <v>3.5</v>
      </c>
      <c r="B7049" s="1159" t="s">
        <v>11538</v>
      </c>
      <c r="C7049" s="1154" t="s">
        <v>763</v>
      </c>
      <c r="D7049" s="1156">
        <v>10.28</v>
      </c>
    </row>
    <row r="7050" spans="1:4" ht="11.85" hidden="1" customHeight="1" outlineLevel="4">
      <c r="A7050" s="1160">
        <v>4</v>
      </c>
      <c r="B7050" s="1159" t="s">
        <v>11539</v>
      </c>
      <c r="C7050" s="1154" t="s">
        <v>763</v>
      </c>
      <c r="D7050" s="1156">
        <v>11.53</v>
      </c>
    </row>
    <row r="7051" spans="1:4" ht="11.85" hidden="1" customHeight="1" outlineLevel="4">
      <c r="A7051" s="1165">
        <v>4.3</v>
      </c>
      <c r="B7051" s="1159" t="s">
        <v>11540</v>
      </c>
      <c r="C7051" s="1154" t="s">
        <v>763</v>
      </c>
      <c r="D7051" s="1156">
        <v>12.39</v>
      </c>
    </row>
    <row r="7052" spans="1:4" ht="11.85" hidden="1" customHeight="1" outlineLevel="4">
      <c r="A7052" s="1165">
        <v>5.9</v>
      </c>
      <c r="B7052" s="1159" t="s">
        <v>11541</v>
      </c>
      <c r="C7052" s="1154" t="s">
        <v>763</v>
      </c>
      <c r="D7052" s="1156">
        <v>17</v>
      </c>
    </row>
    <row r="7053" spans="1:4" ht="11.85" hidden="1" customHeight="1" outlineLevel="3" collapsed="1">
      <c r="A7053" s="1140"/>
      <c r="B7053" s="1145" t="s">
        <v>10383</v>
      </c>
      <c r="C7053" s="1140"/>
      <c r="D7053" s="1141">
        <v>32.51</v>
      </c>
    </row>
    <row r="7054" spans="1:4" ht="11.85" hidden="1" customHeight="1" outlineLevel="4">
      <c r="A7054" s="1166">
        <v>2.75</v>
      </c>
      <c r="B7054" s="1159" t="s">
        <v>11542</v>
      </c>
      <c r="C7054" s="1154" t="s">
        <v>763</v>
      </c>
      <c r="D7054" s="1156">
        <v>12.3</v>
      </c>
    </row>
    <row r="7055" spans="1:4" ht="11.85" hidden="1" customHeight="1" outlineLevel="4">
      <c r="A7055" s="1154"/>
      <c r="B7055" s="1159" t="s">
        <v>11543</v>
      </c>
      <c r="C7055" s="1154" t="s">
        <v>763</v>
      </c>
      <c r="D7055" s="1156">
        <v>24.59</v>
      </c>
    </row>
    <row r="7056" spans="1:4" ht="11.85" hidden="1" customHeight="1" outlineLevel="4">
      <c r="A7056" s="1154"/>
      <c r="B7056" s="1159" t="s">
        <v>11544</v>
      </c>
      <c r="C7056" s="1154" t="s">
        <v>763</v>
      </c>
      <c r="D7056" s="1156">
        <v>15.07</v>
      </c>
    </row>
    <row r="7057" spans="1:4" ht="11.85" hidden="1" customHeight="1" outlineLevel="4">
      <c r="A7057" s="1154"/>
      <c r="B7057" s="1159" t="s">
        <v>11545</v>
      </c>
      <c r="C7057" s="1154" t="s">
        <v>763</v>
      </c>
      <c r="D7057" s="1156">
        <v>16.260000000000002</v>
      </c>
    </row>
    <row r="7058" spans="1:4" ht="11.85" hidden="1" customHeight="1" outlineLevel="4">
      <c r="A7058" s="1154"/>
      <c r="B7058" s="1159" t="s">
        <v>11546</v>
      </c>
      <c r="C7058" s="1154" t="s">
        <v>763</v>
      </c>
      <c r="D7058" s="1156">
        <v>17.440000000000001</v>
      </c>
    </row>
    <row r="7059" spans="1:4" ht="11.85" hidden="1" customHeight="1" outlineLevel="4">
      <c r="A7059" s="1154"/>
      <c r="B7059" s="1159" t="s">
        <v>11547</v>
      </c>
      <c r="C7059" s="1154" t="s">
        <v>763</v>
      </c>
      <c r="D7059" s="1156">
        <v>32.51</v>
      </c>
    </row>
    <row r="7060" spans="1:4" ht="11.85" hidden="1" customHeight="1" outlineLevel="2" collapsed="1">
      <c r="A7060" s="1140"/>
      <c r="B7060" s="1143" t="s">
        <v>11548</v>
      </c>
      <c r="C7060" s="1140"/>
      <c r="D7060" s="1141">
        <v>35.729999999999997</v>
      </c>
    </row>
    <row r="7061" spans="1:4" ht="11.85" hidden="1" customHeight="1" outlineLevel="3" collapsed="1">
      <c r="A7061" s="1140"/>
      <c r="B7061" s="1145" t="s">
        <v>11549</v>
      </c>
      <c r="C7061" s="1140"/>
      <c r="D7061" s="1141">
        <v>32.65</v>
      </c>
    </row>
    <row r="7062" spans="1:4" ht="11.85" hidden="1" customHeight="1" outlineLevel="4">
      <c r="A7062" s="1154" t="s">
        <v>10390</v>
      </c>
      <c r="B7062" s="1159" t="s">
        <v>11550</v>
      </c>
      <c r="C7062" s="1154" t="s">
        <v>763</v>
      </c>
      <c r="D7062" s="1156">
        <v>7.47</v>
      </c>
    </row>
    <row r="7063" spans="1:4" ht="11.85" hidden="1" customHeight="1" outlineLevel="4">
      <c r="A7063" s="1165">
        <v>1.6</v>
      </c>
      <c r="B7063" s="1159" t="s">
        <v>11551</v>
      </c>
      <c r="C7063" s="1154" t="s">
        <v>763</v>
      </c>
      <c r="D7063" s="1156">
        <v>8.85</v>
      </c>
    </row>
    <row r="7064" spans="1:4" ht="11.85" hidden="1" customHeight="1" outlineLevel="4">
      <c r="A7064" s="1165">
        <v>1.9</v>
      </c>
      <c r="B7064" s="1159" t="s">
        <v>11552</v>
      </c>
      <c r="C7064" s="1154" t="s">
        <v>763</v>
      </c>
      <c r="D7064" s="1156">
        <v>10.51</v>
      </c>
    </row>
    <row r="7065" spans="1:4" ht="11.85" hidden="1" customHeight="1" outlineLevel="4">
      <c r="A7065" s="1165">
        <v>2.4</v>
      </c>
      <c r="B7065" s="1159" t="s">
        <v>11553</v>
      </c>
      <c r="C7065" s="1154" t="s">
        <v>763</v>
      </c>
      <c r="D7065" s="1156">
        <v>13.28</v>
      </c>
    </row>
    <row r="7066" spans="1:4" ht="11.85" hidden="1" customHeight="1" outlineLevel="4">
      <c r="A7066" s="1165">
        <v>2.7</v>
      </c>
      <c r="B7066" s="1159" t="s">
        <v>11554</v>
      </c>
      <c r="C7066" s="1154" t="s">
        <v>763</v>
      </c>
      <c r="D7066" s="1156">
        <v>14.94</v>
      </c>
    </row>
    <row r="7067" spans="1:4" ht="11.85" hidden="1" customHeight="1" outlineLevel="4">
      <c r="A7067" s="1166">
        <v>2.95</v>
      </c>
      <c r="B7067" s="1159" t="s">
        <v>11555</v>
      </c>
      <c r="C7067" s="1154" t="s">
        <v>763</v>
      </c>
      <c r="D7067" s="1156">
        <v>16.329999999999998</v>
      </c>
    </row>
    <row r="7068" spans="1:4" ht="11.85" hidden="1" customHeight="1" outlineLevel="4">
      <c r="A7068" s="1165">
        <v>3.2</v>
      </c>
      <c r="B7068" s="1159" t="s">
        <v>11556</v>
      </c>
      <c r="C7068" s="1154" t="s">
        <v>763</v>
      </c>
      <c r="D7068" s="1156">
        <v>17.71</v>
      </c>
    </row>
    <row r="7069" spans="1:4" ht="11.85" hidden="1" customHeight="1" outlineLevel="4">
      <c r="A7069" s="1165">
        <v>3.5</v>
      </c>
      <c r="B7069" s="1159" t="s">
        <v>11557</v>
      </c>
      <c r="C7069" s="1154" t="s">
        <v>763</v>
      </c>
      <c r="D7069" s="1156">
        <v>19.37</v>
      </c>
    </row>
    <row r="7070" spans="1:4" ht="11.85" hidden="1" customHeight="1" outlineLevel="4">
      <c r="A7070" s="1160">
        <v>4</v>
      </c>
      <c r="B7070" s="1159" t="s">
        <v>11558</v>
      </c>
      <c r="C7070" s="1154" t="s">
        <v>763</v>
      </c>
      <c r="D7070" s="1156">
        <v>22.14</v>
      </c>
    </row>
    <row r="7071" spans="1:4" ht="11.85" hidden="1" customHeight="1" outlineLevel="4">
      <c r="A7071" s="1165">
        <v>4.3</v>
      </c>
      <c r="B7071" s="1159" t="s">
        <v>11559</v>
      </c>
      <c r="C7071" s="1154" t="s">
        <v>763</v>
      </c>
      <c r="D7071" s="1156">
        <v>23.8</v>
      </c>
    </row>
    <row r="7072" spans="1:4" ht="11.85" hidden="1" customHeight="1" outlineLevel="4">
      <c r="A7072" s="1154" t="s">
        <v>9981</v>
      </c>
      <c r="B7072" s="1159" t="s">
        <v>11560</v>
      </c>
      <c r="C7072" s="1154" t="s">
        <v>763</v>
      </c>
      <c r="D7072" s="1156">
        <v>32.65</v>
      </c>
    </row>
    <row r="7073" spans="1:4" ht="11.85" hidden="1" customHeight="1" outlineLevel="3" collapsed="1">
      <c r="A7073" s="1140"/>
      <c r="B7073" s="1145" t="s">
        <v>11561</v>
      </c>
      <c r="C7073" s="1140"/>
      <c r="D7073" s="1141">
        <v>16.09</v>
      </c>
    </row>
    <row r="7074" spans="1:4" ht="11.85" hidden="1" customHeight="1" outlineLevel="4">
      <c r="A7074" s="1154" t="s">
        <v>10390</v>
      </c>
      <c r="B7074" s="1159" t="s">
        <v>11562</v>
      </c>
      <c r="C7074" s="1154" t="s">
        <v>763</v>
      </c>
      <c r="D7074" s="1156">
        <v>3.68</v>
      </c>
    </row>
    <row r="7075" spans="1:4" ht="11.85" hidden="1" customHeight="1" outlineLevel="4">
      <c r="A7075" s="1165">
        <v>1.6</v>
      </c>
      <c r="B7075" s="1159" t="s">
        <v>11563</v>
      </c>
      <c r="C7075" s="1154" t="s">
        <v>763</v>
      </c>
      <c r="D7075" s="1156">
        <v>4.3600000000000003</v>
      </c>
    </row>
    <row r="7076" spans="1:4" ht="11.85" hidden="1" customHeight="1" outlineLevel="4">
      <c r="A7076" s="1165">
        <v>1.9</v>
      </c>
      <c r="B7076" s="1159" t="s">
        <v>11564</v>
      </c>
      <c r="C7076" s="1154" t="s">
        <v>763</v>
      </c>
      <c r="D7076" s="1156">
        <v>5.18</v>
      </c>
    </row>
    <row r="7077" spans="1:4" ht="11.85" hidden="1" customHeight="1" outlineLevel="4">
      <c r="A7077" s="1165">
        <v>2.4</v>
      </c>
      <c r="B7077" s="1159" t="s">
        <v>11565</v>
      </c>
      <c r="C7077" s="1154" t="s">
        <v>763</v>
      </c>
      <c r="D7077" s="1156">
        <v>6.55</v>
      </c>
    </row>
    <row r="7078" spans="1:4" ht="11.85" hidden="1" customHeight="1" outlineLevel="4">
      <c r="A7078" s="1165">
        <v>2.7</v>
      </c>
      <c r="B7078" s="1159" t="s">
        <v>11566</v>
      </c>
      <c r="C7078" s="1154" t="s">
        <v>763</v>
      </c>
      <c r="D7078" s="1156">
        <v>7.36</v>
      </c>
    </row>
    <row r="7079" spans="1:4" ht="11.85" hidden="1" customHeight="1" outlineLevel="4">
      <c r="A7079" s="1166">
        <v>2.95</v>
      </c>
      <c r="B7079" s="1159" t="s">
        <v>11567</v>
      </c>
      <c r="C7079" s="1154" t="s">
        <v>763</v>
      </c>
      <c r="D7079" s="1156">
        <v>8.0500000000000007</v>
      </c>
    </row>
    <row r="7080" spans="1:4" ht="11.85" hidden="1" customHeight="1" outlineLevel="4">
      <c r="A7080" s="1165">
        <v>3.2</v>
      </c>
      <c r="B7080" s="1159" t="s">
        <v>11568</v>
      </c>
      <c r="C7080" s="1154" t="s">
        <v>763</v>
      </c>
      <c r="D7080" s="1156">
        <v>8.73</v>
      </c>
    </row>
    <row r="7081" spans="1:4" ht="11.85" hidden="1" customHeight="1" outlineLevel="4">
      <c r="A7081" s="1165">
        <v>3.5</v>
      </c>
      <c r="B7081" s="1159" t="s">
        <v>11569</v>
      </c>
      <c r="C7081" s="1154" t="s">
        <v>763</v>
      </c>
      <c r="D7081" s="1156">
        <v>9.5399999999999991</v>
      </c>
    </row>
    <row r="7082" spans="1:4" ht="11.85" hidden="1" customHeight="1" outlineLevel="4">
      <c r="A7082" s="1160">
        <v>4</v>
      </c>
      <c r="B7082" s="1159" t="s">
        <v>11570</v>
      </c>
      <c r="C7082" s="1154" t="s">
        <v>763</v>
      </c>
      <c r="D7082" s="1156">
        <v>10.91</v>
      </c>
    </row>
    <row r="7083" spans="1:4" ht="11.85" hidden="1" customHeight="1" outlineLevel="4">
      <c r="A7083" s="1165">
        <v>4.3</v>
      </c>
      <c r="B7083" s="1159" t="s">
        <v>11571</v>
      </c>
      <c r="C7083" s="1154" t="s">
        <v>763</v>
      </c>
      <c r="D7083" s="1156">
        <v>11.73</v>
      </c>
    </row>
    <row r="7084" spans="1:4" ht="11.85" hidden="1" customHeight="1" outlineLevel="4">
      <c r="A7084" s="1154" t="s">
        <v>9981</v>
      </c>
      <c r="B7084" s="1159" t="s">
        <v>11572</v>
      </c>
      <c r="C7084" s="1154" t="s">
        <v>763</v>
      </c>
      <c r="D7084" s="1156">
        <v>16.09</v>
      </c>
    </row>
    <row r="7085" spans="1:4" ht="11.85" hidden="1" customHeight="1" outlineLevel="3" collapsed="1">
      <c r="A7085" s="1140"/>
      <c r="B7085" s="1145" t="s">
        <v>11573</v>
      </c>
      <c r="C7085" s="1140"/>
      <c r="D7085" s="1141">
        <v>18.739999999999998</v>
      </c>
    </row>
    <row r="7086" spans="1:4" ht="11.85" hidden="1" customHeight="1" outlineLevel="4">
      <c r="A7086" s="1154" t="s">
        <v>10390</v>
      </c>
      <c r="B7086" s="1159" t="s">
        <v>11574</v>
      </c>
      <c r="C7086" s="1154" t="s">
        <v>763</v>
      </c>
      <c r="D7086" s="1156">
        <v>4.29</v>
      </c>
    </row>
    <row r="7087" spans="1:4" ht="11.85" hidden="1" customHeight="1" outlineLevel="4">
      <c r="A7087" s="1165">
        <v>1.6</v>
      </c>
      <c r="B7087" s="1159" t="s">
        <v>11575</v>
      </c>
      <c r="C7087" s="1154" t="s">
        <v>763</v>
      </c>
      <c r="D7087" s="1156">
        <v>5.08</v>
      </c>
    </row>
    <row r="7088" spans="1:4" ht="11.85" hidden="1" customHeight="1" outlineLevel="4">
      <c r="A7088" s="1165">
        <v>1.9</v>
      </c>
      <c r="B7088" s="1159" t="s">
        <v>11576</v>
      </c>
      <c r="C7088" s="1154" t="s">
        <v>763</v>
      </c>
      <c r="D7088" s="1156">
        <v>6.03</v>
      </c>
    </row>
    <row r="7089" spans="1:4" ht="11.85" hidden="1" customHeight="1" outlineLevel="4">
      <c r="A7089" s="1165">
        <v>2.1</v>
      </c>
      <c r="B7089" s="1159" t="s">
        <v>11577</v>
      </c>
      <c r="C7089" s="1154" t="s">
        <v>763</v>
      </c>
      <c r="D7089" s="1156">
        <v>6.67</v>
      </c>
    </row>
    <row r="7090" spans="1:4" ht="11.85" hidden="1" customHeight="1" outlineLevel="4">
      <c r="A7090" s="1165">
        <v>2.4</v>
      </c>
      <c r="B7090" s="1159" t="s">
        <v>11578</v>
      </c>
      <c r="C7090" s="1154" t="s">
        <v>763</v>
      </c>
      <c r="D7090" s="1156">
        <v>7.62</v>
      </c>
    </row>
    <row r="7091" spans="1:4" ht="11.85" hidden="1" customHeight="1" outlineLevel="4">
      <c r="A7091" s="1165">
        <v>2.7</v>
      </c>
      <c r="B7091" s="1159" t="s">
        <v>11579</v>
      </c>
      <c r="C7091" s="1154" t="s">
        <v>763</v>
      </c>
      <c r="D7091" s="1156">
        <v>8.58</v>
      </c>
    </row>
    <row r="7092" spans="1:4" ht="11.85" hidden="1" customHeight="1" outlineLevel="4">
      <c r="A7092" s="1166">
        <v>2.95</v>
      </c>
      <c r="B7092" s="1159" t="s">
        <v>11580</v>
      </c>
      <c r="C7092" s="1154" t="s">
        <v>763</v>
      </c>
      <c r="D7092" s="1156">
        <v>9.3699999999999992</v>
      </c>
    </row>
    <row r="7093" spans="1:4" ht="11.85" hidden="1" customHeight="1" outlineLevel="4">
      <c r="A7093" s="1165">
        <v>3.2</v>
      </c>
      <c r="B7093" s="1159" t="s">
        <v>11581</v>
      </c>
      <c r="C7093" s="1154" t="s">
        <v>763</v>
      </c>
      <c r="D7093" s="1156">
        <v>10.16</v>
      </c>
    </row>
    <row r="7094" spans="1:4" ht="11.85" hidden="1" customHeight="1" outlineLevel="4">
      <c r="A7094" s="1165">
        <v>3.5</v>
      </c>
      <c r="B7094" s="1159" t="s">
        <v>11582</v>
      </c>
      <c r="C7094" s="1154" t="s">
        <v>763</v>
      </c>
      <c r="D7094" s="1156">
        <v>11.12</v>
      </c>
    </row>
    <row r="7095" spans="1:4" ht="11.85" hidden="1" customHeight="1" outlineLevel="4">
      <c r="A7095" s="1160">
        <v>4</v>
      </c>
      <c r="B7095" s="1159" t="s">
        <v>11583</v>
      </c>
      <c r="C7095" s="1154" t="s">
        <v>763</v>
      </c>
      <c r="D7095" s="1156">
        <v>12.71</v>
      </c>
    </row>
    <row r="7096" spans="1:4" ht="11.85" hidden="1" customHeight="1" outlineLevel="4">
      <c r="A7096" s="1165">
        <v>4.3</v>
      </c>
      <c r="B7096" s="1159" t="s">
        <v>11584</v>
      </c>
      <c r="C7096" s="1154" t="s">
        <v>763</v>
      </c>
      <c r="D7096" s="1156">
        <v>13.66</v>
      </c>
    </row>
    <row r="7097" spans="1:4" ht="11.85" hidden="1" customHeight="1" outlineLevel="4">
      <c r="A7097" s="1154" t="s">
        <v>9981</v>
      </c>
      <c r="B7097" s="1159" t="s">
        <v>11585</v>
      </c>
      <c r="C7097" s="1154" t="s">
        <v>763</v>
      </c>
      <c r="D7097" s="1156">
        <v>18.739999999999998</v>
      </c>
    </row>
    <row r="7098" spans="1:4" ht="11.85" hidden="1" customHeight="1" outlineLevel="3" collapsed="1">
      <c r="A7098" s="1140"/>
      <c r="B7098" s="1145" t="s">
        <v>10383</v>
      </c>
      <c r="C7098" s="1140"/>
      <c r="D7098" s="1141">
        <v>35.729999999999997</v>
      </c>
    </row>
    <row r="7099" spans="1:4" ht="11.85" hidden="1" customHeight="1" outlineLevel="4">
      <c r="A7099" s="1154"/>
      <c r="B7099" s="1159" t="s">
        <v>11586</v>
      </c>
      <c r="C7099" s="1154" t="s">
        <v>763</v>
      </c>
      <c r="D7099" s="1156">
        <v>27</v>
      </c>
    </row>
    <row r="7100" spans="1:4" ht="11.85" hidden="1" customHeight="1" outlineLevel="4">
      <c r="A7100" s="1154"/>
      <c r="B7100" s="1159" t="s">
        <v>11587</v>
      </c>
      <c r="C7100" s="1154" t="s">
        <v>763</v>
      </c>
      <c r="D7100" s="1156">
        <v>35.729999999999997</v>
      </c>
    </row>
    <row r="7101" spans="1:4" ht="11.85" hidden="1" customHeight="1" outlineLevel="2" collapsed="1">
      <c r="A7101" s="1140"/>
      <c r="B7101" s="1143" t="s">
        <v>11588</v>
      </c>
      <c r="C7101" s="1140"/>
      <c r="D7101" s="1141">
        <v>30.08</v>
      </c>
    </row>
    <row r="7102" spans="1:4" ht="11.85" hidden="1" customHeight="1" outlineLevel="3" collapsed="1">
      <c r="A7102" s="1140"/>
      <c r="B7102" s="1145" t="s">
        <v>11589</v>
      </c>
      <c r="C7102" s="1140"/>
      <c r="D7102" s="1141">
        <v>30.08</v>
      </c>
    </row>
    <row r="7103" spans="1:4" ht="11.85" hidden="1" customHeight="1" outlineLevel="4">
      <c r="A7103" s="1166">
        <v>1.35</v>
      </c>
      <c r="B7103" s="1159" t="s">
        <v>11590</v>
      </c>
      <c r="C7103" s="1154" t="s">
        <v>763</v>
      </c>
      <c r="D7103" s="1156">
        <v>6.88</v>
      </c>
    </row>
    <row r="7104" spans="1:4" ht="11.85" hidden="1" customHeight="1" outlineLevel="4">
      <c r="A7104" s="1154" t="s">
        <v>9929</v>
      </c>
      <c r="B7104" s="1159" t="s">
        <v>11591</v>
      </c>
      <c r="C7104" s="1154" t="s">
        <v>763</v>
      </c>
      <c r="D7104" s="1156">
        <v>8.16</v>
      </c>
    </row>
    <row r="7105" spans="1:4" ht="11.85" hidden="1" customHeight="1" outlineLevel="4">
      <c r="A7105" s="1154" t="s">
        <v>9933</v>
      </c>
      <c r="B7105" s="1159" t="s">
        <v>11592</v>
      </c>
      <c r="C7105" s="1154" t="s">
        <v>763</v>
      </c>
      <c r="D7105" s="1156">
        <v>9.69</v>
      </c>
    </row>
    <row r="7106" spans="1:4" ht="11.85" hidden="1" customHeight="1" outlineLevel="4">
      <c r="A7106" s="1154" t="s">
        <v>9937</v>
      </c>
      <c r="B7106" s="1159" t="s">
        <v>11593</v>
      </c>
      <c r="C7106" s="1154" t="s">
        <v>763</v>
      </c>
      <c r="D7106" s="1156">
        <v>12.24</v>
      </c>
    </row>
    <row r="7107" spans="1:4" ht="11.85" hidden="1" customHeight="1" outlineLevel="4">
      <c r="A7107" s="1154" t="s">
        <v>9939</v>
      </c>
      <c r="B7107" s="1159" t="s">
        <v>11594</v>
      </c>
      <c r="C7107" s="1154" t="s">
        <v>763</v>
      </c>
      <c r="D7107" s="1156">
        <v>13.77</v>
      </c>
    </row>
    <row r="7108" spans="1:4" ht="11.85" hidden="1" customHeight="1" outlineLevel="4">
      <c r="A7108" s="1154" t="s">
        <v>9942</v>
      </c>
      <c r="B7108" s="1159" t="s">
        <v>11595</v>
      </c>
      <c r="C7108" s="1154" t="s">
        <v>763</v>
      </c>
      <c r="D7108" s="1156">
        <v>15.04</v>
      </c>
    </row>
    <row r="7109" spans="1:4" ht="11.85" hidden="1" customHeight="1" outlineLevel="4">
      <c r="A7109" s="1154" t="s">
        <v>9946</v>
      </c>
      <c r="B7109" s="1159" t="s">
        <v>11596</v>
      </c>
      <c r="C7109" s="1154" t="s">
        <v>763</v>
      </c>
      <c r="D7109" s="1156">
        <v>16.309999999999999</v>
      </c>
    </row>
    <row r="7110" spans="1:4" ht="11.85" hidden="1" customHeight="1" outlineLevel="4">
      <c r="A7110" s="1165">
        <v>4.3</v>
      </c>
      <c r="B7110" s="1159" t="s">
        <v>11597</v>
      </c>
      <c r="C7110" s="1154" t="s">
        <v>763</v>
      </c>
      <c r="D7110" s="1156">
        <v>21.92</v>
      </c>
    </row>
    <row r="7111" spans="1:4" ht="11.85" hidden="1" customHeight="1" outlineLevel="4">
      <c r="A7111" s="1160">
        <v>4</v>
      </c>
      <c r="B7111" s="1159" t="s">
        <v>11598</v>
      </c>
      <c r="C7111" s="1154" t="s">
        <v>763</v>
      </c>
      <c r="D7111" s="1156">
        <v>20.39</v>
      </c>
    </row>
    <row r="7112" spans="1:4" ht="11.85" hidden="1" customHeight="1" outlineLevel="4">
      <c r="A7112" s="1154" t="s">
        <v>9981</v>
      </c>
      <c r="B7112" s="1159" t="s">
        <v>11599</v>
      </c>
      <c r="C7112" s="1154" t="s">
        <v>763</v>
      </c>
      <c r="D7112" s="1156">
        <v>30.08</v>
      </c>
    </row>
    <row r="7113" spans="1:4" ht="11.85" hidden="1" customHeight="1" outlineLevel="3" collapsed="1">
      <c r="A7113" s="1140"/>
      <c r="B7113" s="1145" t="s">
        <v>11600</v>
      </c>
      <c r="C7113" s="1140"/>
      <c r="D7113" s="1141">
        <v>14.16</v>
      </c>
    </row>
    <row r="7114" spans="1:4" ht="11.85" hidden="1" customHeight="1" outlineLevel="4">
      <c r="A7114" s="1166">
        <v>1.35</v>
      </c>
      <c r="B7114" s="1159" t="s">
        <v>11601</v>
      </c>
      <c r="C7114" s="1154" t="s">
        <v>763</v>
      </c>
      <c r="D7114" s="1156">
        <v>3.34</v>
      </c>
    </row>
    <row r="7115" spans="1:4" ht="11.85" hidden="1" customHeight="1" outlineLevel="4">
      <c r="A7115" s="1154" t="s">
        <v>9929</v>
      </c>
      <c r="B7115" s="1159" t="s">
        <v>11602</v>
      </c>
      <c r="C7115" s="1154" t="s">
        <v>763</v>
      </c>
      <c r="D7115" s="1156">
        <v>3.84</v>
      </c>
    </row>
    <row r="7116" spans="1:4" ht="11.85" hidden="1" customHeight="1" outlineLevel="4">
      <c r="A7116" s="1154" t="s">
        <v>9933</v>
      </c>
      <c r="B7116" s="1159" t="s">
        <v>11603</v>
      </c>
      <c r="C7116" s="1154" t="s">
        <v>763</v>
      </c>
      <c r="D7116" s="1156">
        <v>4.5599999999999996</v>
      </c>
    </row>
    <row r="7117" spans="1:4" ht="11.85" hidden="1" customHeight="1" outlineLevel="4">
      <c r="A7117" s="1154" t="s">
        <v>9937</v>
      </c>
      <c r="B7117" s="1159" t="s">
        <v>11604</v>
      </c>
      <c r="C7117" s="1154" t="s">
        <v>763</v>
      </c>
      <c r="D7117" s="1156">
        <v>5.76</v>
      </c>
    </row>
    <row r="7118" spans="1:4" ht="11.85" hidden="1" customHeight="1" outlineLevel="4">
      <c r="A7118" s="1154" t="s">
        <v>9939</v>
      </c>
      <c r="B7118" s="1159" t="s">
        <v>11605</v>
      </c>
      <c r="C7118" s="1154" t="s">
        <v>763</v>
      </c>
      <c r="D7118" s="1156">
        <v>6.48</v>
      </c>
    </row>
    <row r="7119" spans="1:4" ht="11.85" hidden="1" customHeight="1" outlineLevel="4">
      <c r="A7119" s="1154" t="s">
        <v>9942</v>
      </c>
      <c r="B7119" s="1159" t="s">
        <v>11606</v>
      </c>
      <c r="C7119" s="1154" t="s">
        <v>763</v>
      </c>
      <c r="D7119" s="1156">
        <v>7.08</v>
      </c>
    </row>
    <row r="7120" spans="1:4" ht="11.85" hidden="1" customHeight="1" outlineLevel="4">
      <c r="A7120" s="1154" t="s">
        <v>9946</v>
      </c>
      <c r="B7120" s="1159" t="s">
        <v>11607</v>
      </c>
      <c r="C7120" s="1154" t="s">
        <v>763</v>
      </c>
      <c r="D7120" s="1156">
        <v>7.68</v>
      </c>
    </row>
    <row r="7121" spans="1:4" ht="11.85" hidden="1" customHeight="1" outlineLevel="4">
      <c r="A7121" s="1165">
        <v>4.3</v>
      </c>
      <c r="B7121" s="1159" t="s">
        <v>11608</v>
      </c>
      <c r="C7121" s="1154" t="s">
        <v>763</v>
      </c>
      <c r="D7121" s="1156">
        <v>10.32</v>
      </c>
    </row>
    <row r="7122" spans="1:4" ht="11.85" hidden="1" customHeight="1" outlineLevel="4">
      <c r="A7122" s="1160">
        <v>4</v>
      </c>
      <c r="B7122" s="1159" t="s">
        <v>11609</v>
      </c>
      <c r="C7122" s="1154" t="s">
        <v>763</v>
      </c>
      <c r="D7122" s="1156">
        <v>9.6</v>
      </c>
    </row>
    <row r="7123" spans="1:4" ht="11.85" hidden="1" customHeight="1" outlineLevel="4">
      <c r="A7123" s="1154" t="s">
        <v>9981</v>
      </c>
      <c r="B7123" s="1159" t="s">
        <v>11610</v>
      </c>
      <c r="C7123" s="1154" t="s">
        <v>763</v>
      </c>
      <c r="D7123" s="1156">
        <v>14.16</v>
      </c>
    </row>
    <row r="7124" spans="1:4" ht="11.85" hidden="1" customHeight="1" outlineLevel="3" collapsed="1">
      <c r="A7124" s="1140"/>
      <c r="B7124" s="1145" t="s">
        <v>11611</v>
      </c>
      <c r="C7124" s="1140"/>
      <c r="D7124" s="1141">
        <v>17</v>
      </c>
    </row>
    <row r="7125" spans="1:4" ht="11.85" hidden="1" customHeight="1" outlineLevel="4">
      <c r="A7125" s="1165">
        <v>1.6</v>
      </c>
      <c r="B7125" s="1159" t="s">
        <v>11612</v>
      </c>
      <c r="C7125" s="1154" t="s">
        <v>763</v>
      </c>
      <c r="D7125" s="1156">
        <v>4.6100000000000003</v>
      </c>
    </row>
    <row r="7126" spans="1:4" ht="11.85" hidden="1" customHeight="1" outlineLevel="4">
      <c r="A7126" s="1165">
        <v>1.9</v>
      </c>
      <c r="B7126" s="1159" t="s">
        <v>11613</v>
      </c>
      <c r="C7126" s="1154" t="s">
        <v>763</v>
      </c>
      <c r="D7126" s="1156">
        <v>5.47</v>
      </c>
    </row>
    <row r="7127" spans="1:4" ht="11.85" hidden="1" customHeight="1" outlineLevel="4">
      <c r="A7127" s="1165">
        <v>2.4</v>
      </c>
      <c r="B7127" s="1159" t="s">
        <v>11614</v>
      </c>
      <c r="C7127" s="1154" t="s">
        <v>763</v>
      </c>
      <c r="D7127" s="1156">
        <v>6.92</v>
      </c>
    </row>
    <row r="7128" spans="1:4" ht="11.85" hidden="1" customHeight="1" outlineLevel="4">
      <c r="A7128" s="1165">
        <v>2.7</v>
      </c>
      <c r="B7128" s="1159" t="s">
        <v>11615</v>
      </c>
      <c r="C7128" s="1154" t="s">
        <v>763</v>
      </c>
      <c r="D7128" s="1156">
        <v>7.78</v>
      </c>
    </row>
    <row r="7129" spans="1:4" ht="11.85" hidden="1" customHeight="1" outlineLevel="4">
      <c r="A7129" s="1166">
        <v>2.95</v>
      </c>
      <c r="B7129" s="1159" t="s">
        <v>11616</v>
      </c>
      <c r="C7129" s="1154" t="s">
        <v>763</v>
      </c>
      <c r="D7129" s="1156">
        <v>8.5</v>
      </c>
    </row>
    <row r="7130" spans="1:4" ht="11.85" hidden="1" customHeight="1" outlineLevel="4">
      <c r="A7130" s="1154" t="s">
        <v>10075</v>
      </c>
      <c r="B7130" s="1159" t="s">
        <v>11617</v>
      </c>
      <c r="C7130" s="1154" t="s">
        <v>763</v>
      </c>
      <c r="D7130" s="1156">
        <v>6.63</v>
      </c>
    </row>
    <row r="7131" spans="1:4" ht="11.85" hidden="1" customHeight="1" outlineLevel="4">
      <c r="A7131" s="1165">
        <v>3.2</v>
      </c>
      <c r="B7131" s="1159" t="s">
        <v>11618</v>
      </c>
      <c r="C7131" s="1154" t="s">
        <v>763</v>
      </c>
      <c r="D7131" s="1156">
        <v>9.2200000000000006</v>
      </c>
    </row>
    <row r="7132" spans="1:4" ht="11.85" hidden="1" customHeight="1" outlineLevel="4">
      <c r="A7132" s="1160">
        <v>4</v>
      </c>
      <c r="B7132" s="1159" t="s">
        <v>11619</v>
      </c>
      <c r="C7132" s="1154" t="s">
        <v>763</v>
      </c>
      <c r="D7132" s="1156">
        <v>11.53</v>
      </c>
    </row>
    <row r="7133" spans="1:4" ht="11.85" hidden="1" customHeight="1" outlineLevel="4">
      <c r="A7133" s="1165">
        <v>4.3</v>
      </c>
      <c r="B7133" s="1159" t="s">
        <v>11620</v>
      </c>
      <c r="C7133" s="1154" t="s">
        <v>763</v>
      </c>
      <c r="D7133" s="1156">
        <v>12.39</v>
      </c>
    </row>
    <row r="7134" spans="1:4" ht="11.85" hidden="1" customHeight="1" outlineLevel="4">
      <c r="A7134" s="1165">
        <v>5.9</v>
      </c>
      <c r="B7134" s="1159" t="s">
        <v>11621</v>
      </c>
      <c r="C7134" s="1154" t="s">
        <v>763</v>
      </c>
      <c r="D7134" s="1156">
        <v>17</v>
      </c>
    </row>
    <row r="7135" spans="1:4" ht="11.85" hidden="1" customHeight="1" outlineLevel="3" collapsed="1">
      <c r="A7135" s="1140"/>
      <c r="B7135" s="1145" t="s">
        <v>10383</v>
      </c>
      <c r="C7135" s="1140"/>
      <c r="D7135" s="1141">
        <v>23.12</v>
      </c>
    </row>
    <row r="7136" spans="1:4" ht="11.85" hidden="1" customHeight="1" outlineLevel="4">
      <c r="A7136" s="1165">
        <v>2.5</v>
      </c>
      <c r="B7136" s="1159" t="s">
        <v>11622</v>
      </c>
      <c r="C7136" s="1154" t="s">
        <v>763</v>
      </c>
      <c r="D7136" s="1156">
        <v>10.51</v>
      </c>
    </row>
    <row r="7137" spans="1:4" ht="11.85" hidden="1" customHeight="1" outlineLevel="4">
      <c r="A7137" s="1166">
        <v>2.75</v>
      </c>
      <c r="B7137" s="1159" t="s">
        <v>11623</v>
      </c>
      <c r="C7137" s="1154" t="s">
        <v>763</v>
      </c>
      <c r="D7137" s="1156">
        <v>11.56</v>
      </c>
    </row>
    <row r="7138" spans="1:4" ht="11.85" hidden="1" customHeight="1" outlineLevel="4">
      <c r="A7138" s="1154"/>
      <c r="B7138" s="1159" t="s">
        <v>11624</v>
      </c>
      <c r="C7138" s="1154" t="s">
        <v>763</v>
      </c>
      <c r="D7138" s="1156">
        <v>23.12</v>
      </c>
    </row>
    <row r="7139" spans="1:4" ht="11.85" hidden="1" customHeight="1" outlineLevel="1" collapsed="1">
      <c r="A7139" s="1140"/>
      <c r="B7139" s="1142" t="s">
        <v>11625</v>
      </c>
      <c r="C7139" s="1140"/>
      <c r="D7139" s="1141">
        <v>25.21</v>
      </c>
    </row>
    <row r="7140" spans="1:4" ht="11.85" hidden="1" customHeight="1" outlineLevel="2" collapsed="1">
      <c r="A7140" s="1140"/>
      <c r="B7140" s="1143" t="s">
        <v>11626</v>
      </c>
      <c r="C7140" s="1140"/>
      <c r="D7140" s="1141">
        <v>12.83</v>
      </c>
    </row>
    <row r="7141" spans="1:4" ht="11.85" hidden="1" customHeight="1" outlineLevel="3">
      <c r="A7141" s="1165">
        <v>2.2999999999999998</v>
      </c>
      <c r="B7141" s="1158" t="s">
        <v>11627</v>
      </c>
      <c r="C7141" s="1154" t="s">
        <v>763</v>
      </c>
      <c r="D7141" s="1156">
        <v>5.69</v>
      </c>
    </row>
    <row r="7142" spans="1:4" ht="11.85" hidden="1" customHeight="1" outlineLevel="3">
      <c r="A7142" s="1165">
        <v>2.6</v>
      </c>
      <c r="B7142" s="1158" t="s">
        <v>11628</v>
      </c>
      <c r="C7142" s="1154" t="s">
        <v>763</v>
      </c>
      <c r="D7142" s="1156">
        <v>6.95</v>
      </c>
    </row>
    <row r="7143" spans="1:4" ht="11.85" hidden="1" customHeight="1" outlineLevel="3">
      <c r="A7143" s="1160">
        <v>3550</v>
      </c>
      <c r="B7143" s="1158" t="s">
        <v>11629</v>
      </c>
      <c r="C7143" s="1154" t="s">
        <v>763</v>
      </c>
      <c r="D7143" s="1156">
        <v>12.83</v>
      </c>
    </row>
    <row r="7144" spans="1:4" ht="11.85" hidden="1" customHeight="1" outlineLevel="2" collapsed="1">
      <c r="A7144" s="1140"/>
      <c r="B7144" s="1143" t="s">
        <v>11630</v>
      </c>
      <c r="C7144" s="1140"/>
      <c r="D7144" s="1141">
        <v>12.83</v>
      </c>
    </row>
    <row r="7145" spans="1:4" ht="11.85" hidden="1" customHeight="1" outlineLevel="3">
      <c r="A7145" s="1160">
        <v>3291</v>
      </c>
      <c r="B7145" s="1158" t="s">
        <v>11631</v>
      </c>
      <c r="C7145" s="1154" t="s">
        <v>763</v>
      </c>
      <c r="D7145" s="1156">
        <v>12.83</v>
      </c>
    </row>
    <row r="7146" spans="1:4" ht="11.85" hidden="1" customHeight="1" outlineLevel="2" collapsed="1">
      <c r="A7146" s="1140"/>
      <c r="B7146" s="1143" t="s">
        <v>11632</v>
      </c>
      <c r="C7146" s="1140"/>
      <c r="D7146" s="1141">
        <v>7.92</v>
      </c>
    </row>
    <row r="7147" spans="1:4" ht="11.85" hidden="1" customHeight="1" outlineLevel="3">
      <c r="A7147" s="1160">
        <v>3535</v>
      </c>
      <c r="B7147" s="1158" t="s">
        <v>11633</v>
      </c>
      <c r="C7147" s="1154" t="s">
        <v>763</v>
      </c>
      <c r="D7147" s="1156">
        <v>7.92</v>
      </c>
    </row>
    <row r="7148" spans="1:4" ht="11.85" hidden="1" customHeight="1" outlineLevel="2" collapsed="1">
      <c r="A7148" s="1140"/>
      <c r="B7148" s="1143" t="s">
        <v>11634</v>
      </c>
      <c r="C7148" s="1140"/>
      <c r="D7148" s="1141">
        <v>7.92</v>
      </c>
    </row>
    <row r="7149" spans="1:4" ht="11.85" hidden="1" customHeight="1" outlineLevel="3">
      <c r="A7149" s="1160">
        <v>3304</v>
      </c>
      <c r="B7149" s="1158" t="s">
        <v>11635</v>
      </c>
      <c r="C7149" s="1154" t="s">
        <v>763</v>
      </c>
      <c r="D7149" s="1156">
        <v>7.92</v>
      </c>
    </row>
    <row r="7150" spans="1:4" ht="11.85" hidden="1" customHeight="1" outlineLevel="2" collapsed="1">
      <c r="A7150" s="1140"/>
      <c r="B7150" s="1143" t="s">
        <v>11636</v>
      </c>
      <c r="C7150" s="1140"/>
      <c r="D7150" s="1141">
        <v>20.36</v>
      </c>
    </row>
    <row r="7151" spans="1:4" ht="11.85" hidden="1" customHeight="1" outlineLevel="3">
      <c r="A7151" s="1165">
        <v>0.9</v>
      </c>
      <c r="B7151" s="1158" t="s">
        <v>11637</v>
      </c>
      <c r="C7151" s="1154" t="s">
        <v>763</v>
      </c>
      <c r="D7151" s="1156">
        <v>3.73</v>
      </c>
    </row>
    <row r="7152" spans="1:4" ht="11.85" hidden="1" customHeight="1" outlineLevel="3">
      <c r="A7152" s="1154" t="s">
        <v>11638</v>
      </c>
      <c r="B7152" s="1158" t="s">
        <v>11639</v>
      </c>
      <c r="C7152" s="1154" t="s">
        <v>763</v>
      </c>
      <c r="D7152" s="1156">
        <v>6.15</v>
      </c>
    </row>
    <row r="7153" spans="1:4" ht="11.85" hidden="1" customHeight="1" outlineLevel="3">
      <c r="A7153" s="1154" t="s">
        <v>11640</v>
      </c>
      <c r="B7153" s="1158" t="s">
        <v>11641</v>
      </c>
      <c r="C7153" s="1154" t="s">
        <v>763</v>
      </c>
      <c r="D7153" s="1156">
        <v>10.15</v>
      </c>
    </row>
    <row r="7154" spans="1:4" ht="11.85" hidden="1" customHeight="1" outlineLevel="3">
      <c r="A7154" s="1154" t="s">
        <v>11642</v>
      </c>
      <c r="B7154" s="1158" t="s">
        <v>11643</v>
      </c>
      <c r="C7154" s="1154" t="s">
        <v>763</v>
      </c>
      <c r="D7154" s="1156">
        <v>12.84</v>
      </c>
    </row>
    <row r="7155" spans="1:4" ht="11.85" hidden="1" customHeight="1" outlineLevel="3">
      <c r="A7155" s="1154" t="s">
        <v>11644</v>
      </c>
      <c r="B7155" s="1158" t="s">
        <v>11645</v>
      </c>
      <c r="C7155" s="1154" t="s">
        <v>763</v>
      </c>
      <c r="D7155" s="1156">
        <v>10.9</v>
      </c>
    </row>
    <row r="7156" spans="1:4" ht="11.85" hidden="1" customHeight="1" outlineLevel="3">
      <c r="A7156" s="1154" t="s">
        <v>10008</v>
      </c>
      <c r="B7156" s="1158" t="s">
        <v>11646</v>
      </c>
      <c r="C7156" s="1154" t="s">
        <v>763</v>
      </c>
      <c r="D7156" s="1156">
        <v>15.91</v>
      </c>
    </row>
    <row r="7157" spans="1:4" ht="11.85" hidden="1" customHeight="1" outlineLevel="3">
      <c r="A7157" s="1165">
        <v>4</v>
      </c>
      <c r="B7157" s="1158" t="s">
        <v>11647</v>
      </c>
      <c r="C7157" s="1154" t="s">
        <v>763</v>
      </c>
      <c r="D7157" s="1156">
        <v>16.579999999999998</v>
      </c>
    </row>
    <row r="7158" spans="1:4" ht="11.85" hidden="1" customHeight="1" outlineLevel="3">
      <c r="A7158" s="1160">
        <v>3562</v>
      </c>
      <c r="B7158" s="1158" t="s">
        <v>11648</v>
      </c>
      <c r="C7158" s="1154" t="s">
        <v>763</v>
      </c>
      <c r="D7158" s="1156">
        <v>20.309999999999999</v>
      </c>
    </row>
    <row r="7159" spans="1:4" ht="11.85" hidden="1" customHeight="1" outlineLevel="3">
      <c r="A7159" s="1154" t="s">
        <v>11649</v>
      </c>
      <c r="B7159" s="1158" t="s">
        <v>11650</v>
      </c>
      <c r="C7159" s="1154" t="s">
        <v>763</v>
      </c>
      <c r="D7159" s="1156">
        <v>20.36</v>
      </c>
    </row>
    <row r="7160" spans="1:4" ht="11.85" hidden="1" customHeight="1" outlineLevel="2" collapsed="1">
      <c r="A7160" s="1140"/>
      <c r="B7160" s="1143" t="s">
        <v>11651</v>
      </c>
      <c r="C7160" s="1140"/>
      <c r="D7160" s="1141">
        <v>25.21</v>
      </c>
    </row>
    <row r="7161" spans="1:4" ht="11.85" hidden="1" customHeight="1" outlineLevel="3">
      <c r="A7161" s="1160">
        <v>3312</v>
      </c>
      <c r="B7161" s="1158" t="s">
        <v>11652</v>
      </c>
      <c r="C7161" s="1154" t="s">
        <v>763</v>
      </c>
      <c r="D7161" s="1156">
        <v>22.78</v>
      </c>
    </row>
    <row r="7162" spans="1:4" ht="11.85" hidden="1" customHeight="1" outlineLevel="3">
      <c r="A7162" s="1154" t="s">
        <v>11653</v>
      </c>
      <c r="B7162" s="1158" t="s">
        <v>11654</v>
      </c>
      <c r="C7162" s="1154" t="s">
        <v>763</v>
      </c>
      <c r="D7162" s="1156">
        <v>4.8899999999999997</v>
      </c>
    </row>
    <row r="7163" spans="1:4" ht="11.85" hidden="1" customHeight="1" outlineLevel="3">
      <c r="A7163" s="1154" t="s">
        <v>11655</v>
      </c>
      <c r="B7163" s="1158" t="s">
        <v>11656</v>
      </c>
      <c r="C7163" s="1154" t="s">
        <v>763</v>
      </c>
      <c r="D7163" s="1156">
        <v>7.74</v>
      </c>
    </row>
    <row r="7164" spans="1:4" ht="11.85" hidden="1" customHeight="1" outlineLevel="3">
      <c r="A7164" s="1154" t="s">
        <v>11649</v>
      </c>
      <c r="B7164" s="1158" t="s">
        <v>11657</v>
      </c>
      <c r="C7164" s="1154" t="s">
        <v>763</v>
      </c>
      <c r="D7164" s="1156">
        <v>25.21</v>
      </c>
    </row>
    <row r="7165" spans="1:4" ht="11.85" hidden="1" customHeight="1" outlineLevel="2" collapsed="1">
      <c r="A7165" s="1140"/>
      <c r="B7165" s="1143" t="s">
        <v>11658</v>
      </c>
      <c r="C7165" s="1140"/>
      <c r="D7165" s="1141">
        <v>9.86</v>
      </c>
    </row>
    <row r="7166" spans="1:4" ht="11.85" hidden="1" customHeight="1" outlineLevel="3">
      <c r="A7166" s="1154" t="s">
        <v>10075</v>
      </c>
      <c r="B7166" s="1158" t="s">
        <v>11659</v>
      </c>
      <c r="C7166" s="1154" t="s">
        <v>763</v>
      </c>
      <c r="D7166" s="1156">
        <v>5.39</v>
      </c>
    </row>
    <row r="7167" spans="1:4" ht="11.85" hidden="1" customHeight="1" outlineLevel="3">
      <c r="A7167" s="1154" t="s">
        <v>9937</v>
      </c>
      <c r="B7167" s="1158" t="s">
        <v>11660</v>
      </c>
      <c r="C7167" s="1154" t="s">
        <v>763</v>
      </c>
      <c r="D7167" s="1156">
        <v>5.63</v>
      </c>
    </row>
    <row r="7168" spans="1:4" ht="11.85" hidden="1" customHeight="1" outlineLevel="3">
      <c r="A7168" s="1154" t="s">
        <v>11661</v>
      </c>
      <c r="B7168" s="1158" t="s">
        <v>11662</v>
      </c>
      <c r="C7168" s="1154" t="s">
        <v>763</v>
      </c>
      <c r="D7168" s="1156">
        <v>5.81</v>
      </c>
    </row>
    <row r="7169" spans="1:4" ht="11.85" hidden="1" customHeight="1" outlineLevel="3">
      <c r="A7169" s="1154" t="s">
        <v>11642</v>
      </c>
      <c r="B7169" s="1158" t="s">
        <v>11663</v>
      </c>
      <c r="C7169" s="1154" t="s">
        <v>763</v>
      </c>
      <c r="D7169" s="1156">
        <v>5.0999999999999996</v>
      </c>
    </row>
    <row r="7170" spans="1:4" ht="11.85" hidden="1" customHeight="1" outlineLevel="3">
      <c r="A7170" s="1154" t="s">
        <v>10053</v>
      </c>
      <c r="B7170" s="1158" t="s">
        <v>11664</v>
      </c>
      <c r="C7170" s="1154" t="s">
        <v>763</v>
      </c>
      <c r="D7170" s="1156">
        <v>5.3</v>
      </c>
    </row>
    <row r="7171" spans="1:4" ht="11.85" hidden="1" customHeight="1" outlineLevel="3">
      <c r="A7171" s="1154" t="s">
        <v>10055</v>
      </c>
      <c r="B7171" s="1158" t="s">
        <v>11665</v>
      </c>
      <c r="C7171" s="1154" t="s">
        <v>763</v>
      </c>
      <c r="D7171" s="1156">
        <v>5.71</v>
      </c>
    </row>
    <row r="7172" spans="1:4" ht="11.85" hidden="1" customHeight="1" outlineLevel="3">
      <c r="A7172" s="1154" t="s">
        <v>9970</v>
      </c>
      <c r="B7172" s="1158" t="s">
        <v>11666</v>
      </c>
      <c r="C7172" s="1154" t="s">
        <v>763</v>
      </c>
      <c r="D7172" s="1156">
        <v>6.68</v>
      </c>
    </row>
    <row r="7173" spans="1:4" ht="11.85" hidden="1" customHeight="1" outlineLevel="3">
      <c r="A7173" s="1160">
        <v>3308</v>
      </c>
      <c r="B7173" s="1158" t="s">
        <v>11667</v>
      </c>
      <c r="C7173" s="1154" t="s">
        <v>763</v>
      </c>
      <c r="D7173" s="1156">
        <v>9.86</v>
      </c>
    </row>
    <row r="7174" spans="1:4" ht="11.85" hidden="1" customHeight="1" outlineLevel="2" collapsed="1">
      <c r="A7174" s="1140"/>
      <c r="B7174" s="1143" t="s">
        <v>11668</v>
      </c>
      <c r="C7174" s="1140"/>
      <c r="D7174" s="1141">
        <v>9.86</v>
      </c>
    </row>
    <row r="7175" spans="1:4" ht="11.85" hidden="1" customHeight="1" outlineLevel="3">
      <c r="A7175" s="1160">
        <v>3307</v>
      </c>
      <c r="B7175" s="1158" t="s">
        <v>11669</v>
      </c>
      <c r="C7175" s="1154" t="s">
        <v>763</v>
      </c>
      <c r="D7175" s="1156">
        <v>9.86</v>
      </c>
    </row>
    <row r="7176" spans="1:4" ht="11.85" hidden="1" customHeight="1" outlineLevel="2" collapsed="1">
      <c r="A7176" s="1140"/>
      <c r="B7176" s="1143" t="s">
        <v>11670</v>
      </c>
      <c r="C7176" s="1140"/>
      <c r="D7176" s="1141">
        <v>16.8</v>
      </c>
    </row>
    <row r="7177" spans="1:4" ht="11.85" hidden="1" customHeight="1" outlineLevel="3">
      <c r="A7177" s="1154" t="s">
        <v>9933</v>
      </c>
      <c r="B7177" s="1158" t="s">
        <v>11671</v>
      </c>
      <c r="C7177" s="1154" t="s">
        <v>763</v>
      </c>
      <c r="D7177" s="1156">
        <v>6.67</v>
      </c>
    </row>
    <row r="7178" spans="1:4" ht="11.85" hidden="1" customHeight="1" outlineLevel="3">
      <c r="A7178" s="1154" t="s">
        <v>10511</v>
      </c>
      <c r="B7178" s="1158" t="s">
        <v>11672</v>
      </c>
      <c r="C7178" s="1154" t="s">
        <v>763</v>
      </c>
      <c r="D7178" s="1156">
        <v>11.73</v>
      </c>
    </row>
    <row r="7179" spans="1:4" ht="11.85" hidden="1" customHeight="1" outlineLevel="3">
      <c r="A7179" s="1154" t="s">
        <v>10075</v>
      </c>
      <c r="B7179" s="1158" t="s">
        <v>11673</v>
      </c>
      <c r="C7179" s="1154" t="s">
        <v>763</v>
      </c>
      <c r="D7179" s="1156">
        <v>9.3000000000000007</v>
      </c>
    </row>
    <row r="7180" spans="1:4" ht="11.85" hidden="1" customHeight="1" outlineLevel="3">
      <c r="A7180" s="1160">
        <v>3491</v>
      </c>
      <c r="B7180" s="1158" t="s">
        <v>11674</v>
      </c>
      <c r="C7180" s="1154" t="s">
        <v>763</v>
      </c>
      <c r="D7180" s="1156">
        <v>16.8</v>
      </c>
    </row>
    <row r="7181" spans="1:4" ht="11.85" hidden="1" customHeight="1" outlineLevel="2" collapsed="1">
      <c r="A7181" s="1140"/>
      <c r="B7181" s="1143" t="s">
        <v>11675</v>
      </c>
      <c r="C7181" s="1140"/>
      <c r="D7181" s="1141">
        <v>16.8</v>
      </c>
    </row>
    <row r="7182" spans="1:4" ht="11.85" hidden="1" customHeight="1" outlineLevel="3">
      <c r="A7182" s="1160">
        <v>3278</v>
      </c>
      <c r="B7182" s="1158" t="s">
        <v>11676</v>
      </c>
      <c r="C7182" s="1154" t="s">
        <v>763</v>
      </c>
      <c r="D7182" s="1156">
        <v>16.8</v>
      </c>
    </row>
    <row r="7183" spans="1:4" ht="11.85" hidden="1" customHeight="1" outlineLevel="2" collapsed="1">
      <c r="A7183" s="1140"/>
      <c r="B7183" s="1143" t="s">
        <v>11677</v>
      </c>
      <c r="C7183" s="1140"/>
      <c r="D7183" s="1141">
        <v>6.55</v>
      </c>
    </row>
    <row r="7184" spans="1:4" ht="11.85" hidden="1" customHeight="1" outlineLevel="3">
      <c r="A7184" s="1160">
        <v>4183</v>
      </c>
      <c r="B7184" s="1158" t="s">
        <v>11678</v>
      </c>
      <c r="C7184" s="1154" t="s">
        <v>763</v>
      </c>
      <c r="D7184" s="1156">
        <v>6.55</v>
      </c>
    </row>
    <row r="7185" spans="1:4" ht="11.85" hidden="1" customHeight="1" outlineLevel="2" collapsed="1">
      <c r="A7185" s="1140"/>
      <c r="B7185" s="1143" t="s">
        <v>11679</v>
      </c>
      <c r="C7185" s="1140"/>
      <c r="D7185" s="1141">
        <v>9.58</v>
      </c>
    </row>
    <row r="7186" spans="1:4" ht="11.85" hidden="1" customHeight="1" outlineLevel="3">
      <c r="A7186" s="1165">
        <v>3.5</v>
      </c>
      <c r="B7186" s="1158" t="s">
        <v>11680</v>
      </c>
      <c r="C7186" s="1154" t="s">
        <v>763</v>
      </c>
      <c r="D7186" s="1156">
        <v>8.7100000000000009</v>
      </c>
    </row>
    <row r="7187" spans="1:4" ht="11.85" hidden="1" customHeight="1" outlineLevel="3">
      <c r="A7187" s="1165">
        <v>3.8</v>
      </c>
      <c r="B7187" s="1158" t="s">
        <v>11681</v>
      </c>
      <c r="C7187" s="1154" t="s">
        <v>763</v>
      </c>
      <c r="D7187" s="1156">
        <v>9.4600000000000009</v>
      </c>
    </row>
    <row r="7188" spans="1:4" ht="11.85" hidden="1" customHeight="1" outlineLevel="3">
      <c r="A7188" s="1154"/>
      <c r="B7188" s="1158" t="s">
        <v>11682</v>
      </c>
      <c r="C7188" s="1154" t="s">
        <v>763</v>
      </c>
      <c r="D7188" s="1156">
        <v>7.69</v>
      </c>
    </row>
    <row r="7189" spans="1:4" ht="11.85" hidden="1" customHeight="1" outlineLevel="3">
      <c r="A7189" s="1154"/>
      <c r="B7189" s="1158" t="s">
        <v>11683</v>
      </c>
      <c r="C7189" s="1154" t="s">
        <v>763</v>
      </c>
      <c r="D7189" s="1156">
        <v>9.58</v>
      </c>
    </row>
    <row r="7190" spans="1:4" ht="11.85" hidden="1" customHeight="1" outlineLevel="3">
      <c r="A7190" s="1154"/>
      <c r="B7190" s="1158" t="s">
        <v>11684</v>
      </c>
      <c r="C7190" s="1154" t="s">
        <v>763</v>
      </c>
      <c r="D7190" s="1156">
        <v>0.85</v>
      </c>
    </row>
    <row r="7191" spans="1:4" ht="11.85" hidden="1" customHeight="1" outlineLevel="3">
      <c r="A7191" s="1154"/>
      <c r="B7191" s="1158" t="s">
        <v>11685</v>
      </c>
      <c r="C7191" s="1154" t="s">
        <v>763</v>
      </c>
      <c r="D7191" s="1156">
        <v>1.02</v>
      </c>
    </row>
    <row r="7192" spans="1:4" ht="11.85" hidden="1" customHeight="1" outlineLevel="3">
      <c r="A7192" s="1165">
        <v>1.6</v>
      </c>
      <c r="B7192" s="1158" t="s">
        <v>11686</v>
      </c>
      <c r="C7192" s="1154" t="s">
        <v>763</v>
      </c>
      <c r="D7192" s="1156">
        <v>1.39</v>
      </c>
    </row>
    <row r="7193" spans="1:4" ht="11.85" hidden="1" customHeight="1" outlineLevel="3">
      <c r="A7193" s="1154"/>
      <c r="B7193" s="1158" t="s">
        <v>11687</v>
      </c>
      <c r="C7193" s="1154" t="s">
        <v>763</v>
      </c>
      <c r="D7193" s="1156">
        <v>1.87</v>
      </c>
    </row>
    <row r="7194" spans="1:4" ht="11.85" hidden="1" customHeight="1" outlineLevel="3">
      <c r="A7194" s="1154"/>
      <c r="B7194" s="1158" t="s">
        <v>11688</v>
      </c>
      <c r="C7194" s="1154" t="s">
        <v>763</v>
      </c>
      <c r="D7194" s="1156">
        <v>2.21</v>
      </c>
    </row>
    <row r="7195" spans="1:4" ht="11.85" hidden="1" customHeight="1" outlineLevel="3">
      <c r="A7195" s="1154"/>
      <c r="B7195" s="1158" t="s">
        <v>11689</v>
      </c>
      <c r="C7195" s="1154" t="s">
        <v>763</v>
      </c>
      <c r="D7195" s="1156">
        <v>2.38</v>
      </c>
    </row>
    <row r="7196" spans="1:4" ht="11.85" hidden="1" customHeight="1" outlineLevel="3">
      <c r="A7196" s="1165">
        <v>3.3</v>
      </c>
      <c r="B7196" s="1158" t="s">
        <v>11690</v>
      </c>
      <c r="C7196" s="1154" t="s">
        <v>763</v>
      </c>
      <c r="D7196" s="1156">
        <v>2.87</v>
      </c>
    </row>
    <row r="7197" spans="1:4" ht="11.85" hidden="1" customHeight="1" outlineLevel="3">
      <c r="A7197" s="1154"/>
      <c r="B7197" s="1158" t="s">
        <v>11691</v>
      </c>
      <c r="C7197" s="1154" t="s">
        <v>763</v>
      </c>
      <c r="D7197" s="1156">
        <v>3.41</v>
      </c>
    </row>
    <row r="7198" spans="1:4" ht="11.85" hidden="1" customHeight="1" outlineLevel="3">
      <c r="A7198" s="1160">
        <v>3468</v>
      </c>
      <c r="B7198" s="1158" t="s">
        <v>11692</v>
      </c>
      <c r="C7198" s="1154" t="s">
        <v>763</v>
      </c>
      <c r="D7198" s="1156">
        <v>4.26</v>
      </c>
    </row>
    <row r="7199" spans="1:4" ht="11.85" hidden="1" customHeight="1" outlineLevel="1" collapsed="1">
      <c r="A7199" s="1140"/>
      <c r="B7199" s="1142" t="s">
        <v>11693</v>
      </c>
      <c r="C7199" s="1140"/>
      <c r="D7199" s="1141">
        <v>19.73</v>
      </c>
    </row>
    <row r="7200" spans="1:4" ht="11.85" hidden="1" customHeight="1" outlineLevel="2" collapsed="1">
      <c r="A7200" s="1140"/>
      <c r="B7200" s="1143" t="s">
        <v>11694</v>
      </c>
      <c r="C7200" s="1140"/>
      <c r="D7200" s="1141">
        <v>16.309999999999999</v>
      </c>
    </row>
    <row r="7201" spans="1:4" ht="11.85" hidden="1" customHeight="1" outlineLevel="3">
      <c r="A7201" s="1154" t="s">
        <v>9929</v>
      </c>
      <c r="B7201" s="1158" t="s">
        <v>11695</v>
      </c>
      <c r="C7201" s="1154" t="s">
        <v>763</v>
      </c>
      <c r="D7201" s="1156">
        <v>4.51</v>
      </c>
    </row>
    <row r="7202" spans="1:4" ht="11.85" hidden="1" customHeight="1" outlineLevel="3">
      <c r="A7202" s="1154" t="s">
        <v>9933</v>
      </c>
      <c r="B7202" s="1158" t="s">
        <v>11696</v>
      </c>
      <c r="C7202" s="1154" t="s">
        <v>763</v>
      </c>
      <c r="D7202" s="1156">
        <v>5.36</v>
      </c>
    </row>
    <row r="7203" spans="1:4" ht="11.85" hidden="1" customHeight="1" outlineLevel="3">
      <c r="A7203" s="1154" t="s">
        <v>9937</v>
      </c>
      <c r="B7203" s="1158" t="s">
        <v>11697</v>
      </c>
      <c r="C7203" s="1154" t="s">
        <v>763</v>
      </c>
      <c r="D7203" s="1156">
        <v>6.76</v>
      </c>
    </row>
    <row r="7204" spans="1:4" ht="11.85" hidden="1" customHeight="1" outlineLevel="3">
      <c r="A7204" s="1154" t="s">
        <v>9939</v>
      </c>
      <c r="B7204" s="1158" t="s">
        <v>11698</v>
      </c>
      <c r="C7204" s="1154" t="s">
        <v>763</v>
      </c>
      <c r="D7204" s="1156">
        <v>7.61</v>
      </c>
    </row>
    <row r="7205" spans="1:4" ht="11.85" hidden="1" customHeight="1" outlineLevel="3">
      <c r="A7205" s="1154" t="s">
        <v>9942</v>
      </c>
      <c r="B7205" s="1158" t="s">
        <v>11699</v>
      </c>
      <c r="C7205" s="1154" t="s">
        <v>763</v>
      </c>
      <c r="D7205" s="1156">
        <v>8.32</v>
      </c>
    </row>
    <row r="7206" spans="1:4" ht="11.85" hidden="1" customHeight="1" outlineLevel="3">
      <c r="A7206" s="1154" t="s">
        <v>9946</v>
      </c>
      <c r="B7206" s="1158" t="s">
        <v>11700</v>
      </c>
      <c r="C7206" s="1154" t="s">
        <v>763</v>
      </c>
      <c r="D7206" s="1156">
        <v>9.0299999999999994</v>
      </c>
    </row>
    <row r="7207" spans="1:4" ht="11.85" hidden="1" customHeight="1" outlineLevel="3">
      <c r="A7207" s="1154" t="s">
        <v>10399</v>
      </c>
      <c r="B7207" s="1158" t="s">
        <v>11701</v>
      </c>
      <c r="C7207" s="1154" t="s">
        <v>763</v>
      </c>
      <c r="D7207" s="1156">
        <v>11.28</v>
      </c>
    </row>
    <row r="7208" spans="1:4" ht="11.85" hidden="1" customHeight="1" outlineLevel="3">
      <c r="A7208" s="1154" t="s">
        <v>9981</v>
      </c>
      <c r="B7208" s="1158" t="s">
        <v>11702</v>
      </c>
      <c r="C7208" s="1154" t="s">
        <v>763</v>
      </c>
      <c r="D7208" s="1156">
        <v>12.13</v>
      </c>
    </row>
    <row r="7209" spans="1:4" ht="11.85" hidden="1" customHeight="1" outlineLevel="3">
      <c r="A7209" s="1154" t="s">
        <v>9981</v>
      </c>
      <c r="B7209" s="1158" t="s">
        <v>11703</v>
      </c>
      <c r="C7209" s="1154" t="s">
        <v>763</v>
      </c>
      <c r="D7209" s="1156">
        <v>16.309999999999999</v>
      </c>
    </row>
    <row r="7210" spans="1:4" ht="11.85" hidden="1" customHeight="1" outlineLevel="2" collapsed="1">
      <c r="A7210" s="1140"/>
      <c r="B7210" s="1143" t="s">
        <v>11704</v>
      </c>
      <c r="C7210" s="1140"/>
      <c r="D7210" s="1141">
        <v>16.309999999999999</v>
      </c>
    </row>
    <row r="7211" spans="1:4" ht="11.85" hidden="1" customHeight="1" outlineLevel="3">
      <c r="A7211" s="1154" t="s">
        <v>9981</v>
      </c>
      <c r="B7211" s="1158" t="s">
        <v>11705</v>
      </c>
      <c r="C7211" s="1154" t="s">
        <v>763</v>
      </c>
      <c r="D7211" s="1156">
        <v>16.309999999999999</v>
      </c>
    </row>
    <row r="7212" spans="1:4" ht="11.85" hidden="1" customHeight="1" outlineLevel="2" collapsed="1">
      <c r="A7212" s="1140"/>
      <c r="B7212" s="1143" t="s">
        <v>11706</v>
      </c>
      <c r="C7212" s="1140"/>
      <c r="D7212" s="1141">
        <v>16.309999999999999</v>
      </c>
    </row>
    <row r="7213" spans="1:4" ht="11.85" hidden="1" customHeight="1" outlineLevel="3">
      <c r="A7213" s="1154" t="s">
        <v>9929</v>
      </c>
      <c r="B7213" s="1158" t="s">
        <v>11707</v>
      </c>
      <c r="C7213" s="1154" t="s">
        <v>763</v>
      </c>
      <c r="D7213" s="1156">
        <v>4.51</v>
      </c>
    </row>
    <row r="7214" spans="1:4" ht="11.85" hidden="1" customHeight="1" outlineLevel="3">
      <c r="A7214" s="1154" t="s">
        <v>9933</v>
      </c>
      <c r="B7214" s="1158" t="s">
        <v>11708</v>
      </c>
      <c r="C7214" s="1154" t="s">
        <v>763</v>
      </c>
      <c r="D7214" s="1156">
        <v>5.36</v>
      </c>
    </row>
    <row r="7215" spans="1:4" ht="11.85" hidden="1" customHeight="1" outlineLevel="3">
      <c r="A7215" s="1154" t="s">
        <v>9937</v>
      </c>
      <c r="B7215" s="1158" t="s">
        <v>11709</v>
      </c>
      <c r="C7215" s="1154" t="s">
        <v>763</v>
      </c>
      <c r="D7215" s="1156">
        <v>6.76</v>
      </c>
    </row>
    <row r="7216" spans="1:4" ht="11.85" hidden="1" customHeight="1" outlineLevel="3">
      <c r="A7216" s="1154" t="s">
        <v>9939</v>
      </c>
      <c r="B7216" s="1158" t="s">
        <v>11710</v>
      </c>
      <c r="C7216" s="1154" t="s">
        <v>763</v>
      </c>
      <c r="D7216" s="1156">
        <v>7.61</v>
      </c>
    </row>
    <row r="7217" spans="1:4" ht="11.85" hidden="1" customHeight="1" outlineLevel="3">
      <c r="A7217" s="1154" t="s">
        <v>9942</v>
      </c>
      <c r="B7217" s="1158" t="s">
        <v>11711</v>
      </c>
      <c r="C7217" s="1154" t="s">
        <v>763</v>
      </c>
      <c r="D7217" s="1156">
        <v>8.32</v>
      </c>
    </row>
    <row r="7218" spans="1:4" ht="11.85" hidden="1" customHeight="1" outlineLevel="3">
      <c r="A7218" s="1154" t="s">
        <v>9946</v>
      </c>
      <c r="B7218" s="1158" t="s">
        <v>11712</v>
      </c>
      <c r="C7218" s="1154" t="s">
        <v>763</v>
      </c>
      <c r="D7218" s="1156">
        <v>9.0299999999999994</v>
      </c>
    </row>
    <row r="7219" spans="1:4" ht="11.85" hidden="1" customHeight="1" outlineLevel="3">
      <c r="A7219" s="1165">
        <v>4.3</v>
      </c>
      <c r="B7219" s="1158" t="s">
        <v>11713</v>
      </c>
      <c r="C7219" s="1154" t="s">
        <v>763</v>
      </c>
      <c r="D7219" s="1156">
        <v>11.89</v>
      </c>
    </row>
    <row r="7220" spans="1:4" ht="11.85" hidden="1" customHeight="1" outlineLevel="3">
      <c r="A7220" s="1160">
        <v>4</v>
      </c>
      <c r="B7220" s="1158" t="s">
        <v>11714</v>
      </c>
      <c r="C7220" s="1154" t="s">
        <v>763</v>
      </c>
      <c r="D7220" s="1156">
        <v>11.28</v>
      </c>
    </row>
    <row r="7221" spans="1:4" ht="11.85" hidden="1" customHeight="1" outlineLevel="3">
      <c r="A7221" s="1154" t="s">
        <v>9981</v>
      </c>
      <c r="B7221" s="1158" t="s">
        <v>11715</v>
      </c>
      <c r="C7221" s="1154" t="s">
        <v>763</v>
      </c>
      <c r="D7221" s="1156">
        <v>16.309999999999999</v>
      </c>
    </row>
    <row r="7222" spans="1:4" ht="11.85" hidden="1" customHeight="1" outlineLevel="2" collapsed="1">
      <c r="A7222" s="1140"/>
      <c r="B7222" s="1143" t="s">
        <v>11716</v>
      </c>
      <c r="C7222" s="1140"/>
      <c r="D7222" s="1141">
        <v>16.309999999999999</v>
      </c>
    </row>
    <row r="7223" spans="1:4" ht="11.85" hidden="1" customHeight="1" outlineLevel="3">
      <c r="A7223" s="1165">
        <v>1.6</v>
      </c>
      <c r="B7223" s="1158" t="s">
        <v>11717</v>
      </c>
      <c r="C7223" s="1154" t="s">
        <v>763</v>
      </c>
      <c r="D7223" s="1156">
        <v>5.29</v>
      </c>
    </row>
    <row r="7224" spans="1:4" ht="11.85" hidden="1" customHeight="1" outlineLevel="3">
      <c r="A7224" s="1165">
        <v>1.9</v>
      </c>
      <c r="B7224" s="1158" t="s">
        <v>11718</v>
      </c>
      <c r="C7224" s="1154" t="s">
        <v>763</v>
      </c>
      <c r="D7224" s="1156">
        <v>6.27</v>
      </c>
    </row>
    <row r="7225" spans="1:4" ht="11.85" hidden="1" customHeight="1" outlineLevel="3">
      <c r="A7225" s="1154" t="s">
        <v>9937</v>
      </c>
      <c r="B7225" s="1158" t="s">
        <v>11719</v>
      </c>
      <c r="C7225" s="1154" t="s">
        <v>763</v>
      </c>
      <c r="D7225" s="1156">
        <v>7.92</v>
      </c>
    </row>
    <row r="7226" spans="1:4" ht="11.85" hidden="1" customHeight="1" outlineLevel="3">
      <c r="A7226" s="1154" t="s">
        <v>9939</v>
      </c>
      <c r="B7226" s="1158" t="s">
        <v>11720</v>
      </c>
      <c r="C7226" s="1154" t="s">
        <v>763</v>
      </c>
      <c r="D7226" s="1156">
        <v>5.03</v>
      </c>
    </row>
    <row r="7227" spans="1:4" ht="11.85" hidden="1" customHeight="1" outlineLevel="3">
      <c r="A7227" s="1154" t="s">
        <v>9942</v>
      </c>
      <c r="B7227" s="1158" t="s">
        <v>11721</v>
      </c>
      <c r="C7227" s="1154" t="s">
        <v>763</v>
      </c>
      <c r="D7227" s="1156">
        <v>8.32</v>
      </c>
    </row>
    <row r="7228" spans="1:4" ht="11.85" hidden="1" customHeight="1" outlineLevel="3">
      <c r="A7228" s="1154" t="s">
        <v>9946</v>
      </c>
      <c r="B7228" s="1158" t="s">
        <v>11722</v>
      </c>
      <c r="C7228" s="1154" t="s">
        <v>763</v>
      </c>
      <c r="D7228" s="1156">
        <v>5.95</v>
      </c>
    </row>
    <row r="7229" spans="1:4" ht="11.85" hidden="1" customHeight="1" outlineLevel="3">
      <c r="A7229" s="1160">
        <v>4</v>
      </c>
      <c r="B7229" s="1158" t="s">
        <v>11723</v>
      </c>
      <c r="C7229" s="1154" t="s">
        <v>763</v>
      </c>
      <c r="D7229" s="1156">
        <v>11.28</v>
      </c>
    </row>
    <row r="7230" spans="1:4" ht="11.85" hidden="1" customHeight="1" outlineLevel="3">
      <c r="A7230" s="1165">
        <v>4.3</v>
      </c>
      <c r="B7230" s="1158" t="s">
        <v>11724</v>
      </c>
      <c r="C7230" s="1154" t="s">
        <v>763</v>
      </c>
      <c r="D7230" s="1156">
        <v>11.89</v>
      </c>
    </row>
    <row r="7231" spans="1:4" ht="11.85" hidden="1" customHeight="1" outlineLevel="3">
      <c r="A7231" s="1154" t="s">
        <v>9981</v>
      </c>
      <c r="B7231" s="1158" t="s">
        <v>11725</v>
      </c>
      <c r="C7231" s="1154" t="s">
        <v>763</v>
      </c>
      <c r="D7231" s="1156">
        <v>16.309999999999999</v>
      </c>
    </row>
    <row r="7232" spans="1:4" ht="11.85" hidden="1" customHeight="1" outlineLevel="2" collapsed="1">
      <c r="A7232" s="1140"/>
      <c r="B7232" s="1143" t="s">
        <v>11726</v>
      </c>
      <c r="C7232" s="1140"/>
      <c r="D7232" s="1141">
        <v>16.309999999999999</v>
      </c>
    </row>
    <row r="7233" spans="1:4" ht="11.85" hidden="1" customHeight="1" outlineLevel="3">
      <c r="A7233" s="1154" t="s">
        <v>9981</v>
      </c>
      <c r="B7233" s="1158" t="s">
        <v>11727</v>
      </c>
      <c r="C7233" s="1154" t="s">
        <v>763</v>
      </c>
      <c r="D7233" s="1156">
        <v>16.309999999999999</v>
      </c>
    </row>
    <row r="7234" spans="1:4" ht="11.85" hidden="1" customHeight="1" outlineLevel="2" collapsed="1">
      <c r="A7234" s="1140"/>
      <c r="B7234" s="1143" t="s">
        <v>11728</v>
      </c>
      <c r="C7234" s="1140"/>
      <c r="D7234" s="1141">
        <v>16.309999999999999</v>
      </c>
    </row>
    <row r="7235" spans="1:4" ht="11.85" hidden="1" customHeight="1" outlineLevel="3">
      <c r="A7235" s="1154" t="s">
        <v>9929</v>
      </c>
      <c r="B7235" s="1158" t="s">
        <v>11729</v>
      </c>
      <c r="C7235" s="1154" t="s">
        <v>763</v>
      </c>
      <c r="D7235" s="1156">
        <v>3.2</v>
      </c>
    </row>
    <row r="7236" spans="1:4" ht="11.85" hidden="1" customHeight="1" outlineLevel="3">
      <c r="A7236" s="1154" t="s">
        <v>9933</v>
      </c>
      <c r="B7236" s="1158" t="s">
        <v>11730</v>
      </c>
      <c r="C7236" s="1154" t="s">
        <v>763</v>
      </c>
      <c r="D7236" s="1156">
        <v>3.8</v>
      </c>
    </row>
    <row r="7237" spans="1:4" ht="11.85" hidden="1" customHeight="1" outlineLevel="3">
      <c r="A7237" s="1154" t="s">
        <v>9937</v>
      </c>
      <c r="B7237" s="1158" t="s">
        <v>11731</v>
      </c>
      <c r="C7237" s="1154" t="s">
        <v>763</v>
      </c>
      <c r="D7237" s="1156">
        <v>4.8099999999999996</v>
      </c>
    </row>
    <row r="7238" spans="1:4" ht="11.85" hidden="1" customHeight="1" outlineLevel="3">
      <c r="A7238" s="1165">
        <v>2.7</v>
      </c>
      <c r="B7238" s="1158" t="s">
        <v>11732</v>
      </c>
      <c r="C7238" s="1154" t="s">
        <v>763</v>
      </c>
      <c r="D7238" s="1156">
        <v>5.41</v>
      </c>
    </row>
    <row r="7239" spans="1:4" ht="11.85" hidden="1" customHeight="1" outlineLevel="3">
      <c r="A7239" s="1165">
        <v>3.2</v>
      </c>
      <c r="B7239" s="1158" t="s">
        <v>11733</v>
      </c>
      <c r="C7239" s="1154" t="s">
        <v>763</v>
      </c>
      <c r="D7239" s="1156">
        <v>6.41</v>
      </c>
    </row>
    <row r="7240" spans="1:4" ht="11.85" hidden="1" customHeight="1" outlineLevel="3">
      <c r="A7240" s="1154" t="s">
        <v>10399</v>
      </c>
      <c r="B7240" s="1158" t="s">
        <v>11734</v>
      </c>
      <c r="C7240" s="1154" t="s">
        <v>763</v>
      </c>
      <c r="D7240" s="1156">
        <v>8.01</v>
      </c>
    </row>
    <row r="7241" spans="1:4" ht="11.85" hidden="1" customHeight="1" outlineLevel="3">
      <c r="A7241" s="1165">
        <v>4.3</v>
      </c>
      <c r="B7241" s="1158" t="s">
        <v>11735</v>
      </c>
      <c r="C7241" s="1154" t="s">
        <v>763</v>
      </c>
      <c r="D7241" s="1156">
        <v>8.61</v>
      </c>
    </row>
    <row r="7242" spans="1:4" ht="11.85" hidden="1" customHeight="1" outlineLevel="3">
      <c r="A7242" s="1154" t="s">
        <v>9981</v>
      </c>
      <c r="B7242" s="1158" t="s">
        <v>11736</v>
      </c>
      <c r="C7242" s="1154" t="s">
        <v>763</v>
      </c>
      <c r="D7242" s="1156">
        <v>16.309999999999999</v>
      </c>
    </row>
    <row r="7243" spans="1:4" ht="11.85" hidden="1" customHeight="1" outlineLevel="2" collapsed="1">
      <c r="A7243" s="1140"/>
      <c r="B7243" s="1143" t="s">
        <v>11737</v>
      </c>
      <c r="C7243" s="1140"/>
      <c r="D7243" s="1141">
        <v>16.309999999999999</v>
      </c>
    </row>
    <row r="7244" spans="1:4" ht="11.85" hidden="1" customHeight="1" outlineLevel="3">
      <c r="A7244" s="1165">
        <v>1.4</v>
      </c>
      <c r="B7244" s="1158" t="s">
        <v>11738</v>
      </c>
      <c r="C7244" s="1154" t="s">
        <v>763</v>
      </c>
      <c r="D7244" s="1156">
        <v>3.95</v>
      </c>
    </row>
    <row r="7245" spans="1:4" ht="11.85" hidden="1" customHeight="1" outlineLevel="3">
      <c r="A7245" s="1154" t="s">
        <v>9929</v>
      </c>
      <c r="B7245" s="1158" t="s">
        <v>11739</v>
      </c>
      <c r="C7245" s="1154" t="s">
        <v>763</v>
      </c>
      <c r="D7245" s="1156">
        <v>2.98</v>
      </c>
    </row>
    <row r="7246" spans="1:4" ht="11.85" hidden="1" customHeight="1" outlineLevel="3">
      <c r="A7246" s="1154" t="s">
        <v>9933</v>
      </c>
      <c r="B7246" s="1158" t="s">
        <v>11740</v>
      </c>
      <c r="C7246" s="1154" t="s">
        <v>763</v>
      </c>
      <c r="D7246" s="1156">
        <v>5.36</v>
      </c>
    </row>
    <row r="7247" spans="1:4" ht="11.85" hidden="1" customHeight="1" outlineLevel="3">
      <c r="A7247" s="1154" t="s">
        <v>9937</v>
      </c>
      <c r="B7247" s="1158" t="s">
        <v>11741</v>
      </c>
      <c r="C7247" s="1154" t="s">
        <v>763</v>
      </c>
      <c r="D7247" s="1156">
        <v>6.76</v>
      </c>
    </row>
    <row r="7248" spans="1:4" ht="11.85" hidden="1" customHeight="1" outlineLevel="3">
      <c r="A7248" s="1154" t="s">
        <v>9939</v>
      </c>
      <c r="B7248" s="1158" t="s">
        <v>11742</v>
      </c>
      <c r="C7248" s="1154" t="s">
        <v>763</v>
      </c>
      <c r="D7248" s="1156">
        <v>4.6100000000000003</v>
      </c>
    </row>
    <row r="7249" spans="1:4" ht="11.85" hidden="1" customHeight="1" outlineLevel="3">
      <c r="A7249" s="1154" t="s">
        <v>9942</v>
      </c>
      <c r="B7249" s="1158" t="s">
        <v>11743</v>
      </c>
      <c r="C7249" s="1154" t="s">
        <v>763</v>
      </c>
      <c r="D7249" s="1156">
        <v>8.32</v>
      </c>
    </row>
    <row r="7250" spans="1:4" ht="11.85" hidden="1" customHeight="1" outlineLevel="3">
      <c r="A7250" s="1154" t="s">
        <v>9946</v>
      </c>
      <c r="B7250" s="1158" t="s">
        <v>11744</v>
      </c>
      <c r="C7250" s="1154" t="s">
        <v>763</v>
      </c>
      <c r="D7250" s="1156">
        <v>9.0299999999999994</v>
      </c>
    </row>
    <row r="7251" spans="1:4" ht="11.85" hidden="1" customHeight="1" outlineLevel="3">
      <c r="A7251" s="1165">
        <v>4.3</v>
      </c>
      <c r="B7251" s="1158" t="s">
        <v>11745</v>
      </c>
      <c r="C7251" s="1154" t="s">
        <v>763</v>
      </c>
      <c r="D7251" s="1156">
        <v>11.89</v>
      </c>
    </row>
    <row r="7252" spans="1:4" ht="11.85" hidden="1" customHeight="1" outlineLevel="3">
      <c r="A7252" s="1160">
        <v>4</v>
      </c>
      <c r="B7252" s="1158" t="s">
        <v>11746</v>
      </c>
      <c r="C7252" s="1154" t="s">
        <v>763</v>
      </c>
      <c r="D7252" s="1156">
        <v>11.28</v>
      </c>
    </row>
    <row r="7253" spans="1:4" ht="11.85" hidden="1" customHeight="1" outlineLevel="3">
      <c r="A7253" s="1154" t="s">
        <v>9981</v>
      </c>
      <c r="B7253" s="1158" t="s">
        <v>11747</v>
      </c>
      <c r="C7253" s="1154" t="s">
        <v>763</v>
      </c>
      <c r="D7253" s="1156">
        <v>16.309999999999999</v>
      </c>
    </row>
    <row r="7254" spans="1:4" ht="11.85" hidden="1" customHeight="1" outlineLevel="2" collapsed="1">
      <c r="A7254" s="1140"/>
      <c r="B7254" s="1143" t="s">
        <v>11748</v>
      </c>
      <c r="C7254" s="1140"/>
      <c r="D7254" s="1141">
        <v>19.73</v>
      </c>
    </row>
    <row r="7255" spans="1:4" ht="11.85" hidden="1" customHeight="1" outlineLevel="3">
      <c r="A7255" s="1160">
        <v>3803</v>
      </c>
      <c r="B7255" s="1158" t="s">
        <v>11749</v>
      </c>
      <c r="C7255" s="1154" t="s">
        <v>763</v>
      </c>
      <c r="D7255" s="1156">
        <v>19.73</v>
      </c>
    </row>
    <row r="7256" spans="1:4" ht="11.85" hidden="1" customHeight="1" outlineLevel="3">
      <c r="A7256" s="1160">
        <v>3805</v>
      </c>
      <c r="B7256" s="1158" t="s">
        <v>11750</v>
      </c>
      <c r="C7256" s="1154" t="s">
        <v>763</v>
      </c>
      <c r="D7256" s="1156">
        <v>19.73</v>
      </c>
    </row>
    <row r="7257" spans="1:4" ht="11.85" hidden="1" customHeight="1" outlineLevel="2" collapsed="1">
      <c r="A7257" s="1140"/>
      <c r="B7257" s="1143" t="s">
        <v>11751</v>
      </c>
      <c r="C7257" s="1140"/>
      <c r="D7257" s="1141">
        <v>16.98</v>
      </c>
    </row>
    <row r="7258" spans="1:4" ht="11.85" hidden="1" customHeight="1" outlineLevel="3">
      <c r="A7258" s="1160">
        <v>3962</v>
      </c>
      <c r="B7258" s="1158" t="s">
        <v>11752</v>
      </c>
      <c r="C7258" s="1154" t="s">
        <v>763</v>
      </c>
      <c r="D7258" s="1156">
        <v>16.98</v>
      </c>
    </row>
    <row r="7259" spans="1:4" ht="11.85" hidden="1" customHeight="1" outlineLevel="3">
      <c r="A7259" s="1154"/>
      <c r="B7259" s="1158" t="s">
        <v>11753</v>
      </c>
      <c r="C7259" s="1154" t="s">
        <v>763</v>
      </c>
      <c r="D7259" s="1156">
        <v>14.82</v>
      </c>
    </row>
    <row r="7260" spans="1:4" ht="11.85" hidden="1" customHeight="1" outlineLevel="3">
      <c r="A7260" s="1154"/>
      <c r="B7260" s="1158" t="s">
        <v>11754</v>
      </c>
      <c r="C7260" s="1154" t="s">
        <v>763</v>
      </c>
      <c r="D7260" s="1156">
        <v>14.82</v>
      </c>
    </row>
    <row r="7261" spans="1:4" ht="11.85" hidden="1" customHeight="1" outlineLevel="3">
      <c r="A7261" s="1160">
        <v>3642</v>
      </c>
      <c r="B7261" s="1158" t="s">
        <v>11755</v>
      </c>
      <c r="C7261" s="1154" t="s">
        <v>763</v>
      </c>
      <c r="D7261" s="1156">
        <v>16.98</v>
      </c>
    </row>
    <row r="7262" spans="1:4" ht="11.85" hidden="1" customHeight="1" outlineLevel="3">
      <c r="A7262" s="1154"/>
      <c r="B7262" s="1158" t="s">
        <v>11756</v>
      </c>
      <c r="C7262" s="1154" t="s">
        <v>763</v>
      </c>
      <c r="D7262" s="1156">
        <v>13.58</v>
      </c>
    </row>
    <row r="7263" spans="1:4" ht="11.85" hidden="1" customHeight="1" outlineLevel="3">
      <c r="A7263" s="1160">
        <v>3641</v>
      </c>
      <c r="B7263" s="1158" t="s">
        <v>11757</v>
      </c>
      <c r="C7263" s="1154" t="s">
        <v>763</v>
      </c>
      <c r="D7263" s="1156">
        <v>16.98</v>
      </c>
    </row>
    <row r="7264" spans="1:4" ht="11.85" hidden="1" customHeight="1" outlineLevel="3">
      <c r="A7264" s="1160">
        <v>5417</v>
      </c>
      <c r="B7264" s="1158" t="s">
        <v>11758</v>
      </c>
      <c r="C7264" s="1154" t="s">
        <v>763</v>
      </c>
      <c r="D7264" s="1156">
        <v>16.98</v>
      </c>
    </row>
    <row r="7265" spans="1:4" ht="11.85" hidden="1" customHeight="1" outlineLevel="1" collapsed="1">
      <c r="A7265" s="1140"/>
      <c r="B7265" s="1142" t="s">
        <v>11759</v>
      </c>
      <c r="C7265" s="1140"/>
      <c r="D7265" s="1141">
        <v>54.74</v>
      </c>
    </row>
    <row r="7266" spans="1:4" ht="11.85" hidden="1" customHeight="1" outlineLevel="2">
      <c r="A7266" s="1154"/>
      <c r="B7266" s="1157" t="s">
        <v>11760</v>
      </c>
      <c r="C7266" s="1154" t="s">
        <v>3533</v>
      </c>
      <c r="D7266" s="1156">
        <v>31.5</v>
      </c>
    </row>
    <row r="7267" spans="1:4" ht="11.85" hidden="1" customHeight="1" outlineLevel="2">
      <c r="A7267" s="1154"/>
      <c r="B7267" s="1157" t="s">
        <v>11761</v>
      </c>
      <c r="C7267" s="1154" t="s">
        <v>3533</v>
      </c>
      <c r="D7267" s="1156">
        <v>31.5</v>
      </c>
    </row>
    <row r="7268" spans="1:4" ht="11.85" hidden="1" customHeight="1" outlineLevel="2">
      <c r="A7268" s="1154"/>
      <c r="B7268" s="1157" t="s">
        <v>11762</v>
      </c>
      <c r="C7268" s="1154" t="s">
        <v>3533</v>
      </c>
      <c r="D7268" s="1156">
        <v>43.27</v>
      </c>
    </row>
    <row r="7269" spans="1:4" ht="11.85" hidden="1" customHeight="1" outlineLevel="2">
      <c r="A7269" s="1154"/>
      <c r="B7269" s="1157" t="s">
        <v>11763</v>
      </c>
      <c r="C7269" s="1154" t="s">
        <v>3533</v>
      </c>
      <c r="D7269" s="1156">
        <v>46.24</v>
      </c>
    </row>
    <row r="7270" spans="1:4" ht="11.85" hidden="1" customHeight="1" outlineLevel="2">
      <c r="A7270" s="1154"/>
      <c r="B7270" s="1157" t="s">
        <v>11764</v>
      </c>
      <c r="C7270" s="1154" t="s">
        <v>3533</v>
      </c>
      <c r="D7270" s="1156">
        <v>31.85</v>
      </c>
    </row>
    <row r="7271" spans="1:4" ht="11.85" hidden="1" customHeight="1" outlineLevel="2">
      <c r="A7271" s="1154"/>
      <c r="B7271" s="1157" t="s">
        <v>11765</v>
      </c>
      <c r="C7271" s="1154" t="s">
        <v>3533</v>
      </c>
      <c r="D7271" s="1156">
        <v>33.22</v>
      </c>
    </row>
    <row r="7272" spans="1:4" ht="11.85" hidden="1" customHeight="1" outlineLevel="2">
      <c r="A7272" s="1154"/>
      <c r="B7272" s="1157" t="s">
        <v>11766</v>
      </c>
      <c r="C7272" s="1154" t="s">
        <v>3949</v>
      </c>
      <c r="D7272" s="1156">
        <v>0.11</v>
      </c>
    </row>
    <row r="7273" spans="1:4" ht="11.85" hidden="1" customHeight="1" outlineLevel="2">
      <c r="A7273" s="1154"/>
      <c r="B7273" s="1157" t="s">
        <v>11767</v>
      </c>
      <c r="C7273" s="1154" t="s">
        <v>3533</v>
      </c>
      <c r="D7273" s="1156">
        <v>33.22</v>
      </c>
    </row>
    <row r="7274" spans="1:4" ht="11.85" hidden="1" customHeight="1" outlineLevel="2">
      <c r="A7274" s="1154"/>
      <c r="B7274" s="1157" t="s">
        <v>11768</v>
      </c>
      <c r="C7274" s="1154" t="s">
        <v>3949</v>
      </c>
      <c r="D7274" s="1156">
        <v>0.14000000000000001</v>
      </c>
    </row>
    <row r="7275" spans="1:4" ht="11.85" hidden="1" customHeight="1" outlineLevel="2">
      <c r="A7275" s="1154"/>
      <c r="B7275" s="1157" t="s">
        <v>11769</v>
      </c>
      <c r="C7275" s="1154" t="s">
        <v>3533</v>
      </c>
      <c r="D7275" s="1156">
        <v>33.4</v>
      </c>
    </row>
    <row r="7276" spans="1:4" ht="11.85" hidden="1" customHeight="1" outlineLevel="2">
      <c r="A7276" s="1154"/>
      <c r="B7276" s="1157" t="s">
        <v>11770</v>
      </c>
      <c r="C7276" s="1154" t="s">
        <v>3533</v>
      </c>
      <c r="D7276" s="1156">
        <v>44.88</v>
      </c>
    </row>
    <row r="7277" spans="1:4" ht="11.85" hidden="1" customHeight="1" outlineLevel="2">
      <c r="A7277" s="1154"/>
      <c r="B7277" s="1157" t="s">
        <v>11771</v>
      </c>
      <c r="C7277" s="1154" t="s">
        <v>3949</v>
      </c>
      <c r="D7277" s="1156">
        <v>0.13</v>
      </c>
    </row>
    <row r="7278" spans="1:4" ht="11.85" hidden="1" customHeight="1" outlineLevel="2">
      <c r="A7278" s="1154"/>
      <c r="B7278" s="1157" t="s">
        <v>11772</v>
      </c>
      <c r="C7278" s="1154" t="s">
        <v>3533</v>
      </c>
      <c r="D7278" s="1156">
        <v>33.22</v>
      </c>
    </row>
    <row r="7279" spans="1:4" ht="11.85" hidden="1" customHeight="1" outlineLevel="2">
      <c r="A7279" s="1154"/>
      <c r="B7279" s="1157" t="s">
        <v>11773</v>
      </c>
      <c r="C7279" s="1154" t="s">
        <v>3949</v>
      </c>
      <c r="D7279" s="1156">
        <v>0.28000000000000003</v>
      </c>
    </row>
    <row r="7280" spans="1:4" ht="11.85" hidden="1" customHeight="1" outlineLevel="2">
      <c r="A7280" s="1154"/>
      <c r="B7280" s="1157" t="s">
        <v>11774</v>
      </c>
      <c r="C7280" s="1154" t="s">
        <v>3533</v>
      </c>
      <c r="D7280" s="1156">
        <v>33.22</v>
      </c>
    </row>
    <row r="7281" spans="1:4" ht="11.85" hidden="1" customHeight="1" outlineLevel="2">
      <c r="A7281" s="1154"/>
      <c r="B7281" s="1157" t="s">
        <v>11775</v>
      </c>
      <c r="C7281" s="1154" t="s">
        <v>3949</v>
      </c>
      <c r="D7281" s="1156">
        <v>0.13</v>
      </c>
    </row>
    <row r="7282" spans="1:4" ht="11.85" hidden="1" customHeight="1" outlineLevel="2">
      <c r="A7282" s="1154"/>
      <c r="B7282" s="1157" t="s">
        <v>11776</v>
      </c>
      <c r="C7282" s="1154" t="s">
        <v>3533</v>
      </c>
      <c r="D7282" s="1156">
        <v>33.22</v>
      </c>
    </row>
    <row r="7283" spans="1:4" ht="11.85" hidden="1" customHeight="1" outlineLevel="2">
      <c r="A7283" s="1154"/>
      <c r="B7283" s="1157" t="s">
        <v>11777</v>
      </c>
      <c r="C7283" s="1154" t="s">
        <v>3949</v>
      </c>
      <c r="D7283" s="1156">
        <v>0.14000000000000001</v>
      </c>
    </row>
    <row r="7284" spans="1:4" ht="11.85" hidden="1" customHeight="1" outlineLevel="2">
      <c r="A7284" s="1154"/>
      <c r="B7284" s="1157" t="s">
        <v>11778</v>
      </c>
      <c r="C7284" s="1154" t="s">
        <v>3949</v>
      </c>
      <c r="D7284" s="1156">
        <v>0.17</v>
      </c>
    </row>
    <row r="7285" spans="1:4" ht="11.85" hidden="1" customHeight="1" outlineLevel="2">
      <c r="A7285" s="1154"/>
      <c r="B7285" s="1157" t="s">
        <v>11779</v>
      </c>
      <c r="C7285" s="1154" t="s">
        <v>3949</v>
      </c>
      <c r="D7285" s="1156">
        <v>0.21</v>
      </c>
    </row>
    <row r="7286" spans="1:4" ht="11.85" hidden="1" customHeight="1" outlineLevel="2">
      <c r="A7286" s="1154"/>
      <c r="B7286" s="1157" t="s">
        <v>11780</v>
      </c>
      <c r="C7286" s="1154" t="s">
        <v>3533</v>
      </c>
      <c r="D7286" s="1156">
        <v>54.74</v>
      </c>
    </row>
    <row r="7287" spans="1:4" ht="11.85" hidden="1" customHeight="1" outlineLevel="2">
      <c r="A7287" s="1154"/>
      <c r="B7287" s="1157" t="s">
        <v>11781</v>
      </c>
      <c r="C7287" s="1154" t="s">
        <v>3949</v>
      </c>
      <c r="D7287" s="1156">
        <v>0.2</v>
      </c>
    </row>
    <row r="7288" spans="1:4" ht="11.85" hidden="1" customHeight="1" outlineLevel="2">
      <c r="A7288" s="1154"/>
      <c r="B7288" s="1157" t="s">
        <v>11782</v>
      </c>
      <c r="C7288" s="1154" t="s">
        <v>3949</v>
      </c>
      <c r="D7288" s="1156">
        <v>0.21</v>
      </c>
    </row>
    <row r="7289" spans="1:4" ht="11.85" hidden="1" customHeight="1" outlineLevel="2">
      <c r="A7289" s="1154"/>
      <c r="B7289" s="1157" t="s">
        <v>11783</v>
      </c>
      <c r="C7289" s="1154" t="s">
        <v>3949</v>
      </c>
      <c r="D7289" s="1156">
        <v>0.21</v>
      </c>
    </row>
    <row r="7290" spans="1:4" ht="11.85" hidden="1" customHeight="1" outlineLevel="1" collapsed="1">
      <c r="A7290" s="1140"/>
      <c r="B7290" s="1142" t="s">
        <v>11784</v>
      </c>
      <c r="C7290" s="1140"/>
      <c r="D7290" s="1141">
        <v>10.53</v>
      </c>
    </row>
    <row r="7291" spans="1:4" ht="11.85" hidden="1" customHeight="1" outlineLevel="2">
      <c r="A7291" s="1154"/>
      <c r="B7291" s="1157" t="s">
        <v>11785</v>
      </c>
      <c r="C7291" s="1154" t="s">
        <v>763</v>
      </c>
      <c r="D7291" s="1156">
        <v>10.53</v>
      </c>
    </row>
    <row r="7292" spans="1:4" ht="11.85" hidden="1" customHeight="1" outlineLevel="2">
      <c r="A7292" s="1154"/>
      <c r="B7292" s="1157" t="s">
        <v>11786</v>
      </c>
      <c r="C7292" s="1154" t="s">
        <v>763</v>
      </c>
      <c r="D7292" s="1156">
        <v>10.53</v>
      </c>
    </row>
    <row r="7293" spans="1:4" ht="11.85" hidden="1" customHeight="1" outlineLevel="2">
      <c r="A7293" s="1154"/>
      <c r="B7293" s="1157" t="s">
        <v>11787</v>
      </c>
      <c r="C7293" s="1154" t="s">
        <v>763</v>
      </c>
      <c r="D7293" s="1156">
        <v>10.53</v>
      </c>
    </row>
    <row r="7294" spans="1:4" ht="11.85" hidden="1" customHeight="1" outlineLevel="2">
      <c r="A7294" s="1154"/>
      <c r="B7294" s="1157" t="s">
        <v>11788</v>
      </c>
      <c r="C7294" s="1154" t="s">
        <v>763</v>
      </c>
      <c r="D7294" s="1156">
        <v>10.53</v>
      </c>
    </row>
    <row r="7295" spans="1:4" ht="11.85" hidden="1" customHeight="1" outlineLevel="2">
      <c r="A7295" s="1154"/>
      <c r="B7295" s="1157" t="s">
        <v>11789</v>
      </c>
      <c r="C7295" s="1154" t="s">
        <v>763</v>
      </c>
      <c r="D7295" s="1156">
        <v>10.53</v>
      </c>
    </row>
    <row r="7296" spans="1:4" ht="11.85" hidden="1" customHeight="1" outlineLevel="2">
      <c r="A7296" s="1154"/>
      <c r="B7296" s="1157" t="s">
        <v>11790</v>
      </c>
      <c r="C7296" s="1154" t="s">
        <v>763</v>
      </c>
      <c r="D7296" s="1156">
        <v>10.53</v>
      </c>
    </row>
    <row r="7297" spans="1:4" ht="11.85" hidden="1" customHeight="1" outlineLevel="2">
      <c r="A7297" s="1154"/>
      <c r="B7297" s="1157" t="s">
        <v>11791</v>
      </c>
      <c r="C7297" s="1154" t="s">
        <v>763</v>
      </c>
      <c r="D7297" s="1156">
        <v>10.53</v>
      </c>
    </row>
    <row r="7298" spans="1:4" ht="11.85" hidden="1" customHeight="1" outlineLevel="2">
      <c r="A7298" s="1154"/>
      <c r="B7298" s="1157" t="s">
        <v>11792</v>
      </c>
      <c r="C7298" s="1154" t="s">
        <v>763</v>
      </c>
      <c r="D7298" s="1156">
        <v>10.53</v>
      </c>
    </row>
    <row r="7299" spans="1:4" ht="11.85" hidden="1" customHeight="1" outlineLevel="2">
      <c r="A7299" s="1154"/>
      <c r="B7299" s="1157" t="s">
        <v>11793</v>
      </c>
      <c r="C7299" s="1154" t="s">
        <v>763</v>
      </c>
      <c r="D7299" s="1156">
        <v>10.53</v>
      </c>
    </row>
    <row r="7300" spans="1:4" ht="11.85" hidden="1" customHeight="1" outlineLevel="2">
      <c r="A7300" s="1154"/>
      <c r="B7300" s="1157" t="s">
        <v>11794</v>
      </c>
      <c r="C7300" s="1154" t="s">
        <v>763</v>
      </c>
      <c r="D7300" s="1156">
        <v>10.53</v>
      </c>
    </row>
    <row r="7301" spans="1:4" ht="11.85" hidden="1" customHeight="1" outlineLevel="2">
      <c r="A7301" s="1154"/>
      <c r="B7301" s="1157" t="s">
        <v>11795</v>
      </c>
      <c r="C7301" s="1154" t="s">
        <v>763</v>
      </c>
      <c r="D7301" s="1156">
        <v>10.53</v>
      </c>
    </row>
    <row r="7302" spans="1:4" ht="11.85" hidden="1" customHeight="1" outlineLevel="2">
      <c r="A7302" s="1154"/>
      <c r="B7302" s="1157" t="s">
        <v>11796</v>
      </c>
      <c r="C7302" s="1154" t="s">
        <v>763</v>
      </c>
      <c r="D7302" s="1156">
        <v>10.53</v>
      </c>
    </row>
    <row r="7303" spans="1:4" ht="11.85" hidden="1" customHeight="1" outlineLevel="2">
      <c r="A7303" s="1154"/>
      <c r="B7303" s="1157" t="s">
        <v>11797</v>
      </c>
      <c r="C7303" s="1154" t="s">
        <v>763</v>
      </c>
      <c r="D7303" s="1156">
        <v>10.53</v>
      </c>
    </row>
    <row r="7304" spans="1:4" ht="11.85" hidden="1" customHeight="1" outlineLevel="1" collapsed="1">
      <c r="A7304" s="1140"/>
      <c r="B7304" s="1142" t="s">
        <v>11798</v>
      </c>
      <c r="C7304" s="1140"/>
      <c r="D7304" s="1141">
        <v>38.81</v>
      </c>
    </row>
    <row r="7305" spans="1:4" ht="11.85" hidden="1" customHeight="1" outlineLevel="2" collapsed="1">
      <c r="A7305" s="1140"/>
      <c r="B7305" s="1143" t="s">
        <v>11799</v>
      </c>
      <c r="C7305" s="1140"/>
      <c r="D7305" s="1141">
        <v>32.49</v>
      </c>
    </row>
    <row r="7306" spans="1:4" ht="11.85" hidden="1" customHeight="1" outlineLevel="3" collapsed="1">
      <c r="A7306" s="1140"/>
      <c r="B7306" s="1145" t="s">
        <v>11800</v>
      </c>
      <c r="C7306" s="1140"/>
      <c r="D7306" s="1141">
        <v>32.49</v>
      </c>
    </row>
    <row r="7307" spans="1:4" ht="11.85" hidden="1" customHeight="1" outlineLevel="4">
      <c r="A7307" s="1165">
        <v>1.6</v>
      </c>
      <c r="B7307" s="1159" t="s">
        <v>11801</v>
      </c>
      <c r="C7307" s="1154" t="s">
        <v>763</v>
      </c>
      <c r="D7307" s="1156">
        <v>8.81</v>
      </c>
    </row>
    <row r="7308" spans="1:4" ht="11.85" hidden="1" customHeight="1" outlineLevel="4">
      <c r="A7308" s="1165">
        <v>1.9</v>
      </c>
      <c r="B7308" s="1159" t="s">
        <v>11802</v>
      </c>
      <c r="C7308" s="1154" t="s">
        <v>763</v>
      </c>
      <c r="D7308" s="1156">
        <v>10.46</v>
      </c>
    </row>
    <row r="7309" spans="1:4" ht="11.85" hidden="1" customHeight="1" outlineLevel="4">
      <c r="A7309" s="1165">
        <v>2.4</v>
      </c>
      <c r="B7309" s="1159" t="s">
        <v>11803</v>
      </c>
      <c r="C7309" s="1154" t="s">
        <v>763</v>
      </c>
      <c r="D7309" s="1156">
        <v>13.22</v>
      </c>
    </row>
    <row r="7310" spans="1:4" ht="11.85" hidden="1" customHeight="1" outlineLevel="4">
      <c r="A7310" s="1165">
        <v>2.7</v>
      </c>
      <c r="B7310" s="1159" t="s">
        <v>11804</v>
      </c>
      <c r="C7310" s="1154" t="s">
        <v>763</v>
      </c>
      <c r="D7310" s="1156">
        <v>14.87</v>
      </c>
    </row>
    <row r="7311" spans="1:4" ht="11.85" hidden="1" customHeight="1" outlineLevel="4">
      <c r="A7311" s="1166">
        <v>2.95</v>
      </c>
      <c r="B7311" s="1159" t="s">
        <v>11805</v>
      </c>
      <c r="C7311" s="1154" t="s">
        <v>763</v>
      </c>
      <c r="D7311" s="1156">
        <v>16.25</v>
      </c>
    </row>
    <row r="7312" spans="1:4" ht="11.85" hidden="1" customHeight="1" outlineLevel="4">
      <c r="A7312" s="1165">
        <v>3.2</v>
      </c>
      <c r="B7312" s="1159" t="s">
        <v>11806</v>
      </c>
      <c r="C7312" s="1154" t="s">
        <v>763</v>
      </c>
      <c r="D7312" s="1156">
        <v>17.62</v>
      </c>
    </row>
    <row r="7313" spans="1:4" ht="11.85" hidden="1" customHeight="1" outlineLevel="4">
      <c r="A7313" s="1165">
        <v>3.5</v>
      </c>
      <c r="B7313" s="1159" t="s">
        <v>11807</v>
      </c>
      <c r="C7313" s="1154" t="s">
        <v>763</v>
      </c>
      <c r="D7313" s="1156">
        <v>19.27</v>
      </c>
    </row>
    <row r="7314" spans="1:4" ht="11.85" hidden="1" customHeight="1" outlineLevel="4">
      <c r="A7314" s="1165">
        <v>4.3</v>
      </c>
      <c r="B7314" s="1159" t="s">
        <v>11808</v>
      </c>
      <c r="C7314" s="1154" t="s">
        <v>763</v>
      </c>
      <c r="D7314" s="1156">
        <v>23.68</v>
      </c>
    </row>
    <row r="7315" spans="1:4" ht="11.85" hidden="1" customHeight="1" outlineLevel="4">
      <c r="A7315" s="1160">
        <v>4</v>
      </c>
      <c r="B7315" s="1159" t="s">
        <v>11809</v>
      </c>
      <c r="C7315" s="1154" t="s">
        <v>763</v>
      </c>
      <c r="D7315" s="1156">
        <v>22.03</v>
      </c>
    </row>
    <row r="7316" spans="1:4" ht="11.85" hidden="1" customHeight="1" outlineLevel="4">
      <c r="A7316" s="1154" t="s">
        <v>9981</v>
      </c>
      <c r="B7316" s="1159" t="s">
        <v>11810</v>
      </c>
      <c r="C7316" s="1154" t="s">
        <v>763</v>
      </c>
      <c r="D7316" s="1156">
        <v>32.49</v>
      </c>
    </row>
    <row r="7317" spans="1:4" ht="11.85" hidden="1" customHeight="1" outlineLevel="4">
      <c r="A7317" s="1166">
        <v>1.35</v>
      </c>
      <c r="B7317" s="1159" t="s">
        <v>11811</v>
      </c>
      <c r="C7317" s="1154" t="s">
        <v>763</v>
      </c>
      <c r="D7317" s="1156">
        <v>7.43</v>
      </c>
    </row>
    <row r="7318" spans="1:4" ht="11.85" hidden="1" customHeight="1" outlineLevel="3" collapsed="1">
      <c r="A7318" s="1140"/>
      <c r="B7318" s="1145" t="s">
        <v>11812</v>
      </c>
      <c r="C7318" s="1140"/>
      <c r="D7318" s="1141">
        <v>20.78</v>
      </c>
    </row>
    <row r="7319" spans="1:4" ht="11.85" hidden="1" customHeight="1" outlineLevel="4">
      <c r="A7319" s="1166">
        <v>1.35</v>
      </c>
      <c r="B7319" s="1159" t="s">
        <v>11813</v>
      </c>
      <c r="C7319" s="1154" t="s">
        <v>763</v>
      </c>
      <c r="D7319" s="1156">
        <v>4.75</v>
      </c>
    </row>
    <row r="7320" spans="1:4" ht="11.85" hidden="1" customHeight="1" outlineLevel="4">
      <c r="A7320" s="1165">
        <v>1.6</v>
      </c>
      <c r="B7320" s="1159" t="s">
        <v>11814</v>
      </c>
      <c r="C7320" s="1154" t="s">
        <v>763</v>
      </c>
      <c r="D7320" s="1156">
        <v>5.64</v>
      </c>
    </row>
    <row r="7321" spans="1:4" ht="11.85" hidden="1" customHeight="1" outlineLevel="4">
      <c r="A7321" s="1165">
        <v>1.9</v>
      </c>
      <c r="B7321" s="1159" t="s">
        <v>11815</v>
      </c>
      <c r="C7321" s="1154" t="s">
        <v>763</v>
      </c>
      <c r="D7321" s="1156">
        <v>6.69</v>
      </c>
    </row>
    <row r="7322" spans="1:4" ht="11.85" hidden="1" customHeight="1" outlineLevel="4">
      <c r="A7322" s="1165">
        <v>2.4</v>
      </c>
      <c r="B7322" s="1159" t="s">
        <v>11816</v>
      </c>
      <c r="C7322" s="1154" t="s">
        <v>763</v>
      </c>
      <c r="D7322" s="1156">
        <v>8.4499999999999993</v>
      </c>
    </row>
    <row r="7323" spans="1:4" ht="11.85" hidden="1" customHeight="1" outlineLevel="4">
      <c r="A7323" s="1165">
        <v>2.7</v>
      </c>
      <c r="B7323" s="1159" t="s">
        <v>11817</v>
      </c>
      <c r="C7323" s="1154" t="s">
        <v>763</v>
      </c>
      <c r="D7323" s="1156">
        <v>9.51</v>
      </c>
    </row>
    <row r="7324" spans="1:4" ht="11.85" hidden="1" customHeight="1" outlineLevel="4">
      <c r="A7324" s="1166">
        <v>2.95</v>
      </c>
      <c r="B7324" s="1159" t="s">
        <v>11818</v>
      </c>
      <c r="C7324" s="1154" t="s">
        <v>763</v>
      </c>
      <c r="D7324" s="1156">
        <v>10.39</v>
      </c>
    </row>
    <row r="7325" spans="1:4" ht="11.85" hidden="1" customHeight="1" outlineLevel="4">
      <c r="A7325" s="1165">
        <v>3.2</v>
      </c>
      <c r="B7325" s="1159" t="s">
        <v>11819</v>
      </c>
      <c r="C7325" s="1154" t="s">
        <v>763</v>
      </c>
      <c r="D7325" s="1156">
        <v>11.27</v>
      </c>
    </row>
    <row r="7326" spans="1:4" ht="11.85" hidden="1" customHeight="1" outlineLevel="4">
      <c r="A7326" s="1165">
        <v>3.5</v>
      </c>
      <c r="B7326" s="1159" t="s">
        <v>11820</v>
      </c>
      <c r="C7326" s="1154" t="s">
        <v>763</v>
      </c>
      <c r="D7326" s="1156">
        <v>12.33</v>
      </c>
    </row>
    <row r="7327" spans="1:4" ht="11.85" hidden="1" customHeight="1" outlineLevel="4">
      <c r="A7327" s="1165">
        <v>4.3</v>
      </c>
      <c r="B7327" s="1159" t="s">
        <v>11821</v>
      </c>
      <c r="C7327" s="1154" t="s">
        <v>763</v>
      </c>
      <c r="D7327" s="1156">
        <v>15.14</v>
      </c>
    </row>
    <row r="7328" spans="1:4" ht="11.85" hidden="1" customHeight="1" outlineLevel="4">
      <c r="A7328" s="1160">
        <v>4</v>
      </c>
      <c r="B7328" s="1159" t="s">
        <v>11822</v>
      </c>
      <c r="C7328" s="1154" t="s">
        <v>763</v>
      </c>
      <c r="D7328" s="1156">
        <v>14.09</v>
      </c>
    </row>
    <row r="7329" spans="1:4" ht="11.85" hidden="1" customHeight="1" outlineLevel="4">
      <c r="A7329" s="1154" t="s">
        <v>9981</v>
      </c>
      <c r="B7329" s="1159" t="s">
        <v>11823</v>
      </c>
      <c r="C7329" s="1154" t="s">
        <v>763</v>
      </c>
      <c r="D7329" s="1156">
        <v>20.78</v>
      </c>
    </row>
    <row r="7330" spans="1:4" ht="11.85" hidden="1" customHeight="1" outlineLevel="2" collapsed="1">
      <c r="A7330" s="1140"/>
      <c r="B7330" s="1143" t="s">
        <v>10388</v>
      </c>
      <c r="C7330" s="1140"/>
      <c r="D7330" s="1141">
        <v>38.81</v>
      </c>
    </row>
    <row r="7331" spans="1:4" ht="11.85" hidden="1" customHeight="1" outlineLevel="3" collapsed="1">
      <c r="A7331" s="1140"/>
      <c r="B7331" s="1145" t="s">
        <v>11824</v>
      </c>
      <c r="C7331" s="1140"/>
      <c r="D7331" s="1141">
        <v>38.81</v>
      </c>
    </row>
    <row r="7332" spans="1:4" ht="11.85" hidden="1" customHeight="1" outlineLevel="4">
      <c r="A7332" s="1165">
        <v>1.6</v>
      </c>
      <c r="B7332" s="1159" t="s">
        <v>11825</v>
      </c>
      <c r="C7332" s="1154" t="s">
        <v>763</v>
      </c>
      <c r="D7332" s="1156">
        <v>10.52</v>
      </c>
    </row>
    <row r="7333" spans="1:4" ht="11.85" hidden="1" customHeight="1" outlineLevel="4">
      <c r="A7333" s="1165">
        <v>1.9</v>
      </c>
      <c r="B7333" s="1159" t="s">
        <v>11826</v>
      </c>
      <c r="C7333" s="1154" t="s">
        <v>763</v>
      </c>
      <c r="D7333" s="1156">
        <v>12.5</v>
      </c>
    </row>
    <row r="7334" spans="1:4" ht="11.85" hidden="1" customHeight="1" outlineLevel="4">
      <c r="A7334" s="1165">
        <v>2.4</v>
      </c>
      <c r="B7334" s="1159" t="s">
        <v>11827</v>
      </c>
      <c r="C7334" s="1154" t="s">
        <v>763</v>
      </c>
      <c r="D7334" s="1156">
        <v>15.79</v>
      </c>
    </row>
    <row r="7335" spans="1:4" ht="11.85" hidden="1" customHeight="1" outlineLevel="4">
      <c r="A7335" s="1165">
        <v>2.7</v>
      </c>
      <c r="B7335" s="1159" t="s">
        <v>11828</v>
      </c>
      <c r="C7335" s="1154" t="s">
        <v>763</v>
      </c>
      <c r="D7335" s="1156">
        <v>17.760000000000002</v>
      </c>
    </row>
    <row r="7336" spans="1:4" ht="11.85" hidden="1" customHeight="1" outlineLevel="4">
      <c r="A7336" s="1166">
        <v>2.95</v>
      </c>
      <c r="B7336" s="1159" t="s">
        <v>11829</v>
      </c>
      <c r="C7336" s="1154" t="s">
        <v>763</v>
      </c>
      <c r="D7336" s="1156">
        <v>19.41</v>
      </c>
    </row>
    <row r="7337" spans="1:4" ht="11.85" hidden="1" customHeight="1" outlineLevel="4">
      <c r="A7337" s="1165">
        <v>3.2</v>
      </c>
      <c r="B7337" s="1159" t="s">
        <v>11830</v>
      </c>
      <c r="C7337" s="1154" t="s">
        <v>763</v>
      </c>
      <c r="D7337" s="1156">
        <v>21.05</v>
      </c>
    </row>
    <row r="7338" spans="1:4" ht="11.85" hidden="1" customHeight="1" outlineLevel="4">
      <c r="A7338" s="1165">
        <v>3.5</v>
      </c>
      <c r="B7338" s="1159" t="s">
        <v>11831</v>
      </c>
      <c r="C7338" s="1154" t="s">
        <v>763</v>
      </c>
      <c r="D7338" s="1156">
        <v>23.02</v>
      </c>
    </row>
    <row r="7339" spans="1:4" ht="11.85" hidden="1" customHeight="1" outlineLevel="4">
      <c r="A7339" s="1165">
        <v>4</v>
      </c>
      <c r="B7339" s="1159" t="s">
        <v>11832</v>
      </c>
      <c r="C7339" s="1154" t="s">
        <v>763</v>
      </c>
      <c r="D7339" s="1156">
        <v>26.31</v>
      </c>
    </row>
    <row r="7340" spans="1:4" ht="11.85" hidden="1" customHeight="1" outlineLevel="4">
      <c r="A7340" s="1165">
        <v>4.3</v>
      </c>
      <c r="B7340" s="1159" t="s">
        <v>11833</v>
      </c>
      <c r="C7340" s="1154" t="s">
        <v>763</v>
      </c>
      <c r="D7340" s="1156">
        <v>28.29</v>
      </c>
    </row>
    <row r="7341" spans="1:4" ht="11.85" hidden="1" customHeight="1" outlineLevel="4">
      <c r="A7341" s="1165">
        <v>5.9</v>
      </c>
      <c r="B7341" s="1159" t="s">
        <v>11834</v>
      </c>
      <c r="C7341" s="1154" t="s">
        <v>763</v>
      </c>
      <c r="D7341" s="1156">
        <v>38.81</v>
      </c>
    </row>
    <row r="7342" spans="1:4" ht="11.85" hidden="1" customHeight="1" outlineLevel="3" collapsed="1">
      <c r="A7342" s="1140"/>
      <c r="B7342" s="1145" t="s">
        <v>11835</v>
      </c>
      <c r="C7342" s="1140"/>
      <c r="D7342" s="1141">
        <v>18.27</v>
      </c>
    </row>
    <row r="7343" spans="1:4" ht="11.85" hidden="1" customHeight="1" outlineLevel="4">
      <c r="A7343" s="1165">
        <v>1.6</v>
      </c>
      <c r="B7343" s="1159" t="s">
        <v>11836</v>
      </c>
      <c r="C7343" s="1154" t="s">
        <v>763</v>
      </c>
      <c r="D7343" s="1156">
        <v>4.95</v>
      </c>
    </row>
    <row r="7344" spans="1:4" ht="11.85" hidden="1" customHeight="1" outlineLevel="4">
      <c r="A7344" s="1165">
        <v>1.9</v>
      </c>
      <c r="B7344" s="1159" t="s">
        <v>11837</v>
      </c>
      <c r="C7344" s="1154" t="s">
        <v>763</v>
      </c>
      <c r="D7344" s="1156">
        <v>5.88</v>
      </c>
    </row>
    <row r="7345" spans="1:4" ht="11.85" hidden="1" customHeight="1" outlineLevel="4">
      <c r="A7345" s="1165">
        <v>2.4</v>
      </c>
      <c r="B7345" s="1159" t="s">
        <v>11838</v>
      </c>
      <c r="C7345" s="1154" t="s">
        <v>763</v>
      </c>
      <c r="D7345" s="1156">
        <v>7.43</v>
      </c>
    </row>
    <row r="7346" spans="1:4" ht="11.85" hidden="1" customHeight="1" outlineLevel="4">
      <c r="A7346" s="1165">
        <v>2.7</v>
      </c>
      <c r="B7346" s="1159" t="s">
        <v>11839</v>
      </c>
      <c r="C7346" s="1154" t="s">
        <v>763</v>
      </c>
      <c r="D7346" s="1156">
        <v>8.36</v>
      </c>
    </row>
    <row r="7347" spans="1:4" ht="11.85" hidden="1" customHeight="1" outlineLevel="4">
      <c r="A7347" s="1166">
        <v>2.95</v>
      </c>
      <c r="B7347" s="1159" t="s">
        <v>11840</v>
      </c>
      <c r="C7347" s="1154" t="s">
        <v>763</v>
      </c>
      <c r="D7347" s="1156">
        <v>9.14</v>
      </c>
    </row>
    <row r="7348" spans="1:4" ht="11.85" hidden="1" customHeight="1" outlineLevel="4">
      <c r="A7348" s="1165">
        <v>3.2</v>
      </c>
      <c r="B7348" s="1159" t="s">
        <v>11841</v>
      </c>
      <c r="C7348" s="1154" t="s">
        <v>763</v>
      </c>
      <c r="D7348" s="1156">
        <v>9.91</v>
      </c>
    </row>
    <row r="7349" spans="1:4" ht="11.85" hidden="1" customHeight="1" outlineLevel="4">
      <c r="A7349" s="1165">
        <v>3.5</v>
      </c>
      <c r="B7349" s="1159" t="s">
        <v>11842</v>
      </c>
      <c r="C7349" s="1154" t="s">
        <v>763</v>
      </c>
      <c r="D7349" s="1156">
        <v>10.84</v>
      </c>
    </row>
    <row r="7350" spans="1:4" ht="11.85" hidden="1" customHeight="1" outlineLevel="4">
      <c r="A7350" s="1165">
        <v>4</v>
      </c>
      <c r="B7350" s="1159" t="s">
        <v>11843</v>
      </c>
      <c r="C7350" s="1154" t="s">
        <v>763</v>
      </c>
      <c r="D7350" s="1156">
        <v>12.39</v>
      </c>
    </row>
    <row r="7351" spans="1:4" ht="11.85" hidden="1" customHeight="1" outlineLevel="4">
      <c r="A7351" s="1165">
        <v>4.3</v>
      </c>
      <c r="B7351" s="1159" t="s">
        <v>11844</v>
      </c>
      <c r="C7351" s="1154" t="s">
        <v>763</v>
      </c>
      <c r="D7351" s="1156">
        <v>13.32</v>
      </c>
    </row>
    <row r="7352" spans="1:4" ht="11.85" hidden="1" customHeight="1" outlineLevel="4">
      <c r="A7352" s="1165">
        <v>5.9</v>
      </c>
      <c r="B7352" s="1159" t="s">
        <v>11845</v>
      </c>
      <c r="C7352" s="1154" t="s">
        <v>763</v>
      </c>
      <c r="D7352" s="1156">
        <v>18.27</v>
      </c>
    </row>
    <row r="7353" spans="1:4" ht="11.85" hidden="1" customHeight="1" outlineLevel="2" collapsed="1">
      <c r="A7353" s="1140"/>
      <c r="B7353" s="1143" t="s">
        <v>10429</v>
      </c>
      <c r="C7353" s="1140"/>
      <c r="D7353" s="1141">
        <v>32.49</v>
      </c>
    </row>
    <row r="7354" spans="1:4" ht="11.85" hidden="1" customHeight="1" outlineLevel="3" collapsed="1">
      <c r="A7354" s="1140"/>
      <c r="B7354" s="1145" t="s">
        <v>11846</v>
      </c>
      <c r="C7354" s="1140"/>
      <c r="D7354" s="1141">
        <v>32.49</v>
      </c>
    </row>
    <row r="7355" spans="1:4" ht="11.85" hidden="1" customHeight="1" outlineLevel="4">
      <c r="A7355" s="1165">
        <v>1.6</v>
      </c>
      <c r="B7355" s="1159" t="s">
        <v>11847</v>
      </c>
      <c r="C7355" s="1154" t="s">
        <v>763</v>
      </c>
      <c r="D7355" s="1156">
        <v>8.81</v>
      </c>
    </row>
    <row r="7356" spans="1:4" ht="11.85" hidden="1" customHeight="1" outlineLevel="4">
      <c r="A7356" s="1165">
        <v>1.9</v>
      </c>
      <c r="B7356" s="1159" t="s">
        <v>11848</v>
      </c>
      <c r="C7356" s="1154" t="s">
        <v>763</v>
      </c>
      <c r="D7356" s="1156">
        <v>10.46</v>
      </c>
    </row>
    <row r="7357" spans="1:4" ht="11.85" hidden="1" customHeight="1" outlineLevel="4">
      <c r="A7357" s="1165">
        <v>2.4</v>
      </c>
      <c r="B7357" s="1159" t="s">
        <v>11849</v>
      </c>
      <c r="C7357" s="1154" t="s">
        <v>763</v>
      </c>
      <c r="D7357" s="1156">
        <v>13.22</v>
      </c>
    </row>
    <row r="7358" spans="1:4" ht="11.85" hidden="1" customHeight="1" outlineLevel="4">
      <c r="A7358" s="1165">
        <v>2.7</v>
      </c>
      <c r="B7358" s="1159" t="s">
        <v>11850</v>
      </c>
      <c r="C7358" s="1154" t="s">
        <v>763</v>
      </c>
      <c r="D7358" s="1156">
        <v>14.87</v>
      </c>
    </row>
    <row r="7359" spans="1:4" ht="11.85" hidden="1" customHeight="1" outlineLevel="4">
      <c r="A7359" s="1166">
        <v>2.95</v>
      </c>
      <c r="B7359" s="1159" t="s">
        <v>11851</v>
      </c>
      <c r="C7359" s="1154" t="s">
        <v>763</v>
      </c>
      <c r="D7359" s="1156">
        <v>16.25</v>
      </c>
    </row>
    <row r="7360" spans="1:4" ht="11.85" hidden="1" customHeight="1" outlineLevel="4">
      <c r="A7360" s="1165">
        <v>3.2</v>
      </c>
      <c r="B7360" s="1159" t="s">
        <v>11852</v>
      </c>
      <c r="C7360" s="1154" t="s">
        <v>763</v>
      </c>
      <c r="D7360" s="1156">
        <v>17.62</v>
      </c>
    </row>
    <row r="7361" spans="1:4" ht="11.85" hidden="1" customHeight="1" outlineLevel="4">
      <c r="A7361" s="1165">
        <v>3.5</v>
      </c>
      <c r="B7361" s="1159" t="s">
        <v>11853</v>
      </c>
      <c r="C7361" s="1154" t="s">
        <v>763</v>
      </c>
      <c r="D7361" s="1156">
        <v>19.27</v>
      </c>
    </row>
    <row r="7362" spans="1:4" ht="11.85" hidden="1" customHeight="1" outlineLevel="4">
      <c r="A7362" s="1165">
        <v>4.3</v>
      </c>
      <c r="B7362" s="1159" t="s">
        <v>11854</v>
      </c>
      <c r="C7362" s="1154" t="s">
        <v>763</v>
      </c>
      <c r="D7362" s="1156">
        <v>23.68</v>
      </c>
    </row>
    <row r="7363" spans="1:4" ht="11.85" hidden="1" customHeight="1" outlineLevel="4">
      <c r="A7363" s="1160">
        <v>4</v>
      </c>
      <c r="B7363" s="1159" t="s">
        <v>11855</v>
      </c>
      <c r="C7363" s="1154" t="s">
        <v>763</v>
      </c>
      <c r="D7363" s="1156">
        <v>22.03</v>
      </c>
    </row>
    <row r="7364" spans="1:4" ht="11.85" hidden="1" customHeight="1" outlineLevel="4">
      <c r="A7364" s="1165">
        <v>5.9</v>
      </c>
      <c r="B7364" s="1159" t="s">
        <v>11856</v>
      </c>
      <c r="C7364" s="1154" t="s">
        <v>763</v>
      </c>
      <c r="D7364" s="1156">
        <v>32.49</v>
      </c>
    </row>
    <row r="7365" spans="1:4" ht="11.85" hidden="1" customHeight="1" outlineLevel="3" collapsed="1">
      <c r="A7365" s="1140"/>
      <c r="B7365" s="1145" t="s">
        <v>11857</v>
      </c>
      <c r="C7365" s="1140"/>
      <c r="D7365" s="1141">
        <v>20.78</v>
      </c>
    </row>
    <row r="7366" spans="1:4" ht="11.85" hidden="1" customHeight="1" outlineLevel="4">
      <c r="A7366" s="1165">
        <v>1.6</v>
      </c>
      <c r="B7366" s="1159" t="s">
        <v>11858</v>
      </c>
      <c r="C7366" s="1154" t="s">
        <v>763</v>
      </c>
      <c r="D7366" s="1156">
        <v>5.64</v>
      </c>
    </row>
    <row r="7367" spans="1:4" ht="11.85" hidden="1" customHeight="1" outlineLevel="4">
      <c r="A7367" s="1165">
        <v>1.9</v>
      </c>
      <c r="B7367" s="1159" t="s">
        <v>11859</v>
      </c>
      <c r="C7367" s="1154" t="s">
        <v>763</v>
      </c>
      <c r="D7367" s="1156">
        <v>6.69</v>
      </c>
    </row>
    <row r="7368" spans="1:4" ht="11.85" hidden="1" customHeight="1" outlineLevel="4">
      <c r="A7368" s="1165">
        <v>2.4</v>
      </c>
      <c r="B7368" s="1159" t="s">
        <v>11860</v>
      </c>
      <c r="C7368" s="1154" t="s">
        <v>763</v>
      </c>
      <c r="D7368" s="1156">
        <v>8.4499999999999993</v>
      </c>
    </row>
    <row r="7369" spans="1:4" ht="11.85" hidden="1" customHeight="1" outlineLevel="4">
      <c r="A7369" s="1165">
        <v>2.7</v>
      </c>
      <c r="B7369" s="1159" t="s">
        <v>11861</v>
      </c>
      <c r="C7369" s="1154" t="s">
        <v>763</v>
      </c>
      <c r="D7369" s="1156">
        <v>9.51</v>
      </c>
    </row>
    <row r="7370" spans="1:4" ht="11.85" hidden="1" customHeight="1" outlineLevel="4">
      <c r="A7370" s="1166">
        <v>2.95</v>
      </c>
      <c r="B7370" s="1159" t="s">
        <v>11862</v>
      </c>
      <c r="C7370" s="1154" t="s">
        <v>763</v>
      </c>
      <c r="D7370" s="1156">
        <v>10.39</v>
      </c>
    </row>
    <row r="7371" spans="1:4" ht="11.85" hidden="1" customHeight="1" outlineLevel="4">
      <c r="A7371" s="1165">
        <v>3.2</v>
      </c>
      <c r="B7371" s="1159" t="s">
        <v>11863</v>
      </c>
      <c r="C7371" s="1154" t="s">
        <v>763</v>
      </c>
      <c r="D7371" s="1156">
        <v>11.27</v>
      </c>
    </row>
    <row r="7372" spans="1:4" ht="11.85" hidden="1" customHeight="1" outlineLevel="4">
      <c r="A7372" s="1165">
        <v>3.5</v>
      </c>
      <c r="B7372" s="1159" t="s">
        <v>11864</v>
      </c>
      <c r="C7372" s="1154" t="s">
        <v>763</v>
      </c>
      <c r="D7372" s="1156">
        <v>12.33</v>
      </c>
    </row>
    <row r="7373" spans="1:4" ht="11.85" hidden="1" customHeight="1" outlineLevel="4">
      <c r="A7373" s="1165">
        <v>4.3</v>
      </c>
      <c r="B7373" s="1159" t="s">
        <v>11865</v>
      </c>
      <c r="C7373" s="1154" t="s">
        <v>763</v>
      </c>
      <c r="D7373" s="1156">
        <v>15.14</v>
      </c>
    </row>
    <row r="7374" spans="1:4" ht="11.85" hidden="1" customHeight="1" outlineLevel="4">
      <c r="A7374" s="1165">
        <v>4.5999999999999996</v>
      </c>
      <c r="B7374" s="1159" t="s">
        <v>11866</v>
      </c>
      <c r="C7374" s="1154" t="s">
        <v>763</v>
      </c>
      <c r="D7374" s="1156">
        <v>16.2</v>
      </c>
    </row>
    <row r="7375" spans="1:4" ht="11.85" hidden="1" customHeight="1" outlineLevel="4">
      <c r="A7375" s="1160">
        <v>4</v>
      </c>
      <c r="B7375" s="1159" t="s">
        <v>11867</v>
      </c>
      <c r="C7375" s="1154" t="s">
        <v>763</v>
      </c>
      <c r="D7375" s="1156">
        <v>14.09</v>
      </c>
    </row>
    <row r="7376" spans="1:4" ht="11.85" hidden="1" customHeight="1" outlineLevel="4">
      <c r="A7376" s="1165">
        <v>5.9</v>
      </c>
      <c r="B7376" s="1159" t="s">
        <v>11868</v>
      </c>
      <c r="C7376" s="1154" t="s">
        <v>763</v>
      </c>
      <c r="D7376" s="1156">
        <v>20.78</v>
      </c>
    </row>
    <row r="7377" spans="1:4" ht="11.85" hidden="1" customHeight="1" outlineLevel="2" collapsed="1">
      <c r="A7377" s="1140"/>
      <c r="B7377" s="1143" t="s">
        <v>11869</v>
      </c>
      <c r="C7377" s="1140"/>
      <c r="D7377" s="1141">
        <v>32.49</v>
      </c>
    </row>
    <row r="7378" spans="1:4" ht="11.85" hidden="1" customHeight="1" outlineLevel="3" collapsed="1">
      <c r="A7378" s="1140"/>
      <c r="B7378" s="1145" t="s">
        <v>11870</v>
      </c>
      <c r="C7378" s="1140"/>
      <c r="D7378" s="1141">
        <v>32.49</v>
      </c>
    </row>
    <row r="7379" spans="1:4" ht="11.85" hidden="1" customHeight="1" outlineLevel="4">
      <c r="A7379" s="1165">
        <v>1.6</v>
      </c>
      <c r="B7379" s="1159" t="s">
        <v>11871</v>
      </c>
      <c r="C7379" s="1154" t="s">
        <v>763</v>
      </c>
      <c r="D7379" s="1156">
        <v>8.81</v>
      </c>
    </row>
    <row r="7380" spans="1:4" ht="11.85" hidden="1" customHeight="1" outlineLevel="4">
      <c r="A7380" s="1165">
        <v>1.9</v>
      </c>
      <c r="B7380" s="1159" t="s">
        <v>11872</v>
      </c>
      <c r="C7380" s="1154" t="s">
        <v>763</v>
      </c>
      <c r="D7380" s="1156">
        <v>10.46</v>
      </c>
    </row>
    <row r="7381" spans="1:4" ht="11.85" hidden="1" customHeight="1" outlineLevel="4">
      <c r="A7381" s="1165">
        <v>2.4</v>
      </c>
      <c r="B7381" s="1159" t="s">
        <v>11873</v>
      </c>
      <c r="C7381" s="1154" t="s">
        <v>763</v>
      </c>
      <c r="D7381" s="1156">
        <v>13.22</v>
      </c>
    </row>
    <row r="7382" spans="1:4" ht="11.85" hidden="1" customHeight="1" outlineLevel="4">
      <c r="A7382" s="1165">
        <v>2.7</v>
      </c>
      <c r="B7382" s="1159" t="s">
        <v>11874</v>
      </c>
      <c r="C7382" s="1154" t="s">
        <v>763</v>
      </c>
      <c r="D7382" s="1156">
        <v>14.87</v>
      </c>
    </row>
    <row r="7383" spans="1:4" ht="11.85" hidden="1" customHeight="1" outlineLevel="4">
      <c r="A7383" s="1166">
        <v>2.95</v>
      </c>
      <c r="B7383" s="1159" t="s">
        <v>11875</v>
      </c>
      <c r="C7383" s="1154" t="s">
        <v>763</v>
      </c>
      <c r="D7383" s="1156">
        <v>16.25</v>
      </c>
    </row>
    <row r="7384" spans="1:4" ht="11.85" hidden="1" customHeight="1" outlineLevel="4">
      <c r="A7384" s="1165">
        <v>3.2</v>
      </c>
      <c r="B7384" s="1159" t="s">
        <v>11876</v>
      </c>
      <c r="C7384" s="1154" t="s">
        <v>763</v>
      </c>
      <c r="D7384" s="1156">
        <v>17.62</v>
      </c>
    </row>
    <row r="7385" spans="1:4" ht="11.85" hidden="1" customHeight="1" outlineLevel="4">
      <c r="A7385" s="1154" t="s">
        <v>10356</v>
      </c>
      <c r="B7385" s="1159" t="s">
        <v>11877</v>
      </c>
      <c r="C7385" s="1154" t="s">
        <v>763</v>
      </c>
      <c r="D7385" s="1156">
        <v>19.27</v>
      </c>
    </row>
    <row r="7386" spans="1:4" ht="11.85" hidden="1" customHeight="1" outlineLevel="4">
      <c r="A7386" s="1165">
        <v>4.3</v>
      </c>
      <c r="B7386" s="1159" t="s">
        <v>11878</v>
      </c>
      <c r="C7386" s="1154" t="s">
        <v>763</v>
      </c>
      <c r="D7386" s="1156">
        <v>23.68</v>
      </c>
    </row>
    <row r="7387" spans="1:4" ht="11.85" hidden="1" customHeight="1" outlineLevel="4">
      <c r="A7387" s="1160">
        <v>4</v>
      </c>
      <c r="B7387" s="1159" t="s">
        <v>11879</v>
      </c>
      <c r="C7387" s="1154" t="s">
        <v>763</v>
      </c>
      <c r="D7387" s="1156">
        <v>22.03</v>
      </c>
    </row>
    <row r="7388" spans="1:4" ht="11.85" hidden="1" customHeight="1" outlineLevel="4">
      <c r="A7388" s="1154" t="s">
        <v>9981</v>
      </c>
      <c r="B7388" s="1159" t="s">
        <v>11880</v>
      </c>
      <c r="C7388" s="1154" t="s">
        <v>763</v>
      </c>
      <c r="D7388" s="1156">
        <v>32.49</v>
      </c>
    </row>
    <row r="7389" spans="1:4" ht="11.85" hidden="1" customHeight="1" outlineLevel="3" collapsed="1">
      <c r="A7389" s="1140"/>
      <c r="B7389" s="1145" t="s">
        <v>11881</v>
      </c>
      <c r="C7389" s="1140"/>
      <c r="D7389" s="1141">
        <v>20.78</v>
      </c>
    </row>
    <row r="7390" spans="1:4" ht="11.85" hidden="1" customHeight="1" outlineLevel="4">
      <c r="A7390" s="1165">
        <v>1.6</v>
      </c>
      <c r="B7390" s="1159" t="s">
        <v>11882</v>
      </c>
      <c r="C7390" s="1154" t="s">
        <v>763</v>
      </c>
      <c r="D7390" s="1156">
        <v>5.64</v>
      </c>
    </row>
    <row r="7391" spans="1:4" ht="11.85" hidden="1" customHeight="1" outlineLevel="4">
      <c r="A7391" s="1165">
        <v>1.9</v>
      </c>
      <c r="B7391" s="1159" t="s">
        <v>11883</v>
      </c>
      <c r="C7391" s="1154" t="s">
        <v>763</v>
      </c>
      <c r="D7391" s="1156">
        <v>6.69</v>
      </c>
    </row>
    <row r="7392" spans="1:4" ht="11.85" hidden="1" customHeight="1" outlineLevel="4">
      <c r="A7392" s="1165">
        <v>2.4</v>
      </c>
      <c r="B7392" s="1159" t="s">
        <v>11884</v>
      </c>
      <c r="C7392" s="1154" t="s">
        <v>763</v>
      </c>
      <c r="D7392" s="1156">
        <v>8.4499999999999993</v>
      </c>
    </row>
    <row r="7393" spans="1:4" ht="11.85" hidden="1" customHeight="1" outlineLevel="4">
      <c r="A7393" s="1165">
        <v>2.7</v>
      </c>
      <c r="B7393" s="1159" t="s">
        <v>11885</v>
      </c>
      <c r="C7393" s="1154" t="s">
        <v>763</v>
      </c>
      <c r="D7393" s="1156">
        <v>9.51</v>
      </c>
    </row>
    <row r="7394" spans="1:4" ht="11.85" hidden="1" customHeight="1" outlineLevel="4">
      <c r="A7394" s="1166">
        <v>2.95</v>
      </c>
      <c r="B7394" s="1159" t="s">
        <v>11886</v>
      </c>
      <c r="C7394" s="1154" t="s">
        <v>763</v>
      </c>
      <c r="D7394" s="1156">
        <v>10.39</v>
      </c>
    </row>
    <row r="7395" spans="1:4" ht="11.85" hidden="1" customHeight="1" outlineLevel="4">
      <c r="A7395" s="1154" t="s">
        <v>10511</v>
      </c>
      <c r="B7395" s="1159" t="s">
        <v>11887</v>
      </c>
      <c r="C7395" s="1154" t="s">
        <v>763</v>
      </c>
      <c r="D7395" s="1156">
        <v>10.210000000000001</v>
      </c>
    </row>
    <row r="7396" spans="1:4" ht="11.85" hidden="1" customHeight="1" outlineLevel="4">
      <c r="A7396" s="1165">
        <v>3.2</v>
      </c>
      <c r="B7396" s="1159" t="s">
        <v>11888</v>
      </c>
      <c r="C7396" s="1154" t="s">
        <v>763</v>
      </c>
      <c r="D7396" s="1156">
        <v>11.27</v>
      </c>
    </row>
    <row r="7397" spans="1:4" ht="11.85" hidden="1" customHeight="1" outlineLevel="4">
      <c r="A7397" s="1165">
        <v>3.5</v>
      </c>
      <c r="B7397" s="1159" t="s">
        <v>11889</v>
      </c>
      <c r="C7397" s="1154" t="s">
        <v>763</v>
      </c>
      <c r="D7397" s="1156">
        <v>12.33</v>
      </c>
    </row>
    <row r="7398" spans="1:4" ht="11.85" hidden="1" customHeight="1" outlineLevel="4">
      <c r="A7398" s="1165">
        <v>4.3</v>
      </c>
      <c r="B7398" s="1159" t="s">
        <v>11890</v>
      </c>
      <c r="C7398" s="1154" t="s">
        <v>763</v>
      </c>
      <c r="D7398" s="1156">
        <v>15.14</v>
      </c>
    </row>
    <row r="7399" spans="1:4" ht="11.85" hidden="1" customHeight="1" outlineLevel="4">
      <c r="A7399" s="1160">
        <v>4</v>
      </c>
      <c r="B7399" s="1159" t="s">
        <v>11891</v>
      </c>
      <c r="C7399" s="1154" t="s">
        <v>763</v>
      </c>
      <c r="D7399" s="1156">
        <v>14.09</v>
      </c>
    </row>
    <row r="7400" spans="1:4" ht="11.85" hidden="1" customHeight="1" outlineLevel="4">
      <c r="A7400" s="1154" t="s">
        <v>9981</v>
      </c>
      <c r="B7400" s="1159" t="s">
        <v>11892</v>
      </c>
      <c r="C7400" s="1154" t="s">
        <v>763</v>
      </c>
      <c r="D7400" s="1156">
        <v>20.78</v>
      </c>
    </row>
    <row r="7401" spans="1:4" ht="11.85" hidden="1" customHeight="1" outlineLevel="2" collapsed="1">
      <c r="A7401" s="1140"/>
      <c r="B7401" s="1143" t="s">
        <v>10526</v>
      </c>
      <c r="C7401" s="1140"/>
      <c r="D7401" s="1141">
        <v>32.49</v>
      </c>
    </row>
    <row r="7402" spans="1:4" ht="11.85" hidden="1" customHeight="1" outlineLevel="3" collapsed="1">
      <c r="A7402" s="1140"/>
      <c r="B7402" s="1145" t="s">
        <v>11893</v>
      </c>
      <c r="C7402" s="1140"/>
      <c r="D7402" s="1141">
        <v>32.49</v>
      </c>
    </row>
    <row r="7403" spans="1:4" ht="11.85" hidden="1" customHeight="1" outlineLevel="4">
      <c r="A7403" s="1165">
        <v>1.6</v>
      </c>
      <c r="B7403" s="1159" t="s">
        <v>11894</v>
      </c>
      <c r="C7403" s="1154" t="s">
        <v>763</v>
      </c>
      <c r="D7403" s="1156">
        <v>8.81</v>
      </c>
    </row>
    <row r="7404" spans="1:4" ht="11.85" hidden="1" customHeight="1" outlineLevel="4">
      <c r="A7404" s="1165">
        <v>1.9</v>
      </c>
      <c r="B7404" s="1159" t="s">
        <v>11895</v>
      </c>
      <c r="C7404" s="1154" t="s">
        <v>763</v>
      </c>
      <c r="D7404" s="1156">
        <v>10.46</v>
      </c>
    </row>
    <row r="7405" spans="1:4" ht="11.85" hidden="1" customHeight="1" outlineLevel="4">
      <c r="A7405" s="1165">
        <v>2.4</v>
      </c>
      <c r="B7405" s="1159" t="s">
        <v>11896</v>
      </c>
      <c r="C7405" s="1154" t="s">
        <v>763</v>
      </c>
      <c r="D7405" s="1156">
        <v>13.22</v>
      </c>
    </row>
    <row r="7406" spans="1:4" ht="11.85" hidden="1" customHeight="1" outlineLevel="4">
      <c r="A7406" s="1165">
        <v>2.7</v>
      </c>
      <c r="B7406" s="1159" t="s">
        <v>11897</v>
      </c>
      <c r="C7406" s="1154" t="s">
        <v>763</v>
      </c>
      <c r="D7406" s="1156">
        <v>14.87</v>
      </c>
    </row>
    <row r="7407" spans="1:4" ht="11.85" hidden="1" customHeight="1" outlineLevel="4">
      <c r="A7407" s="1166">
        <v>2.95</v>
      </c>
      <c r="B7407" s="1159" t="s">
        <v>11898</v>
      </c>
      <c r="C7407" s="1154" t="s">
        <v>763</v>
      </c>
      <c r="D7407" s="1156">
        <v>16.25</v>
      </c>
    </row>
    <row r="7408" spans="1:4" ht="11.85" hidden="1" customHeight="1" outlineLevel="4">
      <c r="A7408" s="1165">
        <v>3.2</v>
      </c>
      <c r="B7408" s="1159" t="s">
        <v>11899</v>
      </c>
      <c r="C7408" s="1154" t="s">
        <v>763</v>
      </c>
      <c r="D7408" s="1156">
        <v>17.62</v>
      </c>
    </row>
    <row r="7409" spans="1:4" ht="11.85" hidden="1" customHeight="1" outlineLevel="4">
      <c r="A7409" s="1165">
        <v>3.5</v>
      </c>
      <c r="B7409" s="1159" t="s">
        <v>11900</v>
      </c>
      <c r="C7409" s="1154" t="s">
        <v>763</v>
      </c>
      <c r="D7409" s="1156">
        <v>19.27</v>
      </c>
    </row>
    <row r="7410" spans="1:4" ht="11.85" hidden="1" customHeight="1" outlineLevel="4">
      <c r="A7410" s="1160">
        <v>4</v>
      </c>
      <c r="B7410" s="1159" t="s">
        <v>11901</v>
      </c>
      <c r="C7410" s="1154" t="s">
        <v>763</v>
      </c>
      <c r="D7410" s="1156">
        <v>22.03</v>
      </c>
    </row>
    <row r="7411" spans="1:4" ht="11.85" hidden="1" customHeight="1" outlineLevel="4">
      <c r="A7411" s="1165">
        <v>4.3</v>
      </c>
      <c r="B7411" s="1159" t="s">
        <v>11902</v>
      </c>
      <c r="C7411" s="1154" t="s">
        <v>763</v>
      </c>
      <c r="D7411" s="1156">
        <v>23.68</v>
      </c>
    </row>
    <row r="7412" spans="1:4" ht="11.85" hidden="1" customHeight="1" outlineLevel="4">
      <c r="A7412" s="1165">
        <v>5.9</v>
      </c>
      <c r="B7412" s="1159" t="s">
        <v>11903</v>
      </c>
      <c r="C7412" s="1154" t="s">
        <v>763</v>
      </c>
      <c r="D7412" s="1156">
        <v>32.49</v>
      </c>
    </row>
    <row r="7413" spans="1:4" ht="11.85" hidden="1" customHeight="1" outlineLevel="3" collapsed="1">
      <c r="A7413" s="1140"/>
      <c r="B7413" s="1145" t="s">
        <v>11904</v>
      </c>
      <c r="C7413" s="1140"/>
      <c r="D7413" s="1141">
        <v>20.78</v>
      </c>
    </row>
    <row r="7414" spans="1:4" ht="11.85" hidden="1" customHeight="1" outlineLevel="4">
      <c r="A7414" s="1165">
        <v>1.6</v>
      </c>
      <c r="B7414" s="1159" t="s">
        <v>11905</v>
      </c>
      <c r="C7414" s="1154" t="s">
        <v>763</v>
      </c>
      <c r="D7414" s="1156">
        <v>5.64</v>
      </c>
    </row>
    <row r="7415" spans="1:4" ht="11.85" hidden="1" customHeight="1" outlineLevel="4">
      <c r="A7415" s="1165">
        <v>1.9</v>
      </c>
      <c r="B7415" s="1159" t="s">
        <v>11906</v>
      </c>
      <c r="C7415" s="1154" t="s">
        <v>763</v>
      </c>
      <c r="D7415" s="1156">
        <v>6.69</v>
      </c>
    </row>
    <row r="7416" spans="1:4" ht="11.85" hidden="1" customHeight="1" outlineLevel="4">
      <c r="A7416" s="1165">
        <v>2.4</v>
      </c>
      <c r="B7416" s="1159" t="s">
        <v>11907</v>
      </c>
      <c r="C7416" s="1154" t="s">
        <v>763</v>
      </c>
      <c r="D7416" s="1156">
        <v>8.4499999999999993</v>
      </c>
    </row>
    <row r="7417" spans="1:4" ht="11.85" hidden="1" customHeight="1" outlineLevel="4">
      <c r="A7417" s="1165">
        <v>2.7</v>
      </c>
      <c r="B7417" s="1159" t="s">
        <v>11908</v>
      </c>
      <c r="C7417" s="1154" t="s">
        <v>763</v>
      </c>
      <c r="D7417" s="1156">
        <v>9.51</v>
      </c>
    </row>
    <row r="7418" spans="1:4" ht="11.85" hidden="1" customHeight="1" outlineLevel="4">
      <c r="A7418" s="1154" t="s">
        <v>10511</v>
      </c>
      <c r="B7418" s="1159" t="s">
        <v>11909</v>
      </c>
      <c r="C7418" s="1154" t="s">
        <v>763</v>
      </c>
      <c r="D7418" s="1156">
        <v>10.210000000000001</v>
      </c>
    </row>
    <row r="7419" spans="1:4" ht="11.85" hidden="1" customHeight="1" outlineLevel="4">
      <c r="A7419" s="1166">
        <v>2.95</v>
      </c>
      <c r="B7419" s="1159" t="s">
        <v>11910</v>
      </c>
      <c r="C7419" s="1154" t="s">
        <v>763</v>
      </c>
      <c r="D7419" s="1156">
        <v>10.39</v>
      </c>
    </row>
    <row r="7420" spans="1:4" ht="11.85" hidden="1" customHeight="1" outlineLevel="4">
      <c r="A7420" s="1165">
        <v>3.2</v>
      </c>
      <c r="B7420" s="1159" t="s">
        <v>11911</v>
      </c>
      <c r="C7420" s="1154" t="s">
        <v>763</v>
      </c>
      <c r="D7420" s="1156">
        <v>11.27</v>
      </c>
    </row>
    <row r="7421" spans="1:4" ht="11.85" hidden="1" customHeight="1" outlineLevel="4">
      <c r="A7421" s="1165">
        <v>3.5</v>
      </c>
      <c r="B7421" s="1159" t="s">
        <v>11912</v>
      </c>
      <c r="C7421" s="1154" t="s">
        <v>763</v>
      </c>
      <c r="D7421" s="1156">
        <v>12.33</v>
      </c>
    </row>
    <row r="7422" spans="1:4" ht="11.85" hidden="1" customHeight="1" outlineLevel="4">
      <c r="A7422" s="1160">
        <v>4</v>
      </c>
      <c r="B7422" s="1159" t="s">
        <v>11913</v>
      </c>
      <c r="C7422" s="1154" t="s">
        <v>763</v>
      </c>
      <c r="D7422" s="1156">
        <v>14.09</v>
      </c>
    </row>
    <row r="7423" spans="1:4" ht="11.85" hidden="1" customHeight="1" outlineLevel="4">
      <c r="A7423" s="1165">
        <v>4.3</v>
      </c>
      <c r="B7423" s="1159" t="s">
        <v>11914</v>
      </c>
      <c r="C7423" s="1154" t="s">
        <v>763</v>
      </c>
      <c r="D7423" s="1156">
        <v>15.14</v>
      </c>
    </row>
    <row r="7424" spans="1:4" ht="11.85" hidden="1" customHeight="1" outlineLevel="4">
      <c r="A7424" s="1154" t="s">
        <v>9981</v>
      </c>
      <c r="B7424" s="1159" t="s">
        <v>11915</v>
      </c>
      <c r="C7424" s="1154" t="s">
        <v>763</v>
      </c>
      <c r="D7424" s="1156">
        <v>20.78</v>
      </c>
    </row>
    <row r="7425" spans="1:4" ht="11.85" hidden="1" customHeight="1" outlineLevel="2" collapsed="1">
      <c r="A7425" s="1140"/>
      <c r="B7425" s="1143" t="s">
        <v>10562</v>
      </c>
      <c r="C7425" s="1140"/>
      <c r="D7425" s="1141">
        <v>32.49</v>
      </c>
    </row>
    <row r="7426" spans="1:4" ht="11.85" hidden="1" customHeight="1" outlineLevel="3" collapsed="1">
      <c r="A7426" s="1140"/>
      <c r="B7426" s="1145" t="s">
        <v>11916</v>
      </c>
      <c r="C7426" s="1140"/>
      <c r="D7426" s="1141">
        <v>32.49</v>
      </c>
    </row>
    <row r="7427" spans="1:4" ht="11.85" hidden="1" customHeight="1" outlineLevel="4">
      <c r="A7427" s="1165">
        <v>1.6</v>
      </c>
      <c r="B7427" s="1159" t="s">
        <v>11917</v>
      </c>
      <c r="C7427" s="1154" t="s">
        <v>763</v>
      </c>
      <c r="D7427" s="1156">
        <v>8.81</v>
      </c>
    </row>
    <row r="7428" spans="1:4" ht="11.85" hidden="1" customHeight="1" outlineLevel="4">
      <c r="A7428" s="1165">
        <v>1.9</v>
      </c>
      <c r="B7428" s="1159" t="s">
        <v>11918</v>
      </c>
      <c r="C7428" s="1154" t="s">
        <v>763</v>
      </c>
      <c r="D7428" s="1156">
        <v>10.46</v>
      </c>
    </row>
    <row r="7429" spans="1:4" ht="11.85" hidden="1" customHeight="1" outlineLevel="4">
      <c r="A7429" s="1154" t="s">
        <v>11300</v>
      </c>
      <c r="B7429" s="1159" t="s">
        <v>11919</v>
      </c>
      <c r="C7429" s="1154" t="s">
        <v>763</v>
      </c>
      <c r="D7429" s="1156">
        <v>13.16</v>
      </c>
    </row>
    <row r="7430" spans="1:4" ht="11.85" hidden="1" customHeight="1" outlineLevel="4">
      <c r="A7430" s="1165">
        <v>2.4</v>
      </c>
      <c r="B7430" s="1159" t="s">
        <v>11920</v>
      </c>
      <c r="C7430" s="1154" t="s">
        <v>763</v>
      </c>
      <c r="D7430" s="1156">
        <v>13.22</v>
      </c>
    </row>
    <row r="7431" spans="1:4" ht="11.85" hidden="1" customHeight="1" outlineLevel="4">
      <c r="A7431" s="1165">
        <v>2.7</v>
      </c>
      <c r="B7431" s="1159" t="s">
        <v>11921</v>
      </c>
      <c r="C7431" s="1154" t="s">
        <v>763</v>
      </c>
      <c r="D7431" s="1156">
        <v>14.87</v>
      </c>
    </row>
    <row r="7432" spans="1:4" ht="11.85" hidden="1" customHeight="1" outlineLevel="4">
      <c r="A7432" s="1166">
        <v>2.95</v>
      </c>
      <c r="B7432" s="1159" t="s">
        <v>11922</v>
      </c>
      <c r="C7432" s="1154" t="s">
        <v>763</v>
      </c>
      <c r="D7432" s="1156">
        <v>16.25</v>
      </c>
    </row>
    <row r="7433" spans="1:4" ht="11.85" hidden="1" customHeight="1" outlineLevel="4">
      <c r="A7433" s="1165">
        <v>3.2</v>
      </c>
      <c r="B7433" s="1159" t="s">
        <v>11923</v>
      </c>
      <c r="C7433" s="1154" t="s">
        <v>763</v>
      </c>
      <c r="D7433" s="1156">
        <v>17.62</v>
      </c>
    </row>
    <row r="7434" spans="1:4" ht="11.85" hidden="1" customHeight="1" outlineLevel="4">
      <c r="A7434" s="1165">
        <v>3.5</v>
      </c>
      <c r="B7434" s="1159" t="s">
        <v>11924</v>
      </c>
      <c r="C7434" s="1154" t="s">
        <v>763</v>
      </c>
      <c r="D7434" s="1156">
        <v>19.27</v>
      </c>
    </row>
    <row r="7435" spans="1:4" ht="11.85" hidden="1" customHeight="1" outlineLevel="4">
      <c r="A7435" s="1165">
        <v>4.3</v>
      </c>
      <c r="B7435" s="1159" t="s">
        <v>11925</v>
      </c>
      <c r="C7435" s="1154" t="s">
        <v>763</v>
      </c>
      <c r="D7435" s="1156">
        <v>23.68</v>
      </c>
    </row>
    <row r="7436" spans="1:4" ht="11.85" hidden="1" customHeight="1" outlineLevel="4">
      <c r="A7436" s="1160">
        <v>4</v>
      </c>
      <c r="B7436" s="1159" t="s">
        <v>11926</v>
      </c>
      <c r="C7436" s="1154" t="s">
        <v>763</v>
      </c>
      <c r="D7436" s="1156">
        <v>22.03</v>
      </c>
    </row>
    <row r="7437" spans="1:4" ht="11.85" hidden="1" customHeight="1" outlineLevel="4">
      <c r="A7437" s="1154" t="s">
        <v>9981</v>
      </c>
      <c r="B7437" s="1159" t="s">
        <v>11927</v>
      </c>
      <c r="C7437" s="1154" t="s">
        <v>763</v>
      </c>
      <c r="D7437" s="1156">
        <v>32.49</v>
      </c>
    </row>
    <row r="7438" spans="1:4" ht="11.85" hidden="1" customHeight="1" outlineLevel="3" collapsed="1">
      <c r="A7438" s="1140"/>
      <c r="B7438" s="1145" t="s">
        <v>11928</v>
      </c>
      <c r="C7438" s="1140"/>
      <c r="D7438" s="1141">
        <v>20.78</v>
      </c>
    </row>
    <row r="7439" spans="1:4" ht="11.85" hidden="1" customHeight="1" outlineLevel="4">
      <c r="A7439" s="1165">
        <v>1.6</v>
      </c>
      <c r="B7439" s="1159" t="s">
        <v>11929</v>
      </c>
      <c r="C7439" s="1154" t="s">
        <v>763</v>
      </c>
      <c r="D7439" s="1156">
        <v>5.64</v>
      </c>
    </row>
    <row r="7440" spans="1:4" ht="11.85" hidden="1" customHeight="1" outlineLevel="4">
      <c r="A7440" s="1165">
        <v>1.9</v>
      </c>
      <c r="B7440" s="1159" t="s">
        <v>11930</v>
      </c>
      <c r="C7440" s="1154" t="s">
        <v>763</v>
      </c>
      <c r="D7440" s="1156">
        <v>6.69</v>
      </c>
    </row>
    <row r="7441" spans="1:4" ht="11.85" hidden="1" customHeight="1" outlineLevel="4">
      <c r="A7441" s="1154" t="s">
        <v>10075</v>
      </c>
      <c r="B7441" s="1159" t="s">
        <v>11931</v>
      </c>
      <c r="C7441" s="1154" t="s">
        <v>763</v>
      </c>
      <c r="D7441" s="1156">
        <v>8.1</v>
      </c>
    </row>
    <row r="7442" spans="1:4" ht="11.85" hidden="1" customHeight="1" outlineLevel="4">
      <c r="A7442" s="1165">
        <v>2.4</v>
      </c>
      <c r="B7442" s="1159" t="s">
        <v>11932</v>
      </c>
      <c r="C7442" s="1154" t="s">
        <v>763</v>
      </c>
      <c r="D7442" s="1156">
        <v>8.4499999999999993</v>
      </c>
    </row>
    <row r="7443" spans="1:4" ht="11.85" hidden="1" customHeight="1" outlineLevel="4">
      <c r="A7443" s="1165">
        <v>2.7</v>
      </c>
      <c r="B7443" s="1159" t="s">
        <v>11933</v>
      </c>
      <c r="C7443" s="1154" t="s">
        <v>763</v>
      </c>
      <c r="D7443" s="1156">
        <v>9.51</v>
      </c>
    </row>
    <row r="7444" spans="1:4" ht="11.85" hidden="1" customHeight="1" outlineLevel="4">
      <c r="A7444" s="1166">
        <v>2.95</v>
      </c>
      <c r="B7444" s="1159" t="s">
        <v>11934</v>
      </c>
      <c r="C7444" s="1154" t="s">
        <v>763</v>
      </c>
      <c r="D7444" s="1156">
        <v>10.39</v>
      </c>
    </row>
    <row r="7445" spans="1:4" ht="11.85" hidden="1" customHeight="1" outlineLevel="4">
      <c r="A7445" s="1165">
        <v>3.2</v>
      </c>
      <c r="B7445" s="1159" t="s">
        <v>11935</v>
      </c>
      <c r="C7445" s="1154" t="s">
        <v>763</v>
      </c>
      <c r="D7445" s="1156">
        <v>11.27</v>
      </c>
    </row>
    <row r="7446" spans="1:4" ht="11.85" hidden="1" customHeight="1" outlineLevel="4">
      <c r="A7446" s="1165">
        <v>3.5</v>
      </c>
      <c r="B7446" s="1159" t="s">
        <v>11936</v>
      </c>
      <c r="C7446" s="1154" t="s">
        <v>763</v>
      </c>
      <c r="D7446" s="1156">
        <v>12.33</v>
      </c>
    </row>
    <row r="7447" spans="1:4" ht="11.85" hidden="1" customHeight="1" outlineLevel="4">
      <c r="A7447" s="1160">
        <v>4</v>
      </c>
      <c r="B7447" s="1159" t="s">
        <v>11937</v>
      </c>
      <c r="C7447" s="1154" t="s">
        <v>763</v>
      </c>
      <c r="D7447" s="1156">
        <v>14.09</v>
      </c>
    </row>
    <row r="7448" spans="1:4" ht="11.85" hidden="1" customHeight="1" outlineLevel="4">
      <c r="A7448" s="1165">
        <v>4.3</v>
      </c>
      <c r="B7448" s="1159" t="s">
        <v>11938</v>
      </c>
      <c r="C7448" s="1154" t="s">
        <v>763</v>
      </c>
      <c r="D7448" s="1156">
        <v>15.14</v>
      </c>
    </row>
    <row r="7449" spans="1:4" ht="11.85" hidden="1" customHeight="1" outlineLevel="4">
      <c r="A7449" s="1154" t="s">
        <v>9981</v>
      </c>
      <c r="B7449" s="1159" t="s">
        <v>11939</v>
      </c>
      <c r="C7449" s="1154" t="s">
        <v>763</v>
      </c>
      <c r="D7449" s="1156">
        <v>20.78</v>
      </c>
    </row>
    <row r="7450" spans="1:4" ht="11.85" hidden="1" customHeight="1" outlineLevel="2" collapsed="1">
      <c r="A7450" s="1140"/>
      <c r="B7450" s="1143" t="s">
        <v>11940</v>
      </c>
      <c r="C7450" s="1140"/>
      <c r="D7450" s="1141">
        <v>32.49</v>
      </c>
    </row>
    <row r="7451" spans="1:4" ht="11.85" hidden="1" customHeight="1" outlineLevel="3" collapsed="1">
      <c r="A7451" s="1140"/>
      <c r="B7451" s="1145" t="s">
        <v>11941</v>
      </c>
      <c r="C7451" s="1140"/>
      <c r="D7451" s="1141">
        <v>32.49</v>
      </c>
    </row>
    <row r="7452" spans="1:4" ht="11.85" hidden="1" customHeight="1" outlineLevel="4">
      <c r="A7452" s="1165">
        <v>1.6</v>
      </c>
      <c r="B7452" s="1159" t="s">
        <v>11942</v>
      </c>
      <c r="C7452" s="1154" t="s">
        <v>763</v>
      </c>
      <c r="D7452" s="1156">
        <v>8.81</v>
      </c>
    </row>
    <row r="7453" spans="1:4" ht="11.85" hidden="1" customHeight="1" outlineLevel="4">
      <c r="A7453" s="1165">
        <v>1.9</v>
      </c>
      <c r="B7453" s="1159" t="s">
        <v>11943</v>
      </c>
      <c r="C7453" s="1154" t="s">
        <v>763</v>
      </c>
      <c r="D7453" s="1156">
        <v>10.46</v>
      </c>
    </row>
    <row r="7454" spans="1:4" ht="11.85" hidden="1" customHeight="1" outlineLevel="4">
      <c r="A7454" s="1165">
        <v>2.1</v>
      </c>
      <c r="B7454" s="1159" t="s">
        <v>11944</v>
      </c>
      <c r="C7454" s="1154" t="s">
        <v>763</v>
      </c>
      <c r="D7454" s="1156">
        <v>11.56</v>
      </c>
    </row>
    <row r="7455" spans="1:4" ht="11.85" hidden="1" customHeight="1" outlineLevel="4">
      <c r="A7455" s="1166">
        <v>2.27</v>
      </c>
      <c r="B7455" s="1159" t="s">
        <v>11945</v>
      </c>
      <c r="C7455" s="1154" t="s">
        <v>763</v>
      </c>
      <c r="D7455" s="1156">
        <v>12.5</v>
      </c>
    </row>
    <row r="7456" spans="1:4" ht="11.85" hidden="1" customHeight="1" outlineLevel="4">
      <c r="A7456" s="1165">
        <v>2.4</v>
      </c>
      <c r="B7456" s="1159" t="s">
        <v>11946</v>
      </c>
      <c r="C7456" s="1154" t="s">
        <v>763</v>
      </c>
      <c r="D7456" s="1156">
        <v>13.22</v>
      </c>
    </row>
    <row r="7457" spans="1:4" ht="11.85" hidden="1" customHeight="1" outlineLevel="4">
      <c r="A7457" s="1154" t="s">
        <v>11947</v>
      </c>
      <c r="B7457" s="1159" t="s">
        <v>11948</v>
      </c>
      <c r="C7457" s="1154" t="s">
        <v>763</v>
      </c>
      <c r="D7457" s="1156">
        <v>14.81</v>
      </c>
    </row>
    <row r="7458" spans="1:4" ht="11.85" hidden="1" customHeight="1" outlineLevel="4">
      <c r="A7458" s="1165">
        <v>2.7</v>
      </c>
      <c r="B7458" s="1159" t="s">
        <v>11949</v>
      </c>
      <c r="C7458" s="1154" t="s">
        <v>763</v>
      </c>
      <c r="D7458" s="1156">
        <v>14.87</v>
      </c>
    </row>
    <row r="7459" spans="1:4" ht="11.85" hidden="1" customHeight="1" outlineLevel="4">
      <c r="A7459" s="1166">
        <v>2.95</v>
      </c>
      <c r="B7459" s="1159" t="s">
        <v>11950</v>
      </c>
      <c r="C7459" s="1154" t="s">
        <v>763</v>
      </c>
      <c r="D7459" s="1156">
        <v>16.25</v>
      </c>
    </row>
    <row r="7460" spans="1:4" ht="11.85" hidden="1" customHeight="1" outlineLevel="4">
      <c r="A7460" s="1165">
        <v>3.2</v>
      </c>
      <c r="B7460" s="1159" t="s">
        <v>11951</v>
      </c>
      <c r="C7460" s="1154" t="s">
        <v>763</v>
      </c>
      <c r="D7460" s="1156">
        <v>17.62</v>
      </c>
    </row>
    <row r="7461" spans="1:4" ht="11.85" hidden="1" customHeight="1" outlineLevel="4">
      <c r="A7461" s="1154" t="s">
        <v>10356</v>
      </c>
      <c r="B7461" s="1159" t="s">
        <v>11952</v>
      </c>
      <c r="C7461" s="1154" t="s">
        <v>763</v>
      </c>
      <c r="D7461" s="1156">
        <v>19.27</v>
      </c>
    </row>
    <row r="7462" spans="1:4" ht="11.85" hidden="1" customHeight="1" outlineLevel="4">
      <c r="A7462" s="1165">
        <v>4.3</v>
      </c>
      <c r="B7462" s="1159" t="s">
        <v>11953</v>
      </c>
      <c r="C7462" s="1154" t="s">
        <v>763</v>
      </c>
      <c r="D7462" s="1156">
        <v>23.68</v>
      </c>
    </row>
    <row r="7463" spans="1:4" ht="11.85" hidden="1" customHeight="1" outlineLevel="4">
      <c r="A7463" s="1160">
        <v>4</v>
      </c>
      <c r="B7463" s="1159" t="s">
        <v>11954</v>
      </c>
      <c r="C7463" s="1154" t="s">
        <v>763</v>
      </c>
      <c r="D7463" s="1156">
        <v>22.03</v>
      </c>
    </row>
    <row r="7464" spans="1:4" ht="11.85" hidden="1" customHeight="1" outlineLevel="4">
      <c r="A7464" s="1154" t="s">
        <v>9981</v>
      </c>
      <c r="B7464" s="1159" t="s">
        <v>11955</v>
      </c>
      <c r="C7464" s="1154" t="s">
        <v>763</v>
      </c>
      <c r="D7464" s="1156">
        <v>32.49</v>
      </c>
    </row>
    <row r="7465" spans="1:4" ht="11.85" hidden="1" customHeight="1" outlineLevel="3" collapsed="1">
      <c r="A7465" s="1140"/>
      <c r="B7465" s="1145" t="s">
        <v>11956</v>
      </c>
      <c r="C7465" s="1140"/>
      <c r="D7465" s="1141">
        <v>20.78</v>
      </c>
    </row>
    <row r="7466" spans="1:4" ht="11.85" hidden="1" customHeight="1" outlineLevel="4">
      <c r="A7466" s="1165">
        <v>1.6</v>
      </c>
      <c r="B7466" s="1159" t="s">
        <v>11957</v>
      </c>
      <c r="C7466" s="1154" t="s">
        <v>763</v>
      </c>
      <c r="D7466" s="1156">
        <v>5.64</v>
      </c>
    </row>
    <row r="7467" spans="1:4" ht="11.85" hidden="1" customHeight="1" outlineLevel="4">
      <c r="A7467" s="1165">
        <v>1.9</v>
      </c>
      <c r="B7467" s="1159" t="s">
        <v>11958</v>
      </c>
      <c r="C7467" s="1154" t="s">
        <v>763</v>
      </c>
      <c r="D7467" s="1156">
        <v>6.69</v>
      </c>
    </row>
    <row r="7468" spans="1:4" ht="11.85" hidden="1" customHeight="1" outlineLevel="4">
      <c r="A7468" s="1165">
        <v>2.4</v>
      </c>
      <c r="B7468" s="1159" t="s">
        <v>11959</v>
      </c>
      <c r="C7468" s="1154" t="s">
        <v>763</v>
      </c>
      <c r="D7468" s="1156">
        <v>8.4499999999999993</v>
      </c>
    </row>
    <row r="7469" spans="1:4" ht="11.85" hidden="1" customHeight="1" outlineLevel="4">
      <c r="A7469" s="1154" t="s">
        <v>10053</v>
      </c>
      <c r="B7469" s="1159" t="s">
        <v>11960</v>
      </c>
      <c r="C7469" s="1154" t="s">
        <v>763</v>
      </c>
      <c r="D7469" s="1156">
        <v>9.16</v>
      </c>
    </row>
    <row r="7470" spans="1:4" ht="11.85" hidden="1" customHeight="1" outlineLevel="4">
      <c r="A7470" s="1165">
        <v>2.7</v>
      </c>
      <c r="B7470" s="1159" t="s">
        <v>11961</v>
      </c>
      <c r="C7470" s="1154" t="s">
        <v>763</v>
      </c>
      <c r="D7470" s="1156">
        <v>9.51</v>
      </c>
    </row>
    <row r="7471" spans="1:4" ht="11.85" hidden="1" customHeight="1" outlineLevel="4">
      <c r="A7471" s="1166">
        <v>2.95</v>
      </c>
      <c r="B7471" s="1159" t="s">
        <v>11962</v>
      </c>
      <c r="C7471" s="1154" t="s">
        <v>763</v>
      </c>
      <c r="D7471" s="1156">
        <v>10.39</v>
      </c>
    </row>
    <row r="7472" spans="1:4" ht="11.85" hidden="1" customHeight="1" outlineLevel="4">
      <c r="A7472" s="1165">
        <v>3.2</v>
      </c>
      <c r="B7472" s="1159" t="s">
        <v>11963</v>
      </c>
      <c r="C7472" s="1154" t="s">
        <v>763</v>
      </c>
      <c r="D7472" s="1156">
        <v>11.27</v>
      </c>
    </row>
    <row r="7473" spans="1:4" ht="11.85" hidden="1" customHeight="1" outlineLevel="4">
      <c r="A7473" s="1154" t="s">
        <v>10356</v>
      </c>
      <c r="B7473" s="1159" t="s">
        <v>11964</v>
      </c>
      <c r="C7473" s="1154" t="s">
        <v>763</v>
      </c>
      <c r="D7473" s="1156">
        <v>12.33</v>
      </c>
    </row>
    <row r="7474" spans="1:4" ht="11.85" hidden="1" customHeight="1" outlineLevel="4">
      <c r="A7474" s="1160">
        <v>4</v>
      </c>
      <c r="B7474" s="1159" t="s">
        <v>11965</v>
      </c>
      <c r="C7474" s="1154" t="s">
        <v>763</v>
      </c>
      <c r="D7474" s="1156">
        <v>14.09</v>
      </c>
    </row>
    <row r="7475" spans="1:4" ht="11.85" hidden="1" customHeight="1" outlineLevel="4">
      <c r="A7475" s="1154" t="s">
        <v>10195</v>
      </c>
      <c r="B7475" s="1159" t="s">
        <v>11966</v>
      </c>
      <c r="C7475" s="1154" t="s">
        <v>763</v>
      </c>
      <c r="D7475" s="1156">
        <v>14.79</v>
      </c>
    </row>
    <row r="7476" spans="1:4" ht="11.85" hidden="1" customHeight="1" outlineLevel="4">
      <c r="A7476" s="1165">
        <v>4.3</v>
      </c>
      <c r="B7476" s="1159" t="s">
        <v>11967</v>
      </c>
      <c r="C7476" s="1154" t="s">
        <v>763</v>
      </c>
      <c r="D7476" s="1156">
        <v>15.14</v>
      </c>
    </row>
    <row r="7477" spans="1:4" ht="11.85" hidden="1" customHeight="1" outlineLevel="4">
      <c r="A7477" s="1154" t="s">
        <v>9981</v>
      </c>
      <c r="B7477" s="1159" t="s">
        <v>11968</v>
      </c>
      <c r="C7477" s="1154" t="s">
        <v>763</v>
      </c>
      <c r="D7477" s="1156">
        <v>20.78</v>
      </c>
    </row>
    <row r="7478" spans="1:4" ht="11.85" hidden="1" customHeight="1" outlineLevel="2" collapsed="1">
      <c r="A7478" s="1140"/>
      <c r="B7478" s="1143" t="s">
        <v>10646</v>
      </c>
      <c r="C7478" s="1140"/>
      <c r="D7478" s="1141">
        <v>38.81</v>
      </c>
    </row>
    <row r="7479" spans="1:4" ht="11.85" hidden="1" customHeight="1" outlineLevel="3" collapsed="1">
      <c r="A7479" s="1140"/>
      <c r="B7479" s="1145" t="s">
        <v>11969</v>
      </c>
      <c r="C7479" s="1140"/>
      <c r="D7479" s="1141">
        <v>38.81</v>
      </c>
    </row>
    <row r="7480" spans="1:4" ht="11.85" hidden="1" customHeight="1" outlineLevel="4">
      <c r="A7480" s="1165">
        <v>1.6</v>
      </c>
      <c r="B7480" s="1159" t="s">
        <v>11970</v>
      </c>
      <c r="C7480" s="1154" t="s">
        <v>763</v>
      </c>
      <c r="D7480" s="1156">
        <v>10.52</v>
      </c>
    </row>
    <row r="7481" spans="1:4" ht="11.85" hidden="1" customHeight="1" outlineLevel="4">
      <c r="A7481" s="1165">
        <v>1.9</v>
      </c>
      <c r="B7481" s="1159" t="s">
        <v>11971</v>
      </c>
      <c r="C7481" s="1154" t="s">
        <v>763</v>
      </c>
      <c r="D7481" s="1156">
        <v>12.5</v>
      </c>
    </row>
    <row r="7482" spans="1:4" ht="11.85" hidden="1" customHeight="1" outlineLevel="4">
      <c r="A7482" s="1165">
        <v>2.4</v>
      </c>
      <c r="B7482" s="1159" t="s">
        <v>11972</v>
      </c>
      <c r="C7482" s="1154" t="s">
        <v>763</v>
      </c>
      <c r="D7482" s="1156">
        <v>15.79</v>
      </c>
    </row>
    <row r="7483" spans="1:4" ht="11.85" hidden="1" customHeight="1" outlineLevel="4">
      <c r="A7483" s="1165">
        <v>2.7</v>
      </c>
      <c r="B7483" s="1159" t="s">
        <v>11973</v>
      </c>
      <c r="C7483" s="1154" t="s">
        <v>763</v>
      </c>
      <c r="D7483" s="1156">
        <v>17.760000000000002</v>
      </c>
    </row>
    <row r="7484" spans="1:4" ht="11.85" hidden="1" customHeight="1" outlineLevel="4">
      <c r="A7484" s="1165">
        <v>3.2</v>
      </c>
      <c r="B7484" s="1159" t="s">
        <v>11974</v>
      </c>
      <c r="C7484" s="1154" t="s">
        <v>763</v>
      </c>
      <c r="D7484" s="1156">
        <v>21.05</v>
      </c>
    </row>
    <row r="7485" spans="1:4" ht="11.85" hidden="1" customHeight="1" outlineLevel="4">
      <c r="A7485" s="1165">
        <v>4.3</v>
      </c>
      <c r="B7485" s="1159" t="s">
        <v>11975</v>
      </c>
      <c r="C7485" s="1154" t="s">
        <v>763</v>
      </c>
      <c r="D7485" s="1156">
        <v>28.29</v>
      </c>
    </row>
    <row r="7486" spans="1:4" ht="11.85" hidden="1" customHeight="1" outlineLevel="4">
      <c r="A7486" s="1154" t="s">
        <v>9981</v>
      </c>
      <c r="B7486" s="1159" t="s">
        <v>11976</v>
      </c>
      <c r="C7486" s="1154" t="s">
        <v>763</v>
      </c>
      <c r="D7486" s="1156">
        <v>38.81</v>
      </c>
    </row>
    <row r="7487" spans="1:4" ht="11.85" hidden="1" customHeight="1" outlineLevel="3" collapsed="1">
      <c r="A7487" s="1140"/>
      <c r="B7487" s="1145" t="s">
        <v>11977</v>
      </c>
      <c r="C7487" s="1140"/>
      <c r="D7487" s="1141">
        <v>18.27</v>
      </c>
    </row>
    <row r="7488" spans="1:4" ht="11.85" hidden="1" customHeight="1" outlineLevel="4">
      <c r="A7488" s="1165">
        <v>1.6</v>
      </c>
      <c r="B7488" s="1159" t="s">
        <v>11978</v>
      </c>
      <c r="C7488" s="1154" t="s">
        <v>763</v>
      </c>
      <c r="D7488" s="1156">
        <v>4.95</v>
      </c>
    </row>
    <row r="7489" spans="1:4" ht="11.85" hidden="1" customHeight="1" outlineLevel="4">
      <c r="A7489" s="1165">
        <v>1.9</v>
      </c>
      <c r="B7489" s="1159" t="s">
        <v>11979</v>
      </c>
      <c r="C7489" s="1154" t="s">
        <v>763</v>
      </c>
      <c r="D7489" s="1156">
        <v>5.88</v>
      </c>
    </row>
    <row r="7490" spans="1:4" ht="11.85" hidden="1" customHeight="1" outlineLevel="4">
      <c r="A7490" s="1165">
        <v>2.4</v>
      </c>
      <c r="B7490" s="1159" t="s">
        <v>11980</v>
      </c>
      <c r="C7490" s="1154" t="s">
        <v>763</v>
      </c>
      <c r="D7490" s="1156">
        <v>7.43</v>
      </c>
    </row>
    <row r="7491" spans="1:4" ht="11.85" hidden="1" customHeight="1" outlineLevel="4">
      <c r="A7491" s="1165">
        <v>2.7</v>
      </c>
      <c r="B7491" s="1159" t="s">
        <v>11981</v>
      </c>
      <c r="C7491" s="1154" t="s">
        <v>763</v>
      </c>
      <c r="D7491" s="1156">
        <v>8.36</v>
      </c>
    </row>
    <row r="7492" spans="1:4" ht="11.85" hidden="1" customHeight="1" outlineLevel="4">
      <c r="A7492" s="1165">
        <v>3.2</v>
      </c>
      <c r="B7492" s="1159" t="s">
        <v>11982</v>
      </c>
      <c r="C7492" s="1154" t="s">
        <v>763</v>
      </c>
      <c r="D7492" s="1156">
        <v>9.91</v>
      </c>
    </row>
    <row r="7493" spans="1:4" ht="11.85" hidden="1" customHeight="1" outlineLevel="4">
      <c r="A7493" s="1165">
        <v>4.3</v>
      </c>
      <c r="B7493" s="1159" t="s">
        <v>11983</v>
      </c>
      <c r="C7493" s="1154" t="s">
        <v>763</v>
      </c>
      <c r="D7493" s="1156">
        <v>13.32</v>
      </c>
    </row>
    <row r="7494" spans="1:4" ht="11.85" hidden="1" customHeight="1" outlineLevel="4">
      <c r="A7494" s="1154" t="s">
        <v>9981</v>
      </c>
      <c r="B7494" s="1159" t="s">
        <v>11984</v>
      </c>
      <c r="C7494" s="1154" t="s">
        <v>763</v>
      </c>
      <c r="D7494" s="1156">
        <v>18.27</v>
      </c>
    </row>
    <row r="7495" spans="1:4" ht="11.85" hidden="1" customHeight="1" outlineLevel="2" collapsed="1">
      <c r="A7495" s="1140"/>
      <c r="B7495" s="1143" t="s">
        <v>10676</v>
      </c>
      <c r="C7495" s="1140"/>
      <c r="D7495" s="1141">
        <v>38.81</v>
      </c>
    </row>
    <row r="7496" spans="1:4" ht="11.85" hidden="1" customHeight="1" outlineLevel="3" collapsed="1">
      <c r="A7496" s="1140"/>
      <c r="B7496" s="1145" t="s">
        <v>11985</v>
      </c>
      <c r="C7496" s="1140"/>
      <c r="D7496" s="1141">
        <v>38.81</v>
      </c>
    </row>
    <row r="7497" spans="1:4" ht="11.85" hidden="1" customHeight="1" outlineLevel="4">
      <c r="A7497" s="1165">
        <v>1.6</v>
      </c>
      <c r="B7497" s="1159" t="s">
        <v>11986</v>
      </c>
      <c r="C7497" s="1154" t="s">
        <v>763</v>
      </c>
      <c r="D7497" s="1156">
        <v>10.52</v>
      </c>
    </row>
    <row r="7498" spans="1:4" ht="11.85" hidden="1" customHeight="1" outlineLevel="4">
      <c r="A7498" s="1165">
        <v>1.9</v>
      </c>
      <c r="B7498" s="1159" t="s">
        <v>11987</v>
      </c>
      <c r="C7498" s="1154" t="s">
        <v>763</v>
      </c>
      <c r="D7498" s="1156">
        <v>12.5</v>
      </c>
    </row>
    <row r="7499" spans="1:4" ht="11.85" hidden="1" customHeight="1" outlineLevel="4">
      <c r="A7499" s="1165">
        <v>2.4</v>
      </c>
      <c r="B7499" s="1159" t="s">
        <v>11988</v>
      </c>
      <c r="C7499" s="1154" t="s">
        <v>763</v>
      </c>
      <c r="D7499" s="1156">
        <v>15.79</v>
      </c>
    </row>
    <row r="7500" spans="1:4" ht="11.85" hidden="1" customHeight="1" outlineLevel="4">
      <c r="A7500" s="1165">
        <v>2.7</v>
      </c>
      <c r="B7500" s="1159" t="s">
        <v>11989</v>
      </c>
      <c r="C7500" s="1154" t="s">
        <v>763</v>
      </c>
      <c r="D7500" s="1156">
        <v>17.760000000000002</v>
      </c>
    </row>
    <row r="7501" spans="1:4" ht="11.85" hidden="1" customHeight="1" outlineLevel="4">
      <c r="A7501" s="1166">
        <v>2.95</v>
      </c>
      <c r="B7501" s="1159" t="s">
        <v>11990</v>
      </c>
      <c r="C7501" s="1154" t="s">
        <v>763</v>
      </c>
      <c r="D7501" s="1156">
        <v>19.41</v>
      </c>
    </row>
    <row r="7502" spans="1:4" ht="11.85" hidden="1" customHeight="1" outlineLevel="4">
      <c r="A7502" s="1165">
        <v>3.2</v>
      </c>
      <c r="B7502" s="1159" t="s">
        <v>11991</v>
      </c>
      <c r="C7502" s="1154" t="s">
        <v>763</v>
      </c>
      <c r="D7502" s="1156">
        <v>21.05</v>
      </c>
    </row>
    <row r="7503" spans="1:4" ht="11.85" hidden="1" customHeight="1" outlineLevel="4">
      <c r="A7503" s="1154" t="s">
        <v>10356</v>
      </c>
      <c r="B7503" s="1159" t="s">
        <v>11992</v>
      </c>
      <c r="C7503" s="1154" t="s">
        <v>763</v>
      </c>
      <c r="D7503" s="1156">
        <v>23.02</v>
      </c>
    </row>
    <row r="7504" spans="1:4" ht="11.85" hidden="1" customHeight="1" outlineLevel="4">
      <c r="A7504" s="1165">
        <v>4</v>
      </c>
      <c r="B7504" s="1159" t="s">
        <v>11993</v>
      </c>
      <c r="C7504" s="1154" t="s">
        <v>763</v>
      </c>
      <c r="D7504" s="1156">
        <v>26.31</v>
      </c>
    </row>
    <row r="7505" spans="1:4" ht="11.85" hidden="1" customHeight="1" outlineLevel="4">
      <c r="A7505" s="1154" t="s">
        <v>10017</v>
      </c>
      <c r="B7505" s="1159" t="s">
        <v>11994</v>
      </c>
      <c r="C7505" s="1154" t="s">
        <v>763</v>
      </c>
      <c r="D7505" s="1156">
        <v>28.29</v>
      </c>
    </row>
    <row r="7506" spans="1:4" ht="11.85" hidden="1" customHeight="1" outlineLevel="4">
      <c r="A7506" s="1154" t="s">
        <v>9981</v>
      </c>
      <c r="B7506" s="1159" t="s">
        <v>11995</v>
      </c>
      <c r="C7506" s="1154" t="s">
        <v>763</v>
      </c>
      <c r="D7506" s="1156">
        <v>38.81</v>
      </c>
    </row>
    <row r="7507" spans="1:4" ht="11.85" hidden="1" customHeight="1" outlineLevel="3" collapsed="1">
      <c r="A7507" s="1140"/>
      <c r="B7507" s="1145" t="s">
        <v>11996</v>
      </c>
      <c r="C7507" s="1140"/>
      <c r="D7507" s="1141">
        <v>18.27</v>
      </c>
    </row>
    <row r="7508" spans="1:4" ht="11.85" hidden="1" customHeight="1" outlineLevel="4">
      <c r="A7508" s="1165">
        <v>2.7</v>
      </c>
      <c r="B7508" s="1159" t="s">
        <v>11997</v>
      </c>
      <c r="C7508" s="1154" t="s">
        <v>763</v>
      </c>
      <c r="D7508" s="1156">
        <v>8.36</v>
      </c>
    </row>
    <row r="7509" spans="1:4" ht="11.85" hidden="1" customHeight="1" outlineLevel="4">
      <c r="A7509" s="1165">
        <v>1.6</v>
      </c>
      <c r="B7509" s="1159" t="s">
        <v>11998</v>
      </c>
      <c r="C7509" s="1154" t="s">
        <v>763</v>
      </c>
      <c r="D7509" s="1156">
        <v>4.95</v>
      </c>
    </row>
    <row r="7510" spans="1:4" ht="11.85" hidden="1" customHeight="1" outlineLevel="4">
      <c r="A7510" s="1165">
        <v>1.9</v>
      </c>
      <c r="B7510" s="1159" t="s">
        <v>11999</v>
      </c>
      <c r="C7510" s="1154" t="s">
        <v>763</v>
      </c>
      <c r="D7510" s="1156">
        <v>5.88</v>
      </c>
    </row>
    <row r="7511" spans="1:4" ht="11.85" hidden="1" customHeight="1" outlineLevel="4">
      <c r="A7511" s="1165">
        <v>2.4</v>
      </c>
      <c r="B7511" s="1159" t="s">
        <v>12000</v>
      </c>
      <c r="C7511" s="1154" t="s">
        <v>763</v>
      </c>
      <c r="D7511" s="1156">
        <v>7.43</v>
      </c>
    </row>
    <row r="7512" spans="1:4" ht="11.85" hidden="1" customHeight="1" outlineLevel="4">
      <c r="A7512" s="1166">
        <v>2.95</v>
      </c>
      <c r="B7512" s="1159" t="s">
        <v>12001</v>
      </c>
      <c r="C7512" s="1154" t="s">
        <v>763</v>
      </c>
      <c r="D7512" s="1156">
        <v>9.14</v>
      </c>
    </row>
    <row r="7513" spans="1:4" ht="11.85" hidden="1" customHeight="1" outlineLevel="4">
      <c r="A7513" s="1165">
        <v>3.2</v>
      </c>
      <c r="B7513" s="1159" t="s">
        <v>12002</v>
      </c>
      <c r="C7513" s="1154" t="s">
        <v>763</v>
      </c>
      <c r="D7513" s="1156">
        <v>9.91</v>
      </c>
    </row>
    <row r="7514" spans="1:4" ht="11.85" hidden="1" customHeight="1" outlineLevel="4">
      <c r="A7514" s="1154" t="s">
        <v>10356</v>
      </c>
      <c r="B7514" s="1159" t="s">
        <v>12003</v>
      </c>
      <c r="C7514" s="1154" t="s">
        <v>763</v>
      </c>
      <c r="D7514" s="1156">
        <v>10.84</v>
      </c>
    </row>
    <row r="7515" spans="1:4" ht="11.85" hidden="1" customHeight="1" outlineLevel="4">
      <c r="A7515" s="1165">
        <v>4</v>
      </c>
      <c r="B7515" s="1159" t="s">
        <v>12004</v>
      </c>
      <c r="C7515" s="1154" t="s">
        <v>763</v>
      </c>
      <c r="D7515" s="1156">
        <v>12.39</v>
      </c>
    </row>
    <row r="7516" spans="1:4" ht="11.85" hidden="1" customHeight="1" outlineLevel="4">
      <c r="A7516" s="1154" t="s">
        <v>10017</v>
      </c>
      <c r="B7516" s="1159" t="s">
        <v>12005</v>
      </c>
      <c r="C7516" s="1154" t="s">
        <v>763</v>
      </c>
      <c r="D7516" s="1156">
        <v>13.32</v>
      </c>
    </row>
    <row r="7517" spans="1:4" ht="11.85" hidden="1" customHeight="1" outlineLevel="4">
      <c r="A7517" s="1154" t="s">
        <v>9981</v>
      </c>
      <c r="B7517" s="1159" t="s">
        <v>12006</v>
      </c>
      <c r="C7517" s="1154" t="s">
        <v>763</v>
      </c>
      <c r="D7517" s="1156">
        <v>18.27</v>
      </c>
    </row>
    <row r="7518" spans="1:4" ht="11.85" hidden="1" customHeight="1" outlineLevel="2" collapsed="1">
      <c r="A7518" s="1140"/>
      <c r="B7518" s="1143" t="s">
        <v>10719</v>
      </c>
      <c r="C7518" s="1140"/>
      <c r="D7518" s="1141">
        <v>32.49</v>
      </c>
    </row>
    <row r="7519" spans="1:4" ht="11.85" hidden="1" customHeight="1" outlineLevel="3" collapsed="1">
      <c r="A7519" s="1140"/>
      <c r="B7519" s="1145" t="s">
        <v>12007</v>
      </c>
      <c r="C7519" s="1140"/>
      <c r="D7519" s="1141">
        <v>32.49</v>
      </c>
    </row>
    <row r="7520" spans="1:4" ht="11.85" hidden="1" customHeight="1" outlineLevel="4">
      <c r="A7520" s="1165">
        <v>0.2</v>
      </c>
      <c r="B7520" s="1159" t="s">
        <v>12008</v>
      </c>
      <c r="C7520" s="1154" t="s">
        <v>763</v>
      </c>
      <c r="D7520" s="1156">
        <v>1.1000000000000001</v>
      </c>
    </row>
    <row r="7521" spans="1:4" ht="11.85" hidden="1" customHeight="1" outlineLevel="4">
      <c r="A7521" s="1165">
        <v>1.6</v>
      </c>
      <c r="B7521" s="1159" t="s">
        <v>12009</v>
      </c>
      <c r="C7521" s="1154" t="s">
        <v>763</v>
      </c>
      <c r="D7521" s="1156">
        <v>8.81</v>
      </c>
    </row>
    <row r="7522" spans="1:4" ht="11.85" hidden="1" customHeight="1" outlineLevel="4">
      <c r="A7522" s="1166">
        <v>1.83</v>
      </c>
      <c r="B7522" s="1159" t="s">
        <v>12010</v>
      </c>
      <c r="C7522" s="1154" t="s">
        <v>763</v>
      </c>
      <c r="D7522" s="1156">
        <v>10.08</v>
      </c>
    </row>
    <row r="7523" spans="1:4" ht="11.85" hidden="1" customHeight="1" outlineLevel="4">
      <c r="A7523" s="1166">
        <v>1.85</v>
      </c>
      <c r="B7523" s="1159" t="s">
        <v>12011</v>
      </c>
      <c r="C7523" s="1154" t="s">
        <v>763</v>
      </c>
      <c r="D7523" s="1156">
        <v>10.19</v>
      </c>
    </row>
    <row r="7524" spans="1:4" ht="11.85" hidden="1" customHeight="1" outlineLevel="4">
      <c r="A7524" s="1165">
        <v>1.9</v>
      </c>
      <c r="B7524" s="1159" t="s">
        <v>12012</v>
      </c>
      <c r="C7524" s="1154" t="s">
        <v>763</v>
      </c>
      <c r="D7524" s="1156">
        <v>10.46</v>
      </c>
    </row>
    <row r="7525" spans="1:4" ht="11.85" hidden="1" customHeight="1" outlineLevel="4">
      <c r="A7525" s="1165">
        <v>2.4</v>
      </c>
      <c r="B7525" s="1159" t="s">
        <v>12013</v>
      </c>
      <c r="C7525" s="1154" t="s">
        <v>763</v>
      </c>
      <c r="D7525" s="1156">
        <v>13.22</v>
      </c>
    </row>
    <row r="7526" spans="1:4" ht="11.85" hidden="1" customHeight="1" outlineLevel="4">
      <c r="A7526" s="1165">
        <v>2.7</v>
      </c>
      <c r="B7526" s="1159" t="s">
        <v>12014</v>
      </c>
      <c r="C7526" s="1154" t="s">
        <v>763</v>
      </c>
      <c r="D7526" s="1156">
        <v>14.87</v>
      </c>
    </row>
    <row r="7527" spans="1:4" ht="11.85" hidden="1" customHeight="1" outlineLevel="4">
      <c r="A7527" s="1166">
        <v>2.95</v>
      </c>
      <c r="B7527" s="1159" t="s">
        <v>12015</v>
      </c>
      <c r="C7527" s="1154" t="s">
        <v>763</v>
      </c>
      <c r="D7527" s="1156">
        <v>16.25</v>
      </c>
    </row>
    <row r="7528" spans="1:4" ht="11.85" hidden="1" customHeight="1" outlineLevel="4">
      <c r="A7528" s="1165">
        <v>2.9</v>
      </c>
      <c r="B7528" s="1159" t="s">
        <v>12016</v>
      </c>
      <c r="C7528" s="1154" t="s">
        <v>763</v>
      </c>
      <c r="D7528" s="1156">
        <v>15.97</v>
      </c>
    </row>
    <row r="7529" spans="1:4" ht="11.85" hidden="1" customHeight="1" outlineLevel="4">
      <c r="A7529" s="1165">
        <v>3.2</v>
      </c>
      <c r="B7529" s="1159" t="s">
        <v>12017</v>
      </c>
      <c r="C7529" s="1154" t="s">
        <v>763</v>
      </c>
      <c r="D7529" s="1156">
        <v>17.62</v>
      </c>
    </row>
    <row r="7530" spans="1:4" ht="11.85" hidden="1" customHeight="1" outlineLevel="4">
      <c r="A7530" s="1165">
        <v>3.5</v>
      </c>
      <c r="B7530" s="1159" t="s">
        <v>12018</v>
      </c>
      <c r="C7530" s="1154" t="s">
        <v>763</v>
      </c>
      <c r="D7530" s="1156">
        <v>19.27</v>
      </c>
    </row>
    <row r="7531" spans="1:4" ht="11.85" hidden="1" customHeight="1" outlineLevel="4">
      <c r="A7531" s="1166">
        <v>3.95</v>
      </c>
      <c r="B7531" s="1159" t="s">
        <v>12019</v>
      </c>
      <c r="C7531" s="1154" t="s">
        <v>763</v>
      </c>
      <c r="D7531" s="1156">
        <v>21.75</v>
      </c>
    </row>
    <row r="7532" spans="1:4" ht="11.85" hidden="1" customHeight="1" outlineLevel="4">
      <c r="A7532" s="1165">
        <v>4.0999999999999996</v>
      </c>
      <c r="B7532" s="1159" t="s">
        <v>12020</v>
      </c>
      <c r="C7532" s="1154" t="s">
        <v>763</v>
      </c>
      <c r="D7532" s="1156">
        <v>22.58</v>
      </c>
    </row>
    <row r="7533" spans="1:4" ht="11.85" hidden="1" customHeight="1" outlineLevel="4">
      <c r="A7533" s="1165">
        <v>4.3</v>
      </c>
      <c r="B7533" s="1159" t="s">
        <v>12021</v>
      </c>
      <c r="C7533" s="1154" t="s">
        <v>763</v>
      </c>
      <c r="D7533" s="1156">
        <v>23.68</v>
      </c>
    </row>
    <row r="7534" spans="1:4" ht="11.85" hidden="1" customHeight="1" outlineLevel="4">
      <c r="A7534" s="1160">
        <v>4</v>
      </c>
      <c r="B7534" s="1159" t="s">
        <v>12022</v>
      </c>
      <c r="C7534" s="1154" t="s">
        <v>763</v>
      </c>
      <c r="D7534" s="1156">
        <v>22.03</v>
      </c>
    </row>
    <row r="7535" spans="1:4" ht="11.85" hidden="1" customHeight="1" outlineLevel="4">
      <c r="A7535" s="1165">
        <v>5.9</v>
      </c>
      <c r="B7535" s="1159" t="s">
        <v>12023</v>
      </c>
      <c r="C7535" s="1154" t="s">
        <v>763</v>
      </c>
      <c r="D7535" s="1156">
        <v>32.49</v>
      </c>
    </row>
    <row r="7536" spans="1:4" ht="11.85" hidden="1" customHeight="1" outlineLevel="3" collapsed="1">
      <c r="A7536" s="1140"/>
      <c r="B7536" s="1145" t="s">
        <v>12024</v>
      </c>
      <c r="C7536" s="1140"/>
      <c r="D7536" s="1141">
        <v>20.78</v>
      </c>
    </row>
    <row r="7537" spans="1:4" ht="11.85" hidden="1" customHeight="1" outlineLevel="4">
      <c r="A7537" s="1165">
        <v>0.2</v>
      </c>
      <c r="B7537" s="1159" t="s">
        <v>12025</v>
      </c>
      <c r="C7537" s="1154" t="s">
        <v>763</v>
      </c>
      <c r="D7537" s="1156">
        <v>0.7</v>
      </c>
    </row>
    <row r="7538" spans="1:4" ht="11.85" hidden="1" customHeight="1" outlineLevel="4">
      <c r="A7538" s="1165">
        <v>1.6</v>
      </c>
      <c r="B7538" s="1159" t="s">
        <v>12026</v>
      </c>
      <c r="C7538" s="1154" t="s">
        <v>763</v>
      </c>
      <c r="D7538" s="1156">
        <v>5.64</v>
      </c>
    </row>
    <row r="7539" spans="1:4" ht="11.85" hidden="1" customHeight="1" outlineLevel="4">
      <c r="A7539" s="1165">
        <v>1.9</v>
      </c>
      <c r="B7539" s="1159" t="s">
        <v>12027</v>
      </c>
      <c r="C7539" s="1154" t="s">
        <v>763</v>
      </c>
      <c r="D7539" s="1156">
        <v>6.69</v>
      </c>
    </row>
    <row r="7540" spans="1:4" ht="11.85" hidden="1" customHeight="1" outlineLevel="4">
      <c r="A7540" s="1165">
        <v>2.4</v>
      </c>
      <c r="B7540" s="1159" t="s">
        <v>12028</v>
      </c>
      <c r="C7540" s="1154" t="s">
        <v>763</v>
      </c>
      <c r="D7540" s="1156">
        <v>8.4499999999999993</v>
      </c>
    </row>
    <row r="7541" spans="1:4" ht="11.85" hidden="1" customHeight="1" outlineLevel="4">
      <c r="A7541" s="1154" t="s">
        <v>9939</v>
      </c>
      <c r="B7541" s="1159" t="s">
        <v>12029</v>
      </c>
      <c r="C7541" s="1154" t="s">
        <v>763</v>
      </c>
      <c r="D7541" s="1156">
        <v>9.51</v>
      </c>
    </row>
    <row r="7542" spans="1:4" ht="11.85" hidden="1" customHeight="1" outlineLevel="4">
      <c r="A7542" s="1165">
        <v>2.9</v>
      </c>
      <c r="B7542" s="1159" t="s">
        <v>12030</v>
      </c>
      <c r="C7542" s="1154" t="s">
        <v>763</v>
      </c>
      <c r="D7542" s="1156">
        <v>10.210000000000001</v>
      </c>
    </row>
    <row r="7543" spans="1:4" ht="11.85" hidden="1" customHeight="1" outlineLevel="4">
      <c r="A7543" s="1154" t="s">
        <v>9942</v>
      </c>
      <c r="B7543" s="1159" t="s">
        <v>12031</v>
      </c>
      <c r="C7543" s="1154" t="s">
        <v>763</v>
      </c>
      <c r="D7543" s="1156">
        <v>10.39</v>
      </c>
    </row>
    <row r="7544" spans="1:4" ht="11.85" hidden="1" customHeight="1" outlineLevel="4">
      <c r="A7544" s="1154" t="s">
        <v>9946</v>
      </c>
      <c r="B7544" s="1159" t="s">
        <v>12032</v>
      </c>
      <c r="C7544" s="1154" t="s">
        <v>763</v>
      </c>
      <c r="D7544" s="1156">
        <v>11.27</v>
      </c>
    </row>
    <row r="7545" spans="1:4" ht="11.85" hidden="1" customHeight="1" outlineLevel="4">
      <c r="A7545" s="1154" t="s">
        <v>10356</v>
      </c>
      <c r="B7545" s="1159" t="s">
        <v>12033</v>
      </c>
      <c r="C7545" s="1154" t="s">
        <v>763</v>
      </c>
      <c r="D7545" s="1156">
        <v>12.33</v>
      </c>
    </row>
    <row r="7546" spans="1:4" ht="11.85" hidden="1" customHeight="1" outlineLevel="4">
      <c r="A7546" s="1154" t="s">
        <v>12034</v>
      </c>
      <c r="B7546" s="1159" t="s">
        <v>12035</v>
      </c>
      <c r="C7546" s="1154" t="s">
        <v>763</v>
      </c>
      <c r="D7546" s="1156">
        <v>13.91</v>
      </c>
    </row>
    <row r="7547" spans="1:4" ht="11.85" hidden="1" customHeight="1" outlineLevel="4">
      <c r="A7547" s="1165">
        <v>4.0999999999999996</v>
      </c>
      <c r="B7547" s="1159" t="s">
        <v>12036</v>
      </c>
      <c r="C7547" s="1154" t="s">
        <v>763</v>
      </c>
      <c r="D7547" s="1156">
        <v>14.44</v>
      </c>
    </row>
    <row r="7548" spans="1:4" ht="11.85" hidden="1" customHeight="1" outlineLevel="4">
      <c r="A7548" s="1165">
        <v>4.3</v>
      </c>
      <c r="B7548" s="1159" t="s">
        <v>12037</v>
      </c>
      <c r="C7548" s="1154" t="s">
        <v>763</v>
      </c>
      <c r="D7548" s="1156">
        <v>15.14</v>
      </c>
    </row>
    <row r="7549" spans="1:4" ht="11.85" hidden="1" customHeight="1" outlineLevel="4">
      <c r="A7549" s="1160">
        <v>4</v>
      </c>
      <c r="B7549" s="1159" t="s">
        <v>12038</v>
      </c>
      <c r="C7549" s="1154" t="s">
        <v>763</v>
      </c>
      <c r="D7549" s="1156">
        <v>14.09</v>
      </c>
    </row>
    <row r="7550" spans="1:4" ht="11.85" hidden="1" customHeight="1" outlineLevel="4">
      <c r="A7550" s="1154" t="s">
        <v>9981</v>
      </c>
      <c r="B7550" s="1159" t="s">
        <v>12039</v>
      </c>
      <c r="C7550" s="1154" t="s">
        <v>763</v>
      </c>
      <c r="D7550" s="1156">
        <v>20.78</v>
      </c>
    </row>
    <row r="7551" spans="1:4" ht="11.85" hidden="1" customHeight="1" outlineLevel="2" collapsed="1">
      <c r="A7551" s="1140"/>
      <c r="B7551" s="1143" t="s">
        <v>10772</v>
      </c>
      <c r="C7551" s="1140"/>
      <c r="D7551" s="1141">
        <v>32.49</v>
      </c>
    </row>
    <row r="7552" spans="1:4" ht="11.85" hidden="1" customHeight="1" outlineLevel="3" collapsed="1">
      <c r="A7552" s="1140"/>
      <c r="B7552" s="1145" t="s">
        <v>12040</v>
      </c>
      <c r="C7552" s="1140"/>
      <c r="D7552" s="1141">
        <v>32.49</v>
      </c>
    </row>
    <row r="7553" spans="1:4" ht="11.85" hidden="1" customHeight="1" outlineLevel="4">
      <c r="A7553" s="1166">
        <v>1.35</v>
      </c>
      <c r="B7553" s="1159" t="s">
        <v>12041</v>
      </c>
      <c r="C7553" s="1154" t="s">
        <v>763</v>
      </c>
      <c r="D7553" s="1156">
        <v>7.43</v>
      </c>
    </row>
    <row r="7554" spans="1:4" ht="11.85" hidden="1" customHeight="1" outlineLevel="4">
      <c r="A7554" s="1165">
        <v>1.6</v>
      </c>
      <c r="B7554" s="1159" t="s">
        <v>12042</v>
      </c>
      <c r="C7554" s="1154" t="s">
        <v>763</v>
      </c>
      <c r="D7554" s="1156">
        <v>8.81</v>
      </c>
    </row>
    <row r="7555" spans="1:4" ht="11.85" hidden="1" customHeight="1" outlineLevel="4">
      <c r="A7555" s="1165">
        <v>1.9</v>
      </c>
      <c r="B7555" s="1159" t="s">
        <v>12043</v>
      </c>
      <c r="C7555" s="1154" t="s">
        <v>763</v>
      </c>
      <c r="D7555" s="1156">
        <v>10.46</v>
      </c>
    </row>
    <row r="7556" spans="1:4" ht="11.85" hidden="1" customHeight="1" outlineLevel="4">
      <c r="A7556" s="1165">
        <v>2.4</v>
      </c>
      <c r="B7556" s="1159" t="s">
        <v>12044</v>
      </c>
      <c r="C7556" s="1154" t="s">
        <v>763</v>
      </c>
      <c r="D7556" s="1156">
        <v>13.22</v>
      </c>
    </row>
    <row r="7557" spans="1:4" ht="11.85" hidden="1" customHeight="1" outlineLevel="4">
      <c r="A7557" s="1165">
        <v>2.7</v>
      </c>
      <c r="B7557" s="1159" t="s">
        <v>12045</v>
      </c>
      <c r="C7557" s="1154" t="s">
        <v>763</v>
      </c>
      <c r="D7557" s="1156">
        <v>14.87</v>
      </c>
    </row>
    <row r="7558" spans="1:4" ht="11.85" hidden="1" customHeight="1" outlineLevel="4">
      <c r="A7558" s="1166">
        <v>2.95</v>
      </c>
      <c r="B7558" s="1159" t="s">
        <v>12046</v>
      </c>
      <c r="C7558" s="1154" t="s">
        <v>763</v>
      </c>
      <c r="D7558" s="1156">
        <v>16.25</v>
      </c>
    </row>
    <row r="7559" spans="1:4" ht="11.85" hidden="1" customHeight="1" outlineLevel="4">
      <c r="A7559" s="1165">
        <v>3.2</v>
      </c>
      <c r="B7559" s="1159" t="s">
        <v>12047</v>
      </c>
      <c r="C7559" s="1154" t="s">
        <v>763</v>
      </c>
      <c r="D7559" s="1156">
        <v>17.62</v>
      </c>
    </row>
    <row r="7560" spans="1:4" ht="11.85" hidden="1" customHeight="1" outlineLevel="4">
      <c r="A7560" s="1165">
        <v>3.5</v>
      </c>
      <c r="B7560" s="1159" t="s">
        <v>12048</v>
      </c>
      <c r="C7560" s="1154" t="s">
        <v>763</v>
      </c>
      <c r="D7560" s="1156">
        <v>19.27</v>
      </c>
    </row>
    <row r="7561" spans="1:4" ht="11.85" hidden="1" customHeight="1" outlineLevel="4">
      <c r="A7561" s="1165">
        <v>4.3</v>
      </c>
      <c r="B7561" s="1159" t="s">
        <v>12049</v>
      </c>
      <c r="C7561" s="1154" t="s">
        <v>763</v>
      </c>
      <c r="D7561" s="1156">
        <v>23.68</v>
      </c>
    </row>
    <row r="7562" spans="1:4" ht="11.85" hidden="1" customHeight="1" outlineLevel="4">
      <c r="A7562" s="1160">
        <v>4</v>
      </c>
      <c r="B7562" s="1159" t="s">
        <v>12050</v>
      </c>
      <c r="C7562" s="1154" t="s">
        <v>763</v>
      </c>
      <c r="D7562" s="1156">
        <v>22.03</v>
      </c>
    </row>
    <row r="7563" spans="1:4" ht="11.85" hidden="1" customHeight="1" outlineLevel="4">
      <c r="A7563" s="1165">
        <v>5.9</v>
      </c>
      <c r="B7563" s="1159" t="s">
        <v>12051</v>
      </c>
      <c r="C7563" s="1154" t="s">
        <v>763</v>
      </c>
      <c r="D7563" s="1156">
        <v>32.49</v>
      </c>
    </row>
    <row r="7564" spans="1:4" ht="11.85" hidden="1" customHeight="1" outlineLevel="3" collapsed="1">
      <c r="A7564" s="1140"/>
      <c r="B7564" s="1145" t="s">
        <v>12052</v>
      </c>
      <c r="C7564" s="1140"/>
      <c r="D7564" s="1141">
        <v>20.78</v>
      </c>
    </row>
    <row r="7565" spans="1:4" ht="11.85" hidden="1" customHeight="1" outlineLevel="4">
      <c r="A7565" s="1166">
        <v>1.35</v>
      </c>
      <c r="B7565" s="1159" t="s">
        <v>12053</v>
      </c>
      <c r="C7565" s="1154" t="s">
        <v>763</v>
      </c>
      <c r="D7565" s="1156">
        <v>4.75</v>
      </c>
    </row>
    <row r="7566" spans="1:4" ht="11.85" hidden="1" customHeight="1" outlineLevel="4">
      <c r="A7566" s="1154" t="s">
        <v>9929</v>
      </c>
      <c r="B7566" s="1159" t="s">
        <v>12054</v>
      </c>
      <c r="C7566" s="1154" t="s">
        <v>763</v>
      </c>
      <c r="D7566" s="1156">
        <v>5.64</v>
      </c>
    </row>
    <row r="7567" spans="1:4" ht="11.85" hidden="1" customHeight="1" outlineLevel="4">
      <c r="A7567" s="1154" t="s">
        <v>9933</v>
      </c>
      <c r="B7567" s="1159" t="s">
        <v>12055</v>
      </c>
      <c r="C7567" s="1154" t="s">
        <v>763</v>
      </c>
      <c r="D7567" s="1156">
        <v>6.69</v>
      </c>
    </row>
    <row r="7568" spans="1:4" ht="11.85" hidden="1" customHeight="1" outlineLevel="4">
      <c r="A7568" s="1154" t="s">
        <v>9937</v>
      </c>
      <c r="B7568" s="1159" t="s">
        <v>12056</v>
      </c>
      <c r="C7568" s="1154" t="s">
        <v>763</v>
      </c>
      <c r="D7568" s="1156">
        <v>8.4499999999999993</v>
      </c>
    </row>
    <row r="7569" spans="1:4" ht="11.85" hidden="1" customHeight="1" outlineLevel="4">
      <c r="A7569" s="1154" t="s">
        <v>9939</v>
      </c>
      <c r="B7569" s="1159" t="s">
        <v>12057</v>
      </c>
      <c r="C7569" s="1154" t="s">
        <v>763</v>
      </c>
      <c r="D7569" s="1156">
        <v>9.51</v>
      </c>
    </row>
    <row r="7570" spans="1:4" ht="11.85" hidden="1" customHeight="1" outlineLevel="4">
      <c r="A7570" s="1154" t="s">
        <v>9942</v>
      </c>
      <c r="B7570" s="1159" t="s">
        <v>12058</v>
      </c>
      <c r="C7570" s="1154" t="s">
        <v>763</v>
      </c>
      <c r="D7570" s="1156">
        <v>10.39</v>
      </c>
    </row>
    <row r="7571" spans="1:4" ht="11.85" hidden="1" customHeight="1" outlineLevel="4">
      <c r="A7571" s="1154" t="s">
        <v>9946</v>
      </c>
      <c r="B7571" s="1159" t="s">
        <v>12059</v>
      </c>
      <c r="C7571" s="1154" t="s">
        <v>763</v>
      </c>
      <c r="D7571" s="1156">
        <v>11.27</v>
      </c>
    </row>
    <row r="7572" spans="1:4" ht="11.85" hidden="1" customHeight="1" outlineLevel="4">
      <c r="A7572" s="1165">
        <v>3.5</v>
      </c>
      <c r="B7572" s="1159" t="s">
        <v>12060</v>
      </c>
      <c r="C7572" s="1154" t="s">
        <v>763</v>
      </c>
      <c r="D7572" s="1156">
        <v>12.33</v>
      </c>
    </row>
    <row r="7573" spans="1:4" ht="11.85" hidden="1" customHeight="1" outlineLevel="4">
      <c r="A7573" s="1165">
        <v>4.3</v>
      </c>
      <c r="B7573" s="1159" t="s">
        <v>12061</v>
      </c>
      <c r="C7573" s="1154" t="s">
        <v>763</v>
      </c>
      <c r="D7573" s="1156">
        <v>15.14</v>
      </c>
    </row>
    <row r="7574" spans="1:4" ht="11.85" hidden="1" customHeight="1" outlineLevel="4">
      <c r="A7574" s="1160">
        <v>4</v>
      </c>
      <c r="B7574" s="1159" t="s">
        <v>12062</v>
      </c>
      <c r="C7574" s="1154" t="s">
        <v>763</v>
      </c>
      <c r="D7574" s="1156">
        <v>14.09</v>
      </c>
    </row>
    <row r="7575" spans="1:4" ht="11.85" hidden="1" customHeight="1" outlineLevel="4">
      <c r="A7575" s="1154" t="s">
        <v>9981</v>
      </c>
      <c r="B7575" s="1159" t="s">
        <v>12063</v>
      </c>
      <c r="C7575" s="1154" t="s">
        <v>763</v>
      </c>
      <c r="D7575" s="1156">
        <v>20.78</v>
      </c>
    </row>
    <row r="7576" spans="1:4" ht="11.85" hidden="1" customHeight="1" outlineLevel="2" collapsed="1">
      <c r="A7576" s="1140"/>
      <c r="B7576" s="1143" t="s">
        <v>10814</v>
      </c>
      <c r="C7576" s="1140"/>
      <c r="D7576" s="1141">
        <v>38.81</v>
      </c>
    </row>
    <row r="7577" spans="1:4" ht="11.85" hidden="1" customHeight="1" outlineLevel="3" collapsed="1">
      <c r="A7577" s="1140"/>
      <c r="B7577" s="1145" t="s">
        <v>12064</v>
      </c>
      <c r="C7577" s="1140"/>
      <c r="D7577" s="1141">
        <v>38.81</v>
      </c>
    </row>
    <row r="7578" spans="1:4" ht="11.85" hidden="1" customHeight="1" outlineLevel="4">
      <c r="A7578" s="1165">
        <v>1.9</v>
      </c>
      <c r="B7578" s="1159" t="s">
        <v>12065</v>
      </c>
      <c r="C7578" s="1154" t="s">
        <v>763</v>
      </c>
      <c r="D7578" s="1156">
        <v>12.5</v>
      </c>
    </row>
    <row r="7579" spans="1:4" ht="11.85" hidden="1" customHeight="1" outlineLevel="4">
      <c r="A7579" s="1165">
        <v>2.4</v>
      </c>
      <c r="B7579" s="1159" t="s">
        <v>12066</v>
      </c>
      <c r="C7579" s="1154" t="s">
        <v>763</v>
      </c>
      <c r="D7579" s="1156">
        <v>15.79</v>
      </c>
    </row>
    <row r="7580" spans="1:4" ht="11.85" hidden="1" customHeight="1" outlineLevel="4">
      <c r="A7580" s="1165">
        <v>2.7</v>
      </c>
      <c r="B7580" s="1159" t="s">
        <v>12067</v>
      </c>
      <c r="C7580" s="1154" t="s">
        <v>763</v>
      </c>
      <c r="D7580" s="1156">
        <v>17.760000000000002</v>
      </c>
    </row>
    <row r="7581" spans="1:4" ht="11.85" hidden="1" customHeight="1" outlineLevel="4">
      <c r="A7581" s="1165">
        <v>5.9</v>
      </c>
      <c r="B7581" s="1159" t="s">
        <v>12068</v>
      </c>
      <c r="C7581" s="1154" t="s">
        <v>763</v>
      </c>
      <c r="D7581" s="1156">
        <v>38.81</v>
      </c>
    </row>
    <row r="7582" spans="1:4" ht="11.85" hidden="1" customHeight="1" outlineLevel="4">
      <c r="A7582" s="1165">
        <v>1.6</v>
      </c>
      <c r="B7582" s="1159" t="s">
        <v>12069</v>
      </c>
      <c r="C7582" s="1154" t="s">
        <v>763</v>
      </c>
      <c r="D7582" s="1156">
        <v>10.52</v>
      </c>
    </row>
    <row r="7583" spans="1:4" ht="11.85" hidden="1" customHeight="1" outlineLevel="3" collapsed="1">
      <c r="A7583" s="1140"/>
      <c r="B7583" s="1145" t="s">
        <v>12070</v>
      </c>
      <c r="C7583" s="1140"/>
      <c r="D7583" s="1141">
        <v>18.27</v>
      </c>
    </row>
    <row r="7584" spans="1:4" ht="11.85" hidden="1" customHeight="1" outlineLevel="4">
      <c r="A7584" s="1165">
        <v>1.6</v>
      </c>
      <c r="B7584" s="1159" t="s">
        <v>12071</v>
      </c>
      <c r="C7584" s="1154" t="s">
        <v>763</v>
      </c>
      <c r="D7584" s="1156">
        <v>4.95</v>
      </c>
    </row>
    <row r="7585" spans="1:4" ht="11.85" hidden="1" customHeight="1" outlineLevel="4">
      <c r="A7585" s="1165">
        <v>1.9</v>
      </c>
      <c r="B7585" s="1159" t="s">
        <v>12072</v>
      </c>
      <c r="C7585" s="1154" t="s">
        <v>763</v>
      </c>
      <c r="D7585" s="1156">
        <v>5.88</v>
      </c>
    </row>
    <row r="7586" spans="1:4" ht="11.85" hidden="1" customHeight="1" outlineLevel="4">
      <c r="A7586" s="1165">
        <v>2.4</v>
      </c>
      <c r="B7586" s="1159" t="s">
        <v>12073</v>
      </c>
      <c r="C7586" s="1154" t="s">
        <v>763</v>
      </c>
      <c r="D7586" s="1156">
        <v>7.43</v>
      </c>
    </row>
    <row r="7587" spans="1:4" ht="11.85" hidden="1" customHeight="1" outlineLevel="4">
      <c r="A7587" s="1165">
        <v>2.7</v>
      </c>
      <c r="B7587" s="1159" t="s">
        <v>12074</v>
      </c>
      <c r="C7587" s="1154" t="s">
        <v>763</v>
      </c>
      <c r="D7587" s="1156">
        <v>8.36</v>
      </c>
    </row>
    <row r="7588" spans="1:4" ht="11.85" hidden="1" customHeight="1" outlineLevel="4">
      <c r="A7588" s="1165">
        <v>4</v>
      </c>
      <c r="B7588" s="1159" t="s">
        <v>12075</v>
      </c>
      <c r="C7588" s="1154" t="s">
        <v>763</v>
      </c>
      <c r="D7588" s="1156">
        <v>12.39</v>
      </c>
    </row>
    <row r="7589" spans="1:4" ht="11.85" hidden="1" customHeight="1" outlineLevel="4">
      <c r="A7589" s="1165">
        <v>5.9</v>
      </c>
      <c r="B7589" s="1159" t="s">
        <v>12076</v>
      </c>
      <c r="C7589" s="1154" t="s">
        <v>763</v>
      </c>
      <c r="D7589" s="1156">
        <v>18.27</v>
      </c>
    </row>
    <row r="7590" spans="1:4" ht="11.85" hidden="1" customHeight="1" outlineLevel="2" collapsed="1">
      <c r="A7590" s="1140"/>
      <c r="B7590" s="1143" t="s">
        <v>10840</v>
      </c>
      <c r="C7590" s="1140"/>
      <c r="D7590" s="1141">
        <v>32.49</v>
      </c>
    </row>
    <row r="7591" spans="1:4" ht="11.85" hidden="1" customHeight="1" outlineLevel="3" collapsed="1">
      <c r="A7591" s="1140"/>
      <c r="B7591" s="1145" t="s">
        <v>12077</v>
      </c>
      <c r="C7591" s="1140"/>
      <c r="D7591" s="1141">
        <v>32.49</v>
      </c>
    </row>
    <row r="7592" spans="1:4" ht="11.85" hidden="1" customHeight="1" outlineLevel="4">
      <c r="A7592" s="1165">
        <v>1.6</v>
      </c>
      <c r="B7592" s="1159" t="s">
        <v>12078</v>
      </c>
      <c r="C7592" s="1154" t="s">
        <v>763</v>
      </c>
      <c r="D7592" s="1156">
        <v>8.81</v>
      </c>
    </row>
    <row r="7593" spans="1:4" ht="11.85" hidden="1" customHeight="1" outlineLevel="4">
      <c r="A7593" s="1165">
        <v>1.9</v>
      </c>
      <c r="B7593" s="1159" t="s">
        <v>12079</v>
      </c>
      <c r="C7593" s="1154" t="s">
        <v>763</v>
      </c>
      <c r="D7593" s="1156">
        <v>10.46</v>
      </c>
    </row>
    <row r="7594" spans="1:4" ht="11.85" hidden="1" customHeight="1" outlineLevel="4">
      <c r="A7594" s="1165">
        <v>2.4</v>
      </c>
      <c r="B7594" s="1159" t="s">
        <v>12080</v>
      </c>
      <c r="C7594" s="1154" t="s">
        <v>763</v>
      </c>
      <c r="D7594" s="1156">
        <v>13.22</v>
      </c>
    </row>
    <row r="7595" spans="1:4" ht="11.85" hidden="1" customHeight="1" outlineLevel="4">
      <c r="A7595" s="1165">
        <v>2.7</v>
      </c>
      <c r="B7595" s="1159" t="s">
        <v>12081</v>
      </c>
      <c r="C7595" s="1154" t="s">
        <v>763</v>
      </c>
      <c r="D7595" s="1156">
        <v>14.87</v>
      </c>
    </row>
    <row r="7596" spans="1:4" ht="11.85" hidden="1" customHeight="1" outlineLevel="4">
      <c r="A7596" s="1166">
        <v>2.95</v>
      </c>
      <c r="B7596" s="1159" t="s">
        <v>12082</v>
      </c>
      <c r="C7596" s="1154" t="s">
        <v>763</v>
      </c>
      <c r="D7596" s="1156">
        <v>16.25</v>
      </c>
    </row>
    <row r="7597" spans="1:4" ht="11.85" hidden="1" customHeight="1" outlineLevel="4">
      <c r="A7597" s="1165">
        <v>3.2</v>
      </c>
      <c r="B7597" s="1159" t="s">
        <v>12083</v>
      </c>
      <c r="C7597" s="1154" t="s">
        <v>763</v>
      </c>
      <c r="D7597" s="1156">
        <v>17.62</v>
      </c>
    </row>
    <row r="7598" spans="1:4" ht="11.85" hidden="1" customHeight="1" outlineLevel="4">
      <c r="A7598" s="1165">
        <v>3.5</v>
      </c>
      <c r="B7598" s="1159" t="s">
        <v>12084</v>
      </c>
      <c r="C7598" s="1154" t="s">
        <v>763</v>
      </c>
      <c r="D7598" s="1156">
        <v>19.27</v>
      </c>
    </row>
    <row r="7599" spans="1:4" ht="11.85" hidden="1" customHeight="1" outlineLevel="4">
      <c r="A7599" s="1160">
        <v>4</v>
      </c>
      <c r="B7599" s="1159" t="s">
        <v>12085</v>
      </c>
      <c r="C7599" s="1154" t="s">
        <v>763</v>
      </c>
      <c r="D7599" s="1156">
        <v>22.03</v>
      </c>
    </row>
    <row r="7600" spans="1:4" ht="11.85" hidden="1" customHeight="1" outlineLevel="4">
      <c r="A7600" s="1165">
        <v>4.3</v>
      </c>
      <c r="B7600" s="1159" t="s">
        <v>12086</v>
      </c>
      <c r="C7600" s="1154" t="s">
        <v>763</v>
      </c>
      <c r="D7600" s="1156">
        <v>23.68</v>
      </c>
    </row>
    <row r="7601" spans="1:4" ht="11.85" hidden="1" customHeight="1" outlineLevel="4">
      <c r="A7601" s="1165">
        <v>5.9</v>
      </c>
      <c r="B7601" s="1159" t="s">
        <v>12087</v>
      </c>
      <c r="C7601" s="1154" t="s">
        <v>763</v>
      </c>
      <c r="D7601" s="1156">
        <v>32.49</v>
      </c>
    </row>
    <row r="7602" spans="1:4" ht="11.85" hidden="1" customHeight="1" outlineLevel="3" collapsed="1">
      <c r="A7602" s="1140"/>
      <c r="B7602" s="1145" t="s">
        <v>12088</v>
      </c>
      <c r="C7602" s="1140"/>
      <c r="D7602" s="1141">
        <v>20.78</v>
      </c>
    </row>
    <row r="7603" spans="1:4" ht="11.85" hidden="1" customHeight="1" outlineLevel="4">
      <c r="A7603" s="1154" t="s">
        <v>9929</v>
      </c>
      <c r="B7603" s="1159" t="s">
        <v>12089</v>
      </c>
      <c r="C7603" s="1154" t="s">
        <v>763</v>
      </c>
      <c r="D7603" s="1156">
        <v>5.64</v>
      </c>
    </row>
    <row r="7604" spans="1:4" ht="11.85" hidden="1" customHeight="1" outlineLevel="4">
      <c r="A7604" s="1154" t="s">
        <v>9933</v>
      </c>
      <c r="B7604" s="1159" t="s">
        <v>12090</v>
      </c>
      <c r="C7604" s="1154" t="s">
        <v>763</v>
      </c>
      <c r="D7604" s="1156">
        <v>6.69</v>
      </c>
    </row>
    <row r="7605" spans="1:4" ht="11.85" hidden="1" customHeight="1" outlineLevel="4">
      <c r="A7605" s="1154" t="s">
        <v>9937</v>
      </c>
      <c r="B7605" s="1159" t="s">
        <v>12091</v>
      </c>
      <c r="C7605" s="1154" t="s">
        <v>763</v>
      </c>
      <c r="D7605" s="1156">
        <v>8.4499999999999993</v>
      </c>
    </row>
    <row r="7606" spans="1:4" ht="11.85" hidden="1" customHeight="1" outlineLevel="4">
      <c r="A7606" s="1165">
        <v>2.7</v>
      </c>
      <c r="B7606" s="1159" t="s">
        <v>12092</v>
      </c>
      <c r="C7606" s="1154" t="s">
        <v>763</v>
      </c>
      <c r="D7606" s="1156">
        <v>9.51</v>
      </c>
    </row>
    <row r="7607" spans="1:4" ht="11.85" hidden="1" customHeight="1" outlineLevel="4">
      <c r="A7607" s="1154" t="s">
        <v>9942</v>
      </c>
      <c r="B7607" s="1159" t="s">
        <v>12093</v>
      </c>
      <c r="C7607" s="1154" t="s">
        <v>763</v>
      </c>
      <c r="D7607" s="1156">
        <v>10.39</v>
      </c>
    </row>
    <row r="7608" spans="1:4" ht="11.85" hidden="1" customHeight="1" outlineLevel="4">
      <c r="A7608" s="1165">
        <v>3.2</v>
      </c>
      <c r="B7608" s="1159" t="s">
        <v>12094</v>
      </c>
      <c r="C7608" s="1154" t="s">
        <v>763</v>
      </c>
      <c r="D7608" s="1156">
        <v>11.27</v>
      </c>
    </row>
    <row r="7609" spans="1:4" ht="11.85" hidden="1" customHeight="1" outlineLevel="4">
      <c r="A7609" s="1165">
        <v>3.5</v>
      </c>
      <c r="B7609" s="1159" t="s">
        <v>12095</v>
      </c>
      <c r="C7609" s="1154" t="s">
        <v>763</v>
      </c>
      <c r="D7609" s="1156">
        <v>12.33</v>
      </c>
    </row>
    <row r="7610" spans="1:4" ht="11.85" hidden="1" customHeight="1" outlineLevel="4">
      <c r="A7610" s="1160">
        <v>4</v>
      </c>
      <c r="B7610" s="1159" t="s">
        <v>12096</v>
      </c>
      <c r="C7610" s="1154" t="s">
        <v>763</v>
      </c>
      <c r="D7610" s="1156">
        <v>14.09</v>
      </c>
    </row>
    <row r="7611" spans="1:4" ht="11.85" hidden="1" customHeight="1" outlineLevel="4">
      <c r="A7611" s="1165">
        <v>4.3</v>
      </c>
      <c r="B7611" s="1159" t="s">
        <v>12097</v>
      </c>
      <c r="C7611" s="1154" t="s">
        <v>763</v>
      </c>
      <c r="D7611" s="1156">
        <v>15.14</v>
      </c>
    </row>
    <row r="7612" spans="1:4" ht="11.85" hidden="1" customHeight="1" outlineLevel="4">
      <c r="A7612" s="1154" t="s">
        <v>9981</v>
      </c>
      <c r="B7612" s="1159" t="s">
        <v>12098</v>
      </c>
      <c r="C7612" s="1154" t="s">
        <v>763</v>
      </c>
      <c r="D7612" s="1156">
        <v>20.78</v>
      </c>
    </row>
    <row r="7613" spans="1:4" ht="11.85" hidden="1" customHeight="1" outlineLevel="2" collapsed="1">
      <c r="A7613" s="1140"/>
      <c r="B7613" s="1143" t="s">
        <v>10878</v>
      </c>
      <c r="C7613" s="1140"/>
      <c r="D7613" s="1141">
        <v>32.49</v>
      </c>
    </row>
    <row r="7614" spans="1:4" ht="11.85" hidden="1" customHeight="1" outlineLevel="3" collapsed="1">
      <c r="A7614" s="1140"/>
      <c r="B7614" s="1145" t="s">
        <v>12099</v>
      </c>
      <c r="C7614" s="1140"/>
      <c r="D7614" s="1141">
        <v>32.49</v>
      </c>
    </row>
    <row r="7615" spans="1:4" ht="11.85" hidden="1" customHeight="1" outlineLevel="4">
      <c r="A7615" s="1165">
        <v>1.6</v>
      </c>
      <c r="B7615" s="1159" t="s">
        <v>12100</v>
      </c>
      <c r="C7615" s="1154" t="s">
        <v>763</v>
      </c>
      <c r="D7615" s="1156">
        <v>8.81</v>
      </c>
    </row>
    <row r="7616" spans="1:4" ht="11.85" hidden="1" customHeight="1" outlineLevel="4">
      <c r="A7616" s="1165">
        <v>1.9</v>
      </c>
      <c r="B7616" s="1159" t="s">
        <v>12101</v>
      </c>
      <c r="C7616" s="1154" t="s">
        <v>763</v>
      </c>
      <c r="D7616" s="1156">
        <v>10.46</v>
      </c>
    </row>
    <row r="7617" spans="1:4" ht="11.85" hidden="1" customHeight="1" outlineLevel="4">
      <c r="A7617" s="1165">
        <v>2.4</v>
      </c>
      <c r="B7617" s="1159" t="s">
        <v>12102</v>
      </c>
      <c r="C7617" s="1154" t="s">
        <v>763</v>
      </c>
      <c r="D7617" s="1156">
        <v>13.22</v>
      </c>
    </row>
    <row r="7618" spans="1:4" ht="11.85" hidden="1" customHeight="1" outlineLevel="4">
      <c r="A7618" s="1165">
        <v>2.7</v>
      </c>
      <c r="B7618" s="1159" t="s">
        <v>12103</v>
      </c>
      <c r="C7618" s="1154" t="s">
        <v>763</v>
      </c>
      <c r="D7618" s="1156">
        <v>14.87</v>
      </c>
    </row>
    <row r="7619" spans="1:4" ht="11.85" hidden="1" customHeight="1" outlineLevel="4">
      <c r="A7619" s="1166">
        <v>2.95</v>
      </c>
      <c r="B7619" s="1159" t="s">
        <v>12104</v>
      </c>
      <c r="C7619" s="1154" t="s">
        <v>763</v>
      </c>
      <c r="D7619" s="1156">
        <v>16.25</v>
      </c>
    </row>
    <row r="7620" spans="1:4" ht="11.85" hidden="1" customHeight="1" outlineLevel="4">
      <c r="A7620" s="1154" t="s">
        <v>9946</v>
      </c>
      <c r="B7620" s="1159" t="s">
        <v>12105</v>
      </c>
      <c r="C7620" s="1154" t="s">
        <v>763</v>
      </c>
      <c r="D7620" s="1156">
        <v>17.62</v>
      </c>
    </row>
    <row r="7621" spans="1:4" ht="11.85" hidden="1" customHeight="1" outlineLevel="4">
      <c r="A7621" s="1165">
        <v>3.5</v>
      </c>
      <c r="B7621" s="1159" t="s">
        <v>12106</v>
      </c>
      <c r="C7621" s="1154" t="s">
        <v>763</v>
      </c>
      <c r="D7621" s="1156">
        <v>19.27</v>
      </c>
    </row>
    <row r="7622" spans="1:4" ht="11.85" hidden="1" customHeight="1" outlineLevel="4">
      <c r="A7622" s="1165">
        <v>4.3</v>
      </c>
      <c r="B7622" s="1159" t="s">
        <v>12107</v>
      </c>
      <c r="C7622" s="1154" t="s">
        <v>763</v>
      </c>
      <c r="D7622" s="1156">
        <v>23.68</v>
      </c>
    </row>
    <row r="7623" spans="1:4" ht="11.85" hidden="1" customHeight="1" outlineLevel="4">
      <c r="A7623" s="1160">
        <v>4</v>
      </c>
      <c r="B7623" s="1159" t="s">
        <v>12108</v>
      </c>
      <c r="C7623" s="1154" t="s">
        <v>763</v>
      </c>
      <c r="D7623" s="1156">
        <v>22.03</v>
      </c>
    </row>
    <row r="7624" spans="1:4" ht="11.85" hidden="1" customHeight="1" outlineLevel="4">
      <c r="A7624" s="1154" t="s">
        <v>9981</v>
      </c>
      <c r="B7624" s="1159" t="s">
        <v>12109</v>
      </c>
      <c r="C7624" s="1154" t="s">
        <v>763</v>
      </c>
      <c r="D7624" s="1156">
        <v>32.49</v>
      </c>
    </row>
    <row r="7625" spans="1:4" ht="11.85" hidden="1" customHeight="1" outlineLevel="3" collapsed="1">
      <c r="A7625" s="1140"/>
      <c r="B7625" s="1145" t="s">
        <v>12110</v>
      </c>
      <c r="C7625" s="1140"/>
      <c r="D7625" s="1141">
        <v>20.78</v>
      </c>
    </row>
    <row r="7626" spans="1:4" ht="11.85" hidden="1" customHeight="1" outlineLevel="4">
      <c r="A7626" s="1165">
        <v>1.6</v>
      </c>
      <c r="B7626" s="1159" t="s">
        <v>12111</v>
      </c>
      <c r="C7626" s="1154" t="s">
        <v>763</v>
      </c>
      <c r="D7626" s="1156">
        <v>5.64</v>
      </c>
    </row>
    <row r="7627" spans="1:4" ht="11.85" hidden="1" customHeight="1" outlineLevel="4">
      <c r="A7627" s="1165">
        <v>1.9</v>
      </c>
      <c r="B7627" s="1159" t="s">
        <v>12112</v>
      </c>
      <c r="C7627" s="1154" t="s">
        <v>763</v>
      </c>
      <c r="D7627" s="1156">
        <v>6.69</v>
      </c>
    </row>
    <row r="7628" spans="1:4" ht="11.85" hidden="1" customHeight="1" outlineLevel="4">
      <c r="A7628" s="1165">
        <v>2.4</v>
      </c>
      <c r="B7628" s="1159" t="s">
        <v>12113</v>
      </c>
      <c r="C7628" s="1154" t="s">
        <v>763</v>
      </c>
      <c r="D7628" s="1156">
        <v>8.4499999999999993</v>
      </c>
    </row>
    <row r="7629" spans="1:4" ht="11.85" hidden="1" customHeight="1" outlineLevel="4">
      <c r="A7629" s="1165">
        <v>2.7</v>
      </c>
      <c r="B7629" s="1159" t="s">
        <v>12114</v>
      </c>
      <c r="C7629" s="1154" t="s">
        <v>763</v>
      </c>
      <c r="D7629" s="1156">
        <v>9.51</v>
      </c>
    </row>
    <row r="7630" spans="1:4" ht="11.85" hidden="1" customHeight="1" outlineLevel="4">
      <c r="A7630" s="1166">
        <v>2.95</v>
      </c>
      <c r="B7630" s="1159" t="s">
        <v>12115</v>
      </c>
      <c r="C7630" s="1154" t="s">
        <v>763</v>
      </c>
      <c r="D7630" s="1156">
        <v>10.39</v>
      </c>
    </row>
    <row r="7631" spans="1:4" ht="11.85" hidden="1" customHeight="1" outlineLevel="4">
      <c r="A7631" s="1165">
        <v>3.2</v>
      </c>
      <c r="B7631" s="1159" t="s">
        <v>12116</v>
      </c>
      <c r="C7631" s="1154" t="s">
        <v>763</v>
      </c>
      <c r="D7631" s="1156">
        <v>11.27</v>
      </c>
    </row>
    <row r="7632" spans="1:4" ht="11.85" hidden="1" customHeight="1" outlineLevel="4">
      <c r="A7632" s="1165">
        <v>3.5</v>
      </c>
      <c r="B7632" s="1159" t="s">
        <v>12117</v>
      </c>
      <c r="C7632" s="1154" t="s">
        <v>763</v>
      </c>
      <c r="D7632" s="1156">
        <v>12.33</v>
      </c>
    </row>
    <row r="7633" spans="1:4" ht="11.85" hidden="1" customHeight="1" outlineLevel="4">
      <c r="A7633" s="1154" t="s">
        <v>10399</v>
      </c>
      <c r="B7633" s="1159" t="s">
        <v>12118</v>
      </c>
      <c r="C7633" s="1154" t="s">
        <v>763</v>
      </c>
      <c r="D7633" s="1156">
        <v>14.09</v>
      </c>
    </row>
    <row r="7634" spans="1:4" ht="11.85" hidden="1" customHeight="1" outlineLevel="4">
      <c r="A7634" s="1165">
        <v>4.3</v>
      </c>
      <c r="B7634" s="1159" t="s">
        <v>12119</v>
      </c>
      <c r="C7634" s="1154" t="s">
        <v>763</v>
      </c>
      <c r="D7634" s="1156">
        <v>15.14</v>
      </c>
    </row>
    <row r="7635" spans="1:4" ht="11.85" hidden="1" customHeight="1" outlineLevel="4">
      <c r="A7635" s="1154" t="s">
        <v>9981</v>
      </c>
      <c r="B7635" s="1159" t="s">
        <v>12120</v>
      </c>
      <c r="C7635" s="1154" t="s">
        <v>763</v>
      </c>
      <c r="D7635" s="1156">
        <v>20.78</v>
      </c>
    </row>
    <row r="7636" spans="1:4" ht="11.85" hidden="1" customHeight="1" outlineLevel="2" collapsed="1">
      <c r="A7636" s="1140"/>
      <c r="B7636" s="1143" t="s">
        <v>12121</v>
      </c>
      <c r="C7636" s="1140"/>
      <c r="D7636" s="1141">
        <v>32.49</v>
      </c>
    </row>
    <row r="7637" spans="1:4" ht="11.85" hidden="1" customHeight="1" outlineLevel="3" collapsed="1">
      <c r="A7637" s="1140"/>
      <c r="B7637" s="1145" t="s">
        <v>12122</v>
      </c>
      <c r="C7637" s="1140"/>
      <c r="D7637" s="1141">
        <v>32.49</v>
      </c>
    </row>
    <row r="7638" spans="1:4" ht="11.85" hidden="1" customHeight="1" outlineLevel="4">
      <c r="A7638" s="1165">
        <v>1.6</v>
      </c>
      <c r="B7638" s="1159" t="s">
        <v>12123</v>
      </c>
      <c r="C7638" s="1154" t="s">
        <v>763</v>
      </c>
      <c r="D7638" s="1156">
        <v>8.81</v>
      </c>
    </row>
    <row r="7639" spans="1:4" ht="11.85" hidden="1" customHeight="1" outlineLevel="4">
      <c r="A7639" s="1165">
        <v>1.9</v>
      </c>
      <c r="B7639" s="1159" t="s">
        <v>12124</v>
      </c>
      <c r="C7639" s="1154" t="s">
        <v>763</v>
      </c>
      <c r="D7639" s="1156">
        <v>10.46</v>
      </c>
    </row>
    <row r="7640" spans="1:4" ht="11.85" hidden="1" customHeight="1" outlineLevel="4">
      <c r="A7640" s="1165">
        <v>2.1</v>
      </c>
      <c r="B7640" s="1159" t="s">
        <v>12125</v>
      </c>
      <c r="C7640" s="1154" t="s">
        <v>763</v>
      </c>
      <c r="D7640" s="1156">
        <v>11.56</v>
      </c>
    </row>
    <row r="7641" spans="1:4" ht="11.85" hidden="1" customHeight="1" outlineLevel="4">
      <c r="A7641" s="1165">
        <v>2.4</v>
      </c>
      <c r="B7641" s="1159" t="s">
        <v>12126</v>
      </c>
      <c r="C7641" s="1154" t="s">
        <v>763</v>
      </c>
      <c r="D7641" s="1156">
        <v>13.22</v>
      </c>
    </row>
    <row r="7642" spans="1:4" ht="11.85" hidden="1" customHeight="1" outlineLevel="4">
      <c r="A7642" s="1165">
        <v>2.7</v>
      </c>
      <c r="B7642" s="1159" t="s">
        <v>12127</v>
      </c>
      <c r="C7642" s="1154" t="s">
        <v>763</v>
      </c>
      <c r="D7642" s="1156">
        <v>14.87</v>
      </c>
    </row>
    <row r="7643" spans="1:4" ht="11.85" hidden="1" customHeight="1" outlineLevel="4">
      <c r="A7643" s="1166">
        <v>2.95</v>
      </c>
      <c r="B7643" s="1159" t="s">
        <v>12128</v>
      </c>
      <c r="C7643" s="1154" t="s">
        <v>763</v>
      </c>
      <c r="D7643" s="1156">
        <v>16.25</v>
      </c>
    </row>
    <row r="7644" spans="1:4" ht="11.85" hidden="1" customHeight="1" outlineLevel="4">
      <c r="A7644" s="1165">
        <v>3.2</v>
      </c>
      <c r="B7644" s="1159" t="s">
        <v>12129</v>
      </c>
      <c r="C7644" s="1154" t="s">
        <v>763</v>
      </c>
      <c r="D7644" s="1156">
        <v>17.62</v>
      </c>
    </row>
    <row r="7645" spans="1:4" ht="11.85" hidden="1" customHeight="1" outlineLevel="4">
      <c r="A7645" s="1165">
        <v>3.5</v>
      </c>
      <c r="B7645" s="1159" t="s">
        <v>12130</v>
      </c>
      <c r="C7645" s="1154" t="s">
        <v>763</v>
      </c>
      <c r="D7645" s="1156">
        <v>19.27</v>
      </c>
    </row>
    <row r="7646" spans="1:4" ht="11.85" hidden="1" customHeight="1" outlineLevel="4">
      <c r="A7646" s="1165">
        <v>4.3</v>
      </c>
      <c r="B7646" s="1159" t="s">
        <v>12131</v>
      </c>
      <c r="C7646" s="1154" t="s">
        <v>763</v>
      </c>
      <c r="D7646" s="1156">
        <v>23.68</v>
      </c>
    </row>
    <row r="7647" spans="1:4" ht="11.85" hidden="1" customHeight="1" outlineLevel="4">
      <c r="A7647" s="1160">
        <v>4</v>
      </c>
      <c r="B7647" s="1159" t="s">
        <v>12132</v>
      </c>
      <c r="C7647" s="1154" t="s">
        <v>763</v>
      </c>
      <c r="D7647" s="1156">
        <v>22.03</v>
      </c>
    </row>
    <row r="7648" spans="1:4" ht="11.85" hidden="1" customHeight="1" outlineLevel="4">
      <c r="A7648" s="1165">
        <v>5.9</v>
      </c>
      <c r="B7648" s="1159" t="s">
        <v>12133</v>
      </c>
      <c r="C7648" s="1154" t="s">
        <v>763</v>
      </c>
      <c r="D7648" s="1156">
        <v>32.49</v>
      </c>
    </row>
    <row r="7649" spans="1:4" ht="11.85" hidden="1" customHeight="1" outlineLevel="3" collapsed="1">
      <c r="A7649" s="1140"/>
      <c r="B7649" s="1145" t="s">
        <v>12134</v>
      </c>
      <c r="C7649" s="1140"/>
      <c r="D7649" s="1141">
        <v>20.78</v>
      </c>
    </row>
    <row r="7650" spans="1:4" ht="11.85" hidden="1" customHeight="1" outlineLevel="4">
      <c r="A7650" s="1165">
        <v>1.6</v>
      </c>
      <c r="B7650" s="1159" t="s">
        <v>12135</v>
      </c>
      <c r="C7650" s="1154" t="s">
        <v>763</v>
      </c>
      <c r="D7650" s="1156">
        <v>5.64</v>
      </c>
    </row>
    <row r="7651" spans="1:4" ht="11.85" hidden="1" customHeight="1" outlineLevel="4">
      <c r="A7651" s="1165">
        <v>1.9</v>
      </c>
      <c r="B7651" s="1159" t="s">
        <v>12136</v>
      </c>
      <c r="C7651" s="1154" t="s">
        <v>763</v>
      </c>
      <c r="D7651" s="1156">
        <v>6.69</v>
      </c>
    </row>
    <row r="7652" spans="1:4" ht="11.85" hidden="1" customHeight="1" outlineLevel="4">
      <c r="A7652" s="1165">
        <v>2.4</v>
      </c>
      <c r="B7652" s="1159" t="s">
        <v>12137</v>
      </c>
      <c r="C7652" s="1154" t="s">
        <v>763</v>
      </c>
      <c r="D7652" s="1156">
        <v>8.4499999999999993</v>
      </c>
    </row>
    <row r="7653" spans="1:4" ht="11.85" hidden="1" customHeight="1" outlineLevel="4">
      <c r="A7653" s="1154" t="s">
        <v>9939</v>
      </c>
      <c r="B7653" s="1159" t="s">
        <v>12138</v>
      </c>
      <c r="C7653" s="1154" t="s">
        <v>763</v>
      </c>
      <c r="D7653" s="1156">
        <v>9.51</v>
      </c>
    </row>
    <row r="7654" spans="1:4" ht="11.85" hidden="1" customHeight="1" outlineLevel="4">
      <c r="A7654" s="1166">
        <v>2.95</v>
      </c>
      <c r="B7654" s="1159" t="s">
        <v>12139</v>
      </c>
      <c r="C7654" s="1154" t="s">
        <v>763</v>
      </c>
      <c r="D7654" s="1156">
        <v>10.39</v>
      </c>
    </row>
    <row r="7655" spans="1:4" ht="11.85" hidden="1" customHeight="1" outlineLevel="4">
      <c r="A7655" s="1154" t="s">
        <v>9946</v>
      </c>
      <c r="B7655" s="1159" t="s">
        <v>12140</v>
      </c>
      <c r="C7655" s="1154" t="s">
        <v>763</v>
      </c>
      <c r="D7655" s="1156">
        <v>11.27</v>
      </c>
    </row>
    <row r="7656" spans="1:4" ht="11.85" hidden="1" customHeight="1" outlineLevel="4">
      <c r="A7656" s="1154" t="s">
        <v>10356</v>
      </c>
      <c r="B7656" s="1159" t="s">
        <v>12141</v>
      </c>
      <c r="C7656" s="1154" t="s">
        <v>763</v>
      </c>
      <c r="D7656" s="1156">
        <v>12.33</v>
      </c>
    </row>
    <row r="7657" spans="1:4" ht="11.85" hidden="1" customHeight="1" outlineLevel="4">
      <c r="A7657" s="1160">
        <v>4</v>
      </c>
      <c r="B7657" s="1159" t="s">
        <v>12142</v>
      </c>
      <c r="C7657" s="1154" t="s">
        <v>763</v>
      </c>
      <c r="D7657" s="1156">
        <v>14.09</v>
      </c>
    </row>
    <row r="7658" spans="1:4" ht="11.85" hidden="1" customHeight="1" outlineLevel="4">
      <c r="A7658" s="1165">
        <v>4.3</v>
      </c>
      <c r="B7658" s="1159" t="s">
        <v>12143</v>
      </c>
      <c r="C7658" s="1154" t="s">
        <v>763</v>
      </c>
      <c r="D7658" s="1156">
        <v>15.14</v>
      </c>
    </row>
    <row r="7659" spans="1:4" ht="11.85" hidden="1" customHeight="1" outlineLevel="4">
      <c r="A7659" s="1154" t="s">
        <v>9981</v>
      </c>
      <c r="B7659" s="1159" t="s">
        <v>12144</v>
      </c>
      <c r="C7659" s="1154" t="s">
        <v>763</v>
      </c>
      <c r="D7659" s="1156">
        <v>20.78</v>
      </c>
    </row>
    <row r="7660" spans="1:4" ht="11.85" hidden="1" customHeight="1" outlineLevel="2" collapsed="1">
      <c r="A7660" s="1140"/>
      <c r="B7660" s="1143" t="s">
        <v>10959</v>
      </c>
      <c r="C7660" s="1140"/>
      <c r="D7660" s="1141">
        <v>32.49</v>
      </c>
    </row>
    <row r="7661" spans="1:4" ht="11.85" hidden="1" customHeight="1" outlineLevel="3" collapsed="1">
      <c r="A7661" s="1140"/>
      <c r="B7661" s="1145" t="s">
        <v>12145</v>
      </c>
      <c r="C7661" s="1140"/>
      <c r="D7661" s="1141">
        <v>32.49</v>
      </c>
    </row>
    <row r="7662" spans="1:4" ht="11.85" hidden="1" customHeight="1" outlineLevel="4">
      <c r="A7662" s="1165">
        <v>1.6</v>
      </c>
      <c r="B7662" s="1159" t="s">
        <v>12146</v>
      </c>
      <c r="C7662" s="1154" t="s">
        <v>763</v>
      </c>
      <c r="D7662" s="1156">
        <v>8.81</v>
      </c>
    </row>
    <row r="7663" spans="1:4" ht="11.85" hidden="1" customHeight="1" outlineLevel="4">
      <c r="A7663" s="1165">
        <v>1.9</v>
      </c>
      <c r="B7663" s="1159" t="s">
        <v>12147</v>
      </c>
      <c r="C7663" s="1154" t="s">
        <v>763</v>
      </c>
      <c r="D7663" s="1156">
        <v>10.46</v>
      </c>
    </row>
    <row r="7664" spans="1:4" ht="11.85" hidden="1" customHeight="1" outlineLevel="4">
      <c r="A7664" s="1165">
        <v>2.4</v>
      </c>
      <c r="B7664" s="1159" t="s">
        <v>12148</v>
      </c>
      <c r="C7664" s="1154" t="s">
        <v>763</v>
      </c>
      <c r="D7664" s="1156">
        <v>13.22</v>
      </c>
    </row>
    <row r="7665" spans="1:4" ht="11.85" hidden="1" customHeight="1" outlineLevel="4">
      <c r="A7665" s="1165">
        <v>3.2</v>
      </c>
      <c r="B7665" s="1159" t="s">
        <v>12149</v>
      </c>
      <c r="C7665" s="1154" t="s">
        <v>763</v>
      </c>
      <c r="D7665" s="1156">
        <v>17.62</v>
      </c>
    </row>
    <row r="7666" spans="1:4" ht="11.85" hidden="1" customHeight="1" outlineLevel="4">
      <c r="A7666" s="1165">
        <v>5.9</v>
      </c>
      <c r="B7666" s="1159" t="s">
        <v>12150</v>
      </c>
      <c r="C7666" s="1154" t="s">
        <v>763</v>
      </c>
      <c r="D7666" s="1156">
        <v>32.49</v>
      </c>
    </row>
    <row r="7667" spans="1:4" ht="11.85" hidden="1" customHeight="1" outlineLevel="4">
      <c r="A7667" s="1165">
        <v>2.7</v>
      </c>
      <c r="B7667" s="1159" t="s">
        <v>12151</v>
      </c>
      <c r="C7667" s="1154" t="s">
        <v>763</v>
      </c>
      <c r="D7667" s="1156">
        <v>14.87</v>
      </c>
    </row>
    <row r="7668" spans="1:4" ht="11.85" hidden="1" customHeight="1" outlineLevel="3" collapsed="1">
      <c r="A7668" s="1140"/>
      <c r="B7668" s="1145" t="s">
        <v>12152</v>
      </c>
      <c r="C7668" s="1140"/>
      <c r="D7668" s="1141">
        <v>20.78</v>
      </c>
    </row>
    <row r="7669" spans="1:4" ht="11.85" hidden="1" customHeight="1" outlineLevel="4">
      <c r="A7669" s="1165">
        <v>1.6</v>
      </c>
      <c r="B7669" s="1159" t="s">
        <v>12153</v>
      </c>
      <c r="C7669" s="1154" t="s">
        <v>763</v>
      </c>
      <c r="D7669" s="1156">
        <v>5.64</v>
      </c>
    </row>
    <row r="7670" spans="1:4" ht="11.85" hidden="1" customHeight="1" outlineLevel="4">
      <c r="A7670" s="1165">
        <v>1.9</v>
      </c>
      <c r="B7670" s="1159" t="s">
        <v>12154</v>
      </c>
      <c r="C7670" s="1154" t="s">
        <v>763</v>
      </c>
      <c r="D7670" s="1156">
        <v>6.69</v>
      </c>
    </row>
    <row r="7671" spans="1:4" ht="11.85" hidden="1" customHeight="1" outlineLevel="4">
      <c r="A7671" s="1165">
        <v>2.4</v>
      </c>
      <c r="B7671" s="1159" t="s">
        <v>12155</v>
      </c>
      <c r="C7671" s="1154" t="s">
        <v>763</v>
      </c>
      <c r="D7671" s="1156">
        <v>8.4499999999999993</v>
      </c>
    </row>
    <row r="7672" spans="1:4" ht="11.85" hidden="1" customHeight="1" outlineLevel="4">
      <c r="A7672" s="1165">
        <v>2.7</v>
      </c>
      <c r="B7672" s="1159" t="s">
        <v>12156</v>
      </c>
      <c r="C7672" s="1154" t="s">
        <v>763</v>
      </c>
      <c r="D7672" s="1156">
        <v>9.51</v>
      </c>
    </row>
    <row r="7673" spans="1:4" ht="11.85" hidden="1" customHeight="1" outlineLevel="4">
      <c r="A7673" s="1154" t="s">
        <v>9981</v>
      </c>
      <c r="B7673" s="1159" t="s">
        <v>12157</v>
      </c>
      <c r="C7673" s="1154" t="s">
        <v>763</v>
      </c>
      <c r="D7673" s="1156">
        <v>20.78</v>
      </c>
    </row>
    <row r="7674" spans="1:4" ht="11.85" hidden="1" customHeight="1" outlineLevel="4">
      <c r="A7674" s="1165">
        <v>3.2</v>
      </c>
      <c r="B7674" s="1159" t="s">
        <v>12158</v>
      </c>
      <c r="C7674" s="1154" t="s">
        <v>763</v>
      </c>
      <c r="D7674" s="1156">
        <v>11.27</v>
      </c>
    </row>
    <row r="7675" spans="1:4" ht="11.85" hidden="1" customHeight="1" outlineLevel="2" collapsed="1">
      <c r="A7675" s="1140"/>
      <c r="B7675" s="1143" t="s">
        <v>10981</v>
      </c>
      <c r="C7675" s="1140"/>
      <c r="D7675" s="1141">
        <v>32.49</v>
      </c>
    </row>
    <row r="7676" spans="1:4" ht="11.85" hidden="1" customHeight="1" outlineLevel="3" collapsed="1">
      <c r="A7676" s="1140"/>
      <c r="B7676" s="1145" t="s">
        <v>12159</v>
      </c>
      <c r="C7676" s="1140"/>
      <c r="D7676" s="1141">
        <v>32.49</v>
      </c>
    </row>
    <row r="7677" spans="1:4" ht="11.85" hidden="1" customHeight="1" outlineLevel="4">
      <c r="A7677" s="1165">
        <v>1.6</v>
      </c>
      <c r="B7677" s="1159" t="s">
        <v>12160</v>
      </c>
      <c r="C7677" s="1154" t="s">
        <v>763</v>
      </c>
      <c r="D7677" s="1156">
        <v>8.81</v>
      </c>
    </row>
    <row r="7678" spans="1:4" ht="11.85" hidden="1" customHeight="1" outlineLevel="4">
      <c r="A7678" s="1165">
        <v>1.9</v>
      </c>
      <c r="B7678" s="1159" t="s">
        <v>12161</v>
      </c>
      <c r="C7678" s="1154" t="s">
        <v>763</v>
      </c>
      <c r="D7678" s="1156">
        <v>10.46</v>
      </c>
    </row>
    <row r="7679" spans="1:4" ht="11.85" hidden="1" customHeight="1" outlineLevel="4">
      <c r="A7679" s="1165">
        <v>2.4</v>
      </c>
      <c r="B7679" s="1159" t="s">
        <v>12162</v>
      </c>
      <c r="C7679" s="1154" t="s">
        <v>763</v>
      </c>
      <c r="D7679" s="1156">
        <v>13.22</v>
      </c>
    </row>
    <row r="7680" spans="1:4" ht="11.85" hidden="1" customHeight="1" outlineLevel="4">
      <c r="A7680" s="1154" t="s">
        <v>9939</v>
      </c>
      <c r="B7680" s="1159" t="s">
        <v>12163</v>
      </c>
      <c r="C7680" s="1154" t="s">
        <v>763</v>
      </c>
      <c r="D7680" s="1156">
        <v>14.87</v>
      </c>
    </row>
    <row r="7681" spans="1:4" ht="11.85" hidden="1" customHeight="1" outlineLevel="4">
      <c r="A7681" s="1166">
        <v>2.95</v>
      </c>
      <c r="B7681" s="1159" t="s">
        <v>12164</v>
      </c>
      <c r="C7681" s="1154" t="s">
        <v>763</v>
      </c>
      <c r="D7681" s="1156">
        <v>16.25</v>
      </c>
    </row>
    <row r="7682" spans="1:4" ht="11.85" hidden="1" customHeight="1" outlineLevel="4">
      <c r="A7682" s="1154" t="s">
        <v>10008</v>
      </c>
      <c r="B7682" s="1159" t="s">
        <v>12165</v>
      </c>
      <c r="C7682" s="1154" t="s">
        <v>763</v>
      </c>
      <c r="D7682" s="1156">
        <v>17.07</v>
      </c>
    </row>
    <row r="7683" spans="1:4" ht="11.85" hidden="1" customHeight="1" outlineLevel="4">
      <c r="A7683" s="1154" t="s">
        <v>12166</v>
      </c>
      <c r="B7683" s="1159" t="s">
        <v>12167</v>
      </c>
      <c r="C7683" s="1154" t="s">
        <v>763</v>
      </c>
      <c r="D7683" s="1156">
        <v>17.68</v>
      </c>
    </row>
    <row r="7684" spans="1:4" ht="11.85" hidden="1" customHeight="1" outlineLevel="4">
      <c r="A7684" s="1154" t="s">
        <v>9946</v>
      </c>
      <c r="B7684" s="1159" t="s">
        <v>12168</v>
      </c>
      <c r="C7684" s="1154" t="s">
        <v>763</v>
      </c>
      <c r="D7684" s="1156">
        <v>17.62</v>
      </c>
    </row>
    <row r="7685" spans="1:4" ht="11.85" hidden="1" customHeight="1" outlineLevel="4">
      <c r="A7685" s="1165">
        <v>3.5</v>
      </c>
      <c r="B7685" s="1159" t="s">
        <v>12169</v>
      </c>
      <c r="C7685" s="1154" t="s">
        <v>763</v>
      </c>
      <c r="D7685" s="1156">
        <v>19.27</v>
      </c>
    </row>
    <row r="7686" spans="1:4" ht="11.85" hidden="1" customHeight="1" outlineLevel="4">
      <c r="A7686" s="1165">
        <v>4.3</v>
      </c>
      <c r="B7686" s="1159" t="s">
        <v>12170</v>
      </c>
      <c r="C7686" s="1154" t="s">
        <v>763</v>
      </c>
      <c r="D7686" s="1156">
        <v>23.68</v>
      </c>
    </row>
    <row r="7687" spans="1:4" ht="11.85" hidden="1" customHeight="1" outlineLevel="4">
      <c r="A7687" s="1160">
        <v>4</v>
      </c>
      <c r="B7687" s="1159" t="s">
        <v>12171</v>
      </c>
      <c r="C7687" s="1154" t="s">
        <v>763</v>
      </c>
      <c r="D7687" s="1156">
        <v>22.03</v>
      </c>
    </row>
    <row r="7688" spans="1:4" ht="11.85" hidden="1" customHeight="1" outlineLevel="4">
      <c r="A7688" s="1154" t="s">
        <v>9981</v>
      </c>
      <c r="B7688" s="1159" t="s">
        <v>12172</v>
      </c>
      <c r="C7688" s="1154" t="s">
        <v>763</v>
      </c>
      <c r="D7688" s="1156">
        <v>32.49</v>
      </c>
    </row>
    <row r="7689" spans="1:4" ht="11.85" hidden="1" customHeight="1" outlineLevel="3" collapsed="1">
      <c r="A7689" s="1140"/>
      <c r="B7689" s="1145" t="s">
        <v>12173</v>
      </c>
      <c r="C7689" s="1140"/>
      <c r="D7689" s="1141">
        <v>20.78</v>
      </c>
    </row>
    <row r="7690" spans="1:4" ht="11.85" hidden="1" customHeight="1" outlineLevel="4">
      <c r="A7690" s="1165">
        <v>1.6</v>
      </c>
      <c r="B7690" s="1159" t="s">
        <v>12174</v>
      </c>
      <c r="C7690" s="1154" t="s">
        <v>763</v>
      </c>
      <c r="D7690" s="1156">
        <v>5.64</v>
      </c>
    </row>
    <row r="7691" spans="1:4" ht="11.85" hidden="1" customHeight="1" outlineLevel="4">
      <c r="A7691" s="1165">
        <v>1.9</v>
      </c>
      <c r="B7691" s="1159" t="s">
        <v>12175</v>
      </c>
      <c r="C7691" s="1154" t="s">
        <v>763</v>
      </c>
      <c r="D7691" s="1156">
        <v>6.69</v>
      </c>
    </row>
    <row r="7692" spans="1:4" ht="11.85" hidden="1" customHeight="1" outlineLevel="4">
      <c r="A7692" s="1165">
        <v>2.4</v>
      </c>
      <c r="B7692" s="1159" t="s">
        <v>12176</v>
      </c>
      <c r="C7692" s="1154" t="s">
        <v>763</v>
      </c>
      <c r="D7692" s="1156">
        <v>8.4499999999999993</v>
      </c>
    </row>
    <row r="7693" spans="1:4" ht="11.85" hidden="1" customHeight="1" outlineLevel="4">
      <c r="A7693" s="1154" t="s">
        <v>9939</v>
      </c>
      <c r="B7693" s="1159" t="s">
        <v>12177</v>
      </c>
      <c r="C7693" s="1154" t="s">
        <v>763</v>
      </c>
      <c r="D7693" s="1156">
        <v>9.51</v>
      </c>
    </row>
    <row r="7694" spans="1:4" ht="11.85" hidden="1" customHeight="1" outlineLevel="4">
      <c r="A7694" s="1166">
        <v>2.95</v>
      </c>
      <c r="B7694" s="1159" t="s">
        <v>12178</v>
      </c>
      <c r="C7694" s="1154" t="s">
        <v>763</v>
      </c>
      <c r="D7694" s="1156">
        <v>10.39</v>
      </c>
    </row>
    <row r="7695" spans="1:4" ht="11.85" hidden="1" customHeight="1" outlineLevel="4">
      <c r="A7695" s="1154" t="s">
        <v>9946</v>
      </c>
      <c r="B7695" s="1159" t="s">
        <v>12179</v>
      </c>
      <c r="C7695" s="1154" t="s">
        <v>763</v>
      </c>
      <c r="D7695" s="1156">
        <v>11.27</v>
      </c>
    </row>
    <row r="7696" spans="1:4" ht="11.85" hidden="1" customHeight="1" outlineLevel="4">
      <c r="A7696" s="1165">
        <v>3.5</v>
      </c>
      <c r="B7696" s="1159" t="s">
        <v>12180</v>
      </c>
      <c r="C7696" s="1154" t="s">
        <v>763</v>
      </c>
      <c r="D7696" s="1156">
        <v>12.33</v>
      </c>
    </row>
    <row r="7697" spans="1:4" ht="11.85" hidden="1" customHeight="1" outlineLevel="4">
      <c r="A7697" s="1165">
        <v>4.3</v>
      </c>
      <c r="B7697" s="1159" t="s">
        <v>12181</v>
      </c>
      <c r="C7697" s="1154" t="s">
        <v>763</v>
      </c>
      <c r="D7697" s="1156">
        <v>15.14</v>
      </c>
    </row>
    <row r="7698" spans="1:4" ht="11.85" hidden="1" customHeight="1" outlineLevel="4">
      <c r="A7698" s="1160">
        <v>4</v>
      </c>
      <c r="B7698" s="1159" t="s">
        <v>12182</v>
      </c>
      <c r="C7698" s="1154" t="s">
        <v>763</v>
      </c>
      <c r="D7698" s="1156">
        <v>14.09</v>
      </c>
    </row>
    <row r="7699" spans="1:4" ht="11.85" hidden="1" customHeight="1" outlineLevel="4">
      <c r="A7699" s="1154" t="s">
        <v>9981</v>
      </c>
      <c r="B7699" s="1159" t="s">
        <v>12183</v>
      </c>
      <c r="C7699" s="1154" t="s">
        <v>763</v>
      </c>
      <c r="D7699" s="1156">
        <v>20.78</v>
      </c>
    </row>
    <row r="7700" spans="1:4" ht="11.85" hidden="1" customHeight="1" outlineLevel="2" collapsed="1">
      <c r="A7700" s="1140"/>
      <c r="B7700" s="1143" t="s">
        <v>12184</v>
      </c>
      <c r="C7700" s="1140"/>
      <c r="D7700" s="1141">
        <v>32.49</v>
      </c>
    </row>
    <row r="7701" spans="1:4" ht="11.85" hidden="1" customHeight="1" outlineLevel="3" collapsed="1">
      <c r="A7701" s="1140"/>
      <c r="B7701" s="1145" t="s">
        <v>12185</v>
      </c>
      <c r="C7701" s="1140"/>
      <c r="D7701" s="1141">
        <v>32.49</v>
      </c>
    </row>
    <row r="7702" spans="1:4" ht="11.85" hidden="1" customHeight="1" outlineLevel="4">
      <c r="A7702" s="1165">
        <v>1.6</v>
      </c>
      <c r="B7702" s="1159" t="s">
        <v>12186</v>
      </c>
      <c r="C7702" s="1154" t="s">
        <v>763</v>
      </c>
      <c r="D7702" s="1156">
        <v>8.81</v>
      </c>
    </row>
    <row r="7703" spans="1:4" ht="11.85" hidden="1" customHeight="1" outlineLevel="4">
      <c r="A7703" s="1165">
        <v>1.9</v>
      </c>
      <c r="B7703" s="1159" t="s">
        <v>12187</v>
      </c>
      <c r="C7703" s="1154" t="s">
        <v>763</v>
      </c>
      <c r="D7703" s="1156">
        <v>10.46</v>
      </c>
    </row>
    <row r="7704" spans="1:4" ht="11.85" hidden="1" customHeight="1" outlineLevel="4">
      <c r="A7704" s="1165">
        <v>2.4</v>
      </c>
      <c r="B7704" s="1159" t="s">
        <v>12188</v>
      </c>
      <c r="C7704" s="1154" t="s">
        <v>763</v>
      </c>
      <c r="D7704" s="1156">
        <v>13.22</v>
      </c>
    </row>
    <row r="7705" spans="1:4" ht="11.85" hidden="1" customHeight="1" outlineLevel="4">
      <c r="A7705" s="1165">
        <v>2.7</v>
      </c>
      <c r="B7705" s="1159" t="s">
        <v>12189</v>
      </c>
      <c r="C7705" s="1154" t="s">
        <v>763</v>
      </c>
      <c r="D7705" s="1156">
        <v>14.87</v>
      </c>
    </row>
    <row r="7706" spans="1:4" ht="11.85" hidden="1" customHeight="1" outlineLevel="4">
      <c r="A7706" s="1166">
        <v>2.95</v>
      </c>
      <c r="B7706" s="1159" t="s">
        <v>12190</v>
      </c>
      <c r="C7706" s="1154" t="s">
        <v>763</v>
      </c>
      <c r="D7706" s="1156">
        <v>16.25</v>
      </c>
    </row>
    <row r="7707" spans="1:4" ht="11.85" hidden="1" customHeight="1" outlineLevel="4">
      <c r="A7707" s="1165">
        <v>3.2</v>
      </c>
      <c r="B7707" s="1159" t="s">
        <v>12191</v>
      </c>
      <c r="C7707" s="1154" t="s">
        <v>763</v>
      </c>
      <c r="D7707" s="1156">
        <v>17.62</v>
      </c>
    </row>
    <row r="7708" spans="1:4" ht="11.85" hidden="1" customHeight="1" outlineLevel="4">
      <c r="A7708" s="1165">
        <v>4.3</v>
      </c>
      <c r="B7708" s="1159" t="s">
        <v>12192</v>
      </c>
      <c r="C7708" s="1154" t="s">
        <v>763</v>
      </c>
      <c r="D7708" s="1156">
        <v>23.68</v>
      </c>
    </row>
    <row r="7709" spans="1:4" ht="11.85" hidden="1" customHeight="1" outlineLevel="4">
      <c r="A7709" s="1160">
        <v>4</v>
      </c>
      <c r="B7709" s="1159" t="s">
        <v>12193</v>
      </c>
      <c r="C7709" s="1154" t="s">
        <v>763</v>
      </c>
      <c r="D7709" s="1156">
        <v>22.03</v>
      </c>
    </row>
    <row r="7710" spans="1:4" ht="11.85" hidden="1" customHeight="1" outlineLevel="4">
      <c r="A7710" s="1165">
        <v>5.9</v>
      </c>
      <c r="B7710" s="1159" t="s">
        <v>12194</v>
      </c>
      <c r="C7710" s="1154" t="s">
        <v>763</v>
      </c>
      <c r="D7710" s="1156">
        <v>32.49</v>
      </c>
    </row>
    <row r="7711" spans="1:4" ht="11.85" hidden="1" customHeight="1" outlineLevel="3" collapsed="1">
      <c r="A7711" s="1140"/>
      <c r="B7711" s="1145" t="s">
        <v>12195</v>
      </c>
      <c r="C7711" s="1140"/>
      <c r="D7711" s="1141">
        <v>20.78</v>
      </c>
    </row>
    <row r="7712" spans="1:4" ht="11.85" hidden="1" customHeight="1" outlineLevel="4">
      <c r="A7712" s="1154" t="s">
        <v>9929</v>
      </c>
      <c r="B7712" s="1159" t="s">
        <v>12196</v>
      </c>
      <c r="C7712" s="1154" t="s">
        <v>763</v>
      </c>
      <c r="D7712" s="1156">
        <v>5.64</v>
      </c>
    </row>
    <row r="7713" spans="1:4" ht="11.85" hidden="1" customHeight="1" outlineLevel="4">
      <c r="A7713" s="1154" t="s">
        <v>9933</v>
      </c>
      <c r="B7713" s="1159" t="s">
        <v>12197</v>
      </c>
      <c r="C7713" s="1154" t="s">
        <v>763</v>
      </c>
      <c r="D7713" s="1156">
        <v>6.69</v>
      </c>
    </row>
    <row r="7714" spans="1:4" ht="11.85" hidden="1" customHeight="1" outlineLevel="4">
      <c r="A7714" s="1154" t="s">
        <v>9937</v>
      </c>
      <c r="B7714" s="1159" t="s">
        <v>12198</v>
      </c>
      <c r="C7714" s="1154" t="s">
        <v>763</v>
      </c>
      <c r="D7714" s="1156">
        <v>8.4499999999999993</v>
      </c>
    </row>
    <row r="7715" spans="1:4" ht="11.85" hidden="1" customHeight="1" outlineLevel="4">
      <c r="A7715" s="1154" t="s">
        <v>9939</v>
      </c>
      <c r="B7715" s="1159" t="s">
        <v>12199</v>
      </c>
      <c r="C7715" s="1154" t="s">
        <v>763</v>
      </c>
      <c r="D7715" s="1156">
        <v>9.51</v>
      </c>
    </row>
    <row r="7716" spans="1:4" ht="11.85" hidden="1" customHeight="1" outlineLevel="4">
      <c r="A7716" s="1154" t="s">
        <v>9942</v>
      </c>
      <c r="B7716" s="1159" t="s">
        <v>12200</v>
      </c>
      <c r="C7716" s="1154" t="s">
        <v>763</v>
      </c>
      <c r="D7716" s="1156">
        <v>10.39</v>
      </c>
    </row>
    <row r="7717" spans="1:4" ht="11.85" hidden="1" customHeight="1" outlineLevel="4">
      <c r="A7717" s="1154" t="s">
        <v>9946</v>
      </c>
      <c r="B7717" s="1159" t="s">
        <v>12201</v>
      </c>
      <c r="C7717" s="1154" t="s">
        <v>763</v>
      </c>
      <c r="D7717" s="1156">
        <v>11.27</v>
      </c>
    </row>
    <row r="7718" spans="1:4" ht="11.85" hidden="1" customHeight="1" outlineLevel="4">
      <c r="A7718" s="1165">
        <v>3.5</v>
      </c>
      <c r="B7718" s="1159" t="s">
        <v>12202</v>
      </c>
      <c r="C7718" s="1154" t="s">
        <v>763</v>
      </c>
      <c r="D7718" s="1156">
        <v>12.33</v>
      </c>
    </row>
    <row r="7719" spans="1:4" ht="11.85" hidden="1" customHeight="1" outlineLevel="4">
      <c r="A7719" s="1165">
        <v>4.3</v>
      </c>
      <c r="B7719" s="1159" t="s">
        <v>12203</v>
      </c>
      <c r="C7719" s="1154" t="s">
        <v>763</v>
      </c>
      <c r="D7719" s="1156">
        <v>15.14</v>
      </c>
    </row>
    <row r="7720" spans="1:4" ht="11.85" hidden="1" customHeight="1" outlineLevel="4">
      <c r="A7720" s="1160">
        <v>4</v>
      </c>
      <c r="B7720" s="1159" t="s">
        <v>12204</v>
      </c>
      <c r="C7720" s="1154" t="s">
        <v>763</v>
      </c>
      <c r="D7720" s="1156">
        <v>14.09</v>
      </c>
    </row>
    <row r="7721" spans="1:4" ht="11.85" hidden="1" customHeight="1" outlineLevel="4">
      <c r="A7721" s="1154" t="s">
        <v>9981</v>
      </c>
      <c r="B7721" s="1159" t="s">
        <v>12205</v>
      </c>
      <c r="C7721" s="1154" t="s">
        <v>763</v>
      </c>
      <c r="D7721" s="1156">
        <v>20.78</v>
      </c>
    </row>
    <row r="7722" spans="1:4" ht="11.85" hidden="1" customHeight="1" outlineLevel="2" collapsed="1">
      <c r="A7722" s="1140"/>
      <c r="B7722" s="1143" t="s">
        <v>11059</v>
      </c>
      <c r="C7722" s="1140"/>
      <c r="D7722" s="1141">
        <v>32.49</v>
      </c>
    </row>
    <row r="7723" spans="1:4" ht="11.85" hidden="1" customHeight="1" outlineLevel="3" collapsed="1">
      <c r="A7723" s="1140"/>
      <c r="B7723" s="1145" t="s">
        <v>12206</v>
      </c>
      <c r="C7723" s="1140"/>
      <c r="D7723" s="1141">
        <v>32.49</v>
      </c>
    </row>
    <row r="7724" spans="1:4" ht="11.85" hidden="1" customHeight="1" outlineLevel="4">
      <c r="A7724" s="1165">
        <v>1.6</v>
      </c>
      <c r="B7724" s="1159" t="s">
        <v>12207</v>
      </c>
      <c r="C7724" s="1154" t="s">
        <v>763</v>
      </c>
      <c r="D7724" s="1156">
        <v>8.81</v>
      </c>
    </row>
    <row r="7725" spans="1:4" ht="11.85" hidden="1" customHeight="1" outlineLevel="4">
      <c r="A7725" s="1165">
        <v>1.9</v>
      </c>
      <c r="B7725" s="1159" t="s">
        <v>12208</v>
      </c>
      <c r="C7725" s="1154" t="s">
        <v>763</v>
      </c>
      <c r="D7725" s="1156">
        <v>10.46</v>
      </c>
    </row>
    <row r="7726" spans="1:4" ht="11.85" hidden="1" customHeight="1" outlineLevel="4">
      <c r="A7726" s="1165">
        <v>2.4</v>
      </c>
      <c r="B7726" s="1159" t="s">
        <v>12209</v>
      </c>
      <c r="C7726" s="1154" t="s">
        <v>763</v>
      </c>
      <c r="D7726" s="1156">
        <v>13.22</v>
      </c>
    </row>
    <row r="7727" spans="1:4" ht="11.85" hidden="1" customHeight="1" outlineLevel="4">
      <c r="A7727" s="1165">
        <v>2.7</v>
      </c>
      <c r="B7727" s="1159" t="s">
        <v>12210</v>
      </c>
      <c r="C7727" s="1154" t="s">
        <v>763</v>
      </c>
      <c r="D7727" s="1156">
        <v>14.87</v>
      </c>
    </row>
    <row r="7728" spans="1:4" ht="11.85" hidden="1" customHeight="1" outlineLevel="4">
      <c r="A7728" s="1166">
        <v>2.95</v>
      </c>
      <c r="B7728" s="1159" t="s">
        <v>12211</v>
      </c>
      <c r="C7728" s="1154" t="s">
        <v>763</v>
      </c>
      <c r="D7728" s="1156">
        <v>16.25</v>
      </c>
    </row>
    <row r="7729" spans="1:4" ht="11.85" hidden="1" customHeight="1" outlineLevel="4">
      <c r="A7729" s="1165">
        <v>3.2</v>
      </c>
      <c r="B7729" s="1159" t="s">
        <v>12212</v>
      </c>
      <c r="C7729" s="1154" t="s">
        <v>763</v>
      </c>
      <c r="D7729" s="1156">
        <v>17.62</v>
      </c>
    </row>
    <row r="7730" spans="1:4" ht="11.85" hidden="1" customHeight="1" outlineLevel="4">
      <c r="A7730" s="1165">
        <v>3.5</v>
      </c>
      <c r="B7730" s="1159" t="s">
        <v>12213</v>
      </c>
      <c r="C7730" s="1154" t="s">
        <v>763</v>
      </c>
      <c r="D7730" s="1156">
        <v>19.27</v>
      </c>
    </row>
    <row r="7731" spans="1:4" ht="11.85" hidden="1" customHeight="1" outlineLevel="4">
      <c r="A7731" s="1165">
        <v>4.3</v>
      </c>
      <c r="B7731" s="1159" t="s">
        <v>12214</v>
      </c>
      <c r="C7731" s="1154" t="s">
        <v>763</v>
      </c>
      <c r="D7731" s="1156">
        <v>23.68</v>
      </c>
    </row>
    <row r="7732" spans="1:4" ht="11.85" hidden="1" customHeight="1" outlineLevel="4">
      <c r="A7732" s="1160">
        <v>4</v>
      </c>
      <c r="B7732" s="1159" t="s">
        <v>12215</v>
      </c>
      <c r="C7732" s="1154" t="s">
        <v>763</v>
      </c>
      <c r="D7732" s="1156">
        <v>22.03</v>
      </c>
    </row>
    <row r="7733" spans="1:4" ht="11.85" hidden="1" customHeight="1" outlineLevel="4">
      <c r="A7733" s="1165">
        <v>5.9</v>
      </c>
      <c r="B7733" s="1159" t="s">
        <v>12216</v>
      </c>
      <c r="C7733" s="1154" t="s">
        <v>763</v>
      </c>
      <c r="D7733" s="1156">
        <v>32.49</v>
      </c>
    </row>
    <row r="7734" spans="1:4" ht="11.85" hidden="1" customHeight="1" outlineLevel="3" collapsed="1">
      <c r="A7734" s="1140"/>
      <c r="B7734" s="1145" t="s">
        <v>12217</v>
      </c>
      <c r="C7734" s="1140"/>
      <c r="D7734" s="1141">
        <v>20.78</v>
      </c>
    </row>
    <row r="7735" spans="1:4" ht="11.85" hidden="1" customHeight="1" outlineLevel="4">
      <c r="A7735" s="1154" t="s">
        <v>9929</v>
      </c>
      <c r="B7735" s="1159" t="s">
        <v>12218</v>
      </c>
      <c r="C7735" s="1154" t="s">
        <v>763</v>
      </c>
      <c r="D7735" s="1156">
        <v>5.64</v>
      </c>
    </row>
    <row r="7736" spans="1:4" ht="11.85" hidden="1" customHeight="1" outlineLevel="4">
      <c r="A7736" s="1154" t="s">
        <v>9933</v>
      </c>
      <c r="B7736" s="1159" t="s">
        <v>12219</v>
      </c>
      <c r="C7736" s="1154" t="s">
        <v>763</v>
      </c>
      <c r="D7736" s="1156">
        <v>6.69</v>
      </c>
    </row>
    <row r="7737" spans="1:4" ht="11.85" hidden="1" customHeight="1" outlineLevel="4">
      <c r="A7737" s="1154" t="s">
        <v>9937</v>
      </c>
      <c r="B7737" s="1159" t="s">
        <v>12220</v>
      </c>
      <c r="C7737" s="1154" t="s">
        <v>763</v>
      </c>
      <c r="D7737" s="1156">
        <v>8.4499999999999993</v>
      </c>
    </row>
    <row r="7738" spans="1:4" ht="11.85" hidden="1" customHeight="1" outlineLevel="4">
      <c r="A7738" s="1165">
        <v>2.7</v>
      </c>
      <c r="B7738" s="1159" t="s">
        <v>12221</v>
      </c>
      <c r="C7738" s="1154" t="s">
        <v>763</v>
      </c>
      <c r="D7738" s="1156">
        <v>9.51</v>
      </c>
    </row>
    <row r="7739" spans="1:4" ht="11.85" hidden="1" customHeight="1" outlineLevel="4">
      <c r="A7739" s="1154" t="s">
        <v>9942</v>
      </c>
      <c r="B7739" s="1159" t="s">
        <v>12222</v>
      </c>
      <c r="C7739" s="1154" t="s">
        <v>763</v>
      </c>
      <c r="D7739" s="1156">
        <v>10.39</v>
      </c>
    </row>
    <row r="7740" spans="1:4" ht="11.85" hidden="1" customHeight="1" outlineLevel="4">
      <c r="A7740" s="1165">
        <v>3.2</v>
      </c>
      <c r="B7740" s="1159" t="s">
        <v>12223</v>
      </c>
      <c r="C7740" s="1154" t="s">
        <v>763</v>
      </c>
      <c r="D7740" s="1156">
        <v>11.27</v>
      </c>
    </row>
    <row r="7741" spans="1:4" ht="11.85" hidden="1" customHeight="1" outlineLevel="4">
      <c r="A7741" s="1165">
        <v>3.5</v>
      </c>
      <c r="B7741" s="1159" t="s">
        <v>12224</v>
      </c>
      <c r="C7741" s="1154" t="s">
        <v>763</v>
      </c>
      <c r="D7741" s="1156">
        <v>12.33</v>
      </c>
    </row>
    <row r="7742" spans="1:4" ht="11.85" hidden="1" customHeight="1" outlineLevel="4">
      <c r="A7742" s="1165">
        <v>4.3</v>
      </c>
      <c r="B7742" s="1159" t="s">
        <v>12225</v>
      </c>
      <c r="C7742" s="1154" t="s">
        <v>763</v>
      </c>
      <c r="D7742" s="1156">
        <v>15.14</v>
      </c>
    </row>
    <row r="7743" spans="1:4" ht="11.85" hidden="1" customHeight="1" outlineLevel="4">
      <c r="A7743" s="1160">
        <v>4</v>
      </c>
      <c r="B7743" s="1159" t="s">
        <v>12226</v>
      </c>
      <c r="C7743" s="1154" t="s">
        <v>763</v>
      </c>
      <c r="D7743" s="1156">
        <v>14.09</v>
      </c>
    </row>
    <row r="7744" spans="1:4" ht="11.85" hidden="1" customHeight="1" outlineLevel="4">
      <c r="A7744" s="1154" t="s">
        <v>9981</v>
      </c>
      <c r="B7744" s="1159" t="s">
        <v>12227</v>
      </c>
      <c r="C7744" s="1154" t="s">
        <v>763</v>
      </c>
      <c r="D7744" s="1156">
        <v>20.78</v>
      </c>
    </row>
    <row r="7745" spans="1:4" ht="11.85" hidden="1" customHeight="1" outlineLevel="2" collapsed="1">
      <c r="A7745" s="1140"/>
      <c r="B7745" s="1143" t="s">
        <v>11100</v>
      </c>
      <c r="C7745" s="1140"/>
      <c r="D7745" s="1141">
        <v>32.49</v>
      </c>
    </row>
    <row r="7746" spans="1:4" ht="11.85" hidden="1" customHeight="1" outlineLevel="3" collapsed="1">
      <c r="A7746" s="1140"/>
      <c r="B7746" s="1145" t="s">
        <v>12228</v>
      </c>
      <c r="C7746" s="1140"/>
      <c r="D7746" s="1141">
        <v>32.49</v>
      </c>
    </row>
    <row r="7747" spans="1:4" ht="11.85" hidden="1" customHeight="1" outlineLevel="4">
      <c r="A7747" s="1154" t="s">
        <v>9929</v>
      </c>
      <c r="B7747" s="1159" t="s">
        <v>12229</v>
      </c>
      <c r="C7747" s="1154" t="s">
        <v>763</v>
      </c>
      <c r="D7747" s="1156">
        <v>8.81</v>
      </c>
    </row>
    <row r="7748" spans="1:4" ht="11.85" hidden="1" customHeight="1" outlineLevel="4">
      <c r="A7748" s="1154" t="s">
        <v>9933</v>
      </c>
      <c r="B7748" s="1159" t="s">
        <v>12230</v>
      </c>
      <c r="C7748" s="1154" t="s">
        <v>763</v>
      </c>
      <c r="D7748" s="1156">
        <v>10.46</v>
      </c>
    </row>
    <row r="7749" spans="1:4" ht="11.85" hidden="1" customHeight="1" outlineLevel="4">
      <c r="A7749" s="1154" t="s">
        <v>9937</v>
      </c>
      <c r="B7749" s="1159" t="s">
        <v>12231</v>
      </c>
      <c r="C7749" s="1154" t="s">
        <v>763</v>
      </c>
      <c r="D7749" s="1156">
        <v>13.22</v>
      </c>
    </row>
    <row r="7750" spans="1:4" ht="11.85" hidden="1" customHeight="1" outlineLevel="4">
      <c r="A7750" s="1154" t="s">
        <v>9939</v>
      </c>
      <c r="B7750" s="1159" t="s">
        <v>12232</v>
      </c>
      <c r="C7750" s="1154" t="s">
        <v>763</v>
      </c>
      <c r="D7750" s="1156">
        <v>14.87</v>
      </c>
    </row>
    <row r="7751" spans="1:4" ht="11.85" hidden="1" customHeight="1" outlineLevel="4">
      <c r="A7751" s="1154" t="s">
        <v>9942</v>
      </c>
      <c r="B7751" s="1159" t="s">
        <v>12233</v>
      </c>
      <c r="C7751" s="1154" t="s">
        <v>763</v>
      </c>
      <c r="D7751" s="1156">
        <v>16.25</v>
      </c>
    </row>
    <row r="7752" spans="1:4" ht="11.85" hidden="1" customHeight="1" outlineLevel="4">
      <c r="A7752" s="1165">
        <v>3.5</v>
      </c>
      <c r="B7752" s="1159" t="s">
        <v>12234</v>
      </c>
      <c r="C7752" s="1154" t="s">
        <v>763</v>
      </c>
      <c r="D7752" s="1156">
        <v>19.27</v>
      </c>
    </row>
    <row r="7753" spans="1:4" ht="11.85" hidden="1" customHeight="1" outlineLevel="4">
      <c r="A7753" s="1154" t="s">
        <v>9946</v>
      </c>
      <c r="B7753" s="1159" t="s">
        <v>12235</v>
      </c>
      <c r="C7753" s="1154" t="s">
        <v>763</v>
      </c>
      <c r="D7753" s="1156">
        <v>17.62</v>
      </c>
    </row>
    <row r="7754" spans="1:4" ht="11.85" hidden="1" customHeight="1" outlineLevel="4">
      <c r="A7754" s="1160">
        <v>4</v>
      </c>
      <c r="B7754" s="1159" t="s">
        <v>12236</v>
      </c>
      <c r="C7754" s="1154" t="s">
        <v>763</v>
      </c>
      <c r="D7754" s="1156">
        <v>22.03</v>
      </c>
    </row>
    <row r="7755" spans="1:4" ht="11.85" hidden="1" customHeight="1" outlineLevel="4">
      <c r="A7755" s="1165">
        <v>4.3</v>
      </c>
      <c r="B7755" s="1159" t="s">
        <v>12237</v>
      </c>
      <c r="C7755" s="1154" t="s">
        <v>763</v>
      </c>
      <c r="D7755" s="1156">
        <v>23.68</v>
      </c>
    </row>
    <row r="7756" spans="1:4" ht="11.85" hidden="1" customHeight="1" outlineLevel="4">
      <c r="A7756" s="1165">
        <v>5.9</v>
      </c>
      <c r="B7756" s="1159" t="s">
        <v>12238</v>
      </c>
      <c r="C7756" s="1154" t="s">
        <v>763</v>
      </c>
      <c r="D7756" s="1156">
        <v>32.49</v>
      </c>
    </row>
    <row r="7757" spans="1:4" ht="11.85" hidden="1" customHeight="1" outlineLevel="3" collapsed="1">
      <c r="A7757" s="1140"/>
      <c r="B7757" s="1145" t="s">
        <v>12239</v>
      </c>
      <c r="C7757" s="1140"/>
      <c r="D7757" s="1141">
        <v>20.78</v>
      </c>
    </row>
    <row r="7758" spans="1:4" ht="11.85" hidden="1" customHeight="1" outlineLevel="4">
      <c r="A7758" s="1154" t="s">
        <v>9929</v>
      </c>
      <c r="B7758" s="1159" t="s">
        <v>12240</v>
      </c>
      <c r="C7758" s="1154" t="s">
        <v>763</v>
      </c>
      <c r="D7758" s="1156">
        <v>5.64</v>
      </c>
    </row>
    <row r="7759" spans="1:4" ht="11.85" hidden="1" customHeight="1" outlineLevel="4">
      <c r="A7759" s="1154" t="s">
        <v>9933</v>
      </c>
      <c r="B7759" s="1159" t="s">
        <v>12241</v>
      </c>
      <c r="C7759" s="1154" t="s">
        <v>763</v>
      </c>
      <c r="D7759" s="1156">
        <v>6.69</v>
      </c>
    </row>
    <row r="7760" spans="1:4" ht="11.85" hidden="1" customHeight="1" outlineLevel="4">
      <c r="A7760" s="1154" t="s">
        <v>10511</v>
      </c>
      <c r="B7760" s="1159" t="s">
        <v>12242</v>
      </c>
      <c r="C7760" s="1154" t="s">
        <v>763</v>
      </c>
      <c r="D7760" s="1156">
        <v>10.210000000000001</v>
      </c>
    </row>
    <row r="7761" spans="1:4" ht="11.85" hidden="1" customHeight="1" outlineLevel="4">
      <c r="A7761" s="1154" t="s">
        <v>9937</v>
      </c>
      <c r="B7761" s="1159" t="s">
        <v>12243</v>
      </c>
      <c r="C7761" s="1154" t="s">
        <v>763</v>
      </c>
      <c r="D7761" s="1156">
        <v>8.4499999999999993</v>
      </c>
    </row>
    <row r="7762" spans="1:4" ht="11.85" hidden="1" customHeight="1" outlineLevel="4">
      <c r="A7762" s="1154" t="s">
        <v>9939</v>
      </c>
      <c r="B7762" s="1159" t="s">
        <v>12244</v>
      </c>
      <c r="C7762" s="1154" t="s">
        <v>763</v>
      </c>
      <c r="D7762" s="1156">
        <v>9.51</v>
      </c>
    </row>
    <row r="7763" spans="1:4" ht="11.85" hidden="1" customHeight="1" outlineLevel="4">
      <c r="A7763" s="1154" t="s">
        <v>9942</v>
      </c>
      <c r="B7763" s="1159" t="s">
        <v>12245</v>
      </c>
      <c r="C7763" s="1154" t="s">
        <v>763</v>
      </c>
      <c r="D7763" s="1156">
        <v>10.39</v>
      </c>
    </row>
    <row r="7764" spans="1:4" ht="11.85" hidden="1" customHeight="1" outlineLevel="4">
      <c r="A7764" s="1165">
        <v>3.5</v>
      </c>
      <c r="B7764" s="1159" t="s">
        <v>12246</v>
      </c>
      <c r="C7764" s="1154" t="s">
        <v>763</v>
      </c>
      <c r="D7764" s="1156">
        <v>12.33</v>
      </c>
    </row>
    <row r="7765" spans="1:4" ht="11.85" hidden="1" customHeight="1" outlineLevel="4">
      <c r="A7765" s="1154" t="s">
        <v>9946</v>
      </c>
      <c r="B7765" s="1159" t="s">
        <v>12247</v>
      </c>
      <c r="C7765" s="1154" t="s">
        <v>763</v>
      </c>
      <c r="D7765" s="1156">
        <v>11.27</v>
      </c>
    </row>
    <row r="7766" spans="1:4" ht="11.85" hidden="1" customHeight="1" outlineLevel="4">
      <c r="A7766" s="1160">
        <v>4</v>
      </c>
      <c r="B7766" s="1159" t="s">
        <v>12248</v>
      </c>
      <c r="C7766" s="1154" t="s">
        <v>763</v>
      </c>
      <c r="D7766" s="1156">
        <v>14.09</v>
      </c>
    </row>
    <row r="7767" spans="1:4" ht="11.85" hidden="1" customHeight="1" outlineLevel="4">
      <c r="A7767" s="1165">
        <v>4.3</v>
      </c>
      <c r="B7767" s="1159" t="s">
        <v>12249</v>
      </c>
      <c r="C7767" s="1154" t="s">
        <v>763</v>
      </c>
      <c r="D7767" s="1156">
        <v>15.14</v>
      </c>
    </row>
    <row r="7768" spans="1:4" ht="11.85" hidden="1" customHeight="1" outlineLevel="4">
      <c r="A7768" s="1154" t="s">
        <v>9981</v>
      </c>
      <c r="B7768" s="1159" t="s">
        <v>12250</v>
      </c>
      <c r="C7768" s="1154" t="s">
        <v>763</v>
      </c>
      <c r="D7768" s="1156">
        <v>20.78</v>
      </c>
    </row>
    <row r="7769" spans="1:4" ht="11.85" hidden="1" customHeight="1" outlineLevel="2" collapsed="1">
      <c r="A7769" s="1140"/>
      <c r="B7769" s="1143" t="s">
        <v>11139</v>
      </c>
      <c r="C7769" s="1140"/>
      <c r="D7769" s="1141">
        <v>32.49</v>
      </c>
    </row>
    <row r="7770" spans="1:4" ht="11.85" hidden="1" customHeight="1" outlineLevel="3" collapsed="1">
      <c r="A7770" s="1140"/>
      <c r="B7770" s="1145" t="s">
        <v>12251</v>
      </c>
      <c r="C7770" s="1140"/>
      <c r="D7770" s="1141">
        <v>32.49</v>
      </c>
    </row>
    <row r="7771" spans="1:4" ht="11.85" hidden="1" customHeight="1" outlineLevel="4">
      <c r="A7771" s="1165">
        <v>1.6</v>
      </c>
      <c r="B7771" s="1159" t="s">
        <v>12252</v>
      </c>
      <c r="C7771" s="1154" t="s">
        <v>763</v>
      </c>
      <c r="D7771" s="1156">
        <v>8.81</v>
      </c>
    </row>
    <row r="7772" spans="1:4" ht="11.85" hidden="1" customHeight="1" outlineLevel="4">
      <c r="A7772" s="1165">
        <v>1.9</v>
      </c>
      <c r="B7772" s="1159" t="s">
        <v>12253</v>
      </c>
      <c r="C7772" s="1154" t="s">
        <v>763</v>
      </c>
      <c r="D7772" s="1156">
        <v>10.46</v>
      </c>
    </row>
    <row r="7773" spans="1:4" ht="11.85" hidden="1" customHeight="1" outlineLevel="4">
      <c r="A7773" s="1165">
        <v>2.4</v>
      </c>
      <c r="B7773" s="1159" t="s">
        <v>12254</v>
      </c>
      <c r="C7773" s="1154" t="s">
        <v>763</v>
      </c>
      <c r="D7773" s="1156">
        <v>13.22</v>
      </c>
    </row>
    <row r="7774" spans="1:4" ht="11.85" hidden="1" customHeight="1" outlineLevel="4">
      <c r="A7774" s="1165">
        <v>2.7</v>
      </c>
      <c r="B7774" s="1159" t="s">
        <v>12255</v>
      </c>
      <c r="C7774" s="1154" t="s">
        <v>763</v>
      </c>
      <c r="D7774" s="1156">
        <v>14.87</v>
      </c>
    </row>
    <row r="7775" spans="1:4" ht="11.85" hidden="1" customHeight="1" outlineLevel="4">
      <c r="A7775" s="1166">
        <v>2.95</v>
      </c>
      <c r="B7775" s="1159" t="s">
        <v>12256</v>
      </c>
      <c r="C7775" s="1154" t="s">
        <v>763</v>
      </c>
      <c r="D7775" s="1156">
        <v>16.25</v>
      </c>
    </row>
    <row r="7776" spans="1:4" ht="11.85" hidden="1" customHeight="1" outlineLevel="4">
      <c r="A7776" s="1165">
        <v>3.2</v>
      </c>
      <c r="B7776" s="1159" t="s">
        <v>12257</v>
      </c>
      <c r="C7776" s="1154" t="s">
        <v>763</v>
      </c>
      <c r="D7776" s="1156">
        <v>17.62</v>
      </c>
    </row>
    <row r="7777" spans="1:4" ht="11.85" hidden="1" customHeight="1" outlineLevel="4">
      <c r="A7777" s="1165">
        <v>3.5</v>
      </c>
      <c r="B7777" s="1159" t="s">
        <v>12258</v>
      </c>
      <c r="C7777" s="1154" t="s">
        <v>763</v>
      </c>
      <c r="D7777" s="1156">
        <v>19.27</v>
      </c>
    </row>
    <row r="7778" spans="1:4" ht="11.85" hidden="1" customHeight="1" outlineLevel="4">
      <c r="A7778" s="1160">
        <v>4</v>
      </c>
      <c r="B7778" s="1159" t="s">
        <v>12259</v>
      </c>
      <c r="C7778" s="1154" t="s">
        <v>763</v>
      </c>
      <c r="D7778" s="1156">
        <v>22.03</v>
      </c>
    </row>
    <row r="7779" spans="1:4" ht="11.85" hidden="1" customHeight="1" outlineLevel="4">
      <c r="A7779" s="1165">
        <v>4.3</v>
      </c>
      <c r="B7779" s="1159" t="s">
        <v>12260</v>
      </c>
      <c r="C7779" s="1154" t="s">
        <v>763</v>
      </c>
      <c r="D7779" s="1156">
        <v>23.68</v>
      </c>
    </row>
    <row r="7780" spans="1:4" ht="11.85" hidden="1" customHeight="1" outlineLevel="4">
      <c r="A7780" s="1154" t="s">
        <v>9981</v>
      </c>
      <c r="B7780" s="1159" t="s">
        <v>12261</v>
      </c>
      <c r="C7780" s="1154" t="s">
        <v>763</v>
      </c>
      <c r="D7780" s="1156">
        <v>32.49</v>
      </c>
    </row>
    <row r="7781" spans="1:4" ht="11.85" hidden="1" customHeight="1" outlineLevel="3" collapsed="1">
      <c r="A7781" s="1140"/>
      <c r="B7781" s="1145" t="s">
        <v>12262</v>
      </c>
      <c r="C7781" s="1140"/>
      <c r="D7781" s="1141">
        <v>20.78</v>
      </c>
    </row>
    <row r="7782" spans="1:4" ht="11.85" hidden="1" customHeight="1" outlineLevel="4">
      <c r="A7782" s="1165">
        <v>1.6</v>
      </c>
      <c r="B7782" s="1159" t="s">
        <v>12263</v>
      </c>
      <c r="C7782" s="1154" t="s">
        <v>763</v>
      </c>
      <c r="D7782" s="1156">
        <v>5.64</v>
      </c>
    </row>
    <row r="7783" spans="1:4" ht="11.85" hidden="1" customHeight="1" outlineLevel="4">
      <c r="A7783" s="1165">
        <v>1.9</v>
      </c>
      <c r="B7783" s="1159" t="s">
        <v>12264</v>
      </c>
      <c r="C7783" s="1154" t="s">
        <v>763</v>
      </c>
      <c r="D7783" s="1156">
        <v>6.69</v>
      </c>
    </row>
    <row r="7784" spans="1:4" ht="11.85" hidden="1" customHeight="1" outlineLevel="4">
      <c r="A7784" s="1165">
        <v>2.4</v>
      </c>
      <c r="B7784" s="1159" t="s">
        <v>12265</v>
      </c>
      <c r="C7784" s="1154" t="s">
        <v>763</v>
      </c>
      <c r="D7784" s="1156">
        <v>8.4499999999999993</v>
      </c>
    </row>
    <row r="7785" spans="1:4" ht="11.85" hidden="1" customHeight="1" outlineLevel="4">
      <c r="A7785" s="1165">
        <v>2.7</v>
      </c>
      <c r="B7785" s="1159" t="s">
        <v>12266</v>
      </c>
      <c r="C7785" s="1154" t="s">
        <v>763</v>
      </c>
      <c r="D7785" s="1156">
        <v>9.51</v>
      </c>
    </row>
    <row r="7786" spans="1:4" ht="11.85" hidden="1" customHeight="1" outlineLevel="4">
      <c r="A7786" s="1166">
        <v>2.95</v>
      </c>
      <c r="B7786" s="1159" t="s">
        <v>12267</v>
      </c>
      <c r="C7786" s="1154" t="s">
        <v>763</v>
      </c>
      <c r="D7786" s="1156">
        <v>10.39</v>
      </c>
    </row>
    <row r="7787" spans="1:4" ht="11.85" hidden="1" customHeight="1" outlineLevel="4">
      <c r="A7787" s="1165">
        <v>3.2</v>
      </c>
      <c r="B7787" s="1159" t="s">
        <v>12268</v>
      </c>
      <c r="C7787" s="1154" t="s">
        <v>763</v>
      </c>
      <c r="D7787" s="1156">
        <v>11.27</v>
      </c>
    </row>
    <row r="7788" spans="1:4" ht="11.85" hidden="1" customHeight="1" outlineLevel="4">
      <c r="A7788" s="1165">
        <v>3.5</v>
      </c>
      <c r="B7788" s="1159" t="s">
        <v>12269</v>
      </c>
      <c r="C7788" s="1154" t="s">
        <v>763</v>
      </c>
      <c r="D7788" s="1156">
        <v>12.33</v>
      </c>
    </row>
    <row r="7789" spans="1:4" ht="11.85" hidden="1" customHeight="1" outlineLevel="4">
      <c r="A7789" s="1160">
        <v>4</v>
      </c>
      <c r="B7789" s="1159" t="s">
        <v>12270</v>
      </c>
      <c r="C7789" s="1154" t="s">
        <v>763</v>
      </c>
      <c r="D7789" s="1156">
        <v>14.09</v>
      </c>
    </row>
    <row r="7790" spans="1:4" ht="11.85" hidden="1" customHeight="1" outlineLevel="4">
      <c r="A7790" s="1165">
        <v>4.3</v>
      </c>
      <c r="B7790" s="1159" t="s">
        <v>12271</v>
      </c>
      <c r="C7790" s="1154" t="s">
        <v>763</v>
      </c>
      <c r="D7790" s="1156">
        <v>15.14</v>
      </c>
    </row>
    <row r="7791" spans="1:4" ht="11.85" hidden="1" customHeight="1" outlineLevel="4">
      <c r="A7791" s="1154" t="s">
        <v>9981</v>
      </c>
      <c r="B7791" s="1159" t="s">
        <v>12272</v>
      </c>
      <c r="C7791" s="1154" t="s">
        <v>763</v>
      </c>
      <c r="D7791" s="1156">
        <v>20.78</v>
      </c>
    </row>
    <row r="7792" spans="1:4" ht="11.85" hidden="1" customHeight="1" outlineLevel="2" collapsed="1">
      <c r="A7792" s="1140"/>
      <c r="B7792" s="1143" t="s">
        <v>11176</v>
      </c>
      <c r="C7792" s="1140"/>
      <c r="D7792" s="1141">
        <v>38.81</v>
      </c>
    </row>
    <row r="7793" spans="1:4" ht="11.85" hidden="1" customHeight="1" outlineLevel="3" collapsed="1">
      <c r="A7793" s="1140"/>
      <c r="B7793" s="1145" t="s">
        <v>12273</v>
      </c>
      <c r="C7793" s="1140"/>
      <c r="D7793" s="1141">
        <v>38.81</v>
      </c>
    </row>
    <row r="7794" spans="1:4" ht="11.85" hidden="1" customHeight="1" outlineLevel="4">
      <c r="A7794" s="1165">
        <v>1.6</v>
      </c>
      <c r="B7794" s="1159" t="s">
        <v>12274</v>
      </c>
      <c r="C7794" s="1154" t="s">
        <v>763</v>
      </c>
      <c r="D7794" s="1156">
        <v>10.52</v>
      </c>
    </row>
    <row r="7795" spans="1:4" ht="11.85" hidden="1" customHeight="1" outlineLevel="4">
      <c r="A7795" s="1165">
        <v>1.9</v>
      </c>
      <c r="B7795" s="1159" t="s">
        <v>12275</v>
      </c>
      <c r="C7795" s="1154" t="s">
        <v>763</v>
      </c>
      <c r="D7795" s="1156">
        <v>12.5</v>
      </c>
    </row>
    <row r="7796" spans="1:4" ht="11.85" hidden="1" customHeight="1" outlineLevel="4">
      <c r="A7796" s="1165">
        <v>2.4</v>
      </c>
      <c r="B7796" s="1159" t="s">
        <v>12276</v>
      </c>
      <c r="C7796" s="1154" t="s">
        <v>763</v>
      </c>
      <c r="D7796" s="1156">
        <v>15.79</v>
      </c>
    </row>
    <row r="7797" spans="1:4" ht="11.85" hidden="1" customHeight="1" outlineLevel="4">
      <c r="A7797" s="1165">
        <v>2.7</v>
      </c>
      <c r="B7797" s="1159" t="s">
        <v>12277</v>
      </c>
      <c r="C7797" s="1154" t="s">
        <v>763</v>
      </c>
      <c r="D7797" s="1156">
        <v>17.760000000000002</v>
      </c>
    </row>
    <row r="7798" spans="1:4" ht="11.85" hidden="1" customHeight="1" outlineLevel="4">
      <c r="A7798" s="1166">
        <v>2.95</v>
      </c>
      <c r="B7798" s="1159" t="s">
        <v>12278</v>
      </c>
      <c r="C7798" s="1154" t="s">
        <v>763</v>
      </c>
      <c r="D7798" s="1156">
        <v>19.41</v>
      </c>
    </row>
    <row r="7799" spans="1:4" ht="11.85" hidden="1" customHeight="1" outlineLevel="4">
      <c r="A7799" s="1165">
        <v>3.2</v>
      </c>
      <c r="B7799" s="1159" t="s">
        <v>12279</v>
      </c>
      <c r="C7799" s="1154" t="s">
        <v>763</v>
      </c>
      <c r="D7799" s="1156">
        <v>21.05</v>
      </c>
    </row>
    <row r="7800" spans="1:4" ht="11.85" hidden="1" customHeight="1" outlineLevel="4">
      <c r="A7800" s="1165">
        <v>3.5</v>
      </c>
      <c r="B7800" s="1159" t="s">
        <v>12280</v>
      </c>
      <c r="C7800" s="1154" t="s">
        <v>763</v>
      </c>
      <c r="D7800" s="1156">
        <v>23.02</v>
      </c>
    </row>
    <row r="7801" spans="1:4" ht="11.85" hidden="1" customHeight="1" outlineLevel="4">
      <c r="A7801" s="1165">
        <v>4</v>
      </c>
      <c r="B7801" s="1159" t="s">
        <v>12281</v>
      </c>
      <c r="C7801" s="1154" t="s">
        <v>763</v>
      </c>
      <c r="D7801" s="1156">
        <v>26.31</v>
      </c>
    </row>
    <row r="7802" spans="1:4" ht="11.85" hidden="1" customHeight="1" outlineLevel="4">
      <c r="A7802" s="1165">
        <v>4.3</v>
      </c>
      <c r="B7802" s="1159" t="s">
        <v>12282</v>
      </c>
      <c r="C7802" s="1154" t="s">
        <v>763</v>
      </c>
      <c r="D7802" s="1156">
        <v>28.29</v>
      </c>
    </row>
    <row r="7803" spans="1:4" ht="11.85" hidden="1" customHeight="1" outlineLevel="4">
      <c r="A7803" s="1165">
        <v>5.9</v>
      </c>
      <c r="B7803" s="1159" t="s">
        <v>12283</v>
      </c>
      <c r="C7803" s="1154" t="s">
        <v>763</v>
      </c>
      <c r="D7803" s="1156">
        <v>38.81</v>
      </c>
    </row>
    <row r="7804" spans="1:4" ht="11.85" hidden="1" customHeight="1" outlineLevel="3" collapsed="1">
      <c r="A7804" s="1140"/>
      <c r="B7804" s="1145" t="s">
        <v>12284</v>
      </c>
      <c r="C7804" s="1140"/>
      <c r="D7804" s="1141">
        <v>18.27</v>
      </c>
    </row>
    <row r="7805" spans="1:4" ht="11.85" hidden="1" customHeight="1" outlineLevel="4">
      <c r="A7805" s="1165">
        <v>1.6</v>
      </c>
      <c r="B7805" s="1159" t="s">
        <v>12285</v>
      </c>
      <c r="C7805" s="1154" t="s">
        <v>763</v>
      </c>
      <c r="D7805" s="1156">
        <v>4.95</v>
      </c>
    </row>
    <row r="7806" spans="1:4" ht="11.85" hidden="1" customHeight="1" outlineLevel="4">
      <c r="A7806" s="1165">
        <v>1.9</v>
      </c>
      <c r="B7806" s="1159" t="s">
        <v>12286</v>
      </c>
      <c r="C7806" s="1154" t="s">
        <v>763</v>
      </c>
      <c r="D7806" s="1156">
        <v>5.88</v>
      </c>
    </row>
    <row r="7807" spans="1:4" ht="11.85" hidden="1" customHeight="1" outlineLevel="4">
      <c r="A7807" s="1165">
        <v>2.4</v>
      </c>
      <c r="B7807" s="1159" t="s">
        <v>12287</v>
      </c>
      <c r="C7807" s="1154" t="s">
        <v>763</v>
      </c>
      <c r="D7807" s="1156">
        <v>7.43</v>
      </c>
    </row>
    <row r="7808" spans="1:4" ht="11.85" hidden="1" customHeight="1" outlineLevel="4">
      <c r="A7808" s="1165">
        <v>2.7</v>
      </c>
      <c r="B7808" s="1159" t="s">
        <v>12288</v>
      </c>
      <c r="C7808" s="1154" t="s">
        <v>763</v>
      </c>
      <c r="D7808" s="1156">
        <v>8.36</v>
      </c>
    </row>
    <row r="7809" spans="1:4" ht="11.85" hidden="1" customHeight="1" outlineLevel="4">
      <c r="A7809" s="1166">
        <v>2.95</v>
      </c>
      <c r="B7809" s="1159" t="s">
        <v>12289</v>
      </c>
      <c r="C7809" s="1154" t="s">
        <v>763</v>
      </c>
      <c r="D7809" s="1156">
        <v>9.14</v>
      </c>
    </row>
    <row r="7810" spans="1:4" ht="11.85" hidden="1" customHeight="1" outlineLevel="4">
      <c r="A7810" s="1165">
        <v>3.2</v>
      </c>
      <c r="B7810" s="1159" t="s">
        <v>12290</v>
      </c>
      <c r="C7810" s="1154" t="s">
        <v>763</v>
      </c>
      <c r="D7810" s="1156">
        <v>9.91</v>
      </c>
    </row>
    <row r="7811" spans="1:4" ht="11.85" hidden="1" customHeight="1" outlineLevel="4">
      <c r="A7811" s="1165">
        <v>3.5</v>
      </c>
      <c r="B7811" s="1159" t="s">
        <v>12291</v>
      </c>
      <c r="C7811" s="1154" t="s">
        <v>763</v>
      </c>
      <c r="D7811" s="1156">
        <v>10.84</v>
      </c>
    </row>
    <row r="7812" spans="1:4" ht="11.85" hidden="1" customHeight="1" outlineLevel="4">
      <c r="A7812" s="1165">
        <v>4</v>
      </c>
      <c r="B7812" s="1159" t="s">
        <v>12292</v>
      </c>
      <c r="C7812" s="1154" t="s">
        <v>763</v>
      </c>
      <c r="D7812" s="1156">
        <v>12.39</v>
      </c>
    </row>
    <row r="7813" spans="1:4" ht="11.85" hidden="1" customHeight="1" outlineLevel="4">
      <c r="A7813" s="1165">
        <v>4.3</v>
      </c>
      <c r="B7813" s="1159" t="s">
        <v>12293</v>
      </c>
      <c r="C7813" s="1154" t="s">
        <v>763</v>
      </c>
      <c r="D7813" s="1156">
        <v>13.32</v>
      </c>
    </row>
    <row r="7814" spans="1:4" ht="11.85" hidden="1" customHeight="1" outlineLevel="4">
      <c r="A7814" s="1165">
        <v>5.9</v>
      </c>
      <c r="B7814" s="1159" t="s">
        <v>12294</v>
      </c>
      <c r="C7814" s="1154" t="s">
        <v>763</v>
      </c>
      <c r="D7814" s="1156">
        <v>18.27</v>
      </c>
    </row>
    <row r="7815" spans="1:4" ht="11.85" hidden="1" customHeight="1" outlineLevel="2" collapsed="1">
      <c r="A7815" s="1140"/>
      <c r="B7815" s="1143" t="s">
        <v>11220</v>
      </c>
      <c r="C7815" s="1140"/>
      <c r="D7815" s="1141">
        <v>38.81</v>
      </c>
    </row>
    <row r="7816" spans="1:4" ht="11.85" hidden="1" customHeight="1" outlineLevel="3" collapsed="1">
      <c r="A7816" s="1140"/>
      <c r="B7816" s="1145" t="s">
        <v>12295</v>
      </c>
      <c r="C7816" s="1140"/>
      <c r="D7816" s="1141">
        <v>38.81</v>
      </c>
    </row>
    <row r="7817" spans="1:4" ht="11.85" hidden="1" customHeight="1" outlineLevel="4">
      <c r="A7817" s="1166">
        <v>1.59</v>
      </c>
      <c r="B7817" s="1159" t="s">
        <v>12296</v>
      </c>
      <c r="C7817" s="1154" t="s">
        <v>763</v>
      </c>
      <c r="D7817" s="1156">
        <v>10.46</v>
      </c>
    </row>
    <row r="7818" spans="1:4" ht="11.85" hidden="1" customHeight="1" outlineLevel="4">
      <c r="A7818" s="1165">
        <v>1.6</v>
      </c>
      <c r="B7818" s="1159" t="s">
        <v>12297</v>
      </c>
      <c r="C7818" s="1154" t="s">
        <v>763</v>
      </c>
      <c r="D7818" s="1156">
        <v>10.52</v>
      </c>
    </row>
    <row r="7819" spans="1:4" ht="11.85" hidden="1" customHeight="1" outlineLevel="4">
      <c r="A7819" s="1165">
        <v>1.9</v>
      </c>
      <c r="B7819" s="1159" t="s">
        <v>12298</v>
      </c>
      <c r="C7819" s="1154" t="s">
        <v>763</v>
      </c>
      <c r="D7819" s="1156">
        <v>12.5</v>
      </c>
    </row>
    <row r="7820" spans="1:4" ht="11.85" hidden="1" customHeight="1" outlineLevel="4">
      <c r="A7820" s="1165">
        <v>2.4</v>
      </c>
      <c r="B7820" s="1159" t="s">
        <v>12299</v>
      </c>
      <c r="C7820" s="1154" t="s">
        <v>763</v>
      </c>
      <c r="D7820" s="1156">
        <v>15.79</v>
      </c>
    </row>
    <row r="7821" spans="1:4" ht="11.85" hidden="1" customHeight="1" outlineLevel="4">
      <c r="A7821" s="1165">
        <v>2.7</v>
      </c>
      <c r="B7821" s="1159" t="s">
        <v>12300</v>
      </c>
      <c r="C7821" s="1154" t="s">
        <v>763</v>
      </c>
      <c r="D7821" s="1156">
        <v>17.760000000000002</v>
      </c>
    </row>
    <row r="7822" spans="1:4" ht="11.85" hidden="1" customHeight="1" outlineLevel="4">
      <c r="A7822" s="1166">
        <v>2.95</v>
      </c>
      <c r="B7822" s="1159" t="s">
        <v>12301</v>
      </c>
      <c r="C7822" s="1154" t="s">
        <v>763</v>
      </c>
      <c r="D7822" s="1156">
        <v>19.41</v>
      </c>
    </row>
    <row r="7823" spans="1:4" ht="11.85" hidden="1" customHeight="1" outlineLevel="4">
      <c r="A7823" s="1165">
        <v>3.2</v>
      </c>
      <c r="B7823" s="1159" t="s">
        <v>12302</v>
      </c>
      <c r="C7823" s="1154" t="s">
        <v>763</v>
      </c>
      <c r="D7823" s="1156">
        <v>21.05</v>
      </c>
    </row>
    <row r="7824" spans="1:4" ht="11.85" hidden="1" customHeight="1" outlineLevel="4">
      <c r="A7824" s="1165">
        <v>3.5</v>
      </c>
      <c r="B7824" s="1159" t="s">
        <v>12303</v>
      </c>
      <c r="C7824" s="1154" t="s">
        <v>763</v>
      </c>
      <c r="D7824" s="1156">
        <v>23.02</v>
      </c>
    </row>
    <row r="7825" spans="1:4" ht="11.85" hidden="1" customHeight="1" outlineLevel="4">
      <c r="A7825" s="1165">
        <v>4.3</v>
      </c>
      <c r="B7825" s="1159" t="s">
        <v>12304</v>
      </c>
      <c r="C7825" s="1154" t="s">
        <v>763</v>
      </c>
      <c r="D7825" s="1156">
        <v>28.29</v>
      </c>
    </row>
    <row r="7826" spans="1:4" ht="11.85" hidden="1" customHeight="1" outlineLevel="4">
      <c r="A7826" s="1160">
        <v>4</v>
      </c>
      <c r="B7826" s="1159" t="s">
        <v>12305</v>
      </c>
      <c r="C7826" s="1154" t="s">
        <v>763</v>
      </c>
      <c r="D7826" s="1156">
        <v>26.31</v>
      </c>
    </row>
    <row r="7827" spans="1:4" ht="11.85" hidden="1" customHeight="1" outlineLevel="4">
      <c r="A7827" s="1165">
        <v>5.9</v>
      </c>
      <c r="B7827" s="1159" t="s">
        <v>12306</v>
      </c>
      <c r="C7827" s="1154" t="s">
        <v>763</v>
      </c>
      <c r="D7827" s="1156">
        <v>38.81</v>
      </c>
    </row>
    <row r="7828" spans="1:4" ht="11.85" hidden="1" customHeight="1" outlineLevel="3" collapsed="1">
      <c r="A7828" s="1140"/>
      <c r="B7828" s="1145" t="s">
        <v>12307</v>
      </c>
      <c r="C7828" s="1140"/>
      <c r="D7828" s="1141">
        <v>18.27</v>
      </c>
    </row>
    <row r="7829" spans="1:4" ht="11.85" hidden="1" customHeight="1" outlineLevel="4">
      <c r="A7829" s="1165">
        <v>1.6</v>
      </c>
      <c r="B7829" s="1159" t="s">
        <v>12308</v>
      </c>
      <c r="C7829" s="1154" t="s">
        <v>763</v>
      </c>
      <c r="D7829" s="1156">
        <v>4.95</v>
      </c>
    </row>
    <row r="7830" spans="1:4" ht="11.85" hidden="1" customHeight="1" outlineLevel="4">
      <c r="A7830" s="1165">
        <v>1.9</v>
      </c>
      <c r="B7830" s="1159" t="s">
        <v>12309</v>
      </c>
      <c r="C7830" s="1154" t="s">
        <v>763</v>
      </c>
      <c r="D7830" s="1156">
        <v>5.88</v>
      </c>
    </row>
    <row r="7831" spans="1:4" ht="11.85" hidden="1" customHeight="1" outlineLevel="4">
      <c r="A7831" s="1165">
        <v>2.4</v>
      </c>
      <c r="B7831" s="1159" t="s">
        <v>12310</v>
      </c>
      <c r="C7831" s="1154" t="s">
        <v>763</v>
      </c>
      <c r="D7831" s="1156">
        <v>7.43</v>
      </c>
    </row>
    <row r="7832" spans="1:4" ht="11.85" hidden="1" customHeight="1" outlineLevel="4">
      <c r="A7832" s="1165">
        <v>2.7</v>
      </c>
      <c r="B7832" s="1159" t="s">
        <v>12311</v>
      </c>
      <c r="C7832" s="1154" t="s">
        <v>763</v>
      </c>
      <c r="D7832" s="1156">
        <v>8.36</v>
      </c>
    </row>
    <row r="7833" spans="1:4" ht="11.85" hidden="1" customHeight="1" outlineLevel="4">
      <c r="A7833" s="1166">
        <v>2.95</v>
      </c>
      <c r="B7833" s="1159" t="s">
        <v>12312</v>
      </c>
      <c r="C7833" s="1154" t="s">
        <v>763</v>
      </c>
      <c r="D7833" s="1156">
        <v>9.14</v>
      </c>
    </row>
    <row r="7834" spans="1:4" ht="11.85" hidden="1" customHeight="1" outlineLevel="4">
      <c r="A7834" s="1165">
        <v>3.2</v>
      </c>
      <c r="B7834" s="1159" t="s">
        <v>12313</v>
      </c>
      <c r="C7834" s="1154" t="s">
        <v>763</v>
      </c>
      <c r="D7834" s="1156">
        <v>9.91</v>
      </c>
    </row>
    <row r="7835" spans="1:4" ht="11.85" hidden="1" customHeight="1" outlineLevel="4">
      <c r="A7835" s="1160">
        <v>4</v>
      </c>
      <c r="B7835" s="1159" t="s">
        <v>12314</v>
      </c>
      <c r="C7835" s="1154" t="s">
        <v>763</v>
      </c>
      <c r="D7835" s="1156">
        <v>12.39</v>
      </c>
    </row>
    <row r="7836" spans="1:4" ht="11.85" hidden="1" customHeight="1" outlineLevel="4">
      <c r="A7836" s="1165">
        <v>4.3</v>
      </c>
      <c r="B7836" s="1159" t="s">
        <v>12315</v>
      </c>
      <c r="C7836" s="1154" t="s">
        <v>763</v>
      </c>
      <c r="D7836" s="1156">
        <v>13.32</v>
      </c>
    </row>
    <row r="7837" spans="1:4" ht="11.85" hidden="1" customHeight="1" outlineLevel="4">
      <c r="A7837" s="1154" t="s">
        <v>9981</v>
      </c>
      <c r="B7837" s="1159" t="s">
        <v>12316</v>
      </c>
      <c r="C7837" s="1154" t="s">
        <v>763</v>
      </c>
      <c r="D7837" s="1156">
        <v>18.27</v>
      </c>
    </row>
    <row r="7838" spans="1:4" ht="11.85" hidden="1" customHeight="1" outlineLevel="2" collapsed="1">
      <c r="A7838" s="1140"/>
      <c r="B7838" s="1143" t="s">
        <v>11265</v>
      </c>
      <c r="C7838" s="1140"/>
      <c r="D7838" s="1141">
        <v>38.81</v>
      </c>
    </row>
    <row r="7839" spans="1:4" ht="11.85" hidden="1" customHeight="1" outlineLevel="3" collapsed="1">
      <c r="A7839" s="1140"/>
      <c r="B7839" s="1145" t="s">
        <v>12317</v>
      </c>
      <c r="C7839" s="1140"/>
      <c r="D7839" s="1141">
        <v>38.81</v>
      </c>
    </row>
    <row r="7840" spans="1:4" ht="11.85" hidden="1" customHeight="1" outlineLevel="4">
      <c r="A7840" s="1165">
        <v>1.6</v>
      </c>
      <c r="B7840" s="1159" t="s">
        <v>12318</v>
      </c>
      <c r="C7840" s="1154" t="s">
        <v>763</v>
      </c>
      <c r="D7840" s="1156">
        <v>10.52</v>
      </c>
    </row>
    <row r="7841" spans="1:4" ht="11.85" hidden="1" customHeight="1" outlineLevel="4">
      <c r="A7841" s="1165">
        <v>1.9</v>
      </c>
      <c r="B7841" s="1159" t="s">
        <v>12319</v>
      </c>
      <c r="C7841" s="1154" t="s">
        <v>763</v>
      </c>
      <c r="D7841" s="1156">
        <v>12.5</v>
      </c>
    </row>
    <row r="7842" spans="1:4" ht="11.85" hidden="1" customHeight="1" outlineLevel="4">
      <c r="A7842" s="1165">
        <v>2.4</v>
      </c>
      <c r="B7842" s="1159" t="s">
        <v>12320</v>
      </c>
      <c r="C7842" s="1154" t="s">
        <v>763</v>
      </c>
      <c r="D7842" s="1156">
        <v>15.79</v>
      </c>
    </row>
    <row r="7843" spans="1:4" ht="11.85" hidden="1" customHeight="1" outlineLevel="4">
      <c r="A7843" s="1165">
        <v>2.7</v>
      </c>
      <c r="B7843" s="1159" t="s">
        <v>12321</v>
      </c>
      <c r="C7843" s="1154" t="s">
        <v>763</v>
      </c>
      <c r="D7843" s="1156">
        <v>17.760000000000002</v>
      </c>
    </row>
    <row r="7844" spans="1:4" ht="11.85" hidden="1" customHeight="1" outlineLevel="4">
      <c r="A7844" s="1165">
        <v>3.2</v>
      </c>
      <c r="B7844" s="1159" t="s">
        <v>12322</v>
      </c>
      <c r="C7844" s="1154" t="s">
        <v>763</v>
      </c>
      <c r="D7844" s="1156">
        <v>21.05</v>
      </c>
    </row>
    <row r="7845" spans="1:4" ht="11.85" hidden="1" customHeight="1" outlineLevel="4">
      <c r="A7845" s="1165">
        <v>4.3</v>
      </c>
      <c r="B7845" s="1159" t="s">
        <v>12323</v>
      </c>
      <c r="C7845" s="1154" t="s">
        <v>763</v>
      </c>
      <c r="D7845" s="1156">
        <v>28.29</v>
      </c>
    </row>
    <row r="7846" spans="1:4" ht="11.85" hidden="1" customHeight="1" outlineLevel="4">
      <c r="A7846" s="1165">
        <v>5.9</v>
      </c>
      <c r="B7846" s="1159" t="s">
        <v>12324</v>
      </c>
      <c r="C7846" s="1154" t="s">
        <v>763</v>
      </c>
      <c r="D7846" s="1156">
        <v>38.81</v>
      </c>
    </row>
    <row r="7847" spans="1:4" ht="11.85" hidden="1" customHeight="1" outlineLevel="3" collapsed="1">
      <c r="A7847" s="1140"/>
      <c r="B7847" s="1145" t="s">
        <v>12325</v>
      </c>
      <c r="C7847" s="1140"/>
      <c r="D7847" s="1141">
        <v>18.27</v>
      </c>
    </row>
    <row r="7848" spans="1:4" ht="11.85" hidden="1" customHeight="1" outlineLevel="4">
      <c r="A7848" s="1165">
        <v>1.6</v>
      </c>
      <c r="B7848" s="1159" t="s">
        <v>12326</v>
      </c>
      <c r="C7848" s="1154" t="s">
        <v>763</v>
      </c>
      <c r="D7848" s="1156">
        <v>4.95</v>
      </c>
    </row>
    <row r="7849" spans="1:4" ht="11.85" hidden="1" customHeight="1" outlineLevel="4">
      <c r="A7849" s="1165">
        <v>1.9</v>
      </c>
      <c r="B7849" s="1159" t="s">
        <v>12327</v>
      </c>
      <c r="C7849" s="1154" t="s">
        <v>763</v>
      </c>
      <c r="D7849" s="1156">
        <v>5.88</v>
      </c>
    </row>
    <row r="7850" spans="1:4" ht="11.85" hidden="1" customHeight="1" outlineLevel="4">
      <c r="A7850" s="1165">
        <v>2.4</v>
      </c>
      <c r="B7850" s="1159" t="s">
        <v>12328</v>
      </c>
      <c r="C7850" s="1154" t="s">
        <v>763</v>
      </c>
      <c r="D7850" s="1156">
        <v>7.43</v>
      </c>
    </row>
    <row r="7851" spans="1:4" ht="11.85" hidden="1" customHeight="1" outlineLevel="4">
      <c r="A7851" s="1165">
        <v>2.7</v>
      </c>
      <c r="B7851" s="1159" t="s">
        <v>12329</v>
      </c>
      <c r="C7851" s="1154" t="s">
        <v>763</v>
      </c>
      <c r="D7851" s="1156">
        <v>8.36</v>
      </c>
    </row>
    <row r="7852" spans="1:4" ht="11.85" hidden="1" customHeight="1" outlineLevel="4">
      <c r="A7852" s="1165">
        <v>3.2</v>
      </c>
      <c r="B7852" s="1159" t="s">
        <v>12330</v>
      </c>
      <c r="C7852" s="1154" t="s">
        <v>763</v>
      </c>
      <c r="D7852" s="1156">
        <v>9.91</v>
      </c>
    </row>
    <row r="7853" spans="1:4" ht="11.85" hidden="1" customHeight="1" outlineLevel="4">
      <c r="A7853" s="1165">
        <v>4.3</v>
      </c>
      <c r="B7853" s="1159" t="s">
        <v>12331</v>
      </c>
      <c r="C7853" s="1154" t="s">
        <v>763</v>
      </c>
      <c r="D7853" s="1156">
        <v>13.32</v>
      </c>
    </row>
    <row r="7854" spans="1:4" ht="11.85" hidden="1" customHeight="1" outlineLevel="4">
      <c r="A7854" s="1154" t="s">
        <v>9981</v>
      </c>
      <c r="B7854" s="1159" t="s">
        <v>12332</v>
      </c>
      <c r="C7854" s="1154" t="s">
        <v>763</v>
      </c>
      <c r="D7854" s="1156">
        <v>18.27</v>
      </c>
    </row>
    <row r="7855" spans="1:4" ht="11.85" hidden="1" customHeight="1" outlineLevel="2" collapsed="1">
      <c r="A7855" s="1140"/>
      <c r="B7855" s="1143" t="s">
        <v>11294</v>
      </c>
      <c r="C7855" s="1140"/>
      <c r="D7855" s="1141">
        <v>38.81</v>
      </c>
    </row>
    <row r="7856" spans="1:4" ht="11.85" hidden="1" customHeight="1" outlineLevel="3" collapsed="1">
      <c r="A7856" s="1140"/>
      <c r="B7856" s="1145" t="s">
        <v>12333</v>
      </c>
      <c r="C7856" s="1140"/>
      <c r="D7856" s="1141">
        <v>38.81</v>
      </c>
    </row>
    <row r="7857" spans="1:4" ht="11.85" hidden="1" customHeight="1" outlineLevel="4">
      <c r="A7857" s="1165">
        <v>1.6</v>
      </c>
      <c r="B7857" s="1159" t="s">
        <v>12334</v>
      </c>
      <c r="C7857" s="1154" t="s">
        <v>763</v>
      </c>
      <c r="D7857" s="1156">
        <v>10.52</v>
      </c>
    </row>
    <row r="7858" spans="1:4" ht="11.85" hidden="1" customHeight="1" outlineLevel="4">
      <c r="A7858" s="1165">
        <v>1.9</v>
      </c>
      <c r="B7858" s="1159" t="s">
        <v>12335</v>
      </c>
      <c r="C7858" s="1154" t="s">
        <v>763</v>
      </c>
      <c r="D7858" s="1156">
        <v>12.5</v>
      </c>
    </row>
    <row r="7859" spans="1:4" ht="11.85" hidden="1" customHeight="1" outlineLevel="4">
      <c r="A7859" s="1165">
        <v>2.4</v>
      </c>
      <c r="B7859" s="1159" t="s">
        <v>12336</v>
      </c>
      <c r="C7859" s="1154" t="s">
        <v>763</v>
      </c>
      <c r="D7859" s="1156">
        <v>15.79</v>
      </c>
    </row>
    <row r="7860" spans="1:4" ht="11.85" hidden="1" customHeight="1" outlineLevel="4">
      <c r="A7860" s="1165">
        <v>2.7</v>
      </c>
      <c r="B7860" s="1159" t="s">
        <v>12337</v>
      </c>
      <c r="C7860" s="1154" t="s">
        <v>763</v>
      </c>
      <c r="D7860" s="1156">
        <v>17.760000000000002</v>
      </c>
    </row>
    <row r="7861" spans="1:4" ht="11.85" hidden="1" customHeight="1" outlineLevel="4">
      <c r="A7861" s="1166">
        <v>2.95</v>
      </c>
      <c r="B7861" s="1159" t="s">
        <v>12338</v>
      </c>
      <c r="C7861" s="1154" t="s">
        <v>763</v>
      </c>
      <c r="D7861" s="1156">
        <v>19.41</v>
      </c>
    </row>
    <row r="7862" spans="1:4" ht="11.85" hidden="1" customHeight="1" outlineLevel="4">
      <c r="A7862" s="1165">
        <v>3.2</v>
      </c>
      <c r="B7862" s="1159" t="s">
        <v>12339</v>
      </c>
      <c r="C7862" s="1154" t="s">
        <v>763</v>
      </c>
      <c r="D7862" s="1156">
        <v>21.05</v>
      </c>
    </row>
    <row r="7863" spans="1:4" ht="11.85" hidden="1" customHeight="1" outlineLevel="4">
      <c r="A7863" s="1165">
        <v>3.5</v>
      </c>
      <c r="B7863" s="1159" t="s">
        <v>12340</v>
      </c>
      <c r="C7863" s="1154" t="s">
        <v>763</v>
      </c>
      <c r="D7863" s="1156">
        <v>23.02</v>
      </c>
    </row>
    <row r="7864" spans="1:4" ht="11.85" hidden="1" customHeight="1" outlineLevel="4">
      <c r="A7864" s="1165">
        <v>4.3</v>
      </c>
      <c r="B7864" s="1159" t="s">
        <v>12341</v>
      </c>
      <c r="C7864" s="1154" t="s">
        <v>763</v>
      </c>
      <c r="D7864" s="1156">
        <v>28.29</v>
      </c>
    </row>
    <row r="7865" spans="1:4" ht="11.85" hidden="1" customHeight="1" outlineLevel="4">
      <c r="A7865" s="1160">
        <v>4</v>
      </c>
      <c r="B7865" s="1159" t="s">
        <v>12342</v>
      </c>
      <c r="C7865" s="1154" t="s">
        <v>763</v>
      </c>
      <c r="D7865" s="1156">
        <v>26.31</v>
      </c>
    </row>
    <row r="7866" spans="1:4" ht="11.85" hidden="1" customHeight="1" outlineLevel="4">
      <c r="A7866" s="1165">
        <v>5.9</v>
      </c>
      <c r="B7866" s="1159" t="s">
        <v>12343</v>
      </c>
      <c r="C7866" s="1154" t="s">
        <v>763</v>
      </c>
      <c r="D7866" s="1156">
        <v>38.81</v>
      </c>
    </row>
    <row r="7867" spans="1:4" ht="11.85" hidden="1" customHeight="1" outlineLevel="3" collapsed="1">
      <c r="A7867" s="1140"/>
      <c r="B7867" s="1145" t="s">
        <v>12344</v>
      </c>
      <c r="C7867" s="1140"/>
      <c r="D7867" s="1141">
        <v>18.27</v>
      </c>
    </row>
    <row r="7868" spans="1:4" ht="11.85" hidden="1" customHeight="1" outlineLevel="4">
      <c r="A7868" s="1165">
        <v>1.6</v>
      </c>
      <c r="B7868" s="1159" t="s">
        <v>12345</v>
      </c>
      <c r="C7868" s="1154" t="s">
        <v>763</v>
      </c>
      <c r="D7868" s="1156">
        <v>4.95</v>
      </c>
    </row>
    <row r="7869" spans="1:4" ht="11.85" hidden="1" customHeight="1" outlineLevel="4">
      <c r="A7869" s="1165">
        <v>1.9</v>
      </c>
      <c r="B7869" s="1159" t="s">
        <v>12346</v>
      </c>
      <c r="C7869" s="1154" t="s">
        <v>763</v>
      </c>
      <c r="D7869" s="1156">
        <v>5.88</v>
      </c>
    </row>
    <row r="7870" spans="1:4" ht="11.85" hidden="1" customHeight="1" outlineLevel="4">
      <c r="A7870" s="1165">
        <v>2.4</v>
      </c>
      <c r="B7870" s="1159" t="s">
        <v>12347</v>
      </c>
      <c r="C7870" s="1154" t="s">
        <v>763</v>
      </c>
      <c r="D7870" s="1156">
        <v>7.43</v>
      </c>
    </row>
    <row r="7871" spans="1:4" ht="11.85" hidden="1" customHeight="1" outlineLevel="4">
      <c r="A7871" s="1165">
        <v>2.7</v>
      </c>
      <c r="B7871" s="1159" t="s">
        <v>12348</v>
      </c>
      <c r="C7871" s="1154" t="s">
        <v>763</v>
      </c>
      <c r="D7871" s="1156">
        <v>8.36</v>
      </c>
    </row>
    <row r="7872" spans="1:4" ht="11.85" hidden="1" customHeight="1" outlineLevel="4">
      <c r="A7872" s="1166">
        <v>2.95</v>
      </c>
      <c r="B7872" s="1159" t="s">
        <v>12349</v>
      </c>
      <c r="C7872" s="1154" t="s">
        <v>763</v>
      </c>
      <c r="D7872" s="1156">
        <v>9.14</v>
      </c>
    </row>
    <row r="7873" spans="1:4" ht="11.85" hidden="1" customHeight="1" outlineLevel="4">
      <c r="A7873" s="1165">
        <v>3.2</v>
      </c>
      <c r="B7873" s="1159" t="s">
        <v>12350</v>
      </c>
      <c r="C7873" s="1154" t="s">
        <v>763</v>
      </c>
      <c r="D7873" s="1156">
        <v>9.9600000000000009</v>
      </c>
    </row>
    <row r="7874" spans="1:4" ht="11.85" hidden="1" customHeight="1" outlineLevel="4">
      <c r="A7874" s="1160">
        <v>4</v>
      </c>
      <c r="B7874" s="1159" t="s">
        <v>12351</v>
      </c>
      <c r="C7874" s="1154" t="s">
        <v>763</v>
      </c>
      <c r="D7874" s="1156">
        <v>12.39</v>
      </c>
    </row>
    <row r="7875" spans="1:4" ht="11.85" hidden="1" customHeight="1" outlineLevel="4">
      <c r="A7875" s="1165">
        <v>4.3</v>
      </c>
      <c r="B7875" s="1159" t="s">
        <v>12352</v>
      </c>
      <c r="C7875" s="1154" t="s">
        <v>763</v>
      </c>
      <c r="D7875" s="1156">
        <v>13.32</v>
      </c>
    </row>
    <row r="7876" spans="1:4" ht="11.85" hidden="1" customHeight="1" outlineLevel="4">
      <c r="A7876" s="1154" t="s">
        <v>9981</v>
      </c>
      <c r="B7876" s="1159" t="s">
        <v>12353</v>
      </c>
      <c r="C7876" s="1154" t="s">
        <v>763</v>
      </c>
      <c r="D7876" s="1156">
        <v>18.27</v>
      </c>
    </row>
    <row r="7877" spans="1:4" ht="11.85" hidden="1" customHeight="1" outlineLevel="2" collapsed="1">
      <c r="A7877" s="1140"/>
      <c r="B7877" s="1143" t="s">
        <v>11343</v>
      </c>
      <c r="C7877" s="1140"/>
      <c r="D7877" s="1141">
        <v>32.49</v>
      </c>
    </row>
    <row r="7878" spans="1:4" ht="11.85" hidden="1" customHeight="1" outlineLevel="3" collapsed="1">
      <c r="A7878" s="1140"/>
      <c r="B7878" s="1145" t="s">
        <v>12354</v>
      </c>
      <c r="C7878" s="1140"/>
      <c r="D7878" s="1141">
        <v>32.49</v>
      </c>
    </row>
    <row r="7879" spans="1:4" ht="11.85" hidden="1" customHeight="1" outlineLevel="4">
      <c r="A7879" s="1165">
        <v>1.6</v>
      </c>
      <c r="B7879" s="1159" t="s">
        <v>12355</v>
      </c>
      <c r="C7879" s="1154" t="s">
        <v>763</v>
      </c>
      <c r="D7879" s="1156">
        <v>8.81</v>
      </c>
    </row>
    <row r="7880" spans="1:4" ht="11.85" hidden="1" customHeight="1" outlineLevel="4">
      <c r="A7880" s="1165">
        <v>1.9</v>
      </c>
      <c r="B7880" s="1159" t="s">
        <v>12356</v>
      </c>
      <c r="C7880" s="1154" t="s">
        <v>763</v>
      </c>
      <c r="D7880" s="1156">
        <v>10.46</v>
      </c>
    </row>
    <row r="7881" spans="1:4" ht="11.85" hidden="1" customHeight="1" outlineLevel="4">
      <c r="A7881" s="1165">
        <v>2.4</v>
      </c>
      <c r="B7881" s="1159" t="s">
        <v>12357</v>
      </c>
      <c r="C7881" s="1154" t="s">
        <v>763</v>
      </c>
      <c r="D7881" s="1156">
        <v>13.22</v>
      </c>
    </row>
    <row r="7882" spans="1:4" ht="11.85" hidden="1" customHeight="1" outlineLevel="4">
      <c r="A7882" s="1165">
        <v>2.7</v>
      </c>
      <c r="B7882" s="1159" t="s">
        <v>12358</v>
      </c>
      <c r="C7882" s="1154" t="s">
        <v>763</v>
      </c>
      <c r="D7882" s="1156">
        <v>14.87</v>
      </c>
    </row>
    <row r="7883" spans="1:4" ht="11.85" hidden="1" customHeight="1" outlineLevel="4">
      <c r="A7883" s="1166">
        <v>2.95</v>
      </c>
      <c r="B7883" s="1159" t="s">
        <v>12359</v>
      </c>
      <c r="C7883" s="1154" t="s">
        <v>763</v>
      </c>
      <c r="D7883" s="1156">
        <v>16.25</v>
      </c>
    </row>
    <row r="7884" spans="1:4" ht="11.85" hidden="1" customHeight="1" outlineLevel="4">
      <c r="A7884" s="1165">
        <v>3.2</v>
      </c>
      <c r="B7884" s="1159" t="s">
        <v>12360</v>
      </c>
      <c r="C7884" s="1154" t="s">
        <v>763</v>
      </c>
      <c r="D7884" s="1156">
        <v>17.62</v>
      </c>
    </row>
    <row r="7885" spans="1:4" ht="11.85" hidden="1" customHeight="1" outlineLevel="4">
      <c r="A7885" s="1165">
        <v>3.5</v>
      </c>
      <c r="B7885" s="1159" t="s">
        <v>12361</v>
      </c>
      <c r="C7885" s="1154" t="s">
        <v>763</v>
      </c>
      <c r="D7885" s="1156">
        <v>19.27</v>
      </c>
    </row>
    <row r="7886" spans="1:4" ht="11.85" hidden="1" customHeight="1" outlineLevel="4">
      <c r="A7886" s="1160">
        <v>4</v>
      </c>
      <c r="B7886" s="1159" t="s">
        <v>12362</v>
      </c>
      <c r="C7886" s="1154" t="s">
        <v>763</v>
      </c>
      <c r="D7886" s="1156">
        <v>22.03</v>
      </c>
    </row>
    <row r="7887" spans="1:4" ht="11.85" hidden="1" customHeight="1" outlineLevel="4">
      <c r="A7887" s="1165">
        <v>4.3</v>
      </c>
      <c r="B7887" s="1159" t="s">
        <v>12363</v>
      </c>
      <c r="C7887" s="1154" t="s">
        <v>763</v>
      </c>
      <c r="D7887" s="1156">
        <v>23.68</v>
      </c>
    </row>
    <row r="7888" spans="1:4" ht="11.85" hidden="1" customHeight="1" outlineLevel="4">
      <c r="A7888" s="1165">
        <v>5.9</v>
      </c>
      <c r="B7888" s="1159" t="s">
        <v>12364</v>
      </c>
      <c r="C7888" s="1154" t="s">
        <v>763</v>
      </c>
      <c r="D7888" s="1156">
        <v>32.49</v>
      </c>
    </row>
    <row r="7889" spans="1:4" ht="11.85" hidden="1" customHeight="1" outlineLevel="3" collapsed="1">
      <c r="A7889" s="1140"/>
      <c r="B7889" s="1145" t="s">
        <v>12365</v>
      </c>
      <c r="C7889" s="1140"/>
      <c r="D7889" s="1141">
        <v>20.78</v>
      </c>
    </row>
    <row r="7890" spans="1:4" ht="11.85" hidden="1" customHeight="1" outlineLevel="4">
      <c r="A7890" s="1154" t="s">
        <v>9929</v>
      </c>
      <c r="B7890" s="1159" t="s">
        <v>12366</v>
      </c>
      <c r="C7890" s="1154" t="s">
        <v>763</v>
      </c>
      <c r="D7890" s="1156">
        <v>5.64</v>
      </c>
    </row>
    <row r="7891" spans="1:4" ht="11.85" hidden="1" customHeight="1" outlineLevel="4">
      <c r="A7891" s="1154" t="s">
        <v>9933</v>
      </c>
      <c r="B7891" s="1159" t="s">
        <v>12367</v>
      </c>
      <c r="C7891" s="1154" t="s">
        <v>763</v>
      </c>
      <c r="D7891" s="1156">
        <v>6.69</v>
      </c>
    </row>
    <row r="7892" spans="1:4" ht="11.85" hidden="1" customHeight="1" outlineLevel="4">
      <c r="A7892" s="1154" t="s">
        <v>9937</v>
      </c>
      <c r="B7892" s="1159" t="s">
        <v>12368</v>
      </c>
      <c r="C7892" s="1154" t="s">
        <v>763</v>
      </c>
      <c r="D7892" s="1156">
        <v>8.4499999999999993</v>
      </c>
    </row>
    <row r="7893" spans="1:4" ht="11.85" hidden="1" customHeight="1" outlineLevel="4">
      <c r="A7893" s="1165">
        <v>2.7</v>
      </c>
      <c r="B7893" s="1159" t="s">
        <v>12369</v>
      </c>
      <c r="C7893" s="1154" t="s">
        <v>763</v>
      </c>
      <c r="D7893" s="1156">
        <v>9.51</v>
      </c>
    </row>
    <row r="7894" spans="1:4" ht="11.85" hidden="1" customHeight="1" outlineLevel="4">
      <c r="A7894" s="1166">
        <v>2.95</v>
      </c>
      <c r="B7894" s="1159" t="s">
        <v>12370</v>
      </c>
      <c r="C7894" s="1154" t="s">
        <v>763</v>
      </c>
      <c r="D7894" s="1156">
        <v>10.39</v>
      </c>
    </row>
    <row r="7895" spans="1:4" ht="11.85" hidden="1" customHeight="1" outlineLevel="4">
      <c r="A7895" s="1165">
        <v>3.2</v>
      </c>
      <c r="B7895" s="1159" t="s">
        <v>12371</v>
      </c>
      <c r="C7895" s="1154" t="s">
        <v>763</v>
      </c>
      <c r="D7895" s="1156">
        <v>11.27</v>
      </c>
    </row>
    <row r="7896" spans="1:4" ht="11.85" hidden="1" customHeight="1" outlineLevel="4">
      <c r="A7896" s="1165">
        <v>3.5</v>
      </c>
      <c r="B7896" s="1159" t="s">
        <v>12372</v>
      </c>
      <c r="C7896" s="1154" t="s">
        <v>763</v>
      </c>
      <c r="D7896" s="1156">
        <v>12.33</v>
      </c>
    </row>
    <row r="7897" spans="1:4" ht="11.85" hidden="1" customHeight="1" outlineLevel="4">
      <c r="A7897" s="1165">
        <v>4.3</v>
      </c>
      <c r="B7897" s="1159" t="s">
        <v>12373</v>
      </c>
      <c r="C7897" s="1154" t="s">
        <v>763</v>
      </c>
      <c r="D7897" s="1156">
        <v>15.14</v>
      </c>
    </row>
    <row r="7898" spans="1:4" ht="11.85" hidden="1" customHeight="1" outlineLevel="4">
      <c r="A7898" s="1160">
        <v>4</v>
      </c>
      <c r="B7898" s="1159" t="s">
        <v>12374</v>
      </c>
      <c r="C7898" s="1154" t="s">
        <v>763</v>
      </c>
      <c r="D7898" s="1156">
        <v>14.09</v>
      </c>
    </row>
    <row r="7899" spans="1:4" ht="11.85" hidden="1" customHeight="1" outlineLevel="4">
      <c r="A7899" s="1154" t="s">
        <v>9981</v>
      </c>
      <c r="B7899" s="1159" t="s">
        <v>12375</v>
      </c>
      <c r="C7899" s="1154" t="s">
        <v>763</v>
      </c>
      <c r="D7899" s="1156">
        <v>20.78</v>
      </c>
    </row>
    <row r="7900" spans="1:4" ht="11.85" hidden="1" customHeight="1" outlineLevel="2" collapsed="1">
      <c r="A7900" s="1140"/>
      <c r="B7900" s="1143" t="s">
        <v>11384</v>
      </c>
      <c r="C7900" s="1140"/>
      <c r="D7900" s="1141">
        <v>32.49</v>
      </c>
    </row>
    <row r="7901" spans="1:4" ht="11.85" hidden="1" customHeight="1" outlineLevel="3" collapsed="1">
      <c r="A7901" s="1140"/>
      <c r="B7901" s="1145" t="s">
        <v>12376</v>
      </c>
      <c r="C7901" s="1140"/>
      <c r="D7901" s="1141">
        <v>32.49</v>
      </c>
    </row>
    <row r="7902" spans="1:4" ht="11.85" hidden="1" customHeight="1" outlineLevel="4">
      <c r="A7902" s="1165">
        <v>1.6</v>
      </c>
      <c r="B7902" s="1159" t="s">
        <v>12377</v>
      </c>
      <c r="C7902" s="1154" t="s">
        <v>763</v>
      </c>
      <c r="D7902" s="1156">
        <v>8.81</v>
      </c>
    </row>
    <row r="7903" spans="1:4" ht="11.85" hidden="1" customHeight="1" outlineLevel="4">
      <c r="A7903" s="1165">
        <v>1.9</v>
      </c>
      <c r="B7903" s="1159" t="s">
        <v>12378</v>
      </c>
      <c r="C7903" s="1154" t="s">
        <v>763</v>
      </c>
      <c r="D7903" s="1156">
        <v>10.46</v>
      </c>
    </row>
    <row r="7904" spans="1:4" ht="11.85" hidden="1" customHeight="1" outlineLevel="4">
      <c r="A7904" s="1165">
        <v>2.4</v>
      </c>
      <c r="B7904" s="1159" t="s">
        <v>12379</v>
      </c>
      <c r="C7904" s="1154" t="s">
        <v>763</v>
      </c>
      <c r="D7904" s="1156">
        <v>13.22</v>
      </c>
    </row>
    <row r="7905" spans="1:4" ht="11.85" hidden="1" customHeight="1" outlineLevel="4">
      <c r="A7905" s="1165">
        <v>2.7</v>
      </c>
      <c r="B7905" s="1159" t="s">
        <v>12380</v>
      </c>
      <c r="C7905" s="1154" t="s">
        <v>763</v>
      </c>
      <c r="D7905" s="1156">
        <v>14.87</v>
      </c>
    </row>
    <row r="7906" spans="1:4" ht="11.85" hidden="1" customHeight="1" outlineLevel="4">
      <c r="A7906" s="1166">
        <v>2.95</v>
      </c>
      <c r="B7906" s="1159" t="s">
        <v>12381</v>
      </c>
      <c r="C7906" s="1154" t="s">
        <v>763</v>
      </c>
      <c r="D7906" s="1156">
        <v>16.25</v>
      </c>
    </row>
    <row r="7907" spans="1:4" ht="11.85" hidden="1" customHeight="1" outlineLevel="4">
      <c r="A7907" s="1165">
        <v>3.2</v>
      </c>
      <c r="B7907" s="1159" t="s">
        <v>12382</v>
      </c>
      <c r="C7907" s="1154" t="s">
        <v>763</v>
      </c>
      <c r="D7907" s="1156">
        <v>17.62</v>
      </c>
    </row>
    <row r="7908" spans="1:4" ht="11.85" hidden="1" customHeight="1" outlineLevel="4">
      <c r="A7908" s="1165">
        <v>3.5</v>
      </c>
      <c r="B7908" s="1159" t="s">
        <v>12383</v>
      </c>
      <c r="C7908" s="1154" t="s">
        <v>763</v>
      </c>
      <c r="D7908" s="1156">
        <v>19.27</v>
      </c>
    </row>
    <row r="7909" spans="1:4" ht="11.85" hidden="1" customHeight="1" outlineLevel="4">
      <c r="A7909" s="1160">
        <v>4</v>
      </c>
      <c r="B7909" s="1159" t="s">
        <v>12384</v>
      </c>
      <c r="C7909" s="1154" t="s">
        <v>763</v>
      </c>
      <c r="D7909" s="1156">
        <v>22.03</v>
      </c>
    </row>
    <row r="7910" spans="1:4" ht="11.85" hidden="1" customHeight="1" outlineLevel="4">
      <c r="A7910" s="1154" t="s">
        <v>10017</v>
      </c>
      <c r="B7910" s="1159" t="s">
        <v>12385</v>
      </c>
      <c r="C7910" s="1154" t="s">
        <v>763</v>
      </c>
      <c r="D7910" s="1156">
        <v>23.68</v>
      </c>
    </row>
    <row r="7911" spans="1:4" ht="11.85" hidden="1" customHeight="1" outlineLevel="4">
      <c r="A7911" s="1154" t="s">
        <v>9981</v>
      </c>
      <c r="B7911" s="1159" t="s">
        <v>12386</v>
      </c>
      <c r="C7911" s="1154" t="s">
        <v>763</v>
      </c>
      <c r="D7911" s="1156">
        <v>32.49</v>
      </c>
    </row>
    <row r="7912" spans="1:4" ht="11.85" hidden="1" customHeight="1" outlineLevel="3" collapsed="1">
      <c r="A7912" s="1140"/>
      <c r="B7912" s="1145" t="s">
        <v>12387</v>
      </c>
      <c r="C7912" s="1140"/>
      <c r="D7912" s="1141">
        <v>20.78</v>
      </c>
    </row>
    <row r="7913" spans="1:4" ht="11.85" hidden="1" customHeight="1" outlineLevel="4">
      <c r="A7913" s="1165">
        <v>1.6</v>
      </c>
      <c r="B7913" s="1159" t="s">
        <v>12388</v>
      </c>
      <c r="C7913" s="1154" t="s">
        <v>763</v>
      </c>
      <c r="D7913" s="1156">
        <v>5.64</v>
      </c>
    </row>
    <row r="7914" spans="1:4" ht="11.85" hidden="1" customHeight="1" outlineLevel="4">
      <c r="A7914" s="1165">
        <v>1.9</v>
      </c>
      <c r="B7914" s="1159" t="s">
        <v>12389</v>
      </c>
      <c r="C7914" s="1154" t="s">
        <v>763</v>
      </c>
      <c r="D7914" s="1156">
        <v>6.69</v>
      </c>
    </row>
    <row r="7915" spans="1:4" ht="11.85" hidden="1" customHeight="1" outlineLevel="4">
      <c r="A7915" s="1165">
        <v>2.4</v>
      </c>
      <c r="B7915" s="1159" t="s">
        <v>12390</v>
      </c>
      <c r="C7915" s="1154" t="s">
        <v>763</v>
      </c>
      <c r="D7915" s="1156">
        <v>8.4499999999999993</v>
      </c>
    </row>
    <row r="7916" spans="1:4" ht="11.85" hidden="1" customHeight="1" outlineLevel="4">
      <c r="A7916" s="1165">
        <v>2.7</v>
      </c>
      <c r="B7916" s="1159" t="s">
        <v>12391</v>
      </c>
      <c r="C7916" s="1154" t="s">
        <v>763</v>
      </c>
      <c r="D7916" s="1156">
        <v>9.51</v>
      </c>
    </row>
    <row r="7917" spans="1:4" ht="11.85" hidden="1" customHeight="1" outlineLevel="4">
      <c r="A7917" s="1166">
        <v>2.95</v>
      </c>
      <c r="B7917" s="1159" t="s">
        <v>12392</v>
      </c>
      <c r="C7917" s="1154" t="s">
        <v>763</v>
      </c>
      <c r="D7917" s="1156">
        <v>10.39</v>
      </c>
    </row>
    <row r="7918" spans="1:4" ht="11.85" hidden="1" customHeight="1" outlineLevel="4">
      <c r="A7918" s="1165">
        <v>3.2</v>
      </c>
      <c r="B7918" s="1159" t="s">
        <v>12393</v>
      </c>
      <c r="C7918" s="1154" t="s">
        <v>763</v>
      </c>
      <c r="D7918" s="1156">
        <v>11.27</v>
      </c>
    </row>
    <row r="7919" spans="1:4" ht="11.85" hidden="1" customHeight="1" outlineLevel="4">
      <c r="A7919" s="1165">
        <v>3.5</v>
      </c>
      <c r="B7919" s="1159" t="s">
        <v>12394</v>
      </c>
      <c r="C7919" s="1154" t="s">
        <v>763</v>
      </c>
      <c r="D7919" s="1156">
        <v>12.33</v>
      </c>
    </row>
    <row r="7920" spans="1:4" ht="11.85" hidden="1" customHeight="1" outlineLevel="4">
      <c r="A7920" s="1160">
        <v>4</v>
      </c>
      <c r="B7920" s="1159" t="s">
        <v>12395</v>
      </c>
      <c r="C7920" s="1154" t="s">
        <v>763</v>
      </c>
      <c r="D7920" s="1156">
        <v>14.09</v>
      </c>
    </row>
    <row r="7921" spans="1:4" ht="11.85" hidden="1" customHeight="1" outlineLevel="4">
      <c r="A7921" s="1154" t="s">
        <v>10017</v>
      </c>
      <c r="B7921" s="1159" t="s">
        <v>12396</v>
      </c>
      <c r="C7921" s="1154" t="s">
        <v>763</v>
      </c>
      <c r="D7921" s="1156">
        <v>15.14</v>
      </c>
    </row>
    <row r="7922" spans="1:4" ht="11.85" hidden="1" customHeight="1" outlineLevel="4">
      <c r="A7922" s="1154" t="s">
        <v>9981</v>
      </c>
      <c r="B7922" s="1159" t="s">
        <v>12397</v>
      </c>
      <c r="C7922" s="1154" t="s">
        <v>763</v>
      </c>
      <c r="D7922" s="1156">
        <v>20.78</v>
      </c>
    </row>
    <row r="7923" spans="1:4" ht="11.85" hidden="1" customHeight="1" outlineLevel="2" collapsed="1">
      <c r="A7923" s="1140"/>
      <c r="B7923" s="1143" t="s">
        <v>11424</v>
      </c>
      <c r="C7923" s="1140"/>
      <c r="D7923" s="1141">
        <v>32.49</v>
      </c>
    </row>
    <row r="7924" spans="1:4" ht="11.85" hidden="1" customHeight="1" outlineLevel="3" collapsed="1">
      <c r="A7924" s="1140"/>
      <c r="B7924" s="1145" t="s">
        <v>12398</v>
      </c>
      <c r="C7924" s="1140"/>
      <c r="D7924" s="1141">
        <v>32.49</v>
      </c>
    </row>
    <row r="7925" spans="1:4" ht="11.85" hidden="1" customHeight="1" outlineLevel="4">
      <c r="A7925" s="1165">
        <v>1.6</v>
      </c>
      <c r="B7925" s="1159" t="s">
        <v>12399</v>
      </c>
      <c r="C7925" s="1154" t="s">
        <v>763</v>
      </c>
      <c r="D7925" s="1156">
        <v>8.81</v>
      </c>
    </row>
    <row r="7926" spans="1:4" ht="11.85" hidden="1" customHeight="1" outlineLevel="4">
      <c r="A7926" s="1165">
        <v>1.9</v>
      </c>
      <c r="B7926" s="1159" t="s">
        <v>12400</v>
      </c>
      <c r="C7926" s="1154" t="s">
        <v>763</v>
      </c>
      <c r="D7926" s="1156">
        <v>10.46</v>
      </c>
    </row>
    <row r="7927" spans="1:4" ht="11.85" hidden="1" customHeight="1" outlineLevel="4">
      <c r="A7927" s="1165">
        <v>2.4</v>
      </c>
      <c r="B7927" s="1159" t="s">
        <v>12401</v>
      </c>
      <c r="C7927" s="1154" t="s">
        <v>763</v>
      </c>
      <c r="D7927" s="1156">
        <v>13.22</v>
      </c>
    </row>
    <row r="7928" spans="1:4" ht="11.85" hidden="1" customHeight="1" outlineLevel="4">
      <c r="A7928" s="1165">
        <v>2.7</v>
      </c>
      <c r="B7928" s="1159" t="s">
        <v>12402</v>
      </c>
      <c r="C7928" s="1154" t="s">
        <v>763</v>
      </c>
      <c r="D7928" s="1156">
        <v>14.87</v>
      </c>
    </row>
    <row r="7929" spans="1:4" ht="11.85" hidden="1" customHeight="1" outlineLevel="4">
      <c r="A7929" s="1166">
        <v>2.95</v>
      </c>
      <c r="B7929" s="1159" t="s">
        <v>12403</v>
      </c>
      <c r="C7929" s="1154" t="s">
        <v>763</v>
      </c>
      <c r="D7929" s="1156">
        <v>16.25</v>
      </c>
    </row>
    <row r="7930" spans="1:4" ht="11.85" hidden="1" customHeight="1" outlineLevel="4">
      <c r="A7930" s="1165">
        <v>3.2</v>
      </c>
      <c r="B7930" s="1159" t="s">
        <v>12404</v>
      </c>
      <c r="C7930" s="1154" t="s">
        <v>763</v>
      </c>
      <c r="D7930" s="1156">
        <v>17.62</v>
      </c>
    </row>
    <row r="7931" spans="1:4" ht="11.85" hidden="1" customHeight="1" outlineLevel="4">
      <c r="A7931" s="1165">
        <v>3.5</v>
      </c>
      <c r="B7931" s="1159" t="s">
        <v>12405</v>
      </c>
      <c r="C7931" s="1154" t="s">
        <v>763</v>
      </c>
      <c r="D7931" s="1156">
        <v>19.27</v>
      </c>
    </row>
    <row r="7932" spans="1:4" ht="11.85" hidden="1" customHeight="1" outlineLevel="4">
      <c r="A7932" s="1165">
        <v>4.3</v>
      </c>
      <c r="B7932" s="1159" t="s">
        <v>12406</v>
      </c>
      <c r="C7932" s="1154" t="s">
        <v>763</v>
      </c>
      <c r="D7932" s="1156">
        <v>23.68</v>
      </c>
    </row>
    <row r="7933" spans="1:4" ht="11.85" hidden="1" customHeight="1" outlineLevel="4">
      <c r="A7933" s="1160">
        <v>4</v>
      </c>
      <c r="B7933" s="1159" t="s">
        <v>12407</v>
      </c>
      <c r="C7933" s="1154" t="s">
        <v>763</v>
      </c>
      <c r="D7933" s="1156">
        <v>22.03</v>
      </c>
    </row>
    <row r="7934" spans="1:4" ht="11.85" hidden="1" customHeight="1" outlineLevel="4">
      <c r="A7934" s="1165">
        <v>5.9</v>
      </c>
      <c r="B7934" s="1159" t="s">
        <v>12408</v>
      </c>
      <c r="C7934" s="1154" t="s">
        <v>763</v>
      </c>
      <c r="D7934" s="1156">
        <v>32.49</v>
      </c>
    </row>
    <row r="7935" spans="1:4" ht="11.85" hidden="1" customHeight="1" outlineLevel="3" collapsed="1">
      <c r="A7935" s="1140"/>
      <c r="B7935" s="1145" t="s">
        <v>12409</v>
      </c>
      <c r="C7935" s="1140"/>
      <c r="D7935" s="1141">
        <v>20.78</v>
      </c>
    </row>
    <row r="7936" spans="1:4" ht="11.85" hidden="1" customHeight="1" outlineLevel="4">
      <c r="A7936" s="1165">
        <v>1.6</v>
      </c>
      <c r="B7936" s="1159" t="s">
        <v>12410</v>
      </c>
      <c r="C7936" s="1154" t="s">
        <v>763</v>
      </c>
      <c r="D7936" s="1156">
        <v>5.64</v>
      </c>
    </row>
    <row r="7937" spans="1:4" ht="11.85" hidden="1" customHeight="1" outlineLevel="4">
      <c r="A7937" s="1165">
        <v>1.9</v>
      </c>
      <c r="B7937" s="1159" t="s">
        <v>12411</v>
      </c>
      <c r="C7937" s="1154" t="s">
        <v>763</v>
      </c>
      <c r="D7937" s="1156">
        <v>6.69</v>
      </c>
    </row>
    <row r="7938" spans="1:4" ht="11.85" hidden="1" customHeight="1" outlineLevel="4">
      <c r="A7938" s="1165">
        <v>2.4</v>
      </c>
      <c r="B7938" s="1159" t="s">
        <v>12412</v>
      </c>
      <c r="C7938" s="1154" t="s">
        <v>763</v>
      </c>
      <c r="D7938" s="1156">
        <v>8.4499999999999993</v>
      </c>
    </row>
    <row r="7939" spans="1:4" ht="11.85" hidden="1" customHeight="1" outlineLevel="4">
      <c r="A7939" s="1154" t="s">
        <v>9939</v>
      </c>
      <c r="B7939" s="1159" t="s">
        <v>12413</v>
      </c>
      <c r="C7939" s="1154" t="s">
        <v>763</v>
      </c>
      <c r="D7939" s="1156">
        <v>9.51</v>
      </c>
    </row>
    <row r="7940" spans="1:4" ht="11.85" hidden="1" customHeight="1" outlineLevel="4">
      <c r="A7940" s="1166">
        <v>2.95</v>
      </c>
      <c r="B7940" s="1159" t="s">
        <v>12414</v>
      </c>
      <c r="C7940" s="1154" t="s">
        <v>763</v>
      </c>
      <c r="D7940" s="1156">
        <v>10.39</v>
      </c>
    </row>
    <row r="7941" spans="1:4" ht="11.85" hidden="1" customHeight="1" outlineLevel="4">
      <c r="A7941" s="1154" t="s">
        <v>9946</v>
      </c>
      <c r="B7941" s="1159" t="s">
        <v>12415</v>
      </c>
      <c r="C7941" s="1154" t="s">
        <v>763</v>
      </c>
      <c r="D7941" s="1156">
        <v>11.27</v>
      </c>
    </row>
    <row r="7942" spans="1:4" ht="11.85" hidden="1" customHeight="1" outlineLevel="4">
      <c r="A7942" s="1154" t="s">
        <v>10356</v>
      </c>
      <c r="B7942" s="1159" t="s">
        <v>12416</v>
      </c>
      <c r="C7942" s="1154" t="s">
        <v>763</v>
      </c>
      <c r="D7942" s="1156">
        <v>12.33</v>
      </c>
    </row>
    <row r="7943" spans="1:4" ht="11.85" hidden="1" customHeight="1" outlineLevel="4">
      <c r="A7943" s="1165">
        <v>4.3</v>
      </c>
      <c r="B7943" s="1159" t="s">
        <v>12417</v>
      </c>
      <c r="C7943" s="1154" t="s">
        <v>763</v>
      </c>
      <c r="D7943" s="1156">
        <v>15.14</v>
      </c>
    </row>
    <row r="7944" spans="1:4" ht="11.85" hidden="1" customHeight="1" outlineLevel="4">
      <c r="A7944" s="1160">
        <v>4</v>
      </c>
      <c r="B7944" s="1159" t="s">
        <v>12418</v>
      </c>
      <c r="C7944" s="1154" t="s">
        <v>763</v>
      </c>
      <c r="D7944" s="1156">
        <v>14.09</v>
      </c>
    </row>
    <row r="7945" spans="1:4" ht="11.85" hidden="1" customHeight="1" outlineLevel="4">
      <c r="A7945" s="1154" t="s">
        <v>9981</v>
      </c>
      <c r="B7945" s="1159" t="s">
        <v>12419</v>
      </c>
      <c r="C7945" s="1154" t="s">
        <v>763</v>
      </c>
      <c r="D7945" s="1156">
        <v>20.78</v>
      </c>
    </row>
    <row r="7946" spans="1:4" ht="11.85" hidden="1" customHeight="1" outlineLevel="2" collapsed="1">
      <c r="A7946" s="1140"/>
      <c r="B7946" s="1143" t="s">
        <v>11466</v>
      </c>
      <c r="C7946" s="1140"/>
      <c r="D7946" s="1141">
        <v>32.49</v>
      </c>
    </row>
    <row r="7947" spans="1:4" ht="11.85" hidden="1" customHeight="1" outlineLevel="3" collapsed="1">
      <c r="A7947" s="1140"/>
      <c r="B7947" s="1145" t="s">
        <v>12420</v>
      </c>
      <c r="C7947" s="1140"/>
      <c r="D7947" s="1141">
        <v>32.49</v>
      </c>
    </row>
    <row r="7948" spans="1:4" ht="11.85" hidden="1" customHeight="1" outlineLevel="4">
      <c r="A7948" s="1165">
        <v>1.6</v>
      </c>
      <c r="B7948" s="1159" t="s">
        <v>12421</v>
      </c>
      <c r="C7948" s="1154" t="s">
        <v>763</v>
      </c>
      <c r="D7948" s="1156">
        <v>8.81</v>
      </c>
    </row>
    <row r="7949" spans="1:4" ht="11.85" hidden="1" customHeight="1" outlineLevel="4">
      <c r="A7949" s="1165">
        <v>1.9</v>
      </c>
      <c r="B7949" s="1159" t="s">
        <v>12422</v>
      </c>
      <c r="C7949" s="1154" t="s">
        <v>763</v>
      </c>
      <c r="D7949" s="1156">
        <v>10.46</v>
      </c>
    </row>
    <row r="7950" spans="1:4" ht="11.85" hidden="1" customHeight="1" outlineLevel="4">
      <c r="A7950" s="1165">
        <v>2.4</v>
      </c>
      <c r="B7950" s="1159" t="s">
        <v>12423</v>
      </c>
      <c r="C7950" s="1154" t="s">
        <v>763</v>
      </c>
      <c r="D7950" s="1156">
        <v>13.22</v>
      </c>
    </row>
    <row r="7951" spans="1:4" ht="11.85" hidden="1" customHeight="1" outlineLevel="4">
      <c r="A7951" s="1165">
        <v>2.7</v>
      </c>
      <c r="B7951" s="1159" t="s">
        <v>12424</v>
      </c>
      <c r="C7951" s="1154" t="s">
        <v>763</v>
      </c>
      <c r="D7951" s="1156">
        <v>14.87</v>
      </c>
    </row>
    <row r="7952" spans="1:4" ht="11.85" hidden="1" customHeight="1" outlineLevel="4">
      <c r="A7952" s="1166">
        <v>2.95</v>
      </c>
      <c r="B7952" s="1159" t="s">
        <v>12425</v>
      </c>
      <c r="C7952" s="1154" t="s">
        <v>763</v>
      </c>
      <c r="D7952" s="1156">
        <v>16.25</v>
      </c>
    </row>
    <row r="7953" spans="1:4" ht="11.85" hidden="1" customHeight="1" outlineLevel="4">
      <c r="A7953" s="1165">
        <v>3.2</v>
      </c>
      <c r="B7953" s="1159" t="s">
        <v>12426</v>
      </c>
      <c r="C7953" s="1154" t="s">
        <v>763</v>
      </c>
      <c r="D7953" s="1156">
        <v>17.62</v>
      </c>
    </row>
    <row r="7954" spans="1:4" ht="11.85" hidden="1" customHeight="1" outlineLevel="4">
      <c r="A7954" s="1165">
        <v>3.5</v>
      </c>
      <c r="B7954" s="1159" t="s">
        <v>12427</v>
      </c>
      <c r="C7954" s="1154" t="s">
        <v>763</v>
      </c>
      <c r="D7954" s="1156">
        <v>19.27</v>
      </c>
    </row>
    <row r="7955" spans="1:4" ht="11.85" hidden="1" customHeight="1" outlineLevel="4">
      <c r="A7955" s="1160">
        <v>4</v>
      </c>
      <c r="B7955" s="1159" t="s">
        <v>12428</v>
      </c>
      <c r="C7955" s="1154" t="s">
        <v>763</v>
      </c>
      <c r="D7955" s="1156">
        <v>22.03</v>
      </c>
    </row>
    <row r="7956" spans="1:4" ht="11.85" hidden="1" customHeight="1" outlineLevel="4">
      <c r="A7956" s="1165">
        <v>4.3</v>
      </c>
      <c r="B7956" s="1159" t="s">
        <v>12429</v>
      </c>
      <c r="C7956" s="1154" t="s">
        <v>763</v>
      </c>
      <c r="D7956" s="1156">
        <v>23.68</v>
      </c>
    </row>
    <row r="7957" spans="1:4" ht="11.85" hidden="1" customHeight="1" outlineLevel="4">
      <c r="A7957" s="1154" t="s">
        <v>9981</v>
      </c>
      <c r="B7957" s="1159" t="s">
        <v>12430</v>
      </c>
      <c r="C7957" s="1154" t="s">
        <v>763</v>
      </c>
      <c r="D7957" s="1156">
        <v>32.49</v>
      </c>
    </row>
    <row r="7958" spans="1:4" ht="11.85" hidden="1" customHeight="1" outlineLevel="3" collapsed="1">
      <c r="A7958" s="1140"/>
      <c r="B7958" s="1145" t="s">
        <v>12431</v>
      </c>
      <c r="C7958" s="1140"/>
      <c r="D7958" s="1141">
        <v>20.78</v>
      </c>
    </row>
    <row r="7959" spans="1:4" ht="11.85" hidden="1" customHeight="1" outlineLevel="4">
      <c r="A7959" s="1165">
        <v>1.6</v>
      </c>
      <c r="B7959" s="1159" t="s">
        <v>12432</v>
      </c>
      <c r="C7959" s="1154" t="s">
        <v>763</v>
      </c>
      <c r="D7959" s="1156">
        <v>5.64</v>
      </c>
    </row>
    <row r="7960" spans="1:4" ht="11.85" hidden="1" customHeight="1" outlineLevel="4">
      <c r="A7960" s="1165">
        <v>1.9</v>
      </c>
      <c r="B7960" s="1159" t="s">
        <v>12433</v>
      </c>
      <c r="C7960" s="1154" t="s">
        <v>763</v>
      </c>
      <c r="D7960" s="1156">
        <v>6.69</v>
      </c>
    </row>
    <row r="7961" spans="1:4" ht="11.85" hidden="1" customHeight="1" outlineLevel="4">
      <c r="A7961" s="1165">
        <v>2.4</v>
      </c>
      <c r="B7961" s="1159" t="s">
        <v>12434</v>
      </c>
      <c r="C7961" s="1154" t="s">
        <v>763</v>
      </c>
      <c r="D7961" s="1156">
        <v>8.4499999999999993</v>
      </c>
    </row>
    <row r="7962" spans="1:4" ht="11.85" hidden="1" customHeight="1" outlineLevel="4">
      <c r="A7962" s="1165">
        <v>2.7</v>
      </c>
      <c r="B7962" s="1159" t="s">
        <v>12435</v>
      </c>
      <c r="C7962" s="1154" t="s">
        <v>763</v>
      </c>
      <c r="D7962" s="1156">
        <v>9.51</v>
      </c>
    </row>
    <row r="7963" spans="1:4" ht="11.85" hidden="1" customHeight="1" outlineLevel="4">
      <c r="A7963" s="1166">
        <v>2.95</v>
      </c>
      <c r="B7963" s="1159" t="s">
        <v>12436</v>
      </c>
      <c r="C7963" s="1154" t="s">
        <v>763</v>
      </c>
      <c r="D7963" s="1156">
        <v>10.39</v>
      </c>
    </row>
    <row r="7964" spans="1:4" ht="11.85" hidden="1" customHeight="1" outlineLevel="4">
      <c r="A7964" s="1165">
        <v>3.2</v>
      </c>
      <c r="B7964" s="1159" t="s">
        <v>12437</v>
      </c>
      <c r="C7964" s="1154" t="s">
        <v>763</v>
      </c>
      <c r="D7964" s="1156">
        <v>11.27</v>
      </c>
    </row>
    <row r="7965" spans="1:4" ht="11.85" hidden="1" customHeight="1" outlineLevel="4">
      <c r="A7965" s="1160">
        <v>4</v>
      </c>
      <c r="B7965" s="1159" t="s">
        <v>12438</v>
      </c>
      <c r="C7965" s="1154" t="s">
        <v>763</v>
      </c>
      <c r="D7965" s="1156">
        <v>14.09</v>
      </c>
    </row>
    <row r="7966" spans="1:4" ht="11.85" hidden="1" customHeight="1" outlineLevel="4">
      <c r="A7966" s="1165">
        <v>4.3</v>
      </c>
      <c r="B7966" s="1159" t="s">
        <v>12439</v>
      </c>
      <c r="C7966" s="1154" t="s">
        <v>763</v>
      </c>
      <c r="D7966" s="1156">
        <v>15.14</v>
      </c>
    </row>
    <row r="7967" spans="1:4" ht="11.85" hidden="1" customHeight="1" outlineLevel="4">
      <c r="A7967" s="1154" t="s">
        <v>9981</v>
      </c>
      <c r="B7967" s="1159" t="s">
        <v>12440</v>
      </c>
      <c r="C7967" s="1154" t="s">
        <v>763</v>
      </c>
      <c r="D7967" s="1156">
        <v>20.78</v>
      </c>
    </row>
    <row r="7968" spans="1:4" ht="11.85" hidden="1" customHeight="1" outlineLevel="2" collapsed="1">
      <c r="A7968" s="1140"/>
      <c r="B7968" s="1143" t="s">
        <v>11504</v>
      </c>
      <c r="C7968" s="1140"/>
      <c r="D7968" s="1141">
        <v>32.49</v>
      </c>
    </row>
    <row r="7969" spans="1:4" ht="11.85" hidden="1" customHeight="1" outlineLevel="3" collapsed="1">
      <c r="A7969" s="1140"/>
      <c r="B7969" s="1145" t="s">
        <v>12441</v>
      </c>
      <c r="C7969" s="1140"/>
      <c r="D7969" s="1141">
        <v>32.49</v>
      </c>
    </row>
    <row r="7970" spans="1:4" ht="11.85" hidden="1" customHeight="1" outlineLevel="4">
      <c r="A7970" s="1165">
        <v>1.6</v>
      </c>
      <c r="B7970" s="1159" t="s">
        <v>12442</v>
      </c>
      <c r="C7970" s="1154" t="s">
        <v>763</v>
      </c>
      <c r="D7970" s="1156">
        <v>8.81</v>
      </c>
    </row>
    <row r="7971" spans="1:4" ht="11.85" hidden="1" customHeight="1" outlineLevel="4">
      <c r="A7971" s="1166">
        <v>1.89</v>
      </c>
      <c r="B7971" s="1159" t="s">
        <v>12443</v>
      </c>
      <c r="C7971" s="1154" t="s">
        <v>763</v>
      </c>
      <c r="D7971" s="1156">
        <v>10.41</v>
      </c>
    </row>
    <row r="7972" spans="1:4" ht="11.85" hidden="1" customHeight="1" outlineLevel="4">
      <c r="A7972" s="1165">
        <v>1.9</v>
      </c>
      <c r="B7972" s="1159" t="s">
        <v>12444</v>
      </c>
      <c r="C7972" s="1154" t="s">
        <v>763</v>
      </c>
      <c r="D7972" s="1156">
        <v>10.46</v>
      </c>
    </row>
    <row r="7973" spans="1:4" ht="11.85" hidden="1" customHeight="1" outlineLevel="4">
      <c r="A7973" s="1165">
        <v>2.4</v>
      </c>
      <c r="B7973" s="1159" t="s">
        <v>12445</v>
      </c>
      <c r="C7973" s="1154" t="s">
        <v>763</v>
      </c>
      <c r="D7973" s="1156">
        <v>13.22</v>
      </c>
    </row>
    <row r="7974" spans="1:4" ht="11.85" hidden="1" customHeight="1" outlineLevel="4">
      <c r="A7974" s="1165">
        <v>2.7</v>
      </c>
      <c r="B7974" s="1159" t="s">
        <v>12446</v>
      </c>
      <c r="C7974" s="1154" t="s">
        <v>763</v>
      </c>
      <c r="D7974" s="1156">
        <v>14.87</v>
      </c>
    </row>
    <row r="7975" spans="1:4" ht="11.85" hidden="1" customHeight="1" outlineLevel="4">
      <c r="A7975" s="1166">
        <v>2.95</v>
      </c>
      <c r="B7975" s="1159" t="s">
        <v>12447</v>
      </c>
      <c r="C7975" s="1154" t="s">
        <v>763</v>
      </c>
      <c r="D7975" s="1156">
        <v>16.25</v>
      </c>
    </row>
    <row r="7976" spans="1:4" ht="11.85" hidden="1" customHeight="1" outlineLevel="4">
      <c r="A7976" s="1165">
        <v>3.2</v>
      </c>
      <c r="B7976" s="1159" t="s">
        <v>12448</v>
      </c>
      <c r="C7976" s="1154" t="s">
        <v>763</v>
      </c>
      <c r="D7976" s="1156">
        <v>17.62</v>
      </c>
    </row>
    <row r="7977" spans="1:4" ht="11.85" hidden="1" customHeight="1" outlineLevel="4">
      <c r="A7977" s="1165">
        <v>3.5</v>
      </c>
      <c r="B7977" s="1159" t="s">
        <v>12449</v>
      </c>
      <c r="C7977" s="1154" t="s">
        <v>763</v>
      </c>
      <c r="D7977" s="1156">
        <v>19.27</v>
      </c>
    </row>
    <row r="7978" spans="1:4" ht="11.85" hidden="1" customHeight="1" outlineLevel="4">
      <c r="A7978" s="1160">
        <v>4</v>
      </c>
      <c r="B7978" s="1159" t="s">
        <v>12450</v>
      </c>
      <c r="C7978" s="1154" t="s">
        <v>763</v>
      </c>
      <c r="D7978" s="1156">
        <v>22.03</v>
      </c>
    </row>
    <row r="7979" spans="1:4" ht="11.85" hidden="1" customHeight="1" outlineLevel="4">
      <c r="A7979" s="1165">
        <v>4.3</v>
      </c>
      <c r="B7979" s="1159" t="s">
        <v>12451</v>
      </c>
      <c r="C7979" s="1154" t="s">
        <v>763</v>
      </c>
      <c r="D7979" s="1156">
        <v>23.68</v>
      </c>
    </row>
    <row r="7980" spans="1:4" ht="11.85" hidden="1" customHeight="1" outlineLevel="4">
      <c r="A7980" s="1165">
        <v>5.9</v>
      </c>
      <c r="B7980" s="1159" t="s">
        <v>12452</v>
      </c>
      <c r="C7980" s="1154" t="s">
        <v>763</v>
      </c>
      <c r="D7980" s="1156">
        <v>32.49</v>
      </c>
    </row>
    <row r="7981" spans="1:4" ht="11.85" hidden="1" customHeight="1" outlineLevel="3" collapsed="1">
      <c r="A7981" s="1140"/>
      <c r="B7981" s="1145" t="s">
        <v>12453</v>
      </c>
      <c r="C7981" s="1140"/>
      <c r="D7981" s="1141">
        <v>20.78</v>
      </c>
    </row>
    <row r="7982" spans="1:4" ht="11.85" hidden="1" customHeight="1" outlineLevel="4">
      <c r="A7982" s="1154" t="s">
        <v>9929</v>
      </c>
      <c r="B7982" s="1159" t="s">
        <v>12454</v>
      </c>
      <c r="C7982" s="1154" t="s">
        <v>763</v>
      </c>
      <c r="D7982" s="1156">
        <v>5.64</v>
      </c>
    </row>
    <row r="7983" spans="1:4" ht="11.85" hidden="1" customHeight="1" outlineLevel="4">
      <c r="A7983" s="1154" t="s">
        <v>12455</v>
      </c>
      <c r="B7983" s="1159" t="s">
        <v>12456</v>
      </c>
      <c r="C7983" s="1154" t="s">
        <v>763</v>
      </c>
      <c r="D7983" s="1156">
        <v>6.66</v>
      </c>
    </row>
    <row r="7984" spans="1:4" ht="11.85" hidden="1" customHeight="1" outlineLevel="4">
      <c r="A7984" s="1154" t="s">
        <v>9933</v>
      </c>
      <c r="B7984" s="1159" t="s">
        <v>12457</v>
      </c>
      <c r="C7984" s="1154" t="s">
        <v>763</v>
      </c>
      <c r="D7984" s="1156">
        <v>6.69</v>
      </c>
    </row>
    <row r="7985" spans="1:4" ht="11.85" hidden="1" customHeight="1" outlineLevel="4">
      <c r="A7985" s="1154" t="s">
        <v>9937</v>
      </c>
      <c r="B7985" s="1159" t="s">
        <v>12458</v>
      </c>
      <c r="C7985" s="1154" t="s">
        <v>763</v>
      </c>
      <c r="D7985" s="1156">
        <v>8.4499999999999993</v>
      </c>
    </row>
    <row r="7986" spans="1:4" ht="11.85" hidden="1" customHeight="1" outlineLevel="4">
      <c r="A7986" s="1165">
        <v>2.7</v>
      </c>
      <c r="B7986" s="1159" t="s">
        <v>12459</v>
      </c>
      <c r="C7986" s="1154" t="s">
        <v>763</v>
      </c>
      <c r="D7986" s="1156">
        <v>9.51</v>
      </c>
    </row>
    <row r="7987" spans="1:4" ht="11.85" hidden="1" customHeight="1" outlineLevel="4">
      <c r="A7987" s="1166">
        <v>2.95</v>
      </c>
      <c r="B7987" s="1159" t="s">
        <v>12460</v>
      </c>
      <c r="C7987" s="1154" t="s">
        <v>763</v>
      </c>
      <c r="D7987" s="1156">
        <v>10.39</v>
      </c>
    </row>
    <row r="7988" spans="1:4" ht="11.85" hidden="1" customHeight="1" outlineLevel="4">
      <c r="A7988" s="1165">
        <v>3.2</v>
      </c>
      <c r="B7988" s="1159" t="s">
        <v>12461</v>
      </c>
      <c r="C7988" s="1154" t="s">
        <v>763</v>
      </c>
      <c r="D7988" s="1156">
        <v>11.27</v>
      </c>
    </row>
    <row r="7989" spans="1:4" ht="11.85" hidden="1" customHeight="1" outlineLevel="4">
      <c r="A7989" s="1165">
        <v>3.5</v>
      </c>
      <c r="B7989" s="1159" t="s">
        <v>12462</v>
      </c>
      <c r="C7989" s="1154" t="s">
        <v>763</v>
      </c>
      <c r="D7989" s="1156">
        <v>12.33</v>
      </c>
    </row>
    <row r="7990" spans="1:4" ht="11.85" hidden="1" customHeight="1" outlineLevel="4">
      <c r="A7990" s="1160">
        <v>4</v>
      </c>
      <c r="B7990" s="1159" t="s">
        <v>12463</v>
      </c>
      <c r="C7990" s="1154" t="s">
        <v>763</v>
      </c>
      <c r="D7990" s="1156">
        <v>14.09</v>
      </c>
    </row>
    <row r="7991" spans="1:4" ht="11.85" hidden="1" customHeight="1" outlineLevel="4">
      <c r="A7991" s="1165">
        <v>4.3</v>
      </c>
      <c r="B7991" s="1159" t="s">
        <v>12464</v>
      </c>
      <c r="C7991" s="1154" t="s">
        <v>763</v>
      </c>
      <c r="D7991" s="1156">
        <v>15.14</v>
      </c>
    </row>
    <row r="7992" spans="1:4" ht="11.85" hidden="1" customHeight="1" outlineLevel="4">
      <c r="A7992" s="1154" t="s">
        <v>10489</v>
      </c>
      <c r="B7992" s="1159" t="s">
        <v>12465</v>
      </c>
      <c r="C7992" s="1154" t="s">
        <v>763</v>
      </c>
      <c r="D7992" s="1156">
        <v>18.670000000000002</v>
      </c>
    </row>
    <row r="7993" spans="1:4" ht="11.85" hidden="1" customHeight="1" outlineLevel="4">
      <c r="A7993" s="1154" t="s">
        <v>12466</v>
      </c>
      <c r="B7993" s="1159" t="s">
        <v>12467</v>
      </c>
      <c r="C7993" s="1154" t="s">
        <v>763</v>
      </c>
      <c r="D7993" s="1156">
        <v>19.37</v>
      </c>
    </row>
    <row r="7994" spans="1:4" ht="11.85" hidden="1" customHeight="1" outlineLevel="4">
      <c r="A7994" s="1154" t="s">
        <v>12468</v>
      </c>
      <c r="B7994" s="1159" t="s">
        <v>12469</v>
      </c>
      <c r="C7994" s="1154" t="s">
        <v>763</v>
      </c>
      <c r="D7994" s="1156">
        <v>20.43</v>
      </c>
    </row>
    <row r="7995" spans="1:4" ht="11.85" hidden="1" customHeight="1" outlineLevel="4">
      <c r="A7995" s="1154" t="s">
        <v>9981</v>
      </c>
      <c r="B7995" s="1159" t="s">
        <v>12470</v>
      </c>
      <c r="C7995" s="1154" t="s">
        <v>763</v>
      </c>
      <c r="D7995" s="1156">
        <v>20.78</v>
      </c>
    </row>
    <row r="7996" spans="1:4" ht="11.85" hidden="1" customHeight="1" outlineLevel="2" collapsed="1">
      <c r="A7996" s="1140"/>
      <c r="B7996" s="1143" t="s">
        <v>11548</v>
      </c>
      <c r="C7996" s="1140"/>
      <c r="D7996" s="1141">
        <v>38.81</v>
      </c>
    </row>
    <row r="7997" spans="1:4" ht="11.85" hidden="1" customHeight="1" outlineLevel="3" collapsed="1">
      <c r="A7997" s="1140"/>
      <c r="B7997" s="1145" t="s">
        <v>12471</v>
      </c>
      <c r="C7997" s="1140"/>
      <c r="D7997" s="1141">
        <v>38.81</v>
      </c>
    </row>
    <row r="7998" spans="1:4" ht="11.85" hidden="1" customHeight="1" outlineLevel="4">
      <c r="A7998" s="1165">
        <v>1.6</v>
      </c>
      <c r="B7998" s="1159" t="s">
        <v>12472</v>
      </c>
      <c r="C7998" s="1154" t="s">
        <v>763</v>
      </c>
      <c r="D7998" s="1156">
        <v>10.52</v>
      </c>
    </row>
    <row r="7999" spans="1:4" ht="11.85" hidden="1" customHeight="1" outlineLevel="4">
      <c r="A7999" s="1165">
        <v>1.9</v>
      </c>
      <c r="B7999" s="1159" t="s">
        <v>12473</v>
      </c>
      <c r="C7999" s="1154" t="s">
        <v>763</v>
      </c>
      <c r="D7999" s="1156">
        <v>12.5</v>
      </c>
    </row>
    <row r="8000" spans="1:4" ht="11.85" hidden="1" customHeight="1" outlineLevel="4">
      <c r="A8000" s="1165">
        <v>2.4</v>
      </c>
      <c r="B8000" s="1159" t="s">
        <v>12474</v>
      </c>
      <c r="C8000" s="1154" t="s">
        <v>763</v>
      </c>
      <c r="D8000" s="1156">
        <v>15.79</v>
      </c>
    </row>
    <row r="8001" spans="1:4" ht="11.85" hidden="1" customHeight="1" outlineLevel="4">
      <c r="A8001" s="1165">
        <v>2.7</v>
      </c>
      <c r="B8001" s="1159" t="s">
        <v>12475</v>
      </c>
      <c r="C8001" s="1154" t="s">
        <v>763</v>
      </c>
      <c r="D8001" s="1156">
        <v>17.760000000000002</v>
      </c>
    </row>
    <row r="8002" spans="1:4" ht="11.85" hidden="1" customHeight="1" outlineLevel="4">
      <c r="A8002" s="1166">
        <v>2.95</v>
      </c>
      <c r="B8002" s="1159" t="s">
        <v>12476</v>
      </c>
      <c r="C8002" s="1154" t="s">
        <v>763</v>
      </c>
      <c r="D8002" s="1156">
        <v>19.41</v>
      </c>
    </row>
    <row r="8003" spans="1:4" ht="11.85" hidden="1" customHeight="1" outlineLevel="4">
      <c r="A8003" s="1165">
        <v>3.2</v>
      </c>
      <c r="B8003" s="1159" t="s">
        <v>12477</v>
      </c>
      <c r="C8003" s="1154" t="s">
        <v>763</v>
      </c>
      <c r="D8003" s="1156">
        <v>21.05</v>
      </c>
    </row>
    <row r="8004" spans="1:4" ht="11.85" hidden="1" customHeight="1" outlineLevel="4">
      <c r="A8004" s="1165">
        <v>3.5</v>
      </c>
      <c r="B8004" s="1159" t="s">
        <v>12478</v>
      </c>
      <c r="C8004" s="1154" t="s">
        <v>763</v>
      </c>
      <c r="D8004" s="1156">
        <v>23.02</v>
      </c>
    </row>
    <row r="8005" spans="1:4" ht="11.85" hidden="1" customHeight="1" outlineLevel="4">
      <c r="A8005" s="1165">
        <v>4</v>
      </c>
      <c r="B8005" s="1159" t="s">
        <v>12479</v>
      </c>
      <c r="C8005" s="1154" t="s">
        <v>763</v>
      </c>
      <c r="D8005" s="1156">
        <v>26.31</v>
      </c>
    </row>
    <row r="8006" spans="1:4" ht="11.85" hidden="1" customHeight="1" outlineLevel="4">
      <c r="A8006" s="1165">
        <v>4.3</v>
      </c>
      <c r="B8006" s="1159" t="s">
        <v>12480</v>
      </c>
      <c r="C8006" s="1154" t="s">
        <v>763</v>
      </c>
      <c r="D8006" s="1156">
        <v>28.29</v>
      </c>
    </row>
    <row r="8007" spans="1:4" ht="11.85" hidden="1" customHeight="1" outlineLevel="4">
      <c r="A8007" s="1165">
        <v>5.9</v>
      </c>
      <c r="B8007" s="1159" t="s">
        <v>12481</v>
      </c>
      <c r="C8007" s="1154" t="s">
        <v>763</v>
      </c>
      <c r="D8007" s="1156">
        <v>38.81</v>
      </c>
    </row>
    <row r="8008" spans="1:4" ht="11.85" hidden="1" customHeight="1" outlineLevel="3" collapsed="1">
      <c r="A8008" s="1140"/>
      <c r="B8008" s="1145" t="s">
        <v>12482</v>
      </c>
      <c r="C8008" s="1140"/>
      <c r="D8008" s="1141">
        <v>18.27</v>
      </c>
    </row>
    <row r="8009" spans="1:4" ht="11.85" hidden="1" customHeight="1" outlineLevel="4">
      <c r="A8009" s="1165">
        <v>1.6</v>
      </c>
      <c r="B8009" s="1159" t="s">
        <v>12483</v>
      </c>
      <c r="C8009" s="1154" t="s">
        <v>763</v>
      </c>
      <c r="D8009" s="1156">
        <v>4.95</v>
      </c>
    </row>
    <row r="8010" spans="1:4" ht="11.85" hidden="1" customHeight="1" outlineLevel="4">
      <c r="A8010" s="1165">
        <v>1.9</v>
      </c>
      <c r="B8010" s="1159" t="s">
        <v>12484</v>
      </c>
      <c r="C8010" s="1154" t="s">
        <v>763</v>
      </c>
      <c r="D8010" s="1156">
        <v>5.88</v>
      </c>
    </row>
    <row r="8011" spans="1:4" ht="11.85" hidden="1" customHeight="1" outlineLevel="4">
      <c r="A8011" s="1165">
        <v>2.4</v>
      </c>
      <c r="B8011" s="1159" t="s">
        <v>12485</v>
      </c>
      <c r="C8011" s="1154" t="s">
        <v>763</v>
      </c>
      <c r="D8011" s="1156">
        <v>7.43</v>
      </c>
    </row>
    <row r="8012" spans="1:4" ht="11.85" hidden="1" customHeight="1" outlineLevel="4">
      <c r="A8012" s="1165">
        <v>2.7</v>
      </c>
      <c r="B8012" s="1159" t="s">
        <v>12486</v>
      </c>
      <c r="C8012" s="1154" t="s">
        <v>763</v>
      </c>
      <c r="D8012" s="1156">
        <v>8.36</v>
      </c>
    </row>
    <row r="8013" spans="1:4" ht="11.85" hidden="1" customHeight="1" outlineLevel="4">
      <c r="A8013" s="1166">
        <v>2.95</v>
      </c>
      <c r="B8013" s="1159" t="s">
        <v>12487</v>
      </c>
      <c r="C8013" s="1154" t="s">
        <v>763</v>
      </c>
      <c r="D8013" s="1156">
        <v>9.14</v>
      </c>
    </row>
    <row r="8014" spans="1:4" ht="11.85" hidden="1" customHeight="1" outlineLevel="4">
      <c r="A8014" s="1165">
        <v>3.2</v>
      </c>
      <c r="B8014" s="1159" t="s">
        <v>12488</v>
      </c>
      <c r="C8014" s="1154" t="s">
        <v>763</v>
      </c>
      <c r="D8014" s="1156">
        <v>9.91</v>
      </c>
    </row>
    <row r="8015" spans="1:4" ht="11.85" hidden="1" customHeight="1" outlineLevel="4">
      <c r="A8015" s="1165">
        <v>3.5</v>
      </c>
      <c r="B8015" s="1159" t="s">
        <v>12489</v>
      </c>
      <c r="C8015" s="1154" t="s">
        <v>763</v>
      </c>
      <c r="D8015" s="1156">
        <v>10.84</v>
      </c>
    </row>
    <row r="8016" spans="1:4" ht="11.85" hidden="1" customHeight="1" outlineLevel="4">
      <c r="A8016" s="1165">
        <v>4</v>
      </c>
      <c r="B8016" s="1159" t="s">
        <v>12490</v>
      </c>
      <c r="C8016" s="1154" t="s">
        <v>763</v>
      </c>
      <c r="D8016" s="1156">
        <v>12.39</v>
      </c>
    </row>
    <row r="8017" spans="1:4" ht="11.85" hidden="1" customHeight="1" outlineLevel="4">
      <c r="A8017" s="1165">
        <v>4.3</v>
      </c>
      <c r="B8017" s="1159" t="s">
        <v>12491</v>
      </c>
      <c r="C8017" s="1154" t="s">
        <v>763</v>
      </c>
      <c r="D8017" s="1156">
        <v>13.32</v>
      </c>
    </row>
    <row r="8018" spans="1:4" ht="11.85" hidden="1" customHeight="1" outlineLevel="4">
      <c r="A8018" s="1165">
        <v>5.9</v>
      </c>
      <c r="B8018" s="1159" t="s">
        <v>12492</v>
      </c>
      <c r="C8018" s="1154" t="s">
        <v>763</v>
      </c>
      <c r="D8018" s="1156">
        <v>18.27</v>
      </c>
    </row>
    <row r="8019" spans="1:4" ht="11.85" hidden="1" customHeight="1" outlineLevel="2" collapsed="1">
      <c r="A8019" s="1140"/>
      <c r="B8019" s="1143" t="s">
        <v>12493</v>
      </c>
      <c r="C8019" s="1140"/>
      <c r="D8019" s="1141">
        <v>32.49</v>
      </c>
    </row>
    <row r="8020" spans="1:4" ht="11.85" hidden="1" customHeight="1" outlineLevel="3" collapsed="1">
      <c r="A8020" s="1140"/>
      <c r="B8020" s="1145" t="s">
        <v>12494</v>
      </c>
      <c r="C8020" s="1140"/>
      <c r="D8020" s="1141">
        <v>32.49</v>
      </c>
    </row>
    <row r="8021" spans="1:4" ht="11.85" hidden="1" customHeight="1" outlineLevel="4">
      <c r="A8021" s="1166">
        <v>1.35</v>
      </c>
      <c r="B8021" s="1159" t="s">
        <v>12495</v>
      </c>
      <c r="C8021" s="1154" t="s">
        <v>763</v>
      </c>
      <c r="D8021" s="1156">
        <v>7.43</v>
      </c>
    </row>
    <row r="8022" spans="1:4" ht="11.85" hidden="1" customHeight="1" outlineLevel="4">
      <c r="A8022" s="1165">
        <v>1.6</v>
      </c>
      <c r="B8022" s="1159" t="s">
        <v>12496</v>
      </c>
      <c r="C8022" s="1154" t="s">
        <v>763</v>
      </c>
      <c r="D8022" s="1156">
        <v>8.81</v>
      </c>
    </row>
    <row r="8023" spans="1:4" ht="11.85" hidden="1" customHeight="1" outlineLevel="4">
      <c r="A8023" s="1165">
        <v>1.9</v>
      </c>
      <c r="B8023" s="1159" t="s">
        <v>12497</v>
      </c>
      <c r="C8023" s="1154" t="s">
        <v>763</v>
      </c>
      <c r="D8023" s="1156">
        <v>10.46</v>
      </c>
    </row>
    <row r="8024" spans="1:4" ht="11.85" hidden="1" customHeight="1" outlineLevel="4">
      <c r="A8024" s="1165">
        <v>2.4</v>
      </c>
      <c r="B8024" s="1159" t="s">
        <v>12498</v>
      </c>
      <c r="C8024" s="1154" t="s">
        <v>763</v>
      </c>
      <c r="D8024" s="1156">
        <v>13.22</v>
      </c>
    </row>
    <row r="8025" spans="1:4" ht="11.85" hidden="1" customHeight="1" outlineLevel="4">
      <c r="A8025" s="1165">
        <v>2.7</v>
      </c>
      <c r="B8025" s="1159" t="s">
        <v>12499</v>
      </c>
      <c r="C8025" s="1154" t="s">
        <v>763</v>
      </c>
      <c r="D8025" s="1156">
        <v>14.87</v>
      </c>
    </row>
    <row r="8026" spans="1:4" ht="11.85" hidden="1" customHeight="1" outlineLevel="4">
      <c r="A8026" s="1166">
        <v>2.95</v>
      </c>
      <c r="B8026" s="1159" t="s">
        <v>12500</v>
      </c>
      <c r="C8026" s="1154" t="s">
        <v>763</v>
      </c>
      <c r="D8026" s="1156">
        <v>16.25</v>
      </c>
    </row>
    <row r="8027" spans="1:4" ht="11.85" hidden="1" customHeight="1" outlineLevel="4">
      <c r="A8027" s="1165">
        <v>3.2</v>
      </c>
      <c r="B8027" s="1159" t="s">
        <v>12501</v>
      </c>
      <c r="C8027" s="1154" t="s">
        <v>763</v>
      </c>
      <c r="D8027" s="1156">
        <v>17.62</v>
      </c>
    </row>
    <row r="8028" spans="1:4" ht="11.85" hidden="1" customHeight="1" outlineLevel="4">
      <c r="A8028" s="1165">
        <v>3.5</v>
      </c>
      <c r="B8028" s="1159" t="s">
        <v>12502</v>
      </c>
      <c r="C8028" s="1154" t="s">
        <v>763</v>
      </c>
      <c r="D8028" s="1156">
        <v>19.27</v>
      </c>
    </row>
    <row r="8029" spans="1:4" ht="11.85" hidden="1" customHeight="1" outlineLevel="4">
      <c r="A8029" s="1160">
        <v>4</v>
      </c>
      <c r="B8029" s="1159" t="s">
        <v>12503</v>
      </c>
      <c r="C8029" s="1154" t="s">
        <v>763</v>
      </c>
      <c r="D8029" s="1156">
        <v>22.03</v>
      </c>
    </row>
    <row r="8030" spans="1:4" ht="11.85" hidden="1" customHeight="1" outlineLevel="4">
      <c r="A8030" s="1165">
        <v>4.3</v>
      </c>
      <c r="B8030" s="1159" t="s">
        <v>12504</v>
      </c>
      <c r="C8030" s="1154" t="s">
        <v>763</v>
      </c>
      <c r="D8030" s="1156">
        <v>23.68</v>
      </c>
    </row>
    <row r="8031" spans="1:4" ht="11.85" hidden="1" customHeight="1" outlineLevel="4">
      <c r="A8031" s="1154" t="s">
        <v>9981</v>
      </c>
      <c r="B8031" s="1159" t="s">
        <v>12505</v>
      </c>
      <c r="C8031" s="1154" t="s">
        <v>763</v>
      </c>
      <c r="D8031" s="1156">
        <v>32.49</v>
      </c>
    </row>
    <row r="8032" spans="1:4" ht="11.85" hidden="1" customHeight="1" outlineLevel="3" collapsed="1">
      <c r="A8032" s="1140"/>
      <c r="B8032" s="1145" t="s">
        <v>12506</v>
      </c>
      <c r="C8032" s="1140"/>
      <c r="D8032" s="1141">
        <v>20.78</v>
      </c>
    </row>
    <row r="8033" spans="1:4" ht="11.85" hidden="1" customHeight="1" outlineLevel="4">
      <c r="A8033" s="1166">
        <v>1.35</v>
      </c>
      <c r="B8033" s="1159" t="s">
        <v>12507</v>
      </c>
      <c r="C8033" s="1154" t="s">
        <v>763</v>
      </c>
      <c r="D8033" s="1156">
        <v>4.75</v>
      </c>
    </row>
    <row r="8034" spans="1:4" ht="11.85" hidden="1" customHeight="1" outlineLevel="4">
      <c r="A8034" s="1165">
        <v>1.6</v>
      </c>
      <c r="B8034" s="1159" t="s">
        <v>12508</v>
      </c>
      <c r="C8034" s="1154" t="s">
        <v>763</v>
      </c>
      <c r="D8034" s="1156">
        <v>5.64</v>
      </c>
    </row>
    <row r="8035" spans="1:4" ht="11.85" hidden="1" customHeight="1" outlineLevel="4">
      <c r="A8035" s="1165">
        <v>1.9</v>
      </c>
      <c r="B8035" s="1159" t="s">
        <v>12509</v>
      </c>
      <c r="C8035" s="1154" t="s">
        <v>763</v>
      </c>
      <c r="D8035" s="1156">
        <v>6.69</v>
      </c>
    </row>
    <row r="8036" spans="1:4" ht="11.85" hidden="1" customHeight="1" outlineLevel="4">
      <c r="A8036" s="1165">
        <v>2.4</v>
      </c>
      <c r="B8036" s="1159" t="s">
        <v>12510</v>
      </c>
      <c r="C8036" s="1154" t="s">
        <v>763</v>
      </c>
      <c r="D8036" s="1156">
        <v>8.4499999999999993</v>
      </c>
    </row>
    <row r="8037" spans="1:4" ht="11.85" hidden="1" customHeight="1" outlineLevel="4">
      <c r="A8037" s="1165">
        <v>2.7</v>
      </c>
      <c r="B8037" s="1159" t="s">
        <v>12511</v>
      </c>
      <c r="C8037" s="1154" t="s">
        <v>763</v>
      </c>
      <c r="D8037" s="1156">
        <v>9.51</v>
      </c>
    </row>
    <row r="8038" spans="1:4" ht="11.85" hidden="1" customHeight="1" outlineLevel="4">
      <c r="A8038" s="1166">
        <v>2.95</v>
      </c>
      <c r="B8038" s="1159" t="s">
        <v>12512</v>
      </c>
      <c r="C8038" s="1154" t="s">
        <v>763</v>
      </c>
      <c r="D8038" s="1156">
        <v>10.210000000000001</v>
      </c>
    </row>
    <row r="8039" spans="1:4" ht="11.85" hidden="1" customHeight="1" outlineLevel="4">
      <c r="A8039" s="1165">
        <v>3.2</v>
      </c>
      <c r="B8039" s="1159" t="s">
        <v>12513</v>
      </c>
      <c r="C8039" s="1154" t="s">
        <v>763</v>
      </c>
      <c r="D8039" s="1156">
        <v>11.27</v>
      </c>
    </row>
    <row r="8040" spans="1:4" ht="11.85" hidden="1" customHeight="1" outlineLevel="4">
      <c r="A8040" s="1160">
        <v>4</v>
      </c>
      <c r="B8040" s="1159" t="s">
        <v>12514</v>
      </c>
      <c r="C8040" s="1154" t="s">
        <v>763</v>
      </c>
      <c r="D8040" s="1156">
        <v>14.09</v>
      </c>
    </row>
    <row r="8041" spans="1:4" ht="11.85" hidden="1" customHeight="1" outlineLevel="4">
      <c r="A8041" s="1165">
        <v>4.3</v>
      </c>
      <c r="B8041" s="1159" t="s">
        <v>12515</v>
      </c>
      <c r="C8041" s="1154" t="s">
        <v>763</v>
      </c>
      <c r="D8041" s="1156">
        <v>15.14</v>
      </c>
    </row>
    <row r="8042" spans="1:4" ht="11.85" hidden="1" customHeight="1" outlineLevel="4">
      <c r="A8042" s="1154" t="s">
        <v>9981</v>
      </c>
      <c r="B8042" s="1159" t="s">
        <v>12516</v>
      </c>
      <c r="C8042" s="1154" t="s">
        <v>763</v>
      </c>
      <c r="D8042" s="1156">
        <v>20.78</v>
      </c>
    </row>
    <row r="8043" spans="1:4" ht="11.85" hidden="1" customHeight="1" outlineLevel="1" collapsed="1">
      <c r="A8043" s="1140"/>
      <c r="B8043" s="1142" t="s">
        <v>12517</v>
      </c>
      <c r="C8043" s="1140"/>
      <c r="D8043" s="1141">
        <v>5.37</v>
      </c>
    </row>
    <row r="8044" spans="1:4" ht="11.85" hidden="1" customHeight="1" outlineLevel="2">
      <c r="A8044" s="1165">
        <v>1.2</v>
      </c>
      <c r="B8044" s="1157" t="s">
        <v>12518</v>
      </c>
      <c r="C8044" s="1154" t="s">
        <v>763</v>
      </c>
      <c r="D8044" s="1156">
        <v>1.17</v>
      </c>
    </row>
    <row r="8045" spans="1:4" ht="11.85" hidden="1" customHeight="1" outlineLevel="2">
      <c r="A8045" s="1166">
        <v>1.46</v>
      </c>
      <c r="B8045" s="1157" t="s">
        <v>12519</v>
      </c>
      <c r="C8045" s="1154" t="s">
        <v>763</v>
      </c>
      <c r="D8045" s="1156">
        <v>1.42</v>
      </c>
    </row>
    <row r="8046" spans="1:4" ht="11.85" hidden="1" customHeight="1" outlineLevel="2">
      <c r="A8046" s="1165">
        <v>2.9</v>
      </c>
      <c r="B8046" s="1157" t="s">
        <v>12520</v>
      </c>
      <c r="C8046" s="1154" t="s">
        <v>763</v>
      </c>
      <c r="D8046" s="1156">
        <v>2.83</v>
      </c>
    </row>
    <row r="8047" spans="1:4" ht="11.85" hidden="1" customHeight="1" outlineLevel="2">
      <c r="A8047" s="1166">
        <v>3.68</v>
      </c>
      <c r="B8047" s="1157" t="s">
        <v>12521</v>
      </c>
      <c r="C8047" s="1154" t="s">
        <v>763</v>
      </c>
      <c r="D8047" s="1156">
        <v>5.37</v>
      </c>
    </row>
    <row r="8048" spans="1:4" ht="11.85" hidden="1" customHeight="1" outlineLevel="2">
      <c r="A8048" s="1165">
        <v>4.7</v>
      </c>
      <c r="B8048" s="1157" t="s">
        <v>12522</v>
      </c>
      <c r="C8048" s="1154" t="s">
        <v>763</v>
      </c>
      <c r="D8048" s="1156">
        <v>4.58</v>
      </c>
    </row>
    <row r="8049" spans="1:4" ht="11.85" hidden="1" customHeight="1" outlineLevel="2">
      <c r="A8049" s="1165">
        <v>1.2</v>
      </c>
      <c r="B8049" s="1157" t="s">
        <v>12523</v>
      </c>
      <c r="C8049" s="1154" t="s">
        <v>763</v>
      </c>
      <c r="D8049" s="1156">
        <v>1.06</v>
      </c>
    </row>
    <row r="8050" spans="1:4" ht="11.85" hidden="1" customHeight="1" outlineLevel="2">
      <c r="A8050" s="1165">
        <v>2.9</v>
      </c>
      <c r="B8050" s="1157" t="s">
        <v>12524</v>
      </c>
      <c r="C8050" s="1154" t="s">
        <v>763</v>
      </c>
      <c r="D8050" s="1156">
        <v>4.13</v>
      </c>
    </row>
    <row r="8051" spans="1:4" ht="11.85" hidden="1" customHeight="1" outlineLevel="2">
      <c r="A8051" s="1165">
        <v>4.7</v>
      </c>
      <c r="B8051" s="1157" t="s">
        <v>12525</v>
      </c>
      <c r="C8051" s="1154" t="s">
        <v>763</v>
      </c>
      <c r="D8051" s="1156">
        <v>4.16</v>
      </c>
    </row>
    <row r="8052" spans="1:4" ht="11.85" hidden="1" customHeight="1" outlineLevel="2">
      <c r="A8052" s="1160">
        <v>3976</v>
      </c>
      <c r="B8052" s="1157" t="s">
        <v>12526</v>
      </c>
      <c r="C8052" s="1154" t="s">
        <v>763</v>
      </c>
      <c r="D8052" s="1156">
        <v>0.48</v>
      </c>
    </row>
    <row r="8053" spans="1:4" ht="11.85" hidden="1" customHeight="1" outlineLevel="1" collapsed="1">
      <c r="A8053" s="1140"/>
      <c r="B8053" s="1142" t="s">
        <v>12527</v>
      </c>
      <c r="C8053" s="1140"/>
      <c r="D8053" s="1141">
        <v>17.87</v>
      </c>
    </row>
    <row r="8054" spans="1:4" ht="11.85" hidden="1" customHeight="1" outlineLevel="2" collapsed="1">
      <c r="A8054" s="1140"/>
      <c r="B8054" s="1143" t="s">
        <v>12528</v>
      </c>
      <c r="C8054" s="1140"/>
      <c r="D8054" s="1141">
        <v>17.87</v>
      </c>
    </row>
    <row r="8055" spans="1:4" ht="11.85" hidden="1" customHeight="1" outlineLevel="3">
      <c r="A8055" s="1165">
        <v>1.9</v>
      </c>
      <c r="B8055" s="1158" t="s">
        <v>12529</v>
      </c>
      <c r="C8055" s="1154" t="s">
        <v>763</v>
      </c>
      <c r="D8055" s="1156">
        <v>6.93</v>
      </c>
    </row>
    <row r="8056" spans="1:4" ht="11.85" hidden="1" customHeight="1" outlineLevel="3">
      <c r="A8056" s="1166">
        <v>2.39</v>
      </c>
      <c r="B8056" s="1158" t="s">
        <v>12530</v>
      </c>
      <c r="C8056" s="1154" t="s">
        <v>763</v>
      </c>
      <c r="D8056" s="1156">
        <v>8.7200000000000006</v>
      </c>
    </row>
    <row r="8057" spans="1:4" ht="11.85" hidden="1" customHeight="1" outlineLevel="3">
      <c r="A8057" s="1166">
        <v>2.4500000000000002</v>
      </c>
      <c r="B8057" s="1158" t="s">
        <v>12531</v>
      </c>
      <c r="C8057" s="1154" t="s">
        <v>763</v>
      </c>
      <c r="D8057" s="1156">
        <v>8.94</v>
      </c>
    </row>
    <row r="8058" spans="1:4" ht="11.85" hidden="1" customHeight="1" outlineLevel="3">
      <c r="A8058" s="1166">
        <v>2.93</v>
      </c>
      <c r="B8058" s="1158" t="s">
        <v>12532</v>
      </c>
      <c r="C8058" s="1154" t="s">
        <v>763</v>
      </c>
      <c r="D8058" s="1156">
        <v>10.69</v>
      </c>
    </row>
    <row r="8059" spans="1:4" ht="11.85" hidden="1" customHeight="1" outlineLevel="3">
      <c r="A8059" s="1165">
        <v>4.5999999999999996</v>
      </c>
      <c r="B8059" s="1158" t="s">
        <v>12533</v>
      </c>
      <c r="C8059" s="1154" t="s">
        <v>763</v>
      </c>
      <c r="D8059" s="1156">
        <v>16.78</v>
      </c>
    </row>
    <row r="8060" spans="1:4" ht="11.85" hidden="1" customHeight="1" outlineLevel="3">
      <c r="A8060" s="1160">
        <v>3265</v>
      </c>
      <c r="B8060" s="1158" t="s">
        <v>12534</v>
      </c>
      <c r="C8060" s="1154" t="s">
        <v>763</v>
      </c>
      <c r="D8060" s="1156">
        <v>17.87</v>
      </c>
    </row>
    <row r="8061" spans="1:4" ht="11.85" hidden="1" customHeight="1" outlineLevel="2" collapsed="1">
      <c r="A8061" s="1140"/>
      <c r="B8061" s="1143" t="s">
        <v>12535</v>
      </c>
      <c r="C8061" s="1140"/>
      <c r="D8061" s="1141">
        <v>17.87</v>
      </c>
    </row>
    <row r="8062" spans="1:4" ht="11.85" hidden="1" customHeight="1" outlineLevel="3">
      <c r="A8062" s="1166">
        <v>2.4500000000000002</v>
      </c>
      <c r="B8062" s="1158" t="s">
        <v>12536</v>
      </c>
      <c r="C8062" s="1154" t="s">
        <v>763</v>
      </c>
      <c r="D8062" s="1156">
        <v>8.94</v>
      </c>
    </row>
    <row r="8063" spans="1:4" ht="11.85" hidden="1" customHeight="1" outlineLevel="3">
      <c r="A8063" s="1160">
        <v>3263</v>
      </c>
      <c r="B8063" s="1158" t="s">
        <v>12537</v>
      </c>
      <c r="C8063" s="1154" t="s">
        <v>763</v>
      </c>
      <c r="D8063" s="1156">
        <v>17.87</v>
      </c>
    </row>
    <row r="8064" spans="1:4" ht="11.85" hidden="1" customHeight="1" outlineLevel="2" collapsed="1">
      <c r="A8064" s="1140"/>
      <c r="B8064" s="1143" t="s">
        <v>12538</v>
      </c>
      <c r="C8064" s="1140"/>
      <c r="D8064" s="1141">
        <v>13.68</v>
      </c>
    </row>
    <row r="8065" spans="1:4" ht="11.85" hidden="1" customHeight="1" outlineLevel="3">
      <c r="A8065" s="1166">
        <v>1.98</v>
      </c>
      <c r="B8065" s="1158" t="s">
        <v>12539</v>
      </c>
      <c r="C8065" s="1154" t="s">
        <v>763</v>
      </c>
      <c r="D8065" s="1156">
        <v>5.53</v>
      </c>
    </row>
    <row r="8066" spans="1:4" ht="11.85" hidden="1" customHeight="1" outlineLevel="3">
      <c r="A8066" s="1165">
        <v>2.4</v>
      </c>
      <c r="B8066" s="1158" t="s">
        <v>12540</v>
      </c>
      <c r="C8066" s="1154" t="s">
        <v>763</v>
      </c>
      <c r="D8066" s="1156">
        <v>6.7</v>
      </c>
    </row>
    <row r="8067" spans="1:4" ht="11.85" hidden="1" customHeight="1" outlineLevel="3">
      <c r="A8067" s="1166">
        <v>2.4500000000000002</v>
      </c>
      <c r="B8067" s="1158" t="s">
        <v>12541</v>
      </c>
      <c r="C8067" s="1154" t="s">
        <v>763</v>
      </c>
      <c r="D8067" s="1156">
        <v>6.84</v>
      </c>
    </row>
    <row r="8068" spans="1:4" ht="11.85" hidden="1" customHeight="1" outlineLevel="3">
      <c r="A8068" s="1166">
        <v>2.48</v>
      </c>
      <c r="B8068" s="1158" t="s">
        <v>12542</v>
      </c>
      <c r="C8068" s="1154" t="s">
        <v>763</v>
      </c>
      <c r="D8068" s="1156">
        <v>6.92</v>
      </c>
    </row>
    <row r="8069" spans="1:4" ht="11.85" hidden="1" customHeight="1" outlineLevel="3">
      <c r="A8069" s="1165">
        <v>2.8</v>
      </c>
      <c r="B8069" s="1158" t="s">
        <v>12543</v>
      </c>
      <c r="C8069" s="1154" t="s">
        <v>763</v>
      </c>
      <c r="D8069" s="1156">
        <v>7.82</v>
      </c>
    </row>
    <row r="8070" spans="1:4" ht="11.85" hidden="1" customHeight="1" outlineLevel="3">
      <c r="A8070" s="1160">
        <v>3262</v>
      </c>
      <c r="B8070" s="1158" t="s">
        <v>12544</v>
      </c>
      <c r="C8070" s="1154" t="s">
        <v>763</v>
      </c>
      <c r="D8070" s="1156">
        <v>13.68</v>
      </c>
    </row>
    <row r="8071" spans="1:4" ht="11.85" hidden="1" customHeight="1" outlineLevel="2" collapsed="1">
      <c r="A8071" s="1140"/>
      <c r="B8071" s="1143" t="s">
        <v>12545</v>
      </c>
      <c r="C8071" s="1140"/>
      <c r="D8071" s="1141">
        <v>13.68</v>
      </c>
    </row>
    <row r="8072" spans="1:4" ht="11.85" hidden="1" customHeight="1" outlineLevel="3">
      <c r="A8072" s="1165">
        <v>2.2999999999999998</v>
      </c>
      <c r="B8072" s="1158" t="s">
        <v>12546</v>
      </c>
      <c r="C8072" s="1154" t="s">
        <v>763</v>
      </c>
      <c r="D8072" s="1156">
        <v>6.42</v>
      </c>
    </row>
    <row r="8073" spans="1:4" ht="11.85" hidden="1" customHeight="1" outlineLevel="3">
      <c r="A8073" s="1165">
        <v>2.6</v>
      </c>
      <c r="B8073" s="1158" t="s">
        <v>12547</v>
      </c>
      <c r="C8073" s="1154" t="s">
        <v>763</v>
      </c>
      <c r="D8073" s="1156">
        <v>7.26</v>
      </c>
    </row>
    <row r="8074" spans="1:4" ht="11.85" hidden="1" customHeight="1" outlineLevel="3">
      <c r="A8074" s="1160">
        <v>3261</v>
      </c>
      <c r="B8074" s="1158" t="s">
        <v>12548</v>
      </c>
      <c r="C8074" s="1154" t="s">
        <v>763</v>
      </c>
      <c r="D8074" s="1156">
        <v>13.68</v>
      </c>
    </row>
    <row r="8075" spans="1:4" ht="11.85" hidden="1" customHeight="1" outlineLevel="2" collapsed="1">
      <c r="A8075" s="1140"/>
      <c r="B8075" s="1143" t="s">
        <v>12549</v>
      </c>
      <c r="C8075" s="1140"/>
      <c r="D8075" s="1141">
        <v>10.76</v>
      </c>
    </row>
    <row r="8076" spans="1:4" ht="11.85" hidden="1" customHeight="1" outlineLevel="3">
      <c r="A8076" s="1160">
        <v>4157</v>
      </c>
      <c r="B8076" s="1158" t="s">
        <v>12550</v>
      </c>
      <c r="C8076" s="1154" t="s">
        <v>763</v>
      </c>
      <c r="D8076" s="1156">
        <v>10.76</v>
      </c>
    </row>
    <row r="8077" spans="1:4" ht="11.85" hidden="1" customHeight="1" outlineLevel="2" collapsed="1">
      <c r="A8077" s="1140"/>
      <c r="B8077" s="1143" t="s">
        <v>12551</v>
      </c>
      <c r="C8077" s="1140"/>
      <c r="D8077" s="1141">
        <v>8</v>
      </c>
    </row>
    <row r="8078" spans="1:4" ht="11.85" hidden="1" customHeight="1" outlineLevel="3">
      <c r="A8078" s="1165">
        <v>4.9000000000000004</v>
      </c>
      <c r="B8078" s="1158" t="s">
        <v>12552</v>
      </c>
      <c r="C8078" s="1154" t="s">
        <v>763</v>
      </c>
      <c r="D8078" s="1156">
        <v>8</v>
      </c>
    </row>
    <row r="8079" spans="1:4" ht="11.85" hidden="1" customHeight="1" outlineLevel="2" collapsed="1">
      <c r="A8079" s="1140"/>
      <c r="B8079" s="1143" t="s">
        <v>12553</v>
      </c>
      <c r="C8079" s="1140"/>
      <c r="D8079" s="1141">
        <v>10.76</v>
      </c>
    </row>
    <row r="8080" spans="1:4" ht="11.85" hidden="1" customHeight="1" outlineLevel="3">
      <c r="A8080" s="1165">
        <v>2.2000000000000002</v>
      </c>
      <c r="B8080" s="1158" t="s">
        <v>12554</v>
      </c>
      <c r="C8080" s="1154" t="s">
        <v>763</v>
      </c>
      <c r="D8080" s="1156">
        <v>4.09</v>
      </c>
    </row>
    <row r="8081" spans="1:4" ht="11.85" hidden="1" customHeight="1" outlineLevel="3">
      <c r="A8081" s="1166">
        <v>3.65</v>
      </c>
      <c r="B8081" s="1158" t="s">
        <v>12555</v>
      </c>
      <c r="C8081" s="1154" t="s">
        <v>763</v>
      </c>
      <c r="D8081" s="1156">
        <v>6.79</v>
      </c>
    </row>
    <row r="8082" spans="1:4" ht="11.85" hidden="1" customHeight="1" outlineLevel="3">
      <c r="A8082" s="1165">
        <v>4.9000000000000004</v>
      </c>
      <c r="B8082" s="1158" t="s">
        <v>12556</v>
      </c>
      <c r="C8082" s="1154" t="s">
        <v>763</v>
      </c>
      <c r="D8082" s="1156">
        <v>6.85</v>
      </c>
    </row>
    <row r="8083" spans="1:4" ht="11.85" hidden="1" customHeight="1" outlineLevel="3">
      <c r="A8083" s="1160">
        <v>4162</v>
      </c>
      <c r="B8083" s="1158" t="s">
        <v>12557</v>
      </c>
      <c r="C8083" s="1154" t="s">
        <v>763</v>
      </c>
      <c r="D8083" s="1156">
        <v>10.76</v>
      </c>
    </row>
    <row r="8084" spans="1:4" ht="11.85" hidden="1" customHeight="1" outlineLevel="2" collapsed="1">
      <c r="A8084" s="1140"/>
      <c r="B8084" s="1143" t="s">
        <v>12558</v>
      </c>
      <c r="C8084" s="1140"/>
      <c r="D8084" s="1141">
        <v>11.14</v>
      </c>
    </row>
    <row r="8085" spans="1:4" ht="11.85" hidden="1" customHeight="1" outlineLevel="3">
      <c r="A8085" s="1154" t="s">
        <v>10509</v>
      </c>
      <c r="B8085" s="1158" t="s">
        <v>12559</v>
      </c>
      <c r="C8085" s="1154" t="s">
        <v>763</v>
      </c>
      <c r="D8085" s="1156">
        <v>5.75</v>
      </c>
    </row>
    <row r="8086" spans="1:4" ht="11.85" hidden="1" customHeight="1" outlineLevel="3">
      <c r="A8086" s="1154" t="s">
        <v>9939</v>
      </c>
      <c r="B8086" s="1158" t="s">
        <v>12560</v>
      </c>
      <c r="C8086" s="1154" t="s">
        <v>763</v>
      </c>
      <c r="D8086" s="1156">
        <v>5.0199999999999996</v>
      </c>
    </row>
    <row r="8087" spans="1:4" ht="11.85" hidden="1" customHeight="1" outlineLevel="3">
      <c r="A8087" s="1160">
        <v>3375</v>
      </c>
      <c r="B8087" s="1158" t="s">
        <v>12561</v>
      </c>
      <c r="C8087" s="1154" t="s">
        <v>763</v>
      </c>
      <c r="D8087" s="1156">
        <v>11.14</v>
      </c>
    </row>
    <row r="8088" spans="1:4" ht="11.85" hidden="1" customHeight="1" outlineLevel="3">
      <c r="A8088" s="1160">
        <v>3375</v>
      </c>
      <c r="B8088" s="1158" t="s">
        <v>12562</v>
      </c>
      <c r="C8088" s="1154" t="s">
        <v>763</v>
      </c>
      <c r="D8088" s="1156">
        <v>10.76</v>
      </c>
    </row>
    <row r="8089" spans="1:4" ht="11.85" hidden="1" customHeight="1" outlineLevel="2" collapsed="1">
      <c r="A8089" s="1140"/>
      <c r="B8089" s="1143" t="s">
        <v>12563</v>
      </c>
      <c r="C8089" s="1140"/>
      <c r="D8089" s="1141">
        <v>8.94</v>
      </c>
    </row>
    <row r="8090" spans="1:4" ht="11.85" hidden="1" customHeight="1" outlineLevel="3">
      <c r="A8090" s="1165">
        <v>4.9000000000000004</v>
      </c>
      <c r="B8090" s="1158" t="s">
        <v>12564</v>
      </c>
      <c r="C8090" s="1154" t="s">
        <v>763</v>
      </c>
      <c r="D8090" s="1156">
        <v>8.94</v>
      </c>
    </row>
    <row r="8091" spans="1:4" ht="11.85" hidden="1" customHeight="1" outlineLevel="2" collapsed="1">
      <c r="A8091" s="1140"/>
      <c r="B8091" s="1143" t="s">
        <v>12565</v>
      </c>
      <c r="C8091" s="1140"/>
      <c r="D8091" s="1141">
        <v>10.76</v>
      </c>
    </row>
    <row r="8092" spans="1:4" ht="11.85" hidden="1" customHeight="1" outlineLevel="3">
      <c r="A8092" s="1154" t="s">
        <v>9984</v>
      </c>
      <c r="B8092" s="1158" t="s">
        <v>12566</v>
      </c>
      <c r="C8092" s="1154" t="s">
        <v>763</v>
      </c>
      <c r="D8092" s="1156">
        <v>2.6</v>
      </c>
    </row>
    <row r="8093" spans="1:4" ht="11.85" hidden="1" customHeight="1" outlineLevel="3">
      <c r="A8093" s="1154" t="s">
        <v>10177</v>
      </c>
      <c r="B8093" s="1158" t="s">
        <v>12567</v>
      </c>
      <c r="C8093" s="1154" t="s">
        <v>763</v>
      </c>
      <c r="D8093" s="1156">
        <v>3.72</v>
      </c>
    </row>
    <row r="8094" spans="1:4" ht="11.85" hidden="1" customHeight="1" outlineLevel="3">
      <c r="A8094" s="1154" t="s">
        <v>10075</v>
      </c>
      <c r="B8094" s="1158" t="s">
        <v>12568</v>
      </c>
      <c r="C8094" s="1154" t="s">
        <v>763</v>
      </c>
      <c r="D8094" s="1156">
        <v>4.2699999999999996</v>
      </c>
    </row>
    <row r="8095" spans="1:4" ht="11.85" hidden="1" customHeight="1" outlineLevel="3">
      <c r="A8095" s="1160">
        <v>3659</v>
      </c>
      <c r="B8095" s="1158" t="s">
        <v>12569</v>
      </c>
      <c r="C8095" s="1154" t="s">
        <v>763</v>
      </c>
      <c r="D8095" s="1156">
        <v>6.49</v>
      </c>
    </row>
    <row r="8096" spans="1:4" ht="11.85" hidden="1" customHeight="1" outlineLevel="3">
      <c r="A8096" s="1160">
        <v>4163</v>
      </c>
      <c r="B8096" s="1158" t="s">
        <v>12570</v>
      </c>
      <c r="C8096" s="1154" t="s">
        <v>763</v>
      </c>
      <c r="D8096" s="1156">
        <v>10.76</v>
      </c>
    </row>
    <row r="8097" spans="1:4" ht="11.85" hidden="1" customHeight="1" outlineLevel="2" collapsed="1">
      <c r="A8097" s="1140"/>
      <c r="B8097" s="1143" t="s">
        <v>12571</v>
      </c>
      <c r="C8097" s="1140"/>
      <c r="D8097" s="1141">
        <v>11.03</v>
      </c>
    </row>
    <row r="8098" spans="1:4" ht="11.85" hidden="1" customHeight="1" outlineLevel="3">
      <c r="A8098" s="1154" t="s">
        <v>12572</v>
      </c>
      <c r="B8098" s="1158" t="s">
        <v>12573</v>
      </c>
      <c r="C8098" s="1154" t="s">
        <v>763</v>
      </c>
      <c r="D8098" s="1156">
        <v>3.44</v>
      </c>
    </row>
    <row r="8099" spans="1:4" ht="11.85" hidden="1" customHeight="1" outlineLevel="3">
      <c r="A8099" s="1154" t="s">
        <v>11640</v>
      </c>
      <c r="B8099" s="1158" t="s">
        <v>12574</v>
      </c>
      <c r="C8099" s="1154" t="s">
        <v>763</v>
      </c>
      <c r="D8099" s="1156">
        <v>3.68</v>
      </c>
    </row>
    <row r="8100" spans="1:4" ht="11.85" hidden="1" customHeight="1" outlineLevel="3">
      <c r="A8100" s="1154" t="s">
        <v>12575</v>
      </c>
      <c r="B8100" s="1158" t="s">
        <v>12576</v>
      </c>
      <c r="C8100" s="1154" t="s">
        <v>763</v>
      </c>
      <c r="D8100" s="1156">
        <v>4.09</v>
      </c>
    </row>
    <row r="8101" spans="1:4" ht="11.85" hidden="1" customHeight="1" outlineLevel="3">
      <c r="A8101" s="1154" t="s">
        <v>10511</v>
      </c>
      <c r="B8101" s="1158" t="s">
        <v>12577</v>
      </c>
      <c r="C8101" s="1154" t="s">
        <v>763</v>
      </c>
      <c r="D8101" s="1156">
        <v>5.4</v>
      </c>
    </row>
    <row r="8102" spans="1:4" ht="11.85" hidden="1" customHeight="1" outlineLevel="3">
      <c r="A8102" s="1160">
        <v>3374</v>
      </c>
      <c r="B8102" s="1158" t="s">
        <v>12578</v>
      </c>
      <c r="C8102" s="1154" t="s">
        <v>763</v>
      </c>
      <c r="D8102" s="1156">
        <v>11.03</v>
      </c>
    </row>
    <row r="8103" spans="1:4" ht="11.85" hidden="1" customHeight="1" outlineLevel="3">
      <c r="A8103" s="1160">
        <v>3374</v>
      </c>
      <c r="B8103" s="1158" t="s">
        <v>12579</v>
      </c>
      <c r="C8103" s="1154" t="s">
        <v>763</v>
      </c>
      <c r="D8103" s="1156">
        <v>10.76</v>
      </c>
    </row>
    <row r="8104" spans="1:4" ht="11.85" hidden="1" customHeight="1" outlineLevel="2" collapsed="1">
      <c r="A8104" s="1140"/>
      <c r="B8104" s="1143" t="s">
        <v>12580</v>
      </c>
      <c r="C8104" s="1140"/>
      <c r="D8104" s="1141">
        <v>10.58</v>
      </c>
    </row>
    <row r="8105" spans="1:4" ht="11.85" hidden="1" customHeight="1" outlineLevel="3">
      <c r="A8105" s="1160">
        <v>4901</v>
      </c>
      <c r="B8105" s="1158" t="s">
        <v>12581</v>
      </c>
      <c r="C8105" s="1154" t="s">
        <v>763</v>
      </c>
      <c r="D8105" s="1156">
        <v>5.52</v>
      </c>
    </row>
    <row r="8106" spans="1:4" ht="11.85" hidden="1" customHeight="1" outlineLevel="3">
      <c r="A8106" s="1160">
        <v>4233</v>
      </c>
      <c r="B8106" s="1158" t="s">
        <v>12582</v>
      </c>
      <c r="C8106" s="1154" t="s">
        <v>763</v>
      </c>
      <c r="D8106" s="1156">
        <v>10.58</v>
      </c>
    </row>
    <row r="8107" spans="1:4" ht="11.85" hidden="1" customHeight="1" outlineLevel="2" collapsed="1">
      <c r="A8107" s="1140"/>
      <c r="B8107" s="1143" t="s">
        <v>12583</v>
      </c>
      <c r="C8107" s="1140"/>
      <c r="D8107" s="1141">
        <v>8.94</v>
      </c>
    </row>
    <row r="8108" spans="1:4" ht="11.85" hidden="1" customHeight="1" outlineLevel="3">
      <c r="A8108" s="1165">
        <v>4.9000000000000004</v>
      </c>
      <c r="B8108" s="1158" t="s">
        <v>12584</v>
      </c>
      <c r="C8108" s="1154" t="s">
        <v>763</v>
      </c>
      <c r="D8108" s="1156">
        <v>8.94</v>
      </c>
    </row>
    <row r="8109" spans="1:4" ht="11.85" hidden="1" customHeight="1" outlineLevel="2" collapsed="1">
      <c r="A8109" s="1140"/>
      <c r="B8109" s="1143" t="s">
        <v>12585</v>
      </c>
      <c r="C8109" s="1140"/>
      <c r="D8109" s="1141">
        <v>10.58</v>
      </c>
    </row>
    <row r="8110" spans="1:4" ht="11.85" hidden="1" customHeight="1" outlineLevel="3">
      <c r="A8110" s="1154" t="s">
        <v>9984</v>
      </c>
      <c r="B8110" s="1158" t="s">
        <v>12586</v>
      </c>
      <c r="C8110" s="1154" t="s">
        <v>763</v>
      </c>
      <c r="D8110" s="1156">
        <v>2.56</v>
      </c>
    </row>
    <row r="8111" spans="1:4" ht="11.85" hidden="1" customHeight="1" outlineLevel="3">
      <c r="A8111" s="1160">
        <v>4872</v>
      </c>
      <c r="B8111" s="1158" t="s">
        <v>12587</v>
      </c>
      <c r="C8111" s="1154" t="s">
        <v>763</v>
      </c>
      <c r="D8111" s="1156">
        <v>5.72</v>
      </c>
    </row>
    <row r="8112" spans="1:4" ht="11.85" hidden="1" customHeight="1" outlineLevel="3">
      <c r="A8112" s="1160">
        <v>4029</v>
      </c>
      <c r="B8112" s="1158" t="s">
        <v>12588</v>
      </c>
      <c r="C8112" s="1154" t="s">
        <v>763</v>
      </c>
      <c r="D8112" s="1156">
        <v>10.58</v>
      </c>
    </row>
    <row r="8113" spans="1:4" ht="11.85" hidden="1" customHeight="1" outlineLevel="2" collapsed="1">
      <c r="A8113" s="1140"/>
      <c r="B8113" s="1143" t="s">
        <v>12589</v>
      </c>
      <c r="C8113" s="1140"/>
      <c r="D8113" s="1141">
        <v>10.58</v>
      </c>
    </row>
    <row r="8114" spans="1:4" ht="11.85" hidden="1" customHeight="1" outlineLevel="3">
      <c r="A8114" s="1165">
        <v>1.2</v>
      </c>
      <c r="B8114" s="1158" t="s">
        <v>12590</v>
      </c>
      <c r="C8114" s="1154" t="s">
        <v>763</v>
      </c>
      <c r="D8114" s="1156">
        <v>2.19</v>
      </c>
    </row>
    <row r="8115" spans="1:4" ht="11.85" hidden="1" customHeight="1" outlineLevel="3">
      <c r="A8115" s="1165">
        <v>1.4</v>
      </c>
      <c r="B8115" s="1158" t="s">
        <v>12591</v>
      </c>
      <c r="C8115" s="1154" t="s">
        <v>763</v>
      </c>
      <c r="D8115" s="1156">
        <v>2.56</v>
      </c>
    </row>
    <row r="8116" spans="1:4" ht="11.85" hidden="1" customHeight="1" outlineLevel="3">
      <c r="A8116" s="1165">
        <v>3.1</v>
      </c>
      <c r="B8116" s="1158" t="s">
        <v>12592</v>
      </c>
      <c r="C8116" s="1154" t="s">
        <v>763</v>
      </c>
      <c r="D8116" s="1156">
        <v>5.67</v>
      </c>
    </row>
    <row r="8117" spans="1:4" ht="11.85" hidden="1" customHeight="1" outlineLevel="3">
      <c r="A8117" s="1154"/>
      <c r="B8117" s="1158" t="s">
        <v>12593</v>
      </c>
      <c r="C8117" s="1154" t="s">
        <v>763</v>
      </c>
      <c r="D8117" s="1156">
        <v>9.7100000000000009</v>
      </c>
    </row>
    <row r="8118" spans="1:4" ht="11.85" hidden="1" customHeight="1" outlineLevel="3">
      <c r="A8118" s="1160">
        <v>4232</v>
      </c>
      <c r="B8118" s="1158" t="s">
        <v>12594</v>
      </c>
      <c r="C8118" s="1154" t="s">
        <v>763</v>
      </c>
      <c r="D8118" s="1156">
        <v>10.58</v>
      </c>
    </row>
    <row r="8119" spans="1:4" ht="11.85" hidden="1" customHeight="1" outlineLevel="2" collapsed="1">
      <c r="A8119" s="1140"/>
      <c r="B8119" s="1143" t="s">
        <v>12595</v>
      </c>
      <c r="C8119" s="1140"/>
      <c r="D8119" s="1141">
        <v>8.7899999999999991</v>
      </c>
    </row>
    <row r="8120" spans="1:4" ht="11.85" hidden="1" customHeight="1" outlineLevel="3">
      <c r="A8120" s="1165">
        <v>4.9000000000000004</v>
      </c>
      <c r="B8120" s="1158" t="s">
        <v>12596</v>
      </c>
      <c r="C8120" s="1154" t="s">
        <v>763</v>
      </c>
      <c r="D8120" s="1156">
        <v>8.7899999999999991</v>
      </c>
    </row>
    <row r="8121" spans="1:4" ht="11.85" hidden="1" customHeight="1" outlineLevel="2" collapsed="1">
      <c r="A8121" s="1140"/>
      <c r="B8121" s="1143" t="s">
        <v>12597</v>
      </c>
      <c r="C8121" s="1140"/>
      <c r="D8121" s="1141">
        <v>10.58</v>
      </c>
    </row>
    <row r="8122" spans="1:4" ht="11.85" hidden="1" customHeight="1" outlineLevel="3">
      <c r="A8122" s="1160">
        <v>4896</v>
      </c>
      <c r="B8122" s="1158" t="s">
        <v>12598</v>
      </c>
      <c r="C8122" s="1154" t="s">
        <v>763</v>
      </c>
      <c r="D8122" s="1156">
        <v>8.02</v>
      </c>
    </row>
    <row r="8123" spans="1:4" ht="11.85" hidden="1" customHeight="1" outlineLevel="3">
      <c r="A8123" s="1160">
        <v>4027</v>
      </c>
      <c r="B8123" s="1158" t="s">
        <v>12599</v>
      </c>
      <c r="C8123" s="1154" t="s">
        <v>763</v>
      </c>
      <c r="D8123" s="1156">
        <v>10.58</v>
      </c>
    </row>
    <row r="8124" spans="1:4" ht="11.85" hidden="1" customHeight="1" outlineLevel="2" collapsed="1">
      <c r="A8124" s="1140"/>
      <c r="B8124" s="1143" t="s">
        <v>12600</v>
      </c>
      <c r="C8124" s="1140"/>
      <c r="D8124" s="1141">
        <v>8.7899999999999991</v>
      </c>
    </row>
    <row r="8125" spans="1:4" ht="11.85" hidden="1" customHeight="1" outlineLevel="3">
      <c r="A8125" s="1165">
        <v>1.1000000000000001</v>
      </c>
      <c r="B8125" s="1158" t="s">
        <v>12601</v>
      </c>
      <c r="C8125" s="1154" t="s">
        <v>763</v>
      </c>
      <c r="D8125" s="1156">
        <v>2.19</v>
      </c>
    </row>
    <row r="8126" spans="1:4" ht="11.85" hidden="1" customHeight="1" outlineLevel="3">
      <c r="A8126" s="1165">
        <v>1.6</v>
      </c>
      <c r="B8126" s="1158" t="s">
        <v>12602</v>
      </c>
      <c r="C8126" s="1154" t="s">
        <v>763</v>
      </c>
      <c r="D8126" s="1156">
        <v>2.93</v>
      </c>
    </row>
    <row r="8127" spans="1:4" ht="11.85" hidden="1" customHeight="1" outlineLevel="3">
      <c r="A8127" s="1160">
        <v>4183</v>
      </c>
      <c r="B8127" s="1158" t="s">
        <v>12603</v>
      </c>
      <c r="C8127" s="1154" t="s">
        <v>763</v>
      </c>
      <c r="D8127" s="1156">
        <v>8.7899999999999991</v>
      </c>
    </row>
    <row r="8128" spans="1:4" ht="11.85" hidden="1" customHeight="1" outlineLevel="2" collapsed="1">
      <c r="A8128" s="1140"/>
      <c r="B8128" s="1143" t="s">
        <v>12604</v>
      </c>
      <c r="C8128" s="1140"/>
      <c r="D8128" s="1141">
        <v>3.24</v>
      </c>
    </row>
    <row r="8129" spans="1:4" ht="11.85" hidden="1" customHeight="1" outlineLevel="3">
      <c r="A8129" s="1160">
        <v>3492</v>
      </c>
      <c r="B8129" s="1158" t="s">
        <v>12605</v>
      </c>
      <c r="C8129" s="1154" t="s">
        <v>763</v>
      </c>
      <c r="D8129" s="1156">
        <v>1.72</v>
      </c>
    </row>
    <row r="8130" spans="1:4" ht="11.85" hidden="1" customHeight="1" outlineLevel="3">
      <c r="A8130" s="1154"/>
      <c r="B8130" s="1158" t="s">
        <v>12606</v>
      </c>
      <c r="C8130" s="1154" t="s">
        <v>763</v>
      </c>
      <c r="D8130" s="1156">
        <v>1.93</v>
      </c>
    </row>
    <row r="8131" spans="1:4" ht="11.85" hidden="1" customHeight="1" outlineLevel="3">
      <c r="A8131" s="1154"/>
      <c r="B8131" s="1158" t="s">
        <v>12607</v>
      </c>
      <c r="C8131" s="1154" t="s">
        <v>763</v>
      </c>
      <c r="D8131" s="1156">
        <v>3.24</v>
      </c>
    </row>
    <row r="8132" spans="1:4" ht="11.85" hidden="1" customHeight="1" outlineLevel="1" collapsed="1">
      <c r="A8132" s="1140"/>
      <c r="B8132" s="1142" t="s">
        <v>12608</v>
      </c>
      <c r="C8132" s="1140"/>
      <c r="D8132" s="1141">
        <v>21.34</v>
      </c>
    </row>
    <row r="8133" spans="1:4" ht="11.85" hidden="1" customHeight="1" outlineLevel="2" collapsed="1">
      <c r="A8133" s="1140"/>
      <c r="B8133" s="1143" t="s">
        <v>10429</v>
      </c>
      <c r="C8133" s="1140"/>
      <c r="D8133" s="1141">
        <v>21.34</v>
      </c>
    </row>
    <row r="8134" spans="1:4" ht="11.85" hidden="1" customHeight="1" outlineLevel="3" collapsed="1">
      <c r="A8134" s="1140"/>
      <c r="B8134" s="1145" t="s">
        <v>12609</v>
      </c>
      <c r="C8134" s="1140"/>
      <c r="D8134" s="1141">
        <v>6.42</v>
      </c>
    </row>
    <row r="8135" spans="1:4" ht="11.85" hidden="1" customHeight="1" outlineLevel="4">
      <c r="A8135" s="1154" t="s">
        <v>12610</v>
      </c>
      <c r="B8135" s="1159" t="s">
        <v>12611</v>
      </c>
      <c r="C8135" s="1154" t="s">
        <v>763</v>
      </c>
      <c r="D8135" s="1156">
        <v>1.91</v>
      </c>
    </row>
    <row r="8136" spans="1:4" ht="11.85" hidden="1" customHeight="1" outlineLevel="4">
      <c r="A8136" s="1154" t="s">
        <v>12610</v>
      </c>
      <c r="B8136" s="1159" t="s">
        <v>12612</v>
      </c>
      <c r="C8136" s="1154" t="s">
        <v>763</v>
      </c>
      <c r="D8136" s="1156">
        <v>3.8</v>
      </c>
    </row>
    <row r="8137" spans="1:4" ht="11.85" hidden="1" customHeight="1" outlineLevel="4">
      <c r="A8137" s="1154" t="s">
        <v>12610</v>
      </c>
      <c r="B8137" s="1159" t="s">
        <v>12613</v>
      </c>
      <c r="C8137" s="1154" t="s">
        <v>763</v>
      </c>
      <c r="D8137" s="1156">
        <v>6.42</v>
      </c>
    </row>
    <row r="8138" spans="1:4" ht="11.85" hidden="1" customHeight="1" outlineLevel="3" collapsed="1">
      <c r="A8138" s="1140"/>
      <c r="B8138" s="1145" t="s">
        <v>12614</v>
      </c>
      <c r="C8138" s="1140"/>
      <c r="D8138" s="1141">
        <v>8.7100000000000009</v>
      </c>
    </row>
    <row r="8139" spans="1:4" ht="11.85" hidden="1" customHeight="1" outlineLevel="4">
      <c r="A8139" s="1154" t="s">
        <v>12615</v>
      </c>
      <c r="B8139" s="1159" t="s">
        <v>12616</v>
      </c>
      <c r="C8139" s="1154" t="s">
        <v>763</v>
      </c>
      <c r="D8139" s="1156">
        <v>2.57</v>
      </c>
    </row>
    <row r="8140" spans="1:4" ht="11.85" hidden="1" customHeight="1" outlineLevel="4">
      <c r="A8140" s="1154" t="s">
        <v>12615</v>
      </c>
      <c r="B8140" s="1159" t="s">
        <v>12617</v>
      </c>
      <c r="C8140" s="1154" t="s">
        <v>763</v>
      </c>
      <c r="D8140" s="1156">
        <v>5.16</v>
      </c>
    </row>
    <row r="8141" spans="1:4" ht="11.85" hidden="1" customHeight="1" outlineLevel="4">
      <c r="A8141" s="1154" t="s">
        <v>12615</v>
      </c>
      <c r="B8141" s="1159" t="s">
        <v>12618</v>
      </c>
      <c r="C8141" s="1154" t="s">
        <v>763</v>
      </c>
      <c r="D8141" s="1156">
        <v>8.7100000000000009</v>
      </c>
    </row>
    <row r="8142" spans="1:4" ht="11.85" hidden="1" customHeight="1" outlineLevel="3" collapsed="1">
      <c r="A8142" s="1140"/>
      <c r="B8142" s="1145" t="s">
        <v>12619</v>
      </c>
      <c r="C8142" s="1140"/>
      <c r="D8142" s="1141">
        <v>5.93</v>
      </c>
    </row>
    <row r="8143" spans="1:4" ht="11.85" hidden="1" customHeight="1" outlineLevel="4">
      <c r="A8143" s="1154" t="s">
        <v>12620</v>
      </c>
      <c r="B8143" s="1159" t="s">
        <v>12621</v>
      </c>
      <c r="C8143" s="1154" t="s">
        <v>763</v>
      </c>
      <c r="D8143" s="1156">
        <v>1.72</v>
      </c>
    </row>
    <row r="8144" spans="1:4" ht="11.85" hidden="1" customHeight="1" outlineLevel="4">
      <c r="A8144" s="1154" t="s">
        <v>12620</v>
      </c>
      <c r="B8144" s="1159" t="s">
        <v>12622</v>
      </c>
      <c r="C8144" s="1154" t="s">
        <v>763</v>
      </c>
      <c r="D8144" s="1156">
        <v>3.44</v>
      </c>
    </row>
    <row r="8145" spans="1:4" ht="11.85" hidden="1" customHeight="1" outlineLevel="4">
      <c r="A8145" s="1154" t="s">
        <v>12620</v>
      </c>
      <c r="B8145" s="1159" t="s">
        <v>12623</v>
      </c>
      <c r="C8145" s="1154" t="s">
        <v>763</v>
      </c>
      <c r="D8145" s="1156">
        <v>5.93</v>
      </c>
    </row>
    <row r="8146" spans="1:4" ht="11.85" hidden="1" customHeight="1" outlineLevel="4">
      <c r="A8146" s="1154" t="s">
        <v>12624</v>
      </c>
      <c r="B8146" s="1159" t="s">
        <v>12625</v>
      </c>
      <c r="C8146" s="1154" t="s">
        <v>763</v>
      </c>
      <c r="D8146" s="1156">
        <v>5.04</v>
      </c>
    </row>
    <row r="8147" spans="1:4" ht="11.85" hidden="1" customHeight="1" outlineLevel="4">
      <c r="A8147" s="1154" t="s">
        <v>12626</v>
      </c>
      <c r="B8147" s="1159" t="s">
        <v>12627</v>
      </c>
      <c r="C8147" s="1154" t="s">
        <v>763</v>
      </c>
      <c r="D8147" s="1156">
        <v>2.75</v>
      </c>
    </row>
    <row r="8148" spans="1:4" ht="11.85" hidden="1" customHeight="1" outlineLevel="3" collapsed="1">
      <c r="A8148" s="1140"/>
      <c r="B8148" s="1145" t="s">
        <v>12628</v>
      </c>
      <c r="C8148" s="1140"/>
      <c r="D8148" s="1141">
        <v>11.51</v>
      </c>
    </row>
    <row r="8149" spans="1:4" ht="11.85" hidden="1" customHeight="1" outlineLevel="4">
      <c r="A8149" s="1154" t="s">
        <v>12629</v>
      </c>
      <c r="B8149" s="1159" t="s">
        <v>12630</v>
      </c>
      <c r="C8149" s="1154" t="s">
        <v>763</v>
      </c>
      <c r="D8149" s="1156">
        <v>3.72</v>
      </c>
    </row>
    <row r="8150" spans="1:4" ht="11.85" hidden="1" customHeight="1" outlineLevel="4">
      <c r="A8150" s="1154" t="s">
        <v>12629</v>
      </c>
      <c r="B8150" s="1159" t="s">
        <v>12631</v>
      </c>
      <c r="C8150" s="1154" t="s">
        <v>763</v>
      </c>
      <c r="D8150" s="1156">
        <v>7.46</v>
      </c>
    </row>
    <row r="8151" spans="1:4" ht="11.85" hidden="1" customHeight="1" outlineLevel="4">
      <c r="A8151" s="1154" t="s">
        <v>12629</v>
      </c>
      <c r="B8151" s="1159" t="s">
        <v>12632</v>
      </c>
      <c r="C8151" s="1154" t="s">
        <v>763</v>
      </c>
      <c r="D8151" s="1156">
        <v>11.51</v>
      </c>
    </row>
    <row r="8152" spans="1:4" ht="11.85" hidden="1" customHeight="1" outlineLevel="3" collapsed="1">
      <c r="A8152" s="1140"/>
      <c r="B8152" s="1145" t="s">
        <v>12633</v>
      </c>
      <c r="C8152" s="1140"/>
      <c r="D8152" s="1141">
        <v>21.34</v>
      </c>
    </row>
    <row r="8153" spans="1:4" ht="11.85" hidden="1" customHeight="1" outlineLevel="4">
      <c r="A8153" s="1154" t="s">
        <v>12634</v>
      </c>
      <c r="B8153" s="1159" t="s">
        <v>12635</v>
      </c>
      <c r="C8153" s="1154" t="s">
        <v>763</v>
      </c>
      <c r="D8153" s="1156">
        <v>21.34</v>
      </c>
    </row>
    <row r="8154" spans="1:4" ht="11.85" hidden="1" customHeight="1" outlineLevel="4">
      <c r="A8154" s="1154" t="s">
        <v>12636</v>
      </c>
      <c r="B8154" s="1159" t="s">
        <v>12637</v>
      </c>
      <c r="C8154" s="1154" t="s">
        <v>763</v>
      </c>
      <c r="D8154" s="1156">
        <v>10.050000000000001</v>
      </c>
    </row>
    <row r="8155" spans="1:4" ht="11.85" hidden="1" customHeight="1" outlineLevel="4">
      <c r="A8155" s="1154" t="s">
        <v>12638</v>
      </c>
      <c r="B8155" s="1159" t="s">
        <v>12639</v>
      </c>
      <c r="C8155" s="1154" t="s">
        <v>763</v>
      </c>
      <c r="D8155" s="1156">
        <v>9.32</v>
      </c>
    </row>
    <row r="8156" spans="1:4" ht="11.85" hidden="1" customHeight="1" outlineLevel="4">
      <c r="A8156" s="1154" t="s">
        <v>12640</v>
      </c>
      <c r="B8156" s="1159" t="s">
        <v>12641</v>
      </c>
      <c r="C8156" s="1154" t="s">
        <v>763</v>
      </c>
      <c r="D8156" s="1156">
        <v>8.69</v>
      </c>
    </row>
    <row r="8157" spans="1:4" ht="11.85" hidden="1" customHeight="1" outlineLevel="3" collapsed="1">
      <c r="A8157" s="1140"/>
      <c r="B8157" s="1145" t="s">
        <v>12642</v>
      </c>
      <c r="C8157" s="1140"/>
      <c r="D8157" s="1141">
        <v>18.649999999999999</v>
      </c>
    </row>
    <row r="8158" spans="1:4" ht="11.85" hidden="1" customHeight="1" outlineLevel="4">
      <c r="A8158" s="1154" t="s">
        <v>12643</v>
      </c>
      <c r="B8158" s="1159" t="s">
        <v>12644</v>
      </c>
      <c r="C8158" s="1154" t="s">
        <v>763</v>
      </c>
      <c r="D8158" s="1156">
        <v>6.02</v>
      </c>
    </row>
    <row r="8159" spans="1:4" ht="11.85" hidden="1" customHeight="1" outlineLevel="4">
      <c r="A8159" s="1154" t="s">
        <v>12643</v>
      </c>
      <c r="B8159" s="1159" t="s">
        <v>12645</v>
      </c>
      <c r="C8159" s="1154" t="s">
        <v>763</v>
      </c>
      <c r="D8159" s="1156">
        <v>12.04</v>
      </c>
    </row>
    <row r="8160" spans="1:4" ht="11.85" hidden="1" customHeight="1" outlineLevel="4">
      <c r="A8160" s="1154" t="s">
        <v>12643</v>
      </c>
      <c r="B8160" s="1159" t="s">
        <v>12646</v>
      </c>
      <c r="C8160" s="1154" t="s">
        <v>763</v>
      </c>
      <c r="D8160" s="1156">
        <v>18.649999999999999</v>
      </c>
    </row>
    <row r="8161" spans="1:4" ht="11.85" hidden="1" customHeight="1" outlineLevel="2" collapsed="1">
      <c r="A8161" s="1140"/>
      <c r="B8161" s="1143" t="s">
        <v>9886</v>
      </c>
      <c r="C8161" s="1140"/>
      <c r="D8161" s="1141">
        <v>21.1</v>
      </c>
    </row>
    <row r="8162" spans="1:4" ht="11.85" hidden="1" customHeight="1" outlineLevel="3" collapsed="1">
      <c r="A8162" s="1140"/>
      <c r="B8162" s="1145" t="s">
        <v>12609</v>
      </c>
      <c r="C8162" s="1140"/>
      <c r="D8162" s="1141">
        <v>6.5</v>
      </c>
    </row>
    <row r="8163" spans="1:4" ht="11.85" hidden="1" customHeight="1" outlineLevel="4">
      <c r="A8163" s="1154" t="s">
        <v>12647</v>
      </c>
      <c r="B8163" s="1159" t="s">
        <v>12648</v>
      </c>
      <c r="C8163" s="1154" t="s">
        <v>763</v>
      </c>
      <c r="D8163" s="1156">
        <v>2.72</v>
      </c>
    </row>
    <row r="8164" spans="1:4" ht="11.85" hidden="1" customHeight="1" outlineLevel="4">
      <c r="A8164" s="1154" t="s">
        <v>12647</v>
      </c>
      <c r="B8164" s="1159" t="s">
        <v>12649</v>
      </c>
      <c r="C8164" s="1154" t="s">
        <v>763</v>
      </c>
      <c r="D8164" s="1156">
        <v>3.16</v>
      </c>
    </row>
    <row r="8165" spans="1:4" ht="11.85" hidden="1" customHeight="1" outlineLevel="4">
      <c r="A8165" s="1154" t="s">
        <v>12647</v>
      </c>
      <c r="B8165" s="1159" t="s">
        <v>12650</v>
      </c>
      <c r="C8165" s="1154" t="s">
        <v>763</v>
      </c>
      <c r="D8165" s="1156">
        <v>4.1500000000000004</v>
      </c>
    </row>
    <row r="8166" spans="1:4" ht="11.85" hidden="1" customHeight="1" outlineLevel="4">
      <c r="A8166" s="1154" t="s">
        <v>12647</v>
      </c>
      <c r="B8166" s="1159" t="s">
        <v>12651</v>
      </c>
      <c r="C8166" s="1154" t="s">
        <v>763</v>
      </c>
      <c r="D8166" s="1156">
        <v>5.43</v>
      </c>
    </row>
    <row r="8167" spans="1:4" ht="11.85" hidden="1" customHeight="1" outlineLevel="4">
      <c r="A8167" s="1154" t="s">
        <v>12647</v>
      </c>
      <c r="B8167" s="1159" t="s">
        <v>12652</v>
      </c>
      <c r="C8167" s="1154" t="s">
        <v>763</v>
      </c>
      <c r="D8167" s="1156">
        <v>6.5</v>
      </c>
    </row>
    <row r="8168" spans="1:4" ht="11.85" hidden="1" customHeight="1" outlineLevel="3" collapsed="1">
      <c r="A8168" s="1140"/>
      <c r="B8168" s="1145" t="s">
        <v>12653</v>
      </c>
      <c r="C8168" s="1140"/>
      <c r="D8168" s="1141">
        <v>9.3800000000000008</v>
      </c>
    </row>
    <row r="8169" spans="1:4" ht="11.85" hidden="1" customHeight="1" outlineLevel="4">
      <c r="A8169" s="1154" t="s">
        <v>12654</v>
      </c>
      <c r="B8169" s="1159" t="s">
        <v>12655</v>
      </c>
      <c r="C8169" s="1154" t="s">
        <v>763</v>
      </c>
      <c r="D8169" s="1156">
        <v>3.86</v>
      </c>
    </row>
    <row r="8170" spans="1:4" ht="11.85" hidden="1" customHeight="1" outlineLevel="4">
      <c r="A8170" s="1154" t="s">
        <v>12654</v>
      </c>
      <c r="B8170" s="1159" t="s">
        <v>12656</v>
      </c>
      <c r="C8170" s="1154" t="s">
        <v>763</v>
      </c>
      <c r="D8170" s="1156">
        <v>5.84</v>
      </c>
    </row>
    <row r="8171" spans="1:4" ht="11.85" hidden="1" customHeight="1" outlineLevel="4">
      <c r="A8171" s="1154" t="s">
        <v>12654</v>
      </c>
      <c r="B8171" s="1159" t="s">
        <v>12657</v>
      </c>
      <c r="C8171" s="1154" t="s">
        <v>763</v>
      </c>
      <c r="D8171" s="1156">
        <v>7.73</v>
      </c>
    </row>
    <row r="8172" spans="1:4" ht="11.85" hidden="1" customHeight="1" outlineLevel="4">
      <c r="A8172" s="1154" t="s">
        <v>12654</v>
      </c>
      <c r="B8172" s="1159" t="s">
        <v>12658</v>
      </c>
      <c r="C8172" s="1154" t="s">
        <v>763</v>
      </c>
      <c r="D8172" s="1156">
        <v>9.3800000000000008</v>
      </c>
    </row>
    <row r="8173" spans="1:4" ht="11.85" hidden="1" customHeight="1" outlineLevel="4">
      <c r="A8173" s="1154" t="s">
        <v>12654</v>
      </c>
      <c r="B8173" s="1159" t="s">
        <v>12659</v>
      </c>
      <c r="C8173" s="1154" t="s">
        <v>763</v>
      </c>
      <c r="D8173" s="1156">
        <v>4.45</v>
      </c>
    </row>
    <row r="8174" spans="1:4" ht="11.85" hidden="1" customHeight="1" outlineLevel="3" collapsed="1">
      <c r="A8174" s="1140"/>
      <c r="B8174" s="1145" t="s">
        <v>12619</v>
      </c>
      <c r="C8174" s="1140"/>
      <c r="D8174" s="1141">
        <v>6.16</v>
      </c>
    </row>
    <row r="8175" spans="1:4" ht="11.85" hidden="1" customHeight="1" outlineLevel="4">
      <c r="A8175" s="1154" t="s">
        <v>12660</v>
      </c>
      <c r="B8175" s="1159" t="s">
        <v>12661</v>
      </c>
      <c r="C8175" s="1154" t="s">
        <v>763</v>
      </c>
      <c r="D8175" s="1156">
        <v>2.5099999999999998</v>
      </c>
    </row>
    <row r="8176" spans="1:4" ht="11.85" hidden="1" customHeight="1" outlineLevel="4">
      <c r="A8176" s="1154" t="s">
        <v>12660</v>
      </c>
      <c r="B8176" s="1159" t="s">
        <v>12662</v>
      </c>
      <c r="C8176" s="1154" t="s">
        <v>763</v>
      </c>
      <c r="D8176" s="1156">
        <v>2.8</v>
      </c>
    </row>
    <row r="8177" spans="1:4" ht="11.85" hidden="1" customHeight="1" outlineLevel="4">
      <c r="A8177" s="1154" t="s">
        <v>12660</v>
      </c>
      <c r="B8177" s="1159" t="s">
        <v>12663</v>
      </c>
      <c r="C8177" s="1154" t="s">
        <v>763</v>
      </c>
      <c r="D8177" s="1156">
        <v>3.66</v>
      </c>
    </row>
    <row r="8178" spans="1:4" ht="11.85" hidden="1" customHeight="1" outlineLevel="4">
      <c r="A8178" s="1154" t="s">
        <v>12660</v>
      </c>
      <c r="B8178" s="1159" t="s">
        <v>12664</v>
      </c>
      <c r="C8178" s="1154" t="s">
        <v>763</v>
      </c>
      <c r="D8178" s="1156">
        <v>5.0199999999999996</v>
      </c>
    </row>
    <row r="8179" spans="1:4" ht="11.85" hidden="1" customHeight="1" outlineLevel="4">
      <c r="A8179" s="1154" t="s">
        <v>12660</v>
      </c>
      <c r="B8179" s="1159" t="s">
        <v>12665</v>
      </c>
      <c r="C8179" s="1154" t="s">
        <v>763</v>
      </c>
      <c r="D8179" s="1156">
        <v>6.16</v>
      </c>
    </row>
    <row r="8180" spans="1:4" ht="11.85" hidden="1" customHeight="1" outlineLevel="4">
      <c r="A8180" s="1154" t="s">
        <v>12666</v>
      </c>
      <c r="B8180" s="1159" t="s">
        <v>12667</v>
      </c>
      <c r="C8180" s="1154" t="s">
        <v>763</v>
      </c>
      <c r="D8180" s="1156">
        <v>5.63</v>
      </c>
    </row>
    <row r="8181" spans="1:4" ht="11.85" hidden="1" customHeight="1" outlineLevel="4">
      <c r="A8181" s="1154" t="s">
        <v>12668</v>
      </c>
      <c r="B8181" s="1159" t="s">
        <v>12669</v>
      </c>
      <c r="C8181" s="1154" t="s">
        <v>763</v>
      </c>
      <c r="D8181" s="1156">
        <v>4.58</v>
      </c>
    </row>
    <row r="8182" spans="1:4" ht="11.85" hidden="1" customHeight="1" outlineLevel="3" collapsed="1">
      <c r="A8182" s="1140"/>
      <c r="B8182" s="1145" t="s">
        <v>12628</v>
      </c>
      <c r="C8182" s="1140"/>
      <c r="D8182" s="1141">
        <v>12.93</v>
      </c>
    </row>
    <row r="8183" spans="1:4" ht="11.85" hidden="1" customHeight="1" outlineLevel="4">
      <c r="A8183" s="1154" t="s">
        <v>12670</v>
      </c>
      <c r="B8183" s="1159" t="s">
        <v>12671</v>
      </c>
      <c r="C8183" s="1154" t="s">
        <v>763</v>
      </c>
      <c r="D8183" s="1156">
        <v>5.37</v>
      </c>
    </row>
    <row r="8184" spans="1:4" ht="11.85" hidden="1" customHeight="1" outlineLevel="4">
      <c r="A8184" s="1154" t="s">
        <v>12670</v>
      </c>
      <c r="B8184" s="1159" t="s">
        <v>12672</v>
      </c>
      <c r="C8184" s="1154" t="s">
        <v>763</v>
      </c>
      <c r="D8184" s="1156">
        <v>6.25</v>
      </c>
    </row>
    <row r="8185" spans="1:4" ht="11.85" hidden="1" customHeight="1" outlineLevel="4">
      <c r="A8185" s="1154" t="s">
        <v>12670</v>
      </c>
      <c r="B8185" s="1159" t="s">
        <v>12673</v>
      </c>
      <c r="C8185" s="1154" t="s">
        <v>763</v>
      </c>
      <c r="D8185" s="1156">
        <v>8.17</v>
      </c>
    </row>
    <row r="8186" spans="1:4" ht="11.85" hidden="1" customHeight="1" outlineLevel="4">
      <c r="A8186" s="1154" t="s">
        <v>12670</v>
      </c>
      <c r="B8186" s="1159" t="s">
        <v>12674</v>
      </c>
      <c r="C8186" s="1154" t="s">
        <v>763</v>
      </c>
      <c r="D8186" s="1156">
        <v>10.73</v>
      </c>
    </row>
    <row r="8187" spans="1:4" ht="11.85" hidden="1" customHeight="1" outlineLevel="4">
      <c r="A8187" s="1154" t="s">
        <v>12670</v>
      </c>
      <c r="B8187" s="1159" t="s">
        <v>12675</v>
      </c>
      <c r="C8187" s="1154" t="s">
        <v>763</v>
      </c>
      <c r="D8187" s="1156">
        <v>12.93</v>
      </c>
    </row>
    <row r="8188" spans="1:4" ht="11.85" hidden="1" customHeight="1" outlineLevel="3" collapsed="1">
      <c r="A8188" s="1140"/>
      <c r="B8188" s="1145" t="s">
        <v>12676</v>
      </c>
      <c r="C8188" s="1140"/>
      <c r="D8188" s="1141">
        <v>21.1</v>
      </c>
    </row>
    <row r="8189" spans="1:4" ht="11.85" hidden="1" customHeight="1" outlineLevel="4">
      <c r="A8189" s="1154" t="s">
        <v>12677</v>
      </c>
      <c r="B8189" s="1159" t="s">
        <v>12678</v>
      </c>
      <c r="C8189" s="1154" t="s">
        <v>763</v>
      </c>
      <c r="D8189" s="1156">
        <v>21.1</v>
      </c>
    </row>
    <row r="8190" spans="1:4" ht="11.85" hidden="1" customHeight="1" outlineLevel="4">
      <c r="A8190" s="1154" t="s">
        <v>12679</v>
      </c>
      <c r="B8190" s="1159" t="s">
        <v>12680</v>
      </c>
      <c r="C8190" s="1154" t="s">
        <v>763</v>
      </c>
      <c r="D8190" s="1156">
        <v>6.99</v>
      </c>
    </row>
    <row r="8191" spans="1:4" ht="11.85" hidden="1" customHeight="1" outlineLevel="4">
      <c r="A8191" s="1154" t="s">
        <v>12679</v>
      </c>
      <c r="B8191" s="1159" t="s">
        <v>12681</v>
      </c>
      <c r="C8191" s="1154" t="s">
        <v>763</v>
      </c>
      <c r="D8191" s="1156">
        <v>10.82</v>
      </c>
    </row>
    <row r="8192" spans="1:4" ht="11.85" hidden="1" customHeight="1" outlineLevel="4">
      <c r="A8192" s="1154" t="s">
        <v>12682</v>
      </c>
      <c r="B8192" s="1159" t="s">
        <v>12683</v>
      </c>
      <c r="C8192" s="1154" t="s">
        <v>763</v>
      </c>
      <c r="D8192" s="1156">
        <v>6.26</v>
      </c>
    </row>
    <row r="8193" spans="1:4" ht="11.85" hidden="1" customHeight="1" outlineLevel="4">
      <c r="A8193" s="1154" t="s">
        <v>12682</v>
      </c>
      <c r="B8193" s="1159" t="s">
        <v>12684</v>
      </c>
      <c r="C8193" s="1154" t="s">
        <v>763</v>
      </c>
      <c r="D8193" s="1156">
        <v>10.32</v>
      </c>
    </row>
    <row r="8194" spans="1:4" ht="11.85" hidden="1" customHeight="1" outlineLevel="4">
      <c r="A8194" s="1154" t="s">
        <v>12685</v>
      </c>
      <c r="B8194" s="1159" t="s">
        <v>12686</v>
      </c>
      <c r="C8194" s="1154" t="s">
        <v>763</v>
      </c>
      <c r="D8194" s="1156">
        <v>4.88</v>
      </c>
    </row>
    <row r="8195" spans="1:4" ht="11.85" hidden="1" customHeight="1" outlineLevel="4">
      <c r="A8195" s="1154" t="s">
        <v>12685</v>
      </c>
      <c r="B8195" s="1159" t="s">
        <v>12687</v>
      </c>
      <c r="C8195" s="1154" t="s">
        <v>763</v>
      </c>
      <c r="D8195" s="1156">
        <v>9.48</v>
      </c>
    </row>
    <row r="8196" spans="1:4" ht="11.85" hidden="1" customHeight="1" outlineLevel="3" collapsed="1">
      <c r="A8196" s="1140"/>
      <c r="B8196" s="1145" t="s">
        <v>12642</v>
      </c>
      <c r="C8196" s="1140"/>
      <c r="D8196" s="1141">
        <v>20.71</v>
      </c>
    </row>
    <row r="8197" spans="1:4" ht="11.85" hidden="1" customHeight="1" outlineLevel="4">
      <c r="A8197" s="1154" t="s">
        <v>12688</v>
      </c>
      <c r="B8197" s="1159" t="s">
        <v>12689</v>
      </c>
      <c r="C8197" s="1154" t="s">
        <v>763</v>
      </c>
      <c r="D8197" s="1156">
        <v>8.82</v>
      </c>
    </row>
    <row r="8198" spans="1:4" ht="11.85" hidden="1" customHeight="1" outlineLevel="4">
      <c r="A8198" s="1154" t="s">
        <v>12688</v>
      </c>
      <c r="B8198" s="1159" t="s">
        <v>12690</v>
      </c>
      <c r="C8198" s="1154" t="s">
        <v>763</v>
      </c>
      <c r="D8198" s="1156">
        <v>10.66</v>
      </c>
    </row>
    <row r="8199" spans="1:4" ht="11.85" hidden="1" customHeight="1" outlineLevel="4">
      <c r="A8199" s="1154" t="s">
        <v>12688</v>
      </c>
      <c r="B8199" s="1159" t="s">
        <v>12691</v>
      </c>
      <c r="C8199" s="1154" t="s">
        <v>763</v>
      </c>
      <c r="D8199" s="1156">
        <v>13.95</v>
      </c>
    </row>
    <row r="8200" spans="1:4" ht="11.85" hidden="1" customHeight="1" outlineLevel="4">
      <c r="A8200" s="1154" t="s">
        <v>12688</v>
      </c>
      <c r="B8200" s="1159" t="s">
        <v>12692</v>
      </c>
      <c r="C8200" s="1154" t="s">
        <v>763</v>
      </c>
      <c r="D8200" s="1156">
        <v>17.66</v>
      </c>
    </row>
    <row r="8201" spans="1:4" ht="11.85" hidden="1" customHeight="1" outlineLevel="4">
      <c r="A8201" s="1154" t="s">
        <v>12688</v>
      </c>
      <c r="B8201" s="1159" t="s">
        <v>12693</v>
      </c>
      <c r="C8201" s="1154" t="s">
        <v>763</v>
      </c>
      <c r="D8201" s="1156">
        <v>20.71</v>
      </c>
    </row>
    <row r="8202" spans="1:4" ht="11.85" hidden="1" customHeight="1" outlineLevel="2" collapsed="1">
      <c r="A8202" s="1140"/>
      <c r="B8202" s="1143" t="s">
        <v>12694</v>
      </c>
      <c r="C8202" s="1140"/>
      <c r="D8202" s="1141">
        <v>19.989999999999998</v>
      </c>
    </row>
    <row r="8203" spans="1:4" ht="11.85" hidden="1" customHeight="1" outlineLevel="3" collapsed="1">
      <c r="A8203" s="1140"/>
      <c r="B8203" s="1145" t="s">
        <v>12609</v>
      </c>
      <c r="C8203" s="1140"/>
      <c r="D8203" s="1141">
        <v>6.22</v>
      </c>
    </row>
    <row r="8204" spans="1:4" ht="11.85" hidden="1" customHeight="1" outlineLevel="4">
      <c r="A8204" s="1154" t="s">
        <v>12695</v>
      </c>
      <c r="B8204" s="1159" t="s">
        <v>12696</v>
      </c>
      <c r="C8204" s="1154" t="s">
        <v>763</v>
      </c>
      <c r="D8204" s="1156">
        <v>2.78</v>
      </c>
    </row>
    <row r="8205" spans="1:4" ht="11.85" hidden="1" customHeight="1" outlineLevel="4">
      <c r="A8205" s="1154" t="s">
        <v>12695</v>
      </c>
      <c r="B8205" s="1159" t="s">
        <v>12697</v>
      </c>
      <c r="C8205" s="1154" t="s">
        <v>763</v>
      </c>
      <c r="D8205" s="1156">
        <v>3.81</v>
      </c>
    </row>
    <row r="8206" spans="1:4" ht="11.85" hidden="1" customHeight="1" outlineLevel="4">
      <c r="A8206" s="1154" t="s">
        <v>12695</v>
      </c>
      <c r="B8206" s="1159" t="s">
        <v>12698</v>
      </c>
      <c r="C8206" s="1154" t="s">
        <v>763</v>
      </c>
      <c r="D8206" s="1156">
        <v>5.59</v>
      </c>
    </row>
    <row r="8207" spans="1:4" ht="11.85" hidden="1" customHeight="1" outlineLevel="4">
      <c r="A8207" s="1154" t="s">
        <v>12695</v>
      </c>
      <c r="B8207" s="1159" t="s">
        <v>12699</v>
      </c>
      <c r="C8207" s="1154" t="s">
        <v>763</v>
      </c>
      <c r="D8207" s="1156">
        <v>6.22</v>
      </c>
    </row>
    <row r="8208" spans="1:4" ht="11.85" hidden="1" customHeight="1" outlineLevel="3" collapsed="1">
      <c r="A8208" s="1140"/>
      <c r="B8208" s="1145" t="s">
        <v>12653</v>
      </c>
      <c r="C8208" s="1140"/>
      <c r="D8208" s="1141">
        <v>8.9700000000000006</v>
      </c>
    </row>
    <row r="8209" spans="1:4" ht="11.85" hidden="1" customHeight="1" outlineLevel="4">
      <c r="A8209" s="1154" t="s">
        <v>12700</v>
      </c>
      <c r="B8209" s="1159" t="s">
        <v>12701</v>
      </c>
      <c r="C8209" s="1154" t="s">
        <v>763</v>
      </c>
      <c r="D8209" s="1156">
        <v>4.03</v>
      </c>
    </row>
    <row r="8210" spans="1:4" ht="11.85" hidden="1" customHeight="1" outlineLevel="4">
      <c r="A8210" s="1154" t="s">
        <v>12700</v>
      </c>
      <c r="B8210" s="1159" t="s">
        <v>12702</v>
      </c>
      <c r="C8210" s="1154" t="s">
        <v>763</v>
      </c>
      <c r="D8210" s="1156">
        <v>8.06</v>
      </c>
    </row>
    <row r="8211" spans="1:4" ht="11.85" hidden="1" customHeight="1" outlineLevel="4">
      <c r="A8211" s="1154" t="s">
        <v>12700</v>
      </c>
      <c r="B8211" s="1159" t="s">
        <v>12703</v>
      </c>
      <c r="C8211" s="1154" t="s">
        <v>763</v>
      </c>
      <c r="D8211" s="1156">
        <v>8.9700000000000006</v>
      </c>
    </row>
    <row r="8212" spans="1:4" ht="11.85" hidden="1" customHeight="1" outlineLevel="3" collapsed="1">
      <c r="A8212" s="1140"/>
      <c r="B8212" s="1145" t="s">
        <v>12619</v>
      </c>
      <c r="C8212" s="1140"/>
      <c r="D8212" s="1141">
        <v>6.53</v>
      </c>
    </row>
    <row r="8213" spans="1:4" ht="11.85" hidden="1" customHeight="1" outlineLevel="4">
      <c r="A8213" s="1154" t="s">
        <v>12704</v>
      </c>
      <c r="B8213" s="1159" t="s">
        <v>12705</v>
      </c>
      <c r="C8213" s="1154" t="s">
        <v>763</v>
      </c>
      <c r="D8213" s="1156">
        <v>1.55</v>
      </c>
    </row>
    <row r="8214" spans="1:4" ht="11.85" hidden="1" customHeight="1" outlineLevel="4">
      <c r="A8214" s="1154" t="s">
        <v>12704</v>
      </c>
      <c r="B8214" s="1159" t="s">
        <v>12706</v>
      </c>
      <c r="C8214" s="1154" t="s">
        <v>763</v>
      </c>
      <c r="D8214" s="1156">
        <v>2.64</v>
      </c>
    </row>
    <row r="8215" spans="1:4" ht="11.85" hidden="1" customHeight="1" outlineLevel="4">
      <c r="A8215" s="1154" t="s">
        <v>12704</v>
      </c>
      <c r="B8215" s="1159" t="s">
        <v>12707</v>
      </c>
      <c r="C8215" s="1154" t="s">
        <v>763</v>
      </c>
      <c r="D8215" s="1156">
        <v>3.92</v>
      </c>
    </row>
    <row r="8216" spans="1:4" ht="11.85" hidden="1" customHeight="1" outlineLevel="4">
      <c r="A8216" s="1154" t="s">
        <v>12704</v>
      </c>
      <c r="B8216" s="1159" t="s">
        <v>12708</v>
      </c>
      <c r="C8216" s="1154" t="s">
        <v>763</v>
      </c>
      <c r="D8216" s="1156">
        <v>5.26</v>
      </c>
    </row>
    <row r="8217" spans="1:4" ht="11.85" hidden="1" customHeight="1" outlineLevel="4">
      <c r="A8217" s="1154" t="s">
        <v>12704</v>
      </c>
      <c r="B8217" s="1159" t="s">
        <v>12709</v>
      </c>
      <c r="C8217" s="1154" t="s">
        <v>763</v>
      </c>
      <c r="D8217" s="1156">
        <v>6.53</v>
      </c>
    </row>
    <row r="8218" spans="1:4" ht="11.85" hidden="1" customHeight="1" outlineLevel="4">
      <c r="A8218" s="1154" t="s">
        <v>12710</v>
      </c>
      <c r="B8218" s="1159" t="s">
        <v>12711</v>
      </c>
      <c r="C8218" s="1154" t="s">
        <v>763</v>
      </c>
      <c r="D8218" s="1156">
        <v>5.34</v>
      </c>
    </row>
    <row r="8219" spans="1:4" ht="11.85" hidden="1" customHeight="1" outlineLevel="4">
      <c r="A8219" s="1154" t="s">
        <v>12712</v>
      </c>
      <c r="B8219" s="1159" t="s">
        <v>12713</v>
      </c>
      <c r="C8219" s="1154" t="s">
        <v>763</v>
      </c>
      <c r="D8219" s="1156">
        <v>2.4700000000000002</v>
      </c>
    </row>
    <row r="8220" spans="1:4" ht="11.85" hidden="1" customHeight="1" outlineLevel="4">
      <c r="A8220" s="1154" t="s">
        <v>12712</v>
      </c>
      <c r="B8220" s="1159" t="s">
        <v>12714</v>
      </c>
      <c r="C8220" s="1154" t="s">
        <v>763</v>
      </c>
      <c r="D8220" s="1156">
        <v>4.93</v>
      </c>
    </row>
    <row r="8221" spans="1:4" ht="11.85" hidden="1" customHeight="1" outlineLevel="3" collapsed="1">
      <c r="A8221" s="1140"/>
      <c r="B8221" s="1145" t="s">
        <v>12628</v>
      </c>
      <c r="C8221" s="1140"/>
      <c r="D8221" s="1141">
        <v>12.24</v>
      </c>
    </row>
    <row r="8222" spans="1:4" ht="11.85" hidden="1" customHeight="1" outlineLevel="4">
      <c r="A8222" s="1154" t="s">
        <v>12715</v>
      </c>
      <c r="B8222" s="1159" t="s">
        <v>12716</v>
      </c>
      <c r="C8222" s="1154" t="s">
        <v>763</v>
      </c>
      <c r="D8222" s="1156">
        <v>5.53</v>
      </c>
    </row>
    <row r="8223" spans="1:4" ht="11.85" hidden="1" customHeight="1" outlineLevel="4">
      <c r="A8223" s="1154" t="s">
        <v>12715</v>
      </c>
      <c r="B8223" s="1159" t="s">
        <v>12717</v>
      </c>
      <c r="C8223" s="1154" t="s">
        <v>763</v>
      </c>
      <c r="D8223" s="1156">
        <v>11.07</v>
      </c>
    </row>
    <row r="8224" spans="1:4" ht="11.85" hidden="1" customHeight="1" outlineLevel="4">
      <c r="A8224" s="1154" t="s">
        <v>12715</v>
      </c>
      <c r="B8224" s="1159" t="s">
        <v>12718</v>
      </c>
      <c r="C8224" s="1154" t="s">
        <v>763</v>
      </c>
      <c r="D8224" s="1156">
        <v>12.24</v>
      </c>
    </row>
    <row r="8225" spans="1:4" ht="11.85" hidden="1" customHeight="1" outlineLevel="3" collapsed="1">
      <c r="A8225" s="1140"/>
      <c r="B8225" s="1145" t="s">
        <v>12719</v>
      </c>
      <c r="C8225" s="1140"/>
      <c r="D8225" s="1141">
        <v>19.989999999999998</v>
      </c>
    </row>
    <row r="8226" spans="1:4" ht="11.85" hidden="1" customHeight="1" outlineLevel="4">
      <c r="A8226" s="1154" t="s">
        <v>12720</v>
      </c>
      <c r="B8226" s="1159" t="s">
        <v>12721</v>
      </c>
      <c r="C8226" s="1154" t="s">
        <v>763</v>
      </c>
      <c r="D8226" s="1156">
        <v>19.989999999999998</v>
      </c>
    </row>
    <row r="8227" spans="1:4" ht="11.85" hidden="1" customHeight="1" outlineLevel="4">
      <c r="A8227" s="1154" t="s">
        <v>12722</v>
      </c>
      <c r="B8227" s="1159" t="s">
        <v>12723</v>
      </c>
      <c r="C8227" s="1154" t="s">
        <v>763</v>
      </c>
      <c r="D8227" s="1156">
        <v>11.98</v>
      </c>
    </row>
    <row r="8228" spans="1:4" ht="11.85" hidden="1" customHeight="1" outlineLevel="4">
      <c r="A8228" s="1154" t="s">
        <v>12724</v>
      </c>
      <c r="B8228" s="1159" t="s">
        <v>12725</v>
      </c>
      <c r="C8228" s="1154" t="s">
        <v>763</v>
      </c>
      <c r="D8228" s="1156">
        <v>10</v>
      </c>
    </row>
    <row r="8229" spans="1:4" ht="11.85" hidden="1" customHeight="1" outlineLevel="4">
      <c r="A8229" s="1154" t="s">
        <v>12726</v>
      </c>
      <c r="B8229" s="1159" t="s">
        <v>12727</v>
      </c>
      <c r="C8229" s="1154" t="s">
        <v>763</v>
      </c>
      <c r="D8229" s="1156">
        <v>9.24</v>
      </c>
    </row>
    <row r="8230" spans="1:4" ht="11.85" hidden="1" customHeight="1" outlineLevel="3" collapsed="1">
      <c r="A8230" s="1140"/>
      <c r="B8230" s="1145" t="s">
        <v>12642</v>
      </c>
      <c r="C8230" s="1140"/>
      <c r="D8230" s="1141">
        <v>19.84</v>
      </c>
    </row>
    <row r="8231" spans="1:4" ht="11.85" hidden="1" customHeight="1" outlineLevel="4">
      <c r="A8231" s="1154" t="s">
        <v>12728</v>
      </c>
      <c r="B8231" s="1159" t="s">
        <v>12729</v>
      </c>
      <c r="C8231" s="1154" t="s">
        <v>763</v>
      </c>
      <c r="D8231" s="1156">
        <v>8.8000000000000007</v>
      </c>
    </row>
    <row r="8232" spans="1:4" ht="11.85" hidden="1" customHeight="1" outlineLevel="4">
      <c r="A8232" s="1154" t="s">
        <v>12728</v>
      </c>
      <c r="B8232" s="1159" t="s">
        <v>12730</v>
      </c>
      <c r="C8232" s="1154" t="s">
        <v>763</v>
      </c>
      <c r="D8232" s="1156">
        <v>17.600000000000001</v>
      </c>
    </row>
    <row r="8233" spans="1:4" ht="11.85" hidden="1" customHeight="1" outlineLevel="4">
      <c r="A8233" s="1154" t="s">
        <v>12728</v>
      </c>
      <c r="B8233" s="1159" t="s">
        <v>12731</v>
      </c>
      <c r="C8233" s="1154" t="s">
        <v>763</v>
      </c>
      <c r="D8233" s="1156">
        <v>19.84</v>
      </c>
    </row>
    <row r="8234" spans="1:4" ht="11.85" hidden="1" customHeight="1" outlineLevel="2" collapsed="1">
      <c r="A8234" s="1140"/>
      <c r="B8234" s="1143" t="s">
        <v>1286</v>
      </c>
      <c r="C8234" s="1140"/>
      <c r="D8234" s="1141">
        <v>19.239999999999998</v>
      </c>
    </row>
    <row r="8235" spans="1:4" ht="11.85" hidden="1" customHeight="1" outlineLevel="3" collapsed="1">
      <c r="A8235" s="1140"/>
      <c r="B8235" s="1145" t="s">
        <v>12609</v>
      </c>
      <c r="C8235" s="1140"/>
      <c r="D8235" s="1141">
        <v>6.03</v>
      </c>
    </row>
    <row r="8236" spans="1:4" ht="11.85" hidden="1" customHeight="1" outlineLevel="4">
      <c r="A8236" s="1154" t="s">
        <v>12732</v>
      </c>
      <c r="B8236" s="1159" t="s">
        <v>12733</v>
      </c>
      <c r="C8236" s="1154" t="s">
        <v>763</v>
      </c>
      <c r="D8236" s="1156">
        <v>2.68</v>
      </c>
    </row>
    <row r="8237" spans="1:4" ht="11.85" hidden="1" customHeight="1" outlineLevel="4">
      <c r="A8237" s="1154" t="s">
        <v>12732</v>
      </c>
      <c r="B8237" s="1159" t="s">
        <v>12734</v>
      </c>
      <c r="C8237" s="1154" t="s">
        <v>763</v>
      </c>
      <c r="D8237" s="1156">
        <v>2.82</v>
      </c>
    </row>
    <row r="8238" spans="1:4" ht="11.85" hidden="1" customHeight="1" outlineLevel="4">
      <c r="A8238" s="1154" t="s">
        <v>12732</v>
      </c>
      <c r="B8238" s="1159" t="s">
        <v>12735</v>
      </c>
      <c r="C8238" s="1154" t="s">
        <v>763</v>
      </c>
      <c r="D8238" s="1156">
        <v>3.2</v>
      </c>
    </row>
    <row r="8239" spans="1:4" ht="11.85" hidden="1" customHeight="1" outlineLevel="4">
      <c r="A8239" s="1154" t="s">
        <v>12732</v>
      </c>
      <c r="B8239" s="1159" t="s">
        <v>12736</v>
      </c>
      <c r="C8239" s="1154" t="s">
        <v>763</v>
      </c>
      <c r="D8239" s="1156">
        <v>3.57</v>
      </c>
    </row>
    <row r="8240" spans="1:4" ht="11.85" hidden="1" customHeight="1" outlineLevel="4">
      <c r="A8240" s="1154" t="s">
        <v>12732</v>
      </c>
      <c r="B8240" s="1159" t="s">
        <v>12737</v>
      </c>
      <c r="C8240" s="1154" t="s">
        <v>763</v>
      </c>
      <c r="D8240" s="1156">
        <v>5.36</v>
      </c>
    </row>
    <row r="8241" spans="1:4" ht="11.85" hidden="1" customHeight="1" outlineLevel="4">
      <c r="A8241" s="1154" t="s">
        <v>12732</v>
      </c>
      <c r="B8241" s="1159" t="s">
        <v>12738</v>
      </c>
      <c r="C8241" s="1154" t="s">
        <v>763</v>
      </c>
      <c r="D8241" s="1156">
        <v>6.03</v>
      </c>
    </row>
    <row r="8242" spans="1:4" ht="11.85" hidden="1" customHeight="1" outlineLevel="3" collapsed="1">
      <c r="A8242" s="1140"/>
      <c r="B8242" s="1145" t="s">
        <v>12653</v>
      </c>
      <c r="C8242" s="1140"/>
      <c r="D8242" s="1141">
        <v>8.68</v>
      </c>
    </row>
    <row r="8243" spans="1:4" ht="11.85" hidden="1" customHeight="1" outlineLevel="4">
      <c r="A8243" s="1154" t="s">
        <v>12739</v>
      </c>
      <c r="B8243" s="1159" t="s">
        <v>12740</v>
      </c>
      <c r="C8243" s="1154" t="s">
        <v>763</v>
      </c>
      <c r="D8243" s="1156">
        <v>3.74</v>
      </c>
    </row>
    <row r="8244" spans="1:4" ht="11.85" hidden="1" customHeight="1" outlineLevel="4">
      <c r="A8244" s="1154" t="s">
        <v>12739</v>
      </c>
      <c r="B8244" s="1159" t="s">
        <v>12741</v>
      </c>
      <c r="C8244" s="1154" t="s">
        <v>763</v>
      </c>
      <c r="D8244" s="1156">
        <v>3.19</v>
      </c>
    </row>
    <row r="8245" spans="1:4" ht="11.85" hidden="1" customHeight="1" outlineLevel="4">
      <c r="A8245" s="1154" t="s">
        <v>12739</v>
      </c>
      <c r="B8245" s="1159" t="s">
        <v>12742</v>
      </c>
      <c r="C8245" s="1154" t="s">
        <v>763</v>
      </c>
      <c r="D8245" s="1156">
        <v>4.5599999999999996</v>
      </c>
    </row>
    <row r="8246" spans="1:4" ht="11.85" hidden="1" customHeight="1" outlineLevel="4">
      <c r="A8246" s="1154" t="s">
        <v>12739</v>
      </c>
      <c r="B8246" s="1159" t="s">
        <v>12743</v>
      </c>
      <c r="C8246" s="1154" t="s">
        <v>763</v>
      </c>
      <c r="D8246" s="1156">
        <v>5.0199999999999996</v>
      </c>
    </row>
    <row r="8247" spans="1:4" ht="11.85" hidden="1" customHeight="1" outlineLevel="4">
      <c r="A8247" s="1154" t="s">
        <v>12739</v>
      </c>
      <c r="B8247" s="1159" t="s">
        <v>12744</v>
      </c>
      <c r="C8247" s="1154" t="s">
        <v>763</v>
      </c>
      <c r="D8247" s="1156">
        <v>7.49</v>
      </c>
    </row>
    <row r="8248" spans="1:4" ht="11.85" hidden="1" customHeight="1" outlineLevel="4">
      <c r="A8248" s="1154" t="s">
        <v>12739</v>
      </c>
      <c r="B8248" s="1159" t="s">
        <v>12745</v>
      </c>
      <c r="C8248" s="1154" t="s">
        <v>763</v>
      </c>
      <c r="D8248" s="1156">
        <v>8.68</v>
      </c>
    </row>
    <row r="8249" spans="1:4" ht="11.85" hidden="1" customHeight="1" outlineLevel="3" collapsed="1">
      <c r="A8249" s="1140"/>
      <c r="B8249" s="1145" t="s">
        <v>12619</v>
      </c>
      <c r="C8249" s="1140"/>
      <c r="D8249" s="1141">
        <v>5.39</v>
      </c>
    </row>
    <row r="8250" spans="1:4" ht="11.85" hidden="1" customHeight="1" outlineLevel="4">
      <c r="A8250" s="1154" t="s">
        <v>12746</v>
      </c>
      <c r="B8250" s="1159" t="s">
        <v>12747</v>
      </c>
      <c r="C8250" s="1154" t="s">
        <v>763</v>
      </c>
      <c r="D8250" s="1156">
        <v>2.44</v>
      </c>
    </row>
    <row r="8251" spans="1:4" ht="11.85" hidden="1" customHeight="1" outlineLevel="4">
      <c r="A8251" s="1154" t="s">
        <v>12746</v>
      </c>
      <c r="B8251" s="1159" t="s">
        <v>12748</v>
      </c>
      <c r="C8251" s="1154" t="s">
        <v>763</v>
      </c>
      <c r="D8251" s="1156">
        <v>3.05</v>
      </c>
    </row>
    <row r="8252" spans="1:4" ht="11.85" hidden="1" customHeight="1" outlineLevel="4">
      <c r="A8252" s="1154" t="s">
        <v>12746</v>
      </c>
      <c r="B8252" s="1159" t="s">
        <v>12749</v>
      </c>
      <c r="C8252" s="1154" t="s">
        <v>763</v>
      </c>
      <c r="D8252" s="1156">
        <v>4.8600000000000003</v>
      </c>
    </row>
    <row r="8253" spans="1:4" ht="11.85" hidden="1" customHeight="1" outlineLevel="4">
      <c r="A8253" s="1154" t="s">
        <v>12746</v>
      </c>
      <c r="B8253" s="1159" t="s">
        <v>12750</v>
      </c>
      <c r="C8253" s="1154" t="s">
        <v>763</v>
      </c>
      <c r="D8253" s="1156">
        <v>5.39</v>
      </c>
    </row>
    <row r="8254" spans="1:4" ht="11.85" hidden="1" customHeight="1" outlineLevel="4">
      <c r="A8254" s="1154" t="s">
        <v>12751</v>
      </c>
      <c r="B8254" s="1159" t="s">
        <v>12752</v>
      </c>
      <c r="C8254" s="1154" t="s">
        <v>763</v>
      </c>
      <c r="D8254" s="1156">
        <v>5.24</v>
      </c>
    </row>
    <row r="8255" spans="1:4" ht="11.85" hidden="1" customHeight="1" outlineLevel="4">
      <c r="A8255" s="1154" t="s">
        <v>12753</v>
      </c>
      <c r="B8255" s="1159" t="s">
        <v>12754</v>
      </c>
      <c r="C8255" s="1154" t="s">
        <v>763</v>
      </c>
      <c r="D8255" s="1156">
        <v>4.38</v>
      </c>
    </row>
    <row r="8256" spans="1:4" ht="11.85" hidden="1" customHeight="1" outlineLevel="3" collapsed="1">
      <c r="A8256" s="1140"/>
      <c r="B8256" s="1145" t="s">
        <v>12628</v>
      </c>
      <c r="C8256" s="1140"/>
      <c r="D8256" s="1141">
        <v>11.84</v>
      </c>
    </row>
    <row r="8257" spans="1:4" ht="11.85" hidden="1" customHeight="1" outlineLevel="4">
      <c r="A8257" s="1154" t="s">
        <v>12755</v>
      </c>
      <c r="B8257" s="1159" t="s">
        <v>12756</v>
      </c>
      <c r="C8257" s="1154" t="s">
        <v>763</v>
      </c>
      <c r="D8257" s="1156">
        <v>5.19</v>
      </c>
    </row>
    <row r="8258" spans="1:4" ht="11.85" hidden="1" customHeight="1" outlineLevel="4">
      <c r="A8258" s="1154" t="s">
        <v>12755</v>
      </c>
      <c r="B8258" s="1159" t="s">
        <v>12757</v>
      </c>
      <c r="C8258" s="1154" t="s">
        <v>763</v>
      </c>
      <c r="D8258" s="1156">
        <v>5.61</v>
      </c>
    </row>
    <row r="8259" spans="1:4" ht="11.85" hidden="1" customHeight="1" outlineLevel="4">
      <c r="A8259" s="1154" t="s">
        <v>12755</v>
      </c>
      <c r="B8259" s="1159" t="s">
        <v>12758</v>
      </c>
      <c r="C8259" s="1154" t="s">
        <v>763</v>
      </c>
      <c r="D8259" s="1156">
        <v>6.35</v>
      </c>
    </row>
    <row r="8260" spans="1:4" ht="11.85" hidden="1" customHeight="1" outlineLevel="4">
      <c r="A8260" s="1154" t="s">
        <v>12755</v>
      </c>
      <c r="B8260" s="1159" t="s">
        <v>12759</v>
      </c>
      <c r="C8260" s="1154" t="s">
        <v>763</v>
      </c>
      <c r="D8260" s="1156">
        <v>10.41</v>
      </c>
    </row>
    <row r="8261" spans="1:4" ht="11.85" hidden="1" customHeight="1" outlineLevel="4">
      <c r="A8261" s="1154" t="s">
        <v>12755</v>
      </c>
      <c r="B8261" s="1159" t="s">
        <v>12760</v>
      </c>
      <c r="C8261" s="1154" t="s">
        <v>763</v>
      </c>
      <c r="D8261" s="1156">
        <v>11.84</v>
      </c>
    </row>
    <row r="8262" spans="1:4" ht="11.85" hidden="1" customHeight="1" outlineLevel="3" collapsed="1">
      <c r="A8262" s="1140"/>
      <c r="B8262" s="1145" t="s">
        <v>12676</v>
      </c>
      <c r="C8262" s="1140"/>
      <c r="D8262" s="1141">
        <v>17.29</v>
      </c>
    </row>
    <row r="8263" spans="1:4" ht="11.85" hidden="1" customHeight="1" outlineLevel="4">
      <c r="A8263" s="1154" t="s">
        <v>12761</v>
      </c>
      <c r="B8263" s="1159" t="s">
        <v>12762</v>
      </c>
      <c r="C8263" s="1154" t="s">
        <v>763</v>
      </c>
      <c r="D8263" s="1156">
        <v>17.29</v>
      </c>
    </row>
    <row r="8264" spans="1:4" ht="11.85" hidden="1" customHeight="1" outlineLevel="4">
      <c r="A8264" s="1154" t="s">
        <v>12763</v>
      </c>
      <c r="B8264" s="1159" t="s">
        <v>12764</v>
      </c>
      <c r="C8264" s="1154" t="s">
        <v>763</v>
      </c>
      <c r="D8264" s="1156">
        <v>10.37</v>
      </c>
    </row>
    <row r="8265" spans="1:4" ht="11.85" hidden="1" customHeight="1" outlineLevel="4">
      <c r="A8265" s="1154" t="s">
        <v>12765</v>
      </c>
      <c r="B8265" s="1159" t="s">
        <v>12766</v>
      </c>
      <c r="C8265" s="1154" t="s">
        <v>763</v>
      </c>
      <c r="D8265" s="1156">
        <v>4.66</v>
      </c>
    </row>
    <row r="8266" spans="1:4" ht="11.85" hidden="1" customHeight="1" outlineLevel="4">
      <c r="A8266" s="1154" t="s">
        <v>12765</v>
      </c>
      <c r="B8266" s="1159" t="s">
        <v>12767</v>
      </c>
      <c r="C8266" s="1154" t="s">
        <v>763</v>
      </c>
      <c r="D8266" s="1156">
        <v>4.53</v>
      </c>
    </row>
    <row r="8267" spans="1:4" ht="11.85" hidden="1" customHeight="1" outlineLevel="4">
      <c r="A8267" s="1154" t="s">
        <v>12765</v>
      </c>
      <c r="B8267" s="1159" t="s">
        <v>12768</v>
      </c>
      <c r="C8267" s="1154" t="s">
        <v>763</v>
      </c>
      <c r="D8267" s="1156">
        <v>6.8</v>
      </c>
    </row>
    <row r="8268" spans="1:4" ht="11.85" hidden="1" customHeight="1" outlineLevel="4">
      <c r="A8268" s="1154" t="s">
        <v>12765</v>
      </c>
      <c r="B8268" s="1159" t="s">
        <v>12769</v>
      </c>
      <c r="C8268" s="1154" t="s">
        <v>763</v>
      </c>
      <c r="D8268" s="1156">
        <v>9.74</v>
      </c>
    </row>
    <row r="8269" spans="1:4" ht="11.85" hidden="1" customHeight="1" outlineLevel="4">
      <c r="A8269" s="1154" t="s">
        <v>12770</v>
      </c>
      <c r="B8269" s="1159" t="s">
        <v>12771</v>
      </c>
      <c r="C8269" s="1154" t="s">
        <v>763</v>
      </c>
      <c r="D8269" s="1156">
        <v>4.88</v>
      </c>
    </row>
    <row r="8270" spans="1:4" ht="11.85" hidden="1" customHeight="1" outlineLevel="4">
      <c r="A8270" s="1154" t="s">
        <v>12770</v>
      </c>
      <c r="B8270" s="1159" t="s">
        <v>12772</v>
      </c>
      <c r="C8270" s="1154" t="s">
        <v>763</v>
      </c>
      <c r="D8270" s="1156">
        <v>5.53</v>
      </c>
    </row>
    <row r="8271" spans="1:4" ht="11.85" hidden="1" customHeight="1" outlineLevel="4">
      <c r="A8271" s="1154" t="s">
        <v>12770</v>
      </c>
      <c r="B8271" s="1159" t="s">
        <v>12773</v>
      </c>
      <c r="C8271" s="1154" t="s">
        <v>763</v>
      </c>
      <c r="D8271" s="1156">
        <v>5.62</v>
      </c>
    </row>
    <row r="8272" spans="1:4" ht="11.85" hidden="1" customHeight="1" outlineLevel="4">
      <c r="A8272" s="1154" t="s">
        <v>12770</v>
      </c>
      <c r="B8272" s="1159" t="s">
        <v>12774</v>
      </c>
      <c r="C8272" s="1154" t="s">
        <v>763</v>
      </c>
      <c r="D8272" s="1156">
        <v>8.9700000000000006</v>
      </c>
    </row>
    <row r="8273" spans="1:4" ht="11.85" hidden="1" customHeight="1" outlineLevel="3" collapsed="1">
      <c r="A8273" s="1140"/>
      <c r="B8273" s="1145" t="s">
        <v>12642</v>
      </c>
      <c r="C8273" s="1140"/>
      <c r="D8273" s="1141">
        <v>19.239999999999998</v>
      </c>
    </row>
    <row r="8274" spans="1:4" ht="11.85" hidden="1" customHeight="1" outlineLevel="4">
      <c r="A8274" s="1154" t="s">
        <v>12775</v>
      </c>
      <c r="B8274" s="1159" t="s">
        <v>12776</v>
      </c>
      <c r="C8274" s="1154" t="s">
        <v>763</v>
      </c>
      <c r="D8274" s="1156">
        <v>5.79</v>
      </c>
    </row>
    <row r="8275" spans="1:4" ht="11.85" hidden="1" customHeight="1" outlineLevel="4">
      <c r="A8275" s="1154" t="s">
        <v>12775</v>
      </c>
      <c r="B8275" s="1159" t="s">
        <v>12777</v>
      </c>
      <c r="C8275" s="1154" t="s">
        <v>763</v>
      </c>
      <c r="D8275" s="1156">
        <v>8.56</v>
      </c>
    </row>
    <row r="8276" spans="1:4" ht="11.85" hidden="1" customHeight="1" outlineLevel="4">
      <c r="A8276" s="1154" t="s">
        <v>12775</v>
      </c>
      <c r="B8276" s="1159" t="s">
        <v>12778</v>
      </c>
      <c r="C8276" s="1154" t="s">
        <v>763</v>
      </c>
      <c r="D8276" s="1156">
        <v>11.58</v>
      </c>
    </row>
    <row r="8277" spans="1:4" ht="11.85" hidden="1" customHeight="1" outlineLevel="4">
      <c r="A8277" s="1154" t="s">
        <v>12775</v>
      </c>
      <c r="B8277" s="1159" t="s">
        <v>12779</v>
      </c>
      <c r="C8277" s="1154" t="s">
        <v>763</v>
      </c>
      <c r="D8277" s="1156">
        <v>17.11</v>
      </c>
    </row>
    <row r="8278" spans="1:4" ht="11.85" hidden="1" customHeight="1" outlineLevel="4">
      <c r="A8278" s="1154" t="s">
        <v>12775</v>
      </c>
      <c r="B8278" s="1159" t="s">
        <v>12780</v>
      </c>
      <c r="C8278" s="1154" t="s">
        <v>763</v>
      </c>
      <c r="D8278" s="1156">
        <v>19.239999999999998</v>
      </c>
    </row>
    <row r="8279" spans="1:4" ht="11.85" hidden="1" customHeight="1" outlineLevel="2" collapsed="1">
      <c r="A8279" s="1140"/>
      <c r="B8279" s="1143" t="s">
        <v>12781</v>
      </c>
      <c r="C8279" s="1140"/>
      <c r="D8279" s="1141">
        <v>21.02</v>
      </c>
    </row>
    <row r="8280" spans="1:4" ht="11.85" hidden="1" customHeight="1" outlineLevel="3" collapsed="1">
      <c r="A8280" s="1140"/>
      <c r="B8280" s="1145" t="s">
        <v>12609</v>
      </c>
      <c r="C8280" s="1140"/>
      <c r="D8280" s="1141">
        <v>6.71</v>
      </c>
    </row>
    <row r="8281" spans="1:4" ht="11.85" hidden="1" customHeight="1" outlineLevel="4">
      <c r="A8281" s="1154" t="s">
        <v>12782</v>
      </c>
      <c r="B8281" s="1159" t="s">
        <v>12783</v>
      </c>
      <c r="C8281" s="1154" t="s">
        <v>763</v>
      </c>
      <c r="D8281" s="1156">
        <v>1.91</v>
      </c>
    </row>
    <row r="8282" spans="1:4" ht="11.85" hidden="1" customHeight="1" outlineLevel="4">
      <c r="A8282" s="1154" t="s">
        <v>12782</v>
      </c>
      <c r="B8282" s="1159" t="s">
        <v>12784</v>
      </c>
      <c r="C8282" s="1154" t="s">
        <v>763</v>
      </c>
      <c r="D8282" s="1156">
        <v>3.81</v>
      </c>
    </row>
    <row r="8283" spans="1:4" ht="11.85" hidden="1" customHeight="1" outlineLevel="4">
      <c r="A8283" s="1154" t="s">
        <v>12782</v>
      </c>
      <c r="B8283" s="1159" t="s">
        <v>12785</v>
      </c>
      <c r="C8283" s="1154" t="s">
        <v>763</v>
      </c>
      <c r="D8283" s="1156">
        <v>6.71</v>
      </c>
    </row>
    <row r="8284" spans="1:4" ht="11.85" hidden="1" customHeight="1" outlineLevel="3" collapsed="1">
      <c r="A8284" s="1140"/>
      <c r="B8284" s="1145" t="s">
        <v>12653</v>
      </c>
      <c r="C8284" s="1140"/>
      <c r="D8284" s="1141">
        <v>8.9700000000000006</v>
      </c>
    </row>
    <row r="8285" spans="1:4" ht="11.85" hidden="1" customHeight="1" outlineLevel="4">
      <c r="A8285" s="1154" t="s">
        <v>12786</v>
      </c>
      <c r="B8285" s="1159" t="s">
        <v>12787</v>
      </c>
      <c r="C8285" s="1154" t="s">
        <v>763</v>
      </c>
      <c r="D8285" s="1156">
        <v>2.83</v>
      </c>
    </row>
    <row r="8286" spans="1:4" ht="11.85" hidden="1" customHeight="1" outlineLevel="4">
      <c r="A8286" s="1154" t="s">
        <v>12786</v>
      </c>
      <c r="B8286" s="1159" t="s">
        <v>12788</v>
      </c>
      <c r="C8286" s="1154" t="s">
        <v>763</v>
      </c>
      <c r="D8286" s="1156">
        <v>5.64</v>
      </c>
    </row>
    <row r="8287" spans="1:4" ht="11.85" hidden="1" customHeight="1" outlineLevel="4">
      <c r="A8287" s="1154" t="s">
        <v>12786</v>
      </c>
      <c r="B8287" s="1159" t="s">
        <v>12789</v>
      </c>
      <c r="C8287" s="1154" t="s">
        <v>763</v>
      </c>
      <c r="D8287" s="1156">
        <v>8.9700000000000006</v>
      </c>
    </row>
    <row r="8288" spans="1:4" ht="11.85" hidden="1" customHeight="1" outlineLevel="3" collapsed="1">
      <c r="A8288" s="1140"/>
      <c r="B8288" s="1145" t="s">
        <v>12619</v>
      </c>
      <c r="C8288" s="1140"/>
      <c r="D8288" s="1141">
        <v>6.58</v>
      </c>
    </row>
    <row r="8289" spans="1:4" ht="11.85" hidden="1" customHeight="1" outlineLevel="4">
      <c r="A8289" s="1154" t="s">
        <v>12790</v>
      </c>
      <c r="B8289" s="1159" t="s">
        <v>12791</v>
      </c>
      <c r="C8289" s="1154" t="s">
        <v>763</v>
      </c>
      <c r="D8289" s="1156">
        <v>0.87</v>
      </c>
    </row>
    <row r="8290" spans="1:4" ht="11.85" hidden="1" customHeight="1" outlineLevel="4">
      <c r="A8290" s="1154" t="s">
        <v>12790</v>
      </c>
      <c r="B8290" s="1159" t="s">
        <v>12792</v>
      </c>
      <c r="C8290" s="1154" t="s">
        <v>763</v>
      </c>
      <c r="D8290" s="1156">
        <v>3.81</v>
      </c>
    </row>
    <row r="8291" spans="1:4" ht="11.85" hidden="1" customHeight="1" outlineLevel="4">
      <c r="A8291" s="1154" t="s">
        <v>12790</v>
      </c>
      <c r="B8291" s="1159" t="s">
        <v>12793</v>
      </c>
      <c r="C8291" s="1154" t="s">
        <v>763</v>
      </c>
      <c r="D8291" s="1156">
        <v>6.58</v>
      </c>
    </row>
    <row r="8292" spans="1:4" ht="11.85" hidden="1" customHeight="1" outlineLevel="4">
      <c r="A8292" s="1154" t="s">
        <v>12794</v>
      </c>
      <c r="B8292" s="1159" t="s">
        <v>12795</v>
      </c>
      <c r="C8292" s="1154" t="s">
        <v>763</v>
      </c>
      <c r="D8292" s="1156">
        <v>3.01</v>
      </c>
    </row>
    <row r="8293" spans="1:4" ht="11.85" hidden="1" customHeight="1" outlineLevel="3" collapsed="1">
      <c r="A8293" s="1140"/>
      <c r="B8293" s="1145" t="s">
        <v>12628</v>
      </c>
      <c r="C8293" s="1140"/>
      <c r="D8293" s="1141">
        <v>13.13</v>
      </c>
    </row>
    <row r="8294" spans="1:4" ht="11.85" hidden="1" customHeight="1" outlineLevel="4">
      <c r="A8294" s="1154" t="s">
        <v>12796</v>
      </c>
      <c r="B8294" s="1159" t="s">
        <v>12797</v>
      </c>
      <c r="C8294" s="1154" t="s">
        <v>763</v>
      </c>
      <c r="D8294" s="1156">
        <v>4.0999999999999996</v>
      </c>
    </row>
    <row r="8295" spans="1:4" ht="11.85" hidden="1" customHeight="1" outlineLevel="4">
      <c r="A8295" s="1154" t="s">
        <v>12796</v>
      </c>
      <c r="B8295" s="1159" t="s">
        <v>12798</v>
      </c>
      <c r="C8295" s="1154" t="s">
        <v>763</v>
      </c>
      <c r="D8295" s="1156">
        <v>8.1999999999999993</v>
      </c>
    </row>
    <row r="8296" spans="1:4" ht="11.85" hidden="1" customHeight="1" outlineLevel="4">
      <c r="A8296" s="1154" t="s">
        <v>12796</v>
      </c>
      <c r="B8296" s="1159" t="s">
        <v>12799</v>
      </c>
      <c r="C8296" s="1154" t="s">
        <v>763</v>
      </c>
      <c r="D8296" s="1156">
        <v>13.13</v>
      </c>
    </row>
    <row r="8297" spans="1:4" ht="11.85" hidden="1" customHeight="1" outlineLevel="3" collapsed="1">
      <c r="A8297" s="1140"/>
      <c r="B8297" s="1145" t="s">
        <v>12800</v>
      </c>
      <c r="C8297" s="1140"/>
      <c r="D8297" s="1141">
        <v>20.61</v>
      </c>
    </row>
    <row r="8298" spans="1:4" ht="11.85" hidden="1" customHeight="1" outlineLevel="4">
      <c r="A8298" s="1154" t="s">
        <v>12801</v>
      </c>
      <c r="B8298" s="1159" t="s">
        <v>12802</v>
      </c>
      <c r="C8298" s="1154" t="s">
        <v>763</v>
      </c>
      <c r="D8298" s="1156">
        <v>20.61</v>
      </c>
    </row>
    <row r="8299" spans="1:4" ht="11.85" hidden="1" customHeight="1" outlineLevel="4">
      <c r="A8299" s="1154" t="s">
        <v>12803</v>
      </c>
      <c r="B8299" s="1159" t="s">
        <v>12804</v>
      </c>
      <c r="C8299" s="1154" t="s">
        <v>763</v>
      </c>
      <c r="D8299" s="1156">
        <v>10.82</v>
      </c>
    </row>
    <row r="8300" spans="1:4" ht="11.85" hidden="1" customHeight="1" outlineLevel="4">
      <c r="A8300" s="1154" t="s">
        <v>12805</v>
      </c>
      <c r="B8300" s="1159" t="s">
        <v>12806</v>
      </c>
      <c r="C8300" s="1154" t="s">
        <v>763</v>
      </c>
      <c r="D8300" s="1156">
        <v>10.23</v>
      </c>
    </row>
    <row r="8301" spans="1:4" ht="11.85" hidden="1" customHeight="1" outlineLevel="4">
      <c r="A8301" s="1154" t="s">
        <v>12807</v>
      </c>
      <c r="B8301" s="1159" t="s">
        <v>12808</v>
      </c>
      <c r="C8301" s="1154" t="s">
        <v>763</v>
      </c>
      <c r="D8301" s="1156">
        <v>9.48</v>
      </c>
    </row>
    <row r="8302" spans="1:4" ht="11.85" hidden="1" customHeight="1" outlineLevel="3" collapsed="1">
      <c r="A8302" s="1140"/>
      <c r="B8302" s="1145" t="s">
        <v>12809</v>
      </c>
      <c r="C8302" s="1140"/>
      <c r="D8302" s="1141">
        <v>21.02</v>
      </c>
    </row>
    <row r="8303" spans="1:4" ht="11.85" hidden="1" customHeight="1" outlineLevel="4">
      <c r="A8303" s="1154" t="s">
        <v>12810</v>
      </c>
      <c r="B8303" s="1159" t="s">
        <v>12811</v>
      </c>
      <c r="C8303" s="1154" t="s">
        <v>763</v>
      </c>
      <c r="D8303" s="1156">
        <v>6.67</v>
      </c>
    </row>
    <row r="8304" spans="1:4" ht="11.85" hidden="1" customHeight="1" outlineLevel="4">
      <c r="A8304" s="1154" t="s">
        <v>12810</v>
      </c>
      <c r="B8304" s="1159" t="s">
        <v>12812</v>
      </c>
      <c r="C8304" s="1154" t="s">
        <v>763</v>
      </c>
      <c r="D8304" s="1156">
        <v>13.32</v>
      </c>
    </row>
    <row r="8305" spans="1:4" ht="11.85" hidden="1" customHeight="1" outlineLevel="4">
      <c r="A8305" s="1154" t="s">
        <v>12810</v>
      </c>
      <c r="B8305" s="1159" t="s">
        <v>12813</v>
      </c>
      <c r="C8305" s="1154" t="s">
        <v>763</v>
      </c>
      <c r="D8305" s="1156">
        <v>21.02</v>
      </c>
    </row>
    <row r="8306" spans="1:4" ht="11.85" hidden="1" customHeight="1" outlineLevel="2" collapsed="1">
      <c r="A8306" s="1140"/>
      <c r="B8306" s="1143" t="s">
        <v>9916</v>
      </c>
      <c r="C8306" s="1140"/>
      <c r="D8306" s="1141">
        <v>20.81</v>
      </c>
    </row>
    <row r="8307" spans="1:4" ht="11.85" hidden="1" customHeight="1" outlineLevel="3" collapsed="1">
      <c r="A8307" s="1140"/>
      <c r="B8307" s="1145" t="s">
        <v>12609</v>
      </c>
      <c r="C8307" s="1140"/>
      <c r="D8307" s="1141">
        <v>6.5</v>
      </c>
    </row>
    <row r="8308" spans="1:4" ht="11.85" hidden="1" customHeight="1" outlineLevel="4">
      <c r="A8308" s="1154" t="s">
        <v>12814</v>
      </c>
      <c r="B8308" s="1159" t="s">
        <v>12815</v>
      </c>
      <c r="C8308" s="1154" t="s">
        <v>763</v>
      </c>
      <c r="D8308" s="1156">
        <v>2.78</v>
      </c>
    </row>
    <row r="8309" spans="1:4" ht="11.85" hidden="1" customHeight="1" outlineLevel="4">
      <c r="A8309" s="1154" t="s">
        <v>12814</v>
      </c>
      <c r="B8309" s="1159" t="s">
        <v>12816</v>
      </c>
      <c r="C8309" s="1154" t="s">
        <v>763</v>
      </c>
      <c r="D8309" s="1156">
        <v>3.61</v>
      </c>
    </row>
    <row r="8310" spans="1:4" ht="11.85" hidden="1" customHeight="1" outlineLevel="4">
      <c r="A8310" s="1154" t="s">
        <v>12814</v>
      </c>
      <c r="B8310" s="1159" t="s">
        <v>12817</v>
      </c>
      <c r="C8310" s="1154" t="s">
        <v>763</v>
      </c>
      <c r="D8310" s="1156">
        <v>3.76</v>
      </c>
    </row>
    <row r="8311" spans="1:4" ht="11.85" hidden="1" customHeight="1" outlineLevel="4">
      <c r="A8311" s="1154" t="s">
        <v>12814</v>
      </c>
      <c r="B8311" s="1159" t="s">
        <v>12818</v>
      </c>
      <c r="C8311" s="1154" t="s">
        <v>763</v>
      </c>
      <c r="D8311" s="1156">
        <v>0.28000000000000003</v>
      </c>
    </row>
    <row r="8312" spans="1:4" ht="11.85" hidden="1" customHeight="1" outlineLevel="4">
      <c r="A8312" s="1154" t="s">
        <v>12814</v>
      </c>
      <c r="B8312" s="1159" t="s">
        <v>12819</v>
      </c>
      <c r="C8312" s="1154" t="s">
        <v>763</v>
      </c>
      <c r="D8312" s="1156">
        <v>5.55</v>
      </c>
    </row>
    <row r="8313" spans="1:4" ht="11.85" hidden="1" customHeight="1" outlineLevel="4">
      <c r="A8313" s="1154" t="s">
        <v>12814</v>
      </c>
      <c r="B8313" s="1159" t="s">
        <v>12820</v>
      </c>
      <c r="C8313" s="1154" t="s">
        <v>763</v>
      </c>
      <c r="D8313" s="1156">
        <v>6.43</v>
      </c>
    </row>
    <row r="8314" spans="1:4" ht="11.85" hidden="1" customHeight="1" outlineLevel="4">
      <c r="A8314" s="1154" t="s">
        <v>12814</v>
      </c>
      <c r="B8314" s="1159" t="s">
        <v>12821</v>
      </c>
      <c r="C8314" s="1154" t="s">
        <v>763</v>
      </c>
      <c r="D8314" s="1156">
        <v>6.5</v>
      </c>
    </row>
    <row r="8315" spans="1:4" ht="11.85" hidden="1" customHeight="1" outlineLevel="3" collapsed="1">
      <c r="A8315" s="1140"/>
      <c r="B8315" s="1145" t="s">
        <v>12653</v>
      </c>
      <c r="C8315" s="1140"/>
      <c r="D8315" s="1141">
        <v>9.3800000000000008</v>
      </c>
    </row>
    <row r="8316" spans="1:4" ht="11.85" hidden="1" customHeight="1" outlineLevel="4">
      <c r="A8316" s="1154" t="s">
        <v>12822</v>
      </c>
      <c r="B8316" s="1159" t="s">
        <v>12823</v>
      </c>
      <c r="C8316" s="1154" t="s">
        <v>763</v>
      </c>
      <c r="D8316" s="1156">
        <v>3.86</v>
      </c>
    </row>
    <row r="8317" spans="1:4" ht="11.85" hidden="1" customHeight="1" outlineLevel="4">
      <c r="A8317" s="1154" t="s">
        <v>12822</v>
      </c>
      <c r="B8317" s="1159" t="s">
        <v>12824</v>
      </c>
      <c r="C8317" s="1154" t="s">
        <v>763</v>
      </c>
      <c r="D8317" s="1156">
        <v>4.28</v>
      </c>
    </row>
    <row r="8318" spans="1:4" ht="11.85" hidden="1" customHeight="1" outlineLevel="4">
      <c r="A8318" s="1154" t="s">
        <v>12822</v>
      </c>
      <c r="B8318" s="1159" t="s">
        <v>12825</v>
      </c>
      <c r="C8318" s="1154" t="s">
        <v>763</v>
      </c>
      <c r="D8318" s="1156">
        <v>4.58</v>
      </c>
    </row>
    <row r="8319" spans="1:4" ht="11.85" hidden="1" customHeight="1" outlineLevel="4">
      <c r="A8319" s="1154" t="s">
        <v>12822</v>
      </c>
      <c r="B8319" s="1159" t="s">
        <v>12826</v>
      </c>
      <c r="C8319" s="1154" t="s">
        <v>763</v>
      </c>
      <c r="D8319" s="1156">
        <v>5.27</v>
      </c>
    </row>
    <row r="8320" spans="1:4" ht="11.85" hidden="1" customHeight="1" outlineLevel="4">
      <c r="A8320" s="1154" t="s">
        <v>12822</v>
      </c>
      <c r="B8320" s="1159" t="s">
        <v>12827</v>
      </c>
      <c r="C8320" s="1154" t="s">
        <v>763</v>
      </c>
      <c r="D8320" s="1156">
        <v>5.59</v>
      </c>
    </row>
    <row r="8321" spans="1:4" ht="11.85" hidden="1" customHeight="1" outlineLevel="4">
      <c r="A8321" s="1154" t="s">
        <v>12822</v>
      </c>
      <c r="B8321" s="1159" t="s">
        <v>12828</v>
      </c>
      <c r="C8321" s="1154" t="s">
        <v>763</v>
      </c>
      <c r="D8321" s="1156">
        <v>7.73</v>
      </c>
    </row>
    <row r="8322" spans="1:4" ht="11.85" hidden="1" customHeight="1" outlineLevel="4">
      <c r="A8322" s="1154" t="s">
        <v>12822</v>
      </c>
      <c r="B8322" s="1159" t="s">
        <v>12829</v>
      </c>
      <c r="C8322" s="1154" t="s">
        <v>763</v>
      </c>
      <c r="D8322" s="1156">
        <v>9.15</v>
      </c>
    </row>
    <row r="8323" spans="1:4" ht="11.85" hidden="1" customHeight="1" outlineLevel="4">
      <c r="A8323" s="1154" t="s">
        <v>12822</v>
      </c>
      <c r="B8323" s="1159" t="s">
        <v>12830</v>
      </c>
      <c r="C8323" s="1154" t="s">
        <v>763</v>
      </c>
      <c r="D8323" s="1156">
        <v>9.3800000000000008</v>
      </c>
    </row>
    <row r="8324" spans="1:4" ht="11.85" hidden="1" customHeight="1" outlineLevel="3" collapsed="1">
      <c r="A8324" s="1140"/>
      <c r="B8324" s="1145" t="s">
        <v>12619</v>
      </c>
      <c r="C8324" s="1140"/>
      <c r="D8324" s="1141">
        <v>6.87</v>
      </c>
    </row>
    <row r="8325" spans="1:4" ht="11.85" hidden="1" customHeight="1" outlineLevel="4">
      <c r="A8325" s="1154" t="s">
        <v>12831</v>
      </c>
      <c r="B8325" s="1159" t="s">
        <v>12832</v>
      </c>
      <c r="C8325" s="1154" t="s">
        <v>763</v>
      </c>
      <c r="D8325" s="1156">
        <v>2.5099999999999998</v>
      </c>
    </row>
    <row r="8326" spans="1:4" ht="11.85" hidden="1" customHeight="1" outlineLevel="4">
      <c r="A8326" s="1154" t="s">
        <v>12831</v>
      </c>
      <c r="B8326" s="1159" t="s">
        <v>12833</v>
      </c>
      <c r="C8326" s="1154" t="s">
        <v>763</v>
      </c>
      <c r="D8326" s="1156">
        <v>2.94</v>
      </c>
    </row>
    <row r="8327" spans="1:4" ht="11.85" hidden="1" customHeight="1" outlineLevel="4">
      <c r="A8327" s="1154" t="s">
        <v>12831</v>
      </c>
      <c r="B8327" s="1159" t="s">
        <v>12834</v>
      </c>
      <c r="C8327" s="1154" t="s">
        <v>763</v>
      </c>
      <c r="D8327" s="1156">
        <v>3.4</v>
      </c>
    </row>
    <row r="8328" spans="1:4" ht="11.85" hidden="1" customHeight="1" outlineLevel="4">
      <c r="A8328" s="1154" t="s">
        <v>12831</v>
      </c>
      <c r="B8328" s="1159" t="s">
        <v>12835</v>
      </c>
      <c r="C8328" s="1154" t="s">
        <v>763</v>
      </c>
      <c r="D8328" s="1156">
        <v>5.0199999999999996</v>
      </c>
    </row>
    <row r="8329" spans="1:4" ht="11.85" hidden="1" customHeight="1" outlineLevel="4">
      <c r="A8329" s="1154" t="s">
        <v>12831</v>
      </c>
      <c r="B8329" s="1159" t="s">
        <v>12836</v>
      </c>
      <c r="C8329" s="1154" t="s">
        <v>763</v>
      </c>
      <c r="D8329" s="1156">
        <v>6.87</v>
      </c>
    </row>
    <row r="8330" spans="1:4" ht="11.85" hidden="1" customHeight="1" outlineLevel="4">
      <c r="A8330" s="1154" t="s">
        <v>12837</v>
      </c>
      <c r="B8330" s="1159" t="s">
        <v>12838</v>
      </c>
      <c r="C8330" s="1154" t="s">
        <v>763</v>
      </c>
      <c r="D8330" s="1156">
        <v>6.57</v>
      </c>
    </row>
    <row r="8331" spans="1:4" ht="11.85" hidden="1" customHeight="1" outlineLevel="4">
      <c r="A8331" s="1154" t="s">
        <v>12837</v>
      </c>
      <c r="B8331" s="1159" t="s">
        <v>12839</v>
      </c>
      <c r="C8331" s="1154" t="s">
        <v>763</v>
      </c>
      <c r="D8331" s="1156">
        <v>5.66</v>
      </c>
    </row>
    <row r="8332" spans="1:4" ht="11.85" hidden="1" customHeight="1" outlineLevel="4">
      <c r="A8332" s="1154" t="s">
        <v>12831</v>
      </c>
      <c r="B8332" s="1159" t="s">
        <v>12840</v>
      </c>
      <c r="C8332" s="1154" t="s">
        <v>763</v>
      </c>
      <c r="D8332" s="1156">
        <v>3.69</v>
      </c>
    </row>
    <row r="8333" spans="1:4" ht="11.85" hidden="1" customHeight="1" outlineLevel="4">
      <c r="A8333" s="1154" t="s">
        <v>12841</v>
      </c>
      <c r="B8333" s="1159" t="s">
        <v>12842</v>
      </c>
      <c r="C8333" s="1154" t="s">
        <v>763</v>
      </c>
      <c r="D8333" s="1156">
        <v>4.58</v>
      </c>
    </row>
    <row r="8334" spans="1:4" ht="11.85" hidden="1" customHeight="1" outlineLevel="3" collapsed="1">
      <c r="A8334" s="1140"/>
      <c r="B8334" s="1145" t="s">
        <v>12628</v>
      </c>
      <c r="C8334" s="1140"/>
      <c r="D8334" s="1141">
        <v>12.93</v>
      </c>
    </row>
    <row r="8335" spans="1:4" ht="11.85" hidden="1" customHeight="1" outlineLevel="4">
      <c r="A8335" s="1154" t="s">
        <v>12843</v>
      </c>
      <c r="B8335" s="1159" t="s">
        <v>12844</v>
      </c>
      <c r="C8335" s="1154" t="s">
        <v>763</v>
      </c>
      <c r="D8335" s="1156">
        <v>4.01</v>
      </c>
    </row>
    <row r="8336" spans="1:4" ht="11.85" hidden="1" customHeight="1" outlineLevel="4">
      <c r="A8336" s="1154" t="s">
        <v>12843</v>
      </c>
      <c r="B8336" s="1159" t="s">
        <v>12845</v>
      </c>
      <c r="C8336" s="1154" t="s">
        <v>763</v>
      </c>
      <c r="D8336" s="1156">
        <v>5.37</v>
      </c>
    </row>
    <row r="8337" spans="1:4" ht="11.85" hidden="1" customHeight="1" outlineLevel="4">
      <c r="A8337" s="1154" t="s">
        <v>12843</v>
      </c>
      <c r="B8337" s="1159" t="s">
        <v>12846</v>
      </c>
      <c r="C8337" s="1154" t="s">
        <v>763</v>
      </c>
      <c r="D8337" s="1156">
        <v>6.41</v>
      </c>
    </row>
    <row r="8338" spans="1:4" ht="11.85" hidden="1" customHeight="1" outlineLevel="4">
      <c r="A8338" s="1154" t="s">
        <v>12843</v>
      </c>
      <c r="B8338" s="1159" t="s">
        <v>12847</v>
      </c>
      <c r="C8338" s="1154" t="s">
        <v>763</v>
      </c>
      <c r="D8338" s="1156">
        <v>7.32</v>
      </c>
    </row>
    <row r="8339" spans="1:4" ht="11.85" hidden="1" customHeight="1" outlineLevel="4">
      <c r="A8339" s="1154" t="s">
        <v>12843</v>
      </c>
      <c r="B8339" s="1159" t="s">
        <v>12848</v>
      </c>
      <c r="C8339" s="1154" t="s">
        <v>763</v>
      </c>
      <c r="D8339" s="1156">
        <v>10.73</v>
      </c>
    </row>
    <row r="8340" spans="1:4" ht="11.85" hidden="1" customHeight="1" outlineLevel="4">
      <c r="A8340" s="1154" t="s">
        <v>12843</v>
      </c>
      <c r="B8340" s="1159" t="s">
        <v>12849</v>
      </c>
      <c r="C8340" s="1154" t="s">
        <v>763</v>
      </c>
      <c r="D8340" s="1156">
        <v>12.93</v>
      </c>
    </row>
    <row r="8341" spans="1:4" ht="11.85" hidden="1" customHeight="1" outlineLevel="4">
      <c r="A8341" s="1154" t="s">
        <v>12843</v>
      </c>
      <c r="B8341" s="1159" t="s">
        <v>12850</v>
      </c>
      <c r="C8341" s="1154" t="s">
        <v>763</v>
      </c>
      <c r="D8341" s="1156">
        <v>12.93</v>
      </c>
    </row>
    <row r="8342" spans="1:4" ht="11.85" hidden="1" customHeight="1" outlineLevel="3" collapsed="1">
      <c r="A8342" s="1140"/>
      <c r="B8342" s="1145" t="s">
        <v>12719</v>
      </c>
      <c r="C8342" s="1140"/>
      <c r="D8342" s="1141">
        <v>17.88</v>
      </c>
    </row>
    <row r="8343" spans="1:4" ht="11.85" hidden="1" customHeight="1" outlineLevel="4">
      <c r="A8343" s="1154" t="s">
        <v>12851</v>
      </c>
      <c r="B8343" s="1159" t="s">
        <v>12852</v>
      </c>
      <c r="C8343" s="1154" t="s">
        <v>763</v>
      </c>
      <c r="D8343" s="1156">
        <v>17.88</v>
      </c>
    </row>
    <row r="8344" spans="1:4" ht="11.85" hidden="1" customHeight="1" outlineLevel="4">
      <c r="A8344" s="1154" t="s">
        <v>12853</v>
      </c>
      <c r="B8344" s="1159" t="s">
        <v>12854</v>
      </c>
      <c r="C8344" s="1154" t="s">
        <v>763</v>
      </c>
      <c r="D8344" s="1156">
        <v>10.88</v>
      </c>
    </row>
    <row r="8345" spans="1:4" ht="11.85" hidden="1" customHeight="1" outlineLevel="4">
      <c r="A8345" s="1154" t="s">
        <v>12855</v>
      </c>
      <c r="B8345" s="1159" t="s">
        <v>12856</v>
      </c>
      <c r="C8345" s="1154" t="s">
        <v>763</v>
      </c>
      <c r="D8345" s="1156">
        <v>4.72</v>
      </c>
    </row>
    <row r="8346" spans="1:4" ht="11.85" hidden="1" customHeight="1" outlineLevel="4">
      <c r="A8346" s="1154" t="s">
        <v>12855</v>
      </c>
      <c r="B8346" s="1159" t="s">
        <v>12857</v>
      </c>
      <c r="C8346" s="1154" t="s">
        <v>763</v>
      </c>
      <c r="D8346" s="1156">
        <v>6.27</v>
      </c>
    </row>
    <row r="8347" spans="1:4" ht="11.85" hidden="1" customHeight="1" outlineLevel="4">
      <c r="A8347" s="1154" t="s">
        <v>12855</v>
      </c>
      <c r="B8347" s="1159" t="s">
        <v>12858</v>
      </c>
      <c r="C8347" s="1154" t="s">
        <v>763</v>
      </c>
      <c r="D8347" s="1156">
        <v>10.32</v>
      </c>
    </row>
    <row r="8348" spans="1:4" ht="11.85" hidden="1" customHeight="1" outlineLevel="4">
      <c r="A8348" s="1154" t="s">
        <v>12859</v>
      </c>
      <c r="B8348" s="1159" t="s">
        <v>12860</v>
      </c>
      <c r="C8348" s="1154" t="s">
        <v>763</v>
      </c>
      <c r="D8348" s="1156">
        <v>3.48</v>
      </c>
    </row>
    <row r="8349" spans="1:4" ht="11.85" hidden="1" customHeight="1" outlineLevel="4">
      <c r="A8349" s="1154" t="s">
        <v>12859</v>
      </c>
      <c r="B8349" s="1159" t="s">
        <v>12861</v>
      </c>
      <c r="C8349" s="1154" t="s">
        <v>763</v>
      </c>
      <c r="D8349" s="1156">
        <v>8.0399999999999991</v>
      </c>
    </row>
    <row r="8350" spans="1:4" ht="11.85" hidden="1" customHeight="1" outlineLevel="4">
      <c r="A8350" s="1154" t="s">
        <v>12859</v>
      </c>
      <c r="B8350" s="1159" t="s">
        <v>12862</v>
      </c>
      <c r="C8350" s="1154" t="s">
        <v>763</v>
      </c>
      <c r="D8350" s="1156">
        <v>9.5399999999999991</v>
      </c>
    </row>
    <row r="8351" spans="1:4" ht="11.85" hidden="1" customHeight="1" outlineLevel="3" collapsed="1">
      <c r="A8351" s="1140"/>
      <c r="B8351" s="1145" t="s">
        <v>12642</v>
      </c>
      <c r="C8351" s="1140"/>
      <c r="D8351" s="1141">
        <v>20.81</v>
      </c>
    </row>
    <row r="8352" spans="1:4" ht="11.85" hidden="1" customHeight="1" outlineLevel="4">
      <c r="A8352" s="1154" t="s">
        <v>12863</v>
      </c>
      <c r="B8352" s="1159" t="s">
        <v>12864</v>
      </c>
      <c r="C8352" s="1154" t="s">
        <v>763</v>
      </c>
      <c r="D8352" s="1156">
        <v>8.77</v>
      </c>
    </row>
    <row r="8353" spans="1:4" ht="11.85" hidden="1" customHeight="1" outlineLevel="4">
      <c r="A8353" s="1154" t="s">
        <v>12863</v>
      </c>
      <c r="B8353" s="1159" t="s">
        <v>12865</v>
      </c>
      <c r="C8353" s="1154" t="s">
        <v>763</v>
      </c>
      <c r="D8353" s="1156">
        <v>10.52</v>
      </c>
    </row>
    <row r="8354" spans="1:4" ht="11.85" hidden="1" customHeight="1" outlineLevel="4">
      <c r="A8354" s="1154" t="s">
        <v>12863</v>
      </c>
      <c r="B8354" s="1159" t="s">
        <v>12866</v>
      </c>
      <c r="C8354" s="1154" t="s">
        <v>763</v>
      </c>
      <c r="D8354" s="1156">
        <v>9.65</v>
      </c>
    </row>
    <row r="8355" spans="1:4" ht="11.85" hidden="1" customHeight="1" outlineLevel="4">
      <c r="A8355" s="1154" t="s">
        <v>12863</v>
      </c>
      <c r="B8355" s="1159" t="s">
        <v>12867</v>
      </c>
      <c r="C8355" s="1154" t="s">
        <v>763</v>
      </c>
      <c r="D8355" s="1156">
        <v>10.39</v>
      </c>
    </row>
    <row r="8356" spans="1:4" ht="11.85" hidden="1" customHeight="1" outlineLevel="4">
      <c r="A8356" s="1154" t="s">
        <v>12863</v>
      </c>
      <c r="B8356" s="1159" t="s">
        <v>12868</v>
      </c>
      <c r="C8356" s="1154" t="s">
        <v>763</v>
      </c>
      <c r="D8356" s="1156">
        <v>11.88</v>
      </c>
    </row>
    <row r="8357" spans="1:4" ht="11.85" hidden="1" customHeight="1" outlineLevel="4">
      <c r="A8357" s="1154" t="s">
        <v>12863</v>
      </c>
      <c r="B8357" s="1159" t="s">
        <v>12869</v>
      </c>
      <c r="C8357" s="1154" t="s">
        <v>763</v>
      </c>
      <c r="D8357" s="1156">
        <v>11.88</v>
      </c>
    </row>
    <row r="8358" spans="1:4" ht="11.85" hidden="1" customHeight="1" outlineLevel="4">
      <c r="A8358" s="1154" t="s">
        <v>12863</v>
      </c>
      <c r="B8358" s="1159" t="s">
        <v>12870</v>
      </c>
      <c r="C8358" s="1154" t="s">
        <v>763</v>
      </c>
      <c r="D8358" s="1156">
        <v>17.55</v>
      </c>
    </row>
    <row r="8359" spans="1:4" ht="11.85" hidden="1" customHeight="1" outlineLevel="4">
      <c r="A8359" s="1154" t="s">
        <v>12863</v>
      </c>
      <c r="B8359" s="1159" t="s">
        <v>12871</v>
      </c>
      <c r="C8359" s="1154" t="s">
        <v>763</v>
      </c>
      <c r="D8359" s="1156">
        <v>20.81</v>
      </c>
    </row>
    <row r="8360" spans="1:4" ht="11.85" hidden="1" customHeight="1" outlineLevel="4">
      <c r="A8360" s="1154" t="s">
        <v>12863</v>
      </c>
      <c r="B8360" s="1159" t="s">
        <v>12872</v>
      </c>
      <c r="C8360" s="1154" t="s">
        <v>763</v>
      </c>
      <c r="D8360" s="1156">
        <v>20.71</v>
      </c>
    </row>
    <row r="8361" spans="1:4" ht="11.85" hidden="1" customHeight="1" outlineLevel="4">
      <c r="A8361" s="1154" t="s">
        <v>12863</v>
      </c>
      <c r="B8361" s="1159" t="s">
        <v>12873</v>
      </c>
      <c r="C8361" s="1154" t="s">
        <v>763</v>
      </c>
      <c r="D8361" s="1156">
        <v>12.62</v>
      </c>
    </row>
    <row r="8362" spans="1:4" ht="11.85" hidden="1" customHeight="1" outlineLevel="1" collapsed="1">
      <c r="A8362" s="1140"/>
      <c r="B8362" s="1142" t="s">
        <v>3252</v>
      </c>
      <c r="C8362" s="1140"/>
      <c r="D8362" s="1141">
        <v>13.41</v>
      </c>
    </row>
    <row r="8363" spans="1:4" ht="11.85" hidden="1" customHeight="1" outlineLevel="2">
      <c r="A8363" s="1154"/>
      <c r="B8363" s="1157" t="s">
        <v>12874</v>
      </c>
      <c r="C8363" s="1154" t="s">
        <v>2156</v>
      </c>
      <c r="D8363" s="1156">
        <v>9.1199999999999992</v>
      </c>
    </row>
    <row r="8364" spans="1:4" ht="11.85" hidden="1" customHeight="1" outlineLevel="2">
      <c r="A8364" s="1154"/>
      <c r="B8364" s="1157" t="s">
        <v>12875</v>
      </c>
      <c r="C8364" s="1154" t="s">
        <v>2156</v>
      </c>
      <c r="D8364" s="1156">
        <v>13.41</v>
      </c>
    </row>
    <row r="8365" spans="1:4" ht="11.85" hidden="1" customHeight="1" outlineLevel="2">
      <c r="A8365" s="1160">
        <v>3469</v>
      </c>
      <c r="B8365" s="1157" t="s">
        <v>12876</v>
      </c>
      <c r="C8365" s="1154" t="s">
        <v>2156</v>
      </c>
      <c r="D8365" s="1156">
        <v>9.1199999999999992</v>
      </c>
    </row>
    <row r="8366" spans="1:4" ht="11.85" hidden="1" customHeight="1" outlineLevel="2">
      <c r="A8366" s="1154"/>
      <c r="B8366" s="1157" t="s">
        <v>12877</v>
      </c>
      <c r="C8366" s="1154" t="s">
        <v>2156</v>
      </c>
      <c r="D8366" s="1156">
        <v>13.41</v>
      </c>
    </row>
    <row r="8367" spans="1:4" ht="11.85" hidden="1" customHeight="1" outlineLevel="2">
      <c r="A8367" s="1160">
        <v>3622</v>
      </c>
      <c r="B8367" s="1157" t="s">
        <v>12878</v>
      </c>
      <c r="C8367" s="1154" t="s">
        <v>2156</v>
      </c>
      <c r="D8367" s="1156">
        <v>2.71</v>
      </c>
    </row>
    <row r="8368" spans="1:4" ht="11.85" hidden="1" customHeight="1" outlineLevel="2">
      <c r="A8368" s="1160">
        <v>2383</v>
      </c>
      <c r="B8368" s="1157" t="s">
        <v>12879</v>
      </c>
      <c r="C8368" s="1154" t="s">
        <v>2156</v>
      </c>
      <c r="D8368" s="1156">
        <v>1.71</v>
      </c>
    </row>
    <row r="8369" spans="1:4" ht="11.85" hidden="1" customHeight="1" outlineLevel="2">
      <c r="A8369" s="1160">
        <v>2384</v>
      </c>
      <c r="B8369" s="1157" t="s">
        <v>12880</v>
      </c>
      <c r="C8369" s="1154" t="s">
        <v>2156</v>
      </c>
      <c r="D8369" s="1156">
        <v>1.71</v>
      </c>
    </row>
    <row r="8370" spans="1:4" ht="11.85" hidden="1" customHeight="1" outlineLevel="2">
      <c r="A8370" s="1154"/>
      <c r="B8370" s="1157" t="s">
        <v>12881</v>
      </c>
      <c r="C8370" s="1154" t="s">
        <v>2156</v>
      </c>
      <c r="D8370" s="1156">
        <v>0.79</v>
      </c>
    </row>
    <row r="8371" spans="1:4" ht="11.85" hidden="1" customHeight="1" outlineLevel="2">
      <c r="A8371" s="1154"/>
      <c r="B8371" s="1157" t="s">
        <v>12882</v>
      </c>
      <c r="C8371" s="1154" t="s">
        <v>2156</v>
      </c>
      <c r="D8371" s="1156">
        <v>0.79</v>
      </c>
    </row>
    <row r="8372" spans="1:4" ht="11.85" hidden="1" customHeight="1" outlineLevel="2">
      <c r="A8372" s="1160">
        <v>3474</v>
      </c>
      <c r="B8372" s="1157" t="s">
        <v>12883</v>
      </c>
      <c r="C8372" s="1154" t="s">
        <v>763</v>
      </c>
      <c r="D8372" s="1156">
        <v>0.43</v>
      </c>
    </row>
    <row r="8373" spans="1:4" ht="11.85" hidden="1" customHeight="1" outlineLevel="1" collapsed="1">
      <c r="A8373" s="1140"/>
      <c r="B8373" s="1142" t="s">
        <v>12884</v>
      </c>
      <c r="C8373" s="1140"/>
      <c r="D8373" s="1141">
        <v>6.51</v>
      </c>
    </row>
    <row r="8374" spans="1:4" ht="11.85" hidden="1" customHeight="1" outlineLevel="2">
      <c r="A8374" s="1154"/>
      <c r="B8374" s="1157" t="s">
        <v>12885</v>
      </c>
      <c r="C8374" s="1154" t="s">
        <v>763</v>
      </c>
      <c r="D8374" s="1156">
        <v>0.01</v>
      </c>
    </row>
    <row r="8375" spans="1:4" ht="11.85" hidden="1" customHeight="1" outlineLevel="2">
      <c r="A8375" s="1154"/>
      <c r="B8375" s="1157" t="s">
        <v>12886</v>
      </c>
      <c r="C8375" s="1154" t="s">
        <v>763</v>
      </c>
      <c r="D8375" s="1156">
        <v>0.01</v>
      </c>
    </row>
    <row r="8376" spans="1:4" ht="11.85" hidden="1" customHeight="1" outlineLevel="2">
      <c r="A8376" s="1154" t="s">
        <v>12887</v>
      </c>
      <c r="B8376" s="1157" t="s">
        <v>12888</v>
      </c>
      <c r="C8376" s="1154" t="s">
        <v>763</v>
      </c>
      <c r="D8376" s="1156">
        <v>0.01</v>
      </c>
    </row>
    <row r="8377" spans="1:4" ht="11.85" hidden="1" customHeight="1" outlineLevel="2">
      <c r="A8377" s="1154" t="s">
        <v>12889</v>
      </c>
      <c r="B8377" s="1157" t="s">
        <v>12890</v>
      </c>
      <c r="C8377" s="1154" t="s">
        <v>763</v>
      </c>
      <c r="D8377" s="1156">
        <v>0.35</v>
      </c>
    </row>
    <row r="8378" spans="1:4" ht="11.85" hidden="1" customHeight="1" outlineLevel="2">
      <c r="A8378" s="1154" t="s">
        <v>12889</v>
      </c>
      <c r="B8378" s="1157" t="s">
        <v>12891</v>
      </c>
      <c r="C8378" s="1154" t="s">
        <v>763</v>
      </c>
      <c r="D8378" s="1156">
        <v>0.74</v>
      </c>
    </row>
    <row r="8379" spans="1:4" ht="11.85" hidden="1" customHeight="1" outlineLevel="2">
      <c r="A8379" s="1154" t="s">
        <v>12892</v>
      </c>
      <c r="B8379" s="1157" t="s">
        <v>12893</v>
      </c>
      <c r="C8379" s="1154" t="s">
        <v>763</v>
      </c>
      <c r="D8379" s="1156">
        <v>0.01</v>
      </c>
    </row>
    <row r="8380" spans="1:4" ht="11.85" hidden="1" customHeight="1" outlineLevel="2">
      <c r="A8380" s="1154" t="s">
        <v>12894</v>
      </c>
      <c r="B8380" s="1157" t="s">
        <v>12895</v>
      </c>
      <c r="C8380" s="1154" t="s">
        <v>763</v>
      </c>
      <c r="D8380" s="1156">
        <v>0.15</v>
      </c>
    </row>
    <row r="8381" spans="1:4" ht="11.85" hidden="1" customHeight="1" outlineLevel="2">
      <c r="A8381" s="1154" t="s">
        <v>12896</v>
      </c>
      <c r="B8381" s="1157" t="s">
        <v>12897</v>
      </c>
      <c r="C8381" s="1154" t="s">
        <v>763</v>
      </c>
      <c r="D8381" s="1156">
        <v>0.04</v>
      </c>
    </row>
    <row r="8382" spans="1:4" ht="11.85" hidden="1" customHeight="1" outlineLevel="2">
      <c r="A8382" s="1154" t="s">
        <v>12898</v>
      </c>
      <c r="B8382" s="1157" t="s">
        <v>12899</v>
      </c>
      <c r="C8382" s="1154" t="s">
        <v>763</v>
      </c>
      <c r="D8382" s="1156">
        <v>0.04</v>
      </c>
    </row>
    <row r="8383" spans="1:4" ht="11.85" hidden="1" customHeight="1" outlineLevel="2">
      <c r="A8383" s="1154" t="s">
        <v>12900</v>
      </c>
      <c r="B8383" s="1157" t="s">
        <v>12901</v>
      </c>
      <c r="C8383" s="1154" t="s">
        <v>763</v>
      </c>
      <c r="D8383" s="1156">
        <v>0.04</v>
      </c>
    </row>
    <row r="8384" spans="1:4" ht="11.85" hidden="1" customHeight="1" outlineLevel="2">
      <c r="A8384" s="1154" t="s">
        <v>12902</v>
      </c>
      <c r="B8384" s="1157" t="s">
        <v>12903</v>
      </c>
      <c r="C8384" s="1154" t="s">
        <v>763</v>
      </c>
      <c r="D8384" s="1156">
        <v>0.22</v>
      </c>
    </row>
    <row r="8385" spans="1:4" ht="11.85" hidden="1" customHeight="1" outlineLevel="2">
      <c r="A8385" s="1154" t="s">
        <v>12904</v>
      </c>
      <c r="B8385" s="1157" t="s">
        <v>12905</v>
      </c>
      <c r="C8385" s="1154" t="s">
        <v>763</v>
      </c>
      <c r="D8385" s="1156">
        <v>1.55</v>
      </c>
    </row>
    <row r="8386" spans="1:4" ht="11.85" hidden="1" customHeight="1" outlineLevel="2">
      <c r="A8386" s="1154" t="s">
        <v>12904</v>
      </c>
      <c r="B8386" s="1157" t="s">
        <v>12906</v>
      </c>
      <c r="C8386" s="1154" t="s">
        <v>763</v>
      </c>
      <c r="D8386" s="1156">
        <v>2.04</v>
      </c>
    </row>
    <row r="8387" spans="1:4" ht="11.85" hidden="1" customHeight="1" outlineLevel="2">
      <c r="A8387" s="1154" t="s">
        <v>12904</v>
      </c>
      <c r="B8387" s="1157" t="s">
        <v>12907</v>
      </c>
      <c r="C8387" s="1154" t="s">
        <v>763</v>
      </c>
      <c r="D8387" s="1156">
        <v>3.26</v>
      </c>
    </row>
    <row r="8388" spans="1:4" ht="11.85" hidden="1" customHeight="1" outlineLevel="2">
      <c r="A8388" s="1154" t="s">
        <v>12908</v>
      </c>
      <c r="B8388" s="1157" t="s">
        <v>12909</v>
      </c>
      <c r="C8388" s="1154" t="s">
        <v>763</v>
      </c>
      <c r="D8388" s="1156">
        <v>2.81</v>
      </c>
    </row>
    <row r="8389" spans="1:4" ht="11.85" hidden="1" customHeight="1" outlineLevel="2">
      <c r="A8389" s="1154" t="s">
        <v>12908</v>
      </c>
      <c r="B8389" s="1157" t="s">
        <v>12910</v>
      </c>
      <c r="C8389" s="1154" t="s">
        <v>763</v>
      </c>
      <c r="D8389" s="1156">
        <v>3.69</v>
      </c>
    </row>
    <row r="8390" spans="1:4" ht="11.85" hidden="1" customHeight="1" outlineLevel="2">
      <c r="A8390" s="1154" t="s">
        <v>12911</v>
      </c>
      <c r="B8390" s="1157" t="s">
        <v>12912</v>
      </c>
      <c r="C8390" s="1154" t="s">
        <v>763</v>
      </c>
      <c r="D8390" s="1156">
        <v>0.32</v>
      </c>
    </row>
    <row r="8391" spans="1:4" ht="11.85" hidden="1" customHeight="1" outlineLevel="2">
      <c r="A8391" s="1154" t="s">
        <v>12913</v>
      </c>
      <c r="B8391" s="1157" t="s">
        <v>12914</v>
      </c>
      <c r="C8391" s="1154" t="s">
        <v>763</v>
      </c>
      <c r="D8391" s="1156">
        <v>0.37</v>
      </c>
    </row>
    <row r="8392" spans="1:4" ht="11.85" hidden="1" customHeight="1" outlineLevel="2">
      <c r="A8392" s="1154" t="s">
        <v>12915</v>
      </c>
      <c r="B8392" s="1157" t="s">
        <v>12916</v>
      </c>
      <c r="C8392" s="1154" t="s">
        <v>763</v>
      </c>
      <c r="D8392" s="1156">
        <v>1.34</v>
      </c>
    </row>
    <row r="8393" spans="1:4" ht="11.85" hidden="1" customHeight="1" outlineLevel="2">
      <c r="A8393" s="1154" t="s">
        <v>12915</v>
      </c>
      <c r="B8393" s="1157" t="s">
        <v>12917</v>
      </c>
      <c r="C8393" s="1154" t="s">
        <v>763</v>
      </c>
      <c r="D8393" s="1156">
        <v>1.83</v>
      </c>
    </row>
    <row r="8394" spans="1:4" ht="11.85" hidden="1" customHeight="1" outlineLevel="2">
      <c r="A8394" s="1154" t="s">
        <v>12915</v>
      </c>
      <c r="B8394" s="1157" t="s">
        <v>12918</v>
      </c>
      <c r="C8394" s="1154" t="s">
        <v>763</v>
      </c>
      <c r="D8394" s="1156">
        <v>1.97</v>
      </c>
    </row>
    <row r="8395" spans="1:4" ht="11.85" hidden="1" customHeight="1" outlineLevel="2">
      <c r="A8395" s="1154" t="s">
        <v>12915</v>
      </c>
      <c r="B8395" s="1157" t="s">
        <v>12919</v>
      </c>
      <c r="C8395" s="1154" t="s">
        <v>763</v>
      </c>
      <c r="D8395" s="1156">
        <v>2.2400000000000002</v>
      </c>
    </row>
    <row r="8396" spans="1:4" ht="11.85" hidden="1" customHeight="1" outlineLevel="2">
      <c r="A8396" s="1154" t="s">
        <v>12915</v>
      </c>
      <c r="B8396" s="1157" t="s">
        <v>12920</v>
      </c>
      <c r="C8396" s="1154" t="s">
        <v>763</v>
      </c>
      <c r="D8396" s="1156">
        <v>4.0599999999999996</v>
      </c>
    </row>
    <row r="8397" spans="1:4" ht="11.85" hidden="1" customHeight="1" outlineLevel="2">
      <c r="A8397" s="1154" t="s">
        <v>12915</v>
      </c>
      <c r="B8397" s="1157" t="s">
        <v>12921</v>
      </c>
      <c r="C8397" s="1154" t="s">
        <v>763</v>
      </c>
      <c r="D8397" s="1156">
        <v>6.51</v>
      </c>
    </row>
    <row r="8398" spans="1:4" ht="11.85" hidden="1" customHeight="1" outlineLevel="2">
      <c r="A8398" s="1154" t="s">
        <v>12922</v>
      </c>
      <c r="B8398" s="1157" t="s">
        <v>12923</v>
      </c>
      <c r="C8398" s="1154" t="s">
        <v>763</v>
      </c>
      <c r="D8398" s="1156">
        <v>0.04</v>
      </c>
    </row>
    <row r="8399" spans="1:4" ht="11.85" hidden="1" customHeight="1" outlineLevel="1" collapsed="1">
      <c r="A8399" s="1140"/>
      <c r="B8399" s="1142" t="s">
        <v>12924</v>
      </c>
      <c r="C8399" s="1140"/>
      <c r="D8399" s="1141">
        <v>14.91</v>
      </c>
    </row>
    <row r="8400" spans="1:4" ht="11.85" hidden="1" customHeight="1" outlineLevel="2">
      <c r="A8400" s="1154"/>
      <c r="B8400" s="1157" t="s">
        <v>12925</v>
      </c>
      <c r="C8400" s="1154" t="s">
        <v>763</v>
      </c>
      <c r="D8400" s="1156">
        <v>0.09</v>
      </c>
    </row>
    <row r="8401" spans="1:4" ht="11.85" hidden="1" customHeight="1" outlineLevel="2">
      <c r="A8401" s="1154"/>
      <c r="B8401" s="1157" t="s">
        <v>12926</v>
      </c>
      <c r="C8401" s="1154" t="s">
        <v>763</v>
      </c>
      <c r="D8401" s="1156">
        <v>4.41</v>
      </c>
    </row>
    <row r="8402" spans="1:4" ht="11.85" hidden="1" customHeight="1" outlineLevel="2">
      <c r="A8402" s="1154" t="s">
        <v>12927</v>
      </c>
      <c r="B8402" s="1157" t="s">
        <v>12928</v>
      </c>
      <c r="C8402" s="1154" t="s">
        <v>2156</v>
      </c>
      <c r="D8402" s="1156">
        <v>12.36</v>
      </c>
    </row>
    <row r="8403" spans="1:4" ht="11.85" hidden="1" customHeight="1" outlineLevel="2">
      <c r="A8403" s="1154" t="s">
        <v>12929</v>
      </c>
      <c r="B8403" s="1157" t="s">
        <v>12930</v>
      </c>
      <c r="C8403" s="1154" t="s">
        <v>2156</v>
      </c>
      <c r="D8403" s="1156">
        <v>14.91</v>
      </c>
    </row>
    <row r="8404" spans="1:4" ht="11.85" hidden="1" customHeight="1" outlineLevel="2">
      <c r="A8404" s="1160">
        <v>2383</v>
      </c>
      <c r="B8404" s="1157" t="s">
        <v>12931</v>
      </c>
      <c r="C8404" s="1154" t="s">
        <v>763</v>
      </c>
      <c r="D8404" s="1156">
        <v>0.13</v>
      </c>
    </row>
    <row r="8405" spans="1:4" ht="11.85" hidden="1" customHeight="1" outlineLevel="2">
      <c r="A8405" s="1154"/>
      <c r="B8405" s="1157" t="s">
        <v>12932</v>
      </c>
      <c r="C8405" s="1154" t="s">
        <v>763</v>
      </c>
      <c r="D8405" s="1156">
        <v>0.06</v>
      </c>
    </row>
    <row r="8406" spans="1:4" ht="11.85" hidden="1" customHeight="1" outlineLevel="1" collapsed="1">
      <c r="A8406" s="1140"/>
      <c r="B8406" s="1142" t="s">
        <v>12933</v>
      </c>
      <c r="C8406" s="1140"/>
      <c r="D8406" s="1141">
        <v>0.19</v>
      </c>
    </row>
    <row r="8407" spans="1:4" ht="11.85" hidden="1" customHeight="1" outlineLevel="2">
      <c r="A8407" s="1154"/>
      <c r="B8407" s="1157" t="s">
        <v>12934</v>
      </c>
      <c r="C8407" s="1154" t="s">
        <v>52</v>
      </c>
      <c r="D8407" s="1156">
        <v>0.19</v>
      </c>
    </row>
    <row r="8408" spans="1:4" ht="11.85" hidden="1" customHeight="1" outlineLevel="2">
      <c r="A8408" s="1154"/>
      <c r="B8408" s="1157" t="s">
        <v>12935</v>
      </c>
      <c r="C8408" s="1154" t="s">
        <v>52</v>
      </c>
      <c r="D8408" s="1156">
        <v>0.14000000000000001</v>
      </c>
    </row>
    <row r="8409" spans="1:4" ht="11.85" hidden="1" customHeight="1" outlineLevel="2">
      <c r="A8409" s="1154"/>
      <c r="B8409" s="1157" t="s">
        <v>12936</v>
      </c>
      <c r="C8409" s="1154" t="s">
        <v>52</v>
      </c>
      <c r="D8409" s="1156">
        <v>0.19</v>
      </c>
    </row>
    <row r="8410" spans="1:4" ht="11.85" hidden="1" customHeight="1" outlineLevel="1" collapsed="1">
      <c r="A8410" s="1140"/>
      <c r="B8410" s="1142" t="s">
        <v>12937</v>
      </c>
      <c r="C8410" s="1140"/>
      <c r="D8410" s="1141">
        <v>38.4</v>
      </c>
    </row>
    <row r="8411" spans="1:4" ht="11.85" hidden="1" customHeight="1" outlineLevel="2">
      <c r="A8411" s="1154"/>
      <c r="B8411" s="1157" t="s">
        <v>12938</v>
      </c>
      <c r="C8411" s="1154" t="s">
        <v>3533</v>
      </c>
      <c r="D8411" s="1156">
        <v>12.8</v>
      </c>
    </row>
    <row r="8412" spans="1:4" ht="11.85" hidden="1" customHeight="1" outlineLevel="2">
      <c r="A8412" s="1154"/>
      <c r="B8412" s="1157" t="s">
        <v>12939</v>
      </c>
      <c r="C8412" s="1154" t="s">
        <v>3533</v>
      </c>
      <c r="D8412" s="1156">
        <v>19.2</v>
      </c>
    </row>
    <row r="8413" spans="1:4" ht="11.85" hidden="1" customHeight="1" outlineLevel="2">
      <c r="A8413" s="1154"/>
      <c r="B8413" s="1157" t="s">
        <v>12940</v>
      </c>
      <c r="C8413" s="1154" t="s">
        <v>3533</v>
      </c>
      <c r="D8413" s="1156">
        <v>25.6</v>
      </c>
    </row>
    <row r="8414" spans="1:4" ht="11.85" hidden="1" customHeight="1" outlineLevel="2">
      <c r="A8414" s="1154"/>
      <c r="B8414" s="1157" t="s">
        <v>12941</v>
      </c>
      <c r="C8414" s="1154" t="s">
        <v>3533</v>
      </c>
      <c r="D8414" s="1156">
        <v>32</v>
      </c>
    </row>
    <row r="8415" spans="1:4" ht="11.85" hidden="1" customHeight="1" outlineLevel="2">
      <c r="A8415" s="1154"/>
      <c r="B8415" s="1157" t="s">
        <v>12942</v>
      </c>
      <c r="C8415" s="1154" t="s">
        <v>3533</v>
      </c>
      <c r="D8415" s="1156">
        <v>38.4</v>
      </c>
    </row>
    <row r="8416" spans="1:4" ht="11.85" hidden="1" customHeight="1" outlineLevel="2">
      <c r="A8416" s="1154"/>
      <c r="B8416" s="1157" t="s">
        <v>12943</v>
      </c>
      <c r="C8416" s="1154" t="s">
        <v>3533</v>
      </c>
      <c r="D8416" s="1156">
        <v>11.07</v>
      </c>
    </row>
    <row r="8417" spans="1:4" ht="11.85" hidden="1" customHeight="1" outlineLevel="2">
      <c r="A8417" s="1154"/>
      <c r="B8417" s="1157" t="s">
        <v>12944</v>
      </c>
      <c r="C8417" s="1154" t="s">
        <v>3533</v>
      </c>
      <c r="D8417" s="1156">
        <v>12.67</v>
      </c>
    </row>
    <row r="8418" spans="1:4" ht="11.85" hidden="1" customHeight="1" outlineLevel="2">
      <c r="A8418" s="1154"/>
      <c r="B8418" s="1157" t="s">
        <v>12945</v>
      </c>
      <c r="C8418" s="1154" t="s">
        <v>3533</v>
      </c>
      <c r="D8418" s="1156">
        <v>16.899999999999999</v>
      </c>
    </row>
    <row r="8419" spans="1:4" ht="11.85" hidden="1" customHeight="1" outlineLevel="2">
      <c r="A8419" s="1154"/>
      <c r="B8419" s="1157" t="s">
        <v>12946</v>
      </c>
      <c r="C8419" s="1154" t="s">
        <v>3533</v>
      </c>
      <c r="D8419" s="1156">
        <v>15.36</v>
      </c>
    </row>
    <row r="8420" spans="1:4" ht="11.85" hidden="1" customHeight="1" outlineLevel="2">
      <c r="A8420" s="1154"/>
      <c r="B8420" s="1157" t="s">
        <v>12947</v>
      </c>
      <c r="C8420" s="1154" t="s">
        <v>3533</v>
      </c>
      <c r="D8420" s="1156">
        <v>21.12</v>
      </c>
    </row>
    <row r="8421" spans="1:4" ht="11.85" hidden="1" customHeight="1" outlineLevel="2">
      <c r="A8421" s="1154"/>
      <c r="B8421" s="1157" t="s">
        <v>12948</v>
      </c>
      <c r="C8421" s="1154" t="s">
        <v>3533</v>
      </c>
      <c r="D8421" s="1156">
        <v>25.43</v>
      </c>
    </row>
    <row r="8422" spans="1:4" ht="11.85" hidden="1" customHeight="1" outlineLevel="2">
      <c r="A8422" s="1154"/>
      <c r="B8422" s="1157" t="s">
        <v>12949</v>
      </c>
      <c r="C8422" s="1154" t="s">
        <v>3533</v>
      </c>
      <c r="D8422" s="1156">
        <v>31.83</v>
      </c>
    </row>
    <row r="8423" spans="1:4" ht="11.85" customHeight="1" collapsed="1">
      <c r="A8423" s="1140"/>
      <c r="B8423" s="1140" t="s">
        <v>12950</v>
      </c>
      <c r="C8423" s="1140"/>
      <c r="D8423" s="1141">
        <v>17.47</v>
      </c>
    </row>
    <row r="8424" spans="1:4" ht="11.85" hidden="1" customHeight="1" outlineLevel="1" collapsed="1">
      <c r="A8424" s="1140"/>
      <c r="B8424" s="1142" t="s">
        <v>12951</v>
      </c>
      <c r="C8424" s="1140"/>
      <c r="D8424" s="1141">
        <v>3.9</v>
      </c>
    </row>
    <row r="8425" spans="1:4" ht="11.85" hidden="1" customHeight="1" outlineLevel="2" collapsed="1">
      <c r="A8425" s="1140"/>
      <c r="B8425" s="1143" t="s">
        <v>12952</v>
      </c>
      <c r="C8425" s="1140"/>
      <c r="D8425" s="1141">
        <v>0.72</v>
      </c>
    </row>
    <row r="8426" spans="1:4" ht="11.85" hidden="1" customHeight="1" outlineLevel="3">
      <c r="A8426" s="1154"/>
      <c r="B8426" s="1158" t="s">
        <v>12953</v>
      </c>
      <c r="C8426" s="1154" t="s">
        <v>2426</v>
      </c>
      <c r="D8426" s="1156">
        <v>0.63</v>
      </c>
    </row>
    <row r="8427" spans="1:4" ht="11.85" hidden="1" customHeight="1" outlineLevel="3">
      <c r="A8427" s="1154"/>
      <c r="B8427" s="1158" t="s">
        <v>12954</v>
      </c>
      <c r="C8427" s="1154" t="s">
        <v>2426</v>
      </c>
      <c r="D8427" s="1156">
        <v>0.69</v>
      </c>
    </row>
    <row r="8428" spans="1:4" ht="11.85" hidden="1" customHeight="1" outlineLevel="3">
      <c r="A8428" s="1154"/>
      <c r="B8428" s="1158" t="s">
        <v>12955</v>
      </c>
      <c r="C8428" s="1154" t="s">
        <v>2426</v>
      </c>
      <c r="D8428" s="1156">
        <v>0.7</v>
      </c>
    </row>
    <row r="8429" spans="1:4" ht="11.85" hidden="1" customHeight="1" outlineLevel="3">
      <c r="A8429" s="1154"/>
      <c r="B8429" s="1158" t="s">
        <v>12956</v>
      </c>
      <c r="C8429" s="1154" t="s">
        <v>2426</v>
      </c>
      <c r="D8429" s="1156">
        <v>0.7</v>
      </c>
    </row>
    <row r="8430" spans="1:4" ht="11.85" hidden="1" customHeight="1" outlineLevel="3">
      <c r="A8430" s="1154"/>
      <c r="B8430" s="1158" t="s">
        <v>12957</v>
      </c>
      <c r="C8430" s="1154" t="s">
        <v>2426</v>
      </c>
      <c r="D8430" s="1156">
        <v>0.72</v>
      </c>
    </row>
    <row r="8431" spans="1:4" ht="11.85" hidden="1" customHeight="1" outlineLevel="2" collapsed="1">
      <c r="A8431" s="1140"/>
      <c r="B8431" s="1143" t="s">
        <v>12958</v>
      </c>
      <c r="C8431" s="1140"/>
      <c r="D8431" s="1141">
        <v>3.9</v>
      </c>
    </row>
    <row r="8432" spans="1:4" ht="11.85" hidden="1" customHeight="1" outlineLevel="3">
      <c r="A8432" s="1154"/>
      <c r="B8432" s="1158" t="s">
        <v>12959</v>
      </c>
      <c r="C8432" s="1154" t="s">
        <v>2426</v>
      </c>
      <c r="D8432" s="1156">
        <v>0.65</v>
      </c>
    </row>
    <row r="8433" spans="1:4" ht="11.85" hidden="1" customHeight="1" outlineLevel="3">
      <c r="A8433" s="1154"/>
      <c r="B8433" s="1158" t="s">
        <v>12960</v>
      </c>
      <c r="C8433" s="1154" t="s">
        <v>2426</v>
      </c>
      <c r="D8433" s="1156">
        <v>1.64</v>
      </c>
    </row>
    <row r="8434" spans="1:4" ht="11.85" hidden="1" customHeight="1" outlineLevel="3">
      <c r="A8434" s="1154"/>
      <c r="B8434" s="1158" t="s">
        <v>12961</v>
      </c>
      <c r="C8434" s="1154" t="s">
        <v>2426</v>
      </c>
      <c r="D8434" s="1156">
        <v>2.23</v>
      </c>
    </row>
    <row r="8435" spans="1:4" ht="11.85" hidden="1" customHeight="1" outlineLevel="3">
      <c r="A8435" s="1154"/>
      <c r="B8435" s="1158" t="s">
        <v>12962</v>
      </c>
      <c r="C8435" s="1154" t="s">
        <v>2426</v>
      </c>
      <c r="D8435" s="1156">
        <v>2.23</v>
      </c>
    </row>
    <row r="8436" spans="1:4" ht="11.85" hidden="1" customHeight="1" outlineLevel="3">
      <c r="A8436" s="1154"/>
      <c r="B8436" s="1158" t="s">
        <v>12963</v>
      </c>
      <c r="C8436" s="1154" t="s">
        <v>2426</v>
      </c>
      <c r="D8436" s="1156">
        <v>0.7</v>
      </c>
    </row>
    <row r="8437" spans="1:4" ht="11.85" hidden="1" customHeight="1" outlineLevel="3">
      <c r="A8437" s="1154"/>
      <c r="B8437" s="1158" t="s">
        <v>12964</v>
      </c>
      <c r="C8437" s="1154" t="s">
        <v>2426</v>
      </c>
      <c r="D8437" s="1156">
        <v>0.95</v>
      </c>
    </row>
    <row r="8438" spans="1:4" ht="11.85" hidden="1" customHeight="1" outlineLevel="3">
      <c r="A8438" s="1154"/>
      <c r="B8438" s="1158" t="s">
        <v>12965</v>
      </c>
      <c r="C8438" s="1154" t="s">
        <v>2426</v>
      </c>
      <c r="D8438" s="1156">
        <v>0.95</v>
      </c>
    </row>
    <row r="8439" spans="1:4" ht="11.85" hidden="1" customHeight="1" outlineLevel="3">
      <c r="A8439" s="1154"/>
      <c r="B8439" s="1158" t="s">
        <v>12966</v>
      </c>
      <c r="C8439" s="1154" t="s">
        <v>2426</v>
      </c>
      <c r="D8439" s="1156">
        <v>2.83</v>
      </c>
    </row>
    <row r="8440" spans="1:4" ht="11.85" hidden="1" customHeight="1" outlineLevel="3">
      <c r="A8440" s="1154"/>
      <c r="B8440" s="1158" t="s">
        <v>12967</v>
      </c>
      <c r="C8440" s="1154" t="s">
        <v>2426</v>
      </c>
      <c r="D8440" s="1156">
        <v>3.89</v>
      </c>
    </row>
    <row r="8441" spans="1:4" ht="11.85" hidden="1" customHeight="1" outlineLevel="3">
      <c r="A8441" s="1154"/>
      <c r="B8441" s="1158" t="s">
        <v>12968</v>
      </c>
      <c r="C8441" s="1154" t="s">
        <v>2426</v>
      </c>
      <c r="D8441" s="1156">
        <v>3.9</v>
      </c>
    </row>
    <row r="8442" spans="1:4" ht="11.85" hidden="1" customHeight="1" outlineLevel="2" collapsed="1">
      <c r="A8442" s="1140"/>
      <c r="B8442" s="1143" t="s">
        <v>12969</v>
      </c>
      <c r="C8442" s="1140"/>
      <c r="D8442" s="1141">
        <v>1.07</v>
      </c>
    </row>
    <row r="8443" spans="1:4" ht="11.85" hidden="1" customHeight="1" outlineLevel="3">
      <c r="A8443" s="1154"/>
      <c r="B8443" s="1158" t="s">
        <v>12970</v>
      </c>
      <c r="C8443" s="1154" t="s">
        <v>2426</v>
      </c>
      <c r="D8443" s="1156">
        <v>0.85</v>
      </c>
    </row>
    <row r="8444" spans="1:4" ht="11.85" hidden="1" customHeight="1" outlineLevel="3">
      <c r="A8444" s="1154"/>
      <c r="B8444" s="1158" t="s">
        <v>12971</v>
      </c>
      <c r="C8444" s="1154" t="s">
        <v>2426</v>
      </c>
      <c r="D8444" s="1156">
        <v>0.7</v>
      </c>
    </row>
    <row r="8445" spans="1:4" ht="11.85" hidden="1" customHeight="1" outlineLevel="3">
      <c r="A8445" s="1154"/>
      <c r="B8445" s="1158" t="s">
        <v>12972</v>
      </c>
      <c r="C8445" s="1154" t="s">
        <v>2426</v>
      </c>
      <c r="D8445" s="1156">
        <v>0.95</v>
      </c>
    </row>
    <row r="8446" spans="1:4" ht="11.85" hidden="1" customHeight="1" outlineLevel="3">
      <c r="A8446" s="1154"/>
      <c r="B8446" s="1158" t="s">
        <v>12973</v>
      </c>
      <c r="C8446" s="1154" t="s">
        <v>2426</v>
      </c>
      <c r="D8446" s="1156">
        <v>0.85</v>
      </c>
    </row>
    <row r="8447" spans="1:4" ht="11.85" hidden="1" customHeight="1" outlineLevel="3">
      <c r="A8447" s="1154"/>
      <c r="B8447" s="1158" t="s">
        <v>12974</v>
      </c>
      <c r="C8447" s="1154" t="s">
        <v>2426</v>
      </c>
      <c r="D8447" s="1156">
        <v>0.65</v>
      </c>
    </row>
    <row r="8448" spans="1:4" ht="11.85" hidden="1" customHeight="1" outlineLevel="3">
      <c r="A8448" s="1154"/>
      <c r="B8448" s="1158" t="s">
        <v>12975</v>
      </c>
      <c r="C8448" s="1154" t="s">
        <v>2426</v>
      </c>
      <c r="D8448" s="1156">
        <v>0.7</v>
      </c>
    </row>
    <row r="8449" spans="1:4" ht="11.85" hidden="1" customHeight="1" outlineLevel="3">
      <c r="A8449" s="1154"/>
      <c r="B8449" s="1158" t="s">
        <v>12976</v>
      </c>
      <c r="C8449" s="1154" t="s">
        <v>2426</v>
      </c>
      <c r="D8449" s="1156">
        <v>0.86</v>
      </c>
    </row>
    <row r="8450" spans="1:4" ht="11.85" hidden="1" customHeight="1" outlineLevel="3">
      <c r="A8450" s="1154"/>
      <c r="B8450" s="1158" t="s">
        <v>12977</v>
      </c>
      <c r="C8450" s="1154" t="s">
        <v>2426</v>
      </c>
      <c r="D8450" s="1156">
        <v>0.95</v>
      </c>
    </row>
    <row r="8451" spans="1:4" ht="11.85" hidden="1" customHeight="1" outlineLevel="3">
      <c r="A8451" s="1154"/>
      <c r="B8451" s="1158" t="s">
        <v>12978</v>
      </c>
      <c r="C8451" s="1154" t="s">
        <v>2426</v>
      </c>
      <c r="D8451" s="1156">
        <v>0.73</v>
      </c>
    </row>
    <row r="8452" spans="1:4" ht="11.85" hidden="1" customHeight="1" outlineLevel="3">
      <c r="A8452" s="1154"/>
      <c r="B8452" s="1158" t="s">
        <v>12979</v>
      </c>
      <c r="C8452" s="1154" t="s">
        <v>2426</v>
      </c>
      <c r="D8452" s="1156">
        <v>0.95</v>
      </c>
    </row>
    <row r="8453" spans="1:4" ht="11.85" hidden="1" customHeight="1" outlineLevel="3">
      <c r="A8453" s="1154"/>
      <c r="B8453" s="1158" t="s">
        <v>12980</v>
      </c>
      <c r="C8453" s="1154" t="s">
        <v>2426</v>
      </c>
      <c r="D8453" s="1156">
        <v>0.65</v>
      </c>
    </row>
    <row r="8454" spans="1:4" ht="11.85" hidden="1" customHeight="1" outlineLevel="3">
      <c r="A8454" s="1154"/>
      <c r="B8454" s="1158" t="s">
        <v>12981</v>
      </c>
      <c r="C8454" s="1154" t="s">
        <v>2426</v>
      </c>
      <c r="D8454" s="1156">
        <v>0.85</v>
      </c>
    </row>
    <row r="8455" spans="1:4" ht="11.85" hidden="1" customHeight="1" outlineLevel="3">
      <c r="A8455" s="1154"/>
      <c r="B8455" s="1158" t="s">
        <v>12982</v>
      </c>
      <c r="C8455" s="1154" t="s">
        <v>2426</v>
      </c>
      <c r="D8455" s="1156">
        <v>0.65</v>
      </c>
    </row>
    <row r="8456" spans="1:4" ht="11.85" hidden="1" customHeight="1" outlineLevel="3">
      <c r="A8456" s="1154"/>
      <c r="B8456" s="1158" t="s">
        <v>12983</v>
      </c>
      <c r="C8456" s="1154" t="s">
        <v>763</v>
      </c>
      <c r="D8456" s="1156">
        <v>0.95</v>
      </c>
    </row>
    <row r="8457" spans="1:4" ht="11.85" hidden="1" customHeight="1" outlineLevel="3">
      <c r="A8457" s="1154"/>
      <c r="B8457" s="1158" t="s">
        <v>12984</v>
      </c>
      <c r="C8457" s="1154" t="s">
        <v>2426</v>
      </c>
      <c r="D8457" s="1156">
        <v>1.07</v>
      </c>
    </row>
    <row r="8458" spans="1:4" ht="11.85" hidden="1" customHeight="1" outlineLevel="2" collapsed="1">
      <c r="A8458" s="1140"/>
      <c r="B8458" s="1143" t="s">
        <v>12985</v>
      </c>
      <c r="C8458" s="1140"/>
      <c r="D8458" s="1141">
        <v>0.97</v>
      </c>
    </row>
    <row r="8459" spans="1:4" ht="11.85" hidden="1" customHeight="1" outlineLevel="3">
      <c r="A8459" s="1154"/>
      <c r="B8459" s="1158" t="s">
        <v>12986</v>
      </c>
      <c r="C8459" s="1154" t="s">
        <v>2426</v>
      </c>
      <c r="D8459" s="1156">
        <v>0.85</v>
      </c>
    </row>
    <row r="8460" spans="1:4" ht="11.85" hidden="1" customHeight="1" outlineLevel="3">
      <c r="A8460" s="1154"/>
      <c r="B8460" s="1158" t="s">
        <v>12987</v>
      </c>
      <c r="C8460" s="1154" t="s">
        <v>2426</v>
      </c>
      <c r="D8460" s="1156">
        <v>0.85</v>
      </c>
    </row>
    <row r="8461" spans="1:4" ht="11.85" hidden="1" customHeight="1" outlineLevel="3">
      <c r="A8461" s="1154"/>
      <c r="B8461" s="1158" t="s">
        <v>12988</v>
      </c>
      <c r="C8461" s="1154" t="s">
        <v>2426</v>
      </c>
      <c r="D8461" s="1156">
        <v>0.85</v>
      </c>
    </row>
    <row r="8462" spans="1:4" ht="11.85" hidden="1" customHeight="1" outlineLevel="3">
      <c r="A8462" s="1154"/>
      <c r="B8462" s="1158" t="s">
        <v>12989</v>
      </c>
      <c r="C8462" s="1154" t="s">
        <v>2426</v>
      </c>
      <c r="D8462" s="1156">
        <v>0.7</v>
      </c>
    </row>
    <row r="8463" spans="1:4" ht="11.85" hidden="1" customHeight="1" outlineLevel="3">
      <c r="A8463" s="1154"/>
      <c r="B8463" s="1158" t="s">
        <v>12990</v>
      </c>
      <c r="C8463" s="1154" t="s">
        <v>2426</v>
      </c>
      <c r="D8463" s="1156">
        <v>0.95</v>
      </c>
    </row>
    <row r="8464" spans="1:4" ht="11.85" hidden="1" customHeight="1" outlineLevel="3">
      <c r="A8464" s="1154"/>
      <c r="B8464" s="1158" t="s">
        <v>12991</v>
      </c>
      <c r="C8464" s="1154" t="s">
        <v>2426</v>
      </c>
      <c r="D8464" s="1156">
        <v>0.86</v>
      </c>
    </row>
    <row r="8465" spans="1:4" ht="11.85" hidden="1" customHeight="1" outlineLevel="3">
      <c r="A8465" s="1154"/>
      <c r="B8465" s="1158" t="s">
        <v>12992</v>
      </c>
      <c r="C8465" s="1154" t="s">
        <v>2426</v>
      </c>
      <c r="D8465" s="1156">
        <v>0.65</v>
      </c>
    </row>
    <row r="8466" spans="1:4" ht="11.85" hidden="1" customHeight="1" outlineLevel="3">
      <c r="A8466" s="1154"/>
      <c r="B8466" s="1158" t="s">
        <v>12993</v>
      </c>
      <c r="C8466" s="1154" t="s">
        <v>2426</v>
      </c>
      <c r="D8466" s="1156">
        <v>0.97</v>
      </c>
    </row>
    <row r="8467" spans="1:4" ht="11.85" hidden="1" customHeight="1" outlineLevel="3">
      <c r="A8467" s="1154"/>
      <c r="B8467" s="1158" t="s">
        <v>12994</v>
      </c>
      <c r="C8467" s="1154" t="s">
        <v>2426</v>
      </c>
      <c r="D8467" s="1156">
        <v>0.7</v>
      </c>
    </row>
    <row r="8468" spans="1:4" ht="11.85" hidden="1" customHeight="1" outlineLevel="3">
      <c r="A8468" s="1154"/>
      <c r="B8468" s="1158" t="s">
        <v>12995</v>
      </c>
      <c r="C8468" s="1154" t="s">
        <v>2426</v>
      </c>
      <c r="D8468" s="1156">
        <v>0.85</v>
      </c>
    </row>
    <row r="8469" spans="1:4" ht="11.85" hidden="1" customHeight="1" outlineLevel="3">
      <c r="A8469" s="1154"/>
      <c r="B8469" s="1158" t="s">
        <v>12996</v>
      </c>
      <c r="C8469" s="1154" t="s">
        <v>2426</v>
      </c>
      <c r="D8469" s="1156">
        <v>0.85</v>
      </c>
    </row>
    <row r="8470" spans="1:4" ht="11.85" hidden="1" customHeight="1" outlineLevel="3">
      <c r="A8470" s="1154"/>
      <c r="B8470" s="1158" t="s">
        <v>12997</v>
      </c>
      <c r="C8470" s="1154" t="s">
        <v>2426</v>
      </c>
      <c r="D8470" s="1156">
        <v>0.65</v>
      </c>
    </row>
    <row r="8471" spans="1:4" ht="11.85" hidden="1" customHeight="1" outlineLevel="3">
      <c r="A8471" s="1154"/>
      <c r="B8471" s="1158" t="s">
        <v>12998</v>
      </c>
      <c r="C8471" s="1154" t="s">
        <v>2426</v>
      </c>
      <c r="D8471" s="1156">
        <v>0.69</v>
      </c>
    </row>
    <row r="8472" spans="1:4" ht="11.85" hidden="1" customHeight="1" outlineLevel="3">
      <c r="A8472" s="1154"/>
      <c r="B8472" s="1158" t="s">
        <v>12999</v>
      </c>
      <c r="C8472" s="1154" t="s">
        <v>2426</v>
      </c>
      <c r="D8472" s="1156">
        <v>0.95</v>
      </c>
    </row>
    <row r="8473" spans="1:4" ht="11.85" hidden="1" customHeight="1" outlineLevel="3">
      <c r="A8473" s="1154"/>
      <c r="B8473" s="1158" t="s">
        <v>13000</v>
      </c>
      <c r="C8473" s="1154" t="s">
        <v>2426</v>
      </c>
      <c r="D8473" s="1156">
        <v>0.86</v>
      </c>
    </row>
    <row r="8474" spans="1:4" ht="11.85" hidden="1" customHeight="1" outlineLevel="3">
      <c r="A8474" s="1154"/>
      <c r="B8474" s="1158" t="s">
        <v>13001</v>
      </c>
      <c r="C8474" s="1154" t="s">
        <v>2426</v>
      </c>
      <c r="D8474" s="1156">
        <v>0.65</v>
      </c>
    </row>
    <row r="8475" spans="1:4" ht="11.85" hidden="1" customHeight="1" outlineLevel="3">
      <c r="A8475" s="1154"/>
      <c r="B8475" s="1158" t="s">
        <v>13002</v>
      </c>
      <c r="C8475" s="1154" t="s">
        <v>2426</v>
      </c>
      <c r="D8475" s="1156">
        <v>0.72</v>
      </c>
    </row>
    <row r="8476" spans="1:4" ht="11.85" hidden="1" customHeight="1" outlineLevel="3">
      <c r="A8476" s="1154"/>
      <c r="B8476" s="1158" t="s">
        <v>13003</v>
      </c>
      <c r="C8476" s="1154" t="s">
        <v>2426</v>
      </c>
      <c r="D8476" s="1156">
        <v>0.85</v>
      </c>
    </row>
    <row r="8477" spans="1:4" ht="11.85" hidden="1" customHeight="1" outlineLevel="3">
      <c r="A8477" s="1154"/>
      <c r="B8477" s="1158" t="s">
        <v>13004</v>
      </c>
      <c r="C8477" s="1154" t="s">
        <v>2426</v>
      </c>
      <c r="D8477" s="1156">
        <v>0.85</v>
      </c>
    </row>
    <row r="8478" spans="1:4" ht="11.85" hidden="1" customHeight="1" outlineLevel="3">
      <c r="A8478" s="1154"/>
      <c r="B8478" s="1158" t="s">
        <v>13005</v>
      </c>
      <c r="C8478" s="1154" t="s">
        <v>2426</v>
      </c>
      <c r="D8478" s="1156">
        <v>0.7</v>
      </c>
    </row>
    <row r="8479" spans="1:4" ht="11.85" hidden="1" customHeight="1" outlineLevel="3">
      <c r="A8479" s="1154"/>
      <c r="B8479" s="1158" t="s">
        <v>13006</v>
      </c>
      <c r="C8479" s="1154" t="s">
        <v>2426</v>
      </c>
      <c r="D8479" s="1156">
        <v>0.95</v>
      </c>
    </row>
    <row r="8480" spans="1:4" ht="11.85" hidden="1" customHeight="1" outlineLevel="3">
      <c r="A8480" s="1154"/>
      <c r="B8480" s="1158" t="s">
        <v>13007</v>
      </c>
      <c r="C8480" s="1154" t="s">
        <v>2426</v>
      </c>
      <c r="D8480" s="1156">
        <v>0.65</v>
      </c>
    </row>
    <row r="8481" spans="1:4" ht="11.85" hidden="1" customHeight="1" outlineLevel="3">
      <c r="A8481" s="1154"/>
      <c r="B8481" s="1158" t="s">
        <v>13008</v>
      </c>
      <c r="C8481" s="1154" t="s">
        <v>2426</v>
      </c>
      <c r="D8481" s="1156">
        <v>0.85</v>
      </c>
    </row>
    <row r="8482" spans="1:4" ht="11.85" hidden="1" customHeight="1" outlineLevel="3">
      <c r="A8482" s="1154"/>
      <c r="B8482" s="1158" t="s">
        <v>13009</v>
      </c>
      <c r="C8482" s="1154" t="s">
        <v>2426</v>
      </c>
      <c r="D8482" s="1156">
        <v>0.95</v>
      </c>
    </row>
    <row r="8483" spans="1:4" ht="11.85" hidden="1" customHeight="1" outlineLevel="3">
      <c r="A8483" s="1154"/>
      <c r="B8483" s="1158" t="s">
        <v>13010</v>
      </c>
      <c r="C8483" s="1154" t="s">
        <v>2426</v>
      </c>
      <c r="D8483" s="1156">
        <v>0.97</v>
      </c>
    </row>
    <row r="8484" spans="1:4" ht="11.85" hidden="1" customHeight="1" outlineLevel="2" collapsed="1">
      <c r="A8484" s="1140"/>
      <c r="B8484" s="1143" t="s">
        <v>13011</v>
      </c>
      <c r="C8484" s="1140"/>
      <c r="D8484" s="1141">
        <v>1.1499999999999999</v>
      </c>
    </row>
    <row r="8485" spans="1:4" ht="11.85" hidden="1" customHeight="1" outlineLevel="3" collapsed="1">
      <c r="A8485" s="1140"/>
      <c r="B8485" s="1145" t="s">
        <v>13012</v>
      </c>
      <c r="C8485" s="1140"/>
      <c r="D8485" s="1141">
        <v>1.1499999999999999</v>
      </c>
    </row>
    <row r="8486" spans="1:4" ht="11.85" hidden="1" customHeight="1" outlineLevel="4">
      <c r="A8486" s="1154"/>
      <c r="B8486" s="1159" t="s">
        <v>13013</v>
      </c>
      <c r="C8486" s="1154" t="s">
        <v>763</v>
      </c>
      <c r="D8486" s="1156">
        <v>1.1499999999999999</v>
      </c>
    </row>
    <row r="8487" spans="1:4" ht="11.85" hidden="1" customHeight="1" outlineLevel="3">
      <c r="A8487" s="1154"/>
      <c r="B8487" s="1158" t="s">
        <v>13014</v>
      </c>
      <c r="C8487" s="1154" t="s">
        <v>2426</v>
      </c>
      <c r="D8487" s="1156">
        <v>0.7</v>
      </c>
    </row>
    <row r="8488" spans="1:4" ht="11.85" hidden="1" customHeight="1" outlineLevel="3">
      <c r="A8488" s="1154"/>
      <c r="B8488" s="1158" t="s">
        <v>13015</v>
      </c>
      <c r="C8488" s="1154" t="s">
        <v>2426</v>
      </c>
      <c r="D8488" s="1156">
        <v>0.95</v>
      </c>
    </row>
    <row r="8489" spans="1:4" ht="11.85" hidden="1" customHeight="1" outlineLevel="3">
      <c r="A8489" s="1154"/>
      <c r="B8489" s="1158" t="s">
        <v>13016</v>
      </c>
      <c r="C8489" s="1154" t="s">
        <v>2426</v>
      </c>
      <c r="D8489" s="1156">
        <v>0.86</v>
      </c>
    </row>
    <row r="8490" spans="1:4" ht="11.85" hidden="1" customHeight="1" outlineLevel="1" collapsed="1">
      <c r="A8490" s="1140"/>
      <c r="B8490" s="1142" t="s">
        <v>13017</v>
      </c>
      <c r="C8490" s="1140"/>
      <c r="D8490" s="1141">
        <v>1.9</v>
      </c>
    </row>
    <row r="8491" spans="1:4" ht="11.85" hidden="1" customHeight="1" outlineLevel="2">
      <c r="A8491" s="1154" t="s">
        <v>13018</v>
      </c>
      <c r="B8491" s="1157" t="s">
        <v>13019</v>
      </c>
      <c r="C8491" s="1154" t="s">
        <v>763</v>
      </c>
      <c r="D8491" s="1156">
        <v>0.44</v>
      </c>
    </row>
    <row r="8492" spans="1:4" ht="11.85" hidden="1" customHeight="1" outlineLevel="2">
      <c r="A8492" s="1154" t="s">
        <v>13020</v>
      </c>
      <c r="B8492" s="1157" t="s">
        <v>13021</v>
      </c>
      <c r="C8492" s="1154" t="s">
        <v>763</v>
      </c>
      <c r="D8492" s="1156">
        <v>1.31</v>
      </c>
    </row>
    <row r="8493" spans="1:4" ht="11.85" hidden="1" customHeight="1" outlineLevel="2">
      <c r="A8493" s="1154" t="s">
        <v>13022</v>
      </c>
      <c r="B8493" s="1157" t="s">
        <v>13023</v>
      </c>
      <c r="C8493" s="1154" t="s">
        <v>763</v>
      </c>
      <c r="D8493" s="1156">
        <v>0.44</v>
      </c>
    </row>
    <row r="8494" spans="1:4" ht="11.85" hidden="1" customHeight="1" outlineLevel="2">
      <c r="A8494" s="1154" t="s">
        <v>13024</v>
      </c>
      <c r="B8494" s="1157" t="s">
        <v>13025</v>
      </c>
      <c r="C8494" s="1154" t="s">
        <v>763</v>
      </c>
      <c r="D8494" s="1156">
        <v>0.42</v>
      </c>
    </row>
    <row r="8495" spans="1:4" ht="11.85" hidden="1" customHeight="1" outlineLevel="2">
      <c r="A8495" s="1154" t="s">
        <v>13026</v>
      </c>
      <c r="B8495" s="1157" t="s">
        <v>13027</v>
      </c>
      <c r="C8495" s="1154" t="s">
        <v>763</v>
      </c>
      <c r="D8495" s="1156">
        <v>0.44</v>
      </c>
    </row>
    <row r="8496" spans="1:4" ht="11.85" hidden="1" customHeight="1" outlineLevel="2">
      <c r="A8496" s="1154" t="s">
        <v>13028</v>
      </c>
      <c r="B8496" s="1157" t="s">
        <v>13029</v>
      </c>
      <c r="C8496" s="1154" t="s">
        <v>763</v>
      </c>
      <c r="D8496" s="1156">
        <v>1.9</v>
      </c>
    </row>
    <row r="8497" spans="1:4" ht="11.85" hidden="1" customHeight="1" outlineLevel="1" collapsed="1">
      <c r="A8497" s="1140"/>
      <c r="B8497" s="1142" t="s">
        <v>13030</v>
      </c>
      <c r="C8497" s="1140"/>
      <c r="D8497" s="1141">
        <v>1.76</v>
      </c>
    </row>
    <row r="8498" spans="1:4" ht="11.85" hidden="1" customHeight="1" outlineLevel="2">
      <c r="A8498" s="1154" t="s">
        <v>13031</v>
      </c>
      <c r="B8498" s="1157" t="s">
        <v>13032</v>
      </c>
      <c r="C8498" s="1154" t="s">
        <v>763</v>
      </c>
      <c r="D8498" s="1156">
        <v>0.06</v>
      </c>
    </row>
    <row r="8499" spans="1:4" ht="11.85" hidden="1" customHeight="1" outlineLevel="2">
      <c r="A8499" s="1154" t="s">
        <v>13033</v>
      </c>
      <c r="B8499" s="1157" t="s">
        <v>13034</v>
      </c>
      <c r="C8499" s="1154" t="s">
        <v>763</v>
      </c>
      <c r="D8499" s="1156">
        <v>0.82</v>
      </c>
    </row>
    <row r="8500" spans="1:4" ht="11.85" hidden="1" customHeight="1" outlineLevel="2">
      <c r="A8500" s="1154" t="s">
        <v>13035</v>
      </c>
      <c r="B8500" s="1157" t="s">
        <v>13036</v>
      </c>
      <c r="C8500" s="1154" t="s">
        <v>763</v>
      </c>
      <c r="D8500" s="1156">
        <v>1.76</v>
      </c>
    </row>
    <row r="8501" spans="1:4" ht="11.85" hidden="1" customHeight="1" outlineLevel="2">
      <c r="A8501" s="1154" t="s">
        <v>13037</v>
      </c>
      <c r="B8501" s="1157" t="s">
        <v>13038</v>
      </c>
      <c r="C8501" s="1154" t="s">
        <v>763</v>
      </c>
      <c r="D8501" s="1156">
        <v>1.3</v>
      </c>
    </row>
    <row r="8502" spans="1:4" ht="11.85" hidden="1" customHeight="1" outlineLevel="2">
      <c r="A8502" s="1154" t="s">
        <v>13039</v>
      </c>
      <c r="B8502" s="1157" t="s">
        <v>13040</v>
      </c>
      <c r="C8502" s="1154" t="s">
        <v>763</v>
      </c>
      <c r="D8502" s="1156">
        <v>0.69</v>
      </c>
    </row>
    <row r="8503" spans="1:4" ht="11.85" hidden="1" customHeight="1" outlineLevel="1" collapsed="1">
      <c r="A8503" s="1140"/>
      <c r="B8503" s="1142" t="s">
        <v>13041</v>
      </c>
      <c r="C8503" s="1140"/>
      <c r="D8503" s="1141">
        <v>7.28</v>
      </c>
    </row>
    <row r="8504" spans="1:4" ht="11.85" hidden="1" customHeight="1" outlineLevel="2">
      <c r="A8504" s="1154" t="s">
        <v>13042</v>
      </c>
      <c r="B8504" s="1157" t="s">
        <v>13043</v>
      </c>
      <c r="C8504" s="1154" t="s">
        <v>763</v>
      </c>
      <c r="D8504" s="1156">
        <v>7.28</v>
      </c>
    </row>
    <row r="8505" spans="1:4" ht="11.85" hidden="1" customHeight="1" outlineLevel="1" collapsed="1">
      <c r="A8505" s="1140"/>
      <c r="B8505" s="1142" t="s">
        <v>13044</v>
      </c>
      <c r="C8505" s="1140"/>
      <c r="D8505" s="1141">
        <v>3.21</v>
      </c>
    </row>
    <row r="8506" spans="1:4" ht="11.85" hidden="1" customHeight="1" outlineLevel="2">
      <c r="A8506" s="1154" t="s">
        <v>13045</v>
      </c>
      <c r="B8506" s="1157" t="s">
        <v>13046</v>
      </c>
      <c r="C8506" s="1154" t="s">
        <v>763</v>
      </c>
      <c r="D8506" s="1156">
        <v>3.11</v>
      </c>
    </row>
    <row r="8507" spans="1:4" ht="11.85" hidden="1" customHeight="1" outlineLevel="2">
      <c r="A8507" s="1154" t="s">
        <v>13047</v>
      </c>
      <c r="B8507" s="1157" t="s">
        <v>13048</v>
      </c>
      <c r="C8507" s="1154" t="s">
        <v>763</v>
      </c>
      <c r="D8507" s="1156">
        <v>3.21</v>
      </c>
    </row>
    <row r="8508" spans="1:4" ht="11.85" hidden="1" customHeight="1" outlineLevel="2">
      <c r="A8508" s="1154" t="s">
        <v>13049</v>
      </c>
      <c r="B8508" s="1157" t="s">
        <v>13050</v>
      </c>
      <c r="C8508" s="1154" t="s">
        <v>763</v>
      </c>
      <c r="D8508" s="1156">
        <v>2.36</v>
      </c>
    </row>
    <row r="8509" spans="1:4" ht="11.85" hidden="1" customHeight="1" outlineLevel="2">
      <c r="A8509" s="1154" t="s">
        <v>13051</v>
      </c>
      <c r="B8509" s="1157" t="s">
        <v>13052</v>
      </c>
      <c r="C8509" s="1154" t="s">
        <v>763</v>
      </c>
      <c r="D8509" s="1156">
        <v>2.88</v>
      </c>
    </row>
    <row r="8510" spans="1:4" ht="11.85" hidden="1" customHeight="1" outlineLevel="1" collapsed="1">
      <c r="A8510" s="1140"/>
      <c r="B8510" s="1142" t="s">
        <v>13053</v>
      </c>
      <c r="C8510" s="1140"/>
      <c r="D8510" s="1141">
        <v>17.47</v>
      </c>
    </row>
    <row r="8511" spans="1:4" ht="11.85" hidden="1" customHeight="1" outlineLevel="2">
      <c r="A8511" s="1154" t="s">
        <v>13054</v>
      </c>
      <c r="B8511" s="1157" t="s">
        <v>13055</v>
      </c>
      <c r="C8511" s="1154" t="s">
        <v>763</v>
      </c>
      <c r="D8511" s="1156">
        <v>15.9</v>
      </c>
    </row>
    <row r="8512" spans="1:4" ht="11.85" hidden="1" customHeight="1" outlineLevel="2">
      <c r="A8512" s="1154" t="s">
        <v>13056</v>
      </c>
      <c r="B8512" s="1157" t="s">
        <v>13055</v>
      </c>
      <c r="C8512" s="1154" t="s">
        <v>763</v>
      </c>
      <c r="D8512" s="1156">
        <v>10.220000000000001</v>
      </c>
    </row>
    <row r="8513" spans="1:4" ht="11.85" hidden="1" customHeight="1" outlineLevel="2">
      <c r="A8513" s="1154" t="s">
        <v>13057</v>
      </c>
      <c r="B8513" s="1157" t="s">
        <v>13058</v>
      </c>
      <c r="C8513" s="1154" t="s">
        <v>763</v>
      </c>
      <c r="D8513" s="1156">
        <v>17.47</v>
      </c>
    </row>
    <row r="8514" spans="1:4" ht="11.85" hidden="1" customHeight="1" outlineLevel="2">
      <c r="A8514" s="1154" t="s">
        <v>13059</v>
      </c>
      <c r="B8514" s="1157" t="s">
        <v>13058</v>
      </c>
      <c r="C8514" s="1154" t="s">
        <v>763</v>
      </c>
      <c r="D8514" s="1156">
        <v>11.03</v>
      </c>
    </row>
    <row r="8515" spans="1:4" ht="11.85" hidden="1" customHeight="1" outlineLevel="1" collapsed="1">
      <c r="A8515" s="1140"/>
      <c r="B8515" s="1142" t="s">
        <v>13060</v>
      </c>
      <c r="C8515" s="1140"/>
      <c r="D8515" s="1141">
        <v>8.33</v>
      </c>
    </row>
    <row r="8516" spans="1:4" ht="11.85" hidden="1" customHeight="1" outlineLevel="2">
      <c r="A8516" s="1154" t="s">
        <v>13061</v>
      </c>
      <c r="B8516" s="1157" t="s">
        <v>13062</v>
      </c>
      <c r="C8516" s="1154" t="s">
        <v>763</v>
      </c>
      <c r="D8516" s="1156">
        <v>8.33</v>
      </c>
    </row>
    <row r="8517" spans="1:4" ht="11.85" hidden="1" customHeight="1" outlineLevel="1" collapsed="1">
      <c r="A8517" s="1140"/>
      <c r="B8517" s="1142" t="s">
        <v>13063</v>
      </c>
      <c r="C8517" s="1140"/>
      <c r="D8517" s="1141">
        <v>4.62</v>
      </c>
    </row>
    <row r="8518" spans="1:4" ht="11.85" hidden="1" customHeight="1" outlineLevel="2">
      <c r="A8518" s="1154" t="s">
        <v>13064</v>
      </c>
      <c r="B8518" s="1157" t="s">
        <v>13065</v>
      </c>
      <c r="C8518" s="1154" t="s">
        <v>3533</v>
      </c>
      <c r="D8518" s="1156">
        <v>3.79</v>
      </c>
    </row>
    <row r="8519" spans="1:4" ht="11.85" hidden="1" customHeight="1" outlineLevel="2">
      <c r="A8519" s="1154" t="s">
        <v>13066</v>
      </c>
      <c r="B8519" s="1157" t="s">
        <v>13067</v>
      </c>
      <c r="C8519" s="1154" t="s">
        <v>3533</v>
      </c>
      <c r="D8519" s="1156">
        <v>3.79</v>
      </c>
    </row>
    <row r="8520" spans="1:4" ht="11.85" hidden="1" customHeight="1" outlineLevel="2">
      <c r="A8520" s="1154" t="s">
        <v>13068</v>
      </c>
      <c r="B8520" s="1157" t="s">
        <v>13069</v>
      </c>
      <c r="C8520" s="1154" t="s">
        <v>3533</v>
      </c>
      <c r="D8520" s="1156">
        <v>3.81</v>
      </c>
    </row>
    <row r="8521" spans="1:4" ht="11.85" hidden="1" customHeight="1" outlineLevel="2">
      <c r="A8521" s="1154" t="s">
        <v>13070</v>
      </c>
      <c r="B8521" s="1157" t="s">
        <v>13071</v>
      </c>
      <c r="C8521" s="1154" t="s">
        <v>3533</v>
      </c>
      <c r="D8521" s="1156">
        <v>3.7</v>
      </c>
    </row>
    <row r="8522" spans="1:4" ht="11.85" hidden="1" customHeight="1" outlineLevel="2">
      <c r="A8522" s="1154" t="s">
        <v>13072</v>
      </c>
      <c r="B8522" s="1157" t="s">
        <v>13073</v>
      </c>
      <c r="C8522" s="1154" t="s">
        <v>3533</v>
      </c>
      <c r="D8522" s="1156">
        <v>3.78</v>
      </c>
    </row>
    <row r="8523" spans="1:4" ht="11.85" hidden="1" customHeight="1" outlineLevel="2">
      <c r="A8523" s="1154" t="s">
        <v>13074</v>
      </c>
      <c r="B8523" s="1157" t="s">
        <v>13075</v>
      </c>
      <c r="C8523" s="1154" t="s">
        <v>3533</v>
      </c>
      <c r="D8523" s="1156">
        <v>3.78</v>
      </c>
    </row>
    <row r="8524" spans="1:4" ht="11.85" hidden="1" customHeight="1" outlineLevel="2">
      <c r="A8524" s="1154" t="s">
        <v>13076</v>
      </c>
      <c r="B8524" s="1157" t="s">
        <v>13077</v>
      </c>
      <c r="C8524" s="1154" t="s">
        <v>3533</v>
      </c>
      <c r="D8524" s="1156">
        <v>4.62</v>
      </c>
    </row>
    <row r="8525" spans="1:4" ht="11.85" hidden="1" customHeight="1" outlineLevel="2">
      <c r="A8525" s="1154" t="s">
        <v>13078</v>
      </c>
      <c r="B8525" s="1157" t="s">
        <v>13079</v>
      </c>
      <c r="C8525" s="1154" t="s">
        <v>3533</v>
      </c>
      <c r="D8525" s="1156">
        <v>3.82</v>
      </c>
    </row>
    <row r="8526" spans="1:4" ht="11.85" customHeight="1" collapsed="1">
      <c r="A8526" s="1140"/>
      <c r="B8526" s="1140" t="s">
        <v>13080</v>
      </c>
      <c r="C8526" s="1140"/>
      <c r="D8526" s="1141">
        <v>66.44</v>
      </c>
    </row>
    <row r="8527" spans="1:4" ht="11.85" hidden="1" customHeight="1" outlineLevel="1" collapsed="1">
      <c r="A8527" s="1140"/>
      <c r="B8527" s="1149">
        <v>711</v>
      </c>
      <c r="C8527" s="1140"/>
      <c r="D8527" s="1141">
        <v>6.98</v>
      </c>
    </row>
    <row r="8528" spans="1:4" ht="11.85" hidden="1" customHeight="1" outlineLevel="2">
      <c r="A8528" s="1160">
        <v>711</v>
      </c>
      <c r="B8528" s="1157" t="s">
        <v>13081</v>
      </c>
      <c r="C8528" s="1154" t="s">
        <v>763</v>
      </c>
      <c r="D8528" s="1156">
        <v>3</v>
      </c>
    </row>
    <row r="8529" spans="1:4" ht="11.85" hidden="1" customHeight="1" outlineLevel="2">
      <c r="A8529" s="1160">
        <v>711</v>
      </c>
      <c r="B8529" s="1157" t="s">
        <v>13082</v>
      </c>
      <c r="C8529" s="1154" t="s">
        <v>763</v>
      </c>
      <c r="D8529" s="1156">
        <v>3.12</v>
      </c>
    </row>
    <row r="8530" spans="1:4" ht="11.85" hidden="1" customHeight="1" outlineLevel="2">
      <c r="A8530" s="1160">
        <v>711</v>
      </c>
      <c r="B8530" s="1157" t="s">
        <v>13083</v>
      </c>
      <c r="C8530" s="1154" t="s">
        <v>763</v>
      </c>
      <c r="D8530" s="1156">
        <v>3.33</v>
      </c>
    </row>
    <row r="8531" spans="1:4" ht="11.85" hidden="1" customHeight="1" outlineLevel="2">
      <c r="A8531" s="1160">
        <v>711</v>
      </c>
      <c r="B8531" s="1157" t="s">
        <v>13084</v>
      </c>
      <c r="C8531" s="1154" t="s">
        <v>763</v>
      </c>
      <c r="D8531" s="1156">
        <v>4.0599999999999996</v>
      </c>
    </row>
    <row r="8532" spans="1:4" ht="11.85" hidden="1" customHeight="1" outlineLevel="2">
      <c r="A8532" s="1160">
        <v>711</v>
      </c>
      <c r="B8532" s="1157" t="s">
        <v>13085</v>
      </c>
      <c r="C8532" s="1154" t="s">
        <v>763</v>
      </c>
      <c r="D8532" s="1156">
        <v>4.26</v>
      </c>
    </row>
    <row r="8533" spans="1:4" ht="11.85" hidden="1" customHeight="1" outlineLevel="2">
      <c r="A8533" s="1160">
        <v>711</v>
      </c>
      <c r="B8533" s="1157" t="s">
        <v>13086</v>
      </c>
      <c r="C8533" s="1154" t="s">
        <v>763</v>
      </c>
      <c r="D8533" s="1156">
        <v>4.5199999999999996</v>
      </c>
    </row>
    <row r="8534" spans="1:4" ht="11.85" hidden="1" customHeight="1" outlineLevel="2">
      <c r="A8534" s="1160">
        <v>711</v>
      </c>
      <c r="B8534" s="1157" t="s">
        <v>13087</v>
      </c>
      <c r="C8534" s="1154" t="s">
        <v>763</v>
      </c>
      <c r="D8534" s="1156">
        <v>4.72</v>
      </c>
    </row>
    <row r="8535" spans="1:4" ht="11.85" hidden="1" customHeight="1" outlineLevel="2">
      <c r="A8535" s="1160">
        <v>711</v>
      </c>
      <c r="B8535" s="1157" t="s">
        <v>13088</v>
      </c>
      <c r="C8535" s="1154" t="s">
        <v>763</v>
      </c>
      <c r="D8535" s="1156">
        <v>4.97</v>
      </c>
    </row>
    <row r="8536" spans="1:4" ht="11.85" hidden="1" customHeight="1" outlineLevel="2">
      <c r="A8536" s="1160">
        <v>711</v>
      </c>
      <c r="B8536" s="1157" t="s">
        <v>13089</v>
      </c>
      <c r="C8536" s="1154" t="s">
        <v>763</v>
      </c>
      <c r="D8536" s="1156">
        <v>6.27</v>
      </c>
    </row>
    <row r="8537" spans="1:4" ht="11.85" hidden="1" customHeight="1" outlineLevel="2">
      <c r="A8537" s="1160">
        <v>711</v>
      </c>
      <c r="B8537" s="1157" t="s">
        <v>13090</v>
      </c>
      <c r="C8537" s="1154" t="s">
        <v>763</v>
      </c>
      <c r="D8537" s="1156">
        <v>6.98</v>
      </c>
    </row>
    <row r="8538" spans="1:4" ht="11.85" hidden="1" customHeight="1" outlineLevel="1" collapsed="1">
      <c r="A8538" s="1140"/>
      <c r="B8538" s="1142" t="s">
        <v>13091</v>
      </c>
      <c r="C8538" s="1140"/>
      <c r="D8538" s="1141">
        <v>3.91</v>
      </c>
    </row>
    <row r="8539" spans="1:4" ht="11.85" hidden="1" customHeight="1" outlineLevel="2" collapsed="1">
      <c r="A8539" s="1140"/>
      <c r="B8539" s="1143" t="s">
        <v>13092</v>
      </c>
      <c r="C8539" s="1140"/>
      <c r="D8539" s="1141">
        <v>1.61</v>
      </c>
    </row>
    <row r="8540" spans="1:4" ht="11.85" hidden="1" customHeight="1" outlineLevel="3">
      <c r="A8540" s="1154" t="s">
        <v>13093</v>
      </c>
      <c r="B8540" s="1158" t="s">
        <v>13094</v>
      </c>
      <c r="C8540" s="1154" t="s">
        <v>763</v>
      </c>
      <c r="D8540" s="1156">
        <v>1.1599999999999999</v>
      </c>
    </row>
    <row r="8541" spans="1:4" ht="11.85" hidden="1" customHeight="1" outlineLevel="3">
      <c r="A8541" s="1154" t="s">
        <v>13095</v>
      </c>
      <c r="B8541" s="1158" t="s">
        <v>13096</v>
      </c>
      <c r="C8541" s="1154" t="s">
        <v>763</v>
      </c>
      <c r="D8541" s="1156">
        <v>0.83</v>
      </c>
    </row>
    <row r="8542" spans="1:4" ht="11.85" hidden="1" customHeight="1" outlineLevel="3">
      <c r="A8542" s="1154" t="s">
        <v>13097</v>
      </c>
      <c r="B8542" s="1158" t="s">
        <v>13098</v>
      </c>
      <c r="C8542" s="1154" t="s">
        <v>763</v>
      </c>
      <c r="D8542" s="1156">
        <v>0.77</v>
      </c>
    </row>
    <row r="8543" spans="1:4" ht="11.85" hidden="1" customHeight="1" outlineLevel="3">
      <c r="A8543" s="1154" t="s">
        <v>13099</v>
      </c>
      <c r="B8543" s="1158" t="s">
        <v>13100</v>
      </c>
      <c r="C8543" s="1154" t="s">
        <v>763</v>
      </c>
      <c r="D8543" s="1156">
        <v>0.91</v>
      </c>
    </row>
    <row r="8544" spans="1:4" ht="11.85" hidden="1" customHeight="1" outlineLevel="3">
      <c r="A8544" s="1154" t="s">
        <v>13101</v>
      </c>
      <c r="B8544" s="1158" t="s">
        <v>13102</v>
      </c>
      <c r="C8544" s="1154" t="s">
        <v>763</v>
      </c>
      <c r="D8544" s="1156">
        <v>0.59</v>
      </c>
    </row>
    <row r="8545" spans="1:4" ht="11.85" hidden="1" customHeight="1" outlineLevel="3">
      <c r="A8545" s="1154" t="s">
        <v>13103</v>
      </c>
      <c r="B8545" s="1158" t="s">
        <v>13104</v>
      </c>
      <c r="C8545" s="1154" t="s">
        <v>763</v>
      </c>
      <c r="D8545" s="1156">
        <v>0.83</v>
      </c>
    </row>
    <row r="8546" spans="1:4" ht="11.85" hidden="1" customHeight="1" outlineLevel="3">
      <c r="A8546" s="1154" t="s">
        <v>13105</v>
      </c>
      <c r="B8546" s="1158" t="s">
        <v>13106</v>
      </c>
      <c r="C8546" s="1154" t="s">
        <v>763</v>
      </c>
      <c r="D8546" s="1156">
        <v>1.08</v>
      </c>
    </row>
    <row r="8547" spans="1:4" ht="11.85" hidden="1" customHeight="1" outlineLevel="3">
      <c r="A8547" s="1154" t="s">
        <v>13107</v>
      </c>
      <c r="B8547" s="1158" t="s">
        <v>13108</v>
      </c>
      <c r="C8547" s="1154" t="s">
        <v>763</v>
      </c>
      <c r="D8547" s="1156">
        <v>1.5</v>
      </c>
    </row>
    <row r="8548" spans="1:4" ht="11.85" hidden="1" customHeight="1" outlineLevel="3">
      <c r="A8548" s="1154" t="s">
        <v>13109</v>
      </c>
      <c r="B8548" s="1158" t="s">
        <v>13110</v>
      </c>
      <c r="C8548" s="1154" t="s">
        <v>763</v>
      </c>
      <c r="D8548" s="1156">
        <v>1.61</v>
      </c>
    </row>
    <row r="8549" spans="1:4" ht="11.85" hidden="1" customHeight="1" outlineLevel="3">
      <c r="A8549" s="1154" t="s">
        <v>13111</v>
      </c>
      <c r="B8549" s="1158" t="s">
        <v>13112</v>
      </c>
      <c r="C8549" s="1154" t="s">
        <v>763</v>
      </c>
      <c r="D8549" s="1156">
        <v>1.4</v>
      </c>
    </row>
    <row r="8550" spans="1:4" ht="11.85" hidden="1" customHeight="1" outlineLevel="3">
      <c r="A8550" s="1154" t="s">
        <v>13113</v>
      </c>
      <c r="B8550" s="1158" t="s">
        <v>13114</v>
      </c>
      <c r="C8550" s="1154" t="s">
        <v>763</v>
      </c>
      <c r="D8550" s="1156">
        <v>0.7</v>
      </c>
    </row>
    <row r="8551" spans="1:4" ht="11.85" hidden="1" customHeight="1" outlineLevel="3">
      <c r="A8551" s="1154" t="s">
        <v>13115</v>
      </c>
      <c r="B8551" s="1158" t="s">
        <v>13116</v>
      </c>
      <c r="C8551" s="1154" t="s">
        <v>763</v>
      </c>
      <c r="D8551" s="1156">
        <v>0.57999999999999996</v>
      </c>
    </row>
    <row r="8552" spans="1:4" ht="11.85" hidden="1" customHeight="1" outlineLevel="3">
      <c r="A8552" s="1154" t="s">
        <v>13117</v>
      </c>
      <c r="B8552" s="1158" t="s">
        <v>13118</v>
      </c>
      <c r="C8552" s="1154" t="s">
        <v>763</v>
      </c>
      <c r="D8552" s="1156">
        <v>1.01</v>
      </c>
    </row>
    <row r="8553" spans="1:4" ht="11.85" hidden="1" customHeight="1" outlineLevel="2" collapsed="1">
      <c r="A8553" s="1140"/>
      <c r="B8553" s="1143" t="s">
        <v>13119</v>
      </c>
      <c r="C8553" s="1140"/>
      <c r="D8553" s="1141">
        <v>1.46</v>
      </c>
    </row>
    <row r="8554" spans="1:4" ht="11.85" hidden="1" customHeight="1" outlineLevel="3" collapsed="1">
      <c r="A8554" s="1140"/>
      <c r="B8554" s="1145" t="s">
        <v>13120</v>
      </c>
      <c r="C8554" s="1140"/>
      <c r="D8554" s="1141">
        <v>1.46</v>
      </c>
    </row>
    <row r="8555" spans="1:4" ht="11.85" hidden="1" customHeight="1" outlineLevel="4">
      <c r="A8555" s="1154" t="s">
        <v>13121</v>
      </c>
      <c r="B8555" s="1159" t="s">
        <v>13122</v>
      </c>
      <c r="C8555" s="1154" t="s">
        <v>763</v>
      </c>
      <c r="D8555" s="1156">
        <v>1.46</v>
      </c>
    </row>
    <row r="8556" spans="1:4" ht="11.85" hidden="1" customHeight="1" outlineLevel="4">
      <c r="A8556" s="1154"/>
      <c r="B8556" s="1159" t="s">
        <v>13123</v>
      </c>
      <c r="C8556" s="1154" t="s">
        <v>763</v>
      </c>
      <c r="D8556" s="1156">
        <v>1.2</v>
      </c>
    </row>
    <row r="8557" spans="1:4" ht="11.85" hidden="1" customHeight="1" outlineLevel="4">
      <c r="A8557" s="1154" t="s">
        <v>13124</v>
      </c>
      <c r="B8557" s="1159" t="s">
        <v>13125</v>
      </c>
      <c r="C8557" s="1154" t="s">
        <v>763</v>
      </c>
      <c r="D8557" s="1156">
        <v>1.43</v>
      </c>
    </row>
    <row r="8558" spans="1:4" ht="11.85" hidden="1" customHeight="1" outlineLevel="4">
      <c r="A8558" s="1154" t="s">
        <v>13124</v>
      </c>
      <c r="B8558" s="1159" t="s">
        <v>13126</v>
      </c>
      <c r="C8558" s="1154" t="s">
        <v>763</v>
      </c>
      <c r="D8558" s="1156">
        <v>1.32</v>
      </c>
    </row>
    <row r="8559" spans="1:4" ht="11.85" hidden="1" customHeight="1" outlineLevel="4">
      <c r="A8559" s="1154" t="s">
        <v>13127</v>
      </c>
      <c r="B8559" s="1159" t="s">
        <v>13128</v>
      </c>
      <c r="C8559" s="1154" t="s">
        <v>763</v>
      </c>
      <c r="D8559" s="1156">
        <v>1.45</v>
      </c>
    </row>
    <row r="8560" spans="1:4" ht="11.85" hidden="1" customHeight="1" outlineLevel="4">
      <c r="A8560" s="1154" t="s">
        <v>13129</v>
      </c>
      <c r="B8560" s="1159" t="s">
        <v>13130</v>
      </c>
      <c r="C8560" s="1154" t="s">
        <v>763</v>
      </c>
      <c r="D8560" s="1156">
        <v>1.25</v>
      </c>
    </row>
    <row r="8561" spans="1:4" ht="11.85" hidden="1" customHeight="1" outlineLevel="4">
      <c r="A8561" s="1154" t="s">
        <v>13131</v>
      </c>
      <c r="B8561" s="1159" t="s">
        <v>13132</v>
      </c>
      <c r="C8561" s="1154" t="s">
        <v>763</v>
      </c>
      <c r="D8561" s="1156">
        <v>1.34</v>
      </c>
    </row>
    <row r="8562" spans="1:4" ht="11.85" hidden="1" customHeight="1" outlineLevel="3" collapsed="1">
      <c r="A8562" s="1140"/>
      <c r="B8562" s="1144">
        <v>514</v>
      </c>
      <c r="C8562" s="1140"/>
      <c r="D8562" s="1141">
        <v>1.02</v>
      </c>
    </row>
    <row r="8563" spans="1:4" ht="11.85" hidden="1" customHeight="1" outlineLevel="4">
      <c r="A8563" s="1154" t="s">
        <v>13133</v>
      </c>
      <c r="B8563" s="1159" t="s">
        <v>13134</v>
      </c>
      <c r="C8563" s="1154" t="s">
        <v>763</v>
      </c>
      <c r="D8563" s="1156">
        <v>1.02</v>
      </c>
    </row>
    <row r="8564" spans="1:4" ht="11.85" hidden="1" customHeight="1" outlineLevel="4">
      <c r="A8564" s="1154" t="s">
        <v>13135</v>
      </c>
      <c r="B8564" s="1159" t="s">
        <v>13136</v>
      </c>
      <c r="C8564" s="1154" t="s">
        <v>763</v>
      </c>
      <c r="D8564" s="1156">
        <v>0.99</v>
      </c>
    </row>
    <row r="8565" spans="1:4" ht="11.85" hidden="1" customHeight="1" outlineLevel="4">
      <c r="A8565" s="1154" t="s">
        <v>13137</v>
      </c>
      <c r="B8565" s="1159" t="s">
        <v>13138</v>
      </c>
      <c r="C8565" s="1154" t="s">
        <v>763</v>
      </c>
      <c r="D8565" s="1156">
        <v>0.95</v>
      </c>
    </row>
    <row r="8566" spans="1:4" ht="11.85" hidden="1" customHeight="1" outlineLevel="4">
      <c r="A8566" s="1154" t="s">
        <v>13139</v>
      </c>
      <c r="B8566" s="1159" t="s">
        <v>13140</v>
      </c>
      <c r="C8566" s="1154" t="s">
        <v>763</v>
      </c>
      <c r="D8566" s="1156">
        <v>1.01</v>
      </c>
    </row>
    <row r="8567" spans="1:4" ht="11.85" hidden="1" customHeight="1" outlineLevel="4">
      <c r="A8567" s="1154" t="s">
        <v>13141</v>
      </c>
      <c r="B8567" s="1159" t="s">
        <v>13142</v>
      </c>
      <c r="C8567" s="1154" t="s">
        <v>763</v>
      </c>
      <c r="D8567" s="1156">
        <v>0.95</v>
      </c>
    </row>
    <row r="8568" spans="1:4" ht="11.85" hidden="1" customHeight="1" outlineLevel="3" collapsed="1">
      <c r="A8568" s="1140"/>
      <c r="B8568" s="1145" t="s">
        <v>13143</v>
      </c>
      <c r="C8568" s="1140"/>
      <c r="D8568" s="1141">
        <v>0.75</v>
      </c>
    </row>
    <row r="8569" spans="1:4" ht="11.85" hidden="1" customHeight="1" outlineLevel="4">
      <c r="A8569" s="1154" t="s">
        <v>13144</v>
      </c>
      <c r="B8569" s="1159" t="s">
        <v>13145</v>
      </c>
      <c r="C8569" s="1154" t="s">
        <v>763</v>
      </c>
      <c r="D8569" s="1156">
        <v>0.45</v>
      </c>
    </row>
    <row r="8570" spans="1:4" ht="11.85" hidden="1" customHeight="1" outlineLevel="4">
      <c r="A8570" s="1154"/>
      <c r="B8570" s="1159" t="s">
        <v>13146</v>
      </c>
      <c r="C8570" s="1154" t="s">
        <v>763</v>
      </c>
      <c r="D8570" s="1156">
        <v>0.37</v>
      </c>
    </row>
    <row r="8571" spans="1:4" ht="11.85" hidden="1" customHeight="1" outlineLevel="4">
      <c r="A8571" s="1154"/>
      <c r="B8571" s="1159" t="s">
        <v>13147</v>
      </c>
      <c r="C8571" s="1154" t="s">
        <v>763</v>
      </c>
      <c r="D8571" s="1156">
        <v>0.75</v>
      </c>
    </row>
    <row r="8572" spans="1:4" ht="11.85" hidden="1" customHeight="1" outlineLevel="4">
      <c r="A8572" s="1154"/>
      <c r="B8572" s="1159" t="s">
        <v>13148</v>
      </c>
      <c r="C8572" s="1154" t="s">
        <v>763</v>
      </c>
      <c r="D8572" s="1156">
        <v>0.45</v>
      </c>
    </row>
    <row r="8573" spans="1:4" ht="11.85" hidden="1" customHeight="1" outlineLevel="4">
      <c r="A8573" s="1154"/>
      <c r="B8573" s="1159" t="s">
        <v>13149</v>
      </c>
      <c r="C8573" s="1154" t="s">
        <v>763</v>
      </c>
      <c r="D8573" s="1156">
        <v>0.45</v>
      </c>
    </row>
    <row r="8574" spans="1:4" ht="11.85" hidden="1" customHeight="1" outlineLevel="4">
      <c r="A8574" s="1154" t="s">
        <v>13150</v>
      </c>
      <c r="B8574" s="1159" t="s">
        <v>13151</v>
      </c>
      <c r="C8574" s="1154" t="s">
        <v>763</v>
      </c>
      <c r="D8574" s="1156">
        <v>0.41</v>
      </c>
    </row>
    <row r="8575" spans="1:4" ht="11.85" hidden="1" customHeight="1" outlineLevel="2" collapsed="1">
      <c r="A8575" s="1140"/>
      <c r="B8575" s="1143" t="s">
        <v>13152</v>
      </c>
      <c r="C8575" s="1140"/>
      <c r="D8575" s="1141">
        <v>3.91</v>
      </c>
    </row>
    <row r="8576" spans="1:4" ht="11.85" hidden="1" customHeight="1" outlineLevel="3" collapsed="1">
      <c r="A8576" s="1140"/>
      <c r="B8576" s="1145" t="s">
        <v>13153</v>
      </c>
      <c r="C8576" s="1140"/>
      <c r="D8576" s="1141">
        <v>3.91</v>
      </c>
    </row>
    <row r="8577" spans="1:4" ht="11.85" hidden="1" customHeight="1" outlineLevel="4">
      <c r="A8577" s="1154" t="s">
        <v>13154</v>
      </c>
      <c r="B8577" s="1159" t="s">
        <v>13155</v>
      </c>
      <c r="C8577" s="1154" t="s">
        <v>763</v>
      </c>
      <c r="D8577" s="1156">
        <v>1.31</v>
      </c>
    </row>
    <row r="8578" spans="1:4" ht="11.85" hidden="1" customHeight="1" outlineLevel="4">
      <c r="A8578" s="1154" t="s">
        <v>13156</v>
      </c>
      <c r="B8578" s="1159" t="s">
        <v>13157</v>
      </c>
      <c r="C8578" s="1154" t="s">
        <v>763</v>
      </c>
      <c r="D8578" s="1156">
        <v>2.9</v>
      </c>
    </row>
    <row r="8579" spans="1:4" ht="11.85" hidden="1" customHeight="1" outlineLevel="4">
      <c r="A8579" s="1154" t="s">
        <v>13158</v>
      </c>
      <c r="B8579" s="1159" t="s">
        <v>13159</v>
      </c>
      <c r="C8579" s="1154" t="s">
        <v>763</v>
      </c>
      <c r="D8579" s="1156">
        <v>3.91</v>
      </c>
    </row>
    <row r="8580" spans="1:4" ht="11.85" hidden="1" customHeight="1" outlineLevel="3" collapsed="1">
      <c r="A8580" s="1140"/>
      <c r="B8580" s="1145" t="s">
        <v>13160</v>
      </c>
      <c r="C8580" s="1140"/>
      <c r="D8580" s="1141">
        <v>1.21</v>
      </c>
    </row>
    <row r="8581" spans="1:4" ht="11.85" hidden="1" customHeight="1" outlineLevel="4">
      <c r="A8581" s="1154" t="s">
        <v>13161</v>
      </c>
      <c r="B8581" s="1159" t="s">
        <v>13162</v>
      </c>
      <c r="C8581" s="1154" t="s">
        <v>763</v>
      </c>
      <c r="D8581" s="1156">
        <v>0.38</v>
      </c>
    </row>
    <row r="8582" spans="1:4" ht="11.85" hidden="1" customHeight="1" outlineLevel="4">
      <c r="A8582" s="1154" t="s">
        <v>13163</v>
      </c>
      <c r="B8582" s="1159" t="s">
        <v>13164</v>
      </c>
      <c r="C8582" s="1154" t="s">
        <v>763</v>
      </c>
      <c r="D8582" s="1156">
        <v>0.31</v>
      </c>
    </row>
    <row r="8583" spans="1:4" ht="11.85" hidden="1" customHeight="1" outlineLevel="4">
      <c r="A8583" s="1154" t="s">
        <v>13165</v>
      </c>
      <c r="B8583" s="1159" t="s">
        <v>13166</v>
      </c>
      <c r="C8583" s="1154" t="s">
        <v>763</v>
      </c>
      <c r="D8583" s="1156">
        <v>1.21</v>
      </c>
    </row>
    <row r="8584" spans="1:4" ht="11.85" hidden="1" customHeight="1" outlineLevel="4">
      <c r="A8584" s="1154" t="s">
        <v>13167</v>
      </c>
      <c r="B8584" s="1159" t="s">
        <v>13168</v>
      </c>
      <c r="C8584" s="1154" t="s">
        <v>763</v>
      </c>
      <c r="D8584" s="1156">
        <v>0.28999999999999998</v>
      </c>
    </row>
    <row r="8585" spans="1:4" ht="11.85" hidden="1" customHeight="1" outlineLevel="4">
      <c r="A8585" s="1154" t="s">
        <v>13169</v>
      </c>
      <c r="B8585" s="1159" t="s">
        <v>13170</v>
      </c>
      <c r="C8585" s="1154" t="s">
        <v>763</v>
      </c>
      <c r="D8585" s="1156">
        <v>0.56000000000000005</v>
      </c>
    </row>
    <row r="8586" spans="1:4" ht="11.85" hidden="1" customHeight="1" outlineLevel="1" collapsed="1">
      <c r="A8586" s="1140"/>
      <c r="B8586" s="1142" t="s">
        <v>13171</v>
      </c>
      <c r="C8586" s="1140"/>
      <c r="D8586" s="1141">
        <v>0.43</v>
      </c>
    </row>
    <row r="8587" spans="1:4" ht="11.85" hidden="1" customHeight="1" outlineLevel="2">
      <c r="A8587" s="1154"/>
      <c r="B8587" s="1157" t="s">
        <v>13172</v>
      </c>
      <c r="C8587" s="1154" t="s">
        <v>763</v>
      </c>
      <c r="D8587" s="1156">
        <v>0.43</v>
      </c>
    </row>
    <row r="8588" spans="1:4" ht="11.85" hidden="1" customHeight="1" outlineLevel="2">
      <c r="A8588" s="1154"/>
      <c r="B8588" s="1157" t="s">
        <v>13173</v>
      </c>
      <c r="C8588" s="1154" t="s">
        <v>763</v>
      </c>
      <c r="D8588" s="1156">
        <v>0.43</v>
      </c>
    </row>
    <row r="8589" spans="1:4" ht="11.85" hidden="1" customHeight="1" outlineLevel="2">
      <c r="A8589" s="1154"/>
      <c r="B8589" s="1157" t="s">
        <v>13174</v>
      </c>
      <c r="C8589" s="1154" t="s">
        <v>763</v>
      </c>
      <c r="D8589" s="1156">
        <v>0.43</v>
      </c>
    </row>
    <row r="8590" spans="1:4" ht="11.85" hidden="1" customHeight="1" outlineLevel="2">
      <c r="A8590" s="1154"/>
      <c r="B8590" s="1157" t="s">
        <v>13175</v>
      </c>
      <c r="C8590" s="1154" t="s">
        <v>763</v>
      </c>
      <c r="D8590" s="1156">
        <v>0.43</v>
      </c>
    </row>
    <row r="8591" spans="1:4" ht="11.85" hidden="1" customHeight="1" outlineLevel="2">
      <c r="A8591" s="1154"/>
      <c r="B8591" s="1157" t="s">
        <v>13176</v>
      </c>
      <c r="C8591" s="1154" t="s">
        <v>763</v>
      </c>
      <c r="D8591" s="1156">
        <v>0.43</v>
      </c>
    </row>
    <row r="8592" spans="1:4" ht="11.85" hidden="1" customHeight="1" outlineLevel="2">
      <c r="A8592" s="1154"/>
      <c r="B8592" s="1157" t="s">
        <v>13177</v>
      </c>
      <c r="C8592" s="1154" t="s">
        <v>763</v>
      </c>
      <c r="D8592" s="1156">
        <v>0.43</v>
      </c>
    </row>
    <row r="8593" spans="1:4" ht="11.85" hidden="1" customHeight="1" outlineLevel="1" collapsed="1">
      <c r="A8593" s="1140"/>
      <c r="B8593" s="1142" t="s">
        <v>13178</v>
      </c>
      <c r="C8593" s="1140"/>
      <c r="D8593" s="1141">
        <v>1.1599999999999999</v>
      </c>
    </row>
    <row r="8594" spans="1:4" ht="11.85" hidden="1" customHeight="1" outlineLevel="2" collapsed="1">
      <c r="A8594" s="1140"/>
      <c r="B8594" s="1143" t="s">
        <v>13179</v>
      </c>
      <c r="C8594" s="1140"/>
      <c r="D8594" s="1141">
        <v>0.63</v>
      </c>
    </row>
    <row r="8595" spans="1:4" ht="11.85" hidden="1" customHeight="1" outlineLevel="3">
      <c r="A8595" s="1154"/>
      <c r="B8595" s="1158" t="s">
        <v>13180</v>
      </c>
      <c r="C8595" s="1154" t="s">
        <v>763</v>
      </c>
      <c r="D8595" s="1156">
        <v>0.55000000000000004</v>
      </c>
    </row>
    <row r="8596" spans="1:4" ht="11.85" hidden="1" customHeight="1" outlineLevel="3">
      <c r="A8596" s="1154"/>
      <c r="B8596" s="1158" t="s">
        <v>13181</v>
      </c>
      <c r="C8596" s="1154" t="s">
        <v>763</v>
      </c>
      <c r="D8596" s="1156">
        <v>0.49</v>
      </c>
    </row>
    <row r="8597" spans="1:4" ht="11.85" hidden="1" customHeight="1" outlineLevel="3">
      <c r="A8597" s="1154" t="s">
        <v>13182</v>
      </c>
      <c r="B8597" s="1158" t="s">
        <v>13183</v>
      </c>
      <c r="C8597" s="1154" t="s">
        <v>763</v>
      </c>
      <c r="D8597" s="1156">
        <v>0.61</v>
      </c>
    </row>
    <row r="8598" spans="1:4" ht="11.85" hidden="1" customHeight="1" outlineLevel="3">
      <c r="A8598" s="1154" t="s">
        <v>13184</v>
      </c>
      <c r="B8598" s="1158" t="s">
        <v>13185</v>
      </c>
      <c r="C8598" s="1154" t="s">
        <v>763</v>
      </c>
      <c r="D8598" s="1156">
        <v>0.45</v>
      </c>
    </row>
    <row r="8599" spans="1:4" ht="11.85" hidden="1" customHeight="1" outlineLevel="3">
      <c r="A8599" s="1154" t="s">
        <v>13186</v>
      </c>
      <c r="B8599" s="1158" t="s">
        <v>13187</v>
      </c>
      <c r="C8599" s="1154" t="s">
        <v>763</v>
      </c>
      <c r="D8599" s="1156">
        <v>0.57999999999999996</v>
      </c>
    </row>
    <row r="8600" spans="1:4" ht="11.85" hidden="1" customHeight="1" outlineLevel="3">
      <c r="A8600" s="1154"/>
      <c r="B8600" s="1158" t="s">
        <v>13188</v>
      </c>
      <c r="C8600" s="1154" t="s">
        <v>763</v>
      </c>
      <c r="D8600" s="1156">
        <v>0.55000000000000004</v>
      </c>
    </row>
    <row r="8601" spans="1:4" ht="11.85" hidden="1" customHeight="1" outlineLevel="3">
      <c r="A8601" s="1154"/>
      <c r="B8601" s="1158" t="s">
        <v>13189</v>
      </c>
      <c r="C8601" s="1154" t="s">
        <v>763</v>
      </c>
      <c r="D8601" s="1156">
        <v>0.63</v>
      </c>
    </row>
    <row r="8602" spans="1:4" ht="11.85" hidden="1" customHeight="1" outlineLevel="3">
      <c r="A8602" s="1154" t="s">
        <v>13190</v>
      </c>
      <c r="B8602" s="1158" t="s">
        <v>13191</v>
      </c>
      <c r="C8602" s="1154" t="s">
        <v>763</v>
      </c>
      <c r="D8602" s="1156">
        <v>0.46</v>
      </c>
    </row>
    <row r="8603" spans="1:4" ht="11.85" hidden="1" customHeight="1" outlineLevel="3">
      <c r="A8603" s="1154" t="s">
        <v>13192</v>
      </c>
      <c r="B8603" s="1158" t="s">
        <v>13193</v>
      </c>
      <c r="C8603" s="1154" t="s">
        <v>763</v>
      </c>
      <c r="D8603" s="1156">
        <v>0.6</v>
      </c>
    </row>
    <row r="8604" spans="1:4" ht="11.85" hidden="1" customHeight="1" outlineLevel="3">
      <c r="A8604" s="1154"/>
      <c r="B8604" s="1158" t="s">
        <v>13194</v>
      </c>
      <c r="C8604" s="1154" t="s">
        <v>763</v>
      </c>
      <c r="D8604" s="1156">
        <v>0.52</v>
      </c>
    </row>
    <row r="8605" spans="1:4" ht="11.85" hidden="1" customHeight="1" outlineLevel="3">
      <c r="A8605" s="1154" t="s">
        <v>13195</v>
      </c>
      <c r="B8605" s="1158" t="s">
        <v>13196</v>
      </c>
      <c r="C8605" s="1154" t="s">
        <v>763</v>
      </c>
      <c r="D8605" s="1156">
        <v>0.46</v>
      </c>
    </row>
    <row r="8606" spans="1:4" ht="11.85" hidden="1" customHeight="1" outlineLevel="3">
      <c r="A8606" s="1154" t="s">
        <v>13197</v>
      </c>
      <c r="B8606" s="1158" t="s">
        <v>13198</v>
      </c>
      <c r="C8606" s="1154" t="s">
        <v>763</v>
      </c>
      <c r="D8606" s="1156">
        <v>0.6</v>
      </c>
    </row>
    <row r="8607" spans="1:4" ht="11.85" hidden="1" customHeight="1" outlineLevel="3">
      <c r="A8607" s="1154"/>
      <c r="B8607" s="1158" t="s">
        <v>13199</v>
      </c>
      <c r="C8607" s="1154" t="s">
        <v>763</v>
      </c>
      <c r="D8607" s="1156">
        <v>0.51</v>
      </c>
    </row>
    <row r="8608" spans="1:4" ht="11.85" hidden="1" customHeight="1" outlineLevel="3">
      <c r="A8608" s="1154" t="s">
        <v>13200</v>
      </c>
      <c r="B8608" s="1158" t="s">
        <v>13201</v>
      </c>
      <c r="C8608" s="1154" t="s">
        <v>763</v>
      </c>
      <c r="D8608" s="1156">
        <v>0.4</v>
      </c>
    </row>
    <row r="8609" spans="1:4" ht="11.85" hidden="1" customHeight="1" outlineLevel="3">
      <c r="A8609" s="1154"/>
      <c r="B8609" s="1158" t="s">
        <v>13202</v>
      </c>
      <c r="C8609" s="1154" t="s">
        <v>763</v>
      </c>
      <c r="D8609" s="1156">
        <v>0.51</v>
      </c>
    </row>
    <row r="8610" spans="1:4" ht="11.85" hidden="1" customHeight="1" outlineLevel="2" collapsed="1">
      <c r="A8610" s="1140"/>
      <c r="B8610" s="1143" t="s">
        <v>13203</v>
      </c>
      <c r="C8610" s="1140"/>
      <c r="D8610" s="1141">
        <v>0.83</v>
      </c>
    </row>
    <row r="8611" spans="1:4" ht="11.85" hidden="1" customHeight="1" outlineLevel="3">
      <c r="A8611" s="1154"/>
      <c r="B8611" s="1158" t="s">
        <v>13204</v>
      </c>
      <c r="C8611" s="1154" t="s">
        <v>763</v>
      </c>
      <c r="D8611" s="1156">
        <v>0.83</v>
      </c>
    </row>
    <row r="8612" spans="1:4" ht="11.85" hidden="1" customHeight="1" outlineLevel="3">
      <c r="A8612" s="1154"/>
      <c r="B8612" s="1158" t="s">
        <v>13205</v>
      </c>
      <c r="C8612" s="1154" t="s">
        <v>763</v>
      </c>
      <c r="D8612" s="1156">
        <v>0.76</v>
      </c>
    </row>
    <row r="8613" spans="1:4" ht="11.85" hidden="1" customHeight="1" outlineLevel="2" collapsed="1">
      <c r="A8613" s="1140"/>
      <c r="B8613" s="1143" t="s">
        <v>13206</v>
      </c>
      <c r="C8613" s="1140"/>
      <c r="D8613" s="1141">
        <v>0.83</v>
      </c>
    </row>
    <row r="8614" spans="1:4" ht="11.85" hidden="1" customHeight="1" outlineLevel="3">
      <c r="A8614" s="1160">
        <v>1095</v>
      </c>
      <c r="B8614" s="1158" t="s">
        <v>13207</v>
      </c>
      <c r="C8614" s="1154" t="s">
        <v>763</v>
      </c>
      <c r="D8614" s="1156">
        <v>0.67</v>
      </c>
    </row>
    <row r="8615" spans="1:4" ht="11.85" hidden="1" customHeight="1" outlineLevel="3">
      <c r="A8615" s="1160">
        <v>1094</v>
      </c>
      <c r="B8615" s="1158" t="s">
        <v>13208</v>
      </c>
      <c r="C8615" s="1154" t="s">
        <v>763</v>
      </c>
      <c r="D8615" s="1156">
        <v>0.78</v>
      </c>
    </row>
    <row r="8616" spans="1:4" ht="11.85" hidden="1" customHeight="1" outlineLevel="3">
      <c r="A8616" s="1154" t="s">
        <v>13209</v>
      </c>
      <c r="B8616" s="1158" t="s">
        <v>13210</v>
      </c>
      <c r="C8616" s="1154" t="s">
        <v>763</v>
      </c>
      <c r="D8616" s="1156">
        <v>0.59</v>
      </c>
    </row>
    <row r="8617" spans="1:4" ht="11.85" hidden="1" customHeight="1" outlineLevel="3">
      <c r="A8617" s="1160">
        <v>1106</v>
      </c>
      <c r="B8617" s="1158" t="s">
        <v>13211</v>
      </c>
      <c r="C8617" s="1154" t="s">
        <v>763</v>
      </c>
      <c r="D8617" s="1156">
        <v>0.64</v>
      </c>
    </row>
    <row r="8618" spans="1:4" ht="11.85" hidden="1" customHeight="1" outlineLevel="3">
      <c r="A8618" s="1154"/>
      <c r="B8618" s="1158" t="s">
        <v>13212</v>
      </c>
      <c r="C8618" s="1154" t="s">
        <v>763</v>
      </c>
      <c r="D8618" s="1156">
        <v>0.78</v>
      </c>
    </row>
    <row r="8619" spans="1:4" ht="11.85" hidden="1" customHeight="1" outlineLevel="3">
      <c r="A8619" s="1160">
        <v>1096</v>
      </c>
      <c r="B8619" s="1158" t="s">
        <v>13213</v>
      </c>
      <c r="C8619" s="1154" t="s">
        <v>763</v>
      </c>
      <c r="D8619" s="1156">
        <v>0.77</v>
      </c>
    </row>
    <row r="8620" spans="1:4" ht="11.85" hidden="1" customHeight="1" outlineLevel="3">
      <c r="A8620" s="1154"/>
      <c r="B8620" s="1158" t="s">
        <v>13214</v>
      </c>
      <c r="C8620" s="1154" t="s">
        <v>763</v>
      </c>
      <c r="D8620" s="1156">
        <v>0.63</v>
      </c>
    </row>
    <row r="8621" spans="1:4" ht="11.85" hidden="1" customHeight="1" outlineLevel="3">
      <c r="A8621" s="1160">
        <v>1098</v>
      </c>
      <c r="B8621" s="1158" t="s">
        <v>13215</v>
      </c>
      <c r="C8621" s="1154" t="s">
        <v>763</v>
      </c>
      <c r="D8621" s="1156">
        <v>0.64</v>
      </c>
    </row>
    <row r="8622" spans="1:4" ht="11.85" hidden="1" customHeight="1" outlineLevel="3">
      <c r="A8622" s="1154" t="s">
        <v>13216</v>
      </c>
      <c r="B8622" s="1158" t="s">
        <v>13217</v>
      </c>
      <c r="C8622" s="1154" t="s">
        <v>763</v>
      </c>
      <c r="D8622" s="1156">
        <v>0.83</v>
      </c>
    </row>
    <row r="8623" spans="1:4" ht="11.85" hidden="1" customHeight="1" outlineLevel="3">
      <c r="A8623" s="1160">
        <v>1097</v>
      </c>
      <c r="B8623" s="1158" t="s">
        <v>13218</v>
      </c>
      <c r="C8623" s="1154" t="s">
        <v>763</v>
      </c>
      <c r="D8623" s="1156">
        <v>0.77</v>
      </c>
    </row>
    <row r="8624" spans="1:4" ht="11.85" hidden="1" customHeight="1" outlineLevel="2" collapsed="1">
      <c r="A8624" s="1140"/>
      <c r="B8624" s="1143" t="s">
        <v>13219</v>
      </c>
      <c r="C8624" s="1140"/>
      <c r="D8624" s="1141">
        <v>0.9</v>
      </c>
    </row>
    <row r="8625" spans="1:4" ht="11.85" hidden="1" customHeight="1" outlineLevel="3">
      <c r="A8625" s="1154"/>
      <c r="B8625" s="1158" t="s">
        <v>13220</v>
      </c>
      <c r="C8625" s="1154" t="s">
        <v>763</v>
      </c>
      <c r="D8625" s="1156">
        <v>0.7</v>
      </c>
    </row>
    <row r="8626" spans="1:4" ht="11.85" hidden="1" customHeight="1" outlineLevel="3">
      <c r="A8626" s="1154" t="s">
        <v>13221</v>
      </c>
      <c r="B8626" s="1158" t="s">
        <v>13222</v>
      </c>
      <c r="C8626" s="1154" t="s">
        <v>763</v>
      </c>
      <c r="D8626" s="1156">
        <v>0.6</v>
      </c>
    </row>
    <row r="8627" spans="1:4" ht="11.85" hidden="1" customHeight="1" outlineLevel="3">
      <c r="A8627" s="1154" t="s">
        <v>13223</v>
      </c>
      <c r="B8627" s="1158" t="s">
        <v>13224</v>
      </c>
      <c r="C8627" s="1154" t="s">
        <v>763</v>
      </c>
      <c r="D8627" s="1156">
        <v>0.6</v>
      </c>
    </row>
    <row r="8628" spans="1:4" ht="11.85" hidden="1" customHeight="1" outlineLevel="3">
      <c r="A8628" s="1154"/>
      <c r="B8628" s="1158" t="s">
        <v>13225</v>
      </c>
      <c r="C8628" s="1154" t="s">
        <v>763</v>
      </c>
      <c r="D8628" s="1156">
        <v>0.57999999999999996</v>
      </c>
    </row>
    <row r="8629" spans="1:4" ht="11.85" hidden="1" customHeight="1" outlineLevel="3">
      <c r="A8629" s="1154"/>
      <c r="B8629" s="1158" t="s">
        <v>13226</v>
      </c>
      <c r="C8629" s="1154" t="s">
        <v>763</v>
      </c>
      <c r="D8629" s="1156">
        <v>0.74</v>
      </c>
    </row>
    <row r="8630" spans="1:4" ht="11.85" hidden="1" customHeight="1" outlineLevel="3">
      <c r="A8630" s="1154" t="s">
        <v>13227</v>
      </c>
      <c r="B8630" s="1158" t="s">
        <v>13228</v>
      </c>
      <c r="C8630" s="1154" t="s">
        <v>763</v>
      </c>
      <c r="D8630" s="1156">
        <v>0.87</v>
      </c>
    </row>
    <row r="8631" spans="1:4" ht="11.85" hidden="1" customHeight="1" outlineLevel="3">
      <c r="A8631" s="1154" t="s">
        <v>13229</v>
      </c>
      <c r="B8631" s="1158" t="s">
        <v>13230</v>
      </c>
      <c r="C8631" s="1154" t="s">
        <v>763</v>
      </c>
      <c r="D8631" s="1156">
        <v>0.86</v>
      </c>
    </row>
    <row r="8632" spans="1:4" ht="11.85" hidden="1" customHeight="1" outlineLevel="3">
      <c r="A8632" s="1154" t="s">
        <v>13231</v>
      </c>
      <c r="B8632" s="1158" t="s">
        <v>13232</v>
      </c>
      <c r="C8632" s="1154" t="s">
        <v>763</v>
      </c>
      <c r="D8632" s="1156">
        <v>0.65</v>
      </c>
    </row>
    <row r="8633" spans="1:4" ht="11.85" hidden="1" customHeight="1" outlineLevel="3">
      <c r="A8633" s="1154"/>
      <c r="B8633" s="1158" t="s">
        <v>13233</v>
      </c>
      <c r="C8633" s="1154" t="s">
        <v>763</v>
      </c>
      <c r="D8633" s="1156">
        <v>0.69</v>
      </c>
    </row>
    <row r="8634" spans="1:4" ht="11.85" hidden="1" customHeight="1" outlineLevel="3">
      <c r="A8634" s="1154" t="s">
        <v>13234</v>
      </c>
      <c r="B8634" s="1158" t="s">
        <v>13235</v>
      </c>
      <c r="C8634" s="1154" t="s">
        <v>763</v>
      </c>
      <c r="D8634" s="1156">
        <v>0.59</v>
      </c>
    </row>
    <row r="8635" spans="1:4" ht="11.85" hidden="1" customHeight="1" outlineLevel="3">
      <c r="A8635" s="1154" t="s">
        <v>13236</v>
      </c>
      <c r="B8635" s="1158" t="s">
        <v>13237</v>
      </c>
      <c r="C8635" s="1154" t="s">
        <v>763</v>
      </c>
      <c r="D8635" s="1156">
        <v>0.56000000000000005</v>
      </c>
    </row>
    <row r="8636" spans="1:4" ht="11.85" hidden="1" customHeight="1" outlineLevel="3">
      <c r="A8636" s="1154"/>
      <c r="B8636" s="1158" t="s">
        <v>13238</v>
      </c>
      <c r="C8636" s="1154" t="s">
        <v>763</v>
      </c>
      <c r="D8636" s="1156">
        <v>0.55000000000000004</v>
      </c>
    </row>
    <row r="8637" spans="1:4" ht="11.85" hidden="1" customHeight="1" outlineLevel="3">
      <c r="A8637" s="1154" t="s">
        <v>13239</v>
      </c>
      <c r="B8637" s="1158" t="s">
        <v>13240</v>
      </c>
      <c r="C8637" s="1154" t="s">
        <v>763</v>
      </c>
      <c r="D8637" s="1156">
        <v>0.84</v>
      </c>
    </row>
    <row r="8638" spans="1:4" ht="11.85" hidden="1" customHeight="1" outlineLevel="3">
      <c r="A8638" s="1154" t="s">
        <v>13241</v>
      </c>
      <c r="B8638" s="1158" t="s">
        <v>13242</v>
      </c>
      <c r="C8638" s="1154" t="s">
        <v>763</v>
      </c>
      <c r="D8638" s="1156">
        <v>0.78</v>
      </c>
    </row>
    <row r="8639" spans="1:4" ht="11.85" hidden="1" customHeight="1" outlineLevel="3">
      <c r="A8639" s="1154"/>
      <c r="B8639" s="1158" t="s">
        <v>13243</v>
      </c>
      <c r="C8639" s="1154" t="s">
        <v>763</v>
      </c>
      <c r="D8639" s="1156">
        <v>0.74</v>
      </c>
    </row>
    <row r="8640" spans="1:4" ht="11.85" hidden="1" customHeight="1" outlineLevel="3">
      <c r="A8640" s="1154"/>
      <c r="B8640" s="1158" t="s">
        <v>13244</v>
      </c>
      <c r="C8640" s="1154" t="s">
        <v>763</v>
      </c>
      <c r="D8640" s="1156">
        <v>0.64</v>
      </c>
    </row>
    <row r="8641" spans="1:4" ht="11.85" hidden="1" customHeight="1" outlineLevel="3">
      <c r="A8641" s="1154" t="s">
        <v>13245</v>
      </c>
      <c r="B8641" s="1158" t="s">
        <v>13246</v>
      </c>
      <c r="C8641" s="1154" t="s">
        <v>763</v>
      </c>
      <c r="D8641" s="1156">
        <v>0.61</v>
      </c>
    </row>
    <row r="8642" spans="1:4" ht="11.85" hidden="1" customHeight="1" outlineLevel="3">
      <c r="A8642" s="1154" t="s">
        <v>13247</v>
      </c>
      <c r="B8642" s="1158" t="s">
        <v>13248</v>
      </c>
      <c r="C8642" s="1154" t="s">
        <v>763</v>
      </c>
      <c r="D8642" s="1156">
        <v>0.57999999999999996</v>
      </c>
    </row>
    <row r="8643" spans="1:4" ht="11.85" hidden="1" customHeight="1" outlineLevel="3">
      <c r="A8643" s="1154"/>
      <c r="B8643" s="1158" t="s">
        <v>13249</v>
      </c>
      <c r="C8643" s="1154" t="s">
        <v>763</v>
      </c>
      <c r="D8643" s="1156">
        <v>0.59</v>
      </c>
    </row>
    <row r="8644" spans="1:4" ht="11.85" hidden="1" customHeight="1" outlineLevel="3">
      <c r="A8644" s="1154"/>
      <c r="B8644" s="1158" t="s">
        <v>13250</v>
      </c>
      <c r="C8644" s="1154" t="s">
        <v>763</v>
      </c>
      <c r="D8644" s="1156">
        <v>0.88</v>
      </c>
    </row>
    <row r="8645" spans="1:4" ht="11.85" hidden="1" customHeight="1" outlineLevel="3">
      <c r="A8645" s="1154" t="s">
        <v>13251</v>
      </c>
      <c r="B8645" s="1158" t="s">
        <v>13252</v>
      </c>
      <c r="C8645" s="1154" t="s">
        <v>763</v>
      </c>
      <c r="D8645" s="1156">
        <v>0.9</v>
      </c>
    </row>
    <row r="8646" spans="1:4" ht="11.85" hidden="1" customHeight="1" outlineLevel="3">
      <c r="A8646" s="1154"/>
      <c r="B8646" s="1158" t="s">
        <v>13253</v>
      </c>
      <c r="C8646" s="1154" t="s">
        <v>763</v>
      </c>
      <c r="D8646" s="1156">
        <v>0.74</v>
      </c>
    </row>
    <row r="8647" spans="1:4" ht="11.85" hidden="1" customHeight="1" outlineLevel="3">
      <c r="A8647" s="1154" t="s">
        <v>13254</v>
      </c>
      <c r="B8647" s="1158" t="s">
        <v>13255</v>
      </c>
      <c r="C8647" s="1154" t="s">
        <v>763</v>
      </c>
      <c r="D8647" s="1156">
        <v>0.56000000000000005</v>
      </c>
    </row>
    <row r="8648" spans="1:4" ht="11.85" hidden="1" customHeight="1" outlineLevel="3">
      <c r="A8648" s="1154" t="s">
        <v>13256</v>
      </c>
      <c r="B8648" s="1158" t="s">
        <v>13257</v>
      </c>
      <c r="C8648" s="1154" t="s">
        <v>763</v>
      </c>
      <c r="D8648" s="1156">
        <v>0.59</v>
      </c>
    </row>
    <row r="8649" spans="1:4" ht="11.85" hidden="1" customHeight="1" outlineLevel="3">
      <c r="A8649" s="1154" t="s">
        <v>13258</v>
      </c>
      <c r="B8649" s="1158" t="s">
        <v>13259</v>
      </c>
      <c r="C8649" s="1154" t="s">
        <v>763</v>
      </c>
      <c r="D8649" s="1156">
        <v>0.59</v>
      </c>
    </row>
    <row r="8650" spans="1:4" ht="11.85" hidden="1" customHeight="1" outlineLevel="3">
      <c r="A8650" s="1154"/>
      <c r="B8650" s="1158" t="s">
        <v>13260</v>
      </c>
      <c r="C8650" s="1154" t="s">
        <v>763</v>
      </c>
      <c r="D8650" s="1156">
        <v>0.46</v>
      </c>
    </row>
    <row r="8651" spans="1:4" ht="11.85" hidden="1" customHeight="1" outlineLevel="3">
      <c r="A8651" s="1154" t="s">
        <v>13261</v>
      </c>
      <c r="B8651" s="1158" t="s">
        <v>13262</v>
      </c>
      <c r="C8651" s="1154" t="s">
        <v>763</v>
      </c>
      <c r="D8651" s="1156">
        <v>0.6</v>
      </c>
    </row>
    <row r="8652" spans="1:4" ht="11.85" hidden="1" customHeight="1" outlineLevel="3">
      <c r="A8652" s="1154" t="s">
        <v>13263</v>
      </c>
      <c r="B8652" s="1158" t="s">
        <v>13264</v>
      </c>
      <c r="C8652" s="1154" t="s">
        <v>763</v>
      </c>
      <c r="D8652" s="1156">
        <v>0.84</v>
      </c>
    </row>
    <row r="8653" spans="1:4" ht="11.85" hidden="1" customHeight="1" outlineLevel="3">
      <c r="A8653" s="1154"/>
      <c r="B8653" s="1158" t="s">
        <v>13265</v>
      </c>
      <c r="C8653" s="1154" t="s">
        <v>763</v>
      </c>
      <c r="D8653" s="1156">
        <v>0.77</v>
      </c>
    </row>
    <row r="8654" spans="1:4" ht="11.85" hidden="1" customHeight="1" outlineLevel="2" collapsed="1">
      <c r="A8654" s="1140"/>
      <c r="B8654" s="1143" t="s">
        <v>13266</v>
      </c>
      <c r="C8654" s="1140"/>
      <c r="D8654" s="1141">
        <v>1.1100000000000001</v>
      </c>
    </row>
    <row r="8655" spans="1:4" ht="11.85" hidden="1" customHeight="1" outlineLevel="3">
      <c r="A8655" s="1154" t="s">
        <v>13267</v>
      </c>
      <c r="B8655" s="1158" t="s">
        <v>13268</v>
      </c>
      <c r="C8655" s="1154" t="s">
        <v>763</v>
      </c>
      <c r="D8655" s="1156">
        <v>0.7</v>
      </c>
    </row>
    <row r="8656" spans="1:4" ht="11.85" hidden="1" customHeight="1" outlineLevel="3">
      <c r="A8656" s="1154" t="s">
        <v>13269</v>
      </c>
      <c r="B8656" s="1158" t="s">
        <v>13270</v>
      </c>
      <c r="C8656" s="1154" t="s">
        <v>763</v>
      </c>
      <c r="D8656" s="1156">
        <v>0.45</v>
      </c>
    </row>
    <row r="8657" spans="1:4" ht="11.85" hidden="1" customHeight="1" outlineLevel="3">
      <c r="A8657" s="1154" t="s">
        <v>13271</v>
      </c>
      <c r="B8657" s="1158" t="s">
        <v>13272</v>
      </c>
      <c r="C8657" s="1154" t="s">
        <v>763</v>
      </c>
      <c r="D8657" s="1156">
        <v>0.86</v>
      </c>
    </row>
    <row r="8658" spans="1:4" ht="11.85" hidden="1" customHeight="1" outlineLevel="3">
      <c r="A8658" s="1154" t="s">
        <v>13273</v>
      </c>
      <c r="B8658" s="1158" t="s">
        <v>13274</v>
      </c>
      <c r="C8658" s="1154" t="s">
        <v>763</v>
      </c>
      <c r="D8658" s="1156">
        <v>0.61</v>
      </c>
    </row>
    <row r="8659" spans="1:4" ht="11.85" hidden="1" customHeight="1" outlineLevel="3">
      <c r="A8659" s="1154" t="s">
        <v>13275</v>
      </c>
      <c r="B8659" s="1158" t="s">
        <v>13276</v>
      </c>
      <c r="C8659" s="1154" t="s">
        <v>763</v>
      </c>
      <c r="D8659" s="1156">
        <v>0.82</v>
      </c>
    </row>
    <row r="8660" spans="1:4" ht="11.85" hidden="1" customHeight="1" outlineLevel="3">
      <c r="A8660" s="1154" t="s">
        <v>13277</v>
      </c>
      <c r="B8660" s="1158" t="s">
        <v>13278</v>
      </c>
      <c r="C8660" s="1154" t="s">
        <v>763</v>
      </c>
      <c r="D8660" s="1156">
        <v>0.68</v>
      </c>
    </row>
    <row r="8661" spans="1:4" ht="11.85" hidden="1" customHeight="1" outlineLevel="3">
      <c r="A8661" s="1154" t="s">
        <v>13279</v>
      </c>
      <c r="B8661" s="1158" t="s">
        <v>13280</v>
      </c>
      <c r="C8661" s="1154" t="s">
        <v>763</v>
      </c>
      <c r="D8661" s="1156">
        <v>0.51</v>
      </c>
    </row>
    <row r="8662" spans="1:4" ht="11.85" hidden="1" customHeight="1" outlineLevel="3">
      <c r="A8662" s="1154"/>
      <c r="B8662" s="1158" t="s">
        <v>13281</v>
      </c>
      <c r="C8662" s="1154" t="s">
        <v>763</v>
      </c>
      <c r="D8662" s="1156">
        <v>0.65</v>
      </c>
    </row>
    <row r="8663" spans="1:4" ht="11.85" hidden="1" customHeight="1" outlineLevel="3">
      <c r="A8663" s="1154" t="s">
        <v>13282</v>
      </c>
      <c r="B8663" s="1158" t="s">
        <v>13283</v>
      </c>
      <c r="C8663" s="1154" t="s">
        <v>763</v>
      </c>
      <c r="D8663" s="1156">
        <v>1.06</v>
      </c>
    </row>
    <row r="8664" spans="1:4" ht="11.85" hidden="1" customHeight="1" outlineLevel="3">
      <c r="A8664" s="1154" t="s">
        <v>13284</v>
      </c>
      <c r="B8664" s="1158" t="s">
        <v>13285</v>
      </c>
      <c r="C8664" s="1154" t="s">
        <v>763</v>
      </c>
      <c r="D8664" s="1156">
        <v>0.81</v>
      </c>
    </row>
    <row r="8665" spans="1:4" ht="11.85" hidden="1" customHeight="1" outlineLevel="3">
      <c r="A8665" s="1154"/>
      <c r="B8665" s="1158" t="s">
        <v>13286</v>
      </c>
      <c r="C8665" s="1154" t="s">
        <v>763</v>
      </c>
      <c r="D8665" s="1156">
        <v>0.77</v>
      </c>
    </row>
    <row r="8666" spans="1:4" ht="11.85" hidden="1" customHeight="1" outlineLevel="3">
      <c r="A8666" s="1154" t="s">
        <v>13287</v>
      </c>
      <c r="B8666" s="1158" t="s">
        <v>13288</v>
      </c>
      <c r="C8666" s="1154" t="s">
        <v>763</v>
      </c>
      <c r="D8666" s="1156">
        <v>0.7</v>
      </c>
    </row>
    <row r="8667" spans="1:4" ht="11.85" hidden="1" customHeight="1" outlineLevel="3">
      <c r="A8667" s="1154" t="s">
        <v>13289</v>
      </c>
      <c r="B8667" s="1158" t="s">
        <v>13290</v>
      </c>
      <c r="C8667" s="1154" t="s">
        <v>763</v>
      </c>
      <c r="D8667" s="1156">
        <v>0.45</v>
      </c>
    </row>
    <row r="8668" spans="1:4" ht="11.85" hidden="1" customHeight="1" outlineLevel="3">
      <c r="A8668" s="1154"/>
      <c r="B8668" s="1158" t="s">
        <v>13291</v>
      </c>
      <c r="C8668" s="1154" t="s">
        <v>763</v>
      </c>
      <c r="D8668" s="1156">
        <v>0.6</v>
      </c>
    </row>
    <row r="8669" spans="1:4" ht="11.85" hidden="1" customHeight="1" outlineLevel="3">
      <c r="A8669" s="1154" t="s">
        <v>13292</v>
      </c>
      <c r="B8669" s="1158" t="s">
        <v>13293</v>
      </c>
      <c r="C8669" s="1154" t="s">
        <v>763</v>
      </c>
      <c r="D8669" s="1156">
        <v>1.1100000000000001</v>
      </c>
    </row>
    <row r="8670" spans="1:4" ht="11.85" hidden="1" customHeight="1" outlineLevel="3">
      <c r="A8670" s="1154" t="s">
        <v>13294</v>
      </c>
      <c r="B8670" s="1158" t="s">
        <v>13295</v>
      </c>
      <c r="C8670" s="1154" t="s">
        <v>763</v>
      </c>
      <c r="D8670" s="1156">
        <v>0.86</v>
      </c>
    </row>
    <row r="8671" spans="1:4" ht="11.85" hidden="1" customHeight="1" outlineLevel="3">
      <c r="A8671" s="1154" t="s">
        <v>13296</v>
      </c>
      <c r="B8671" s="1158" t="s">
        <v>13297</v>
      </c>
      <c r="C8671" s="1154" t="s">
        <v>763</v>
      </c>
      <c r="D8671" s="1156">
        <v>0.6</v>
      </c>
    </row>
    <row r="8672" spans="1:4" ht="11.85" hidden="1" customHeight="1" outlineLevel="3">
      <c r="A8672" s="1154"/>
      <c r="B8672" s="1158" t="s">
        <v>13298</v>
      </c>
      <c r="C8672" s="1154" t="s">
        <v>763</v>
      </c>
      <c r="D8672" s="1156">
        <v>0.77</v>
      </c>
    </row>
    <row r="8673" spans="1:4" ht="11.85" hidden="1" customHeight="1" outlineLevel="3">
      <c r="A8673" s="1154"/>
      <c r="B8673" s="1158" t="s">
        <v>13299</v>
      </c>
      <c r="C8673" s="1154" t="s">
        <v>763</v>
      </c>
      <c r="D8673" s="1156">
        <v>0.77</v>
      </c>
    </row>
    <row r="8674" spans="1:4" ht="11.85" hidden="1" customHeight="1" outlineLevel="3">
      <c r="A8674" s="1154" t="s">
        <v>13300</v>
      </c>
      <c r="B8674" s="1158" t="s">
        <v>13301</v>
      </c>
      <c r="C8674" s="1154" t="s">
        <v>763</v>
      </c>
      <c r="D8674" s="1156">
        <v>0.69</v>
      </c>
    </row>
    <row r="8675" spans="1:4" ht="11.85" hidden="1" customHeight="1" outlineLevel="3">
      <c r="A8675" s="1154" t="s">
        <v>13302</v>
      </c>
      <c r="B8675" s="1158" t="s">
        <v>13303</v>
      </c>
      <c r="C8675" s="1154" t="s">
        <v>763</v>
      </c>
      <c r="D8675" s="1156">
        <v>0.45</v>
      </c>
    </row>
    <row r="8676" spans="1:4" ht="11.85" hidden="1" customHeight="1" outlineLevel="3">
      <c r="A8676" s="1154"/>
      <c r="B8676" s="1158" t="s">
        <v>13304</v>
      </c>
      <c r="C8676" s="1154" t="s">
        <v>763</v>
      </c>
      <c r="D8676" s="1156">
        <v>0.6</v>
      </c>
    </row>
    <row r="8677" spans="1:4" ht="11.85" hidden="1" customHeight="1" outlineLevel="3">
      <c r="A8677" s="1154" t="s">
        <v>13305</v>
      </c>
      <c r="B8677" s="1158" t="s">
        <v>13306</v>
      </c>
      <c r="C8677" s="1154" t="s">
        <v>763</v>
      </c>
      <c r="D8677" s="1156">
        <v>0.86</v>
      </c>
    </row>
    <row r="8678" spans="1:4" ht="11.85" hidden="1" customHeight="1" outlineLevel="3">
      <c r="A8678" s="1154" t="s">
        <v>13307</v>
      </c>
      <c r="B8678" s="1158" t="s">
        <v>13308</v>
      </c>
      <c r="C8678" s="1154" t="s">
        <v>763</v>
      </c>
      <c r="D8678" s="1156">
        <v>0.6</v>
      </c>
    </row>
    <row r="8679" spans="1:4" ht="11.85" hidden="1" customHeight="1" outlineLevel="3">
      <c r="A8679" s="1160">
        <v>1099</v>
      </c>
      <c r="B8679" s="1158" t="s">
        <v>13309</v>
      </c>
      <c r="C8679" s="1154" t="s">
        <v>763</v>
      </c>
      <c r="D8679" s="1156">
        <v>0.77</v>
      </c>
    </row>
    <row r="8680" spans="1:4" ht="11.85" hidden="1" customHeight="1" outlineLevel="2" collapsed="1">
      <c r="A8680" s="1140"/>
      <c r="B8680" s="1143" t="s">
        <v>13310</v>
      </c>
      <c r="C8680" s="1140"/>
      <c r="D8680" s="1141">
        <v>0.82</v>
      </c>
    </row>
    <row r="8681" spans="1:4" ht="11.85" hidden="1" customHeight="1" outlineLevel="3">
      <c r="A8681" s="1154"/>
      <c r="B8681" s="1158" t="s">
        <v>13311</v>
      </c>
      <c r="C8681" s="1154" t="s">
        <v>763</v>
      </c>
      <c r="D8681" s="1156">
        <v>0.64</v>
      </c>
    </row>
    <row r="8682" spans="1:4" ht="11.85" hidden="1" customHeight="1" outlineLevel="3">
      <c r="A8682" s="1154" t="s">
        <v>13312</v>
      </c>
      <c r="B8682" s="1158" t="s">
        <v>13313</v>
      </c>
      <c r="C8682" s="1154" t="s">
        <v>763</v>
      </c>
      <c r="D8682" s="1156">
        <v>0.72</v>
      </c>
    </row>
    <row r="8683" spans="1:4" ht="11.85" hidden="1" customHeight="1" outlineLevel="3">
      <c r="A8683" s="1154" t="s">
        <v>13314</v>
      </c>
      <c r="B8683" s="1158" t="s">
        <v>13315</v>
      </c>
      <c r="C8683" s="1154" t="s">
        <v>763</v>
      </c>
      <c r="D8683" s="1156">
        <v>0.6</v>
      </c>
    </row>
    <row r="8684" spans="1:4" ht="11.85" hidden="1" customHeight="1" outlineLevel="3">
      <c r="A8684" s="1154"/>
      <c r="B8684" s="1158" t="s">
        <v>13316</v>
      </c>
      <c r="C8684" s="1154" t="s">
        <v>763</v>
      </c>
      <c r="D8684" s="1156">
        <v>0.54</v>
      </c>
    </row>
    <row r="8685" spans="1:4" ht="11.85" hidden="1" customHeight="1" outlineLevel="3">
      <c r="A8685" s="1154"/>
      <c r="B8685" s="1158" t="s">
        <v>13317</v>
      </c>
      <c r="C8685" s="1154" t="s">
        <v>763</v>
      </c>
      <c r="D8685" s="1156">
        <v>0.82</v>
      </c>
    </row>
    <row r="8686" spans="1:4" ht="11.85" hidden="1" customHeight="1" outlineLevel="3">
      <c r="A8686" s="1154" t="s">
        <v>13318</v>
      </c>
      <c r="B8686" s="1158" t="s">
        <v>13319</v>
      </c>
      <c r="C8686" s="1154" t="s">
        <v>763</v>
      </c>
      <c r="D8686" s="1156">
        <v>0.73</v>
      </c>
    </row>
    <row r="8687" spans="1:4" ht="11.85" hidden="1" customHeight="1" outlineLevel="3">
      <c r="A8687" s="1154" t="s">
        <v>13320</v>
      </c>
      <c r="B8687" s="1158" t="s">
        <v>13321</v>
      </c>
      <c r="C8687" s="1154" t="s">
        <v>763</v>
      </c>
      <c r="D8687" s="1156">
        <v>0.68</v>
      </c>
    </row>
    <row r="8688" spans="1:4" ht="11.85" hidden="1" customHeight="1" outlineLevel="3">
      <c r="A8688" s="1154"/>
      <c r="B8688" s="1158" t="s">
        <v>13322</v>
      </c>
      <c r="C8688" s="1154" t="s">
        <v>763</v>
      </c>
      <c r="D8688" s="1156">
        <v>0.63</v>
      </c>
    </row>
    <row r="8689" spans="1:4" ht="11.85" hidden="1" customHeight="1" outlineLevel="3">
      <c r="A8689" s="1154"/>
      <c r="B8689" s="1158" t="s">
        <v>13323</v>
      </c>
      <c r="C8689" s="1154" t="s">
        <v>763</v>
      </c>
      <c r="D8689" s="1156">
        <v>0.61</v>
      </c>
    </row>
    <row r="8690" spans="1:4" ht="11.85" hidden="1" customHeight="1" outlineLevel="3">
      <c r="A8690" s="1154" t="s">
        <v>13324</v>
      </c>
      <c r="B8690" s="1158" t="s">
        <v>13325</v>
      </c>
      <c r="C8690" s="1154" t="s">
        <v>763</v>
      </c>
      <c r="D8690" s="1156">
        <v>0.68</v>
      </c>
    </row>
    <row r="8691" spans="1:4" ht="11.85" hidden="1" customHeight="1" outlineLevel="3">
      <c r="A8691" s="1154" t="s">
        <v>13326</v>
      </c>
      <c r="B8691" s="1158" t="s">
        <v>13327</v>
      </c>
      <c r="C8691" s="1154" t="s">
        <v>763</v>
      </c>
      <c r="D8691" s="1156">
        <v>0.45</v>
      </c>
    </row>
    <row r="8692" spans="1:4" ht="11.85" hidden="1" customHeight="1" outlineLevel="3">
      <c r="A8692" s="1154"/>
      <c r="B8692" s="1158" t="s">
        <v>13328</v>
      </c>
      <c r="C8692" s="1154" t="s">
        <v>763</v>
      </c>
      <c r="D8692" s="1156">
        <v>0.51</v>
      </c>
    </row>
    <row r="8693" spans="1:4" ht="11.85" hidden="1" customHeight="1" outlineLevel="3">
      <c r="A8693" s="1154"/>
      <c r="B8693" s="1158" t="s">
        <v>13329</v>
      </c>
      <c r="C8693" s="1154" t="s">
        <v>763</v>
      </c>
      <c r="D8693" s="1156">
        <v>0.72</v>
      </c>
    </row>
    <row r="8694" spans="1:4" ht="11.85" hidden="1" customHeight="1" outlineLevel="3">
      <c r="A8694" s="1154" t="s">
        <v>13330</v>
      </c>
      <c r="B8694" s="1158" t="s">
        <v>13331</v>
      </c>
      <c r="C8694" s="1154" t="s">
        <v>763</v>
      </c>
      <c r="D8694" s="1156">
        <v>0.73</v>
      </c>
    </row>
    <row r="8695" spans="1:4" ht="11.85" hidden="1" customHeight="1" outlineLevel="3">
      <c r="A8695" s="1154"/>
      <c r="B8695" s="1158" t="s">
        <v>13332</v>
      </c>
      <c r="C8695" s="1154" t="s">
        <v>763</v>
      </c>
      <c r="D8695" s="1156">
        <v>0.64</v>
      </c>
    </row>
    <row r="8696" spans="1:4" ht="11.85" hidden="1" customHeight="1" outlineLevel="3">
      <c r="A8696" s="1154"/>
      <c r="B8696" s="1158" t="s">
        <v>13333</v>
      </c>
      <c r="C8696" s="1154" t="s">
        <v>763</v>
      </c>
      <c r="D8696" s="1156">
        <v>0.64</v>
      </c>
    </row>
    <row r="8697" spans="1:4" ht="11.85" hidden="1" customHeight="1" outlineLevel="3">
      <c r="A8697" s="1154" t="s">
        <v>13334</v>
      </c>
      <c r="B8697" s="1158" t="s">
        <v>13335</v>
      </c>
      <c r="C8697" s="1154" t="s">
        <v>763</v>
      </c>
      <c r="D8697" s="1156">
        <v>0.69</v>
      </c>
    </row>
    <row r="8698" spans="1:4" ht="11.85" hidden="1" customHeight="1" outlineLevel="3">
      <c r="A8698" s="1154" t="s">
        <v>13336</v>
      </c>
      <c r="B8698" s="1158" t="s">
        <v>13337</v>
      </c>
      <c r="C8698" s="1154" t="s">
        <v>763</v>
      </c>
      <c r="D8698" s="1156">
        <v>0.57999999999999996</v>
      </c>
    </row>
    <row r="8699" spans="1:4" ht="11.85" hidden="1" customHeight="1" outlineLevel="3">
      <c r="A8699" s="1154"/>
      <c r="B8699" s="1158" t="s">
        <v>13338</v>
      </c>
      <c r="C8699" s="1154" t="s">
        <v>763</v>
      </c>
      <c r="D8699" s="1156">
        <v>0.56000000000000005</v>
      </c>
    </row>
    <row r="8700" spans="1:4" ht="11.85" hidden="1" customHeight="1" outlineLevel="3">
      <c r="A8700" s="1154"/>
      <c r="B8700" s="1158" t="s">
        <v>13339</v>
      </c>
      <c r="C8700" s="1154" t="s">
        <v>763</v>
      </c>
      <c r="D8700" s="1156">
        <v>0.82</v>
      </c>
    </row>
    <row r="8701" spans="1:4" ht="11.85" hidden="1" customHeight="1" outlineLevel="3">
      <c r="A8701" s="1154" t="s">
        <v>13340</v>
      </c>
      <c r="B8701" s="1158" t="s">
        <v>13341</v>
      </c>
      <c r="C8701" s="1154" t="s">
        <v>763</v>
      </c>
      <c r="D8701" s="1156">
        <v>0.78</v>
      </c>
    </row>
    <row r="8702" spans="1:4" ht="11.85" hidden="1" customHeight="1" outlineLevel="3">
      <c r="A8702" s="1154"/>
      <c r="B8702" s="1158" t="s">
        <v>13342</v>
      </c>
      <c r="C8702" s="1154" t="s">
        <v>763</v>
      </c>
      <c r="D8702" s="1156">
        <v>0.76</v>
      </c>
    </row>
    <row r="8703" spans="1:4" ht="11.85" hidden="1" customHeight="1" outlineLevel="3">
      <c r="A8703" s="1154"/>
      <c r="B8703" s="1158" t="s">
        <v>13343</v>
      </c>
      <c r="C8703" s="1154" t="s">
        <v>763</v>
      </c>
      <c r="D8703" s="1156">
        <v>0.64</v>
      </c>
    </row>
    <row r="8704" spans="1:4" ht="11.85" hidden="1" customHeight="1" outlineLevel="3">
      <c r="A8704" s="1154"/>
      <c r="B8704" s="1158" t="s">
        <v>13344</v>
      </c>
      <c r="C8704" s="1154" t="s">
        <v>763</v>
      </c>
      <c r="D8704" s="1156">
        <v>0.56000000000000005</v>
      </c>
    </row>
    <row r="8705" spans="1:4" ht="11.85" hidden="1" customHeight="1" outlineLevel="3">
      <c r="A8705" s="1154" t="s">
        <v>13345</v>
      </c>
      <c r="B8705" s="1158" t="s">
        <v>13346</v>
      </c>
      <c r="C8705" s="1154" t="s">
        <v>763</v>
      </c>
      <c r="D8705" s="1156">
        <v>0.69</v>
      </c>
    </row>
    <row r="8706" spans="1:4" ht="11.85" hidden="1" customHeight="1" outlineLevel="3">
      <c r="A8706" s="1154"/>
      <c r="B8706" s="1158" t="s">
        <v>13347</v>
      </c>
      <c r="C8706" s="1154" t="s">
        <v>763</v>
      </c>
      <c r="D8706" s="1156">
        <v>0.68</v>
      </c>
    </row>
    <row r="8707" spans="1:4" ht="11.85" hidden="1" customHeight="1" outlineLevel="3">
      <c r="A8707" s="1154" t="s">
        <v>13348</v>
      </c>
      <c r="B8707" s="1158" t="s">
        <v>13349</v>
      </c>
      <c r="C8707" s="1154" t="s">
        <v>763</v>
      </c>
      <c r="D8707" s="1156">
        <v>0.6</v>
      </c>
    </row>
    <row r="8708" spans="1:4" ht="11.85" hidden="1" customHeight="1" outlineLevel="3">
      <c r="A8708" s="1154" t="s">
        <v>13350</v>
      </c>
      <c r="B8708" s="1158" t="s">
        <v>13351</v>
      </c>
      <c r="C8708" s="1154" t="s">
        <v>763</v>
      </c>
      <c r="D8708" s="1156">
        <v>0.72</v>
      </c>
    </row>
    <row r="8709" spans="1:4" ht="11.85" hidden="1" customHeight="1" outlineLevel="3">
      <c r="A8709" s="1154"/>
      <c r="B8709" s="1158" t="s">
        <v>13352</v>
      </c>
      <c r="C8709" s="1154" t="s">
        <v>763</v>
      </c>
      <c r="D8709" s="1156">
        <v>0.63</v>
      </c>
    </row>
    <row r="8710" spans="1:4" ht="11.85" hidden="1" customHeight="1" outlineLevel="2" collapsed="1">
      <c r="A8710" s="1140"/>
      <c r="B8710" s="1143" t="s">
        <v>13353</v>
      </c>
      <c r="C8710" s="1140"/>
      <c r="D8710" s="1141">
        <v>1.1599999999999999</v>
      </c>
    </row>
    <row r="8711" spans="1:4" ht="11.85" hidden="1" customHeight="1" outlineLevel="3">
      <c r="A8711" s="1154" t="s">
        <v>13354</v>
      </c>
      <c r="B8711" s="1158" t="s">
        <v>13355</v>
      </c>
      <c r="C8711" s="1154" t="s">
        <v>763</v>
      </c>
      <c r="D8711" s="1156">
        <v>0.47</v>
      </c>
    </row>
    <row r="8712" spans="1:4" ht="11.85" hidden="1" customHeight="1" outlineLevel="3">
      <c r="A8712" s="1154"/>
      <c r="B8712" s="1158" t="s">
        <v>13356</v>
      </c>
      <c r="C8712" s="1154" t="s">
        <v>763</v>
      </c>
      <c r="D8712" s="1156">
        <v>0.43</v>
      </c>
    </row>
    <row r="8713" spans="1:4" ht="11.85" hidden="1" customHeight="1" outlineLevel="3">
      <c r="A8713" s="1154"/>
      <c r="B8713" s="1158" t="s">
        <v>13357</v>
      </c>
      <c r="C8713" s="1154" t="s">
        <v>763</v>
      </c>
      <c r="D8713" s="1156">
        <v>0.4</v>
      </c>
    </row>
    <row r="8714" spans="1:4" ht="11.85" hidden="1" customHeight="1" outlineLevel="3">
      <c r="A8714" s="1154"/>
      <c r="B8714" s="1158" t="s">
        <v>13358</v>
      </c>
      <c r="C8714" s="1154" t="s">
        <v>763</v>
      </c>
      <c r="D8714" s="1156">
        <v>0.66</v>
      </c>
    </row>
    <row r="8715" spans="1:4" ht="11.85" hidden="1" customHeight="1" outlineLevel="3">
      <c r="A8715" s="1154" t="s">
        <v>13359</v>
      </c>
      <c r="B8715" s="1158" t="s">
        <v>13360</v>
      </c>
      <c r="C8715" s="1154" t="s">
        <v>763</v>
      </c>
      <c r="D8715" s="1156">
        <v>0.88</v>
      </c>
    </row>
    <row r="8716" spans="1:4" ht="11.85" hidden="1" customHeight="1" outlineLevel="3">
      <c r="A8716" s="1154"/>
      <c r="B8716" s="1158" t="s">
        <v>13361</v>
      </c>
      <c r="C8716" s="1154" t="s">
        <v>763</v>
      </c>
      <c r="D8716" s="1156">
        <v>0.75</v>
      </c>
    </row>
    <row r="8717" spans="1:4" ht="11.85" hidden="1" customHeight="1" outlineLevel="3">
      <c r="A8717" s="1154"/>
      <c r="B8717" s="1158" t="s">
        <v>13362</v>
      </c>
      <c r="C8717" s="1154" t="s">
        <v>763</v>
      </c>
      <c r="D8717" s="1156">
        <v>0.55000000000000004</v>
      </c>
    </row>
    <row r="8718" spans="1:4" ht="11.85" hidden="1" customHeight="1" outlineLevel="3">
      <c r="A8718" s="1154" t="s">
        <v>13363</v>
      </c>
      <c r="B8718" s="1158" t="s">
        <v>13364</v>
      </c>
      <c r="C8718" s="1154" t="s">
        <v>763</v>
      </c>
      <c r="D8718" s="1156">
        <v>0.59</v>
      </c>
    </row>
    <row r="8719" spans="1:4" ht="11.85" hidden="1" customHeight="1" outlineLevel="3">
      <c r="A8719" s="1154"/>
      <c r="B8719" s="1158" t="s">
        <v>13365</v>
      </c>
      <c r="C8719" s="1154" t="s">
        <v>763</v>
      </c>
      <c r="D8719" s="1156">
        <v>0.55000000000000004</v>
      </c>
    </row>
    <row r="8720" spans="1:4" ht="11.85" hidden="1" customHeight="1" outlineLevel="3">
      <c r="A8720" s="1154" t="s">
        <v>13366</v>
      </c>
      <c r="B8720" s="1158" t="s">
        <v>13367</v>
      </c>
      <c r="C8720" s="1154" t="s">
        <v>763</v>
      </c>
      <c r="D8720" s="1156">
        <v>1.1299999999999999</v>
      </c>
    </row>
    <row r="8721" spans="1:4" ht="11.85" hidden="1" customHeight="1" outlineLevel="3">
      <c r="A8721" s="1154"/>
      <c r="B8721" s="1158" t="s">
        <v>13368</v>
      </c>
      <c r="C8721" s="1154" t="s">
        <v>763</v>
      </c>
      <c r="D8721" s="1156">
        <v>0.84</v>
      </c>
    </row>
    <row r="8722" spans="1:4" ht="11.85" hidden="1" customHeight="1" outlineLevel="3">
      <c r="A8722" s="1154"/>
      <c r="B8722" s="1158" t="s">
        <v>13369</v>
      </c>
      <c r="C8722" s="1154" t="s">
        <v>763</v>
      </c>
      <c r="D8722" s="1156">
        <v>0.95</v>
      </c>
    </row>
    <row r="8723" spans="1:4" ht="11.85" hidden="1" customHeight="1" outlineLevel="3">
      <c r="A8723" s="1154"/>
      <c r="B8723" s="1158" t="s">
        <v>13370</v>
      </c>
      <c r="C8723" s="1154" t="s">
        <v>763</v>
      </c>
      <c r="D8723" s="1156">
        <v>0.51</v>
      </c>
    </row>
    <row r="8724" spans="1:4" ht="11.85" hidden="1" customHeight="1" outlineLevel="3">
      <c r="A8724" s="1154" t="s">
        <v>13371</v>
      </c>
      <c r="B8724" s="1158" t="s">
        <v>13372</v>
      </c>
      <c r="C8724" s="1154" t="s">
        <v>763</v>
      </c>
      <c r="D8724" s="1156">
        <v>0.7</v>
      </c>
    </row>
    <row r="8725" spans="1:4" ht="11.85" hidden="1" customHeight="1" outlineLevel="3">
      <c r="A8725" s="1154"/>
      <c r="B8725" s="1158" t="s">
        <v>13373</v>
      </c>
      <c r="C8725" s="1154" t="s">
        <v>763</v>
      </c>
      <c r="D8725" s="1156">
        <v>0.51</v>
      </c>
    </row>
    <row r="8726" spans="1:4" ht="11.85" hidden="1" customHeight="1" outlineLevel="3">
      <c r="A8726" s="1154"/>
      <c r="B8726" s="1158" t="s">
        <v>13374</v>
      </c>
      <c r="C8726" s="1154" t="s">
        <v>763</v>
      </c>
      <c r="D8726" s="1156">
        <v>1.02</v>
      </c>
    </row>
    <row r="8727" spans="1:4" ht="11.85" hidden="1" customHeight="1" outlineLevel="3">
      <c r="A8727" s="1154" t="s">
        <v>13375</v>
      </c>
      <c r="B8727" s="1158" t="s">
        <v>13376</v>
      </c>
      <c r="C8727" s="1154" t="s">
        <v>763</v>
      </c>
      <c r="D8727" s="1156">
        <v>1.1599999999999999</v>
      </c>
    </row>
    <row r="8728" spans="1:4" ht="11.85" hidden="1" customHeight="1" outlineLevel="3">
      <c r="A8728" s="1154"/>
      <c r="B8728" s="1158" t="s">
        <v>13377</v>
      </c>
      <c r="C8728" s="1154" t="s">
        <v>763</v>
      </c>
      <c r="D8728" s="1156">
        <v>0.96</v>
      </c>
    </row>
    <row r="8729" spans="1:4" ht="11.85" hidden="1" customHeight="1" outlineLevel="3">
      <c r="A8729" s="1154"/>
      <c r="B8729" s="1158" t="s">
        <v>13378</v>
      </c>
      <c r="C8729" s="1154" t="s">
        <v>763</v>
      </c>
      <c r="D8729" s="1156">
        <v>0.44</v>
      </c>
    </row>
    <row r="8730" spans="1:4" ht="11.85" hidden="1" customHeight="1" outlineLevel="3">
      <c r="A8730" s="1154" t="s">
        <v>13379</v>
      </c>
      <c r="B8730" s="1158" t="s">
        <v>13380</v>
      </c>
      <c r="C8730" s="1154" t="s">
        <v>763</v>
      </c>
      <c r="D8730" s="1156">
        <v>0.63</v>
      </c>
    </row>
    <row r="8731" spans="1:4" ht="11.85" hidden="1" customHeight="1" outlineLevel="3">
      <c r="A8731" s="1154"/>
      <c r="B8731" s="1158" t="s">
        <v>13381</v>
      </c>
      <c r="C8731" s="1154" t="s">
        <v>763</v>
      </c>
      <c r="D8731" s="1156">
        <v>0.57999999999999996</v>
      </c>
    </row>
    <row r="8732" spans="1:4" ht="11.85" hidden="1" customHeight="1" outlineLevel="3">
      <c r="A8732" s="1154"/>
      <c r="B8732" s="1158" t="s">
        <v>13382</v>
      </c>
      <c r="C8732" s="1154" t="s">
        <v>763</v>
      </c>
      <c r="D8732" s="1156">
        <v>0.9</v>
      </c>
    </row>
    <row r="8733" spans="1:4" ht="11.85" hidden="1" customHeight="1" outlineLevel="3">
      <c r="A8733" s="1154" t="s">
        <v>13383</v>
      </c>
      <c r="B8733" s="1158" t="s">
        <v>13384</v>
      </c>
      <c r="C8733" s="1154" t="s">
        <v>763</v>
      </c>
      <c r="D8733" s="1156">
        <v>1.1100000000000001</v>
      </c>
    </row>
    <row r="8734" spans="1:4" ht="11.85" hidden="1" customHeight="1" outlineLevel="3">
      <c r="A8734" s="1154"/>
      <c r="B8734" s="1158" t="s">
        <v>13385</v>
      </c>
      <c r="C8734" s="1154" t="s">
        <v>763</v>
      </c>
      <c r="D8734" s="1156">
        <v>0.97</v>
      </c>
    </row>
    <row r="8735" spans="1:4" ht="11.85" hidden="1" customHeight="1" outlineLevel="1" collapsed="1">
      <c r="A8735" s="1140"/>
      <c r="B8735" s="1142" t="s">
        <v>13386</v>
      </c>
      <c r="C8735" s="1140"/>
      <c r="D8735" s="1141">
        <v>0.78</v>
      </c>
    </row>
    <row r="8736" spans="1:4" ht="11.85" hidden="1" customHeight="1" outlineLevel="2" collapsed="1">
      <c r="A8736" s="1140"/>
      <c r="B8736" s="1143" t="s">
        <v>13387</v>
      </c>
      <c r="C8736" s="1140"/>
      <c r="D8736" s="1141">
        <v>0.78</v>
      </c>
    </row>
    <row r="8737" spans="1:4" ht="11.85" hidden="1" customHeight="1" outlineLevel="3">
      <c r="A8737" s="1154"/>
      <c r="B8737" s="1158" t="s">
        <v>13388</v>
      </c>
      <c r="C8737" s="1154" t="s">
        <v>763</v>
      </c>
      <c r="D8737" s="1156">
        <v>0.59</v>
      </c>
    </row>
    <row r="8738" spans="1:4" ht="11.85" hidden="1" customHeight="1" outlineLevel="3">
      <c r="A8738" s="1154"/>
      <c r="B8738" s="1158" t="s">
        <v>13389</v>
      </c>
      <c r="C8738" s="1154" t="s">
        <v>763</v>
      </c>
      <c r="D8738" s="1156">
        <v>0.74</v>
      </c>
    </row>
    <row r="8739" spans="1:4" ht="11.85" hidden="1" customHeight="1" outlineLevel="3">
      <c r="A8739" s="1154"/>
      <c r="B8739" s="1158" t="s">
        <v>13390</v>
      </c>
      <c r="C8739" s="1154" t="s">
        <v>763</v>
      </c>
      <c r="D8739" s="1156">
        <v>0.72</v>
      </c>
    </row>
    <row r="8740" spans="1:4" ht="11.85" hidden="1" customHeight="1" outlineLevel="3">
      <c r="A8740" s="1160">
        <v>1100</v>
      </c>
      <c r="B8740" s="1158" t="s">
        <v>13391</v>
      </c>
      <c r="C8740" s="1154" t="s">
        <v>763</v>
      </c>
      <c r="D8740" s="1156">
        <v>0.78</v>
      </c>
    </row>
    <row r="8741" spans="1:4" ht="11.85" hidden="1" customHeight="1" outlineLevel="3">
      <c r="A8741" s="1154"/>
      <c r="B8741" s="1158" t="s">
        <v>13392</v>
      </c>
      <c r="C8741" s="1154" t="s">
        <v>763</v>
      </c>
      <c r="D8741" s="1156">
        <v>0.75</v>
      </c>
    </row>
    <row r="8742" spans="1:4" ht="11.85" hidden="1" customHeight="1" outlineLevel="3">
      <c r="A8742" s="1160">
        <v>1101</v>
      </c>
      <c r="B8742" s="1158" t="s">
        <v>13393</v>
      </c>
      <c r="C8742" s="1154" t="s">
        <v>763</v>
      </c>
      <c r="D8742" s="1156">
        <v>0.78</v>
      </c>
    </row>
    <row r="8743" spans="1:4" ht="11.85" hidden="1" customHeight="1" outlineLevel="3">
      <c r="A8743" s="1154"/>
      <c r="B8743" s="1158" t="s">
        <v>13394</v>
      </c>
      <c r="C8743" s="1154" t="s">
        <v>763</v>
      </c>
      <c r="D8743" s="1156">
        <v>0.76</v>
      </c>
    </row>
    <row r="8744" spans="1:4" ht="11.85" hidden="1" customHeight="1" outlineLevel="2" collapsed="1">
      <c r="A8744" s="1140"/>
      <c r="B8744" s="1143" t="s">
        <v>13395</v>
      </c>
      <c r="C8744" s="1140"/>
      <c r="D8744" s="1141">
        <v>0.65</v>
      </c>
    </row>
    <row r="8745" spans="1:4" ht="11.85" hidden="1" customHeight="1" outlineLevel="3">
      <c r="A8745" s="1154"/>
      <c r="B8745" s="1158" t="s">
        <v>13396</v>
      </c>
      <c r="C8745" s="1154" t="s">
        <v>763</v>
      </c>
      <c r="D8745" s="1156">
        <v>0.54</v>
      </c>
    </row>
    <row r="8746" spans="1:4" ht="11.85" hidden="1" customHeight="1" outlineLevel="3">
      <c r="A8746" s="1154" t="s">
        <v>13397</v>
      </c>
      <c r="B8746" s="1158" t="s">
        <v>13398</v>
      </c>
      <c r="C8746" s="1154" t="s">
        <v>763</v>
      </c>
      <c r="D8746" s="1156">
        <v>0.65</v>
      </c>
    </row>
    <row r="8747" spans="1:4" ht="11.85" hidden="1" customHeight="1" outlineLevel="3">
      <c r="A8747" s="1154" t="s">
        <v>13399</v>
      </c>
      <c r="B8747" s="1158" t="s">
        <v>13400</v>
      </c>
      <c r="C8747" s="1154" t="s">
        <v>763</v>
      </c>
      <c r="D8747" s="1156">
        <v>0.38</v>
      </c>
    </row>
    <row r="8748" spans="1:4" ht="11.85" hidden="1" customHeight="1" outlineLevel="3">
      <c r="A8748" s="1154"/>
      <c r="B8748" s="1158" t="s">
        <v>13401</v>
      </c>
      <c r="C8748" s="1154" t="s">
        <v>763</v>
      </c>
      <c r="D8748" s="1156">
        <v>0.54</v>
      </c>
    </row>
    <row r="8749" spans="1:4" ht="11.85" hidden="1" customHeight="1" outlineLevel="3">
      <c r="A8749" s="1154" t="s">
        <v>13402</v>
      </c>
      <c r="B8749" s="1158" t="s">
        <v>13403</v>
      </c>
      <c r="C8749" s="1154" t="s">
        <v>763</v>
      </c>
      <c r="D8749" s="1156">
        <v>0.44</v>
      </c>
    </row>
    <row r="8750" spans="1:4" ht="11.85" hidden="1" customHeight="1" outlineLevel="3">
      <c r="A8750" s="1154" t="s">
        <v>13404</v>
      </c>
      <c r="B8750" s="1158" t="s">
        <v>13405</v>
      </c>
      <c r="C8750" s="1154" t="s">
        <v>763</v>
      </c>
      <c r="D8750" s="1156">
        <v>0.59</v>
      </c>
    </row>
    <row r="8751" spans="1:4" ht="11.85" hidden="1" customHeight="1" outlineLevel="3">
      <c r="A8751" s="1154"/>
      <c r="B8751" s="1158" t="s">
        <v>13406</v>
      </c>
      <c r="C8751" s="1154" t="s">
        <v>763</v>
      </c>
      <c r="D8751" s="1156">
        <v>0.45</v>
      </c>
    </row>
    <row r="8752" spans="1:4" ht="11.85" hidden="1" customHeight="1" outlineLevel="3">
      <c r="A8752" s="1154"/>
      <c r="B8752" s="1158" t="s">
        <v>13407</v>
      </c>
      <c r="C8752" s="1154" t="s">
        <v>763</v>
      </c>
      <c r="D8752" s="1156">
        <v>0.59</v>
      </c>
    </row>
    <row r="8753" spans="1:4" ht="11.85" hidden="1" customHeight="1" outlineLevel="3">
      <c r="A8753" s="1154" t="s">
        <v>13408</v>
      </c>
      <c r="B8753" s="1158" t="s">
        <v>13409</v>
      </c>
      <c r="C8753" s="1154" t="s">
        <v>763</v>
      </c>
      <c r="D8753" s="1156">
        <v>0.46</v>
      </c>
    </row>
    <row r="8754" spans="1:4" ht="11.85" hidden="1" customHeight="1" outlineLevel="3">
      <c r="A8754" s="1154" t="s">
        <v>13410</v>
      </c>
      <c r="B8754" s="1158" t="s">
        <v>13411</v>
      </c>
      <c r="C8754" s="1154" t="s">
        <v>763</v>
      </c>
      <c r="D8754" s="1156">
        <v>0.6</v>
      </c>
    </row>
    <row r="8755" spans="1:4" ht="11.85" hidden="1" customHeight="1" outlineLevel="3">
      <c r="A8755" s="1154" t="s">
        <v>13412</v>
      </c>
      <c r="B8755" s="1158" t="s">
        <v>13413</v>
      </c>
      <c r="C8755" s="1154" t="s">
        <v>763</v>
      </c>
      <c r="D8755" s="1156">
        <v>0.4</v>
      </c>
    </row>
    <row r="8756" spans="1:4" ht="11.85" hidden="1" customHeight="1" outlineLevel="3">
      <c r="A8756" s="1154"/>
      <c r="B8756" s="1158" t="s">
        <v>13414</v>
      </c>
      <c r="C8756" s="1154" t="s">
        <v>763</v>
      </c>
      <c r="D8756" s="1156">
        <v>0.45</v>
      </c>
    </row>
    <row r="8757" spans="1:4" ht="11.85" hidden="1" customHeight="1" outlineLevel="3">
      <c r="A8757" s="1154" t="s">
        <v>13415</v>
      </c>
      <c r="B8757" s="1158" t="s">
        <v>13416</v>
      </c>
      <c r="C8757" s="1154" t="s">
        <v>763</v>
      </c>
      <c r="D8757" s="1156">
        <v>0.45</v>
      </c>
    </row>
    <row r="8758" spans="1:4" ht="11.85" hidden="1" customHeight="1" outlineLevel="3">
      <c r="A8758" s="1154" t="s">
        <v>13417</v>
      </c>
      <c r="B8758" s="1158" t="s">
        <v>13418</v>
      </c>
      <c r="C8758" s="1154" t="s">
        <v>763</v>
      </c>
      <c r="D8758" s="1156">
        <v>0.6</v>
      </c>
    </row>
    <row r="8759" spans="1:4" ht="11.85" hidden="1" customHeight="1" outlineLevel="3">
      <c r="A8759" s="1154"/>
      <c r="B8759" s="1158" t="s">
        <v>13419</v>
      </c>
      <c r="C8759" s="1154" t="s">
        <v>763</v>
      </c>
      <c r="D8759" s="1156">
        <v>0.56000000000000005</v>
      </c>
    </row>
    <row r="8760" spans="1:4" ht="11.85" hidden="1" customHeight="1" outlineLevel="3">
      <c r="A8760" s="1154" t="s">
        <v>13420</v>
      </c>
      <c r="B8760" s="1158" t="s">
        <v>13421</v>
      </c>
      <c r="C8760" s="1154" t="s">
        <v>763</v>
      </c>
      <c r="D8760" s="1156">
        <v>0.49</v>
      </c>
    </row>
    <row r="8761" spans="1:4" ht="11.85" hidden="1" customHeight="1" outlineLevel="3">
      <c r="A8761" s="1154"/>
      <c r="B8761" s="1158" t="s">
        <v>13422</v>
      </c>
      <c r="C8761" s="1154" t="s">
        <v>763</v>
      </c>
      <c r="D8761" s="1156">
        <v>0.45</v>
      </c>
    </row>
    <row r="8762" spans="1:4" ht="11.85" hidden="1" customHeight="1" outlineLevel="2" collapsed="1">
      <c r="A8762" s="1140"/>
      <c r="B8762" s="1143" t="s">
        <v>13423</v>
      </c>
      <c r="C8762" s="1140"/>
      <c r="D8762" s="1141">
        <v>0.46</v>
      </c>
    </row>
    <row r="8763" spans="1:4" ht="11.85" hidden="1" customHeight="1" outlineLevel="3">
      <c r="A8763" s="1154"/>
      <c r="B8763" s="1158" t="s">
        <v>13424</v>
      </c>
      <c r="C8763" s="1154" t="s">
        <v>763</v>
      </c>
      <c r="D8763" s="1156">
        <v>0.33</v>
      </c>
    </row>
    <row r="8764" spans="1:4" ht="11.85" hidden="1" customHeight="1" outlineLevel="3">
      <c r="A8764" s="1154" t="s">
        <v>13425</v>
      </c>
      <c r="B8764" s="1158" t="s">
        <v>13426</v>
      </c>
      <c r="C8764" s="1154" t="s">
        <v>763</v>
      </c>
      <c r="D8764" s="1156">
        <v>0.46</v>
      </c>
    </row>
    <row r="8765" spans="1:4" ht="11.85" hidden="1" customHeight="1" outlineLevel="3">
      <c r="A8765" s="1154" t="s">
        <v>13427</v>
      </c>
      <c r="B8765" s="1158" t="s">
        <v>13428</v>
      </c>
      <c r="C8765" s="1154" t="s">
        <v>763</v>
      </c>
      <c r="D8765" s="1156">
        <v>0.23</v>
      </c>
    </row>
    <row r="8766" spans="1:4" ht="11.85" hidden="1" customHeight="1" outlineLevel="3">
      <c r="A8766" s="1154"/>
      <c r="B8766" s="1158" t="s">
        <v>13429</v>
      </c>
      <c r="C8766" s="1154" t="s">
        <v>763</v>
      </c>
      <c r="D8766" s="1156">
        <v>0.33</v>
      </c>
    </row>
    <row r="8767" spans="1:4" ht="11.85" hidden="1" customHeight="1" outlineLevel="3">
      <c r="A8767" s="1154" t="s">
        <v>13430</v>
      </c>
      <c r="B8767" s="1158" t="s">
        <v>13431</v>
      </c>
      <c r="C8767" s="1154" t="s">
        <v>763</v>
      </c>
      <c r="D8767" s="1156">
        <v>0.41</v>
      </c>
    </row>
    <row r="8768" spans="1:4" ht="11.85" hidden="1" customHeight="1" outlineLevel="3">
      <c r="A8768" s="1154"/>
      <c r="B8768" s="1158" t="s">
        <v>13432</v>
      </c>
      <c r="C8768" s="1154" t="s">
        <v>763</v>
      </c>
      <c r="D8768" s="1156">
        <v>0.26</v>
      </c>
    </row>
    <row r="8769" spans="1:4" ht="11.85" hidden="1" customHeight="1" outlineLevel="3">
      <c r="A8769" s="1154"/>
      <c r="B8769" s="1158" t="s">
        <v>13433</v>
      </c>
      <c r="C8769" s="1154" t="s">
        <v>763</v>
      </c>
      <c r="D8769" s="1156">
        <v>0.32</v>
      </c>
    </row>
    <row r="8770" spans="1:4" ht="11.85" hidden="1" customHeight="1" outlineLevel="3">
      <c r="A8770" s="1154" t="s">
        <v>13434</v>
      </c>
      <c r="B8770" s="1158" t="s">
        <v>13435</v>
      </c>
      <c r="C8770" s="1154" t="s">
        <v>763</v>
      </c>
      <c r="D8770" s="1156">
        <v>0.41</v>
      </c>
    </row>
    <row r="8771" spans="1:4" ht="11.85" hidden="1" customHeight="1" outlineLevel="3">
      <c r="A8771" s="1154" t="s">
        <v>13436</v>
      </c>
      <c r="B8771" s="1158" t="s">
        <v>13437</v>
      </c>
      <c r="C8771" s="1154" t="s">
        <v>763</v>
      </c>
      <c r="D8771" s="1156">
        <v>0.28999999999999998</v>
      </c>
    </row>
    <row r="8772" spans="1:4" ht="11.85" hidden="1" customHeight="1" outlineLevel="3">
      <c r="A8772" s="1154"/>
      <c r="B8772" s="1158" t="s">
        <v>13438</v>
      </c>
      <c r="C8772" s="1154" t="s">
        <v>763</v>
      </c>
      <c r="D8772" s="1156">
        <v>0.27</v>
      </c>
    </row>
    <row r="8773" spans="1:4" ht="11.85" hidden="1" customHeight="1" outlineLevel="3">
      <c r="A8773" s="1154" t="s">
        <v>13439</v>
      </c>
      <c r="B8773" s="1158" t="s">
        <v>13440</v>
      </c>
      <c r="C8773" s="1154" t="s">
        <v>763</v>
      </c>
      <c r="D8773" s="1156">
        <v>0.42</v>
      </c>
    </row>
    <row r="8774" spans="1:4" ht="11.85" hidden="1" customHeight="1" outlineLevel="3">
      <c r="A8774" s="1154"/>
      <c r="B8774" s="1158" t="s">
        <v>13441</v>
      </c>
      <c r="C8774" s="1154" t="s">
        <v>763</v>
      </c>
      <c r="D8774" s="1156">
        <v>0.27</v>
      </c>
    </row>
    <row r="8775" spans="1:4" ht="11.85" hidden="1" customHeight="1" outlineLevel="3">
      <c r="A8775" s="1154"/>
      <c r="B8775" s="1158" t="s">
        <v>13442</v>
      </c>
      <c r="C8775" s="1154" t="s">
        <v>763</v>
      </c>
      <c r="D8775" s="1156">
        <v>0.36</v>
      </c>
    </row>
    <row r="8776" spans="1:4" ht="11.85" hidden="1" customHeight="1" outlineLevel="2" collapsed="1">
      <c r="A8776" s="1140"/>
      <c r="B8776" s="1143" t="s">
        <v>13443</v>
      </c>
      <c r="C8776" s="1140"/>
      <c r="D8776" s="1141">
        <v>0.37</v>
      </c>
    </row>
    <row r="8777" spans="1:4" ht="11.85" hidden="1" customHeight="1" outlineLevel="3">
      <c r="A8777" s="1154"/>
      <c r="B8777" s="1158" t="s">
        <v>13444</v>
      </c>
      <c r="C8777" s="1154" t="s">
        <v>763</v>
      </c>
      <c r="D8777" s="1156">
        <v>0.37</v>
      </c>
    </row>
    <row r="8778" spans="1:4" ht="11.85" hidden="1" customHeight="1" outlineLevel="3">
      <c r="A8778" s="1154"/>
      <c r="B8778" s="1158" t="s">
        <v>13445</v>
      </c>
      <c r="C8778" s="1154" t="s">
        <v>763</v>
      </c>
      <c r="D8778" s="1156">
        <v>0.36</v>
      </c>
    </row>
    <row r="8779" spans="1:4" ht="11.85" hidden="1" customHeight="1" outlineLevel="1" collapsed="1">
      <c r="A8779" s="1140"/>
      <c r="B8779" s="1142" t="s">
        <v>13446</v>
      </c>
      <c r="C8779" s="1140"/>
      <c r="D8779" s="1141">
        <v>0.79</v>
      </c>
    </row>
    <row r="8780" spans="1:4" ht="11.85" hidden="1" customHeight="1" outlineLevel="2" collapsed="1">
      <c r="A8780" s="1140"/>
      <c r="B8780" s="1143" t="s">
        <v>13447</v>
      </c>
      <c r="C8780" s="1140"/>
      <c r="D8780" s="1141">
        <v>0.52</v>
      </c>
    </row>
    <row r="8781" spans="1:4" ht="11.85" hidden="1" customHeight="1" outlineLevel="3">
      <c r="A8781" s="1160">
        <v>1102</v>
      </c>
      <c r="B8781" s="1158" t="s">
        <v>13448</v>
      </c>
      <c r="C8781" s="1154" t="s">
        <v>763</v>
      </c>
      <c r="D8781" s="1156">
        <v>0.32</v>
      </c>
    </row>
    <row r="8782" spans="1:4" ht="11.85" hidden="1" customHeight="1" outlineLevel="3">
      <c r="A8782" s="1154" t="s">
        <v>13449</v>
      </c>
      <c r="B8782" s="1158" t="s">
        <v>13450</v>
      </c>
      <c r="C8782" s="1154" t="s">
        <v>763</v>
      </c>
      <c r="D8782" s="1156">
        <v>0.45</v>
      </c>
    </row>
    <row r="8783" spans="1:4" ht="11.85" hidden="1" customHeight="1" outlineLevel="3">
      <c r="A8783" s="1160">
        <v>1103</v>
      </c>
      <c r="B8783" s="1158" t="s">
        <v>13451</v>
      </c>
      <c r="C8783" s="1154" t="s">
        <v>763</v>
      </c>
      <c r="D8783" s="1156">
        <v>0.33</v>
      </c>
    </row>
    <row r="8784" spans="1:4" ht="11.85" hidden="1" customHeight="1" outlineLevel="3">
      <c r="A8784" s="1160">
        <v>1104</v>
      </c>
      <c r="B8784" s="1158" t="s">
        <v>13452</v>
      </c>
      <c r="C8784" s="1154" t="s">
        <v>763</v>
      </c>
      <c r="D8784" s="1156">
        <v>0.32</v>
      </c>
    </row>
    <row r="8785" spans="1:4" ht="11.85" hidden="1" customHeight="1" outlineLevel="3">
      <c r="A8785" s="1154"/>
      <c r="B8785" s="1158" t="s">
        <v>13453</v>
      </c>
      <c r="C8785" s="1154" t="s">
        <v>763</v>
      </c>
      <c r="D8785" s="1156">
        <v>0.52</v>
      </c>
    </row>
    <row r="8786" spans="1:4" ht="11.85" hidden="1" customHeight="1" outlineLevel="2" collapsed="1">
      <c r="A8786" s="1140"/>
      <c r="B8786" s="1143" t="s">
        <v>13454</v>
      </c>
      <c r="C8786" s="1140"/>
      <c r="D8786" s="1141">
        <v>0.79</v>
      </c>
    </row>
    <row r="8787" spans="1:4" ht="11.85" hidden="1" customHeight="1" outlineLevel="3">
      <c r="A8787" s="1154" t="s">
        <v>13455</v>
      </c>
      <c r="B8787" s="1158" t="s">
        <v>13456</v>
      </c>
      <c r="C8787" s="1154" t="s">
        <v>763</v>
      </c>
      <c r="D8787" s="1156">
        <v>0.65</v>
      </c>
    </row>
    <row r="8788" spans="1:4" ht="11.85" hidden="1" customHeight="1" outlineLevel="3">
      <c r="A8788" s="1154" t="s">
        <v>13457</v>
      </c>
      <c r="B8788" s="1158" t="s">
        <v>13458</v>
      </c>
      <c r="C8788" s="1154" t="s">
        <v>763</v>
      </c>
      <c r="D8788" s="1156">
        <v>0.34</v>
      </c>
    </row>
    <row r="8789" spans="1:4" ht="11.85" hidden="1" customHeight="1" outlineLevel="3">
      <c r="A8789" s="1154"/>
      <c r="B8789" s="1158" t="s">
        <v>13459</v>
      </c>
      <c r="C8789" s="1154" t="s">
        <v>763</v>
      </c>
      <c r="D8789" s="1156">
        <v>0.55000000000000004</v>
      </c>
    </row>
    <row r="8790" spans="1:4" ht="11.85" hidden="1" customHeight="1" outlineLevel="3">
      <c r="A8790" s="1154" t="s">
        <v>13460</v>
      </c>
      <c r="B8790" s="1158" t="s">
        <v>13461</v>
      </c>
      <c r="C8790" s="1154" t="s">
        <v>763</v>
      </c>
      <c r="D8790" s="1156">
        <v>0.47</v>
      </c>
    </row>
    <row r="8791" spans="1:4" ht="11.85" hidden="1" customHeight="1" outlineLevel="3">
      <c r="A8791" s="1154" t="s">
        <v>13462</v>
      </c>
      <c r="B8791" s="1158" t="s">
        <v>13463</v>
      </c>
      <c r="C8791" s="1154" t="s">
        <v>763</v>
      </c>
      <c r="D8791" s="1156">
        <v>0.78</v>
      </c>
    </row>
    <row r="8792" spans="1:4" ht="11.85" hidden="1" customHeight="1" outlineLevel="3">
      <c r="A8792" s="1154"/>
      <c r="B8792" s="1158" t="s">
        <v>13464</v>
      </c>
      <c r="C8792" s="1154" t="s">
        <v>763</v>
      </c>
      <c r="D8792" s="1156">
        <v>0.65</v>
      </c>
    </row>
    <row r="8793" spans="1:4" ht="11.85" hidden="1" customHeight="1" outlineLevel="3">
      <c r="A8793" s="1154"/>
      <c r="B8793" s="1158" t="s">
        <v>13465</v>
      </c>
      <c r="C8793" s="1154" t="s">
        <v>763</v>
      </c>
      <c r="D8793" s="1156">
        <v>0.54</v>
      </c>
    </row>
    <row r="8794" spans="1:4" ht="11.85" hidden="1" customHeight="1" outlineLevel="3">
      <c r="A8794" s="1154" t="s">
        <v>13466</v>
      </c>
      <c r="B8794" s="1158" t="s">
        <v>13467</v>
      </c>
      <c r="C8794" s="1154" t="s">
        <v>763</v>
      </c>
      <c r="D8794" s="1156">
        <v>0.52</v>
      </c>
    </row>
    <row r="8795" spans="1:4" ht="11.85" hidden="1" customHeight="1" outlineLevel="3">
      <c r="A8795" s="1154" t="s">
        <v>13468</v>
      </c>
      <c r="B8795" s="1158" t="s">
        <v>13469</v>
      </c>
      <c r="C8795" s="1154" t="s">
        <v>763</v>
      </c>
      <c r="D8795" s="1156">
        <v>0.59</v>
      </c>
    </row>
    <row r="8796" spans="1:4" ht="11.85" hidden="1" customHeight="1" outlineLevel="3">
      <c r="A8796" s="1154" t="s">
        <v>13470</v>
      </c>
      <c r="B8796" s="1158" t="s">
        <v>13471</v>
      </c>
      <c r="C8796" s="1154" t="s">
        <v>763</v>
      </c>
      <c r="D8796" s="1156">
        <v>0.45</v>
      </c>
    </row>
    <row r="8797" spans="1:4" ht="11.85" hidden="1" customHeight="1" outlineLevel="3">
      <c r="A8797" s="1154"/>
      <c r="B8797" s="1158" t="s">
        <v>13472</v>
      </c>
      <c r="C8797" s="1154" t="s">
        <v>763</v>
      </c>
      <c r="D8797" s="1156">
        <v>0.54</v>
      </c>
    </row>
    <row r="8798" spans="1:4" ht="11.85" hidden="1" customHeight="1" outlineLevel="3">
      <c r="A8798" s="1154" t="s">
        <v>13473</v>
      </c>
      <c r="B8798" s="1158" t="s">
        <v>13474</v>
      </c>
      <c r="C8798" s="1154" t="s">
        <v>763</v>
      </c>
      <c r="D8798" s="1156">
        <v>0.74</v>
      </c>
    </row>
    <row r="8799" spans="1:4" ht="11.85" hidden="1" customHeight="1" outlineLevel="3">
      <c r="A8799" s="1154" t="s">
        <v>13475</v>
      </c>
      <c r="B8799" s="1158" t="s">
        <v>13476</v>
      </c>
      <c r="C8799" s="1154" t="s">
        <v>763</v>
      </c>
      <c r="D8799" s="1156">
        <v>0.78</v>
      </c>
    </row>
    <row r="8800" spans="1:4" ht="11.85" hidden="1" customHeight="1" outlineLevel="3">
      <c r="A8800" s="1154" t="s">
        <v>13477</v>
      </c>
      <c r="B8800" s="1158" t="s">
        <v>13478</v>
      </c>
      <c r="C8800" s="1154" t="s">
        <v>763</v>
      </c>
      <c r="D8800" s="1156">
        <v>0.61</v>
      </c>
    </row>
    <row r="8801" spans="1:4" ht="11.85" hidden="1" customHeight="1" outlineLevel="3">
      <c r="A8801" s="1154"/>
      <c r="B8801" s="1158" t="s">
        <v>13479</v>
      </c>
      <c r="C8801" s="1154" t="s">
        <v>763</v>
      </c>
      <c r="D8801" s="1156">
        <v>0.59</v>
      </c>
    </row>
    <row r="8802" spans="1:4" ht="11.85" hidden="1" customHeight="1" outlineLevel="3">
      <c r="A8802" s="1154" t="s">
        <v>13480</v>
      </c>
      <c r="B8802" s="1158" t="s">
        <v>13481</v>
      </c>
      <c r="C8802" s="1154" t="s">
        <v>763</v>
      </c>
      <c r="D8802" s="1156">
        <v>0.61</v>
      </c>
    </row>
    <row r="8803" spans="1:4" ht="11.85" hidden="1" customHeight="1" outlineLevel="3">
      <c r="A8803" s="1154" t="s">
        <v>13482</v>
      </c>
      <c r="B8803" s="1158" t="s">
        <v>13483</v>
      </c>
      <c r="C8803" s="1154" t="s">
        <v>763</v>
      </c>
      <c r="D8803" s="1156">
        <v>0.51</v>
      </c>
    </row>
    <row r="8804" spans="1:4" ht="11.85" hidden="1" customHeight="1" outlineLevel="3">
      <c r="A8804" s="1154" t="s">
        <v>13484</v>
      </c>
      <c r="B8804" s="1158" t="s">
        <v>13485</v>
      </c>
      <c r="C8804" s="1154" t="s">
        <v>763</v>
      </c>
      <c r="D8804" s="1156">
        <v>0.6</v>
      </c>
    </row>
    <row r="8805" spans="1:4" ht="11.85" hidden="1" customHeight="1" outlineLevel="3">
      <c r="A8805" s="1154" t="s">
        <v>13486</v>
      </c>
      <c r="B8805" s="1158" t="s">
        <v>13487</v>
      </c>
      <c r="C8805" s="1154" t="s">
        <v>763</v>
      </c>
      <c r="D8805" s="1156">
        <v>0.33</v>
      </c>
    </row>
    <row r="8806" spans="1:4" ht="11.85" hidden="1" customHeight="1" outlineLevel="3">
      <c r="A8806" s="1154"/>
      <c r="B8806" s="1158" t="s">
        <v>13488</v>
      </c>
      <c r="C8806" s="1154" t="s">
        <v>763</v>
      </c>
      <c r="D8806" s="1156">
        <v>0.54</v>
      </c>
    </row>
    <row r="8807" spans="1:4" ht="11.85" hidden="1" customHeight="1" outlineLevel="3">
      <c r="A8807" s="1154"/>
      <c r="B8807" s="1158" t="s">
        <v>13489</v>
      </c>
      <c r="C8807" s="1154" t="s">
        <v>763</v>
      </c>
      <c r="D8807" s="1156">
        <v>0.76</v>
      </c>
    </row>
    <row r="8808" spans="1:4" ht="11.85" hidden="1" customHeight="1" outlineLevel="3">
      <c r="A8808" s="1154" t="s">
        <v>13490</v>
      </c>
      <c r="B8808" s="1158" t="s">
        <v>13491</v>
      </c>
      <c r="C8808" s="1154" t="s">
        <v>763</v>
      </c>
      <c r="D8808" s="1156">
        <v>0.76</v>
      </c>
    </row>
    <row r="8809" spans="1:4" ht="11.85" hidden="1" customHeight="1" outlineLevel="3">
      <c r="A8809" s="1154" t="s">
        <v>13492</v>
      </c>
      <c r="B8809" s="1158" t="s">
        <v>13493</v>
      </c>
      <c r="C8809" s="1154" t="s">
        <v>763</v>
      </c>
      <c r="D8809" s="1156">
        <v>0.59</v>
      </c>
    </row>
    <row r="8810" spans="1:4" ht="11.85" hidden="1" customHeight="1" outlineLevel="3">
      <c r="A8810" s="1154"/>
      <c r="B8810" s="1158" t="s">
        <v>13494</v>
      </c>
      <c r="C8810" s="1154" t="s">
        <v>763</v>
      </c>
      <c r="D8810" s="1156">
        <v>0.59</v>
      </c>
    </row>
    <row r="8811" spans="1:4" ht="11.85" hidden="1" customHeight="1" outlineLevel="3">
      <c r="A8811" s="1154" t="s">
        <v>13495</v>
      </c>
      <c r="B8811" s="1158" t="s">
        <v>13496</v>
      </c>
      <c r="C8811" s="1154" t="s">
        <v>763</v>
      </c>
      <c r="D8811" s="1156">
        <v>0.51</v>
      </c>
    </row>
    <row r="8812" spans="1:4" ht="11.85" hidden="1" customHeight="1" outlineLevel="3">
      <c r="A8812" s="1154" t="s">
        <v>13497</v>
      </c>
      <c r="B8812" s="1158" t="s">
        <v>13498</v>
      </c>
      <c r="C8812" s="1154" t="s">
        <v>763</v>
      </c>
      <c r="D8812" s="1156">
        <v>0.61</v>
      </c>
    </row>
    <row r="8813" spans="1:4" ht="11.85" hidden="1" customHeight="1" outlineLevel="3">
      <c r="A8813" s="1154" t="s">
        <v>13499</v>
      </c>
      <c r="B8813" s="1158" t="s">
        <v>13500</v>
      </c>
      <c r="C8813" s="1154" t="s">
        <v>763</v>
      </c>
      <c r="D8813" s="1156">
        <v>0.33</v>
      </c>
    </row>
    <row r="8814" spans="1:4" ht="11.85" hidden="1" customHeight="1" outlineLevel="3">
      <c r="A8814" s="1154" t="s">
        <v>13501</v>
      </c>
      <c r="B8814" s="1158" t="s">
        <v>13502</v>
      </c>
      <c r="C8814" s="1154" t="s">
        <v>763</v>
      </c>
      <c r="D8814" s="1156">
        <v>0.79</v>
      </c>
    </row>
    <row r="8815" spans="1:4" ht="11.85" hidden="1" customHeight="1" outlineLevel="3">
      <c r="A8815" s="1154" t="s">
        <v>13503</v>
      </c>
      <c r="B8815" s="1158" t="s">
        <v>13504</v>
      </c>
      <c r="C8815" s="1154" t="s">
        <v>763</v>
      </c>
      <c r="D8815" s="1156">
        <v>0.74</v>
      </c>
    </row>
    <row r="8816" spans="1:4" ht="11.85" hidden="1" customHeight="1" outlineLevel="3">
      <c r="A8816" s="1154"/>
      <c r="B8816" s="1158" t="s">
        <v>13505</v>
      </c>
      <c r="C8816" s="1154" t="s">
        <v>763</v>
      </c>
      <c r="D8816" s="1156">
        <v>0.68</v>
      </c>
    </row>
    <row r="8817" spans="1:4" ht="11.85" hidden="1" customHeight="1" outlineLevel="1" collapsed="1">
      <c r="A8817" s="1140"/>
      <c r="B8817" s="1142" t="s">
        <v>13506</v>
      </c>
      <c r="C8817" s="1140"/>
      <c r="D8817" s="1141">
        <v>3</v>
      </c>
    </row>
    <row r="8818" spans="1:4" ht="11.85" hidden="1" customHeight="1" outlineLevel="2" collapsed="1">
      <c r="A8818" s="1140"/>
      <c r="B8818" s="1147">
        <v>1004</v>
      </c>
      <c r="C8818" s="1140"/>
      <c r="D8818" s="1141">
        <v>3</v>
      </c>
    </row>
    <row r="8819" spans="1:4" ht="11.85" hidden="1" customHeight="1" outlineLevel="3">
      <c r="A8819" s="1160">
        <v>1086</v>
      </c>
      <c r="B8819" s="1158" t="s">
        <v>13507</v>
      </c>
      <c r="C8819" s="1154" t="s">
        <v>763</v>
      </c>
      <c r="D8819" s="1156">
        <v>0.76</v>
      </c>
    </row>
    <row r="8820" spans="1:4" ht="11.85" hidden="1" customHeight="1" outlineLevel="3">
      <c r="A8820" s="1154"/>
      <c r="B8820" s="1158" t="s">
        <v>13508</v>
      </c>
      <c r="C8820" s="1154" t="s">
        <v>763</v>
      </c>
      <c r="D8820" s="1156">
        <v>0.25</v>
      </c>
    </row>
    <row r="8821" spans="1:4" ht="11.85" hidden="1" customHeight="1" outlineLevel="3">
      <c r="A8821" s="1154" t="s">
        <v>13509</v>
      </c>
      <c r="B8821" s="1158" t="s">
        <v>13510</v>
      </c>
      <c r="C8821" s="1154" t="s">
        <v>763</v>
      </c>
      <c r="D8821" s="1156">
        <v>0.72</v>
      </c>
    </row>
    <row r="8822" spans="1:4" ht="11.85" hidden="1" customHeight="1" outlineLevel="3">
      <c r="A8822" s="1154"/>
      <c r="B8822" s="1158" t="s">
        <v>13511</v>
      </c>
      <c r="C8822" s="1154" t="s">
        <v>763</v>
      </c>
      <c r="D8822" s="1156">
        <v>0.76</v>
      </c>
    </row>
    <row r="8823" spans="1:4" ht="11.85" hidden="1" customHeight="1" outlineLevel="3">
      <c r="A8823" s="1154" t="s">
        <v>13512</v>
      </c>
      <c r="B8823" s="1158" t="s">
        <v>13513</v>
      </c>
      <c r="C8823" s="1154" t="s">
        <v>763</v>
      </c>
      <c r="D8823" s="1156">
        <v>0.63</v>
      </c>
    </row>
    <row r="8824" spans="1:4" ht="11.85" hidden="1" customHeight="1" outlineLevel="3">
      <c r="A8824" s="1160">
        <v>1089</v>
      </c>
      <c r="B8824" s="1158" t="s">
        <v>13514</v>
      </c>
      <c r="C8824" s="1154" t="s">
        <v>763</v>
      </c>
      <c r="D8824" s="1156">
        <v>0.87</v>
      </c>
    </row>
    <row r="8825" spans="1:4" ht="11.85" hidden="1" customHeight="1" outlineLevel="3">
      <c r="A8825" s="1154"/>
      <c r="B8825" s="1158" t="s">
        <v>13515</v>
      </c>
      <c r="C8825" s="1154" t="s">
        <v>763</v>
      </c>
      <c r="D8825" s="1156">
        <v>0.33</v>
      </c>
    </row>
    <row r="8826" spans="1:4" ht="11.85" hidden="1" customHeight="1" outlineLevel="3">
      <c r="A8826" s="1154" t="s">
        <v>13516</v>
      </c>
      <c r="B8826" s="1158" t="s">
        <v>13517</v>
      </c>
      <c r="C8826" s="1154" t="s">
        <v>763</v>
      </c>
      <c r="D8826" s="1156">
        <v>1.19</v>
      </c>
    </row>
    <row r="8827" spans="1:4" ht="11.85" hidden="1" customHeight="1" outlineLevel="3">
      <c r="A8827" s="1154" t="s">
        <v>13518</v>
      </c>
      <c r="B8827" s="1158" t="s">
        <v>13519</v>
      </c>
      <c r="C8827" s="1154" t="s">
        <v>763</v>
      </c>
      <c r="D8827" s="1156">
        <v>0.54</v>
      </c>
    </row>
    <row r="8828" spans="1:4" ht="11.85" hidden="1" customHeight="1" outlineLevel="3">
      <c r="A8828" s="1160">
        <v>1090</v>
      </c>
      <c r="B8828" s="1158" t="s">
        <v>13520</v>
      </c>
      <c r="C8828" s="1154" t="s">
        <v>763</v>
      </c>
      <c r="D8828" s="1156">
        <v>0.96</v>
      </c>
    </row>
    <row r="8829" spans="1:4" ht="11.85" hidden="1" customHeight="1" outlineLevel="3">
      <c r="A8829" s="1154" t="s">
        <v>13521</v>
      </c>
      <c r="B8829" s="1158" t="s">
        <v>13522</v>
      </c>
      <c r="C8829" s="1154" t="s">
        <v>763</v>
      </c>
      <c r="D8829" s="1156">
        <v>0.89</v>
      </c>
    </row>
    <row r="8830" spans="1:4" ht="11.85" hidden="1" customHeight="1" outlineLevel="3">
      <c r="A8830" s="1160">
        <v>1091</v>
      </c>
      <c r="B8830" s="1158" t="s">
        <v>13523</v>
      </c>
      <c r="C8830" s="1154" t="s">
        <v>763</v>
      </c>
      <c r="D8830" s="1156">
        <v>1.1100000000000001</v>
      </c>
    </row>
    <row r="8831" spans="1:4" ht="11.85" hidden="1" customHeight="1" outlineLevel="3">
      <c r="A8831" s="1154" t="s">
        <v>13524</v>
      </c>
      <c r="B8831" s="1158" t="s">
        <v>13525</v>
      </c>
      <c r="C8831" s="1154" t="s">
        <v>763</v>
      </c>
      <c r="D8831" s="1156">
        <v>1.04</v>
      </c>
    </row>
    <row r="8832" spans="1:4" ht="11.85" hidden="1" customHeight="1" outlineLevel="3">
      <c r="A8832" s="1154"/>
      <c r="B8832" s="1158" t="s">
        <v>13526</v>
      </c>
      <c r="C8832" s="1154" t="s">
        <v>763</v>
      </c>
      <c r="D8832" s="1156">
        <v>0.42</v>
      </c>
    </row>
    <row r="8833" spans="1:4" ht="11.85" hidden="1" customHeight="1" outlineLevel="3">
      <c r="A8833" s="1154" t="s">
        <v>13527</v>
      </c>
      <c r="B8833" s="1158" t="s">
        <v>13528</v>
      </c>
      <c r="C8833" s="1154" t="s">
        <v>763</v>
      </c>
      <c r="D8833" s="1156">
        <v>1.17</v>
      </c>
    </row>
    <row r="8834" spans="1:4" ht="11.85" hidden="1" customHeight="1" outlineLevel="3">
      <c r="A8834" s="1154"/>
      <c r="B8834" s="1158" t="s">
        <v>13529</v>
      </c>
      <c r="C8834" s="1154" t="s">
        <v>763</v>
      </c>
      <c r="D8834" s="1156">
        <v>1.24</v>
      </c>
    </row>
    <row r="8835" spans="1:4" ht="11.85" hidden="1" customHeight="1" outlineLevel="3">
      <c r="A8835" s="1154"/>
      <c r="B8835" s="1158" t="s">
        <v>13530</v>
      </c>
      <c r="C8835" s="1154" t="s">
        <v>763</v>
      </c>
      <c r="D8835" s="1156">
        <v>0.47</v>
      </c>
    </row>
    <row r="8836" spans="1:4" ht="11.85" hidden="1" customHeight="1" outlineLevel="3">
      <c r="A8836" s="1154" t="s">
        <v>13531</v>
      </c>
      <c r="B8836" s="1158" t="s">
        <v>13532</v>
      </c>
      <c r="C8836" s="1154" t="s">
        <v>763</v>
      </c>
      <c r="D8836" s="1156">
        <v>1.04</v>
      </c>
    </row>
    <row r="8837" spans="1:4" ht="11.85" hidden="1" customHeight="1" outlineLevel="3">
      <c r="A8837" s="1154"/>
      <c r="B8837" s="1158" t="s">
        <v>13533</v>
      </c>
      <c r="C8837" s="1154" t="s">
        <v>763</v>
      </c>
      <c r="D8837" s="1156">
        <v>1.34</v>
      </c>
    </row>
    <row r="8838" spans="1:4" ht="11.85" hidden="1" customHeight="1" outlineLevel="3">
      <c r="A8838" s="1154"/>
      <c r="B8838" s="1158" t="s">
        <v>13534</v>
      </c>
      <c r="C8838" s="1154" t="s">
        <v>763</v>
      </c>
      <c r="D8838" s="1156">
        <v>1.64</v>
      </c>
    </row>
    <row r="8839" spans="1:4" ht="11.85" hidden="1" customHeight="1" outlineLevel="3">
      <c r="A8839" s="1154"/>
      <c r="B8839" s="1158" t="s">
        <v>13535</v>
      </c>
      <c r="C8839" s="1154" t="s">
        <v>763</v>
      </c>
      <c r="D8839" s="1156">
        <v>0.45</v>
      </c>
    </row>
    <row r="8840" spans="1:4" ht="11.85" hidden="1" customHeight="1" outlineLevel="3">
      <c r="A8840" s="1154" t="s">
        <v>13536</v>
      </c>
      <c r="B8840" s="1158" t="s">
        <v>13537</v>
      </c>
      <c r="C8840" s="1154" t="s">
        <v>763</v>
      </c>
      <c r="D8840" s="1156">
        <v>1.33</v>
      </c>
    </row>
    <row r="8841" spans="1:4" ht="11.85" hidden="1" customHeight="1" outlineLevel="3">
      <c r="A8841" s="1154"/>
      <c r="B8841" s="1158" t="s">
        <v>13538</v>
      </c>
      <c r="C8841" s="1154" t="s">
        <v>763</v>
      </c>
      <c r="D8841" s="1156">
        <v>1.37</v>
      </c>
    </row>
    <row r="8842" spans="1:4" ht="11.85" hidden="1" customHeight="1" outlineLevel="3">
      <c r="A8842" s="1154"/>
      <c r="B8842" s="1158" t="s">
        <v>13539</v>
      </c>
      <c r="C8842" s="1154" t="s">
        <v>763</v>
      </c>
      <c r="D8842" s="1156">
        <v>0.64</v>
      </c>
    </row>
    <row r="8843" spans="1:4" ht="11.85" hidden="1" customHeight="1" outlineLevel="3">
      <c r="A8843" s="1154"/>
      <c r="B8843" s="1158" t="s">
        <v>13540</v>
      </c>
      <c r="C8843" s="1154" t="s">
        <v>763</v>
      </c>
      <c r="D8843" s="1156">
        <v>0.55000000000000004</v>
      </c>
    </row>
    <row r="8844" spans="1:4" ht="11.85" hidden="1" customHeight="1" outlineLevel="3">
      <c r="A8844" s="1154"/>
      <c r="B8844" s="1158" t="s">
        <v>13541</v>
      </c>
      <c r="C8844" s="1154" t="s">
        <v>763</v>
      </c>
      <c r="D8844" s="1156">
        <v>1.57</v>
      </c>
    </row>
    <row r="8845" spans="1:4" ht="11.85" hidden="1" customHeight="1" outlineLevel="3">
      <c r="A8845" s="1154" t="s">
        <v>13542</v>
      </c>
      <c r="B8845" s="1158" t="s">
        <v>13543</v>
      </c>
      <c r="C8845" s="1154" t="s">
        <v>763</v>
      </c>
      <c r="D8845" s="1156">
        <v>1.46</v>
      </c>
    </row>
    <row r="8846" spans="1:4" ht="11.85" hidden="1" customHeight="1" outlineLevel="3">
      <c r="A8846" s="1154"/>
      <c r="B8846" s="1158" t="s">
        <v>13544</v>
      </c>
      <c r="C8846" s="1154" t="s">
        <v>763</v>
      </c>
      <c r="D8846" s="1156">
        <v>1.63</v>
      </c>
    </row>
    <row r="8847" spans="1:4" ht="11.85" hidden="1" customHeight="1" outlineLevel="3">
      <c r="A8847" s="1154"/>
      <c r="B8847" s="1158" t="s">
        <v>13545</v>
      </c>
      <c r="C8847" s="1154" t="s">
        <v>763</v>
      </c>
      <c r="D8847" s="1156">
        <v>0.53</v>
      </c>
    </row>
    <row r="8848" spans="1:4" ht="11.85" hidden="1" customHeight="1" outlineLevel="3">
      <c r="A8848" s="1154"/>
      <c r="B8848" s="1158" t="s">
        <v>13546</v>
      </c>
      <c r="C8848" s="1154" t="s">
        <v>763</v>
      </c>
      <c r="D8848" s="1156">
        <v>1.77</v>
      </c>
    </row>
    <row r="8849" spans="1:4" ht="11.85" hidden="1" customHeight="1" outlineLevel="3">
      <c r="A8849" s="1154"/>
      <c r="B8849" s="1158" t="s">
        <v>13547</v>
      </c>
      <c r="C8849" s="1154" t="s">
        <v>763</v>
      </c>
      <c r="D8849" s="1156">
        <v>1.73</v>
      </c>
    </row>
    <row r="8850" spans="1:4" ht="11.85" hidden="1" customHeight="1" outlineLevel="3">
      <c r="A8850" s="1154"/>
      <c r="B8850" s="1158" t="s">
        <v>13548</v>
      </c>
      <c r="C8850" s="1154" t="s">
        <v>763</v>
      </c>
      <c r="D8850" s="1156">
        <v>1.88</v>
      </c>
    </row>
    <row r="8851" spans="1:4" ht="11.85" hidden="1" customHeight="1" outlineLevel="3">
      <c r="A8851" s="1154"/>
      <c r="B8851" s="1158" t="s">
        <v>13549</v>
      </c>
      <c r="C8851" s="1154" t="s">
        <v>763</v>
      </c>
      <c r="D8851" s="1156">
        <v>2.04</v>
      </c>
    </row>
    <row r="8852" spans="1:4" ht="11.85" hidden="1" customHeight="1" outlineLevel="3">
      <c r="A8852" s="1154"/>
      <c r="B8852" s="1158" t="s">
        <v>13550</v>
      </c>
      <c r="C8852" s="1154" t="s">
        <v>763</v>
      </c>
      <c r="D8852" s="1156">
        <v>0.77</v>
      </c>
    </row>
    <row r="8853" spans="1:4" ht="11.85" hidden="1" customHeight="1" outlineLevel="3">
      <c r="A8853" s="1154"/>
      <c r="B8853" s="1158" t="s">
        <v>13551</v>
      </c>
      <c r="C8853" s="1154" t="s">
        <v>763</v>
      </c>
      <c r="D8853" s="1156">
        <v>2.15</v>
      </c>
    </row>
    <row r="8854" spans="1:4" ht="11.85" hidden="1" customHeight="1" outlineLevel="3">
      <c r="A8854" s="1154"/>
      <c r="B8854" s="1158" t="s">
        <v>13552</v>
      </c>
      <c r="C8854" s="1154" t="s">
        <v>763</v>
      </c>
      <c r="D8854" s="1156">
        <v>2.25</v>
      </c>
    </row>
    <row r="8855" spans="1:4" ht="11.85" hidden="1" customHeight="1" outlineLevel="3">
      <c r="A8855" s="1154"/>
      <c r="B8855" s="1158" t="s">
        <v>13553</v>
      </c>
      <c r="C8855" s="1154" t="s">
        <v>763</v>
      </c>
      <c r="D8855" s="1156">
        <v>2.74</v>
      </c>
    </row>
    <row r="8856" spans="1:4" ht="11.85" hidden="1" customHeight="1" outlineLevel="3">
      <c r="A8856" s="1154"/>
      <c r="B8856" s="1158" t="s">
        <v>13554</v>
      </c>
      <c r="C8856" s="1154" t="s">
        <v>763</v>
      </c>
      <c r="D8856" s="1156">
        <v>3</v>
      </c>
    </row>
    <row r="8857" spans="1:4" ht="11.85" hidden="1" customHeight="1" outlineLevel="3">
      <c r="A8857" s="1154"/>
      <c r="B8857" s="1158" t="s">
        <v>13555</v>
      </c>
      <c r="C8857" s="1154" t="s">
        <v>763</v>
      </c>
      <c r="D8857" s="1156">
        <v>1.78</v>
      </c>
    </row>
    <row r="8858" spans="1:4" ht="11.85" hidden="1" customHeight="1" outlineLevel="3">
      <c r="A8858" s="1154" t="s">
        <v>13556</v>
      </c>
      <c r="B8858" s="1158" t="s">
        <v>13557</v>
      </c>
      <c r="C8858" s="1154" t="s">
        <v>763</v>
      </c>
      <c r="D8858" s="1156">
        <v>2.82</v>
      </c>
    </row>
    <row r="8859" spans="1:4" ht="11.85" hidden="1" customHeight="1" outlineLevel="2" collapsed="1">
      <c r="A8859" s="1140"/>
      <c r="B8859" s="1147">
        <v>1006</v>
      </c>
      <c r="C8859" s="1140"/>
      <c r="D8859" s="1141">
        <v>2.82</v>
      </c>
    </row>
    <row r="8860" spans="1:4" ht="11.85" hidden="1" customHeight="1" outlineLevel="3">
      <c r="A8860" s="1160">
        <v>1088</v>
      </c>
      <c r="B8860" s="1158" t="s">
        <v>13558</v>
      </c>
      <c r="C8860" s="1154" t="s">
        <v>763</v>
      </c>
      <c r="D8860" s="1156">
        <v>0.79</v>
      </c>
    </row>
    <row r="8861" spans="1:4" ht="11.85" hidden="1" customHeight="1" outlineLevel="3">
      <c r="A8861" s="1154"/>
      <c r="B8861" s="1158" t="s">
        <v>13559</v>
      </c>
      <c r="C8861" s="1154" t="s">
        <v>763</v>
      </c>
      <c r="D8861" s="1156">
        <v>0.35</v>
      </c>
    </row>
    <row r="8862" spans="1:4" ht="11.85" hidden="1" customHeight="1" outlineLevel="3">
      <c r="A8862" s="1160">
        <v>1092</v>
      </c>
      <c r="B8862" s="1158" t="s">
        <v>13560</v>
      </c>
      <c r="C8862" s="1154" t="s">
        <v>763</v>
      </c>
      <c r="D8862" s="1156">
        <v>0.83</v>
      </c>
    </row>
    <row r="8863" spans="1:4" ht="11.85" hidden="1" customHeight="1" outlineLevel="3">
      <c r="A8863" s="1154"/>
      <c r="B8863" s="1158" t="s">
        <v>13561</v>
      </c>
      <c r="C8863" s="1154" t="s">
        <v>763</v>
      </c>
      <c r="D8863" s="1156">
        <v>0.84</v>
      </c>
    </row>
    <row r="8864" spans="1:4" ht="11.85" hidden="1" customHeight="1" outlineLevel="3">
      <c r="A8864" s="1154" t="s">
        <v>13562</v>
      </c>
      <c r="B8864" s="1158" t="s">
        <v>13563</v>
      </c>
      <c r="C8864" s="1154" t="s">
        <v>763</v>
      </c>
      <c r="D8864" s="1156">
        <v>0.74</v>
      </c>
    </row>
    <row r="8865" spans="1:4" ht="11.85" hidden="1" customHeight="1" outlineLevel="3">
      <c r="A8865" s="1160">
        <v>1093</v>
      </c>
      <c r="B8865" s="1158" t="s">
        <v>13564</v>
      </c>
      <c r="C8865" s="1154" t="s">
        <v>763</v>
      </c>
      <c r="D8865" s="1156">
        <v>0.91</v>
      </c>
    </row>
    <row r="8866" spans="1:4" ht="11.85" hidden="1" customHeight="1" outlineLevel="3">
      <c r="A8866" s="1154"/>
      <c r="B8866" s="1158" t="s">
        <v>13565</v>
      </c>
      <c r="C8866" s="1154" t="s">
        <v>763</v>
      </c>
      <c r="D8866" s="1156">
        <v>1.22</v>
      </c>
    </row>
    <row r="8867" spans="1:4" ht="11.85" hidden="1" customHeight="1" outlineLevel="3">
      <c r="A8867" s="1154" t="s">
        <v>13566</v>
      </c>
      <c r="B8867" s="1158" t="s">
        <v>13567</v>
      </c>
      <c r="C8867" s="1154" t="s">
        <v>763</v>
      </c>
      <c r="D8867" s="1156">
        <v>0.84</v>
      </c>
    </row>
    <row r="8868" spans="1:4" ht="11.85" hidden="1" customHeight="1" outlineLevel="3">
      <c r="A8868" s="1154" t="s">
        <v>13568</v>
      </c>
      <c r="B8868" s="1158" t="s">
        <v>13569</v>
      </c>
      <c r="C8868" s="1154" t="s">
        <v>763</v>
      </c>
      <c r="D8868" s="1156">
        <v>0.94</v>
      </c>
    </row>
    <row r="8869" spans="1:4" ht="11.85" hidden="1" customHeight="1" outlineLevel="3">
      <c r="A8869" s="1154"/>
      <c r="B8869" s="1158" t="s">
        <v>13570</v>
      </c>
      <c r="C8869" s="1154" t="s">
        <v>763</v>
      </c>
      <c r="D8869" s="1156">
        <v>1.28</v>
      </c>
    </row>
    <row r="8870" spans="1:4" ht="11.85" hidden="1" customHeight="1" outlineLevel="3">
      <c r="A8870" s="1154"/>
      <c r="B8870" s="1158" t="s">
        <v>13571</v>
      </c>
      <c r="C8870" s="1154" t="s">
        <v>763</v>
      </c>
      <c r="D8870" s="1156">
        <v>1.08</v>
      </c>
    </row>
    <row r="8871" spans="1:4" ht="11.85" hidden="1" customHeight="1" outlineLevel="3">
      <c r="A8871" s="1160">
        <v>1087</v>
      </c>
      <c r="B8871" s="1158" t="s">
        <v>13572</v>
      </c>
      <c r="C8871" s="1154" t="s">
        <v>763</v>
      </c>
      <c r="D8871" s="1156">
        <v>1.06</v>
      </c>
    </row>
    <row r="8872" spans="1:4" ht="11.85" hidden="1" customHeight="1" outlineLevel="3">
      <c r="A8872" s="1154"/>
      <c r="B8872" s="1158" t="s">
        <v>13573</v>
      </c>
      <c r="C8872" s="1154" t="s">
        <v>763</v>
      </c>
      <c r="D8872" s="1156">
        <v>0.28999999999999998</v>
      </c>
    </row>
    <row r="8873" spans="1:4" ht="11.85" hidden="1" customHeight="1" outlineLevel="3">
      <c r="A8873" s="1154"/>
      <c r="B8873" s="1158" t="s">
        <v>13574</v>
      </c>
      <c r="C8873" s="1154" t="s">
        <v>763</v>
      </c>
      <c r="D8873" s="1156">
        <v>0.8</v>
      </c>
    </row>
    <row r="8874" spans="1:4" ht="11.85" hidden="1" customHeight="1" outlineLevel="3">
      <c r="A8874" s="1154" t="s">
        <v>13575</v>
      </c>
      <c r="B8874" s="1158" t="s">
        <v>13576</v>
      </c>
      <c r="C8874" s="1154" t="s">
        <v>763</v>
      </c>
      <c r="D8874" s="1156">
        <v>1</v>
      </c>
    </row>
    <row r="8875" spans="1:4" ht="11.85" hidden="1" customHeight="1" outlineLevel="3">
      <c r="A8875" s="1154" t="s">
        <v>13577</v>
      </c>
      <c r="B8875" s="1158" t="s">
        <v>13578</v>
      </c>
      <c r="C8875" s="1154" t="s">
        <v>763</v>
      </c>
      <c r="D8875" s="1156">
        <v>1</v>
      </c>
    </row>
    <row r="8876" spans="1:4" ht="11.85" hidden="1" customHeight="1" outlineLevel="3">
      <c r="A8876" s="1154"/>
      <c r="B8876" s="1158" t="s">
        <v>13579</v>
      </c>
      <c r="C8876" s="1154" t="s">
        <v>763</v>
      </c>
      <c r="D8876" s="1156">
        <v>1.0900000000000001</v>
      </c>
    </row>
    <row r="8877" spans="1:4" ht="11.85" hidden="1" customHeight="1" outlineLevel="3">
      <c r="A8877" s="1154"/>
      <c r="B8877" s="1158" t="s">
        <v>13580</v>
      </c>
      <c r="C8877" s="1154" t="s">
        <v>763</v>
      </c>
      <c r="D8877" s="1156">
        <v>1.24</v>
      </c>
    </row>
    <row r="8878" spans="1:4" ht="11.85" hidden="1" customHeight="1" outlineLevel="3">
      <c r="A8878" s="1154"/>
      <c r="B8878" s="1158" t="s">
        <v>13581</v>
      </c>
      <c r="C8878" s="1154" t="s">
        <v>763</v>
      </c>
      <c r="D8878" s="1156">
        <v>1.26</v>
      </c>
    </row>
    <row r="8879" spans="1:4" ht="11.85" hidden="1" customHeight="1" outlineLevel="3">
      <c r="A8879" s="1154"/>
      <c r="B8879" s="1158" t="s">
        <v>13582</v>
      </c>
      <c r="C8879" s="1154" t="s">
        <v>763</v>
      </c>
      <c r="D8879" s="1156">
        <v>0.47</v>
      </c>
    </row>
    <row r="8880" spans="1:4" ht="11.85" hidden="1" customHeight="1" outlineLevel="3">
      <c r="A8880" s="1154" t="s">
        <v>13583</v>
      </c>
      <c r="B8880" s="1158" t="s">
        <v>13584</v>
      </c>
      <c r="C8880" s="1154" t="s">
        <v>763</v>
      </c>
      <c r="D8880" s="1156">
        <v>1.42</v>
      </c>
    </row>
    <row r="8881" spans="1:4" ht="11.85" hidden="1" customHeight="1" outlineLevel="3">
      <c r="A8881" s="1154" t="s">
        <v>13585</v>
      </c>
      <c r="B8881" s="1158" t="s">
        <v>13586</v>
      </c>
      <c r="C8881" s="1154" t="s">
        <v>763</v>
      </c>
      <c r="D8881" s="1156">
        <v>1.38</v>
      </c>
    </row>
    <row r="8882" spans="1:4" ht="11.85" hidden="1" customHeight="1" outlineLevel="3">
      <c r="A8882" s="1154"/>
      <c r="B8882" s="1158" t="s">
        <v>13587</v>
      </c>
      <c r="C8882" s="1154" t="s">
        <v>763</v>
      </c>
      <c r="D8882" s="1156">
        <v>1.34</v>
      </c>
    </row>
    <row r="8883" spans="1:4" ht="11.85" hidden="1" customHeight="1" outlineLevel="3">
      <c r="A8883" s="1154"/>
      <c r="B8883" s="1158" t="s">
        <v>13588</v>
      </c>
      <c r="C8883" s="1154" t="s">
        <v>763</v>
      </c>
      <c r="D8883" s="1156">
        <v>1.39</v>
      </c>
    </row>
    <row r="8884" spans="1:4" ht="11.85" hidden="1" customHeight="1" outlineLevel="3">
      <c r="A8884" s="1154"/>
      <c r="B8884" s="1158" t="s">
        <v>13589</v>
      </c>
      <c r="C8884" s="1154" t="s">
        <v>763</v>
      </c>
      <c r="D8884" s="1156">
        <v>0.45</v>
      </c>
    </row>
    <row r="8885" spans="1:4" ht="11.85" hidden="1" customHeight="1" outlineLevel="3">
      <c r="A8885" s="1154"/>
      <c r="B8885" s="1158" t="s">
        <v>13590</v>
      </c>
      <c r="C8885" s="1154" t="s">
        <v>763</v>
      </c>
      <c r="D8885" s="1156">
        <v>1.37</v>
      </c>
    </row>
    <row r="8886" spans="1:4" ht="11.85" hidden="1" customHeight="1" outlineLevel="3">
      <c r="A8886" s="1154"/>
      <c r="B8886" s="1158" t="s">
        <v>13591</v>
      </c>
      <c r="C8886" s="1154" t="s">
        <v>763</v>
      </c>
      <c r="D8886" s="1156">
        <v>0.64</v>
      </c>
    </row>
    <row r="8887" spans="1:4" ht="11.85" hidden="1" customHeight="1" outlineLevel="3">
      <c r="A8887" s="1154"/>
      <c r="B8887" s="1158" t="s">
        <v>13592</v>
      </c>
      <c r="C8887" s="1154" t="s">
        <v>763</v>
      </c>
      <c r="D8887" s="1156">
        <v>0.55000000000000004</v>
      </c>
    </row>
    <row r="8888" spans="1:4" ht="11.85" hidden="1" customHeight="1" outlineLevel="3">
      <c r="A8888" s="1154"/>
      <c r="B8888" s="1158" t="s">
        <v>13593</v>
      </c>
      <c r="C8888" s="1154" t="s">
        <v>763</v>
      </c>
      <c r="D8888" s="1156">
        <v>1.48</v>
      </c>
    </row>
    <row r="8889" spans="1:4" ht="11.85" hidden="1" customHeight="1" outlineLevel="3">
      <c r="A8889" s="1154" t="s">
        <v>13594</v>
      </c>
      <c r="B8889" s="1158" t="s">
        <v>13595</v>
      </c>
      <c r="C8889" s="1154" t="s">
        <v>763</v>
      </c>
      <c r="D8889" s="1156">
        <v>1.93</v>
      </c>
    </row>
    <row r="8890" spans="1:4" ht="11.85" hidden="1" customHeight="1" outlineLevel="3">
      <c r="A8890" s="1154"/>
      <c r="B8890" s="1158" t="s">
        <v>13596</v>
      </c>
      <c r="C8890" s="1154" t="s">
        <v>763</v>
      </c>
      <c r="D8890" s="1156">
        <v>0.95</v>
      </c>
    </row>
    <row r="8891" spans="1:4" ht="11.85" hidden="1" customHeight="1" outlineLevel="3">
      <c r="A8891" s="1154" t="s">
        <v>13597</v>
      </c>
      <c r="B8891" s="1158" t="s">
        <v>13598</v>
      </c>
      <c r="C8891" s="1154" t="s">
        <v>763</v>
      </c>
      <c r="D8891" s="1156">
        <v>1.5</v>
      </c>
    </row>
    <row r="8892" spans="1:4" ht="11.85" hidden="1" customHeight="1" outlineLevel="3">
      <c r="A8892" s="1154"/>
      <c r="B8892" s="1158" t="s">
        <v>13599</v>
      </c>
      <c r="C8892" s="1154" t="s">
        <v>763</v>
      </c>
      <c r="D8892" s="1156">
        <v>1.52</v>
      </c>
    </row>
    <row r="8893" spans="1:4" ht="11.85" hidden="1" customHeight="1" outlineLevel="3">
      <c r="A8893" s="1154"/>
      <c r="B8893" s="1158" t="s">
        <v>13600</v>
      </c>
      <c r="C8893" s="1154" t="s">
        <v>763</v>
      </c>
      <c r="D8893" s="1156">
        <v>1.29</v>
      </c>
    </row>
    <row r="8894" spans="1:4" ht="11.85" hidden="1" customHeight="1" outlineLevel="3">
      <c r="A8894" s="1154"/>
      <c r="B8894" s="1158" t="s">
        <v>13601</v>
      </c>
      <c r="C8894" s="1154" t="s">
        <v>763</v>
      </c>
      <c r="D8894" s="1156">
        <v>0.53</v>
      </c>
    </row>
    <row r="8895" spans="1:4" ht="11.85" hidden="1" customHeight="1" outlineLevel="3">
      <c r="A8895" s="1154"/>
      <c r="B8895" s="1158" t="s">
        <v>13602</v>
      </c>
      <c r="C8895" s="1154" t="s">
        <v>763</v>
      </c>
      <c r="D8895" s="1156">
        <v>0.67</v>
      </c>
    </row>
    <row r="8896" spans="1:4" ht="11.85" hidden="1" customHeight="1" outlineLevel="3">
      <c r="A8896" s="1154"/>
      <c r="B8896" s="1158" t="s">
        <v>13603</v>
      </c>
      <c r="C8896" s="1154" t="s">
        <v>763</v>
      </c>
      <c r="D8896" s="1156">
        <v>2.0099999999999998</v>
      </c>
    </row>
    <row r="8897" spans="1:4" ht="11.85" hidden="1" customHeight="1" outlineLevel="3">
      <c r="A8897" s="1154"/>
      <c r="B8897" s="1158" t="s">
        <v>13604</v>
      </c>
      <c r="C8897" s="1154" t="s">
        <v>763</v>
      </c>
      <c r="D8897" s="1156">
        <v>2.0099999999999998</v>
      </c>
    </row>
    <row r="8898" spans="1:4" ht="11.85" hidden="1" customHeight="1" outlineLevel="3">
      <c r="A8898" s="1154"/>
      <c r="B8898" s="1158" t="s">
        <v>13605</v>
      </c>
      <c r="C8898" s="1154" t="s">
        <v>763</v>
      </c>
      <c r="D8898" s="1156">
        <v>0.77</v>
      </c>
    </row>
    <row r="8899" spans="1:4" ht="11.85" hidden="1" customHeight="1" outlineLevel="3">
      <c r="A8899" s="1154"/>
      <c r="B8899" s="1158" t="s">
        <v>13606</v>
      </c>
      <c r="C8899" s="1154" t="s">
        <v>763</v>
      </c>
      <c r="D8899" s="1156">
        <v>2.15</v>
      </c>
    </row>
    <row r="8900" spans="1:4" ht="11.85" hidden="1" customHeight="1" outlineLevel="3">
      <c r="A8900" s="1154"/>
      <c r="B8900" s="1158" t="s">
        <v>13607</v>
      </c>
      <c r="C8900" s="1154" t="s">
        <v>763</v>
      </c>
      <c r="D8900" s="1156">
        <v>2.25</v>
      </c>
    </row>
    <row r="8901" spans="1:4" ht="11.85" hidden="1" customHeight="1" outlineLevel="3">
      <c r="A8901" s="1154"/>
      <c r="B8901" s="1158" t="s">
        <v>13608</v>
      </c>
      <c r="C8901" s="1154" t="s">
        <v>763</v>
      </c>
      <c r="D8901" s="1156">
        <v>2.4700000000000002</v>
      </c>
    </row>
    <row r="8902" spans="1:4" ht="11.85" hidden="1" customHeight="1" outlineLevel="3">
      <c r="A8902" s="1154"/>
      <c r="B8902" s="1158" t="s">
        <v>13609</v>
      </c>
      <c r="C8902" s="1154" t="s">
        <v>763</v>
      </c>
      <c r="D8902" s="1156">
        <v>2.82</v>
      </c>
    </row>
    <row r="8903" spans="1:4" ht="11.85" hidden="1" customHeight="1" outlineLevel="3">
      <c r="A8903" s="1154"/>
      <c r="B8903" s="1158" t="s">
        <v>13610</v>
      </c>
      <c r="C8903" s="1154" t="s">
        <v>763</v>
      </c>
      <c r="D8903" s="1156">
        <v>1.1399999999999999</v>
      </c>
    </row>
    <row r="8904" spans="1:4" ht="11.85" hidden="1" customHeight="1" outlineLevel="2" collapsed="1">
      <c r="A8904" s="1140"/>
      <c r="B8904" s="1147">
        <v>1008</v>
      </c>
      <c r="C8904" s="1140"/>
      <c r="D8904" s="1141">
        <v>2.88</v>
      </c>
    </row>
    <row r="8905" spans="1:4" ht="11.85" hidden="1" customHeight="1" outlineLevel="3">
      <c r="A8905" s="1154"/>
      <c r="B8905" s="1158" t="s">
        <v>13611</v>
      </c>
      <c r="C8905" s="1154" t="s">
        <v>763</v>
      </c>
      <c r="D8905" s="1156">
        <v>0.76</v>
      </c>
    </row>
    <row r="8906" spans="1:4" ht="11.85" hidden="1" customHeight="1" outlineLevel="3">
      <c r="A8906" s="1154" t="s">
        <v>13612</v>
      </c>
      <c r="B8906" s="1158" t="s">
        <v>13613</v>
      </c>
      <c r="C8906" s="1154" t="s">
        <v>763</v>
      </c>
      <c r="D8906" s="1156">
        <v>0.77</v>
      </c>
    </row>
    <row r="8907" spans="1:4" ht="11.85" hidden="1" customHeight="1" outlineLevel="3">
      <c r="A8907" s="1154" t="s">
        <v>13614</v>
      </c>
      <c r="B8907" s="1158" t="s">
        <v>13615</v>
      </c>
      <c r="C8907" s="1154" t="s">
        <v>763</v>
      </c>
      <c r="D8907" s="1156">
        <v>0.77</v>
      </c>
    </row>
    <row r="8908" spans="1:4" ht="11.85" hidden="1" customHeight="1" outlineLevel="3">
      <c r="A8908" s="1154" t="s">
        <v>13616</v>
      </c>
      <c r="B8908" s="1158" t="s">
        <v>13617</v>
      </c>
      <c r="C8908" s="1154" t="s">
        <v>763</v>
      </c>
      <c r="D8908" s="1156">
        <v>1.1299999999999999</v>
      </c>
    </row>
    <row r="8909" spans="1:4" ht="11.85" hidden="1" customHeight="1" outlineLevel="3">
      <c r="A8909" s="1154"/>
      <c r="B8909" s="1158" t="s">
        <v>13618</v>
      </c>
      <c r="C8909" s="1154" t="s">
        <v>763</v>
      </c>
      <c r="D8909" s="1156">
        <v>0.83</v>
      </c>
    </row>
    <row r="8910" spans="1:4" ht="11.85" hidden="1" customHeight="1" outlineLevel="3">
      <c r="A8910" s="1154" t="s">
        <v>13619</v>
      </c>
      <c r="B8910" s="1158" t="s">
        <v>13620</v>
      </c>
      <c r="C8910" s="1154" t="s">
        <v>763</v>
      </c>
      <c r="D8910" s="1156">
        <v>1.1299999999999999</v>
      </c>
    </row>
    <row r="8911" spans="1:4" ht="11.85" hidden="1" customHeight="1" outlineLevel="3">
      <c r="A8911" s="1154" t="s">
        <v>13621</v>
      </c>
      <c r="B8911" s="1158" t="s">
        <v>13622</v>
      </c>
      <c r="C8911" s="1154" t="s">
        <v>763</v>
      </c>
      <c r="D8911" s="1156">
        <v>1</v>
      </c>
    </row>
    <row r="8912" spans="1:4" ht="11.85" hidden="1" customHeight="1" outlineLevel="3">
      <c r="A8912" s="1154"/>
      <c r="B8912" s="1158" t="s">
        <v>13623</v>
      </c>
      <c r="C8912" s="1154" t="s">
        <v>763</v>
      </c>
      <c r="D8912" s="1156">
        <v>0.91</v>
      </c>
    </row>
    <row r="8913" spans="1:4" ht="11.85" hidden="1" customHeight="1" outlineLevel="3">
      <c r="A8913" s="1154"/>
      <c r="B8913" s="1158" t="s">
        <v>13624</v>
      </c>
      <c r="C8913" s="1154" t="s">
        <v>763</v>
      </c>
      <c r="D8913" s="1156">
        <v>0.95</v>
      </c>
    </row>
    <row r="8914" spans="1:4" ht="11.85" hidden="1" customHeight="1" outlineLevel="3">
      <c r="A8914" s="1154" t="s">
        <v>13625</v>
      </c>
      <c r="B8914" s="1158" t="s">
        <v>13626</v>
      </c>
      <c r="C8914" s="1154" t="s">
        <v>763</v>
      </c>
      <c r="D8914" s="1156">
        <v>0.95</v>
      </c>
    </row>
    <row r="8915" spans="1:4" ht="11.85" hidden="1" customHeight="1" outlineLevel="3">
      <c r="A8915" s="1154"/>
      <c r="B8915" s="1158" t="s">
        <v>13627</v>
      </c>
      <c r="C8915" s="1154" t="s">
        <v>763</v>
      </c>
      <c r="D8915" s="1156">
        <v>1.1100000000000001</v>
      </c>
    </row>
    <row r="8916" spans="1:4" ht="11.85" hidden="1" customHeight="1" outlineLevel="3">
      <c r="A8916" s="1154" t="s">
        <v>13628</v>
      </c>
      <c r="B8916" s="1158" t="s">
        <v>13629</v>
      </c>
      <c r="C8916" s="1154" t="s">
        <v>763</v>
      </c>
      <c r="D8916" s="1156">
        <v>1.1000000000000001</v>
      </c>
    </row>
    <row r="8917" spans="1:4" ht="11.85" hidden="1" customHeight="1" outlineLevel="3">
      <c r="A8917" s="1154"/>
      <c r="B8917" s="1158" t="s">
        <v>13630</v>
      </c>
      <c r="C8917" s="1154" t="s">
        <v>763</v>
      </c>
      <c r="D8917" s="1156">
        <v>0.42</v>
      </c>
    </row>
    <row r="8918" spans="1:4" ht="11.85" hidden="1" customHeight="1" outlineLevel="3">
      <c r="A8918" s="1154"/>
      <c r="B8918" s="1158" t="s">
        <v>13631</v>
      </c>
      <c r="C8918" s="1154" t="s">
        <v>763</v>
      </c>
      <c r="D8918" s="1156">
        <v>1.24</v>
      </c>
    </row>
    <row r="8919" spans="1:4" ht="11.85" hidden="1" customHeight="1" outlineLevel="3">
      <c r="A8919" s="1154"/>
      <c r="B8919" s="1158" t="s">
        <v>13632</v>
      </c>
      <c r="C8919" s="1154" t="s">
        <v>763</v>
      </c>
      <c r="D8919" s="1156">
        <v>1.1299999999999999</v>
      </c>
    </row>
    <row r="8920" spans="1:4" ht="11.85" hidden="1" customHeight="1" outlineLevel="3">
      <c r="A8920" s="1154"/>
      <c r="B8920" s="1158" t="s">
        <v>13633</v>
      </c>
      <c r="C8920" s="1154" t="s">
        <v>763</v>
      </c>
      <c r="D8920" s="1156">
        <v>0.39</v>
      </c>
    </row>
    <row r="8921" spans="1:4" ht="11.85" hidden="1" customHeight="1" outlineLevel="3">
      <c r="A8921" s="1154"/>
      <c r="B8921" s="1158" t="s">
        <v>13634</v>
      </c>
      <c r="C8921" s="1154" t="s">
        <v>763</v>
      </c>
      <c r="D8921" s="1156">
        <v>1.34</v>
      </c>
    </row>
    <row r="8922" spans="1:4" ht="11.85" hidden="1" customHeight="1" outlineLevel="3">
      <c r="A8922" s="1154"/>
      <c r="B8922" s="1158" t="s">
        <v>13635</v>
      </c>
      <c r="C8922" s="1154" t="s">
        <v>763</v>
      </c>
      <c r="D8922" s="1156">
        <v>0.45</v>
      </c>
    </row>
    <row r="8923" spans="1:4" ht="11.85" hidden="1" customHeight="1" outlineLevel="3">
      <c r="A8923" s="1154"/>
      <c r="B8923" s="1158" t="s">
        <v>13636</v>
      </c>
      <c r="C8923" s="1154" t="s">
        <v>763</v>
      </c>
      <c r="D8923" s="1156">
        <v>0.65</v>
      </c>
    </row>
    <row r="8924" spans="1:4" ht="11.85" hidden="1" customHeight="1" outlineLevel="3">
      <c r="A8924" s="1154"/>
      <c r="B8924" s="1158" t="s">
        <v>13637</v>
      </c>
      <c r="C8924" s="1154" t="s">
        <v>763</v>
      </c>
      <c r="D8924" s="1156">
        <v>1.08</v>
      </c>
    </row>
    <row r="8925" spans="1:4" ht="11.85" hidden="1" customHeight="1" outlineLevel="3">
      <c r="A8925" s="1154"/>
      <c r="B8925" s="1158" t="s">
        <v>13638</v>
      </c>
      <c r="C8925" s="1154" t="s">
        <v>763</v>
      </c>
      <c r="D8925" s="1156">
        <v>1.48</v>
      </c>
    </row>
    <row r="8926" spans="1:4" ht="11.85" hidden="1" customHeight="1" outlineLevel="3">
      <c r="A8926" s="1154"/>
      <c r="B8926" s="1158" t="s">
        <v>13639</v>
      </c>
      <c r="C8926" s="1154" t="s">
        <v>763</v>
      </c>
      <c r="D8926" s="1156">
        <v>1.54</v>
      </c>
    </row>
    <row r="8927" spans="1:4" ht="11.85" hidden="1" customHeight="1" outlineLevel="3">
      <c r="A8927" s="1154"/>
      <c r="B8927" s="1158" t="s">
        <v>13640</v>
      </c>
      <c r="C8927" s="1154" t="s">
        <v>763</v>
      </c>
      <c r="D8927" s="1156">
        <v>0.49</v>
      </c>
    </row>
    <row r="8928" spans="1:4" ht="11.85" hidden="1" customHeight="1" outlineLevel="3">
      <c r="A8928" s="1154" t="s">
        <v>13641</v>
      </c>
      <c r="B8928" s="1158" t="s">
        <v>13642</v>
      </c>
      <c r="C8928" s="1154" t="s">
        <v>763</v>
      </c>
      <c r="D8928" s="1156">
        <v>1.98</v>
      </c>
    </row>
    <row r="8929" spans="1:4" ht="11.85" hidden="1" customHeight="1" outlineLevel="3">
      <c r="A8929" s="1154"/>
      <c r="B8929" s="1158" t="s">
        <v>13643</v>
      </c>
      <c r="C8929" s="1154" t="s">
        <v>763</v>
      </c>
      <c r="D8929" s="1156">
        <v>1.66</v>
      </c>
    </row>
    <row r="8930" spans="1:4" ht="11.85" hidden="1" customHeight="1" outlineLevel="3">
      <c r="A8930" s="1154"/>
      <c r="B8930" s="1158" t="s">
        <v>13644</v>
      </c>
      <c r="C8930" s="1154" t="s">
        <v>763</v>
      </c>
      <c r="D8930" s="1156">
        <v>0.67</v>
      </c>
    </row>
    <row r="8931" spans="1:4" ht="11.85" hidden="1" customHeight="1" outlineLevel="3">
      <c r="A8931" s="1154"/>
      <c r="B8931" s="1158" t="s">
        <v>13645</v>
      </c>
      <c r="C8931" s="1154" t="s">
        <v>763</v>
      </c>
      <c r="D8931" s="1156">
        <v>1.86</v>
      </c>
    </row>
    <row r="8932" spans="1:4" ht="11.85" hidden="1" customHeight="1" outlineLevel="3">
      <c r="A8932" s="1154"/>
      <c r="B8932" s="1158" t="s">
        <v>13646</v>
      </c>
      <c r="C8932" s="1154" t="s">
        <v>763</v>
      </c>
      <c r="D8932" s="1156">
        <v>2.0099999999999998</v>
      </c>
    </row>
    <row r="8933" spans="1:4" ht="11.85" hidden="1" customHeight="1" outlineLevel="3">
      <c r="A8933" s="1154"/>
      <c r="B8933" s="1158" t="s">
        <v>13647</v>
      </c>
      <c r="C8933" s="1154" t="s">
        <v>763</v>
      </c>
      <c r="D8933" s="1156">
        <v>0.81</v>
      </c>
    </row>
    <row r="8934" spans="1:4" ht="11.85" hidden="1" customHeight="1" outlineLevel="3">
      <c r="A8934" s="1154"/>
      <c r="B8934" s="1158" t="s">
        <v>13648</v>
      </c>
      <c r="C8934" s="1154" t="s">
        <v>763</v>
      </c>
      <c r="D8934" s="1156">
        <v>1.68</v>
      </c>
    </row>
    <row r="8935" spans="1:4" ht="11.85" hidden="1" customHeight="1" outlineLevel="3">
      <c r="A8935" s="1154"/>
      <c r="B8935" s="1158" t="s">
        <v>13649</v>
      </c>
      <c r="C8935" s="1154" t="s">
        <v>763</v>
      </c>
      <c r="D8935" s="1156">
        <v>2.25</v>
      </c>
    </row>
    <row r="8936" spans="1:4" ht="11.85" hidden="1" customHeight="1" outlineLevel="3">
      <c r="A8936" s="1154"/>
      <c r="B8936" s="1158" t="s">
        <v>13650</v>
      </c>
      <c r="C8936" s="1154" t="s">
        <v>763</v>
      </c>
      <c r="D8936" s="1156">
        <v>2.56</v>
      </c>
    </row>
    <row r="8937" spans="1:4" ht="11.85" hidden="1" customHeight="1" outlineLevel="3">
      <c r="A8937" s="1154"/>
      <c r="B8937" s="1158" t="s">
        <v>13651</v>
      </c>
      <c r="C8937" s="1154" t="s">
        <v>763</v>
      </c>
      <c r="D8937" s="1156">
        <v>2.88</v>
      </c>
    </row>
    <row r="8938" spans="1:4" ht="11.85" hidden="1" customHeight="1" outlineLevel="3">
      <c r="A8938" s="1154"/>
      <c r="B8938" s="1158" t="s">
        <v>13652</v>
      </c>
      <c r="C8938" s="1154" t="s">
        <v>763</v>
      </c>
      <c r="D8938" s="1156">
        <v>1.1399999999999999</v>
      </c>
    </row>
    <row r="8939" spans="1:4" ht="11.85" hidden="1" customHeight="1" outlineLevel="1" collapsed="1">
      <c r="A8939" s="1140"/>
      <c r="B8939" s="1142" t="s">
        <v>13653</v>
      </c>
      <c r="C8939" s="1140"/>
      <c r="D8939" s="1141">
        <v>3.31</v>
      </c>
    </row>
    <row r="8940" spans="1:4" ht="11.85" hidden="1" customHeight="1" outlineLevel="2" collapsed="1">
      <c r="A8940" s="1140"/>
      <c r="B8940" s="1150">
        <v>2</v>
      </c>
      <c r="C8940" s="1140"/>
      <c r="D8940" s="1141">
        <v>2.2000000000000002</v>
      </c>
    </row>
    <row r="8941" spans="1:4" ht="11.85" hidden="1" customHeight="1" outlineLevel="3">
      <c r="A8941" s="1154"/>
      <c r="B8941" s="1158" t="s">
        <v>13654</v>
      </c>
      <c r="C8941" s="1154" t="s">
        <v>763</v>
      </c>
      <c r="D8941" s="1156">
        <v>0.75</v>
      </c>
    </row>
    <row r="8942" spans="1:4" ht="11.85" hidden="1" customHeight="1" outlineLevel="3">
      <c r="A8942" s="1160">
        <v>1064</v>
      </c>
      <c r="B8942" s="1158" t="s">
        <v>13655</v>
      </c>
      <c r="C8942" s="1154" t="s">
        <v>763</v>
      </c>
      <c r="D8942" s="1156">
        <v>1.3</v>
      </c>
    </row>
    <row r="8943" spans="1:4" ht="11.85" hidden="1" customHeight="1" outlineLevel="3">
      <c r="A8943" s="1154"/>
      <c r="B8943" s="1158" t="s">
        <v>13656</v>
      </c>
      <c r="C8943" s="1154" t="s">
        <v>763</v>
      </c>
      <c r="D8943" s="1156">
        <v>1.5</v>
      </c>
    </row>
    <row r="8944" spans="1:4" ht="11.85" hidden="1" customHeight="1" outlineLevel="3">
      <c r="A8944" s="1160">
        <v>1065</v>
      </c>
      <c r="B8944" s="1158" t="s">
        <v>13657</v>
      </c>
      <c r="C8944" s="1154" t="s">
        <v>763</v>
      </c>
      <c r="D8944" s="1156">
        <v>1.6</v>
      </c>
    </row>
    <row r="8945" spans="1:4" ht="11.85" hidden="1" customHeight="1" outlineLevel="3">
      <c r="A8945" s="1154"/>
      <c r="B8945" s="1158" t="s">
        <v>13658</v>
      </c>
      <c r="C8945" s="1154" t="s">
        <v>763</v>
      </c>
      <c r="D8945" s="1156">
        <v>1.71</v>
      </c>
    </row>
    <row r="8946" spans="1:4" ht="11.85" hidden="1" customHeight="1" outlineLevel="3">
      <c r="A8946" s="1154"/>
      <c r="B8946" s="1158" t="s">
        <v>13659</v>
      </c>
      <c r="C8946" s="1154" t="s">
        <v>763</v>
      </c>
      <c r="D8946" s="1156">
        <v>1.89</v>
      </c>
    </row>
    <row r="8947" spans="1:4" ht="11.85" hidden="1" customHeight="1" outlineLevel="3">
      <c r="A8947" s="1154"/>
      <c r="B8947" s="1158" t="s">
        <v>13660</v>
      </c>
      <c r="C8947" s="1154" t="s">
        <v>763</v>
      </c>
      <c r="D8947" s="1156">
        <v>0.65</v>
      </c>
    </row>
    <row r="8948" spans="1:4" ht="11.85" hidden="1" customHeight="1" outlineLevel="3">
      <c r="A8948" s="1154"/>
      <c r="B8948" s="1158" t="s">
        <v>13661</v>
      </c>
      <c r="C8948" s="1154" t="s">
        <v>763</v>
      </c>
      <c r="D8948" s="1156">
        <v>2.2000000000000002</v>
      </c>
    </row>
    <row r="8949" spans="1:4" ht="11.85" hidden="1" customHeight="1" outlineLevel="3">
      <c r="A8949" s="1154" t="s">
        <v>13662</v>
      </c>
      <c r="B8949" s="1158" t="s">
        <v>13663</v>
      </c>
      <c r="C8949" s="1154" t="s">
        <v>763</v>
      </c>
      <c r="D8949" s="1156">
        <v>1.19</v>
      </c>
    </row>
    <row r="8950" spans="1:4" ht="11.85" hidden="1" customHeight="1" outlineLevel="3">
      <c r="A8950" s="1154" t="s">
        <v>13664</v>
      </c>
      <c r="B8950" s="1158" t="s">
        <v>13665</v>
      </c>
      <c r="C8950" s="1154" t="s">
        <v>763</v>
      </c>
      <c r="D8950" s="1156">
        <v>1.48</v>
      </c>
    </row>
    <row r="8951" spans="1:4" ht="11.85" hidden="1" customHeight="1" outlineLevel="3">
      <c r="A8951" s="1154" t="s">
        <v>13666</v>
      </c>
      <c r="B8951" s="1158" t="s">
        <v>13667</v>
      </c>
      <c r="C8951" s="1154" t="s">
        <v>763</v>
      </c>
      <c r="D8951" s="1156">
        <v>1.48</v>
      </c>
    </row>
    <row r="8952" spans="1:4" ht="11.85" hidden="1" customHeight="1" outlineLevel="3">
      <c r="A8952" s="1154" t="s">
        <v>13668</v>
      </c>
      <c r="B8952" s="1158" t="s">
        <v>13669</v>
      </c>
      <c r="C8952" s="1154" t="s">
        <v>763</v>
      </c>
      <c r="D8952" s="1156">
        <v>1.63</v>
      </c>
    </row>
    <row r="8953" spans="1:4" ht="11.85" hidden="1" customHeight="1" outlineLevel="3">
      <c r="A8953" s="1154" t="s">
        <v>13670</v>
      </c>
      <c r="B8953" s="1158" t="s">
        <v>13671</v>
      </c>
      <c r="C8953" s="1154" t="s">
        <v>763</v>
      </c>
      <c r="D8953" s="1156">
        <v>1.89</v>
      </c>
    </row>
    <row r="8954" spans="1:4" ht="11.85" hidden="1" customHeight="1" outlineLevel="3">
      <c r="A8954" s="1154" t="s">
        <v>13672</v>
      </c>
      <c r="B8954" s="1158" t="s">
        <v>13673</v>
      </c>
      <c r="C8954" s="1154" t="s">
        <v>763</v>
      </c>
      <c r="D8954" s="1156">
        <v>2.04</v>
      </c>
    </row>
    <row r="8955" spans="1:4" ht="11.85" hidden="1" customHeight="1" outlineLevel="2" collapsed="1">
      <c r="A8955" s="1140"/>
      <c r="B8955" s="1147">
        <v>1045</v>
      </c>
      <c r="C8955" s="1140"/>
      <c r="D8955" s="1141">
        <v>0.99</v>
      </c>
    </row>
    <row r="8956" spans="1:4" ht="11.85" hidden="1" customHeight="1" outlineLevel="3">
      <c r="A8956" s="1154"/>
      <c r="B8956" s="1158" t="s">
        <v>13674</v>
      </c>
      <c r="C8956" s="1154" t="s">
        <v>763</v>
      </c>
      <c r="D8956" s="1156">
        <v>0.99</v>
      </c>
    </row>
    <row r="8957" spans="1:4" ht="11.85" hidden="1" customHeight="1" outlineLevel="2" collapsed="1">
      <c r="A8957" s="1140"/>
      <c r="B8957" s="1147">
        <v>1069</v>
      </c>
      <c r="C8957" s="1140"/>
      <c r="D8957" s="1141">
        <v>1.55</v>
      </c>
    </row>
    <row r="8958" spans="1:4" ht="11.85" hidden="1" customHeight="1" outlineLevel="3">
      <c r="A8958" s="1160">
        <v>1066</v>
      </c>
      <c r="B8958" s="1158" t="s">
        <v>13675</v>
      </c>
      <c r="C8958" s="1154" t="s">
        <v>763</v>
      </c>
      <c r="D8958" s="1156">
        <v>1.4</v>
      </c>
    </row>
    <row r="8959" spans="1:4" ht="11.85" hidden="1" customHeight="1" outlineLevel="3">
      <c r="A8959" s="1154"/>
      <c r="B8959" s="1158" t="s">
        <v>13676</v>
      </c>
      <c r="C8959" s="1154" t="s">
        <v>763</v>
      </c>
      <c r="D8959" s="1156">
        <v>0.64</v>
      </c>
    </row>
    <row r="8960" spans="1:4" ht="11.85" hidden="1" customHeight="1" outlineLevel="3">
      <c r="A8960" s="1160">
        <v>1067</v>
      </c>
      <c r="B8960" s="1158" t="s">
        <v>13677</v>
      </c>
      <c r="C8960" s="1154" t="s">
        <v>763</v>
      </c>
      <c r="D8960" s="1156">
        <v>1.55</v>
      </c>
    </row>
    <row r="8961" spans="1:4" ht="11.85" hidden="1" customHeight="1" outlineLevel="3">
      <c r="A8961" s="1154"/>
      <c r="B8961" s="1158" t="s">
        <v>13678</v>
      </c>
      <c r="C8961" s="1154" t="s">
        <v>763</v>
      </c>
      <c r="D8961" s="1156">
        <v>0.71</v>
      </c>
    </row>
    <row r="8962" spans="1:4" ht="11.85" hidden="1" customHeight="1" outlineLevel="2" collapsed="1">
      <c r="A8962" s="1140"/>
      <c r="B8962" s="1147">
        <v>1347</v>
      </c>
      <c r="C8962" s="1140"/>
      <c r="D8962" s="1141">
        <v>0.55000000000000004</v>
      </c>
    </row>
    <row r="8963" spans="1:4" ht="11.85" hidden="1" customHeight="1" outlineLevel="3">
      <c r="A8963" s="1160">
        <v>1068</v>
      </c>
      <c r="B8963" s="1158" t="s">
        <v>13679</v>
      </c>
      <c r="C8963" s="1154" t="s">
        <v>763</v>
      </c>
      <c r="D8963" s="1156">
        <v>0.55000000000000004</v>
      </c>
    </row>
    <row r="8964" spans="1:4" ht="11.85" hidden="1" customHeight="1" outlineLevel="2" collapsed="1">
      <c r="A8964" s="1140"/>
      <c r="B8964" s="1147">
        <v>1399</v>
      </c>
      <c r="C8964" s="1140"/>
      <c r="D8964" s="1141">
        <v>2.58</v>
      </c>
    </row>
    <row r="8965" spans="1:4" ht="11.85" hidden="1" customHeight="1" outlineLevel="3">
      <c r="A8965" s="1154"/>
      <c r="B8965" s="1158" t="s">
        <v>13680</v>
      </c>
      <c r="C8965" s="1154" t="s">
        <v>763</v>
      </c>
      <c r="D8965" s="1156">
        <v>0.19</v>
      </c>
    </row>
    <row r="8966" spans="1:4" ht="11.85" hidden="1" customHeight="1" outlineLevel="3">
      <c r="A8966" s="1154"/>
      <c r="B8966" s="1158" t="s">
        <v>13681</v>
      </c>
      <c r="C8966" s="1154" t="s">
        <v>763</v>
      </c>
      <c r="D8966" s="1156">
        <v>2.58</v>
      </c>
    </row>
    <row r="8967" spans="1:4" ht="11.85" hidden="1" customHeight="1" outlineLevel="2" collapsed="1">
      <c r="A8967" s="1140"/>
      <c r="B8967" s="1143" t="s">
        <v>13682</v>
      </c>
      <c r="C8967" s="1140"/>
      <c r="D8967" s="1141">
        <v>0.53</v>
      </c>
    </row>
    <row r="8968" spans="1:4" ht="11.85" hidden="1" customHeight="1" outlineLevel="3">
      <c r="A8968" s="1154"/>
      <c r="B8968" s="1158" t="s">
        <v>13683</v>
      </c>
      <c r="C8968" s="1154" t="s">
        <v>763</v>
      </c>
      <c r="D8968" s="1156">
        <v>0.19</v>
      </c>
    </row>
    <row r="8969" spans="1:4" ht="11.85" hidden="1" customHeight="1" outlineLevel="3">
      <c r="A8969" s="1154"/>
      <c r="B8969" s="1158" t="s">
        <v>13684</v>
      </c>
      <c r="C8969" s="1154" t="s">
        <v>763</v>
      </c>
      <c r="D8969" s="1156">
        <v>0.36</v>
      </c>
    </row>
    <row r="8970" spans="1:4" ht="11.85" hidden="1" customHeight="1" outlineLevel="3">
      <c r="A8970" s="1154"/>
      <c r="B8970" s="1158" t="s">
        <v>13685</v>
      </c>
      <c r="C8970" s="1154" t="s">
        <v>763</v>
      </c>
      <c r="D8970" s="1156">
        <v>0.41</v>
      </c>
    </row>
    <row r="8971" spans="1:4" ht="11.85" hidden="1" customHeight="1" outlineLevel="3">
      <c r="A8971" s="1154"/>
      <c r="B8971" s="1158" t="s">
        <v>13686</v>
      </c>
      <c r="C8971" s="1154" t="s">
        <v>763</v>
      </c>
      <c r="D8971" s="1156">
        <v>0.43</v>
      </c>
    </row>
    <row r="8972" spans="1:4" ht="11.85" hidden="1" customHeight="1" outlineLevel="3">
      <c r="A8972" s="1154"/>
      <c r="B8972" s="1158" t="s">
        <v>13687</v>
      </c>
      <c r="C8972" s="1154" t="s">
        <v>763</v>
      </c>
      <c r="D8972" s="1156">
        <v>0.45</v>
      </c>
    </row>
    <row r="8973" spans="1:4" ht="11.85" hidden="1" customHeight="1" outlineLevel="3">
      <c r="A8973" s="1154"/>
      <c r="B8973" s="1158" t="s">
        <v>13688</v>
      </c>
      <c r="C8973" s="1154" t="s">
        <v>763</v>
      </c>
      <c r="D8973" s="1156">
        <v>0.46</v>
      </c>
    </row>
    <row r="8974" spans="1:4" ht="11.85" hidden="1" customHeight="1" outlineLevel="3">
      <c r="A8974" s="1154"/>
      <c r="B8974" s="1158" t="s">
        <v>13689</v>
      </c>
      <c r="C8974" s="1154" t="s">
        <v>763</v>
      </c>
      <c r="D8974" s="1156">
        <v>0.49</v>
      </c>
    </row>
    <row r="8975" spans="1:4" ht="11.85" hidden="1" customHeight="1" outlineLevel="3">
      <c r="A8975" s="1154"/>
      <c r="B8975" s="1158" t="s">
        <v>13690</v>
      </c>
      <c r="C8975" s="1154" t="s">
        <v>763</v>
      </c>
      <c r="D8975" s="1156">
        <v>0.14000000000000001</v>
      </c>
    </row>
    <row r="8976" spans="1:4" ht="11.85" hidden="1" customHeight="1" outlineLevel="3">
      <c r="A8976" s="1154"/>
      <c r="B8976" s="1158" t="s">
        <v>13691</v>
      </c>
      <c r="C8976" s="1154" t="s">
        <v>763</v>
      </c>
      <c r="D8976" s="1156">
        <v>0.2</v>
      </c>
    </row>
    <row r="8977" spans="1:4" ht="11.85" hidden="1" customHeight="1" outlineLevel="3">
      <c r="A8977" s="1154"/>
      <c r="B8977" s="1158" t="s">
        <v>13692</v>
      </c>
      <c r="C8977" s="1154" t="s">
        <v>763</v>
      </c>
      <c r="D8977" s="1156">
        <v>0.53</v>
      </c>
    </row>
    <row r="8978" spans="1:4" ht="11.85" hidden="1" customHeight="1" outlineLevel="2" collapsed="1">
      <c r="A8978" s="1140"/>
      <c r="B8978" s="1147">
        <v>1505</v>
      </c>
      <c r="C8978" s="1140"/>
      <c r="D8978" s="1141">
        <v>1.84</v>
      </c>
    </row>
    <row r="8979" spans="1:4" ht="11.85" hidden="1" customHeight="1" outlineLevel="3">
      <c r="A8979" s="1154"/>
      <c r="B8979" s="1158" t="s">
        <v>13693</v>
      </c>
      <c r="C8979" s="1154" t="s">
        <v>763</v>
      </c>
      <c r="D8979" s="1156">
        <v>1.84</v>
      </c>
    </row>
    <row r="8980" spans="1:4" ht="11.85" hidden="1" customHeight="1" outlineLevel="2" collapsed="1">
      <c r="A8980" s="1140"/>
      <c r="B8980" s="1147">
        <v>1508</v>
      </c>
      <c r="C8980" s="1140"/>
      <c r="D8980" s="1141">
        <v>1.91</v>
      </c>
    </row>
    <row r="8981" spans="1:4" ht="11.85" hidden="1" customHeight="1" outlineLevel="3">
      <c r="A8981" s="1160">
        <v>1069</v>
      </c>
      <c r="B8981" s="1158" t="s">
        <v>13694</v>
      </c>
      <c r="C8981" s="1154" t="s">
        <v>763</v>
      </c>
      <c r="D8981" s="1156">
        <v>1.91</v>
      </c>
    </row>
    <row r="8982" spans="1:4" ht="11.85" hidden="1" customHeight="1" outlineLevel="2" collapsed="1">
      <c r="A8982" s="1140"/>
      <c r="B8982" s="1147">
        <v>3151</v>
      </c>
      <c r="C8982" s="1140"/>
      <c r="D8982" s="1141">
        <v>0.39</v>
      </c>
    </row>
    <row r="8983" spans="1:4" ht="11.85" hidden="1" customHeight="1" outlineLevel="3">
      <c r="A8983" s="1160">
        <v>1070</v>
      </c>
      <c r="B8983" s="1158" t="s">
        <v>13695</v>
      </c>
      <c r="C8983" s="1154" t="s">
        <v>763</v>
      </c>
      <c r="D8983" s="1156">
        <v>0.39</v>
      </c>
    </row>
    <row r="8984" spans="1:4" ht="11.85" hidden="1" customHeight="1" outlineLevel="2" collapsed="1">
      <c r="A8984" s="1140"/>
      <c r="B8984" s="1143" t="s">
        <v>13696</v>
      </c>
      <c r="C8984" s="1140"/>
      <c r="D8984" s="1141">
        <v>0.88</v>
      </c>
    </row>
    <row r="8985" spans="1:4" ht="11.85" hidden="1" customHeight="1" outlineLevel="3">
      <c r="A8985" s="1154"/>
      <c r="B8985" s="1158" t="s">
        <v>13697</v>
      </c>
      <c r="C8985" s="1154" t="s">
        <v>763</v>
      </c>
      <c r="D8985" s="1156">
        <v>0.39</v>
      </c>
    </row>
    <row r="8986" spans="1:4" ht="11.85" hidden="1" customHeight="1" outlineLevel="3">
      <c r="A8986" s="1154"/>
      <c r="B8986" s="1158" t="s">
        <v>13698</v>
      </c>
      <c r="C8986" s="1154" t="s">
        <v>763</v>
      </c>
      <c r="D8986" s="1156">
        <v>0.15</v>
      </c>
    </row>
    <row r="8987" spans="1:4" ht="11.85" hidden="1" customHeight="1" outlineLevel="3">
      <c r="A8987" s="1154"/>
      <c r="B8987" s="1158" t="s">
        <v>13699</v>
      </c>
      <c r="C8987" s="1154" t="s">
        <v>763</v>
      </c>
      <c r="D8987" s="1156">
        <v>0.2</v>
      </c>
    </row>
    <row r="8988" spans="1:4" ht="11.85" hidden="1" customHeight="1" outlineLevel="3">
      <c r="A8988" s="1160">
        <v>1072</v>
      </c>
      <c r="B8988" s="1158" t="s">
        <v>13700</v>
      </c>
      <c r="C8988" s="1154" t="s">
        <v>763</v>
      </c>
      <c r="D8988" s="1156">
        <v>0.19</v>
      </c>
    </row>
    <row r="8989" spans="1:4" ht="11.85" hidden="1" customHeight="1" outlineLevel="3">
      <c r="A8989" s="1154"/>
      <c r="B8989" s="1158" t="s">
        <v>13701</v>
      </c>
      <c r="C8989" s="1154" t="s">
        <v>763</v>
      </c>
      <c r="D8989" s="1156">
        <v>0.17</v>
      </c>
    </row>
    <row r="8990" spans="1:4" ht="11.85" hidden="1" customHeight="1" outlineLevel="3">
      <c r="A8990" s="1154"/>
      <c r="B8990" s="1158" t="s">
        <v>13702</v>
      </c>
      <c r="C8990" s="1154" t="s">
        <v>763</v>
      </c>
      <c r="D8990" s="1156">
        <v>0.2</v>
      </c>
    </row>
    <row r="8991" spans="1:4" ht="11.85" hidden="1" customHeight="1" outlineLevel="3">
      <c r="A8991" s="1154"/>
      <c r="B8991" s="1158" t="s">
        <v>13703</v>
      </c>
      <c r="C8991" s="1154" t="s">
        <v>763</v>
      </c>
      <c r="D8991" s="1156">
        <v>0.42</v>
      </c>
    </row>
    <row r="8992" spans="1:4" ht="11.85" hidden="1" customHeight="1" outlineLevel="3">
      <c r="A8992" s="1160">
        <v>1071</v>
      </c>
      <c r="B8992" s="1158" t="s">
        <v>13704</v>
      </c>
      <c r="C8992" s="1154" t="s">
        <v>763</v>
      </c>
      <c r="D8992" s="1156">
        <v>0.66</v>
      </c>
    </row>
    <row r="8993" spans="1:4" ht="11.85" hidden="1" customHeight="1" outlineLevel="3">
      <c r="A8993" s="1154"/>
      <c r="B8993" s="1158" t="s">
        <v>13705</v>
      </c>
      <c r="C8993" s="1154" t="s">
        <v>763</v>
      </c>
      <c r="D8993" s="1156">
        <v>0.39</v>
      </c>
    </row>
    <row r="8994" spans="1:4" ht="11.85" hidden="1" customHeight="1" outlineLevel="3">
      <c r="A8994" s="1154"/>
      <c r="B8994" s="1158" t="s">
        <v>13706</v>
      </c>
      <c r="C8994" s="1154" t="s">
        <v>763</v>
      </c>
      <c r="D8994" s="1156">
        <v>0.56000000000000005</v>
      </c>
    </row>
    <row r="8995" spans="1:4" ht="11.85" hidden="1" customHeight="1" outlineLevel="3">
      <c r="A8995" s="1154"/>
      <c r="B8995" s="1158" t="s">
        <v>13707</v>
      </c>
      <c r="C8995" s="1154" t="s">
        <v>763</v>
      </c>
      <c r="D8995" s="1156">
        <v>0.57999999999999996</v>
      </c>
    </row>
    <row r="8996" spans="1:4" ht="11.85" hidden="1" customHeight="1" outlineLevel="3">
      <c r="A8996" s="1154"/>
      <c r="B8996" s="1158" t="s">
        <v>13708</v>
      </c>
      <c r="C8996" s="1154" t="s">
        <v>763</v>
      </c>
      <c r="D8996" s="1156">
        <v>0.56000000000000005</v>
      </c>
    </row>
    <row r="8997" spans="1:4" ht="11.85" hidden="1" customHeight="1" outlineLevel="3">
      <c r="A8997" s="1154"/>
      <c r="B8997" s="1158" t="s">
        <v>13709</v>
      </c>
      <c r="C8997" s="1154" t="s">
        <v>763</v>
      </c>
      <c r="D8997" s="1156">
        <v>0.88</v>
      </c>
    </row>
    <row r="8998" spans="1:4" ht="11.85" hidden="1" customHeight="1" outlineLevel="3">
      <c r="A8998" s="1154"/>
      <c r="B8998" s="1158" t="s">
        <v>13710</v>
      </c>
      <c r="C8998" s="1154" t="s">
        <v>763</v>
      </c>
      <c r="D8998" s="1156">
        <v>0.7</v>
      </c>
    </row>
    <row r="8999" spans="1:4" ht="11.85" hidden="1" customHeight="1" outlineLevel="3">
      <c r="A8999" s="1154" t="s">
        <v>13711</v>
      </c>
      <c r="B8999" s="1158" t="s">
        <v>13712</v>
      </c>
      <c r="C8999" s="1154" t="s">
        <v>763</v>
      </c>
      <c r="D8999" s="1156">
        <v>0.57999999999999996</v>
      </c>
    </row>
    <row r="9000" spans="1:4" ht="11.85" hidden="1" customHeight="1" outlineLevel="3">
      <c r="A9000" s="1154" t="s">
        <v>13713</v>
      </c>
      <c r="B9000" s="1158" t="s">
        <v>13714</v>
      </c>
      <c r="C9000" s="1154" t="s">
        <v>763</v>
      </c>
      <c r="D9000" s="1156">
        <v>0.46</v>
      </c>
    </row>
    <row r="9001" spans="1:4" ht="11.85" hidden="1" customHeight="1" outlineLevel="2" collapsed="1">
      <c r="A9001" s="1140"/>
      <c r="B9001" s="1143" t="s">
        <v>13715</v>
      </c>
      <c r="C9001" s="1140"/>
      <c r="D9001" s="1141">
        <v>0.9</v>
      </c>
    </row>
    <row r="9002" spans="1:4" ht="11.85" hidden="1" customHeight="1" outlineLevel="3">
      <c r="A9002" s="1160">
        <v>1075</v>
      </c>
      <c r="B9002" s="1158" t="s">
        <v>13716</v>
      </c>
      <c r="C9002" s="1154" t="s">
        <v>763</v>
      </c>
      <c r="D9002" s="1156">
        <v>0.28999999999999998</v>
      </c>
    </row>
    <row r="9003" spans="1:4" ht="11.85" hidden="1" customHeight="1" outlineLevel="3">
      <c r="A9003" s="1154"/>
      <c r="B9003" s="1158" t="s">
        <v>13717</v>
      </c>
      <c r="C9003" s="1154" t="s">
        <v>763</v>
      </c>
      <c r="D9003" s="1156">
        <v>0.67</v>
      </c>
    </row>
    <row r="9004" spans="1:4" ht="11.85" hidden="1" customHeight="1" outlineLevel="3">
      <c r="A9004" s="1160">
        <v>1073</v>
      </c>
      <c r="B9004" s="1158" t="s">
        <v>13718</v>
      </c>
      <c r="C9004" s="1154" t="s">
        <v>763</v>
      </c>
      <c r="D9004" s="1156">
        <v>0.38</v>
      </c>
    </row>
    <row r="9005" spans="1:4" ht="11.85" hidden="1" customHeight="1" outlineLevel="3">
      <c r="A9005" s="1154"/>
      <c r="B9005" s="1158" t="s">
        <v>13719</v>
      </c>
      <c r="C9005" s="1154" t="s">
        <v>763</v>
      </c>
      <c r="D9005" s="1156">
        <v>0.78</v>
      </c>
    </row>
    <row r="9006" spans="1:4" ht="11.85" hidden="1" customHeight="1" outlineLevel="3">
      <c r="A9006" s="1154"/>
      <c r="B9006" s="1158" t="s">
        <v>13720</v>
      </c>
      <c r="C9006" s="1154" t="s">
        <v>763</v>
      </c>
      <c r="D9006" s="1156">
        <v>0.35</v>
      </c>
    </row>
    <row r="9007" spans="1:4" ht="11.85" hidden="1" customHeight="1" outlineLevel="3">
      <c r="A9007" s="1160">
        <v>1074</v>
      </c>
      <c r="B9007" s="1158" t="s">
        <v>13721</v>
      </c>
      <c r="C9007" s="1154" t="s">
        <v>763</v>
      </c>
      <c r="D9007" s="1156">
        <v>0.9</v>
      </c>
    </row>
    <row r="9008" spans="1:4" ht="11.85" hidden="1" customHeight="1" outlineLevel="3">
      <c r="A9008" s="1154"/>
      <c r="B9008" s="1158" t="s">
        <v>13722</v>
      </c>
      <c r="C9008" s="1154" t="s">
        <v>763</v>
      </c>
      <c r="D9008" s="1156">
        <v>0.51</v>
      </c>
    </row>
    <row r="9009" spans="1:4" ht="11.85" hidden="1" customHeight="1" outlineLevel="3">
      <c r="A9009" s="1154"/>
      <c r="B9009" s="1158" t="s">
        <v>13723</v>
      </c>
      <c r="C9009" s="1154" t="s">
        <v>763</v>
      </c>
      <c r="D9009" s="1156">
        <v>0.37</v>
      </c>
    </row>
    <row r="9010" spans="1:4" ht="11.85" hidden="1" customHeight="1" outlineLevel="3">
      <c r="A9010" s="1154"/>
      <c r="B9010" s="1158" t="s">
        <v>13724</v>
      </c>
      <c r="C9010" s="1154" t="s">
        <v>763</v>
      </c>
      <c r="D9010" s="1156">
        <v>0.8</v>
      </c>
    </row>
    <row r="9011" spans="1:4" ht="11.85" hidden="1" customHeight="1" outlineLevel="3">
      <c r="A9011" s="1154"/>
      <c r="B9011" s="1158" t="s">
        <v>13725</v>
      </c>
      <c r="C9011" s="1154" t="s">
        <v>763</v>
      </c>
      <c r="D9011" s="1156">
        <v>0.52</v>
      </c>
    </row>
    <row r="9012" spans="1:4" ht="11.85" hidden="1" customHeight="1" outlineLevel="3">
      <c r="A9012" s="1154"/>
      <c r="B9012" s="1158" t="s">
        <v>13726</v>
      </c>
      <c r="C9012" s="1154" t="s">
        <v>763</v>
      </c>
      <c r="D9012" s="1156">
        <v>0.37</v>
      </c>
    </row>
    <row r="9013" spans="1:4" ht="11.85" hidden="1" customHeight="1" outlineLevel="3">
      <c r="A9013" s="1154"/>
      <c r="B9013" s="1158" t="s">
        <v>13727</v>
      </c>
      <c r="C9013" s="1154" t="s">
        <v>763</v>
      </c>
      <c r="D9013" s="1156">
        <v>0.61</v>
      </c>
    </row>
    <row r="9014" spans="1:4" ht="11.85" hidden="1" customHeight="1" outlineLevel="2" collapsed="1">
      <c r="A9014" s="1140"/>
      <c r="B9014" s="1143" t="s">
        <v>13728</v>
      </c>
      <c r="C9014" s="1140"/>
      <c r="D9014" s="1141">
        <v>1.23</v>
      </c>
    </row>
    <row r="9015" spans="1:4" ht="11.85" hidden="1" customHeight="1" outlineLevel="3">
      <c r="A9015" s="1160">
        <v>1076</v>
      </c>
      <c r="B9015" s="1158" t="s">
        <v>13729</v>
      </c>
      <c r="C9015" s="1154" t="s">
        <v>763</v>
      </c>
      <c r="D9015" s="1156">
        <v>1.23</v>
      </c>
    </row>
    <row r="9016" spans="1:4" ht="11.85" hidden="1" customHeight="1" outlineLevel="3">
      <c r="A9016" s="1154"/>
      <c r="B9016" s="1158" t="s">
        <v>13730</v>
      </c>
      <c r="C9016" s="1154" t="s">
        <v>763</v>
      </c>
      <c r="D9016" s="1156">
        <v>0.8</v>
      </c>
    </row>
    <row r="9017" spans="1:4" ht="11.85" hidden="1" customHeight="1" outlineLevel="3">
      <c r="A9017" s="1154"/>
      <c r="B9017" s="1158" t="s">
        <v>13731</v>
      </c>
      <c r="C9017" s="1154" t="s">
        <v>763</v>
      </c>
      <c r="D9017" s="1156">
        <v>0.68</v>
      </c>
    </row>
    <row r="9018" spans="1:4" ht="11.85" hidden="1" customHeight="1" outlineLevel="3">
      <c r="A9018" s="1154"/>
      <c r="B9018" s="1158" t="s">
        <v>13732</v>
      </c>
      <c r="C9018" s="1154" t="s">
        <v>763</v>
      </c>
      <c r="D9018" s="1156">
        <v>0.56999999999999995</v>
      </c>
    </row>
    <row r="9019" spans="1:4" ht="11.85" hidden="1" customHeight="1" outlineLevel="3">
      <c r="A9019" s="1154"/>
      <c r="B9019" s="1158" t="s">
        <v>13733</v>
      </c>
      <c r="C9019" s="1154" t="s">
        <v>763</v>
      </c>
      <c r="D9019" s="1156">
        <v>0.63</v>
      </c>
    </row>
    <row r="9020" spans="1:4" ht="11.85" hidden="1" customHeight="1" outlineLevel="3">
      <c r="A9020" s="1154"/>
      <c r="B9020" s="1158" t="s">
        <v>13734</v>
      </c>
      <c r="C9020" s="1154" t="s">
        <v>763</v>
      </c>
      <c r="D9020" s="1156">
        <v>0.88</v>
      </c>
    </row>
    <row r="9021" spans="1:4" ht="11.85" hidden="1" customHeight="1" outlineLevel="3">
      <c r="A9021" s="1154"/>
      <c r="B9021" s="1158" t="s">
        <v>13735</v>
      </c>
      <c r="C9021" s="1154" t="s">
        <v>763</v>
      </c>
      <c r="D9021" s="1156">
        <v>0.7</v>
      </c>
    </row>
    <row r="9022" spans="1:4" ht="11.85" hidden="1" customHeight="1" outlineLevel="2" collapsed="1">
      <c r="A9022" s="1140"/>
      <c r="B9022" s="1147">
        <v>3306</v>
      </c>
      <c r="C9022" s="1140"/>
      <c r="D9022" s="1141">
        <v>2.48</v>
      </c>
    </row>
    <row r="9023" spans="1:4" ht="11.85" hidden="1" customHeight="1" outlineLevel="3">
      <c r="A9023" s="1160">
        <v>1077</v>
      </c>
      <c r="B9023" s="1158" t="s">
        <v>13736</v>
      </c>
      <c r="C9023" s="1154" t="s">
        <v>763</v>
      </c>
      <c r="D9023" s="1156">
        <v>1.58</v>
      </c>
    </row>
    <row r="9024" spans="1:4" ht="11.85" hidden="1" customHeight="1" outlineLevel="3">
      <c r="A9024" s="1160">
        <v>1078</v>
      </c>
      <c r="B9024" s="1158" t="s">
        <v>13737</v>
      </c>
      <c r="C9024" s="1154" t="s">
        <v>763</v>
      </c>
      <c r="D9024" s="1156">
        <v>1.01</v>
      </c>
    </row>
    <row r="9025" spans="1:4" ht="11.85" hidden="1" customHeight="1" outlineLevel="3">
      <c r="A9025" s="1154"/>
      <c r="B9025" s="1158" t="s">
        <v>13738</v>
      </c>
      <c r="C9025" s="1154" t="s">
        <v>763</v>
      </c>
      <c r="D9025" s="1156">
        <v>1.74</v>
      </c>
    </row>
    <row r="9026" spans="1:4" ht="11.85" hidden="1" customHeight="1" outlineLevel="3">
      <c r="A9026" s="1154"/>
      <c r="B9026" s="1158" t="s">
        <v>13739</v>
      </c>
      <c r="C9026" s="1154" t="s">
        <v>763</v>
      </c>
      <c r="D9026" s="1156">
        <v>1.1100000000000001</v>
      </c>
    </row>
    <row r="9027" spans="1:4" ht="11.85" hidden="1" customHeight="1" outlineLevel="3">
      <c r="A9027" s="1154"/>
      <c r="B9027" s="1158" t="s">
        <v>13740</v>
      </c>
      <c r="C9027" s="1154" t="s">
        <v>763</v>
      </c>
      <c r="D9027" s="1156">
        <v>1.91</v>
      </c>
    </row>
    <row r="9028" spans="1:4" ht="11.85" hidden="1" customHeight="1" outlineLevel="3">
      <c r="A9028" s="1154"/>
      <c r="B9028" s="1158" t="s">
        <v>13741</v>
      </c>
      <c r="C9028" s="1154" t="s">
        <v>763</v>
      </c>
      <c r="D9028" s="1156">
        <v>1.21</v>
      </c>
    </row>
    <row r="9029" spans="1:4" ht="11.85" hidden="1" customHeight="1" outlineLevel="3">
      <c r="A9029" s="1154"/>
      <c r="B9029" s="1158" t="s">
        <v>13742</v>
      </c>
      <c r="C9029" s="1154" t="s">
        <v>763</v>
      </c>
      <c r="D9029" s="1156">
        <v>2.17</v>
      </c>
    </row>
    <row r="9030" spans="1:4" ht="11.85" hidden="1" customHeight="1" outlineLevel="3">
      <c r="A9030" s="1154"/>
      <c r="B9030" s="1158" t="s">
        <v>13743</v>
      </c>
      <c r="C9030" s="1154" t="s">
        <v>763</v>
      </c>
      <c r="D9030" s="1156">
        <v>1.37</v>
      </c>
    </row>
    <row r="9031" spans="1:4" ht="11.85" hidden="1" customHeight="1" outlineLevel="3">
      <c r="A9031" s="1154"/>
      <c r="B9031" s="1158" t="s">
        <v>13744</v>
      </c>
      <c r="C9031" s="1154" t="s">
        <v>763</v>
      </c>
      <c r="D9031" s="1156">
        <v>2.48</v>
      </c>
    </row>
    <row r="9032" spans="1:4" ht="11.85" hidden="1" customHeight="1" outlineLevel="3">
      <c r="A9032" s="1154"/>
      <c r="B9032" s="1158" t="s">
        <v>13745</v>
      </c>
      <c r="C9032" s="1154" t="s">
        <v>763</v>
      </c>
      <c r="D9032" s="1156">
        <v>1.55</v>
      </c>
    </row>
    <row r="9033" spans="1:4" ht="11.85" hidden="1" customHeight="1" outlineLevel="2" collapsed="1">
      <c r="A9033" s="1140"/>
      <c r="B9033" s="1147">
        <v>3308</v>
      </c>
      <c r="C9033" s="1140"/>
      <c r="D9033" s="1141">
        <v>2.0699999999999998</v>
      </c>
    </row>
    <row r="9034" spans="1:4" ht="11.85" hidden="1" customHeight="1" outlineLevel="3">
      <c r="A9034" s="1154"/>
      <c r="B9034" s="1158" t="s">
        <v>13746</v>
      </c>
      <c r="C9034" s="1154" t="s">
        <v>763</v>
      </c>
      <c r="D9034" s="1156">
        <v>1.84</v>
      </c>
    </row>
    <row r="9035" spans="1:4" ht="11.85" hidden="1" customHeight="1" outlineLevel="3">
      <c r="A9035" s="1154"/>
      <c r="B9035" s="1158" t="s">
        <v>13747</v>
      </c>
      <c r="C9035" s="1154" t="s">
        <v>763</v>
      </c>
      <c r="D9035" s="1156">
        <v>1.23</v>
      </c>
    </row>
    <row r="9036" spans="1:4" ht="11.85" hidden="1" customHeight="1" outlineLevel="3">
      <c r="A9036" s="1154"/>
      <c r="B9036" s="1158" t="s">
        <v>13748</v>
      </c>
      <c r="C9036" s="1154" t="s">
        <v>763</v>
      </c>
      <c r="D9036" s="1156">
        <v>2.0699999999999998</v>
      </c>
    </row>
    <row r="9037" spans="1:4" ht="11.85" hidden="1" customHeight="1" outlineLevel="3">
      <c r="A9037" s="1154"/>
      <c r="B9037" s="1158" t="s">
        <v>13749</v>
      </c>
      <c r="C9037" s="1154" t="s">
        <v>763</v>
      </c>
      <c r="D9037" s="1156">
        <v>1.31</v>
      </c>
    </row>
    <row r="9038" spans="1:4" ht="11.85" hidden="1" customHeight="1" outlineLevel="2" collapsed="1">
      <c r="A9038" s="1140"/>
      <c r="B9038" s="1147">
        <v>3309</v>
      </c>
      <c r="C9038" s="1140"/>
      <c r="D9038" s="1141">
        <v>3.31</v>
      </c>
    </row>
    <row r="9039" spans="1:4" ht="11.85" hidden="1" customHeight="1" outlineLevel="3">
      <c r="A9039" s="1160">
        <v>1079</v>
      </c>
      <c r="B9039" s="1158" t="s">
        <v>13750</v>
      </c>
      <c r="C9039" s="1154" t="s">
        <v>763</v>
      </c>
      <c r="D9039" s="1156">
        <v>2.1800000000000002</v>
      </c>
    </row>
    <row r="9040" spans="1:4" ht="11.85" hidden="1" customHeight="1" outlineLevel="3">
      <c r="A9040" s="1160">
        <v>1080</v>
      </c>
      <c r="B9040" s="1158" t="s">
        <v>13751</v>
      </c>
      <c r="C9040" s="1154" t="s">
        <v>763</v>
      </c>
      <c r="D9040" s="1156">
        <v>1.53</v>
      </c>
    </row>
    <row r="9041" spans="1:4" ht="11.85" hidden="1" customHeight="1" outlineLevel="3">
      <c r="A9041" s="1154"/>
      <c r="B9041" s="1158" t="s">
        <v>13752</v>
      </c>
      <c r="C9041" s="1154" t="s">
        <v>763</v>
      </c>
      <c r="D9041" s="1156">
        <v>2.35</v>
      </c>
    </row>
    <row r="9042" spans="1:4" ht="11.85" hidden="1" customHeight="1" outlineLevel="3">
      <c r="A9042" s="1154"/>
      <c r="B9042" s="1158" t="s">
        <v>13753</v>
      </c>
      <c r="C9042" s="1154" t="s">
        <v>763</v>
      </c>
      <c r="D9042" s="1156">
        <v>1.51</v>
      </c>
    </row>
    <row r="9043" spans="1:4" ht="11.85" hidden="1" customHeight="1" outlineLevel="3">
      <c r="A9043" s="1154"/>
      <c r="B9043" s="1158" t="s">
        <v>13754</v>
      </c>
      <c r="C9043" s="1154" t="s">
        <v>763</v>
      </c>
      <c r="D9043" s="1156">
        <v>2.58</v>
      </c>
    </row>
    <row r="9044" spans="1:4" ht="11.85" hidden="1" customHeight="1" outlineLevel="3">
      <c r="A9044" s="1154"/>
      <c r="B9044" s="1158" t="s">
        <v>13755</v>
      </c>
      <c r="C9044" s="1154" t="s">
        <v>763</v>
      </c>
      <c r="D9044" s="1156">
        <v>1.59</v>
      </c>
    </row>
    <row r="9045" spans="1:4" ht="11.85" hidden="1" customHeight="1" outlineLevel="3">
      <c r="A9045" s="1154"/>
      <c r="B9045" s="1158" t="s">
        <v>13756</v>
      </c>
      <c r="C9045" s="1154" t="s">
        <v>763</v>
      </c>
      <c r="D9045" s="1156">
        <v>3</v>
      </c>
    </row>
    <row r="9046" spans="1:4" ht="11.85" hidden="1" customHeight="1" outlineLevel="3">
      <c r="A9046" s="1154"/>
      <c r="B9046" s="1158" t="s">
        <v>13757</v>
      </c>
      <c r="C9046" s="1154" t="s">
        <v>763</v>
      </c>
      <c r="D9046" s="1156">
        <v>1.83</v>
      </c>
    </row>
    <row r="9047" spans="1:4" ht="11.85" hidden="1" customHeight="1" outlineLevel="3">
      <c r="A9047" s="1154"/>
      <c r="B9047" s="1158" t="s">
        <v>13758</v>
      </c>
      <c r="C9047" s="1154" t="s">
        <v>763</v>
      </c>
      <c r="D9047" s="1156">
        <v>3.31</v>
      </c>
    </row>
    <row r="9048" spans="1:4" ht="11.85" hidden="1" customHeight="1" outlineLevel="3">
      <c r="A9048" s="1154"/>
      <c r="B9048" s="1158" t="s">
        <v>13759</v>
      </c>
      <c r="C9048" s="1154" t="s">
        <v>763</v>
      </c>
      <c r="D9048" s="1156">
        <v>2.0299999999999998</v>
      </c>
    </row>
    <row r="9049" spans="1:4" ht="11.85" hidden="1" customHeight="1" outlineLevel="2" collapsed="1">
      <c r="A9049" s="1140"/>
      <c r="B9049" s="1147">
        <v>3317</v>
      </c>
      <c r="C9049" s="1140"/>
      <c r="D9049" s="1141">
        <v>1.97</v>
      </c>
    </row>
    <row r="9050" spans="1:4" ht="11.85" hidden="1" customHeight="1" outlineLevel="3">
      <c r="A9050" s="1154"/>
      <c r="B9050" s="1158" t="s">
        <v>13760</v>
      </c>
      <c r="C9050" s="1154" t="s">
        <v>763</v>
      </c>
      <c r="D9050" s="1156">
        <v>1.49</v>
      </c>
    </row>
    <row r="9051" spans="1:4" ht="11.85" hidden="1" customHeight="1" outlineLevel="3">
      <c r="A9051" s="1160">
        <v>1081</v>
      </c>
      <c r="B9051" s="1158" t="s">
        <v>13761</v>
      </c>
      <c r="C9051" s="1154" t="s">
        <v>763</v>
      </c>
      <c r="D9051" s="1156">
        <v>1.47</v>
      </c>
    </row>
    <row r="9052" spans="1:4" ht="11.85" hidden="1" customHeight="1" outlineLevel="3">
      <c r="A9052" s="1160">
        <v>1082</v>
      </c>
      <c r="B9052" s="1158" t="s">
        <v>13762</v>
      </c>
      <c r="C9052" s="1154" t="s">
        <v>763</v>
      </c>
      <c r="D9052" s="1156">
        <v>1.48</v>
      </c>
    </row>
    <row r="9053" spans="1:4" ht="11.85" hidden="1" customHeight="1" outlineLevel="3">
      <c r="A9053" s="1154"/>
      <c r="B9053" s="1158" t="s">
        <v>13763</v>
      </c>
      <c r="C9053" s="1154" t="s">
        <v>763</v>
      </c>
      <c r="D9053" s="1156">
        <v>1.54</v>
      </c>
    </row>
    <row r="9054" spans="1:4" ht="11.85" hidden="1" customHeight="1" outlineLevel="3">
      <c r="A9054" s="1154"/>
      <c r="B9054" s="1158" t="s">
        <v>13764</v>
      </c>
      <c r="C9054" s="1154" t="s">
        <v>763</v>
      </c>
      <c r="D9054" s="1156">
        <v>1.67</v>
      </c>
    </row>
    <row r="9055" spans="1:4" ht="11.85" hidden="1" customHeight="1" outlineLevel="3">
      <c r="A9055" s="1154"/>
      <c r="B9055" s="1158" t="s">
        <v>13765</v>
      </c>
      <c r="C9055" s="1154" t="s">
        <v>763</v>
      </c>
      <c r="D9055" s="1156">
        <v>1.97</v>
      </c>
    </row>
    <row r="9056" spans="1:4" ht="11.85" hidden="1" customHeight="1" outlineLevel="3">
      <c r="A9056" s="1154"/>
      <c r="B9056" s="1158" t="s">
        <v>13766</v>
      </c>
      <c r="C9056" s="1154" t="s">
        <v>763</v>
      </c>
      <c r="D9056" s="1156">
        <v>0.88</v>
      </c>
    </row>
    <row r="9057" spans="1:4" ht="11.85" hidden="1" customHeight="1" outlineLevel="2" collapsed="1">
      <c r="A9057" s="1140"/>
      <c r="B9057" s="1147">
        <v>3318</v>
      </c>
      <c r="C9057" s="1140"/>
      <c r="D9057" s="1141">
        <v>1.79</v>
      </c>
    </row>
    <row r="9058" spans="1:4" ht="11.85" hidden="1" customHeight="1" outlineLevel="3">
      <c r="A9058" s="1154"/>
      <c r="B9058" s="1158" t="s">
        <v>13767</v>
      </c>
      <c r="C9058" s="1154" t="s">
        <v>763</v>
      </c>
      <c r="D9058" s="1156">
        <v>1.41</v>
      </c>
    </row>
    <row r="9059" spans="1:4" ht="11.85" hidden="1" customHeight="1" outlineLevel="3">
      <c r="A9059" s="1154"/>
      <c r="B9059" s="1158" t="s">
        <v>13768</v>
      </c>
      <c r="C9059" s="1154" t="s">
        <v>763</v>
      </c>
      <c r="D9059" s="1156">
        <v>1.47</v>
      </c>
    </row>
    <row r="9060" spans="1:4" ht="11.85" hidden="1" customHeight="1" outlineLevel="3">
      <c r="A9060" s="1154"/>
      <c r="B9060" s="1158" t="s">
        <v>13769</v>
      </c>
      <c r="C9060" s="1154" t="s">
        <v>763</v>
      </c>
      <c r="D9060" s="1156">
        <v>1.54</v>
      </c>
    </row>
    <row r="9061" spans="1:4" ht="11.85" hidden="1" customHeight="1" outlineLevel="3">
      <c r="A9061" s="1154"/>
      <c r="B9061" s="1158" t="s">
        <v>13770</v>
      </c>
      <c r="C9061" s="1154" t="s">
        <v>763</v>
      </c>
      <c r="D9061" s="1156">
        <v>1.79</v>
      </c>
    </row>
    <row r="9062" spans="1:4" ht="11.85" hidden="1" customHeight="1" outlineLevel="3">
      <c r="A9062" s="1154"/>
      <c r="B9062" s="1158" t="s">
        <v>13771</v>
      </c>
      <c r="C9062" s="1154" t="s">
        <v>763</v>
      </c>
      <c r="D9062" s="1156">
        <v>1.7</v>
      </c>
    </row>
    <row r="9063" spans="1:4" ht="11.85" hidden="1" customHeight="1" outlineLevel="3">
      <c r="A9063" s="1154"/>
      <c r="B9063" s="1158" t="s">
        <v>13772</v>
      </c>
      <c r="C9063" s="1154" t="s">
        <v>763</v>
      </c>
      <c r="D9063" s="1156">
        <v>1.1200000000000001</v>
      </c>
    </row>
    <row r="9064" spans="1:4" ht="11.85" hidden="1" customHeight="1" outlineLevel="2" collapsed="1">
      <c r="A9064" s="1140"/>
      <c r="B9064" s="1147">
        <v>3320</v>
      </c>
      <c r="C9064" s="1140"/>
      <c r="D9064" s="1141">
        <v>2.17</v>
      </c>
    </row>
    <row r="9065" spans="1:4" ht="11.85" hidden="1" customHeight="1" outlineLevel="3">
      <c r="A9065" s="1160">
        <v>1083</v>
      </c>
      <c r="B9065" s="1158" t="s">
        <v>13773</v>
      </c>
      <c r="C9065" s="1154" t="s">
        <v>763</v>
      </c>
      <c r="D9065" s="1156">
        <v>1.42</v>
      </c>
    </row>
    <row r="9066" spans="1:4" ht="11.85" hidden="1" customHeight="1" outlineLevel="3">
      <c r="A9066" s="1154"/>
      <c r="B9066" s="1158" t="s">
        <v>13774</v>
      </c>
      <c r="C9066" s="1154" t="s">
        <v>763</v>
      </c>
      <c r="D9066" s="1156">
        <v>1.52</v>
      </c>
    </row>
    <row r="9067" spans="1:4" ht="11.85" hidden="1" customHeight="1" outlineLevel="3">
      <c r="A9067" s="1154"/>
      <c r="B9067" s="1158" t="s">
        <v>13775</v>
      </c>
      <c r="C9067" s="1154" t="s">
        <v>763</v>
      </c>
      <c r="D9067" s="1156">
        <v>1.6</v>
      </c>
    </row>
    <row r="9068" spans="1:4" ht="11.85" hidden="1" customHeight="1" outlineLevel="3">
      <c r="A9068" s="1154"/>
      <c r="B9068" s="1158" t="s">
        <v>13776</v>
      </c>
      <c r="C9068" s="1154" t="s">
        <v>763</v>
      </c>
      <c r="D9068" s="1156">
        <v>1.96</v>
      </c>
    </row>
    <row r="9069" spans="1:4" ht="11.85" hidden="1" customHeight="1" outlineLevel="3">
      <c r="A9069" s="1154"/>
      <c r="B9069" s="1158" t="s">
        <v>13777</v>
      </c>
      <c r="C9069" s="1154" t="s">
        <v>763</v>
      </c>
      <c r="D9069" s="1156">
        <v>2.17</v>
      </c>
    </row>
    <row r="9070" spans="1:4" ht="11.85" hidden="1" customHeight="1" outlineLevel="2">
      <c r="A9070" s="1140"/>
      <c r="B9070" s="1147">
        <v>6670</v>
      </c>
      <c r="C9070" s="1140"/>
      <c r="D9070" s="1141">
        <v>2.56</v>
      </c>
    </row>
    <row r="9071" spans="1:4" ht="11.85" hidden="1" customHeight="1" outlineLevel="3">
      <c r="A9071" s="1160">
        <v>1063</v>
      </c>
      <c r="B9071" s="1158" t="s">
        <v>13778</v>
      </c>
      <c r="C9071" s="1154" t="s">
        <v>763</v>
      </c>
      <c r="D9071" s="1156">
        <v>1.34</v>
      </c>
    </row>
    <row r="9072" spans="1:4" ht="11.85" hidden="1" customHeight="1" outlineLevel="3">
      <c r="A9072" s="1154"/>
      <c r="B9072" s="1158" t="s">
        <v>13779</v>
      </c>
      <c r="C9072" s="1154" t="s">
        <v>763</v>
      </c>
      <c r="D9072" s="1156">
        <v>1.58</v>
      </c>
    </row>
    <row r="9073" spans="1:4" ht="11.85" hidden="1" customHeight="1" outlineLevel="3">
      <c r="A9073" s="1154"/>
      <c r="B9073" s="1158" t="s">
        <v>13780</v>
      </c>
      <c r="C9073" s="1154" t="s">
        <v>763</v>
      </c>
      <c r="D9073" s="1156">
        <v>2.56</v>
      </c>
    </row>
    <row r="9074" spans="1:4" ht="11.85" hidden="1" customHeight="1" outlineLevel="1" collapsed="1">
      <c r="A9074" s="1140"/>
      <c r="B9074" s="1142" t="s">
        <v>13781</v>
      </c>
      <c r="C9074" s="1140"/>
      <c r="D9074" s="1141">
        <v>36.159999999999997</v>
      </c>
    </row>
    <row r="9075" spans="1:4" ht="11.85" hidden="1" customHeight="1" outlineLevel="2">
      <c r="A9075" s="1154" t="s">
        <v>13782</v>
      </c>
      <c r="B9075" s="1157" t="s">
        <v>13783</v>
      </c>
      <c r="C9075" s="1154" t="s">
        <v>763</v>
      </c>
      <c r="D9075" s="1156">
        <v>15.18</v>
      </c>
    </row>
    <row r="9076" spans="1:4" ht="11.85" hidden="1" customHeight="1" outlineLevel="2">
      <c r="A9076" s="1154" t="s">
        <v>13784</v>
      </c>
      <c r="B9076" s="1157" t="s">
        <v>13785</v>
      </c>
      <c r="C9076" s="1154" t="s">
        <v>763</v>
      </c>
      <c r="D9076" s="1156">
        <v>17.18</v>
      </c>
    </row>
    <row r="9077" spans="1:4" ht="11.85" hidden="1" customHeight="1" outlineLevel="2">
      <c r="A9077" s="1154" t="s">
        <v>13786</v>
      </c>
      <c r="B9077" s="1157" t="s">
        <v>13787</v>
      </c>
      <c r="C9077" s="1154" t="s">
        <v>763</v>
      </c>
      <c r="D9077" s="1156">
        <v>7.07</v>
      </c>
    </row>
    <row r="9078" spans="1:4" ht="11.85" hidden="1" customHeight="1" outlineLevel="2">
      <c r="A9078" s="1154" t="s">
        <v>13788</v>
      </c>
      <c r="B9078" s="1157" t="s">
        <v>13789</v>
      </c>
      <c r="C9078" s="1154" t="s">
        <v>763</v>
      </c>
      <c r="D9078" s="1156">
        <v>7.56</v>
      </c>
    </row>
    <row r="9079" spans="1:4" ht="11.85" hidden="1" customHeight="1" outlineLevel="2">
      <c r="A9079" s="1154" t="s">
        <v>13790</v>
      </c>
      <c r="B9079" s="1157" t="s">
        <v>13791</v>
      </c>
      <c r="C9079" s="1154" t="s">
        <v>763</v>
      </c>
      <c r="D9079" s="1156">
        <v>4.6900000000000004</v>
      </c>
    </row>
    <row r="9080" spans="1:4" ht="11.85" hidden="1" customHeight="1" outlineLevel="2">
      <c r="A9080" s="1154" t="s">
        <v>13792</v>
      </c>
      <c r="B9080" s="1157" t="s">
        <v>13793</v>
      </c>
      <c r="C9080" s="1154" t="s">
        <v>763</v>
      </c>
      <c r="D9080" s="1156">
        <v>3.93</v>
      </c>
    </row>
    <row r="9081" spans="1:4" ht="11.85" hidden="1" customHeight="1" outlineLevel="2">
      <c r="A9081" s="1154" t="s">
        <v>13794</v>
      </c>
      <c r="B9081" s="1157" t="s">
        <v>13795</v>
      </c>
      <c r="C9081" s="1154" t="s">
        <v>763</v>
      </c>
      <c r="D9081" s="1156">
        <v>3.57</v>
      </c>
    </row>
    <row r="9082" spans="1:4" ht="11.85" hidden="1" customHeight="1" outlineLevel="2">
      <c r="A9082" s="1154" t="s">
        <v>13796</v>
      </c>
      <c r="B9082" s="1157" t="s">
        <v>13797</v>
      </c>
      <c r="C9082" s="1154" t="s">
        <v>763</v>
      </c>
      <c r="D9082" s="1156">
        <v>6.52</v>
      </c>
    </row>
    <row r="9083" spans="1:4" ht="11.85" hidden="1" customHeight="1" outlineLevel="2">
      <c r="A9083" s="1154" t="s">
        <v>13798</v>
      </c>
      <c r="B9083" s="1157" t="s">
        <v>13799</v>
      </c>
      <c r="C9083" s="1154" t="s">
        <v>763</v>
      </c>
      <c r="D9083" s="1156">
        <v>5.68</v>
      </c>
    </row>
    <row r="9084" spans="1:4" ht="11.85" hidden="1" customHeight="1" outlineLevel="2">
      <c r="A9084" s="1154" t="s">
        <v>13800</v>
      </c>
      <c r="B9084" s="1157" t="s">
        <v>13801</v>
      </c>
      <c r="C9084" s="1154" t="s">
        <v>763</v>
      </c>
      <c r="D9084" s="1156">
        <v>3.27</v>
      </c>
    </row>
    <row r="9085" spans="1:4" ht="11.85" hidden="1" customHeight="1" outlineLevel="2">
      <c r="A9085" s="1154" t="s">
        <v>13802</v>
      </c>
      <c r="B9085" s="1157" t="s">
        <v>13803</v>
      </c>
      <c r="C9085" s="1154" t="s">
        <v>763</v>
      </c>
      <c r="D9085" s="1156">
        <v>5.26</v>
      </c>
    </row>
    <row r="9086" spans="1:4" ht="11.85" hidden="1" customHeight="1" outlineLevel="2">
      <c r="A9086" s="1154" t="s">
        <v>13804</v>
      </c>
      <c r="B9086" s="1157" t="s">
        <v>13805</v>
      </c>
      <c r="C9086" s="1154" t="s">
        <v>763</v>
      </c>
      <c r="D9086" s="1156">
        <v>3.1</v>
      </c>
    </row>
    <row r="9087" spans="1:4" ht="11.85" hidden="1" customHeight="1" outlineLevel="2">
      <c r="A9087" s="1154" t="s">
        <v>13806</v>
      </c>
      <c r="B9087" s="1157" t="s">
        <v>13807</v>
      </c>
      <c r="C9087" s="1154" t="s">
        <v>763</v>
      </c>
      <c r="D9087" s="1156">
        <v>5.81</v>
      </c>
    </row>
    <row r="9088" spans="1:4" ht="11.85" hidden="1" customHeight="1" outlineLevel="2">
      <c r="A9088" s="1154" t="s">
        <v>13808</v>
      </c>
      <c r="B9088" s="1157" t="s">
        <v>13809</v>
      </c>
      <c r="C9088" s="1154" t="s">
        <v>763</v>
      </c>
      <c r="D9088" s="1156">
        <v>3.72</v>
      </c>
    </row>
    <row r="9089" spans="1:4" ht="11.85" hidden="1" customHeight="1" outlineLevel="2">
      <c r="A9089" s="1154" t="s">
        <v>13810</v>
      </c>
      <c r="B9089" s="1157" t="s">
        <v>13811</v>
      </c>
      <c r="C9089" s="1154" t="s">
        <v>763</v>
      </c>
      <c r="D9089" s="1156">
        <v>5.21</v>
      </c>
    </row>
    <row r="9090" spans="1:4" ht="11.85" hidden="1" customHeight="1" outlineLevel="2">
      <c r="A9090" s="1154" t="s">
        <v>13812</v>
      </c>
      <c r="B9090" s="1157" t="s">
        <v>13813</v>
      </c>
      <c r="C9090" s="1154" t="s">
        <v>763</v>
      </c>
      <c r="D9090" s="1156">
        <v>3.33</v>
      </c>
    </row>
    <row r="9091" spans="1:4" ht="11.85" hidden="1" customHeight="1" outlineLevel="2">
      <c r="A9091" s="1154" t="s">
        <v>13814</v>
      </c>
      <c r="B9091" s="1157" t="s">
        <v>13815</v>
      </c>
      <c r="C9091" s="1154" t="s">
        <v>763</v>
      </c>
      <c r="D9091" s="1156">
        <v>9.0399999999999991</v>
      </c>
    </row>
    <row r="9092" spans="1:4" ht="11.85" hidden="1" customHeight="1" outlineLevel="2">
      <c r="A9092" s="1154" t="s">
        <v>13816</v>
      </c>
      <c r="B9092" s="1157" t="s">
        <v>13817</v>
      </c>
      <c r="C9092" s="1154" t="s">
        <v>763</v>
      </c>
      <c r="D9092" s="1156">
        <v>10.75</v>
      </c>
    </row>
    <row r="9093" spans="1:4" ht="11.85" hidden="1" customHeight="1" outlineLevel="2">
      <c r="A9093" s="1154" t="s">
        <v>13818</v>
      </c>
      <c r="B9093" s="1157" t="s">
        <v>13819</v>
      </c>
      <c r="C9093" s="1154" t="s">
        <v>763</v>
      </c>
      <c r="D9093" s="1156">
        <v>5.68</v>
      </c>
    </row>
    <row r="9094" spans="1:4" ht="11.85" hidden="1" customHeight="1" outlineLevel="2">
      <c r="A9094" s="1154" t="s">
        <v>13820</v>
      </c>
      <c r="B9094" s="1157" t="s">
        <v>13821</v>
      </c>
      <c r="C9094" s="1154" t="s">
        <v>763</v>
      </c>
      <c r="D9094" s="1156">
        <v>2.79</v>
      </c>
    </row>
    <row r="9095" spans="1:4" ht="11.85" hidden="1" customHeight="1" outlineLevel="2">
      <c r="A9095" s="1154" t="s">
        <v>13822</v>
      </c>
      <c r="B9095" s="1157" t="s">
        <v>13823</v>
      </c>
      <c r="C9095" s="1154" t="s">
        <v>763</v>
      </c>
      <c r="D9095" s="1156">
        <v>4.83</v>
      </c>
    </row>
    <row r="9096" spans="1:4" ht="11.85" hidden="1" customHeight="1" outlineLevel="2">
      <c r="A9096" s="1154" t="s">
        <v>13824</v>
      </c>
      <c r="B9096" s="1157" t="s">
        <v>13825</v>
      </c>
      <c r="C9096" s="1154" t="s">
        <v>763</v>
      </c>
      <c r="D9096" s="1156">
        <v>2.2799999999999998</v>
      </c>
    </row>
    <row r="9097" spans="1:4" ht="11.85" hidden="1" customHeight="1" outlineLevel="2">
      <c r="A9097" s="1154" t="s">
        <v>13826</v>
      </c>
      <c r="B9097" s="1157" t="s">
        <v>13827</v>
      </c>
      <c r="C9097" s="1154" t="s">
        <v>763</v>
      </c>
      <c r="D9097" s="1156">
        <v>4.7300000000000004</v>
      </c>
    </row>
    <row r="9098" spans="1:4" ht="11.85" hidden="1" customHeight="1" outlineLevel="2">
      <c r="A9098" s="1154" t="s">
        <v>13828</v>
      </c>
      <c r="B9098" s="1157" t="s">
        <v>13829</v>
      </c>
      <c r="C9098" s="1154" t="s">
        <v>763</v>
      </c>
      <c r="D9098" s="1156">
        <v>4.22</v>
      </c>
    </row>
    <row r="9099" spans="1:4" ht="11.85" hidden="1" customHeight="1" outlineLevel="2">
      <c r="A9099" s="1154" t="s">
        <v>13830</v>
      </c>
      <c r="B9099" s="1157" t="s">
        <v>13831</v>
      </c>
      <c r="C9099" s="1154" t="s">
        <v>763</v>
      </c>
      <c r="D9099" s="1156">
        <v>4.22</v>
      </c>
    </row>
    <row r="9100" spans="1:4" ht="11.85" hidden="1" customHeight="1" outlineLevel="2">
      <c r="A9100" s="1154" t="s">
        <v>13832</v>
      </c>
      <c r="B9100" s="1157" t="s">
        <v>13833</v>
      </c>
      <c r="C9100" s="1154" t="s">
        <v>763</v>
      </c>
      <c r="D9100" s="1156">
        <v>5.59</v>
      </c>
    </row>
    <row r="9101" spans="1:4" ht="11.85" hidden="1" customHeight="1" outlineLevel="2">
      <c r="A9101" s="1154" t="s">
        <v>13834</v>
      </c>
      <c r="B9101" s="1157" t="s">
        <v>13835</v>
      </c>
      <c r="C9101" s="1154" t="s">
        <v>763</v>
      </c>
      <c r="D9101" s="1156">
        <v>5.42</v>
      </c>
    </row>
    <row r="9102" spans="1:4" ht="11.85" hidden="1" customHeight="1" outlineLevel="2">
      <c r="A9102" s="1154" t="s">
        <v>13836</v>
      </c>
      <c r="B9102" s="1157" t="s">
        <v>13837</v>
      </c>
      <c r="C9102" s="1154" t="s">
        <v>763</v>
      </c>
      <c r="D9102" s="1156">
        <v>4.9800000000000004</v>
      </c>
    </row>
    <row r="9103" spans="1:4" ht="11.85" hidden="1" customHeight="1" outlineLevel="2">
      <c r="A9103" s="1154" t="s">
        <v>13838</v>
      </c>
      <c r="B9103" s="1157" t="s">
        <v>13839</v>
      </c>
      <c r="C9103" s="1154" t="s">
        <v>763</v>
      </c>
      <c r="D9103" s="1156">
        <v>4.67</v>
      </c>
    </row>
    <row r="9104" spans="1:4" ht="11.85" hidden="1" customHeight="1" outlineLevel="2">
      <c r="A9104" s="1154" t="s">
        <v>13840</v>
      </c>
      <c r="B9104" s="1157" t="s">
        <v>13841</v>
      </c>
      <c r="C9104" s="1154" t="s">
        <v>763</v>
      </c>
      <c r="D9104" s="1156">
        <v>6.02</v>
      </c>
    </row>
    <row r="9105" spans="1:4" ht="11.85" hidden="1" customHeight="1" outlineLevel="2">
      <c r="A9105" s="1154" t="s">
        <v>13842</v>
      </c>
      <c r="B9105" s="1157" t="s">
        <v>13843</v>
      </c>
      <c r="C9105" s="1154" t="s">
        <v>763</v>
      </c>
      <c r="D9105" s="1156">
        <v>6.56</v>
      </c>
    </row>
    <row r="9106" spans="1:4" ht="11.85" hidden="1" customHeight="1" outlineLevel="2">
      <c r="A9106" s="1154" t="s">
        <v>13844</v>
      </c>
      <c r="B9106" s="1157" t="s">
        <v>13845</v>
      </c>
      <c r="C9106" s="1154" t="s">
        <v>763</v>
      </c>
      <c r="D9106" s="1156">
        <v>9.7899999999999991</v>
      </c>
    </row>
    <row r="9107" spans="1:4" ht="11.85" hidden="1" customHeight="1" outlineLevel="2">
      <c r="A9107" s="1154" t="s">
        <v>13846</v>
      </c>
      <c r="B9107" s="1157" t="s">
        <v>13847</v>
      </c>
      <c r="C9107" s="1154" t="s">
        <v>763</v>
      </c>
      <c r="D9107" s="1156">
        <v>9.7899999999999991</v>
      </c>
    </row>
    <row r="9108" spans="1:4" ht="11.85" hidden="1" customHeight="1" outlineLevel="2">
      <c r="A9108" s="1154" t="s">
        <v>13848</v>
      </c>
      <c r="B9108" s="1157" t="s">
        <v>13849</v>
      </c>
      <c r="C9108" s="1154" t="s">
        <v>763</v>
      </c>
      <c r="D9108" s="1156">
        <v>8.2799999999999994</v>
      </c>
    </row>
    <row r="9109" spans="1:4" ht="11.85" hidden="1" customHeight="1" outlineLevel="2">
      <c r="A9109" s="1154" t="s">
        <v>13850</v>
      </c>
      <c r="B9109" s="1157" t="s">
        <v>13851</v>
      </c>
      <c r="C9109" s="1154" t="s">
        <v>763</v>
      </c>
      <c r="D9109" s="1156">
        <v>8.85</v>
      </c>
    </row>
    <row r="9110" spans="1:4" ht="11.85" hidden="1" customHeight="1" outlineLevel="2">
      <c r="A9110" s="1154" t="s">
        <v>13852</v>
      </c>
      <c r="B9110" s="1157" t="s">
        <v>13853</v>
      </c>
      <c r="C9110" s="1154" t="s">
        <v>763</v>
      </c>
      <c r="D9110" s="1156">
        <v>8.5500000000000007</v>
      </c>
    </row>
    <row r="9111" spans="1:4" ht="11.85" hidden="1" customHeight="1" outlineLevel="2">
      <c r="A9111" s="1154" t="s">
        <v>13854</v>
      </c>
      <c r="B9111" s="1157" t="s">
        <v>13855</v>
      </c>
      <c r="C9111" s="1154" t="s">
        <v>763</v>
      </c>
      <c r="D9111" s="1156">
        <v>8.5500000000000007</v>
      </c>
    </row>
    <row r="9112" spans="1:4" ht="11.85" hidden="1" customHeight="1" outlineLevel="2">
      <c r="A9112" s="1154" t="s">
        <v>13856</v>
      </c>
      <c r="B9112" s="1157" t="s">
        <v>13857</v>
      </c>
      <c r="C9112" s="1154" t="s">
        <v>763</v>
      </c>
      <c r="D9112" s="1156">
        <v>3.52</v>
      </c>
    </row>
    <row r="9113" spans="1:4" ht="11.85" hidden="1" customHeight="1" outlineLevel="2">
      <c r="A9113" s="1154" t="s">
        <v>13858</v>
      </c>
      <c r="B9113" s="1157" t="s">
        <v>13859</v>
      </c>
      <c r="C9113" s="1154" t="s">
        <v>763</v>
      </c>
      <c r="D9113" s="1156">
        <v>3.67</v>
      </c>
    </row>
    <row r="9114" spans="1:4" ht="11.85" hidden="1" customHeight="1" outlineLevel="2">
      <c r="A9114" s="1154" t="s">
        <v>13860</v>
      </c>
      <c r="B9114" s="1157" t="s">
        <v>13861</v>
      </c>
      <c r="C9114" s="1154" t="s">
        <v>763</v>
      </c>
      <c r="D9114" s="1156">
        <v>23.56</v>
      </c>
    </row>
    <row r="9115" spans="1:4" ht="11.85" hidden="1" customHeight="1" outlineLevel="2">
      <c r="A9115" s="1154" t="s">
        <v>13862</v>
      </c>
      <c r="B9115" s="1157" t="s">
        <v>13863</v>
      </c>
      <c r="C9115" s="1154" t="s">
        <v>763</v>
      </c>
      <c r="D9115" s="1156">
        <v>23.56</v>
      </c>
    </row>
    <row r="9116" spans="1:4" ht="11.85" hidden="1" customHeight="1" outlineLevel="2">
      <c r="A9116" s="1154" t="s">
        <v>13864</v>
      </c>
      <c r="B9116" s="1157" t="s">
        <v>13865</v>
      </c>
      <c r="C9116" s="1154" t="s">
        <v>763</v>
      </c>
      <c r="D9116" s="1156">
        <v>7.22</v>
      </c>
    </row>
    <row r="9117" spans="1:4" ht="11.85" hidden="1" customHeight="1" outlineLevel="2">
      <c r="A9117" s="1154" t="s">
        <v>13866</v>
      </c>
      <c r="B9117" s="1157" t="s">
        <v>13867</v>
      </c>
      <c r="C9117" s="1154" t="s">
        <v>763</v>
      </c>
      <c r="D9117" s="1156">
        <v>19.93</v>
      </c>
    </row>
    <row r="9118" spans="1:4" ht="11.85" hidden="1" customHeight="1" outlineLevel="2">
      <c r="A9118" s="1154" t="s">
        <v>13868</v>
      </c>
      <c r="B9118" s="1157" t="s">
        <v>13869</v>
      </c>
      <c r="C9118" s="1154" t="s">
        <v>763</v>
      </c>
      <c r="D9118" s="1156">
        <v>28.12</v>
      </c>
    </row>
    <row r="9119" spans="1:4" ht="11.85" hidden="1" customHeight="1" outlineLevel="2">
      <c r="A9119" s="1154" t="s">
        <v>13870</v>
      </c>
      <c r="B9119" s="1157" t="s">
        <v>13871</v>
      </c>
      <c r="C9119" s="1154" t="s">
        <v>763</v>
      </c>
      <c r="D9119" s="1156">
        <v>36.159999999999997</v>
      </c>
    </row>
    <row r="9120" spans="1:4" ht="11.85" hidden="1" customHeight="1" outlineLevel="2">
      <c r="A9120" s="1154" t="s">
        <v>13872</v>
      </c>
      <c r="B9120" s="1157" t="s">
        <v>13873</v>
      </c>
      <c r="C9120" s="1154" t="s">
        <v>763</v>
      </c>
      <c r="D9120" s="1156">
        <v>5.21</v>
      </c>
    </row>
    <row r="9121" spans="1:4" ht="11.85" hidden="1" customHeight="1" outlineLevel="2">
      <c r="A9121" s="1154" t="s">
        <v>13874</v>
      </c>
      <c r="B9121" s="1157" t="s">
        <v>13875</v>
      </c>
      <c r="C9121" s="1154" t="s">
        <v>763</v>
      </c>
      <c r="D9121" s="1156">
        <v>3.17</v>
      </c>
    </row>
    <row r="9122" spans="1:4" ht="11.85" hidden="1" customHeight="1" outlineLevel="2">
      <c r="A9122" s="1154" t="s">
        <v>13876</v>
      </c>
      <c r="B9122" s="1157" t="s">
        <v>13877</v>
      </c>
      <c r="C9122" s="1154" t="s">
        <v>763</v>
      </c>
      <c r="D9122" s="1156">
        <v>5.13</v>
      </c>
    </row>
    <row r="9123" spans="1:4" ht="11.85" hidden="1" customHeight="1" outlineLevel="2">
      <c r="A9123" s="1154" t="s">
        <v>13878</v>
      </c>
      <c r="B9123" s="1157" t="s">
        <v>13879</v>
      </c>
      <c r="C9123" s="1154" t="s">
        <v>763</v>
      </c>
      <c r="D9123" s="1156">
        <v>4.3099999999999996</v>
      </c>
    </row>
    <row r="9124" spans="1:4" ht="11.85" hidden="1" customHeight="1" outlineLevel="2">
      <c r="A9124" s="1154" t="s">
        <v>13880</v>
      </c>
      <c r="B9124" s="1157" t="s">
        <v>13881</v>
      </c>
      <c r="C9124" s="1154" t="s">
        <v>763</v>
      </c>
      <c r="D9124" s="1156">
        <v>4.88</v>
      </c>
    </row>
    <row r="9125" spans="1:4" ht="11.85" hidden="1" customHeight="1" outlineLevel="2">
      <c r="A9125" s="1154" t="s">
        <v>13882</v>
      </c>
      <c r="B9125" s="1157" t="s">
        <v>13883</v>
      </c>
      <c r="C9125" s="1154" t="s">
        <v>763</v>
      </c>
      <c r="D9125" s="1156">
        <v>8.2799999999999994</v>
      </c>
    </row>
    <row r="9126" spans="1:4" ht="11.85" hidden="1" customHeight="1" outlineLevel="2">
      <c r="A9126" s="1154" t="s">
        <v>13884</v>
      </c>
      <c r="B9126" s="1157" t="s">
        <v>13885</v>
      </c>
      <c r="C9126" s="1154" t="s">
        <v>763</v>
      </c>
      <c r="D9126" s="1156">
        <v>5.68</v>
      </c>
    </row>
    <row r="9127" spans="1:4" ht="11.85" hidden="1" customHeight="1" outlineLevel="2">
      <c r="A9127" s="1154" t="s">
        <v>13886</v>
      </c>
      <c r="B9127" s="1157" t="s">
        <v>13887</v>
      </c>
      <c r="C9127" s="1154" t="s">
        <v>763</v>
      </c>
      <c r="D9127" s="1156">
        <v>3.46</v>
      </c>
    </row>
    <row r="9128" spans="1:4" ht="11.85" hidden="1" customHeight="1" outlineLevel="2">
      <c r="A9128" s="1154" t="s">
        <v>13888</v>
      </c>
      <c r="B9128" s="1157" t="s">
        <v>13889</v>
      </c>
      <c r="C9128" s="1154" t="s">
        <v>763</v>
      </c>
      <c r="D9128" s="1156">
        <v>2.4300000000000002</v>
      </c>
    </row>
    <row r="9129" spans="1:4" ht="11.85" hidden="1" customHeight="1" outlineLevel="2">
      <c r="A9129" s="1154" t="s">
        <v>13890</v>
      </c>
      <c r="B9129" s="1157" t="s">
        <v>13891</v>
      </c>
      <c r="C9129" s="1154" t="s">
        <v>763</v>
      </c>
      <c r="D9129" s="1156">
        <v>3.46</v>
      </c>
    </row>
    <row r="9130" spans="1:4" ht="11.85" hidden="1" customHeight="1" outlineLevel="2">
      <c r="A9130" s="1154" t="s">
        <v>13892</v>
      </c>
      <c r="B9130" s="1157" t="s">
        <v>13893</v>
      </c>
      <c r="C9130" s="1154" t="s">
        <v>763</v>
      </c>
      <c r="D9130" s="1156">
        <v>1.86</v>
      </c>
    </row>
    <row r="9131" spans="1:4" ht="11.85" hidden="1" customHeight="1" outlineLevel="2">
      <c r="A9131" s="1154" t="s">
        <v>13894</v>
      </c>
      <c r="B9131" s="1157" t="s">
        <v>13895</v>
      </c>
      <c r="C9131" s="1154" t="s">
        <v>763</v>
      </c>
      <c r="D9131" s="1156">
        <v>3.8</v>
      </c>
    </row>
    <row r="9132" spans="1:4" ht="11.85" hidden="1" customHeight="1" outlineLevel="2">
      <c r="A9132" s="1154" t="s">
        <v>13896</v>
      </c>
      <c r="B9132" s="1157" t="s">
        <v>13897</v>
      </c>
      <c r="C9132" s="1154" t="s">
        <v>763</v>
      </c>
      <c r="D9132" s="1156">
        <v>3.57</v>
      </c>
    </row>
    <row r="9133" spans="1:4" ht="11.85" hidden="1" customHeight="1" outlineLevel="2">
      <c r="A9133" s="1154" t="s">
        <v>13898</v>
      </c>
      <c r="B9133" s="1157" t="s">
        <v>13899</v>
      </c>
      <c r="C9133" s="1154" t="s">
        <v>763</v>
      </c>
      <c r="D9133" s="1156">
        <v>6.23</v>
      </c>
    </row>
    <row r="9134" spans="1:4" ht="11.85" hidden="1" customHeight="1" outlineLevel="2">
      <c r="A9134" s="1154" t="s">
        <v>13900</v>
      </c>
      <c r="B9134" s="1157" t="s">
        <v>13901</v>
      </c>
      <c r="C9134" s="1154" t="s">
        <v>763</v>
      </c>
      <c r="D9134" s="1156">
        <v>12.65</v>
      </c>
    </row>
    <row r="9135" spans="1:4" ht="11.85" hidden="1" customHeight="1" outlineLevel="2">
      <c r="A9135" s="1154" t="s">
        <v>13902</v>
      </c>
      <c r="B9135" s="1157" t="s">
        <v>13903</v>
      </c>
      <c r="C9135" s="1154" t="s">
        <v>763</v>
      </c>
      <c r="D9135" s="1156">
        <v>12.65</v>
      </c>
    </row>
    <row r="9136" spans="1:4" ht="11.85" hidden="1" customHeight="1" outlineLevel="2">
      <c r="A9136" s="1154" t="s">
        <v>13904</v>
      </c>
      <c r="B9136" s="1157" t="s">
        <v>13905</v>
      </c>
      <c r="C9136" s="1154" t="s">
        <v>763</v>
      </c>
      <c r="D9136" s="1156">
        <v>9.7899999999999991</v>
      </c>
    </row>
    <row r="9137" spans="1:4" ht="11.85" hidden="1" customHeight="1" outlineLevel="2">
      <c r="A9137" s="1154" t="s">
        <v>13906</v>
      </c>
      <c r="B9137" s="1157" t="s">
        <v>13907</v>
      </c>
      <c r="C9137" s="1154" t="s">
        <v>763</v>
      </c>
      <c r="D9137" s="1156">
        <v>9.7899999999999991</v>
      </c>
    </row>
    <row r="9138" spans="1:4" ht="11.85" hidden="1" customHeight="1" outlineLevel="2">
      <c r="A9138" s="1154" t="s">
        <v>13908</v>
      </c>
      <c r="B9138" s="1157" t="s">
        <v>13909</v>
      </c>
      <c r="C9138" s="1154" t="s">
        <v>763</v>
      </c>
      <c r="D9138" s="1156">
        <v>4.16</v>
      </c>
    </row>
    <row r="9139" spans="1:4" ht="11.85" hidden="1" customHeight="1" outlineLevel="1" collapsed="1">
      <c r="A9139" s="1140"/>
      <c r="B9139" s="1142" t="s">
        <v>13152</v>
      </c>
      <c r="C9139" s="1140"/>
      <c r="D9139" s="1141">
        <v>19.13</v>
      </c>
    </row>
    <row r="9140" spans="1:4" ht="11.85" hidden="1" customHeight="1" outlineLevel="2" collapsed="1">
      <c r="A9140" s="1140"/>
      <c r="B9140" s="1143" t="s">
        <v>13910</v>
      </c>
      <c r="C9140" s="1140"/>
      <c r="D9140" s="1141">
        <v>9.2799999999999994</v>
      </c>
    </row>
    <row r="9141" spans="1:4" ht="11.85" hidden="1" customHeight="1" outlineLevel="3" collapsed="1">
      <c r="A9141" s="1140"/>
      <c r="B9141" s="1145" t="s">
        <v>13911</v>
      </c>
      <c r="C9141" s="1140"/>
      <c r="D9141" s="1141">
        <v>1.59</v>
      </c>
    </row>
    <row r="9142" spans="1:4" ht="11.85" hidden="1" customHeight="1" outlineLevel="4">
      <c r="A9142" s="1154" t="s">
        <v>13912</v>
      </c>
      <c r="B9142" s="1159" t="s">
        <v>13913</v>
      </c>
      <c r="C9142" s="1154" t="s">
        <v>763</v>
      </c>
      <c r="D9142" s="1156">
        <v>1.1200000000000001</v>
      </c>
    </row>
    <row r="9143" spans="1:4" ht="11.85" hidden="1" customHeight="1" outlineLevel="4">
      <c r="A9143" s="1154" t="s">
        <v>13914</v>
      </c>
      <c r="B9143" s="1159" t="s">
        <v>13915</v>
      </c>
      <c r="C9143" s="1154" t="s">
        <v>763</v>
      </c>
      <c r="D9143" s="1156">
        <v>1.35</v>
      </c>
    </row>
    <row r="9144" spans="1:4" ht="11.85" hidden="1" customHeight="1" outlineLevel="4">
      <c r="A9144" s="1154" t="s">
        <v>13916</v>
      </c>
      <c r="B9144" s="1159" t="s">
        <v>13917</v>
      </c>
      <c r="C9144" s="1154" t="s">
        <v>763</v>
      </c>
      <c r="D9144" s="1156">
        <v>1.59</v>
      </c>
    </row>
    <row r="9145" spans="1:4" ht="11.85" hidden="1" customHeight="1" outlineLevel="3" collapsed="1">
      <c r="A9145" s="1140"/>
      <c r="B9145" s="1145" t="s">
        <v>13918</v>
      </c>
      <c r="C9145" s="1140"/>
      <c r="D9145" s="1141">
        <v>3.28</v>
      </c>
    </row>
    <row r="9146" spans="1:4" ht="11.85" hidden="1" customHeight="1" outlineLevel="4">
      <c r="A9146" s="1154" t="s">
        <v>13919</v>
      </c>
      <c r="B9146" s="1159" t="s">
        <v>13920</v>
      </c>
      <c r="C9146" s="1154" t="s">
        <v>763</v>
      </c>
      <c r="D9146" s="1156">
        <v>1.53</v>
      </c>
    </row>
    <row r="9147" spans="1:4" ht="11.85" hidden="1" customHeight="1" outlineLevel="4">
      <c r="A9147" s="1154" t="s">
        <v>13921</v>
      </c>
      <c r="B9147" s="1159" t="s">
        <v>13922</v>
      </c>
      <c r="C9147" s="1154" t="s">
        <v>763</v>
      </c>
      <c r="D9147" s="1156">
        <v>1.79</v>
      </c>
    </row>
    <row r="9148" spans="1:4" ht="11.85" hidden="1" customHeight="1" outlineLevel="4">
      <c r="A9148" s="1154" t="s">
        <v>13923</v>
      </c>
      <c r="B9148" s="1159" t="s">
        <v>13924</v>
      </c>
      <c r="C9148" s="1154" t="s">
        <v>763</v>
      </c>
      <c r="D9148" s="1156">
        <v>2.2200000000000002</v>
      </c>
    </row>
    <row r="9149" spans="1:4" ht="11.85" hidden="1" customHeight="1" outlineLevel="4">
      <c r="A9149" s="1154" t="s">
        <v>13925</v>
      </c>
      <c r="B9149" s="1159" t="s">
        <v>13926</v>
      </c>
      <c r="C9149" s="1154" t="s">
        <v>763</v>
      </c>
      <c r="D9149" s="1156">
        <v>2.62</v>
      </c>
    </row>
    <row r="9150" spans="1:4" ht="11.85" hidden="1" customHeight="1" outlineLevel="4">
      <c r="A9150" s="1154" t="s">
        <v>13927</v>
      </c>
      <c r="B9150" s="1159" t="s">
        <v>13928</v>
      </c>
      <c r="C9150" s="1154" t="s">
        <v>763</v>
      </c>
      <c r="D9150" s="1156">
        <v>3.28</v>
      </c>
    </row>
    <row r="9151" spans="1:4" ht="11.85" hidden="1" customHeight="1" outlineLevel="3" collapsed="1">
      <c r="A9151" s="1140"/>
      <c r="B9151" s="1145" t="s">
        <v>13929</v>
      </c>
      <c r="C9151" s="1140"/>
      <c r="D9151" s="1141">
        <v>2.16</v>
      </c>
    </row>
    <row r="9152" spans="1:4" ht="11.85" hidden="1" customHeight="1" outlineLevel="4">
      <c r="A9152" s="1154" t="s">
        <v>13930</v>
      </c>
      <c r="B9152" s="1159" t="s">
        <v>13931</v>
      </c>
      <c r="C9152" s="1154" t="s">
        <v>763</v>
      </c>
      <c r="D9152" s="1156">
        <v>1.28</v>
      </c>
    </row>
    <row r="9153" spans="1:4" ht="11.85" hidden="1" customHeight="1" outlineLevel="4">
      <c r="A9153" s="1154" t="s">
        <v>13932</v>
      </c>
      <c r="B9153" s="1159" t="s">
        <v>13933</v>
      </c>
      <c r="C9153" s="1154" t="s">
        <v>763</v>
      </c>
      <c r="D9153" s="1156">
        <v>1.53</v>
      </c>
    </row>
    <row r="9154" spans="1:4" ht="11.85" hidden="1" customHeight="1" outlineLevel="4">
      <c r="A9154" s="1154" t="s">
        <v>13934</v>
      </c>
      <c r="B9154" s="1159" t="s">
        <v>13935</v>
      </c>
      <c r="C9154" s="1154" t="s">
        <v>763</v>
      </c>
      <c r="D9154" s="1156">
        <v>2.16</v>
      </c>
    </row>
    <row r="9155" spans="1:4" ht="11.85" hidden="1" customHeight="1" outlineLevel="3" collapsed="1">
      <c r="A9155" s="1140"/>
      <c r="B9155" s="1145" t="s">
        <v>13936</v>
      </c>
      <c r="C9155" s="1140"/>
      <c r="D9155" s="1141">
        <v>5.54</v>
      </c>
    </row>
    <row r="9156" spans="1:4" ht="11.85" hidden="1" customHeight="1" outlineLevel="4">
      <c r="A9156" s="1154" t="s">
        <v>13937</v>
      </c>
      <c r="B9156" s="1159" t="s">
        <v>13938</v>
      </c>
      <c r="C9156" s="1154" t="s">
        <v>763</v>
      </c>
      <c r="D9156" s="1156">
        <v>3.08</v>
      </c>
    </row>
    <row r="9157" spans="1:4" ht="11.85" hidden="1" customHeight="1" outlineLevel="4">
      <c r="A9157" s="1154" t="s">
        <v>13939</v>
      </c>
      <c r="B9157" s="1159" t="s">
        <v>13940</v>
      </c>
      <c r="C9157" s="1154" t="s">
        <v>763</v>
      </c>
      <c r="D9157" s="1156">
        <v>5.54</v>
      </c>
    </row>
    <row r="9158" spans="1:4" ht="11.85" hidden="1" customHeight="1" outlineLevel="4">
      <c r="A9158" s="1154" t="s">
        <v>13941</v>
      </c>
      <c r="B9158" s="1159" t="s">
        <v>13942</v>
      </c>
      <c r="C9158" s="1154" t="s">
        <v>763</v>
      </c>
      <c r="D9158" s="1156">
        <v>2.86</v>
      </c>
    </row>
    <row r="9159" spans="1:4" ht="11.85" hidden="1" customHeight="1" outlineLevel="3" collapsed="1">
      <c r="A9159" s="1140"/>
      <c r="B9159" s="1145" t="s">
        <v>13943</v>
      </c>
      <c r="C9159" s="1140"/>
      <c r="D9159" s="1141">
        <v>3.41</v>
      </c>
    </row>
    <row r="9160" spans="1:4" ht="11.85" hidden="1" customHeight="1" outlineLevel="4">
      <c r="A9160" s="1154" t="s">
        <v>13944</v>
      </c>
      <c r="B9160" s="1159" t="s">
        <v>13945</v>
      </c>
      <c r="C9160" s="1154" t="s">
        <v>763</v>
      </c>
      <c r="D9160" s="1156">
        <v>1.6</v>
      </c>
    </row>
    <row r="9161" spans="1:4" ht="11.85" hidden="1" customHeight="1" outlineLevel="4">
      <c r="A9161" s="1154" t="s">
        <v>13946</v>
      </c>
      <c r="B9161" s="1159" t="s">
        <v>13947</v>
      </c>
      <c r="C9161" s="1154" t="s">
        <v>763</v>
      </c>
      <c r="D9161" s="1156">
        <v>1.87</v>
      </c>
    </row>
    <row r="9162" spans="1:4" ht="11.85" hidden="1" customHeight="1" outlineLevel="4">
      <c r="A9162" s="1154" t="s">
        <v>13948</v>
      </c>
      <c r="B9162" s="1159" t="s">
        <v>13949</v>
      </c>
      <c r="C9162" s="1154" t="s">
        <v>763</v>
      </c>
      <c r="D9162" s="1156">
        <v>3.41</v>
      </c>
    </row>
    <row r="9163" spans="1:4" ht="11.85" hidden="1" customHeight="1" outlineLevel="3" collapsed="1">
      <c r="A9163" s="1140"/>
      <c r="B9163" s="1145" t="s">
        <v>13950</v>
      </c>
      <c r="C9163" s="1140"/>
      <c r="D9163" s="1141">
        <v>9.2799999999999994</v>
      </c>
    </row>
    <row r="9164" spans="1:4" ht="11.85" hidden="1" customHeight="1" outlineLevel="4">
      <c r="A9164" s="1154" t="s">
        <v>13951</v>
      </c>
      <c r="B9164" s="1159" t="s">
        <v>13952</v>
      </c>
      <c r="C9164" s="1154" t="s">
        <v>763</v>
      </c>
      <c r="D9164" s="1156">
        <v>3.38</v>
      </c>
    </row>
    <row r="9165" spans="1:4" ht="11.85" hidden="1" customHeight="1" outlineLevel="4">
      <c r="A9165" s="1154" t="s">
        <v>13953</v>
      </c>
      <c r="B9165" s="1159" t="s">
        <v>13954</v>
      </c>
      <c r="C9165" s="1154" t="s">
        <v>763</v>
      </c>
      <c r="D9165" s="1156">
        <v>2.88</v>
      </c>
    </row>
    <row r="9166" spans="1:4" ht="11.85" hidden="1" customHeight="1" outlineLevel="4">
      <c r="A9166" s="1154" t="s">
        <v>13955</v>
      </c>
      <c r="B9166" s="1159" t="s">
        <v>13956</v>
      </c>
      <c r="C9166" s="1154" t="s">
        <v>763</v>
      </c>
      <c r="D9166" s="1156">
        <v>2.23</v>
      </c>
    </row>
    <row r="9167" spans="1:4" ht="11.85" hidden="1" customHeight="1" outlineLevel="4">
      <c r="A9167" s="1154" t="s">
        <v>13957</v>
      </c>
      <c r="B9167" s="1159" t="s">
        <v>13958</v>
      </c>
      <c r="C9167" s="1154" t="s">
        <v>763</v>
      </c>
      <c r="D9167" s="1156">
        <v>4.46</v>
      </c>
    </row>
    <row r="9168" spans="1:4" ht="11.85" hidden="1" customHeight="1" outlineLevel="4">
      <c r="A9168" s="1154" t="s">
        <v>13959</v>
      </c>
      <c r="B9168" s="1159" t="s">
        <v>13960</v>
      </c>
      <c r="C9168" s="1154" t="s">
        <v>763</v>
      </c>
      <c r="D9168" s="1156">
        <v>4.99</v>
      </c>
    </row>
    <row r="9169" spans="1:4" ht="11.85" hidden="1" customHeight="1" outlineLevel="4">
      <c r="A9169" s="1154" t="s">
        <v>13961</v>
      </c>
      <c r="B9169" s="1159" t="s">
        <v>13962</v>
      </c>
      <c r="C9169" s="1154" t="s">
        <v>763</v>
      </c>
      <c r="D9169" s="1156">
        <v>9.2799999999999994</v>
      </c>
    </row>
    <row r="9170" spans="1:4" ht="11.85" hidden="1" customHeight="1" outlineLevel="4" collapsed="1">
      <c r="A9170" s="1140"/>
      <c r="B9170" s="1146" t="s">
        <v>13963</v>
      </c>
      <c r="C9170" s="1140"/>
      <c r="D9170" s="1141">
        <v>7.86</v>
      </c>
    </row>
    <row r="9171" spans="1:4" ht="11.85" hidden="1" customHeight="1" outlineLevel="5">
      <c r="A9171" s="1154" t="s">
        <v>13964</v>
      </c>
      <c r="B9171" s="1161" t="s">
        <v>13965</v>
      </c>
      <c r="C9171" s="1154" t="s">
        <v>763</v>
      </c>
      <c r="D9171" s="1156">
        <v>4.2</v>
      </c>
    </row>
    <row r="9172" spans="1:4" ht="11.85" hidden="1" customHeight="1" outlineLevel="5">
      <c r="A9172" s="1154" t="s">
        <v>13966</v>
      </c>
      <c r="B9172" s="1161" t="s">
        <v>13967</v>
      </c>
      <c r="C9172" s="1154" t="s">
        <v>763</v>
      </c>
      <c r="D9172" s="1156">
        <v>5.0599999999999996</v>
      </c>
    </row>
    <row r="9173" spans="1:4" ht="11.85" hidden="1" customHeight="1" outlineLevel="5">
      <c r="A9173" s="1154" t="s">
        <v>13968</v>
      </c>
      <c r="B9173" s="1161" t="s">
        <v>13969</v>
      </c>
      <c r="C9173" s="1154" t="s">
        <v>763</v>
      </c>
      <c r="D9173" s="1156">
        <v>7.86</v>
      </c>
    </row>
    <row r="9174" spans="1:4" ht="11.85" hidden="1" customHeight="1" outlineLevel="3" collapsed="1">
      <c r="A9174" s="1140"/>
      <c r="B9174" s="1145" t="s">
        <v>13970</v>
      </c>
      <c r="C9174" s="1140"/>
      <c r="D9174" s="1141">
        <v>2.87</v>
      </c>
    </row>
    <row r="9175" spans="1:4" ht="11.85" hidden="1" customHeight="1" outlineLevel="4">
      <c r="A9175" s="1154" t="s">
        <v>13971</v>
      </c>
      <c r="B9175" s="1159" t="s">
        <v>13972</v>
      </c>
      <c r="C9175" s="1154" t="s">
        <v>763</v>
      </c>
      <c r="D9175" s="1156">
        <v>2.87</v>
      </c>
    </row>
    <row r="9176" spans="1:4" ht="11.85" hidden="1" customHeight="1" outlineLevel="4">
      <c r="A9176" s="1154" t="s">
        <v>13973</v>
      </c>
      <c r="B9176" s="1159" t="s">
        <v>13974</v>
      </c>
      <c r="C9176" s="1154" t="s">
        <v>763</v>
      </c>
      <c r="D9176" s="1156">
        <v>2.16</v>
      </c>
    </row>
    <row r="9177" spans="1:4" ht="11.85" hidden="1" customHeight="1" outlineLevel="2" collapsed="1">
      <c r="A9177" s="1140"/>
      <c r="B9177" s="1143" t="s">
        <v>13975</v>
      </c>
      <c r="C9177" s="1140"/>
      <c r="D9177" s="1141">
        <v>2.85</v>
      </c>
    </row>
    <row r="9178" spans="1:4" ht="11.85" hidden="1" customHeight="1" outlineLevel="3" collapsed="1">
      <c r="A9178" s="1140"/>
      <c r="B9178" s="1145" t="s">
        <v>13976</v>
      </c>
      <c r="C9178" s="1140"/>
      <c r="D9178" s="1141">
        <v>2.4300000000000002</v>
      </c>
    </row>
    <row r="9179" spans="1:4" ht="11.85" hidden="1" customHeight="1" outlineLevel="4">
      <c r="A9179" s="1154" t="s">
        <v>13977</v>
      </c>
      <c r="B9179" s="1159" t="s">
        <v>13978</v>
      </c>
      <c r="C9179" s="1154" t="s">
        <v>763</v>
      </c>
      <c r="D9179" s="1156">
        <v>2.4300000000000002</v>
      </c>
    </row>
    <row r="9180" spans="1:4" ht="11.85" hidden="1" customHeight="1" outlineLevel="3" collapsed="1">
      <c r="A9180" s="1140"/>
      <c r="B9180" s="1145" t="s">
        <v>13979</v>
      </c>
      <c r="C9180" s="1140"/>
      <c r="D9180" s="1141">
        <v>2.85</v>
      </c>
    </row>
    <row r="9181" spans="1:4" ht="11.85" hidden="1" customHeight="1" outlineLevel="4">
      <c r="A9181" s="1154" t="s">
        <v>13980</v>
      </c>
      <c r="B9181" s="1159" t="s">
        <v>13981</v>
      </c>
      <c r="C9181" s="1154" t="s">
        <v>763</v>
      </c>
      <c r="D9181" s="1156">
        <v>2.85</v>
      </c>
    </row>
    <row r="9182" spans="1:4" ht="11.85" hidden="1" customHeight="1" outlineLevel="4">
      <c r="A9182" s="1154" t="s">
        <v>13982</v>
      </c>
      <c r="B9182" s="1159" t="s">
        <v>13983</v>
      </c>
      <c r="C9182" s="1154" t="s">
        <v>763</v>
      </c>
      <c r="D9182" s="1156">
        <v>1.74</v>
      </c>
    </row>
    <row r="9183" spans="1:4" ht="11.85" hidden="1" customHeight="1" outlineLevel="4">
      <c r="A9183" s="1154" t="s">
        <v>13984</v>
      </c>
      <c r="B9183" s="1159" t="s">
        <v>13985</v>
      </c>
      <c r="C9183" s="1154" t="s">
        <v>763</v>
      </c>
      <c r="D9183" s="1156">
        <v>1.81</v>
      </c>
    </row>
    <row r="9184" spans="1:4" ht="11.85" hidden="1" customHeight="1" outlineLevel="2" collapsed="1">
      <c r="A9184" s="1140"/>
      <c r="B9184" s="1143" t="s">
        <v>13986</v>
      </c>
      <c r="C9184" s="1140"/>
      <c r="D9184" s="1141">
        <v>8.3800000000000008</v>
      </c>
    </row>
    <row r="9185" spans="1:4" ht="11.85" hidden="1" customHeight="1" outlineLevel="3" collapsed="1">
      <c r="A9185" s="1140"/>
      <c r="B9185" s="1145" t="s">
        <v>13987</v>
      </c>
      <c r="C9185" s="1140"/>
      <c r="D9185" s="1141">
        <v>1.19</v>
      </c>
    </row>
    <row r="9186" spans="1:4" ht="11.85" hidden="1" customHeight="1" outlineLevel="4">
      <c r="A9186" s="1154" t="s">
        <v>13988</v>
      </c>
      <c r="B9186" s="1159" t="s">
        <v>13989</v>
      </c>
      <c r="C9186" s="1154" t="s">
        <v>763</v>
      </c>
      <c r="D9186" s="1156">
        <v>0.48</v>
      </c>
    </row>
    <row r="9187" spans="1:4" ht="11.85" hidden="1" customHeight="1" outlineLevel="4">
      <c r="A9187" s="1154" t="s">
        <v>13990</v>
      </c>
      <c r="B9187" s="1159" t="s">
        <v>13991</v>
      </c>
      <c r="C9187" s="1154" t="s">
        <v>763</v>
      </c>
      <c r="D9187" s="1156">
        <v>0.64</v>
      </c>
    </row>
    <row r="9188" spans="1:4" ht="11.85" hidden="1" customHeight="1" outlineLevel="4">
      <c r="A9188" s="1154" t="s">
        <v>13992</v>
      </c>
      <c r="B9188" s="1159" t="s">
        <v>13993</v>
      </c>
      <c r="C9188" s="1154" t="s">
        <v>763</v>
      </c>
      <c r="D9188" s="1156">
        <v>1.19</v>
      </c>
    </row>
    <row r="9189" spans="1:4" ht="11.85" hidden="1" customHeight="1" outlineLevel="3" collapsed="1">
      <c r="A9189" s="1140"/>
      <c r="B9189" s="1145" t="s">
        <v>13994</v>
      </c>
      <c r="C9189" s="1140"/>
      <c r="D9189" s="1141">
        <v>2.4500000000000002</v>
      </c>
    </row>
    <row r="9190" spans="1:4" ht="11.85" hidden="1" customHeight="1" outlineLevel="4">
      <c r="A9190" s="1154" t="s">
        <v>13995</v>
      </c>
      <c r="B9190" s="1159" t="s">
        <v>13996</v>
      </c>
      <c r="C9190" s="1154" t="s">
        <v>763</v>
      </c>
      <c r="D9190" s="1156">
        <v>1.35</v>
      </c>
    </row>
    <row r="9191" spans="1:4" ht="11.85" hidden="1" customHeight="1" outlineLevel="4">
      <c r="A9191" s="1154" t="s">
        <v>13997</v>
      </c>
      <c r="B9191" s="1159" t="s">
        <v>13998</v>
      </c>
      <c r="C9191" s="1154" t="s">
        <v>763</v>
      </c>
      <c r="D9191" s="1156">
        <v>1.37</v>
      </c>
    </row>
    <row r="9192" spans="1:4" ht="11.85" hidden="1" customHeight="1" outlineLevel="4">
      <c r="A9192" s="1154" t="s">
        <v>13999</v>
      </c>
      <c r="B9192" s="1159" t="s">
        <v>14000</v>
      </c>
      <c r="C9192" s="1154" t="s">
        <v>763</v>
      </c>
      <c r="D9192" s="1156">
        <v>1.54</v>
      </c>
    </row>
    <row r="9193" spans="1:4" ht="11.85" hidden="1" customHeight="1" outlineLevel="4">
      <c r="A9193" s="1154" t="s">
        <v>14001</v>
      </c>
      <c r="B9193" s="1159" t="s">
        <v>14002</v>
      </c>
      <c r="C9193" s="1154" t="s">
        <v>763</v>
      </c>
      <c r="D9193" s="1156">
        <v>1.75</v>
      </c>
    </row>
    <row r="9194" spans="1:4" ht="11.85" hidden="1" customHeight="1" outlineLevel="4">
      <c r="A9194" s="1154" t="s">
        <v>14003</v>
      </c>
      <c r="B9194" s="1159" t="s">
        <v>14004</v>
      </c>
      <c r="C9194" s="1154" t="s">
        <v>763</v>
      </c>
      <c r="D9194" s="1156">
        <v>1.87</v>
      </c>
    </row>
    <row r="9195" spans="1:4" ht="11.85" hidden="1" customHeight="1" outlineLevel="4">
      <c r="A9195" s="1154" t="s">
        <v>14005</v>
      </c>
      <c r="B9195" s="1159" t="s">
        <v>14006</v>
      </c>
      <c r="C9195" s="1154" t="s">
        <v>763</v>
      </c>
      <c r="D9195" s="1156">
        <v>2.1</v>
      </c>
    </row>
    <row r="9196" spans="1:4" ht="11.85" hidden="1" customHeight="1" outlineLevel="4">
      <c r="A9196" s="1154" t="s">
        <v>14007</v>
      </c>
      <c r="B9196" s="1159" t="s">
        <v>14008</v>
      </c>
      <c r="C9196" s="1154" t="s">
        <v>763</v>
      </c>
      <c r="D9196" s="1156">
        <v>2.4500000000000002</v>
      </c>
    </row>
    <row r="9197" spans="1:4" ht="11.85" hidden="1" customHeight="1" outlineLevel="3" collapsed="1">
      <c r="A9197" s="1140"/>
      <c r="B9197" s="1145" t="s">
        <v>14009</v>
      </c>
      <c r="C9197" s="1140"/>
      <c r="D9197" s="1141">
        <v>2.41</v>
      </c>
    </row>
    <row r="9198" spans="1:4" ht="11.85" hidden="1" customHeight="1" outlineLevel="4">
      <c r="A9198" s="1154" t="s">
        <v>14010</v>
      </c>
      <c r="B9198" s="1159" t="s">
        <v>14011</v>
      </c>
      <c r="C9198" s="1154" t="s">
        <v>763</v>
      </c>
      <c r="D9198" s="1156">
        <v>0.81</v>
      </c>
    </row>
    <row r="9199" spans="1:4" ht="11.85" hidden="1" customHeight="1" outlineLevel="4">
      <c r="A9199" s="1154" t="s">
        <v>14012</v>
      </c>
      <c r="B9199" s="1159" t="s">
        <v>14013</v>
      </c>
      <c r="C9199" s="1154" t="s">
        <v>763</v>
      </c>
      <c r="D9199" s="1156">
        <v>1.4</v>
      </c>
    </row>
    <row r="9200" spans="1:4" ht="11.85" hidden="1" customHeight="1" outlineLevel="4">
      <c r="A9200" s="1154" t="s">
        <v>14014</v>
      </c>
      <c r="B9200" s="1159" t="s">
        <v>14015</v>
      </c>
      <c r="C9200" s="1154" t="s">
        <v>763</v>
      </c>
      <c r="D9200" s="1156">
        <v>1.54</v>
      </c>
    </row>
    <row r="9201" spans="1:4" ht="11.85" hidden="1" customHeight="1" outlineLevel="4">
      <c r="A9201" s="1154" t="s">
        <v>14016</v>
      </c>
      <c r="B9201" s="1159" t="s">
        <v>14017</v>
      </c>
      <c r="C9201" s="1154" t="s">
        <v>763</v>
      </c>
      <c r="D9201" s="1156">
        <v>1.65</v>
      </c>
    </row>
    <row r="9202" spans="1:4" ht="11.85" hidden="1" customHeight="1" outlineLevel="4">
      <c r="A9202" s="1154" t="s">
        <v>14018</v>
      </c>
      <c r="B9202" s="1159" t="s">
        <v>14019</v>
      </c>
      <c r="C9202" s="1154" t="s">
        <v>763</v>
      </c>
      <c r="D9202" s="1156">
        <v>1.9</v>
      </c>
    </row>
    <row r="9203" spans="1:4" ht="11.85" hidden="1" customHeight="1" outlineLevel="4">
      <c r="A9203" s="1154" t="s">
        <v>14020</v>
      </c>
      <c r="B9203" s="1159" t="s">
        <v>14021</v>
      </c>
      <c r="C9203" s="1154" t="s">
        <v>763</v>
      </c>
      <c r="D9203" s="1156">
        <v>2.13</v>
      </c>
    </row>
    <row r="9204" spans="1:4" ht="11.85" hidden="1" customHeight="1" outlineLevel="4">
      <c r="A9204" s="1154" t="s">
        <v>14022</v>
      </c>
      <c r="B9204" s="1159" t="s">
        <v>14023</v>
      </c>
      <c r="C9204" s="1154" t="s">
        <v>763</v>
      </c>
      <c r="D9204" s="1156">
        <v>2.41</v>
      </c>
    </row>
    <row r="9205" spans="1:4" ht="11.85" hidden="1" customHeight="1" outlineLevel="3" collapsed="1">
      <c r="A9205" s="1140"/>
      <c r="B9205" s="1145" t="s">
        <v>14024</v>
      </c>
      <c r="C9205" s="1140"/>
      <c r="D9205" s="1141">
        <v>1.07</v>
      </c>
    </row>
    <row r="9206" spans="1:4" ht="11.85" hidden="1" customHeight="1" outlineLevel="4">
      <c r="A9206" s="1154" t="s">
        <v>14025</v>
      </c>
      <c r="B9206" s="1159" t="s">
        <v>14026</v>
      </c>
      <c r="C9206" s="1154" t="s">
        <v>763</v>
      </c>
      <c r="D9206" s="1156">
        <v>1.07</v>
      </c>
    </row>
    <row r="9207" spans="1:4" ht="11.85" hidden="1" customHeight="1" outlineLevel="3" collapsed="1">
      <c r="A9207" s="1140"/>
      <c r="B9207" s="1145" t="s">
        <v>14027</v>
      </c>
      <c r="C9207" s="1140"/>
      <c r="D9207" s="1141">
        <v>2.34</v>
      </c>
    </row>
    <row r="9208" spans="1:4" ht="11.85" hidden="1" customHeight="1" outlineLevel="4">
      <c r="A9208" s="1154" t="s">
        <v>14028</v>
      </c>
      <c r="B9208" s="1159" t="s">
        <v>14029</v>
      </c>
      <c r="C9208" s="1154" t="s">
        <v>763</v>
      </c>
      <c r="D9208" s="1156">
        <v>0.79</v>
      </c>
    </row>
    <row r="9209" spans="1:4" ht="11.85" hidden="1" customHeight="1" outlineLevel="4">
      <c r="A9209" s="1154" t="s">
        <v>14030</v>
      </c>
      <c r="B9209" s="1159" t="s">
        <v>14031</v>
      </c>
      <c r="C9209" s="1154" t="s">
        <v>763</v>
      </c>
      <c r="D9209" s="1156">
        <v>1.41</v>
      </c>
    </row>
    <row r="9210" spans="1:4" ht="11.85" hidden="1" customHeight="1" outlineLevel="4">
      <c r="A9210" s="1154" t="s">
        <v>14032</v>
      </c>
      <c r="B9210" s="1159" t="s">
        <v>14033</v>
      </c>
      <c r="C9210" s="1154" t="s">
        <v>763</v>
      </c>
      <c r="D9210" s="1156">
        <v>1.53</v>
      </c>
    </row>
    <row r="9211" spans="1:4" ht="11.85" hidden="1" customHeight="1" outlineLevel="4">
      <c r="A9211" s="1154" t="s">
        <v>14034</v>
      </c>
      <c r="B9211" s="1159" t="s">
        <v>14035</v>
      </c>
      <c r="C9211" s="1154" t="s">
        <v>763</v>
      </c>
      <c r="D9211" s="1156">
        <v>1.66</v>
      </c>
    </row>
    <row r="9212" spans="1:4" ht="11.85" hidden="1" customHeight="1" outlineLevel="4">
      <c r="A9212" s="1154" t="s">
        <v>14036</v>
      </c>
      <c r="B9212" s="1159" t="s">
        <v>14037</v>
      </c>
      <c r="C9212" s="1154" t="s">
        <v>763</v>
      </c>
      <c r="D9212" s="1156">
        <v>1.84</v>
      </c>
    </row>
    <row r="9213" spans="1:4" ht="11.85" hidden="1" customHeight="1" outlineLevel="4">
      <c r="A9213" s="1154" t="s">
        <v>14038</v>
      </c>
      <c r="B9213" s="1159" t="s">
        <v>14039</v>
      </c>
      <c r="C9213" s="1154" t="s">
        <v>763</v>
      </c>
      <c r="D9213" s="1156">
        <v>2.0099999999999998</v>
      </c>
    </row>
    <row r="9214" spans="1:4" ht="11.85" hidden="1" customHeight="1" outlineLevel="4">
      <c r="A9214" s="1154" t="s">
        <v>14040</v>
      </c>
      <c r="B9214" s="1159" t="s">
        <v>14041</v>
      </c>
      <c r="C9214" s="1154" t="s">
        <v>763</v>
      </c>
      <c r="D9214" s="1156">
        <v>2.34</v>
      </c>
    </row>
    <row r="9215" spans="1:4" ht="11.85" hidden="1" customHeight="1" outlineLevel="3" collapsed="1">
      <c r="A9215" s="1140"/>
      <c r="B9215" s="1145" t="s">
        <v>14042</v>
      </c>
      <c r="C9215" s="1140"/>
      <c r="D9215" s="1141">
        <v>3</v>
      </c>
    </row>
    <row r="9216" spans="1:4" ht="11.85" hidden="1" customHeight="1" outlineLevel="4">
      <c r="A9216" s="1154" t="s">
        <v>14043</v>
      </c>
      <c r="B9216" s="1159" t="s">
        <v>14044</v>
      </c>
      <c r="C9216" s="1154" t="s">
        <v>763</v>
      </c>
      <c r="D9216" s="1156">
        <v>1.86</v>
      </c>
    </row>
    <row r="9217" spans="1:4" ht="11.85" hidden="1" customHeight="1" outlineLevel="4">
      <c r="A9217" s="1154" t="s">
        <v>14045</v>
      </c>
      <c r="B9217" s="1159" t="s">
        <v>14046</v>
      </c>
      <c r="C9217" s="1154" t="s">
        <v>763</v>
      </c>
      <c r="D9217" s="1156">
        <v>3</v>
      </c>
    </row>
    <row r="9218" spans="1:4" ht="11.85" hidden="1" customHeight="1" outlineLevel="4">
      <c r="A9218" s="1154" t="s">
        <v>14047</v>
      </c>
      <c r="B9218" s="1159" t="s">
        <v>14048</v>
      </c>
      <c r="C9218" s="1154" t="s">
        <v>763</v>
      </c>
      <c r="D9218" s="1156">
        <v>2.27</v>
      </c>
    </row>
    <row r="9219" spans="1:4" ht="11.85" hidden="1" customHeight="1" outlineLevel="4">
      <c r="A9219" s="1154" t="s">
        <v>14049</v>
      </c>
      <c r="B9219" s="1159" t="s">
        <v>14050</v>
      </c>
      <c r="C9219" s="1154" t="s">
        <v>763</v>
      </c>
      <c r="D9219" s="1156">
        <v>2.5099999999999998</v>
      </c>
    </row>
    <row r="9220" spans="1:4" ht="11.85" hidden="1" customHeight="1" outlineLevel="3" collapsed="1">
      <c r="A9220" s="1140"/>
      <c r="B9220" s="1145" t="s">
        <v>14051</v>
      </c>
      <c r="C9220" s="1140"/>
      <c r="D9220" s="1141">
        <v>1.37</v>
      </c>
    </row>
    <row r="9221" spans="1:4" ht="11.85" hidden="1" customHeight="1" outlineLevel="4">
      <c r="A9221" s="1154" t="s">
        <v>14052</v>
      </c>
      <c r="B9221" s="1159" t="s">
        <v>14053</v>
      </c>
      <c r="C9221" s="1154" t="s">
        <v>763</v>
      </c>
      <c r="D9221" s="1156">
        <v>1.37</v>
      </c>
    </row>
    <row r="9222" spans="1:4" ht="11.85" hidden="1" customHeight="1" outlineLevel="3" collapsed="1">
      <c r="A9222" s="1140"/>
      <c r="B9222" s="1145" t="s">
        <v>14054</v>
      </c>
      <c r="C9222" s="1140"/>
      <c r="D9222" s="1141">
        <v>1.88</v>
      </c>
    </row>
    <row r="9223" spans="1:4" ht="11.85" hidden="1" customHeight="1" outlineLevel="4">
      <c r="A9223" s="1154" t="s">
        <v>14055</v>
      </c>
      <c r="B9223" s="1159" t="s">
        <v>14056</v>
      </c>
      <c r="C9223" s="1154" t="s">
        <v>763</v>
      </c>
      <c r="D9223" s="1156">
        <v>1.72</v>
      </c>
    </row>
    <row r="9224" spans="1:4" ht="11.85" hidden="1" customHeight="1" outlineLevel="4">
      <c r="A9224" s="1154" t="s">
        <v>14057</v>
      </c>
      <c r="B9224" s="1159" t="s">
        <v>14058</v>
      </c>
      <c r="C9224" s="1154" t="s">
        <v>763</v>
      </c>
      <c r="D9224" s="1156">
        <v>1.8</v>
      </c>
    </row>
    <row r="9225" spans="1:4" ht="11.85" hidden="1" customHeight="1" outlineLevel="4">
      <c r="A9225" s="1154" t="s">
        <v>14059</v>
      </c>
      <c r="B9225" s="1159" t="s">
        <v>14060</v>
      </c>
      <c r="C9225" s="1154" t="s">
        <v>763</v>
      </c>
      <c r="D9225" s="1156">
        <v>1.88</v>
      </c>
    </row>
    <row r="9226" spans="1:4" ht="11.85" hidden="1" customHeight="1" outlineLevel="4">
      <c r="A9226" s="1154" t="s">
        <v>14061</v>
      </c>
      <c r="B9226" s="1159" t="s">
        <v>14062</v>
      </c>
      <c r="C9226" s="1154" t="s">
        <v>763</v>
      </c>
      <c r="D9226" s="1156">
        <v>1.64</v>
      </c>
    </row>
    <row r="9227" spans="1:4" ht="11.85" hidden="1" customHeight="1" outlineLevel="4">
      <c r="A9227" s="1154" t="s">
        <v>14063</v>
      </c>
      <c r="B9227" s="1159" t="s">
        <v>14064</v>
      </c>
      <c r="C9227" s="1154" t="s">
        <v>763</v>
      </c>
      <c r="D9227" s="1156">
        <v>1.6</v>
      </c>
    </row>
    <row r="9228" spans="1:4" ht="11.85" hidden="1" customHeight="1" outlineLevel="4">
      <c r="A9228" s="1154" t="s">
        <v>14065</v>
      </c>
      <c r="B9228" s="1159" t="s">
        <v>14066</v>
      </c>
      <c r="C9228" s="1154" t="s">
        <v>763</v>
      </c>
      <c r="D9228" s="1156">
        <v>1.77</v>
      </c>
    </row>
    <row r="9229" spans="1:4" ht="11.85" hidden="1" customHeight="1" outlineLevel="3" collapsed="1">
      <c r="A9229" s="1140"/>
      <c r="B9229" s="1144">
        <v>338</v>
      </c>
      <c r="C9229" s="1140"/>
      <c r="D9229" s="1141">
        <v>1.72</v>
      </c>
    </row>
    <row r="9230" spans="1:4" ht="11.85" hidden="1" customHeight="1" outlineLevel="4">
      <c r="A9230" s="1154" t="s">
        <v>14067</v>
      </c>
      <c r="B9230" s="1159" t="s">
        <v>14068</v>
      </c>
      <c r="C9230" s="1154" t="s">
        <v>763</v>
      </c>
      <c r="D9230" s="1156">
        <v>1.53</v>
      </c>
    </row>
    <row r="9231" spans="1:4" ht="11.85" hidden="1" customHeight="1" outlineLevel="4">
      <c r="A9231" s="1154" t="s">
        <v>14069</v>
      </c>
      <c r="B9231" s="1159" t="s">
        <v>14070</v>
      </c>
      <c r="C9231" s="1154" t="s">
        <v>763</v>
      </c>
      <c r="D9231" s="1156">
        <v>1.72</v>
      </c>
    </row>
    <row r="9232" spans="1:4" ht="11.85" hidden="1" customHeight="1" outlineLevel="3" collapsed="1">
      <c r="A9232" s="1140"/>
      <c r="B9232" s="1145" t="s">
        <v>14071</v>
      </c>
      <c r="C9232" s="1140"/>
      <c r="D9232" s="1141">
        <v>1.39</v>
      </c>
    </row>
    <row r="9233" spans="1:4" ht="11.85" hidden="1" customHeight="1" outlineLevel="4">
      <c r="A9233" s="1154" t="s">
        <v>14072</v>
      </c>
      <c r="B9233" s="1159" t="s">
        <v>14073</v>
      </c>
      <c r="C9233" s="1154" t="s">
        <v>763</v>
      </c>
      <c r="D9233" s="1156">
        <v>1.06</v>
      </c>
    </row>
    <row r="9234" spans="1:4" ht="11.85" hidden="1" customHeight="1" outlineLevel="4">
      <c r="A9234" s="1154" t="s">
        <v>14074</v>
      </c>
      <c r="B9234" s="1159" t="s">
        <v>14075</v>
      </c>
      <c r="C9234" s="1154" t="s">
        <v>763</v>
      </c>
      <c r="D9234" s="1156">
        <v>1.39</v>
      </c>
    </row>
    <row r="9235" spans="1:4" ht="11.85" hidden="1" customHeight="1" outlineLevel="3" collapsed="1">
      <c r="A9235" s="1140"/>
      <c r="B9235" s="1145" t="s">
        <v>14076</v>
      </c>
      <c r="C9235" s="1140"/>
      <c r="D9235" s="1141">
        <v>1.27</v>
      </c>
    </row>
    <row r="9236" spans="1:4" ht="11.85" hidden="1" customHeight="1" outlineLevel="4">
      <c r="A9236" s="1154" t="s">
        <v>14077</v>
      </c>
      <c r="B9236" s="1159" t="s">
        <v>14078</v>
      </c>
      <c r="C9236" s="1154" t="s">
        <v>763</v>
      </c>
      <c r="D9236" s="1156">
        <v>1.1200000000000001</v>
      </c>
    </row>
    <row r="9237" spans="1:4" ht="11.85" hidden="1" customHeight="1" outlineLevel="4">
      <c r="A9237" s="1154" t="s">
        <v>14079</v>
      </c>
      <c r="B9237" s="1159" t="s">
        <v>14080</v>
      </c>
      <c r="C9237" s="1154" t="s">
        <v>763</v>
      </c>
      <c r="D9237" s="1156">
        <v>1.27</v>
      </c>
    </row>
    <row r="9238" spans="1:4" ht="11.85" hidden="1" customHeight="1" outlineLevel="3" collapsed="1">
      <c r="A9238" s="1140"/>
      <c r="B9238" s="1145" t="s">
        <v>14081</v>
      </c>
      <c r="C9238" s="1140"/>
      <c r="D9238" s="1141">
        <v>1.53</v>
      </c>
    </row>
    <row r="9239" spans="1:4" ht="11.85" hidden="1" customHeight="1" outlineLevel="4">
      <c r="A9239" s="1154" t="s">
        <v>14082</v>
      </c>
      <c r="B9239" s="1159" t="s">
        <v>14083</v>
      </c>
      <c r="C9239" s="1154" t="s">
        <v>763</v>
      </c>
      <c r="D9239" s="1156">
        <v>0.53</v>
      </c>
    </row>
    <row r="9240" spans="1:4" ht="11.85" hidden="1" customHeight="1" outlineLevel="4">
      <c r="A9240" s="1154" t="s">
        <v>14084</v>
      </c>
      <c r="B9240" s="1159" t="s">
        <v>14085</v>
      </c>
      <c r="C9240" s="1154" t="s">
        <v>763</v>
      </c>
      <c r="D9240" s="1156">
        <v>1.06</v>
      </c>
    </row>
    <row r="9241" spans="1:4" ht="11.85" hidden="1" customHeight="1" outlineLevel="4">
      <c r="A9241" s="1154" t="s">
        <v>14086</v>
      </c>
      <c r="B9241" s="1159" t="s">
        <v>14087</v>
      </c>
      <c r="C9241" s="1154" t="s">
        <v>763</v>
      </c>
      <c r="D9241" s="1156">
        <v>1.21</v>
      </c>
    </row>
    <row r="9242" spans="1:4" ht="11.85" hidden="1" customHeight="1" outlineLevel="4">
      <c r="A9242" s="1154" t="s">
        <v>14088</v>
      </c>
      <c r="B9242" s="1159" t="s">
        <v>14089</v>
      </c>
      <c r="C9242" s="1154" t="s">
        <v>763</v>
      </c>
      <c r="D9242" s="1156">
        <v>1.22</v>
      </c>
    </row>
    <row r="9243" spans="1:4" ht="11.85" hidden="1" customHeight="1" outlineLevel="4">
      <c r="A9243" s="1154" t="s">
        <v>14090</v>
      </c>
      <c r="B9243" s="1159" t="s">
        <v>14091</v>
      </c>
      <c r="C9243" s="1154" t="s">
        <v>763</v>
      </c>
      <c r="D9243" s="1156">
        <v>1.53</v>
      </c>
    </row>
    <row r="9244" spans="1:4" ht="11.85" hidden="1" customHeight="1" outlineLevel="3" collapsed="1">
      <c r="A9244" s="1140"/>
      <c r="B9244" s="1145" t="s">
        <v>14092</v>
      </c>
      <c r="C9244" s="1140"/>
      <c r="D9244" s="1141">
        <v>4.1100000000000003</v>
      </c>
    </row>
    <row r="9245" spans="1:4" ht="11.85" hidden="1" customHeight="1" outlineLevel="4">
      <c r="A9245" s="1154" t="s">
        <v>14093</v>
      </c>
      <c r="B9245" s="1159" t="s">
        <v>14094</v>
      </c>
      <c r="C9245" s="1154" t="s">
        <v>763</v>
      </c>
      <c r="D9245" s="1156">
        <v>2.99</v>
      </c>
    </row>
    <row r="9246" spans="1:4" ht="11.85" hidden="1" customHeight="1" outlineLevel="4">
      <c r="A9246" s="1154" t="s">
        <v>14095</v>
      </c>
      <c r="B9246" s="1159" t="s">
        <v>14096</v>
      </c>
      <c r="C9246" s="1154" t="s">
        <v>763</v>
      </c>
      <c r="D9246" s="1156">
        <v>2.87</v>
      </c>
    </row>
    <row r="9247" spans="1:4" ht="11.85" hidden="1" customHeight="1" outlineLevel="4">
      <c r="A9247" s="1154" t="s">
        <v>14097</v>
      </c>
      <c r="B9247" s="1159" t="s">
        <v>14098</v>
      </c>
      <c r="C9247" s="1154" t="s">
        <v>763</v>
      </c>
      <c r="D9247" s="1156">
        <v>3.08</v>
      </c>
    </row>
    <row r="9248" spans="1:4" ht="11.85" hidden="1" customHeight="1" outlineLevel="4">
      <c r="A9248" s="1154" t="s">
        <v>14099</v>
      </c>
      <c r="B9248" s="1159" t="s">
        <v>14100</v>
      </c>
      <c r="C9248" s="1154" t="s">
        <v>763</v>
      </c>
      <c r="D9248" s="1156">
        <v>3.98</v>
      </c>
    </row>
    <row r="9249" spans="1:4" ht="11.85" hidden="1" customHeight="1" outlineLevel="4">
      <c r="A9249" s="1154" t="s">
        <v>14101</v>
      </c>
      <c r="B9249" s="1159" t="s">
        <v>14102</v>
      </c>
      <c r="C9249" s="1154" t="s">
        <v>763</v>
      </c>
      <c r="D9249" s="1156">
        <v>2.7</v>
      </c>
    </row>
    <row r="9250" spans="1:4" ht="11.85" hidden="1" customHeight="1" outlineLevel="4">
      <c r="A9250" s="1154" t="s">
        <v>14103</v>
      </c>
      <c r="B9250" s="1159" t="s">
        <v>14104</v>
      </c>
      <c r="C9250" s="1154" t="s">
        <v>763</v>
      </c>
      <c r="D9250" s="1156">
        <v>4.1100000000000003</v>
      </c>
    </row>
    <row r="9251" spans="1:4" ht="11.85" hidden="1" customHeight="1" outlineLevel="4">
      <c r="A9251" s="1154" t="s">
        <v>14105</v>
      </c>
      <c r="B9251" s="1159" t="s">
        <v>14106</v>
      </c>
      <c r="C9251" s="1154" t="s">
        <v>763</v>
      </c>
      <c r="D9251" s="1156">
        <v>3.85</v>
      </c>
    </row>
    <row r="9252" spans="1:4" ht="11.85" hidden="1" customHeight="1" outlineLevel="4">
      <c r="A9252" s="1154" t="s">
        <v>14107</v>
      </c>
      <c r="B9252" s="1159" t="s">
        <v>14108</v>
      </c>
      <c r="C9252" s="1154" t="s">
        <v>763</v>
      </c>
      <c r="D9252" s="1156">
        <v>3.36</v>
      </c>
    </row>
    <row r="9253" spans="1:4" ht="11.85" hidden="1" customHeight="1" outlineLevel="4">
      <c r="A9253" s="1154" t="s">
        <v>14109</v>
      </c>
      <c r="B9253" s="1159" t="s">
        <v>14110</v>
      </c>
      <c r="C9253" s="1154" t="s">
        <v>763</v>
      </c>
      <c r="D9253" s="1156">
        <v>3.75</v>
      </c>
    </row>
    <row r="9254" spans="1:4" ht="11.85" hidden="1" customHeight="1" outlineLevel="4">
      <c r="A9254" s="1154" t="s">
        <v>14111</v>
      </c>
      <c r="B9254" s="1159" t="s">
        <v>14112</v>
      </c>
      <c r="C9254" s="1154" t="s">
        <v>763</v>
      </c>
      <c r="D9254" s="1156">
        <v>4.01</v>
      </c>
    </row>
    <row r="9255" spans="1:4" ht="11.85" hidden="1" customHeight="1" outlineLevel="3" collapsed="1">
      <c r="A9255" s="1140"/>
      <c r="B9255" s="1145" t="s">
        <v>14113</v>
      </c>
      <c r="C9255" s="1140"/>
      <c r="D9255" s="1141">
        <v>2.17</v>
      </c>
    </row>
    <row r="9256" spans="1:4" ht="11.85" hidden="1" customHeight="1" outlineLevel="4">
      <c r="A9256" s="1154" t="s">
        <v>14114</v>
      </c>
      <c r="B9256" s="1159" t="s">
        <v>14115</v>
      </c>
      <c r="C9256" s="1154" t="s">
        <v>763</v>
      </c>
      <c r="D9256" s="1156">
        <v>1.6</v>
      </c>
    </row>
    <row r="9257" spans="1:4" ht="11.85" hidden="1" customHeight="1" outlineLevel="4">
      <c r="A9257" s="1154" t="s">
        <v>14116</v>
      </c>
      <c r="B9257" s="1159" t="s">
        <v>14117</v>
      </c>
      <c r="C9257" s="1154" t="s">
        <v>763</v>
      </c>
      <c r="D9257" s="1156">
        <v>1.47</v>
      </c>
    </row>
    <row r="9258" spans="1:4" ht="11.85" hidden="1" customHeight="1" outlineLevel="4">
      <c r="A9258" s="1154" t="s">
        <v>14118</v>
      </c>
      <c r="B9258" s="1159" t="s">
        <v>14119</v>
      </c>
      <c r="C9258" s="1154" t="s">
        <v>763</v>
      </c>
      <c r="D9258" s="1156">
        <v>1.56</v>
      </c>
    </row>
    <row r="9259" spans="1:4" ht="11.85" hidden="1" customHeight="1" outlineLevel="4">
      <c r="A9259" s="1154" t="s">
        <v>14120</v>
      </c>
      <c r="B9259" s="1159" t="s">
        <v>14121</v>
      </c>
      <c r="C9259" s="1154" t="s">
        <v>763</v>
      </c>
      <c r="D9259" s="1156">
        <v>1.91</v>
      </c>
    </row>
    <row r="9260" spans="1:4" ht="11.85" hidden="1" customHeight="1" outlineLevel="4">
      <c r="A9260" s="1154" t="s">
        <v>14122</v>
      </c>
      <c r="B9260" s="1159" t="s">
        <v>14123</v>
      </c>
      <c r="C9260" s="1154" t="s">
        <v>763</v>
      </c>
      <c r="D9260" s="1156">
        <v>1.8</v>
      </c>
    </row>
    <row r="9261" spans="1:4" ht="11.85" hidden="1" customHeight="1" outlineLevel="4">
      <c r="A9261" s="1154" t="s">
        <v>14124</v>
      </c>
      <c r="B9261" s="1159" t="s">
        <v>14125</v>
      </c>
      <c r="C9261" s="1154" t="s">
        <v>763</v>
      </c>
      <c r="D9261" s="1156">
        <v>1.97</v>
      </c>
    </row>
    <row r="9262" spans="1:4" ht="11.85" hidden="1" customHeight="1" outlineLevel="4">
      <c r="A9262" s="1154" t="s">
        <v>14126</v>
      </c>
      <c r="B9262" s="1159" t="s">
        <v>14127</v>
      </c>
      <c r="C9262" s="1154" t="s">
        <v>763</v>
      </c>
      <c r="D9262" s="1156">
        <v>1.88</v>
      </c>
    </row>
    <row r="9263" spans="1:4" ht="11.85" hidden="1" customHeight="1" outlineLevel="4">
      <c r="A9263" s="1154" t="s">
        <v>14128</v>
      </c>
      <c r="B9263" s="1159" t="s">
        <v>14129</v>
      </c>
      <c r="C9263" s="1154" t="s">
        <v>763</v>
      </c>
      <c r="D9263" s="1156">
        <v>2.08</v>
      </c>
    </row>
    <row r="9264" spans="1:4" ht="11.85" hidden="1" customHeight="1" outlineLevel="4">
      <c r="A9264" s="1154" t="s">
        <v>14130</v>
      </c>
      <c r="B9264" s="1159" t="s">
        <v>14131</v>
      </c>
      <c r="C9264" s="1154" t="s">
        <v>763</v>
      </c>
      <c r="D9264" s="1156">
        <v>2.17</v>
      </c>
    </row>
    <row r="9265" spans="1:4" ht="11.85" hidden="1" customHeight="1" outlineLevel="3" collapsed="1">
      <c r="A9265" s="1140"/>
      <c r="B9265" s="1145" t="s">
        <v>14132</v>
      </c>
      <c r="C9265" s="1140"/>
      <c r="D9265" s="1141">
        <v>4.41</v>
      </c>
    </row>
    <row r="9266" spans="1:4" ht="11.85" hidden="1" customHeight="1" outlineLevel="4">
      <c r="A9266" s="1154" t="s">
        <v>14133</v>
      </c>
      <c r="B9266" s="1159" t="s">
        <v>14134</v>
      </c>
      <c r="C9266" s="1154" t="s">
        <v>763</v>
      </c>
      <c r="D9266" s="1156">
        <v>2.62</v>
      </c>
    </row>
    <row r="9267" spans="1:4" ht="11.85" hidden="1" customHeight="1" outlineLevel="4">
      <c r="A9267" s="1154" t="s">
        <v>14135</v>
      </c>
      <c r="B9267" s="1159" t="s">
        <v>14136</v>
      </c>
      <c r="C9267" s="1154" t="s">
        <v>763</v>
      </c>
      <c r="D9267" s="1156">
        <v>2.4700000000000002</v>
      </c>
    </row>
    <row r="9268" spans="1:4" ht="11.85" hidden="1" customHeight="1" outlineLevel="4">
      <c r="A9268" s="1154" t="s">
        <v>14137</v>
      </c>
      <c r="B9268" s="1159" t="s">
        <v>14138</v>
      </c>
      <c r="C9268" s="1154" t="s">
        <v>763</v>
      </c>
      <c r="D9268" s="1156">
        <v>2.78</v>
      </c>
    </row>
    <row r="9269" spans="1:4" ht="11.85" hidden="1" customHeight="1" outlineLevel="4">
      <c r="A9269" s="1154" t="s">
        <v>14139</v>
      </c>
      <c r="B9269" s="1159" t="s">
        <v>14140</v>
      </c>
      <c r="C9269" s="1154" t="s">
        <v>763</v>
      </c>
      <c r="D9269" s="1156">
        <v>3.08</v>
      </c>
    </row>
    <row r="9270" spans="1:4" ht="11.85" hidden="1" customHeight="1" outlineLevel="4">
      <c r="A9270" s="1154" t="s">
        <v>14141</v>
      </c>
      <c r="B9270" s="1159" t="s">
        <v>14142</v>
      </c>
      <c r="C9270" s="1154" t="s">
        <v>763</v>
      </c>
      <c r="D9270" s="1156">
        <v>3.3</v>
      </c>
    </row>
    <row r="9271" spans="1:4" ht="11.85" hidden="1" customHeight="1" outlineLevel="4">
      <c r="A9271" s="1154" t="s">
        <v>14143</v>
      </c>
      <c r="B9271" s="1159" t="s">
        <v>14144</v>
      </c>
      <c r="C9271" s="1154" t="s">
        <v>763</v>
      </c>
      <c r="D9271" s="1156">
        <v>4.41</v>
      </c>
    </row>
    <row r="9272" spans="1:4" ht="11.85" hidden="1" customHeight="1" outlineLevel="4">
      <c r="A9272" s="1154" t="s">
        <v>14145</v>
      </c>
      <c r="B9272" s="1159" t="s">
        <v>14146</v>
      </c>
      <c r="C9272" s="1154" t="s">
        <v>763</v>
      </c>
      <c r="D9272" s="1156">
        <v>3.43</v>
      </c>
    </row>
    <row r="9273" spans="1:4" ht="11.85" hidden="1" customHeight="1" outlineLevel="4">
      <c r="A9273" s="1154" t="s">
        <v>14147</v>
      </c>
      <c r="B9273" s="1159" t="s">
        <v>14148</v>
      </c>
      <c r="C9273" s="1154" t="s">
        <v>763</v>
      </c>
      <c r="D9273" s="1156">
        <v>3.74</v>
      </c>
    </row>
    <row r="9274" spans="1:4" ht="11.85" hidden="1" customHeight="1" outlineLevel="4">
      <c r="A9274" s="1154" t="s">
        <v>14149</v>
      </c>
      <c r="B9274" s="1159" t="s">
        <v>14150</v>
      </c>
      <c r="C9274" s="1154" t="s">
        <v>763</v>
      </c>
      <c r="D9274" s="1156">
        <v>4.1399999999999997</v>
      </c>
    </row>
    <row r="9275" spans="1:4" ht="11.85" hidden="1" customHeight="1" outlineLevel="3" collapsed="1">
      <c r="A9275" s="1140"/>
      <c r="B9275" s="1145" t="s">
        <v>14151</v>
      </c>
      <c r="C9275" s="1140"/>
      <c r="D9275" s="1141">
        <v>1.49</v>
      </c>
    </row>
    <row r="9276" spans="1:4" ht="11.85" hidden="1" customHeight="1" outlineLevel="4">
      <c r="A9276" s="1154" t="s">
        <v>14152</v>
      </c>
      <c r="B9276" s="1159" t="s">
        <v>14153</v>
      </c>
      <c r="C9276" s="1154" t="s">
        <v>763</v>
      </c>
      <c r="D9276" s="1156">
        <v>1.49</v>
      </c>
    </row>
    <row r="9277" spans="1:4" ht="11.85" hidden="1" customHeight="1" outlineLevel="3" collapsed="1">
      <c r="A9277" s="1140"/>
      <c r="B9277" s="1145" t="s">
        <v>14154</v>
      </c>
      <c r="C9277" s="1140"/>
      <c r="D9277" s="1141">
        <v>1.76</v>
      </c>
    </row>
    <row r="9278" spans="1:4" ht="11.85" hidden="1" customHeight="1" outlineLevel="4">
      <c r="A9278" s="1154" t="s">
        <v>14155</v>
      </c>
      <c r="B9278" s="1159" t="s">
        <v>14156</v>
      </c>
      <c r="C9278" s="1154" t="s">
        <v>763</v>
      </c>
      <c r="D9278" s="1156">
        <v>1.26</v>
      </c>
    </row>
    <row r="9279" spans="1:4" ht="11.85" hidden="1" customHeight="1" outlineLevel="4">
      <c r="A9279" s="1154" t="s">
        <v>14157</v>
      </c>
      <c r="B9279" s="1159" t="s">
        <v>14158</v>
      </c>
      <c r="C9279" s="1154" t="s">
        <v>763</v>
      </c>
      <c r="D9279" s="1156">
        <v>1.21</v>
      </c>
    </row>
    <row r="9280" spans="1:4" ht="11.85" hidden="1" customHeight="1" outlineLevel="4">
      <c r="A9280" s="1154" t="s">
        <v>14159</v>
      </c>
      <c r="B9280" s="1159" t="s">
        <v>14160</v>
      </c>
      <c r="C9280" s="1154" t="s">
        <v>763</v>
      </c>
      <c r="D9280" s="1156">
        <v>1.32</v>
      </c>
    </row>
    <row r="9281" spans="1:4" ht="11.85" hidden="1" customHeight="1" outlineLevel="4">
      <c r="A9281" s="1154" t="s">
        <v>14161</v>
      </c>
      <c r="B9281" s="1159" t="s">
        <v>14162</v>
      </c>
      <c r="C9281" s="1154" t="s">
        <v>763</v>
      </c>
      <c r="D9281" s="1156">
        <v>1.38</v>
      </c>
    </row>
    <row r="9282" spans="1:4" ht="11.85" hidden="1" customHeight="1" outlineLevel="4">
      <c r="A9282" s="1154" t="s">
        <v>14163</v>
      </c>
      <c r="B9282" s="1159" t="s">
        <v>14164</v>
      </c>
      <c r="C9282" s="1154" t="s">
        <v>763</v>
      </c>
      <c r="D9282" s="1156">
        <v>1.47</v>
      </c>
    </row>
    <row r="9283" spans="1:4" ht="11.85" hidden="1" customHeight="1" outlineLevel="4">
      <c r="A9283" s="1154" t="s">
        <v>14165</v>
      </c>
      <c r="B9283" s="1159" t="s">
        <v>14166</v>
      </c>
      <c r="C9283" s="1154" t="s">
        <v>763</v>
      </c>
      <c r="D9283" s="1156">
        <v>1.58</v>
      </c>
    </row>
    <row r="9284" spans="1:4" ht="11.85" hidden="1" customHeight="1" outlineLevel="4">
      <c r="A9284" s="1154" t="s">
        <v>14167</v>
      </c>
      <c r="B9284" s="1159" t="s">
        <v>14168</v>
      </c>
      <c r="C9284" s="1154" t="s">
        <v>763</v>
      </c>
      <c r="D9284" s="1156">
        <v>1.65</v>
      </c>
    </row>
    <row r="9285" spans="1:4" ht="11.85" hidden="1" customHeight="1" outlineLevel="4">
      <c r="A9285" s="1154" t="s">
        <v>14169</v>
      </c>
      <c r="B9285" s="1159" t="s">
        <v>14170</v>
      </c>
      <c r="C9285" s="1154" t="s">
        <v>763</v>
      </c>
      <c r="D9285" s="1156">
        <v>1.76</v>
      </c>
    </row>
    <row r="9286" spans="1:4" ht="11.85" hidden="1" customHeight="1" outlineLevel="3" collapsed="1">
      <c r="A9286" s="1140"/>
      <c r="B9286" s="1145" t="s">
        <v>14171</v>
      </c>
      <c r="C9286" s="1140"/>
      <c r="D9286" s="1141">
        <v>1.03</v>
      </c>
    </row>
    <row r="9287" spans="1:4" ht="11.85" hidden="1" customHeight="1" outlineLevel="4">
      <c r="A9287" s="1154" t="s">
        <v>14172</v>
      </c>
      <c r="B9287" s="1159" t="s">
        <v>14173</v>
      </c>
      <c r="C9287" s="1154" t="s">
        <v>763</v>
      </c>
      <c r="D9287" s="1156">
        <v>1.03</v>
      </c>
    </row>
    <row r="9288" spans="1:4" ht="11.85" hidden="1" customHeight="1" outlineLevel="4">
      <c r="A9288" s="1154" t="s">
        <v>14174</v>
      </c>
      <c r="B9288" s="1159" t="s">
        <v>14175</v>
      </c>
      <c r="C9288" s="1154" t="s">
        <v>763</v>
      </c>
      <c r="D9288" s="1156">
        <v>0.98</v>
      </c>
    </row>
    <row r="9289" spans="1:4" ht="11.85" hidden="1" customHeight="1" outlineLevel="3" collapsed="1">
      <c r="A9289" s="1140"/>
      <c r="B9289" s="1145" t="s">
        <v>14176</v>
      </c>
      <c r="C9289" s="1140"/>
      <c r="D9289" s="1141">
        <v>4.6900000000000004</v>
      </c>
    </row>
    <row r="9290" spans="1:4" ht="11.85" hidden="1" customHeight="1" outlineLevel="4">
      <c r="A9290" s="1154" t="s">
        <v>14177</v>
      </c>
      <c r="B9290" s="1159" t="s">
        <v>14178</v>
      </c>
      <c r="C9290" s="1154" t="s">
        <v>763</v>
      </c>
      <c r="D9290" s="1156">
        <v>1.93</v>
      </c>
    </row>
    <row r="9291" spans="1:4" ht="11.85" hidden="1" customHeight="1" outlineLevel="4">
      <c r="A9291" s="1154" t="s">
        <v>14179</v>
      </c>
      <c r="B9291" s="1159" t="s">
        <v>14180</v>
      </c>
      <c r="C9291" s="1154" t="s">
        <v>763</v>
      </c>
      <c r="D9291" s="1156">
        <v>3.63</v>
      </c>
    </row>
    <row r="9292" spans="1:4" ht="11.85" hidden="1" customHeight="1" outlineLevel="4">
      <c r="A9292" s="1154" t="s">
        <v>14181</v>
      </c>
      <c r="B9292" s="1159" t="s">
        <v>14182</v>
      </c>
      <c r="C9292" s="1154" t="s">
        <v>763</v>
      </c>
      <c r="D9292" s="1156">
        <v>3.92</v>
      </c>
    </row>
    <row r="9293" spans="1:4" ht="11.85" hidden="1" customHeight="1" outlineLevel="4">
      <c r="A9293" s="1154" t="s">
        <v>14183</v>
      </c>
      <c r="B9293" s="1159" t="s">
        <v>14184</v>
      </c>
      <c r="C9293" s="1154" t="s">
        <v>763</v>
      </c>
      <c r="D9293" s="1156">
        <v>3.87</v>
      </c>
    </row>
    <row r="9294" spans="1:4" ht="11.85" hidden="1" customHeight="1" outlineLevel="4">
      <c r="A9294" s="1154" t="s">
        <v>14185</v>
      </c>
      <c r="B9294" s="1159" t="s">
        <v>14186</v>
      </c>
      <c r="C9294" s="1154" t="s">
        <v>763</v>
      </c>
      <c r="D9294" s="1156">
        <v>4.4800000000000004</v>
      </c>
    </row>
    <row r="9295" spans="1:4" ht="11.85" hidden="1" customHeight="1" outlineLevel="4">
      <c r="A9295" s="1154" t="s">
        <v>14187</v>
      </c>
      <c r="B9295" s="1159" t="s">
        <v>14188</v>
      </c>
      <c r="C9295" s="1154" t="s">
        <v>763</v>
      </c>
      <c r="D9295" s="1156">
        <v>4.6900000000000004</v>
      </c>
    </row>
    <row r="9296" spans="1:4" ht="11.85" hidden="1" customHeight="1" outlineLevel="4">
      <c r="A9296" s="1154" t="s">
        <v>14189</v>
      </c>
      <c r="B9296" s="1159" t="s">
        <v>14190</v>
      </c>
      <c r="C9296" s="1154" t="s">
        <v>763</v>
      </c>
      <c r="D9296" s="1156">
        <v>4.67</v>
      </c>
    </row>
    <row r="9297" spans="1:4" ht="11.85" hidden="1" customHeight="1" outlineLevel="4">
      <c r="A9297" s="1154" t="s">
        <v>14191</v>
      </c>
      <c r="B9297" s="1159" t="s">
        <v>14192</v>
      </c>
      <c r="C9297" s="1154" t="s">
        <v>763</v>
      </c>
      <c r="D9297" s="1156">
        <v>1.72</v>
      </c>
    </row>
    <row r="9298" spans="1:4" ht="11.85" hidden="1" customHeight="1" outlineLevel="3" collapsed="1">
      <c r="A9298" s="1140"/>
      <c r="B9298" s="1145" t="s">
        <v>14193</v>
      </c>
      <c r="C9298" s="1140"/>
      <c r="D9298" s="1141">
        <v>2.21</v>
      </c>
    </row>
    <row r="9299" spans="1:4" ht="11.85" hidden="1" customHeight="1" outlineLevel="4">
      <c r="A9299" s="1154" t="s">
        <v>14194</v>
      </c>
      <c r="B9299" s="1159" t="s">
        <v>14195</v>
      </c>
      <c r="C9299" s="1154" t="s">
        <v>763</v>
      </c>
      <c r="D9299" s="1156">
        <v>0.83</v>
      </c>
    </row>
    <row r="9300" spans="1:4" ht="11.85" hidden="1" customHeight="1" outlineLevel="4">
      <c r="A9300" s="1154" t="s">
        <v>14196</v>
      </c>
      <c r="B9300" s="1159" t="s">
        <v>14197</v>
      </c>
      <c r="C9300" s="1154" t="s">
        <v>763</v>
      </c>
      <c r="D9300" s="1156">
        <v>1.35</v>
      </c>
    </row>
    <row r="9301" spans="1:4" ht="11.85" hidden="1" customHeight="1" outlineLevel="4">
      <c r="A9301" s="1154" t="s">
        <v>14198</v>
      </c>
      <c r="B9301" s="1159" t="s">
        <v>14199</v>
      </c>
      <c r="C9301" s="1154" t="s">
        <v>763</v>
      </c>
      <c r="D9301" s="1156">
        <v>1.35</v>
      </c>
    </row>
    <row r="9302" spans="1:4" ht="11.85" hidden="1" customHeight="1" outlineLevel="4">
      <c r="A9302" s="1154" t="s">
        <v>14200</v>
      </c>
      <c r="B9302" s="1159" t="s">
        <v>14201</v>
      </c>
      <c r="C9302" s="1154" t="s">
        <v>763</v>
      </c>
      <c r="D9302" s="1156">
        <v>1.47</v>
      </c>
    </row>
    <row r="9303" spans="1:4" ht="11.85" hidden="1" customHeight="1" outlineLevel="4">
      <c r="A9303" s="1154" t="s">
        <v>14202</v>
      </c>
      <c r="B9303" s="1159" t="s">
        <v>14203</v>
      </c>
      <c r="C9303" s="1154" t="s">
        <v>763</v>
      </c>
      <c r="D9303" s="1156">
        <v>1.62</v>
      </c>
    </row>
    <row r="9304" spans="1:4" ht="11.85" hidden="1" customHeight="1" outlineLevel="4">
      <c r="A9304" s="1154" t="s">
        <v>14204</v>
      </c>
      <c r="B9304" s="1159" t="s">
        <v>14205</v>
      </c>
      <c r="C9304" s="1154" t="s">
        <v>763</v>
      </c>
      <c r="D9304" s="1156">
        <v>1.82</v>
      </c>
    </row>
    <row r="9305" spans="1:4" ht="11.85" hidden="1" customHeight="1" outlineLevel="4">
      <c r="A9305" s="1154" t="s">
        <v>14206</v>
      </c>
      <c r="B9305" s="1159" t="s">
        <v>14207</v>
      </c>
      <c r="C9305" s="1154" t="s">
        <v>763</v>
      </c>
      <c r="D9305" s="1156">
        <v>1.42</v>
      </c>
    </row>
    <row r="9306" spans="1:4" ht="11.85" hidden="1" customHeight="1" outlineLevel="4">
      <c r="A9306" s="1154" t="s">
        <v>14208</v>
      </c>
      <c r="B9306" s="1159" t="s">
        <v>14209</v>
      </c>
      <c r="C9306" s="1154" t="s">
        <v>763</v>
      </c>
      <c r="D9306" s="1156">
        <v>2.09</v>
      </c>
    </row>
    <row r="9307" spans="1:4" ht="11.85" hidden="1" customHeight="1" outlineLevel="4">
      <c r="A9307" s="1154" t="s">
        <v>14210</v>
      </c>
      <c r="B9307" s="1159" t="s">
        <v>14211</v>
      </c>
      <c r="C9307" s="1154" t="s">
        <v>763</v>
      </c>
      <c r="D9307" s="1156">
        <v>2.21</v>
      </c>
    </row>
    <row r="9308" spans="1:4" ht="11.85" hidden="1" customHeight="1" outlineLevel="3" collapsed="1">
      <c r="A9308" s="1140"/>
      <c r="B9308" s="1145" t="s">
        <v>14212</v>
      </c>
      <c r="C9308" s="1140"/>
      <c r="D9308" s="1141">
        <v>3.56</v>
      </c>
    </row>
    <row r="9309" spans="1:4" ht="11.85" hidden="1" customHeight="1" outlineLevel="4">
      <c r="A9309" s="1154" t="s">
        <v>14213</v>
      </c>
      <c r="B9309" s="1159" t="s">
        <v>14214</v>
      </c>
      <c r="C9309" s="1154" t="s">
        <v>763</v>
      </c>
      <c r="D9309" s="1156">
        <v>1.93</v>
      </c>
    </row>
    <row r="9310" spans="1:4" ht="11.85" hidden="1" customHeight="1" outlineLevel="4">
      <c r="A9310" s="1154" t="s">
        <v>14215</v>
      </c>
      <c r="B9310" s="1159" t="s">
        <v>14216</v>
      </c>
      <c r="C9310" s="1154" t="s">
        <v>763</v>
      </c>
      <c r="D9310" s="1156">
        <v>2.09</v>
      </c>
    </row>
    <row r="9311" spans="1:4" ht="11.85" hidden="1" customHeight="1" outlineLevel="4">
      <c r="A9311" s="1154" t="s">
        <v>14217</v>
      </c>
      <c r="B9311" s="1159" t="s">
        <v>14218</v>
      </c>
      <c r="C9311" s="1154" t="s">
        <v>763</v>
      </c>
      <c r="D9311" s="1156">
        <v>2.2400000000000002</v>
      </c>
    </row>
    <row r="9312" spans="1:4" ht="11.85" hidden="1" customHeight="1" outlineLevel="4">
      <c r="A9312" s="1154" t="s">
        <v>14219</v>
      </c>
      <c r="B9312" s="1159" t="s">
        <v>14220</v>
      </c>
      <c r="C9312" s="1154" t="s">
        <v>763</v>
      </c>
      <c r="D9312" s="1156">
        <v>2.41</v>
      </c>
    </row>
    <row r="9313" spans="1:4" ht="11.85" hidden="1" customHeight="1" outlineLevel="4">
      <c r="A9313" s="1154" t="s">
        <v>14221</v>
      </c>
      <c r="B9313" s="1159" t="s">
        <v>14222</v>
      </c>
      <c r="C9313" s="1154" t="s">
        <v>763</v>
      </c>
      <c r="D9313" s="1156">
        <v>2.5499999999999998</v>
      </c>
    </row>
    <row r="9314" spans="1:4" ht="11.85" hidden="1" customHeight="1" outlineLevel="4">
      <c r="A9314" s="1154" t="s">
        <v>14223</v>
      </c>
      <c r="B9314" s="1159" t="s">
        <v>14224</v>
      </c>
      <c r="C9314" s="1154" t="s">
        <v>763</v>
      </c>
      <c r="D9314" s="1156">
        <v>2.87</v>
      </c>
    </row>
    <row r="9315" spans="1:4" ht="11.85" hidden="1" customHeight="1" outlineLevel="4">
      <c r="A9315" s="1154" t="s">
        <v>14225</v>
      </c>
      <c r="B9315" s="1159" t="s">
        <v>14226</v>
      </c>
      <c r="C9315" s="1154" t="s">
        <v>763</v>
      </c>
      <c r="D9315" s="1156">
        <v>3.18</v>
      </c>
    </row>
    <row r="9316" spans="1:4" ht="11.85" hidden="1" customHeight="1" outlineLevel="4">
      <c r="A9316" s="1154" t="s">
        <v>14227</v>
      </c>
      <c r="B9316" s="1159" t="s">
        <v>14228</v>
      </c>
      <c r="C9316" s="1154" t="s">
        <v>763</v>
      </c>
      <c r="D9316" s="1156">
        <v>3.56</v>
      </c>
    </row>
    <row r="9317" spans="1:4" ht="11.85" hidden="1" customHeight="1" outlineLevel="3" collapsed="1">
      <c r="A9317" s="1140"/>
      <c r="B9317" s="1145" t="s">
        <v>14229</v>
      </c>
      <c r="C9317" s="1140"/>
      <c r="D9317" s="1141">
        <v>6.76</v>
      </c>
    </row>
    <row r="9318" spans="1:4" ht="11.85" hidden="1" customHeight="1" outlineLevel="4">
      <c r="A9318" s="1154" t="s">
        <v>14230</v>
      </c>
      <c r="B9318" s="1159" t="s">
        <v>14231</v>
      </c>
      <c r="C9318" s="1154" t="s">
        <v>763</v>
      </c>
      <c r="D9318" s="1156">
        <v>3.09</v>
      </c>
    </row>
    <row r="9319" spans="1:4" ht="11.85" hidden="1" customHeight="1" outlineLevel="4">
      <c r="A9319" s="1154" t="s">
        <v>14232</v>
      </c>
      <c r="B9319" s="1159" t="s">
        <v>14233</v>
      </c>
      <c r="C9319" s="1154" t="s">
        <v>763</v>
      </c>
      <c r="D9319" s="1156">
        <v>3.61</v>
      </c>
    </row>
    <row r="9320" spans="1:4" ht="11.85" hidden="1" customHeight="1" outlineLevel="4">
      <c r="A9320" s="1154" t="s">
        <v>14234</v>
      </c>
      <c r="B9320" s="1159" t="s">
        <v>14235</v>
      </c>
      <c r="C9320" s="1154" t="s">
        <v>763</v>
      </c>
      <c r="D9320" s="1156">
        <v>3.43</v>
      </c>
    </row>
    <row r="9321" spans="1:4" ht="11.85" hidden="1" customHeight="1" outlineLevel="4">
      <c r="A9321" s="1154" t="s">
        <v>14236</v>
      </c>
      <c r="B9321" s="1159" t="s">
        <v>14237</v>
      </c>
      <c r="C9321" s="1154" t="s">
        <v>763</v>
      </c>
      <c r="D9321" s="1156">
        <v>4.03</v>
      </c>
    </row>
    <row r="9322" spans="1:4" ht="11.85" hidden="1" customHeight="1" outlineLevel="4">
      <c r="A9322" s="1154" t="s">
        <v>14238</v>
      </c>
      <c r="B9322" s="1159" t="s">
        <v>14239</v>
      </c>
      <c r="C9322" s="1154" t="s">
        <v>763</v>
      </c>
      <c r="D9322" s="1156">
        <v>3.22</v>
      </c>
    </row>
    <row r="9323" spans="1:4" ht="11.85" hidden="1" customHeight="1" outlineLevel="4">
      <c r="A9323" s="1154" t="s">
        <v>14240</v>
      </c>
      <c r="B9323" s="1159" t="s">
        <v>14241</v>
      </c>
      <c r="C9323" s="1154" t="s">
        <v>763</v>
      </c>
      <c r="D9323" s="1156">
        <v>3.86</v>
      </c>
    </row>
    <row r="9324" spans="1:4" ht="11.85" hidden="1" customHeight="1" outlineLevel="4">
      <c r="A9324" s="1154" t="s">
        <v>14242</v>
      </c>
      <c r="B9324" s="1159" t="s">
        <v>14243</v>
      </c>
      <c r="C9324" s="1154" t="s">
        <v>763</v>
      </c>
      <c r="D9324" s="1156">
        <v>3.77</v>
      </c>
    </row>
    <row r="9325" spans="1:4" ht="11.85" hidden="1" customHeight="1" outlineLevel="4">
      <c r="A9325" s="1154" t="s">
        <v>14244</v>
      </c>
      <c r="B9325" s="1159" t="s">
        <v>14245</v>
      </c>
      <c r="C9325" s="1154" t="s">
        <v>763</v>
      </c>
      <c r="D9325" s="1156">
        <v>5.7</v>
      </c>
    </row>
    <row r="9326" spans="1:4" ht="11.85" hidden="1" customHeight="1" outlineLevel="4">
      <c r="A9326" s="1154" t="s">
        <v>14246</v>
      </c>
      <c r="B9326" s="1159" t="s">
        <v>14247</v>
      </c>
      <c r="C9326" s="1154" t="s">
        <v>763</v>
      </c>
      <c r="D9326" s="1156">
        <v>3.48</v>
      </c>
    </row>
    <row r="9327" spans="1:4" ht="11.85" hidden="1" customHeight="1" outlineLevel="4">
      <c r="A9327" s="1154" t="s">
        <v>14248</v>
      </c>
      <c r="B9327" s="1159" t="s">
        <v>14249</v>
      </c>
      <c r="C9327" s="1154" t="s">
        <v>763</v>
      </c>
      <c r="D9327" s="1156">
        <v>5.28</v>
      </c>
    </row>
    <row r="9328" spans="1:4" ht="11.85" hidden="1" customHeight="1" outlineLevel="4">
      <c r="A9328" s="1154" t="s">
        <v>14250</v>
      </c>
      <c r="B9328" s="1159" t="s">
        <v>14251</v>
      </c>
      <c r="C9328" s="1154" t="s">
        <v>763</v>
      </c>
      <c r="D9328" s="1156">
        <v>3.89</v>
      </c>
    </row>
    <row r="9329" spans="1:4" ht="11.85" hidden="1" customHeight="1" outlineLevel="4">
      <c r="A9329" s="1154" t="s">
        <v>14252</v>
      </c>
      <c r="B9329" s="1159" t="s">
        <v>14253</v>
      </c>
      <c r="C9329" s="1154" t="s">
        <v>763</v>
      </c>
      <c r="D9329" s="1156">
        <v>3.68</v>
      </c>
    </row>
    <row r="9330" spans="1:4" ht="11.85" hidden="1" customHeight="1" outlineLevel="4">
      <c r="A9330" s="1154" t="s">
        <v>14254</v>
      </c>
      <c r="B9330" s="1159" t="s">
        <v>14255</v>
      </c>
      <c r="C9330" s="1154" t="s">
        <v>763</v>
      </c>
      <c r="D9330" s="1156">
        <v>4.66</v>
      </c>
    </row>
    <row r="9331" spans="1:4" ht="11.85" hidden="1" customHeight="1" outlineLevel="4">
      <c r="A9331" s="1154" t="s">
        <v>14256</v>
      </c>
      <c r="B9331" s="1159" t="s">
        <v>14257</v>
      </c>
      <c r="C9331" s="1154" t="s">
        <v>763</v>
      </c>
      <c r="D9331" s="1156">
        <v>5.72</v>
      </c>
    </row>
    <row r="9332" spans="1:4" ht="11.85" hidden="1" customHeight="1" outlineLevel="4">
      <c r="A9332" s="1154" t="s">
        <v>14258</v>
      </c>
      <c r="B9332" s="1159" t="s">
        <v>14259</v>
      </c>
      <c r="C9332" s="1154" t="s">
        <v>763</v>
      </c>
      <c r="D9332" s="1156">
        <v>5.39</v>
      </c>
    </row>
    <row r="9333" spans="1:4" ht="11.85" hidden="1" customHeight="1" outlineLevel="4">
      <c r="A9333" s="1154" t="s">
        <v>14260</v>
      </c>
      <c r="B9333" s="1159" t="s">
        <v>14261</v>
      </c>
      <c r="C9333" s="1154" t="s">
        <v>763</v>
      </c>
      <c r="D9333" s="1156">
        <v>6.76</v>
      </c>
    </row>
    <row r="9334" spans="1:4" ht="11.85" hidden="1" customHeight="1" outlineLevel="3" collapsed="1">
      <c r="A9334" s="1140"/>
      <c r="B9334" s="1145" t="s">
        <v>14262</v>
      </c>
      <c r="C9334" s="1140"/>
      <c r="D9334" s="1141">
        <v>8.3800000000000008</v>
      </c>
    </row>
    <row r="9335" spans="1:4" ht="11.85" hidden="1" customHeight="1" outlineLevel="4">
      <c r="A9335" s="1154" t="s">
        <v>14263</v>
      </c>
      <c r="B9335" s="1159" t="s">
        <v>14264</v>
      </c>
      <c r="C9335" s="1154" t="s">
        <v>763</v>
      </c>
      <c r="D9335" s="1156">
        <v>4.0599999999999996</v>
      </c>
    </row>
    <row r="9336" spans="1:4" ht="11.85" hidden="1" customHeight="1" outlineLevel="4">
      <c r="A9336" s="1154" t="s">
        <v>14265</v>
      </c>
      <c r="B9336" s="1159" t="s">
        <v>14266</v>
      </c>
      <c r="C9336" s="1154" t="s">
        <v>763</v>
      </c>
      <c r="D9336" s="1156">
        <v>8.3800000000000008</v>
      </c>
    </row>
    <row r="9337" spans="1:4" ht="11.85" hidden="1" customHeight="1" outlineLevel="3" collapsed="1">
      <c r="A9337" s="1140"/>
      <c r="B9337" s="1145" t="s">
        <v>14267</v>
      </c>
      <c r="C9337" s="1140"/>
      <c r="D9337" s="1141">
        <v>1.91</v>
      </c>
    </row>
    <row r="9338" spans="1:4" ht="11.85" hidden="1" customHeight="1" outlineLevel="4">
      <c r="A9338" s="1154" t="s">
        <v>14268</v>
      </c>
      <c r="B9338" s="1159" t="s">
        <v>14269</v>
      </c>
      <c r="C9338" s="1154" t="s">
        <v>763</v>
      </c>
      <c r="D9338" s="1156">
        <v>1.38</v>
      </c>
    </row>
    <row r="9339" spans="1:4" ht="11.85" hidden="1" customHeight="1" outlineLevel="4">
      <c r="A9339" s="1154" t="s">
        <v>14270</v>
      </c>
      <c r="B9339" s="1159" t="s">
        <v>14271</v>
      </c>
      <c r="C9339" s="1154" t="s">
        <v>763</v>
      </c>
      <c r="D9339" s="1156">
        <v>1.91</v>
      </c>
    </row>
    <row r="9340" spans="1:4" ht="11.85" hidden="1" customHeight="1" outlineLevel="4">
      <c r="A9340" s="1154" t="s">
        <v>14272</v>
      </c>
      <c r="B9340" s="1159" t="s">
        <v>14273</v>
      </c>
      <c r="C9340" s="1154" t="s">
        <v>763</v>
      </c>
      <c r="D9340" s="1156">
        <v>1.88</v>
      </c>
    </row>
    <row r="9341" spans="1:4" ht="11.85" hidden="1" customHeight="1" outlineLevel="3" collapsed="1">
      <c r="A9341" s="1140"/>
      <c r="B9341" s="1145" t="s">
        <v>14274</v>
      </c>
      <c r="C9341" s="1140"/>
      <c r="D9341" s="1141">
        <v>4.0999999999999996</v>
      </c>
    </row>
    <row r="9342" spans="1:4" ht="11.85" hidden="1" customHeight="1" outlineLevel="4">
      <c r="A9342" s="1154" t="s">
        <v>14275</v>
      </c>
      <c r="B9342" s="1159" t="s">
        <v>14276</v>
      </c>
      <c r="C9342" s="1154" t="s">
        <v>763</v>
      </c>
      <c r="D9342" s="1156">
        <v>0.95</v>
      </c>
    </row>
    <row r="9343" spans="1:4" ht="11.85" hidden="1" customHeight="1" outlineLevel="4">
      <c r="A9343" s="1154" t="s">
        <v>14277</v>
      </c>
      <c r="B9343" s="1159" t="s">
        <v>14278</v>
      </c>
      <c r="C9343" s="1154" t="s">
        <v>763</v>
      </c>
      <c r="D9343" s="1156">
        <v>1.25</v>
      </c>
    </row>
    <row r="9344" spans="1:4" ht="11.85" hidden="1" customHeight="1" outlineLevel="4">
      <c r="A9344" s="1154" t="s">
        <v>14279</v>
      </c>
      <c r="B9344" s="1159" t="s">
        <v>14280</v>
      </c>
      <c r="C9344" s="1154" t="s">
        <v>763</v>
      </c>
      <c r="D9344" s="1156">
        <v>0.86</v>
      </c>
    </row>
    <row r="9345" spans="1:4" ht="11.85" hidden="1" customHeight="1" outlineLevel="4">
      <c r="A9345" s="1154" t="s">
        <v>14281</v>
      </c>
      <c r="B9345" s="1159" t="s">
        <v>14282</v>
      </c>
      <c r="C9345" s="1154" t="s">
        <v>763</v>
      </c>
      <c r="D9345" s="1156">
        <v>1.98</v>
      </c>
    </row>
    <row r="9346" spans="1:4" ht="11.85" hidden="1" customHeight="1" outlineLevel="4">
      <c r="A9346" s="1154" t="s">
        <v>14283</v>
      </c>
      <c r="B9346" s="1159" t="s">
        <v>14284</v>
      </c>
      <c r="C9346" s="1154" t="s">
        <v>763</v>
      </c>
      <c r="D9346" s="1156">
        <v>2.02</v>
      </c>
    </row>
    <row r="9347" spans="1:4" ht="11.85" hidden="1" customHeight="1" outlineLevel="4">
      <c r="A9347" s="1154" t="s">
        <v>14285</v>
      </c>
      <c r="B9347" s="1159" t="s">
        <v>14286</v>
      </c>
      <c r="C9347" s="1154" t="s">
        <v>763</v>
      </c>
      <c r="D9347" s="1156">
        <v>1.48</v>
      </c>
    </row>
    <row r="9348" spans="1:4" ht="11.85" hidden="1" customHeight="1" outlineLevel="4">
      <c r="A9348" s="1154" t="s">
        <v>14287</v>
      </c>
      <c r="B9348" s="1159" t="s">
        <v>14288</v>
      </c>
      <c r="C9348" s="1154" t="s">
        <v>763</v>
      </c>
      <c r="D9348" s="1156">
        <v>2.8</v>
      </c>
    </row>
    <row r="9349" spans="1:4" ht="11.85" hidden="1" customHeight="1" outlineLevel="4">
      <c r="A9349" s="1154" t="s">
        <v>14289</v>
      </c>
      <c r="B9349" s="1159" t="s">
        <v>14290</v>
      </c>
      <c r="C9349" s="1154" t="s">
        <v>763</v>
      </c>
      <c r="D9349" s="1156">
        <v>1.45</v>
      </c>
    </row>
    <row r="9350" spans="1:4" ht="11.85" hidden="1" customHeight="1" outlineLevel="4">
      <c r="A9350" s="1154" t="s">
        <v>14291</v>
      </c>
      <c r="B9350" s="1159" t="s">
        <v>14292</v>
      </c>
      <c r="C9350" s="1154" t="s">
        <v>763</v>
      </c>
      <c r="D9350" s="1156">
        <v>2.88</v>
      </c>
    </row>
    <row r="9351" spans="1:4" ht="11.85" hidden="1" customHeight="1" outlineLevel="4">
      <c r="A9351" s="1154" t="s">
        <v>14293</v>
      </c>
      <c r="B9351" s="1159" t="s">
        <v>14294</v>
      </c>
      <c r="C9351" s="1154" t="s">
        <v>763</v>
      </c>
      <c r="D9351" s="1156">
        <v>1.73</v>
      </c>
    </row>
    <row r="9352" spans="1:4" ht="11.85" hidden="1" customHeight="1" outlineLevel="4">
      <c r="A9352" s="1154" t="s">
        <v>14295</v>
      </c>
      <c r="B9352" s="1159" t="s">
        <v>14296</v>
      </c>
      <c r="C9352" s="1154" t="s">
        <v>763</v>
      </c>
      <c r="D9352" s="1156">
        <v>1.92</v>
      </c>
    </row>
    <row r="9353" spans="1:4" ht="11.85" hidden="1" customHeight="1" outlineLevel="4">
      <c r="A9353" s="1154" t="s">
        <v>14297</v>
      </c>
      <c r="B9353" s="1159" t="s">
        <v>14298</v>
      </c>
      <c r="C9353" s="1154" t="s">
        <v>763</v>
      </c>
      <c r="D9353" s="1156">
        <v>3.67</v>
      </c>
    </row>
    <row r="9354" spans="1:4" ht="11.85" hidden="1" customHeight="1" outlineLevel="4">
      <c r="A9354" s="1154" t="s">
        <v>14299</v>
      </c>
      <c r="B9354" s="1159" t="s">
        <v>14300</v>
      </c>
      <c r="C9354" s="1154" t="s">
        <v>763</v>
      </c>
      <c r="D9354" s="1156">
        <v>4.0999999999999996</v>
      </c>
    </row>
    <row r="9355" spans="1:4" ht="11.85" hidden="1" customHeight="1" outlineLevel="3">
      <c r="A9355" s="1154"/>
      <c r="B9355" s="1158" t="s">
        <v>14301</v>
      </c>
      <c r="C9355" s="1154" t="s">
        <v>763</v>
      </c>
      <c r="D9355" s="1156">
        <v>1.87</v>
      </c>
    </row>
    <row r="9356" spans="1:4" ht="11.85" hidden="1" customHeight="1" outlineLevel="3" collapsed="1">
      <c r="A9356" s="1140"/>
      <c r="B9356" s="1145" t="s">
        <v>14302</v>
      </c>
      <c r="C9356" s="1140"/>
      <c r="D9356" s="1141">
        <v>1.74</v>
      </c>
    </row>
    <row r="9357" spans="1:4" ht="11.85" hidden="1" customHeight="1" outlineLevel="4">
      <c r="A9357" s="1154" t="s">
        <v>14303</v>
      </c>
      <c r="B9357" s="1159" t="s">
        <v>14304</v>
      </c>
      <c r="C9357" s="1154" t="s">
        <v>763</v>
      </c>
      <c r="D9357" s="1156">
        <v>1.37</v>
      </c>
    </row>
    <row r="9358" spans="1:4" ht="11.85" hidden="1" customHeight="1" outlineLevel="4">
      <c r="A9358" s="1154" t="s">
        <v>14305</v>
      </c>
      <c r="B9358" s="1159" t="s">
        <v>14306</v>
      </c>
      <c r="C9358" s="1154" t="s">
        <v>763</v>
      </c>
      <c r="D9358" s="1156">
        <v>1.52</v>
      </c>
    </row>
    <row r="9359" spans="1:4" ht="11.85" hidden="1" customHeight="1" outlineLevel="4">
      <c r="A9359" s="1154" t="s">
        <v>14307</v>
      </c>
      <c r="B9359" s="1159" t="s">
        <v>14308</v>
      </c>
      <c r="C9359" s="1154" t="s">
        <v>763</v>
      </c>
      <c r="D9359" s="1156">
        <v>1.74</v>
      </c>
    </row>
    <row r="9360" spans="1:4" ht="11.85" hidden="1" customHeight="1" outlineLevel="3" collapsed="1">
      <c r="A9360" s="1140"/>
      <c r="B9360" s="1145" t="s">
        <v>14309</v>
      </c>
      <c r="C9360" s="1140"/>
      <c r="D9360" s="1141">
        <v>4.0999999999999996</v>
      </c>
    </row>
    <row r="9361" spans="1:4" ht="11.85" hidden="1" customHeight="1" outlineLevel="4">
      <c r="A9361" s="1154" t="s">
        <v>14310</v>
      </c>
      <c r="B9361" s="1159" t="s">
        <v>14311</v>
      </c>
      <c r="C9361" s="1154" t="s">
        <v>763</v>
      </c>
      <c r="D9361" s="1156">
        <v>1.1100000000000001</v>
      </c>
    </row>
    <row r="9362" spans="1:4" ht="11.85" hidden="1" customHeight="1" outlineLevel="4">
      <c r="A9362" s="1154" t="s">
        <v>14312</v>
      </c>
      <c r="B9362" s="1159" t="s">
        <v>14313</v>
      </c>
      <c r="C9362" s="1154" t="s">
        <v>763</v>
      </c>
      <c r="D9362" s="1156">
        <v>1.25</v>
      </c>
    </row>
    <row r="9363" spans="1:4" ht="11.85" hidden="1" customHeight="1" outlineLevel="4">
      <c r="A9363" s="1154" t="s">
        <v>14314</v>
      </c>
      <c r="B9363" s="1159" t="s">
        <v>14315</v>
      </c>
      <c r="C9363" s="1154" t="s">
        <v>763</v>
      </c>
      <c r="D9363" s="1156">
        <v>4.0999999999999996</v>
      </c>
    </row>
    <row r="9364" spans="1:4" ht="11.85" hidden="1" customHeight="1" outlineLevel="4">
      <c r="A9364" s="1154" t="s">
        <v>14316</v>
      </c>
      <c r="B9364" s="1159" t="s">
        <v>14317</v>
      </c>
      <c r="C9364" s="1154" t="s">
        <v>763</v>
      </c>
      <c r="D9364" s="1156">
        <v>1.52</v>
      </c>
    </row>
    <row r="9365" spans="1:4" ht="11.85" hidden="1" customHeight="1" outlineLevel="4">
      <c r="A9365" s="1154" t="s">
        <v>14318</v>
      </c>
      <c r="B9365" s="1159" t="s">
        <v>14319</v>
      </c>
      <c r="C9365" s="1154" t="s">
        <v>763</v>
      </c>
      <c r="D9365" s="1156">
        <v>3.1</v>
      </c>
    </row>
    <row r="9366" spans="1:4" ht="11.85" hidden="1" customHeight="1" outlineLevel="3" collapsed="1">
      <c r="A9366" s="1140"/>
      <c r="B9366" s="1145" t="s">
        <v>14320</v>
      </c>
      <c r="C9366" s="1140"/>
      <c r="D9366" s="1141">
        <v>4.34</v>
      </c>
    </row>
    <row r="9367" spans="1:4" ht="11.85" hidden="1" customHeight="1" outlineLevel="4">
      <c r="A9367" s="1154" t="s">
        <v>14321</v>
      </c>
      <c r="B9367" s="1159" t="s">
        <v>14322</v>
      </c>
      <c r="C9367" s="1154" t="s">
        <v>763</v>
      </c>
      <c r="D9367" s="1156">
        <v>3.15</v>
      </c>
    </row>
    <row r="9368" spans="1:4" ht="11.85" hidden="1" customHeight="1" outlineLevel="4">
      <c r="A9368" s="1154" t="s">
        <v>14323</v>
      </c>
      <c r="B9368" s="1159" t="s">
        <v>14324</v>
      </c>
      <c r="C9368" s="1154" t="s">
        <v>763</v>
      </c>
      <c r="D9368" s="1156">
        <v>2.79</v>
      </c>
    </row>
    <row r="9369" spans="1:4" ht="11.85" hidden="1" customHeight="1" outlineLevel="4">
      <c r="A9369" s="1154" t="s">
        <v>14325</v>
      </c>
      <c r="B9369" s="1159" t="s">
        <v>14326</v>
      </c>
      <c r="C9369" s="1154" t="s">
        <v>763</v>
      </c>
      <c r="D9369" s="1156">
        <v>3.2</v>
      </c>
    </row>
    <row r="9370" spans="1:4" ht="11.85" hidden="1" customHeight="1" outlineLevel="4">
      <c r="A9370" s="1154" t="s">
        <v>14327</v>
      </c>
      <c r="B9370" s="1159" t="s">
        <v>14328</v>
      </c>
      <c r="C9370" s="1154" t="s">
        <v>763</v>
      </c>
      <c r="D9370" s="1156">
        <v>3.54</v>
      </c>
    </row>
    <row r="9371" spans="1:4" ht="11.85" hidden="1" customHeight="1" outlineLevel="4">
      <c r="A9371" s="1154" t="s">
        <v>14329</v>
      </c>
      <c r="B9371" s="1159" t="s">
        <v>14330</v>
      </c>
      <c r="C9371" s="1154" t="s">
        <v>763</v>
      </c>
      <c r="D9371" s="1156">
        <v>3.7</v>
      </c>
    </row>
    <row r="9372" spans="1:4" ht="11.85" hidden="1" customHeight="1" outlineLevel="4">
      <c r="A9372" s="1154" t="s">
        <v>14331</v>
      </c>
      <c r="B9372" s="1159" t="s">
        <v>14332</v>
      </c>
      <c r="C9372" s="1154" t="s">
        <v>763</v>
      </c>
      <c r="D9372" s="1156">
        <v>3.52</v>
      </c>
    </row>
    <row r="9373" spans="1:4" ht="11.85" hidden="1" customHeight="1" outlineLevel="4">
      <c r="A9373" s="1154" t="s">
        <v>14333</v>
      </c>
      <c r="B9373" s="1159" t="s">
        <v>14334</v>
      </c>
      <c r="C9373" s="1154" t="s">
        <v>763</v>
      </c>
      <c r="D9373" s="1156">
        <v>4.34</v>
      </c>
    </row>
    <row r="9374" spans="1:4" ht="11.85" hidden="1" customHeight="1" outlineLevel="3" collapsed="1">
      <c r="A9374" s="1140"/>
      <c r="B9374" s="1145" t="s">
        <v>14335</v>
      </c>
      <c r="C9374" s="1140"/>
      <c r="D9374" s="1141">
        <v>1.26</v>
      </c>
    </row>
    <row r="9375" spans="1:4" ht="11.85" hidden="1" customHeight="1" outlineLevel="4">
      <c r="A9375" s="1154" t="s">
        <v>14336</v>
      </c>
      <c r="B9375" s="1159" t="s">
        <v>14337</v>
      </c>
      <c r="C9375" s="1154" t="s">
        <v>763</v>
      </c>
      <c r="D9375" s="1156">
        <v>0.76</v>
      </c>
    </row>
    <row r="9376" spans="1:4" ht="11.85" hidden="1" customHeight="1" outlineLevel="4">
      <c r="A9376" s="1154" t="s">
        <v>14338</v>
      </c>
      <c r="B9376" s="1159" t="s">
        <v>14339</v>
      </c>
      <c r="C9376" s="1154" t="s">
        <v>763</v>
      </c>
      <c r="D9376" s="1156">
        <v>0.79</v>
      </c>
    </row>
    <row r="9377" spans="1:4" ht="11.85" hidden="1" customHeight="1" outlineLevel="4">
      <c r="A9377" s="1154" t="s">
        <v>14340</v>
      </c>
      <c r="B9377" s="1159" t="s">
        <v>14341</v>
      </c>
      <c r="C9377" s="1154" t="s">
        <v>763</v>
      </c>
      <c r="D9377" s="1156">
        <v>1</v>
      </c>
    </row>
    <row r="9378" spans="1:4" ht="11.85" hidden="1" customHeight="1" outlineLevel="4">
      <c r="A9378" s="1154" t="s">
        <v>14342</v>
      </c>
      <c r="B9378" s="1159" t="s">
        <v>14343</v>
      </c>
      <c r="C9378" s="1154" t="s">
        <v>763</v>
      </c>
      <c r="D9378" s="1156">
        <v>1.2</v>
      </c>
    </row>
    <row r="9379" spans="1:4" ht="11.85" hidden="1" customHeight="1" outlineLevel="4">
      <c r="A9379" s="1154" t="s">
        <v>14344</v>
      </c>
      <c r="B9379" s="1159" t="s">
        <v>14345</v>
      </c>
      <c r="C9379" s="1154" t="s">
        <v>763</v>
      </c>
      <c r="D9379" s="1156">
        <v>1.26</v>
      </c>
    </row>
    <row r="9380" spans="1:4" ht="11.85" hidden="1" customHeight="1" outlineLevel="3" collapsed="1">
      <c r="A9380" s="1140"/>
      <c r="B9380" s="1145" t="s">
        <v>14346</v>
      </c>
      <c r="C9380" s="1140"/>
      <c r="D9380" s="1141">
        <v>3.52</v>
      </c>
    </row>
    <row r="9381" spans="1:4" ht="11.85" hidden="1" customHeight="1" outlineLevel="4">
      <c r="A9381" s="1154" t="s">
        <v>14347</v>
      </c>
      <c r="B9381" s="1159" t="s">
        <v>14348</v>
      </c>
      <c r="C9381" s="1154" t="s">
        <v>763</v>
      </c>
      <c r="D9381" s="1156">
        <v>1.25</v>
      </c>
    </row>
    <row r="9382" spans="1:4" ht="11.85" hidden="1" customHeight="1" outlineLevel="4">
      <c r="A9382" s="1154" t="s">
        <v>14349</v>
      </c>
      <c r="B9382" s="1159" t="s">
        <v>14350</v>
      </c>
      <c r="C9382" s="1154" t="s">
        <v>763</v>
      </c>
      <c r="D9382" s="1156">
        <v>1.32</v>
      </c>
    </row>
    <row r="9383" spans="1:4" ht="11.85" hidden="1" customHeight="1" outlineLevel="4">
      <c r="A9383" s="1154" t="s">
        <v>14351</v>
      </c>
      <c r="B9383" s="1159" t="s">
        <v>14352</v>
      </c>
      <c r="C9383" s="1154" t="s">
        <v>763</v>
      </c>
      <c r="D9383" s="1156">
        <v>2.74</v>
      </c>
    </row>
    <row r="9384" spans="1:4" ht="11.85" hidden="1" customHeight="1" outlineLevel="4">
      <c r="A9384" s="1154" t="s">
        <v>14353</v>
      </c>
      <c r="B9384" s="1159" t="s">
        <v>14354</v>
      </c>
      <c r="C9384" s="1154" t="s">
        <v>763</v>
      </c>
      <c r="D9384" s="1156">
        <v>3.52</v>
      </c>
    </row>
    <row r="9385" spans="1:4" ht="11.85" hidden="1" customHeight="1" outlineLevel="3" collapsed="1">
      <c r="A9385" s="1140"/>
      <c r="B9385" s="1145" t="s">
        <v>14355</v>
      </c>
      <c r="C9385" s="1140"/>
      <c r="D9385" s="1141">
        <v>3.67</v>
      </c>
    </row>
    <row r="9386" spans="1:4" ht="11.85" hidden="1" customHeight="1" outlineLevel="4">
      <c r="A9386" s="1154" t="s">
        <v>14356</v>
      </c>
      <c r="B9386" s="1159" t="s">
        <v>14357</v>
      </c>
      <c r="C9386" s="1154" t="s">
        <v>763</v>
      </c>
      <c r="D9386" s="1156">
        <v>1.55</v>
      </c>
    </row>
    <row r="9387" spans="1:4" ht="11.85" hidden="1" customHeight="1" outlineLevel="4">
      <c r="A9387" s="1154" t="s">
        <v>14358</v>
      </c>
      <c r="B9387" s="1159" t="s">
        <v>14359</v>
      </c>
      <c r="C9387" s="1154" t="s">
        <v>763</v>
      </c>
      <c r="D9387" s="1156">
        <v>2.29</v>
      </c>
    </row>
    <row r="9388" spans="1:4" ht="11.85" hidden="1" customHeight="1" outlineLevel="4">
      <c r="A9388" s="1154" t="s">
        <v>14360</v>
      </c>
      <c r="B9388" s="1159" t="s">
        <v>14361</v>
      </c>
      <c r="C9388" s="1154" t="s">
        <v>763</v>
      </c>
      <c r="D9388" s="1156">
        <v>2.34</v>
      </c>
    </row>
    <row r="9389" spans="1:4" ht="11.85" hidden="1" customHeight="1" outlineLevel="4">
      <c r="A9389" s="1154" t="s">
        <v>14362</v>
      </c>
      <c r="B9389" s="1159" t="s">
        <v>14363</v>
      </c>
      <c r="C9389" s="1154" t="s">
        <v>763</v>
      </c>
      <c r="D9389" s="1156">
        <v>2.0299999999999998</v>
      </c>
    </row>
    <row r="9390" spans="1:4" ht="11.85" hidden="1" customHeight="1" outlineLevel="4">
      <c r="A9390" s="1154" t="s">
        <v>14364</v>
      </c>
      <c r="B9390" s="1159" t="s">
        <v>14365</v>
      </c>
      <c r="C9390" s="1154" t="s">
        <v>763</v>
      </c>
      <c r="D9390" s="1156">
        <v>2.5</v>
      </c>
    </row>
    <row r="9391" spans="1:4" ht="11.85" hidden="1" customHeight="1" outlineLevel="4">
      <c r="A9391" s="1154" t="s">
        <v>14366</v>
      </c>
      <c r="B9391" s="1159" t="s">
        <v>14367</v>
      </c>
      <c r="C9391" s="1154" t="s">
        <v>763</v>
      </c>
      <c r="D9391" s="1156">
        <v>2.79</v>
      </c>
    </row>
    <row r="9392" spans="1:4" ht="11.85" hidden="1" customHeight="1" outlineLevel="4">
      <c r="A9392" s="1154" t="s">
        <v>14368</v>
      </c>
      <c r="B9392" s="1159" t="s">
        <v>14369</v>
      </c>
      <c r="C9392" s="1154" t="s">
        <v>763</v>
      </c>
      <c r="D9392" s="1156">
        <v>1.4</v>
      </c>
    </row>
    <row r="9393" spans="1:4" ht="11.85" hidden="1" customHeight="1" outlineLevel="4">
      <c r="A9393" s="1154" t="s">
        <v>14370</v>
      </c>
      <c r="B9393" s="1159" t="s">
        <v>14371</v>
      </c>
      <c r="C9393" s="1154" t="s">
        <v>763</v>
      </c>
      <c r="D9393" s="1156">
        <v>2.59</v>
      </c>
    </row>
    <row r="9394" spans="1:4" ht="11.85" hidden="1" customHeight="1" outlineLevel="4">
      <c r="A9394" s="1154" t="s">
        <v>14372</v>
      </c>
      <c r="B9394" s="1159" t="s">
        <v>14373</v>
      </c>
      <c r="C9394" s="1154" t="s">
        <v>763</v>
      </c>
      <c r="D9394" s="1156">
        <v>2.95</v>
      </c>
    </row>
    <row r="9395" spans="1:4" ht="11.85" hidden="1" customHeight="1" outlineLevel="4">
      <c r="A9395" s="1154" t="s">
        <v>14374</v>
      </c>
      <c r="B9395" s="1159" t="s">
        <v>14375</v>
      </c>
      <c r="C9395" s="1154" t="s">
        <v>763</v>
      </c>
      <c r="D9395" s="1156">
        <v>2.06</v>
      </c>
    </row>
    <row r="9396" spans="1:4" ht="11.85" hidden="1" customHeight="1" outlineLevel="4">
      <c r="A9396" s="1154" t="s">
        <v>14376</v>
      </c>
      <c r="B9396" s="1159" t="s">
        <v>14377</v>
      </c>
      <c r="C9396" s="1154" t="s">
        <v>763</v>
      </c>
      <c r="D9396" s="1156">
        <v>3.15</v>
      </c>
    </row>
    <row r="9397" spans="1:4" ht="11.85" hidden="1" customHeight="1" outlineLevel="4">
      <c r="A9397" s="1154" t="s">
        <v>14378</v>
      </c>
      <c r="B9397" s="1159" t="s">
        <v>14379</v>
      </c>
      <c r="C9397" s="1154" t="s">
        <v>763</v>
      </c>
      <c r="D9397" s="1156">
        <v>3.2</v>
      </c>
    </row>
    <row r="9398" spans="1:4" ht="11.85" hidden="1" customHeight="1" outlineLevel="4">
      <c r="A9398" s="1154" t="s">
        <v>14380</v>
      </c>
      <c r="B9398" s="1159" t="s">
        <v>14381</v>
      </c>
      <c r="C9398" s="1154" t="s">
        <v>763</v>
      </c>
      <c r="D9398" s="1156">
        <v>2.4</v>
      </c>
    </row>
    <row r="9399" spans="1:4" ht="11.85" hidden="1" customHeight="1" outlineLevel="4">
      <c r="A9399" s="1154" t="s">
        <v>14382</v>
      </c>
      <c r="B9399" s="1159" t="s">
        <v>14383</v>
      </c>
      <c r="C9399" s="1154" t="s">
        <v>763</v>
      </c>
      <c r="D9399" s="1156">
        <v>3.67</v>
      </c>
    </row>
    <row r="9400" spans="1:4" ht="11.85" hidden="1" customHeight="1" outlineLevel="4">
      <c r="A9400" s="1154" t="s">
        <v>14384</v>
      </c>
      <c r="B9400" s="1159" t="s">
        <v>14385</v>
      </c>
      <c r="C9400" s="1154" t="s">
        <v>763</v>
      </c>
      <c r="D9400" s="1156">
        <v>3.67</v>
      </c>
    </row>
    <row r="9401" spans="1:4" ht="11.85" hidden="1" customHeight="1" outlineLevel="3" collapsed="1">
      <c r="A9401" s="1140"/>
      <c r="B9401" s="1145" t="s">
        <v>14386</v>
      </c>
      <c r="C9401" s="1140"/>
      <c r="D9401" s="1141">
        <v>3.23</v>
      </c>
    </row>
    <row r="9402" spans="1:4" ht="11.85" hidden="1" customHeight="1" outlineLevel="4">
      <c r="A9402" s="1154" t="s">
        <v>14387</v>
      </c>
      <c r="B9402" s="1159" t="s">
        <v>14388</v>
      </c>
      <c r="C9402" s="1154" t="s">
        <v>763</v>
      </c>
      <c r="D9402" s="1156">
        <v>1.07</v>
      </c>
    </row>
    <row r="9403" spans="1:4" ht="11.85" hidden="1" customHeight="1" outlineLevel="4">
      <c r="A9403" s="1154" t="s">
        <v>14389</v>
      </c>
      <c r="B9403" s="1159" t="s">
        <v>14390</v>
      </c>
      <c r="C9403" s="1154" t="s">
        <v>763</v>
      </c>
      <c r="D9403" s="1156">
        <v>1.86</v>
      </c>
    </row>
    <row r="9404" spans="1:4" ht="11.85" hidden="1" customHeight="1" outlineLevel="4">
      <c r="A9404" s="1154" t="s">
        <v>14391</v>
      </c>
      <c r="B9404" s="1159" t="s">
        <v>14392</v>
      </c>
      <c r="C9404" s="1154" t="s">
        <v>763</v>
      </c>
      <c r="D9404" s="1156">
        <v>1.78</v>
      </c>
    </row>
    <row r="9405" spans="1:4" ht="11.85" hidden="1" customHeight="1" outlineLevel="4">
      <c r="A9405" s="1154" t="s">
        <v>14393</v>
      </c>
      <c r="B9405" s="1159" t="s">
        <v>14394</v>
      </c>
      <c r="C9405" s="1154" t="s">
        <v>763</v>
      </c>
      <c r="D9405" s="1156">
        <v>2.15</v>
      </c>
    </row>
    <row r="9406" spans="1:4" ht="11.85" hidden="1" customHeight="1" outlineLevel="4">
      <c r="A9406" s="1154" t="s">
        <v>14395</v>
      </c>
      <c r="B9406" s="1159" t="s">
        <v>14396</v>
      </c>
      <c r="C9406" s="1154" t="s">
        <v>763</v>
      </c>
      <c r="D9406" s="1156">
        <v>1.91</v>
      </c>
    </row>
    <row r="9407" spans="1:4" ht="11.85" hidden="1" customHeight="1" outlineLevel="4">
      <c r="A9407" s="1154" t="s">
        <v>14397</v>
      </c>
      <c r="B9407" s="1159" t="s">
        <v>14398</v>
      </c>
      <c r="C9407" s="1154" t="s">
        <v>763</v>
      </c>
      <c r="D9407" s="1156">
        <v>2.14</v>
      </c>
    </row>
    <row r="9408" spans="1:4" ht="11.85" hidden="1" customHeight="1" outlineLevel="4">
      <c r="A9408" s="1154" t="s">
        <v>14399</v>
      </c>
      <c r="B9408" s="1159" t="s">
        <v>14400</v>
      </c>
      <c r="C9408" s="1154" t="s">
        <v>763</v>
      </c>
      <c r="D9408" s="1156">
        <v>2</v>
      </c>
    </row>
    <row r="9409" spans="1:4" ht="11.85" hidden="1" customHeight="1" outlineLevel="4">
      <c r="A9409" s="1154" t="s">
        <v>14401</v>
      </c>
      <c r="B9409" s="1159" t="s">
        <v>14402</v>
      </c>
      <c r="C9409" s="1154" t="s">
        <v>763</v>
      </c>
      <c r="D9409" s="1156">
        <v>2.12</v>
      </c>
    </row>
    <row r="9410" spans="1:4" ht="11.85" hidden="1" customHeight="1" outlineLevel="4">
      <c r="A9410" s="1154" t="s">
        <v>14403</v>
      </c>
      <c r="B9410" s="1159" t="s">
        <v>14404</v>
      </c>
      <c r="C9410" s="1154" t="s">
        <v>763</v>
      </c>
      <c r="D9410" s="1156">
        <v>2.39</v>
      </c>
    </row>
    <row r="9411" spans="1:4" ht="11.85" hidden="1" customHeight="1" outlineLevel="4">
      <c r="A9411" s="1154" t="s">
        <v>14405</v>
      </c>
      <c r="B9411" s="1159" t="s">
        <v>14406</v>
      </c>
      <c r="C9411" s="1154" t="s">
        <v>763</v>
      </c>
      <c r="D9411" s="1156">
        <v>2.56</v>
      </c>
    </row>
    <row r="9412" spans="1:4" ht="11.85" hidden="1" customHeight="1" outlineLevel="4">
      <c r="A9412" s="1154" t="s">
        <v>14407</v>
      </c>
      <c r="B9412" s="1159" t="s">
        <v>14408</v>
      </c>
      <c r="C9412" s="1154" t="s">
        <v>763</v>
      </c>
      <c r="D9412" s="1156">
        <v>2.57</v>
      </c>
    </row>
    <row r="9413" spans="1:4" ht="11.85" hidden="1" customHeight="1" outlineLevel="4">
      <c r="A9413" s="1154" t="s">
        <v>14409</v>
      </c>
      <c r="B9413" s="1159" t="s">
        <v>14410</v>
      </c>
      <c r="C9413" s="1154" t="s">
        <v>763</v>
      </c>
      <c r="D9413" s="1156">
        <v>2.71</v>
      </c>
    </row>
    <row r="9414" spans="1:4" ht="11.85" hidden="1" customHeight="1" outlineLevel="4">
      <c r="A9414" s="1154" t="s">
        <v>14411</v>
      </c>
      <c r="B9414" s="1159" t="s">
        <v>14412</v>
      </c>
      <c r="C9414" s="1154" t="s">
        <v>763</v>
      </c>
      <c r="D9414" s="1156">
        <v>2.9</v>
      </c>
    </row>
    <row r="9415" spans="1:4" ht="11.85" hidden="1" customHeight="1" outlineLevel="4">
      <c r="A9415" s="1154" t="s">
        <v>14413</v>
      </c>
      <c r="B9415" s="1159" t="s">
        <v>14414</v>
      </c>
      <c r="C9415" s="1154" t="s">
        <v>763</v>
      </c>
      <c r="D9415" s="1156">
        <v>3.19</v>
      </c>
    </row>
    <row r="9416" spans="1:4" ht="11.85" hidden="1" customHeight="1" outlineLevel="4">
      <c r="A9416" s="1154" t="s">
        <v>14415</v>
      </c>
      <c r="B9416" s="1159" t="s">
        <v>14416</v>
      </c>
      <c r="C9416" s="1154" t="s">
        <v>763</v>
      </c>
      <c r="D9416" s="1156">
        <v>3.23</v>
      </c>
    </row>
    <row r="9417" spans="1:4" ht="11.85" hidden="1" customHeight="1" outlineLevel="3" collapsed="1">
      <c r="A9417" s="1140"/>
      <c r="B9417" s="1145" t="s">
        <v>14417</v>
      </c>
      <c r="C9417" s="1140"/>
      <c r="D9417" s="1141">
        <v>6.54</v>
      </c>
    </row>
    <row r="9418" spans="1:4" ht="11.85" hidden="1" customHeight="1" outlineLevel="4">
      <c r="A9418" s="1154" t="s">
        <v>14418</v>
      </c>
      <c r="B9418" s="1159" t="s">
        <v>14419</v>
      </c>
      <c r="C9418" s="1154" t="s">
        <v>763</v>
      </c>
      <c r="D9418" s="1156">
        <v>1.96</v>
      </c>
    </row>
    <row r="9419" spans="1:4" ht="11.85" hidden="1" customHeight="1" outlineLevel="4">
      <c r="A9419" s="1154" t="s">
        <v>14420</v>
      </c>
      <c r="B9419" s="1159" t="s">
        <v>14421</v>
      </c>
      <c r="C9419" s="1154" t="s">
        <v>763</v>
      </c>
      <c r="D9419" s="1156">
        <v>1.79</v>
      </c>
    </row>
    <row r="9420" spans="1:4" ht="11.85" hidden="1" customHeight="1" outlineLevel="4">
      <c r="A9420" s="1154" t="s">
        <v>14422</v>
      </c>
      <c r="B9420" s="1159" t="s">
        <v>14423</v>
      </c>
      <c r="C9420" s="1154" t="s">
        <v>763</v>
      </c>
      <c r="D9420" s="1156">
        <v>3.63</v>
      </c>
    </row>
    <row r="9421" spans="1:4" ht="11.85" hidden="1" customHeight="1" outlineLevel="4">
      <c r="A9421" s="1154" t="s">
        <v>14424</v>
      </c>
      <c r="B9421" s="1159" t="s">
        <v>14425</v>
      </c>
      <c r="C9421" s="1154" t="s">
        <v>763</v>
      </c>
      <c r="D9421" s="1156">
        <v>3.86</v>
      </c>
    </row>
    <row r="9422" spans="1:4" ht="11.85" hidden="1" customHeight="1" outlineLevel="4">
      <c r="A9422" s="1154" t="s">
        <v>14426</v>
      </c>
      <c r="B9422" s="1159" t="s">
        <v>14427</v>
      </c>
      <c r="C9422" s="1154" t="s">
        <v>763</v>
      </c>
      <c r="D9422" s="1156">
        <v>3.97</v>
      </c>
    </row>
    <row r="9423" spans="1:4" ht="11.85" hidden="1" customHeight="1" outlineLevel="4">
      <c r="A9423" s="1154" t="s">
        <v>14428</v>
      </c>
      <c r="B9423" s="1159" t="s">
        <v>14429</v>
      </c>
      <c r="C9423" s="1154" t="s">
        <v>763</v>
      </c>
      <c r="D9423" s="1156">
        <v>4.0199999999999996</v>
      </c>
    </row>
    <row r="9424" spans="1:4" ht="11.85" hidden="1" customHeight="1" outlineLevel="4">
      <c r="A9424" s="1154" t="s">
        <v>14430</v>
      </c>
      <c r="B9424" s="1159" t="s">
        <v>14431</v>
      </c>
      <c r="C9424" s="1154" t="s">
        <v>763</v>
      </c>
      <c r="D9424" s="1156">
        <v>4.5599999999999996</v>
      </c>
    </row>
    <row r="9425" spans="1:4" ht="11.85" hidden="1" customHeight="1" outlineLevel="4">
      <c r="A9425" s="1154" t="s">
        <v>14432</v>
      </c>
      <c r="B9425" s="1159" t="s">
        <v>14433</v>
      </c>
      <c r="C9425" s="1154" t="s">
        <v>763</v>
      </c>
      <c r="D9425" s="1156">
        <v>4.45</v>
      </c>
    </row>
    <row r="9426" spans="1:4" ht="11.85" hidden="1" customHeight="1" outlineLevel="4">
      <c r="A9426" s="1154" t="s">
        <v>14434</v>
      </c>
      <c r="B9426" s="1159" t="s">
        <v>14435</v>
      </c>
      <c r="C9426" s="1154" t="s">
        <v>763</v>
      </c>
      <c r="D9426" s="1156">
        <v>3.31</v>
      </c>
    </row>
    <row r="9427" spans="1:4" ht="11.85" hidden="1" customHeight="1" outlineLevel="4">
      <c r="A9427" s="1154" t="s">
        <v>14436</v>
      </c>
      <c r="B9427" s="1159" t="s">
        <v>14437</v>
      </c>
      <c r="C9427" s="1154" t="s">
        <v>763</v>
      </c>
      <c r="D9427" s="1156">
        <v>3.21</v>
      </c>
    </row>
    <row r="9428" spans="1:4" ht="11.85" hidden="1" customHeight="1" outlineLevel="4">
      <c r="A9428" s="1154" t="s">
        <v>14438</v>
      </c>
      <c r="B9428" s="1159" t="s">
        <v>14439</v>
      </c>
      <c r="C9428" s="1154" t="s">
        <v>763</v>
      </c>
      <c r="D9428" s="1156">
        <v>6.19</v>
      </c>
    </row>
    <row r="9429" spans="1:4" ht="11.85" hidden="1" customHeight="1" outlineLevel="4">
      <c r="A9429" s="1154"/>
      <c r="B9429" s="1159" t="s">
        <v>14440</v>
      </c>
      <c r="C9429" s="1154" t="s">
        <v>763</v>
      </c>
      <c r="D9429" s="1156">
        <v>2.65</v>
      </c>
    </row>
    <row r="9430" spans="1:4" ht="11.85" hidden="1" customHeight="1" outlineLevel="4">
      <c r="A9430" s="1154" t="s">
        <v>14441</v>
      </c>
      <c r="B9430" s="1159" t="s">
        <v>14442</v>
      </c>
      <c r="C9430" s="1154" t="s">
        <v>763</v>
      </c>
      <c r="D9430" s="1156">
        <v>5.63</v>
      </c>
    </row>
    <row r="9431" spans="1:4" ht="11.85" hidden="1" customHeight="1" outlineLevel="4">
      <c r="A9431" s="1154" t="s">
        <v>14443</v>
      </c>
      <c r="B9431" s="1159" t="s">
        <v>14444</v>
      </c>
      <c r="C9431" s="1154" t="s">
        <v>763</v>
      </c>
      <c r="D9431" s="1156">
        <v>6.54</v>
      </c>
    </row>
    <row r="9432" spans="1:4" ht="11.85" hidden="1" customHeight="1" outlineLevel="4">
      <c r="A9432" s="1154" t="s">
        <v>14445</v>
      </c>
      <c r="B9432" s="1159" t="s">
        <v>14446</v>
      </c>
      <c r="C9432" s="1154" t="s">
        <v>763</v>
      </c>
      <c r="D9432" s="1156">
        <v>5.76</v>
      </c>
    </row>
    <row r="9433" spans="1:4" ht="11.85" hidden="1" customHeight="1" outlineLevel="4">
      <c r="A9433" s="1154" t="s">
        <v>14447</v>
      </c>
      <c r="B9433" s="1159" t="s">
        <v>14448</v>
      </c>
      <c r="C9433" s="1154" t="s">
        <v>763</v>
      </c>
      <c r="D9433" s="1156">
        <v>5.05</v>
      </c>
    </row>
    <row r="9434" spans="1:4" ht="11.85" hidden="1" customHeight="1" outlineLevel="4">
      <c r="A9434" s="1154"/>
      <c r="B9434" s="1159" t="s">
        <v>14449</v>
      </c>
      <c r="C9434" s="1154" t="s">
        <v>763</v>
      </c>
      <c r="D9434" s="1156">
        <v>4.43</v>
      </c>
    </row>
    <row r="9435" spans="1:4" ht="11.85" hidden="1" customHeight="1" outlineLevel="4">
      <c r="A9435" s="1154" t="s">
        <v>14450</v>
      </c>
      <c r="B9435" s="1159" t="s">
        <v>14451</v>
      </c>
      <c r="C9435" s="1154" t="s">
        <v>763</v>
      </c>
      <c r="D9435" s="1156">
        <v>4.66</v>
      </c>
    </row>
    <row r="9436" spans="1:4" ht="11.85" hidden="1" customHeight="1" outlineLevel="4">
      <c r="A9436" s="1154" t="s">
        <v>14452</v>
      </c>
      <c r="B9436" s="1159" t="s">
        <v>14453</v>
      </c>
      <c r="C9436" s="1154" t="s">
        <v>763</v>
      </c>
      <c r="D9436" s="1156">
        <v>5.66</v>
      </c>
    </row>
    <row r="9437" spans="1:4" ht="11.85" hidden="1" customHeight="1" outlineLevel="4">
      <c r="A9437" s="1154" t="s">
        <v>14454</v>
      </c>
      <c r="B9437" s="1159" t="s">
        <v>14455</v>
      </c>
      <c r="C9437" s="1154" t="s">
        <v>763</v>
      </c>
      <c r="D9437" s="1156">
        <v>5.44</v>
      </c>
    </row>
    <row r="9438" spans="1:4" ht="11.85" hidden="1" customHeight="1" outlineLevel="2" collapsed="1">
      <c r="A9438" s="1140"/>
      <c r="B9438" s="1143" t="s">
        <v>14456</v>
      </c>
      <c r="C9438" s="1140"/>
      <c r="D9438" s="1141">
        <v>1.1000000000000001</v>
      </c>
    </row>
    <row r="9439" spans="1:4" ht="11.85" hidden="1" customHeight="1" outlineLevel="3">
      <c r="A9439" s="1154" t="s">
        <v>14457</v>
      </c>
      <c r="B9439" s="1158" t="s">
        <v>14458</v>
      </c>
      <c r="C9439" s="1154" t="s">
        <v>763</v>
      </c>
      <c r="D9439" s="1156">
        <v>1.04</v>
      </c>
    </row>
    <row r="9440" spans="1:4" ht="11.85" hidden="1" customHeight="1" outlineLevel="3">
      <c r="A9440" s="1154" t="s">
        <v>14459</v>
      </c>
      <c r="B9440" s="1158" t="s">
        <v>14460</v>
      </c>
      <c r="C9440" s="1154" t="s">
        <v>763</v>
      </c>
      <c r="D9440" s="1156">
        <v>1.06</v>
      </c>
    </row>
    <row r="9441" spans="1:4" ht="11.85" hidden="1" customHeight="1" outlineLevel="3">
      <c r="A9441" s="1154" t="s">
        <v>14461</v>
      </c>
      <c r="B9441" s="1158" t="s">
        <v>14462</v>
      </c>
      <c r="C9441" s="1154" t="s">
        <v>763</v>
      </c>
      <c r="D9441" s="1156">
        <v>1.0900000000000001</v>
      </c>
    </row>
    <row r="9442" spans="1:4" ht="11.85" hidden="1" customHeight="1" outlineLevel="3">
      <c r="A9442" s="1154" t="s">
        <v>14463</v>
      </c>
      <c r="B9442" s="1158" t="s">
        <v>14464</v>
      </c>
      <c r="C9442" s="1154" t="s">
        <v>763</v>
      </c>
      <c r="D9442" s="1156">
        <v>1.07</v>
      </c>
    </row>
    <row r="9443" spans="1:4" ht="11.85" hidden="1" customHeight="1" outlineLevel="3">
      <c r="A9443" s="1154" t="s">
        <v>14465</v>
      </c>
      <c r="B9443" s="1158" t="s">
        <v>14466</v>
      </c>
      <c r="C9443" s="1154" t="s">
        <v>763</v>
      </c>
      <c r="D9443" s="1156">
        <v>1.03</v>
      </c>
    </row>
    <row r="9444" spans="1:4" ht="11.85" hidden="1" customHeight="1" outlineLevel="3">
      <c r="A9444" s="1154" t="s">
        <v>14467</v>
      </c>
      <c r="B9444" s="1158" t="s">
        <v>14468</v>
      </c>
      <c r="C9444" s="1154" t="s">
        <v>763</v>
      </c>
      <c r="D9444" s="1156">
        <v>1.03</v>
      </c>
    </row>
    <row r="9445" spans="1:4" ht="11.85" hidden="1" customHeight="1" outlineLevel="3">
      <c r="A9445" s="1154" t="s">
        <v>14469</v>
      </c>
      <c r="B9445" s="1158" t="s">
        <v>14470</v>
      </c>
      <c r="C9445" s="1154" t="s">
        <v>763</v>
      </c>
      <c r="D9445" s="1156">
        <v>1.0900000000000001</v>
      </c>
    </row>
    <row r="9446" spans="1:4" ht="11.85" hidden="1" customHeight="1" outlineLevel="3">
      <c r="A9446" s="1154" t="s">
        <v>14471</v>
      </c>
      <c r="B9446" s="1158" t="s">
        <v>14472</v>
      </c>
      <c r="C9446" s="1154" t="s">
        <v>763</v>
      </c>
      <c r="D9446" s="1156">
        <v>1.0900000000000001</v>
      </c>
    </row>
    <row r="9447" spans="1:4" ht="11.85" hidden="1" customHeight="1" outlineLevel="3">
      <c r="A9447" s="1154" t="s">
        <v>14473</v>
      </c>
      <c r="B9447" s="1158" t="s">
        <v>14474</v>
      </c>
      <c r="C9447" s="1154" t="s">
        <v>763</v>
      </c>
      <c r="D9447" s="1156">
        <v>1.04</v>
      </c>
    </row>
    <row r="9448" spans="1:4" ht="11.85" hidden="1" customHeight="1" outlineLevel="3">
      <c r="A9448" s="1154" t="s">
        <v>14475</v>
      </c>
      <c r="B9448" s="1158" t="s">
        <v>14476</v>
      </c>
      <c r="C9448" s="1154" t="s">
        <v>763</v>
      </c>
      <c r="D9448" s="1156">
        <v>1.03</v>
      </c>
    </row>
    <row r="9449" spans="1:4" ht="11.85" hidden="1" customHeight="1" outlineLevel="3">
      <c r="A9449" s="1154" t="s">
        <v>14477</v>
      </c>
      <c r="B9449" s="1158" t="s">
        <v>14478</v>
      </c>
      <c r="C9449" s="1154" t="s">
        <v>763</v>
      </c>
      <c r="D9449" s="1156">
        <v>1.0900000000000001</v>
      </c>
    </row>
    <row r="9450" spans="1:4" ht="11.85" hidden="1" customHeight="1" outlineLevel="3">
      <c r="A9450" s="1154" t="s">
        <v>14479</v>
      </c>
      <c r="B9450" s="1158" t="s">
        <v>14480</v>
      </c>
      <c r="C9450" s="1154" t="s">
        <v>763</v>
      </c>
      <c r="D9450" s="1156">
        <v>0.74</v>
      </c>
    </row>
    <row r="9451" spans="1:4" ht="11.85" hidden="1" customHeight="1" outlineLevel="3">
      <c r="A9451" s="1154" t="s">
        <v>14481</v>
      </c>
      <c r="B9451" s="1158" t="s">
        <v>14482</v>
      </c>
      <c r="C9451" s="1154" t="s">
        <v>763</v>
      </c>
      <c r="D9451" s="1156">
        <v>1.0900000000000001</v>
      </c>
    </row>
    <row r="9452" spans="1:4" ht="11.85" hidden="1" customHeight="1" outlineLevel="3">
      <c r="A9452" s="1154" t="s">
        <v>14483</v>
      </c>
      <c r="B9452" s="1158" t="s">
        <v>14484</v>
      </c>
      <c r="C9452" s="1154" t="s">
        <v>763</v>
      </c>
      <c r="D9452" s="1156">
        <v>0.74</v>
      </c>
    </row>
    <row r="9453" spans="1:4" ht="11.85" hidden="1" customHeight="1" outlineLevel="3">
      <c r="A9453" s="1154" t="s">
        <v>14485</v>
      </c>
      <c r="B9453" s="1158" t="s">
        <v>14486</v>
      </c>
      <c r="C9453" s="1154" t="s">
        <v>763</v>
      </c>
      <c r="D9453" s="1156">
        <v>1.04</v>
      </c>
    </row>
    <row r="9454" spans="1:4" ht="11.85" hidden="1" customHeight="1" outlineLevel="3">
      <c r="A9454" s="1154" t="s">
        <v>14487</v>
      </c>
      <c r="B9454" s="1158" t="s">
        <v>14488</v>
      </c>
      <c r="C9454" s="1154" t="s">
        <v>763</v>
      </c>
      <c r="D9454" s="1156">
        <v>1.04</v>
      </c>
    </row>
    <row r="9455" spans="1:4" ht="11.85" hidden="1" customHeight="1" outlineLevel="3">
      <c r="A9455" s="1154" t="s">
        <v>14489</v>
      </c>
      <c r="B9455" s="1158" t="s">
        <v>14490</v>
      </c>
      <c r="C9455" s="1154" t="s">
        <v>763</v>
      </c>
      <c r="D9455" s="1156">
        <v>1.1000000000000001</v>
      </c>
    </row>
    <row r="9456" spans="1:4" ht="11.85" hidden="1" customHeight="1" outlineLevel="3">
      <c r="A9456" s="1154" t="s">
        <v>14491</v>
      </c>
      <c r="B9456" s="1158" t="s">
        <v>14492</v>
      </c>
      <c r="C9456" s="1154" t="s">
        <v>763</v>
      </c>
      <c r="D9456" s="1156">
        <v>1.04</v>
      </c>
    </row>
    <row r="9457" spans="1:4" ht="11.85" hidden="1" customHeight="1" outlineLevel="3">
      <c r="A9457" s="1154" t="s">
        <v>14493</v>
      </c>
      <c r="B9457" s="1158" t="s">
        <v>14494</v>
      </c>
      <c r="C9457" s="1154" t="s">
        <v>763</v>
      </c>
      <c r="D9457" s="1156">
        <v>1.04</v>
      </c>
    </row>
    <row r="9458" spans="1:4" ht="11.85" hidden="1" customHeight="1" outlineLevel="3">
      <c r="A9458" s="1154" t="s">
        <v>14495</v>
      </c>
      <c r="B9458" s="1158" t="s">
        <v>14496</v>
      </c>
      <c r="C9458" s="1154" t="s">
        <v>763</v>
      </c>
      <c r="D9458" s="1156">
        <v>1.03</v>
      </c>
    </row>
    <row r="9459" spans="1:4" ht="11.85" hidden="1" customHeight="1" outlineLevel="3">
      <c r="A9459" s="1154" t="s">
        <v>14497</v>
      </c>
      <c r="B9459" s="1158" t="s">
        <v>14498</v>
      </c>
      <c r="C9459" s="1154" t="s">
        <v>763</v>
      </c>
      <c r="D9459" s="1156">
        <v>1.04</v>
      </c>
    </row>
    <row r="9460" spans="1:4" ht="11.85" hidden="1" customHeight="1" outlineLevel="3">
      <c r="A9460" s="1154" t="s">
        <v>14499</v>
      </c>
      <c r="B9460" s="1158" t="s">
        <v>14500</v>
      </c>
      <c r="C9460" s="1154" t="s">
        <v>763</v>
      </c>
      <c r="D9460" s="1156">
        <v>1.06</v>
      </c>
    </row>
    <row r="9461" spans="1:4" ht="11.85" hidden="1" customHeight="1" outlineLevel="3">
      <c r="A9461" s="1154" t="s">
        <v>14501</v>
      </c>
      <c r="B9461" s="1158" t="s">
        <v>14502</v>
      </c>
      <c r="C9461" s="1154" t="s">
        <v>763</v>
      </c>
      <c r="D9461" s="1156">
        <v>1.07</v>
      </c>
    </row>
    <row r="9462" spans="1:4" ht="11.85" hidden="1" customHeight="1" outlineLevel="3">
      <c r="A9462" s="1154" t="s">
        <v>14503</v>
      </c>
      <c r="B9462" s="1158" t="s">
        <v>14504</v>
      </c>
      <c r="C9462" s="1154" t="s">
        <v>763</v>
      </c>
      <c r="D9462" s="1156">
        <v>1.03</v>
      </c>
    </row>
    <row r="9463" spans="1:4" ht="11.85" hidden="1" customHeight="1" outlineLevel="3">
      <c r="A9463" s="1154" t="s">
        <v>14505</v>
      </c>
      <c r="B9463" s="1158" t="s">
        <v>14506</v>
      </c>
      <c r="C9463" s="1154" t="s">
        <v>763</v>
      </c>
      <c r="D9463" s="1156">
        <v>0.61</v>
      </c>
    </row>
    <row r="9464" spans="1:4" ht="11.85" hidden="1" customHeight="1" outlineLevel="3">
      <c r="A9464" s="1154" t="s">
        <v>14507</v>
      </c>
      <c r="B9464" s="1158" t="s">
        <v>14508</v>
      </c>
      <c r="C9464" s="1154" t="s">
        <v>763</v>
      </c>
      <c r="D9464" s="1156">
        <v>0.61</v>
      </c>
    </row>
    <row r="9465" spans="1:4" ht="11.85" hidden="1" customHeight="1" outlineLevel="2" collapsed="1">
      <c r="A9465" s="1140"/>
      <c r="B9465" s="1143" t="s">
        <v>14509</v>
      </c>
      <c r="C9465" s="1140"/>
      <c r="D9465" s="1141">
        <v>5.58</v>
      </c>
    </row>
    <row r="9466" spans="1:4" ht="11.85" hidden="1" customHeight="1" outlineLevel="3" collapsed="1">
      <c r="A9466" s="1140"/>
      <c r="B9466" s="1145" t="s">
        <v>14510</v>
      </c>
      <c r="C9466" s="1140"/>
      <c r="D9466" s="1141">
        <v>3.09</v>
      </c>
    </row>
    <row r="9467" spans="1:4" ht="11.85" hidden="1" customHeight="1" outlineLevel="4">
      <c r="A9467" s="1154" t="s">
        <v>14511</v>
      </c>
      <c r="B9467" s="1159" t="s">
        <v>14512</v>
      </c>
      <c r="C9467" s="1154" t="s">
        <v>763</v>
      </c>
      <c r="D9467" s="1156">
        <v>1.46</v>
      </c>
    </row>
    <row r="9468" spans="1:4" ht="11.85" hidden="1" customHeight="1" outlineLevel="4">
      <c r="A9468" s="1154" t="s">
        <v>14513</v>
      </c>
      <c r="B9468" s="1159" t="s">
        <v>14514</v>
      </c>
      <c r="C9468" s="1154" t="s">
        <v>763</v>
      </c>
      <c r="D9468" s="1156">
        <v>1.73</v>
      </c>
    </row>
    <row r="9469" spans="1:4" ht="11.85" hidden="1" customHeight="1" outlineLevel="4">
      <c r="A9469" s="1154" t="s">
        <v>14515</v>
      </c>
      <c r="B9469" s="1159" t="s">
        <v>14516</v>
      </c>
      <c r="C9469" s="1154" t="s">
        <v>763</v>
      </c>
      <c r="D9469" s="1156">
        <v>2.25</v>
      </c>
    </row>
    <row r="9470" spans="1:4" ht="11.85" hidden="1" customHeight="1" outlineLevel="4">
      <c r="A9470" s="1154" t="s">
        <v>14517</v>
      </c>
      <c r="B9470" s="1159" t="s">
        <v>14518</v>
      </c>
      <c r="C9470" s="1154" t="s">
        <v>763</v>
      </c>
      <c r="D9470" s="1156">
        <v>3.09</v>
      </c>
    </row>
    <row r="9471" spans="1:4" ht="11.85" hidden="1" customHeight="1" outlineLevel="3" collapsed="1">
      <c r="A9471" s="1140"/>
      <c r="B9471" s="1145" t="s">
        <v>14519</v>
      </c>
      <c r="C9471" s="1140"/>
      <c r="D9471" s="1141">
        <v>2.68</v>
      </c>
    </row>
    <row r="9472" spans="1:4" ht="11.85" hidden="1" customHeight="1" outlineLevel="4">
      <c r="A9472" s="1154" t="s">
        <v>14520</v>
      </c>
      <c r="B9472" s="1159" t="s">
        <v>14521</v>
      </c>
      <c r="C9472" s="1154" t="s">
        <v>763</v>
      </c>
      <c r="D9472" s="1156">
        <v>2.68</v>
      </c>
    </row>
    <row r="9473" spans="1:4" ht="11.85" hidden="1" customHeight="1" outlineLevel="3" collapsed="1">
      <c r="A9473" s="1140"/>
      <c r="B9473" s="1145" t="s">
        <v>14522</v>
      </c>
      <c r="C9473" s="1140"/>
      <c r="D9473" s="1141">
        <v>5.58</v>
      </c>
    </row>
    <row r="9474" spans="1:4" ht="11.85" hidden="1" customHeight="1" outlineLevel="4">
      <c r="A9474" s="1154" t="s">
        <v>14523</v>
      </c>
      <c r="B9474" s="1159" t="s">
        <v>14524</v>
      </c>
      <c r="C9474" s="1154" t="s">
        <v>763</v>
      </c>
      <c r="D9474" s="1156">
        <v>2.02</v>
      </c>
    </row>
    <row r="9475" spans="1:4" ht="11.85" hidden="1" customHeight="1" outlineLevel="4">
      <c r="A9475" s="1154" t="s">
        <v>14525</v>
      </c>
      <c r="B9475" s="1159" t="s">
        <v>14526</v>
      </c>
      <c r="C9475" s="1154" t="s">
        <v>763</v>
      </c>
      <c r="D9475" s="1156">
        <v>2.2000000000000002</v>
      </c>
    </row>
    <row r="9476" spans="1:4" ht="11.85" hidden="1" customHeight="1" outlineLevel="4">
      <c r="A9476" s="1154" t="s">
        <v>14527</v>
      </c>
      <c r="B9476" s="1159" t="s">
        <v>14528</v>
      </c>
      <c r="C9476" s="1154" t="s">
        <v>763</v>
      </c>
      <c r="D9476" s="1156">
        <v>2.2200000000000002</v>
      </c>
    </row>
    <row r="9477" spans="1:4" ht="11.85" hidden="1" customHeight="1" outlineLevel="4">
      <c r="A9477" s="1154" t="s">
        <v>14529</v>
      </c>
      <c r="B9477" s="1159" t="s">
        <v>14530</v>
      </c>
      <c r="C9477" s="1154" t="s">
        <v>763</v>
      </c>
      <c r="D9477" s="1156">
        <v>2.37</v>
      </c>
    </row>
    <row r="9478" spans="1:4" ht="11.85" hidden="1" customHeight="1" outlineLevel="4">
      <c r="A9478" s="1154" t="s">
        <v>14531</v>
      </c>
      <c r="B9478" s="1159" t="s">
        <v>14532</v>
      </c>
      <c r="C9478" s="1154" t="s">
        <v>763</v>
      </c>
      <c r="D9478" s="1156">
        <v>2.66</v>
      </c>
    </row>
    <row r="9479" spans="1:4" ht="11.85" hidden="1" customHeight="1" outlineLevel="4">
      <c r="A9479" s="1154" t="s">
        <v>14533</v>
      </c>
      <c r="B9479" s="1159" t="s">
        <v>14534</v>
      </c>
      <c r="C9479" s="1154" t="s">
        <v>763</v>
      </c>
      <c r="D9479" s="1156">
        <v>2.82</v>
      </c>
    </row>
    <row r="9480" spans="1:4" ht="11.85" hidden="1" customHeight="1" outlineLevel="4">
      <c r="A9480" s="1154" t="s">
        <v>14535</v>
      </c>
      <c r="B9480" s="1159" t="s">
        <v>14536</v>
      </c>
      <c r="C9480" s="1154" t="s">
        <v>763</v>
      </c>
      <c r="D9480" s="1156">
        <v>3.34</v>
      </c>
    </row>
    <row r="9481" spans="1:4" ht="11.85" hidden="1" customHeight="1" outlineLevel="4">
      <c r="A9481" s="1154" t="s">
        <v>14537</v>
      </c>
      <c r="B9481" s="1159" t="s">
        <v>14538</v>
      </c>
      <c r="C9481" s="1154" t="s">
        <v>763</v>
      </c>
      <c r="D9481" s="1156">
        <v>3.28</v>
      </c>
    </row>
    <row r="9482" spans="1:4" ht="11.85" hidden="1" customHeight="1" outlineLevel="4">
      <c r="A9482" s="1154" t="s">
        <v>14539</v>
      </c>
      <c r="B9482" s="1159" t="s">
        <v>14540</v>
      </c>
      <c r="C9482" s="1154" t="s">
        <v>763</v>
      </c>
      <c r="D9482" s="1156">
        <v>3.46</v>
      </c>
    </row>
    <row r="9483" spans="1:4" ht="11.85" hidden="1" customHeight="1" outlineLevel="4">
      <c r="A9483" s="1154" t="s">
        <v>14541</v>
      </c>
      <c r="B9483" s="1159" t="s">
        <v>14542</v>
      </c>
      <c r="C9483" s="1154" t="s">
        <v>763</v>
      </c>
      <c r="D9483" s="1156">
        <v>4.0199999999999996</v>
      </c>
    </row>
    <row r="9484" spans="1:4" ht="11.85" hidden="1" customHeight="1" outlineLevel="4">
      <c r="A9484" s="1154" t="s">
        <v>14543</v>
      </c>
      <c r="B9484" s="1159" t="s">
        <v>14544</v>
      </c>
      <c r="C9484" s="1154" t="s">
        <v>763</v>
      </c>
      <c r="D9484" s="1156">
        <v>4.62</v>
      </c>
    </row>
    <row r="9485" spans="1:4" ht="11.85" hidden="1" customHeight="1" outlineLevel="4">
      <c r="A9485" s="1154" t="s">
        <v>14545</v>
      </c>
      <c r="B9485" s="1159" t="s">
        <v>14546</v>
      </c>
      <c r="C9485" s="1154" t="s">
        <v>763</v>
      </c>
      <c r="D9485" s="1156">
        <v>5.58</v>
      </c>
    </row>
    <row r="9486" spans="1:4" ht="11.85" hidden="1" customHeight="1" outlineLevel="3" collapsed="1">
      <c r="A9486" s="1140"/>
      <c r="B9486" s="1145" t="s">
        <v>14547</v>
      </c>
      <c r="C9486" s="1140"/>
      <c r="D9486" s="1141">
        <v>1.65</v>
      </c>
    </row>
    <row r="9487" spans="1:4" ht="11.85" hidden="1" customHeight="1" outlineLevel="4">
      <c r="A9487" s="1154" t="s">
        <v>14548</v>
      </c>
      <c r="B9487" s="1159" t="s">
        <v>14549</v>
      </c>
      <c r="C9487" s="1154" t="s">
        <v>763</v>
      </c>
      <c r="D9487" s="1156">
        <v>0.56999999999999995</v>
      </c>
    </row>
    <row r="9488" spans="1:4" ht="11.85" hidden="1" customHeight="1" outlineLevel="4">
      <c r="A9488" s="1154" t="s">
        <v>14550</v>
      </c>
      <c r="B9488" s="1159" t="s">
        <v>14551</v>
      </c>
      <c r="C9488" s="1154" t="s">
        <v>763</v>
      </c>
      <c r="D9488" s="1156">
        <v>0.89</v>
      </c>
    </row>
    <row r="9489" spans="1:4" ht="11.85" hidden="1" customHeight="1" outlineLevel="4">
      <c r="A9489" s="1154" t="s">
        <v>14552</v>
      </c>
      <c r="B9489" s="1159" t="s">
        <v>14553</v>
      </c>
      <c r="C9489" s="1154" t="s">
        <v>763</v>
      </c>
      <c r="D9489" s="1156">
        <v>0.92</v>
      </c>
    </row>
    <row r="9490" spans="1:4" ht="11.85" hidden="1" customHeight="1" outlineLevel="4">
      <c r="A9490" s="1154" t="s">
        <v>14554</v>
      </c>
      <c r="B9490" s="1159" t="s">
        <v>14555</v>
      </c>
      <c r="C9490" s="1154" t="s">
        <v>763</v>
      </c>
      <c r="D9490" s="1156">
        <v>1.07</v>
      </c>
    </row>
    <row r="9491" spans="1:4" ht="11.85" hidden="1" customHeight="1" outlineLevel="4">
      <c r="A9491" s="1154" t="s">
        <v>14556</v>
      </c>
      <c r="B9491" s="1159" t="s">
        <v>14557</v>
      </c>
      <c r="C9491" s="1154" t="s">
        <v>763</v>
      </c>
      <c r="D9491" s="1156">
        <v>1.61</v>
      </c>
    </row>
    <row r="9492" spans="1:4" ht="11.85" hidden="1" customHeight="1" outlineLevel="4">
      <c r="A9492" s="1154" t="s">
        <v>14558</v>
      </c>
      <c r="B9492" s="1159" t="s">
        <v>14559</v>
      </c>
      <c r="C9492" s="1154" t="s">
        <v>763</v>
      </c>
      <c r="D9492" s="1156">
        <v>1.65</v>
      </c>
    </row>
    <row r="9493" spans="1:4" ht="11.85" hidden="1" customHeight="1" outlineLevel="2" collapsed="1">
      <c r="A9493" s="1140"/>
      <c r="B9493" s="1143" t="s">
        <v>14560</v>
      </c>
      <c r="C9493" s="1140"/>
      <c r="D9493" s="1141">
        <v>17.3</v>
      </c>
    </row>
    <row r="9494" spans="1:4" ht="11.85" hidden="1" customHeight="1" outlineLevel="3" collapsed="1">
      <c r="A9494" s="1140"/>
      <c r="B9494" s="1145" t="s">
        <v>14561</v>
      </c>
      <c r="C9494" s="1140"/>
      <c r="D9494" s="1141">
        <v>6.63</v>
      </c>
    </row>
    <row r="9495" spans="1:4" ht="11.85" hidden="1" customHeight="1" outlineLevel="4">
      <c r="A9495" s="1154" t="s">
        <v>14562</v>
      </c>
      <c r="B9495" s="1159" t="s">
        <v>14563</v>
      </c>
      <c r="C9495" s="1154" t="s">
        <v>763</v>
      </c>
      <c r="D9495" s="1156">
        <v>6.63</v>
      </c>
    </row>
    <row r="9496" spans="1:4" ht="11.85" hidden="1" customHeight="1" outlineLevel="3" collapsed="1">
      <c r="A9496" s="1140"/>
      <c r="B9496" s="1145" t="s">
        <v>14564</v>
      </c>
      <c r="C9496" s="1140"/>
      <c r="D9496" s="1141">
        <v>0.21</v>
      </c>
    </row>
    <row r="9497" spans="1:4" ht="11.85" hidden="1" customHeight="1" outlineLevel="4">
      <c r="A9497" s="1154" t="s">
        <v>14565</v>
      </c>
      <c r="B9497" s="1159" t="s">
        <v>14566</v>
      </c>
      <c r="C9497" s="1154" t="s">
        <v>763</v>
      </c>
      <c r="D9497" s="1156">
        <v>0.21</v>
      </c>
    </row>
    <row r="9498" spans="1:4" ht="11.85" hidden="1" customHeight="1" outlineLevel="3" collapsed="1">
      <c r="A9498" s="1140"/>
      <c r="B9498" s="1145" t="s">
        <v>14567</v>
      </c>
      <c r="C9498" s="1140"/>
      <c r="D9498" s="1141">
        <v>3.37</v>
      </c>
    </row>
    <row r="9499" spans="1:4" ht="11.85" hidden="1" customHeight="1" outlineLevel="4">
      <c r="A9499" s="1154" t="s">
        <v>14568</v>
      </c>
      <c r="B9499" s="1159" t="s">
        <v>14569</v>
      </c>
      <c r="C9499" s="1154" t="s">
        <v>763</v>
      </c>
      <c r="D9499" s="1156">
        <v>2.4500000000000002</v>
      </c>
    </row>
    <row r="9500" spans="1:4" ht="11.85" hidden="1" customHeight="1" outlineLevel="4">
      <c r="A9500" s="1154" t="s">
        <v>14570</v>
      </c>
      <c r="B9500" s="1159" t="s">
        <v>14571</v>
      </c>
      <c r="C9500" s="1154" t="s">
        <v>763</v>
      </c>
      <c r="D9500" s="1156">
        <v>2.65</v>
      </c>
    </row>
    <row r="9501" spans="1:4" ht="11.85" hidden="1" customHeight="1" outlineLevel="4">
      <c r="A9501" s="1154" t="s">
        <v>14572</v>
      </c>
      <c r="B9501" s="1159" t="s">
        <v>14573</v>
      </c>
      <c r="C9501" s="1154" t="s">
        <v>763</v>
      </c>
      <c r="D9501" s="1156">
        <v>2.84</v>
      </c>
    </row>
    <row r="9502" spans="1:4" ht="11.85" hidden="1" customHeight="1" outlineLevel="4">
      <c r="A9502" s="1154" t="s">
        <v>14574</v>
      </c>
      <c r="B9502" s="1159" t="s">
        <v>14575</v>
      </c>
      <c r="C9502" s="1154" t="s">
        <v>763</v>
      </c>
      <c r="D9502" s="1156">
        <v>3.37</v>
      </c>
    </row>
    <row r="9503" spans="1:4" ht="11.85" hidden="1" customHeight="1" outlineLevel="3" collapsed="1">
      <c r="A9503" s="1140"/>
      <c r="B9503" s="1145" t="s">
        <v>14576</v>
      </c>
      <c r="C9503" s="1140"/>
      <c r="D9503" s="1141">
        <v>3.45</v>
      </c>
    </row>
    <row r="9504" spans="1:4" ht="11.85" hidden="1" customHeight="1" outlineLevel="4">
      <c r="A9504" s="1154" t="s">
        <v>14577</v>
      </c>
      <c r="B9504" s="1159" t="s">
        <v>14578</v>
      </c>
      <c r="C9504" s="1154" t="s">
        <v>763</v>
      </c>
      <c r="D9504" s="1156">
        <v>2.78</v>
      </c>
    </row>
    <row r="9505" spans="1:4" ht="11.85" hidden="1" customHeight="1" outlineLevel="4">
      <c r="A9505" s="1154" t="s">
        <v>14579</v>
      </c>
      <c r="B9505" s="1159" t="s">
        <v>14580</v>
      </c>
      <c r="C9505" s="1154" t="s">
        <v>763</v>
      </c>
      <c r="D9505" s="1156">
        <v>2.87</v>
      </c>
    </row>
    <row r="9506" spans="1:4" ht="11.85" hidden="1" customHeight="1" outlineLevel="4">
      <c r="A9506" s="1154" t="s">
        <v>14581</v>
      </c>
      <c r="B9506" s="1159" t="s">
        <v>14582</v>
      </c>
      <c r="C9506" s="1154" t="s">
        <v>763</v>
      </c>
      <c r="D9506" s="1156">
        <v>3.1</v>
      </c>
    </row>
    <row r="9507" spans="1:4" ht="11.85" hidden="1" customHeight="1" outlineLevel="4">
      <c r="A9507" s="1154" t="s">
        <v>14583</v>
      </c>
      <c r="B9507" s="1159" t="s">
        <v>14584</v>
      </c>
      <c r="C9507" s="1154" t="s">
        <v>763</v>
      </c>
      <c r="D9507" s="1156">
        <v>3.45</v>
      </c>
    </row>
    <row r="9508" spans="1:4" ht="11.85" hidden="1" customHeight="1" outlineLevel="3" collapsed="1">
      <c r="A9508" s="1140"/>
      <c r="B9508" s="1145" t="s">
        <v>14585</v>
      </c>
      <c r="C9508" s="1140"/>
      <c r="D9508" s="1141">
        <v>4.7</v>
      </c>
    </row>
    <row r="9509" spans="1:4" ht="11.85" hidden="1" customHeight="1" outlineLevel="4">
      <c r="A9509" s="1154" t="s">
        <v>14586</v>
      </c>
      <c r="B9509" s="1159" t="s">
        <v>14587</v>
      </c>
      <c r="C9509" s="1154" t="s">
        <v>763</v>
      </c>
      <c r="D9509" s="1156">
        <v>2.59</v>
      </c>
    </row>
    <row r="9510" spans="1:4" ht="11.85" hidden="1" customHeight="1" outlineLevel="4">
      <c r="A9510" s="1154" t="s">
        <v>14588</v>
      </c>
      <c r="B9510" s="1159" t="s">
        <v>14589</v>
      </c>
      <c r="C9510" s="1154" t="s">
        <v>763</v>
      </c>
      <c r="D9510" s="1156">
        <v>2.87</v>
      </c>
    </row>
    <row r="9511" spans="1:4" ht="11.85" hidden="1" customHeight="1" outlineLevel="4">
      <c r="A9511" s="1154" t="s">
        <v>14590</v>
      </c>
      <c r="B9511" s="1159" t="s">
        <v>14591</v>
      </c>
      <c r="C9511" s="1154" t="s">
        <v>763</v>
      </c>
      <c r="D9511" s="1156">
        <v>3.03</v>
      </c>
    </row>
    <row r="9512" spans="1:4" ht="11.85" hidden="1" customHeight="1" outlineLevel="4">
      <c r="A9512" s="1154" t="s">
        <v>14592</v>
      </c>
      <c r="B9512" s="1159" t="s">
        <v>14593</v>
      </c>
      <c r="C9512" s="1154" t="s">
        <v>763</v>
      </c>
      <c r="D9512" s="1156">
        <v>3.31</v>
      </c>
    </row>
    <row r="9513" spans="1:4" ht="11.85" hidden="1" customHeight="1" outlineLevel="4">
      <c r="A9513" s="1154" t="s">
        <v>14594</v>
      </c>
      <c r="B9513" s="1159" t="s">
        <v>14595</v>
      </c>
      <c r="C9513" s="1154" t="s">
        <v>763</v>
      </c>
      <c r="D9513" s="1156">
        <v>3.87</v>
      </c>
    </row>
    <row r="9514" spans="1:4" ht="11.85" hidden="1" customHeight="1" outlineLevel="4">
      <c r="A9514" s="1154" t="s">
        <v>14596</v>
      </c>
      <c r="B9514" s="1159" t="s">
        <v>14597</v>
      </c>
      <c r="C9514" s="1154" t="s">
        <v>763</v>
      </c>
      <c r="D9514" s="1156">
        <v>4.3499999999999996</v>
      </c>
    </row>
    <row r="9515" spans="1:4" ht="11.85" hidden="1" customHeight="1" outlineLevel="4">
      <c r="A9515" s="1154" t="s">
        <v>14598</v>
      </c>
      <c r="B9515" s="1159" t="s">
        <v>14599</v>
      </c>
      <c r="C9515" s="1154" t="s">
        <v>763</v>
      </c>
      <c r="D9515" s="1156">
        <v>4.7</v>
      </c>
    </row>
    <row r="9516" spans="1:4" ht="11.85" hidden="1" customHeight="1" outlineLevel="3" collapsed="1">
      <c r="A9516" s="1140"/>
      <c r="B9516" s="1145" t="s">
        <v>14600</v>
      </c>
      <c r="C9516" s="1140"/>
      <c r="D9516" s="1141">
        <v>2.36</v>
      </c>
    </row>
    <row r="9517" spans="1:4" ht="11.85" hidden="1" customHeight="1" outlineLevel="4">
      <c r="A9517" s="1154" t="s">
        <v>14601</v>
      </c>
      <c r="B9517" s="1159" t="s">
        <v>14602</v>
      </c>
      <c r="C9517" s="1154" t="s">
        <v>763</v>
      </c>
      <c r="D9517" s="1156">
        <v>2.02</v>
      </c>
    </row>
    <row r="9518" spans="1:4" ht="11.85" hidden="1" customHeight="1" outlineLevel="4">
      <c r="A9518" s="1154" t="s">
        <v>14603</v>
      </c>
      <c r="B9518" s="1159" t="s">
        <v>14604</v>
      </c>
      <c r="C9518" s="1154" t="s">
        <v>763</v>
      </c>
      <c r="D9518" s="1156">
        <v>2.19</v>
      </c>
    </row>
    <row r="9519" spans="1:4" ht="11.85" hidden="1" customHeight="1" outlineLevel="4">
      <c r="A9519" s="1154" t="s">
        <v>14605</v>
      </c>
      <c r="B9519" s="1159" t="s">
        <v>14606</v>
      </c>
      <c r="C9519" s="1154" t="s">
        <v>763</v>
      </c>
      <c r="D9519" s="1156">
        <v>2.19</v>
      </c>
    </row>
    <row r="9520" spans="1:4" ht="11.85" hidden="1" customHeight="1" outlineLevel="4">
      <c r="A9520" s="1154" t="s">
        <v>14607</v>
      </c>
      <c r="B9520" s="1159" t="s">
        <v>14608</v>
      </c>
      <c r="C9520" s="1154" t="s">
        <v>763</v>
      </c>
      <c r="D9520" s="1156">
        <v>2.36</v>
      </c>
    </row>
    <row r="9521" spans="1:4" ht="11.85" hidden="1" customHeight="1" outlineLevel="3" collapsed="1">
      <c r="A9521" s="1140"/>
      <c r="B9521" s="1145" t="s">
        <v>14609</v>
      </c>
      <c r="C9521" s="1140"/>
      <c r="D9521" s="1141">
        <v>1.73</v>
      </c>
    </row>
    <row r="9522" spans="1:4" ht="11.85" hidden="1" customHeight="1" outlineLevel="4">
      <c r="A9522" s="1154" t="s">
        <v>14610</v>
      </c>
      <c r="B9522" s="1159" t="s">
        <v>14611</v>
      </c>
      <c r="C9522" s="1154" t="s">
        <v>763</v>
      </c>
      <c r="D9522" s="1156">
        <v>1.71</v>
      </c>
    </row>
    <row r="9523" spans="1:4" ht="11.85" hidden="1" customHeight="1" outlineLevel="4">
      <c r="A9523" s="1154" t="s">
        <v>14612</v>
      </c>
      <c r="B9523" s="1159" t="s">
        <v>14613</v>
      </c>
      <c r="C9523" s="1154" t="s">
        <v>763</v>
      </c>
      <c r="D9523" s="1156">
        <v>1.73</v>
      </c>
    </row>
    <row r="9524" spans="1:4" ht="11.85" hidden="1" customHeight="1" outlineLevel="3" collapsed="1">
      <c r="A9524" s="1140"/>
      <c r="B9524" s="1145" t="s">
        <v>14614</v>
      </c>
      <c r="C9524" s="1140"/>
      <c r="D9524" s="1141">
        <v>4.5599999999999996</v>
      </c>
    </row>
    <row r="9525" spans="1:4" ht="11.85" hidden="1" customHeight="1" outlineLevel="4">
      <c r="A9525" s="1154" t="s">
        <v>14615</v>
      </c>
      <c r="B9525" s="1159" t="s">
        <v>14616</v>
      </c>
      <c r="C9525" s="1154" t="s">
        <v>763</v>
      </c>
      <c r="D9525" s="1156">
        <v>3.12</v>
      </c>
    </row>
    <row r="9526" spans="1:4" ht="11.85" hidden="1" customHeight="1" outlineLevel="4">
      <c r="A9526" s="1154" t="s">
        <v>14617</v>
      </c>
      <c r="B9526" s="1159" t="s">
        <v>14618</v>
      </c>
      <c r="C9526" s="1154" t="s">
        <v>763</v>
      </c>
      <c r="D9526" s="1156">
        <v>3.35</v>
      </c>
    </row>
    <row r="9527" spans="1:4" ht="11.85" hidden="1" customHeight="1" outlineLevel="4">
      <c r="A9527" s="1154" t="s">
        <v>14619</v>
      </c>
      <c r="B9527" s="1159" t="s">
        <v>14620</v>
      </c>
      <c r="C9527" s="1154" t="s">
        <v>763</v>
      </c>
      <c r="D9527" s="1156">
        <v>3.46</v>
      </c>
    </row>
    <row r="9528" spans="1:4" ht="11.85" hidden="1" customHeight="1" outlineLevel="4">
      <c r="A9528" s="1154" t="s">
        <v>14621</v>
      </c>
      <c r="B9528" s="1159" t="s">
        <v>14622</v>
      </c>
      <c r="C9528" s="1154" t="s">
        <v>763</v>
      </c>
      <c r="D9528" s="1156">
        <v>4.5599999999999996</v>
      </c>
    </row>
    <row r="9529" spans="1:4" ht="11.85" hidden="1" customHeight="1" outlineLevel="3" collapsed="1">
      <c r="A9529" s="1140"/>
      <c r="B9529" s="1145" t="s">
        <v>14623</v>
      </c>
      <c r="C9529" s="1140"/>
      <c r="D9529" s="1141">
        <v>1.1599999999999999</v>
      </c>
    </row>
    <row r="9530" spans="1:4" ht="11.85" hidden="1" customHeight="1" outlineLevel="4">
      <c r="A9530" s="1154" t="s">
        <v>14624</v>
      </c>
      <c r="B9530" s="1159" t="s">
        <v>14625</v>
      </c>
      <c r="C9530" s="1154" t="s">
        <v>763</v>
      </c>
      <c r="D9530" s="1156">
        <v>1.0900000000000001</v>
      </c>
    </row>
    <row r="9531" spans="1:4" ht="11.85" hidden="1" customHeight="1" outlineLevel="4">
      <c r="A9531" s="1154" t="s">
        <v>14626</v>
      </c>
      <c r="B9531" s="1159" t="s">
        <v>14627</v>
      </c>
      <c r="C9531" s="1154" t="s">
        <v>763</v>
      </c>
      <c r="D9531" s="1156">
        <v>1.1599999999999999</v>
      </c>
    </row>
    <row r="9532" spans="1:4" ht="11.85" hidden="1" customHeight="1" outlineLevel="4">
      <c r="A9532" s="1154" t="s">
        <v>14628</v>
      </c>
      <c r="B9532" s="1159" t="s">
        <v>14629</v>
      </c>
      <c r="C9532" s="1154" t="s">
        <v>763</v>
      </c>
      <c r="D9532" s="1156">
        <v>1.06</v>
      </c>
    </row>
    <row r="9533" spans="1:4" ht="11.85" hidden="1" customHeight="1" outlineLevel="3" collapsed="1">
      <c r="A9533" s="1140"/>
      <c r="B9533" s="1145" t="s">
        <v>14630</v>
      </c>
      <c r="C9533" s="1140"/>
      <c r="D9533" s="1141">
        <v>3.75</v>
      </c>
    </row>
    <row r="9534" spans="1:4" ht="11.85" hidden="1" customHeight="1" outlineLevel="4">
      <c r="A9534" s="1154" t="s">
        <v>14631</v>
      </c>
      <c r="B9534" s="1159" t="s">
        <v>14632</v>
      </c>
      <c r="C9534" s="1154" t="s">
        <v>763</v>
      </c>
      <c r="D9534" s="1156">
        <v>2.0099999999999998</v>
      </c>
    </row>
    <row r="9535" spans="1:4" ht="11.85" hidden="1" customHeight="1" outlineLevel="4">
      <c r="A9535" s="1154" t="s">
        <v>14633</v>
      </c>
      <c r="B9535" s="1159" t="s">
        <v>14634</v>
      </c>
      <c r="C9535" s="1154" t="s">
        <v>763</v>
      </c>
      <c r="D9535" s="1156">
        <v>2.15</v>
      </c>
    </row>
    <row r="9536" spans="1:4" ht="11.85" hidden="1" customHeight="1" outlineLevel="4">
      <c r="A9536" s="1154" t="s">
        <v>14635</v>
      </c>
      <c r="B9536" s="1159" t="s">
        <v>14636</v>
      </c>
      <c r="C9536" s="1154" t="s">
        <v>763</v>
      </c>
      <c r="D9536" s="1156">
        <v>2.23</v>
      </c>
    </row>
    <row r="9537" spans="1:4" ht="11.85" hidden="1" customHeight="1" outlineLevel="4">
      <c r="A9537" s="1154" t="s">
        <v>14637</v>
      </c>
      <c r="B9537" s="1159" t="s">
        <v>14638</v>
      </c>
      <c r="C9537" s="1154" t="s">
        <v>763</v>
      </c>
      <c r="D9537" s="1156">
        <v>2.5</v>
      </c>
    </row>
    <row r="9538" spans="1:4" ht="11.85" hidden="1" customHeight="1" outlineLevel="4">
      <c r="A9538" s="1154" t="s">
        <v>14639</v>
      </c>
      <c r="B9538" s="1159" t="s">
        <v>14640</v>
      </c>
      <c r="C9538" s="1154" t="s">
        <v>763</v>
      </c>
      <c r="D9538" s="1156">
        <v>2.62</v>
      </c>
    </row>
    <row r="9539" spans="1:4" ht="11.85" hidden="1" customHeight="1" outlineLevel="4">
      <c r="A9539" s="1154" t="s">
        <v>14641</v>
      </c>
      <c r="B9539" s="1159" t="s">
        <v>14642</v>
      </c>
      <c r="C9539" s="1154" t="s">
        <v>763</v>
      </c>
      <c r="D9539" s="1156">
        <v>2.78</v>
      </c>
    </row>
    <row r="9540" spans="1:4" ht="11.85" hidden="1" customHeight="1" outlineLevel="4">
      <c r="A9540" s="1154" t="s">
        <v>14643</v>
      </c>
      <c r="B9540" s="1159" t="s">
        <v>14644</v>
      </c>
      <c r="C9540" s="1154" t="s">
        <v>763</v>
      </c>
      <c r="D9540" s="1156">
        <v>3.43</v>
      </c>
    </row>
    <row r="9541" spans="1:4" ht="11.85" hidden="1" customHeight="1" outlineLevel="4">
      <c r="A9541" s="1154" t="s">
        <v>14645</v>
      </c>
      <c r="B9541" s="1159" t="s">
        <v>14646</v>
      </c>
      <c r="C9541" s="1154" t="s">
        <v>763</v>
      </c>
      <c r="D9541" s="1156">
        <v>3.75</v>
      </c>
    </row>
    <row r="9542" spans="1:4" ht="11.85" hidden="1" customHeight="1" outlineLevel="3" collapsed="1">
      <c r="A9542" s="1140"/>
      <c r="B9542" s="1145" t="s">
        <v>14647</v>
      </c>
      <c r="C9542" s="1140"/>
      <c r="D9542" s="1141">
        <v>3.22</v>
      </c>
    </row>
    <row r="9543" spans="1:4" ht="11.85" hidden="1" customHeight="1" outlineLevel="4">
      <c r="A9543" s="1154" t="s">
        <v>14648</v>
      </c>
      <c r="B9543" s="1159" t="s">
        <v>14649</v>
      </c>
      <c r="C9543" s="1154" t="s">
        <v>763</v>
      </c>
      <c r="D9543" s="1156">
        <v>3.22</v>
      </c>
    </row>
    <row r="9544" spans="1:4" ht="11.85" hidden="1" customHeight="1" outlineLevel="4">
      <c r="A9544" s="1154" t="s">
        <v>14650</v>
      </c>
      <c r="B9544" s="1159" t="s">
        <v>14651</v>
      </c>
      <c r="C9544" s="1154" t="s">
        <v>763</v>
      </c>
      <c r="D9544" s="1156">
        <v>2.89</v>
      </c>
    </row>
    <row r="9545" spans="1:4" ht="11.85" hidden="1" customHeight="1" outlineLevel="3" collapsed="1">
      <c r="A9545" s="1140"/>
      <c r="B9545" s="1145" t="s">
        <v>14652</v>
      </c>
      <c r="C9545" s="1140"/>
      <c r="D9545" s="1141">
        <v>3.48</v>
      </c>
    </row>
    <row r="9546" spans="1:4" ht="11.85" hidden="1" customHeight="1" outlineLevel="4">
      <c r="A9546" s="1154" t="s">
        <v>14653</v>
      </c>
      <c r="B9546" s="1159" t="s">
        <v>14654</v>
      </c>
      <c r="C9546" s="1154" t="s">
        <v>763</v>
      </c>
      <c r="D9546" s="1156">
        <v>1.91</v>
      </c>
    </row>
    <row r="9547" spans="1:4" ht="11.85" hidden="1" customHeight="1" outlineLevel="4">
      <c r="A9547" s="1154" t="s">
        <v>14655</v>
      </c>
      <c r="B9547" s="1159" t="s">
        <v>14656</v>
      </c>
      <c r="C9547" s="1154" t="s">
        <v>763</v>
      </c>
      <c r="D9547" s="1156">
        <v>1.97</v>
      </c>
    </row>
    <row r="9548" spans="1:4" ht="11.85" hidden="1" customHeight="1" outlineLevel="4">
      <c r="A9548" s="1154" t="s">
        <v>14657</v>
      </c>
      <c r="B9548" s="1159" t="s">
        <v>14658</v>
      </c>
      <c r="C9548" s="1154" t="s">
        <v>763</v>
      </c>
      <c r="D9548" s="1156">
        <v>1.98</v>
      </c>
    </row>
    <row r="9549" spans="1:4" ht="11.85" hidden="1" customHeight="1" outlineLevel="4">
      <c r="A9549" s="1154" t="s">
        <v>14659</v>
      </c>
      <c r="B9549" s="1159" t="s">
        <v>14660</v>
      </c>
      <c r="C9549" s="1154" t="s">
        <v>763</v>
      </c>
      <c r="D9549" s="1156">
        <v>3.01</v>
      </c>
    </row>
    <row r="9550" spans="1:4" ht="11.85" hidden="1" customHeight="1" outlineLevel="4">
      <c r="A9550" s="1154" t="s">
        <v>14661</v>
      </c>
      <c r="B9550" s="1159" t="s">
        <v>14662</v>
      </c>
      <c r="C9550" s="1154" t="s">
        <v>763</v>
      </c>
      <c r="D9550" s="1156">
        <v>3.34</v>
      </c>
    </row>
    <row r="9551" spans="1:4" ht="11.85" hidden="1" customHeight="1" outlineLevel="4">
      <c r="A9551" s="1154" t="s">
        <v>14663</v>
      </c>
      <c r="B9551" s="1159" t="s">
        <v>14664</v>
      </c>
      <c r="C9551" s="1154" t="s">
        <v>763</v>
      </c>
      <c r="D9551" s="1156">
        <v>3.48</v>
      </c>
    </row>
    <row r="9552" spans="1:4" ht="11.85" hidden="1" customHeight="1" outlineLevel="3" collapsed="1">
      <c r="A9552" s="1140"/>
      <c r="B9552" s="1145" t="s">
        <v>14665</v>
      </c>
      <c r="C9552" s="1140"/>
      <c r="D9552" s="1141">
        <v>2.79</v>
      </c>
    </row>
    <row r="9553" spans="1:4" ht="11.85" hidden="1" customHeight="1" outlineLevel="4">
      <c r="A9553" s="1154" t="s">
        <v>14666</v>
      </c>
      <c r="B9553" s="1159" t="s">
        <v>14667</v>
      </c>
      <c r="C9553" s="1154" t="s">
        <v>763</v>
      </c>
      <c r="D9553" s="1156">
        <v>0.89</v>
      </c>
    </row>
    <row r="9554" spans="1:4" ht="11.85" hidden="1" customHeight="1" outlineLevel="4">
      <c r="A9554" s="1154" t="s">
        <v>14668</v>
      </c>
      <c r="B9554" s="1159" t="s">
        <v>14669</v>
      </c>
      <c r="C9554" s="1154" t="s">
        <v>763</v>
      </c>
      <c r="D9554" s="1156">
        <v>1.33</v>
      </c>
    </row>
    <row r="9555" spans="1:4" ht="11.85" hidden="1" customHeight="1" outlineLevel="4">
      <c r="A9555" s="1154" t="s">
        <v>14670</v>
      </c>
      <c r="B9555" s="1159" t="s">
        <v>14671</v>
      </c>
      <c r="C9555" s="1154" t="s">
        <v>763</v>
      </c>
      <c r="D9555" s="1156">
        <v>1.33</v>
      </c>
    </row>
    <row r="9556" spans="1:4" ht="11.85" hidden="1" customHeight="1" outlineLevel="4">
      <c r="A9556" s="1154" t="s">
        <v>14672</v>
      </c>
      <c r="B9556" s="1159" t="s">
        <v>14673</v>
      </c>
      <c r="C9556" s="1154" t="s">
        <v>763</v>
      </c>
      <c r="D9556" s="1156">
        <v>1.33</v>
      </c>
    </row>
    <row r="9557" spans="1:4" ht="11.85" hidden="1" customHeight="1" outlineLevel="4">
      <c r="A9557" s="1154" t="s">
        <v>14674</v>
      </c>
      <c r="B9557" s="1159" t="s">
        <v>14675</v>
      </c>
      <c r="C9557" s="1154" t="s">
        <v>763</v>
      </c>
      <c r="D9557" s="1156">
        <v>1.0900000000000001</v>
      </c>
    </row>
    <row r="9558" spans="1:4" ht="11.85" hidden="1" customHeight="1" outlineLevel="4">
      <c r="A9558" s="1154" t="s">
        <v>14676</v>
      </c>
      <c r="B9558" s="1159" t="s">
        <v>14677</v>
      </c>
      <c r="C9558" s="1154" t="s">
        <v>763</v>
      </c>
      <c r="D9558" s="1156">
        <v>1.05</v>
      </c>
    </row>
    <row r="9559" spans="1:4" ht="11.85" hidden="1" customHeight="1" outlineLevel="4">
      <c r="A9559" s="1154" t="s">
        <v>14678</v>
      </c>
      <c r="B9559" s="1159" t="s">
        <v>14679</v>
      </c>
      <c r="C9559" s="1154" t="s">
        <v>763</v>
      </c>
      <c r="D9559" s="1156">
        <v>1.1499999999999999</v>
      </c>
    </row>
    <row r="9560" spans="1:4" ht="11.85" hidden="1" customHeight="1" outlineLevel="4">
      <c r="A9560" s="1154" t="s">
        <v>14680</v>
      </c>
      <c r="B9560" s="1159" t="s">
        <v>14681</v>
      </c>
      <c r="C9560" s="1154" t="s">
        <v>763</v>
      </c>
      <c r="D9560" s="1156">
        <v>1.39</v>
      </c>
    </row>
    <row r="9561" spans="1:4" ht="11.85" hidden="1" customHeight="1" outlineLevel="4">
      <c r="A9561" s="1154" t="s">
        <v>14682</v>
      </c>
      <c r="B9561" s="1159" t="s">
        <v>14683</v>
      </c>
      <c r="C9561" s="1154" t="s">
        <v>763</v>
      </c>
      <c r="D9561" s="1156">
        <v>2.79</v>
      </c>
    </row>
    <row r="9562" spans="1:4" ht="11.85" hidden="1" customHeight="1" outlineLevel="4">
      <c r="A9562" s="1154" t="s">
        <v>14684</v>
      </c>
      <c r="B9562" s="1159" t="s">
        <v>14685</v>
      </c>
      <c r="C9562" s="1154" t="s">
        <v>763</v>
      </c>
      <c r="D9562" s="1156">
        <v>2.61</v>
      </c>
    </row>
    <row r="9563" spans="1:4" ht="11.85" hidden="1" customHeight="1" outlineLevel="4">
      <c r="A9563" s="1154" t="s">
        <v>14686</v>
      </c>
      <c r="B9563" s="1159" t="s">
        <v>14687</v>
      </c>
      <c r="C9563" s="1154" t="s">
        <v>763</v>
      </c>
      <c r="D9563" s="1156">
        <v>2.75</v>
      </c>
    </row>
    <row r="9564" spans="1:4" ht="11.85" hidden="1" customHeight="1" outlineLevel="3" collapsed="1">
      <c r="A9564" s="1140"/>
      <c r="B9564" s="1145" t="s">
        <v>14688</v>
      </c>
      <c r="C9564" s="1140"/>
      <c r="D9564" s="1141">
        <v>3.06</v>
      </c>
    </row>
    <row r="9565" spans="1:4" ht="11.85" hidden="1" customHeight="1" outlineLevel="4">
      <c r="A9565" s="1154" t="s">
        <v>14689</v>
      </c>
      <c r="B9565" s="1159" t="s">
        <v>14690</v>
      </c>
      <c r="C9565" s="1154" t="s">
        <v>763</v>
      </c>
      <c r="D9565" s="1156">
        <v>2.0699999999999998</v>
      </c>
    </row>
    <row r="9566" spans="1:4" ht="11.85" hidden="1" customHeight="1" outlineLevel="4">
      <c r="A9566" s="1154" t="s">
        <v>14691</v>
      </c>
      <c r="B9566" s="1159" t="s">
        <v>14692</v>
      </c>
      <c r="C9566" s="1154" t="s">
        <v>763</v>
      </c>
      <c r="D9566" s="1156">
        <v>2.2599999999999998</v>
      </c>
    </row>
    <row r="9567" spans="1:4" ht="11.85" hidden="1" customHeight="1" outlineLevel="4">
      <c r="A9567" s="1154" t="s">
        <v>14693</v>
      </c>
      <c r="B9567" s="1159" t="s">
        <v>14694</v>
      </c>
      <c r="C9567" s="1154" t="s">
        <v>763</v>
      </c>
      <c r="D9567" s="1156">
        <v>3.06</v>
      </c>
    </row>
    <row r="9568" spans="1:4" ht="11.85" hidden="1" customHeight="1" outlineLevel="3" collapsed="1">
      <c r="A9568" s="1140"/>
      <c r="B9568" s="1145" t="s">
        <v>14695</v>
      </c>
      <c r="C9568" s="1140"/>
      <c r="D9568" s="1141">
        <v>3.5</v>
      </c>
    </row>
    <row r="9569" spans="1:4" ht="11.85" hidden="1" customHeight="1" outlineLevel="4">
      <c r="A9569" s="1154" t="s">
        <v>14696</v>
      </c>
      <c r="B9569" s="1159" t="s">
        <v>14697</v>
      </c>
      <c r="C9569" s="1154" t="s">
        <v>763</v>
      </c>
      <c r="D9569" s="1156">
        <v>3.13</v>
      </c>
    </row>
    <row r="9570" spans="1:4" ht="11.85" hidden="1" customHeight="1" outlineLevel="4">
      <c r="A9570" s="1154" t="s">
        <v>14698</v>
      </c>
      <c r="B9570" s="1159" t="s">
        <v>14699</v>
      </c>
      <c r="C9570" s="1154" t="s">
        <v>763</v>
      </c>
      <c r="D9570" s="1156">
        <v>3.3</v>
      </c>
    </row>
    <row r="9571" spans="1:4" ht="11.85" hidden="1" customHeight="1" outlineLevel="4">
      <c r="A9571" s="1154" t="s">
        <v>14700</v>
      </c>
      <c r="B9571" s="1159" t="s">
        <v>14701</v>
      </c>
      <c r="C9571" s="1154" t="s">
        <v>763</v>
      </c>
      <c r="D9571" s="1156">
        <v>3.32</v>
      </c>
    </row>
    <row r="9572" spans="1:4" ht="11.85" hidden="1" customHeight="1" outlineLevel="4">
      <c r="A9572" s="1154" t="s">
        <v>14702</v>
      </c>
      <c r="B9572" s="1159" t="s">
        <v>14703</v>
      </c>
      <c r="C9572" s="1154" t="s">
        <v>763</v>
      </c>
      <c r="D9572" s="1156">
        <v>3.5</v>
      </c>
    </row>
    <row r="9573" spans="1:4" ht="11.85" hidden="1" customHeight="1" outlineLevel="3" collapsed="1">
      <c r="A9573" s="1140"/>
      <c r="B9573" s="1145" t="s">
        <v>14704</v>
      </c>
      <c r="C9573" s="1140"/>
      <c r="D9573" s="1141">
        <v>3.5</v>
      </c>
    </row>
    <row r="9574" spans="1:4" ht="11.85" hidden="1" customHeight="1" outlineLevel="4">
      <c r="A9574" s="1154" t="s">
        <v>14705</v>
      </c>
      <c r="B9574" s="1159" t="s">
        <v>14706</v>
      </c>
      <c r="C9574" s="1154" t="s">
        <v>763</v>
      </c>
      <c r="D9574" s="1156">
        <v>1.34</v>
      </c>
    </row>
    <row r="9575" spans="1:4" ht="11.85" hidden="1" customHeight="1" outlineLevel="4">
      <c r="A9575" s="1154" t="s">
        <v>14707</v>
      </c>
      <c r="B9575" s="1159" t="s">
        <v>14708</v>
      </c>
      <c r="C9575" s="1154" t="s">
        <v>763</v>
      </c>
      <c r="D9575" s="1156">
        <v>1.35</v>
      </c>
    </row>
    <row r="9576" spans="1:4" ht="11.85" hidden="1" customHeight="1" outlineLevel="4">
      <c r="A9576" s="1154" t="s">
        <v>14709</v>
      </c>
      <c r="B9576" s="1159" t="s">
        <v>14710</v>
      </c>
      <c r="C9576" s="1154" t="s">
        <v>763</v>
      </c>
      <c r="D9576" s="1156">
        <v>2.16</v>
      </c>
    </row>
    <row r="9577" spans="1:4" ht="11.85" hidden="1" customHeight="1" outlineLevel="4">
      <c r="A9577" s="1154" t="s">
        <v>14711</v>
      </c>
      <c r="B9577" s="1159" t="s">
        <v>14712</v>
      </c>
      <c r="C9577" s="1154" t="s">
        <v>763</v>
      </c>
      <c r="D9577" s="1156">
        <v>2</v>
      </c>
    </row>
    <row r="9578" spans="1:4" ht="11.85" hidden="1" customHeight="1" outlineLevel="4">
      <c r="A9578" s="1154" t="s">
        <v>14713</v>
      </c>
      <c r="B9578" s="1159" t="s">
        <v>14714</v>
      </c>
      <c r="C9578" s="1154" t="s">
        <v>763</v>
      </c>
      <c r="D9578" s="1156">
        <v>2.44</v>
      </c>
    </row>
    <row r="9579" spans="1:4" ht="11.85" hidden="1" customHeight="1" outlineLevel="4">
      <c r="A9579" s="1154" t="s">
        <v>14715</v>
      </c>
      <c r="B9579" s="1159" t="s">
        <v>14716</v>
      </c>
      <c r="C9579" s="1154" t="s">
        <v>763</v>
      </c>
      <c r="D9579" s="1156">
        <v>1.43</v>
      </c>
    </row>
    <row r="9580" spans="1:4" ht="11.85" hidden="1" customHeight="1" outlineLevel="4">
      <c r="A9580" s="1154" t="s">
        <v>14717</v>
      </c>
      <c r="B9580" s="1159" t="s">
        <v>14718</v>
      </c>
      <c r="C9580" s="1154" t="s">
        <v>763</v>
      </c>
      <c r="D9580" s="1156">
        <v>3.5</v>
      </c>
    </row>
    <row r="9581" spans="1:4" ht="11.85" hidden="1" customHeight="1" outlineLevel="4">
      <c r="A9581" s="1154" t="s">
        <v>14719</v>
      </c>
      <c r="B9581" s="1159" t="s">
        <v>14720</v>
      </c>
      <c r="C9581" s="1154" t="s">
        <v>763</v>
      </c>
      <c r="D9581" s="1156">
        <v>2.4300000000000002</v>
      </c>
    </row>
    <row r="9582" spans="1:4" ht="11.85" hidden="1" customHeight="1" outlineLevel="4">
      <c r="A9582" s="1154" t="s">
        <v>14721</v>
      </c>
      <c r="B9582" s="1159" t="s">
        <v>14722</v>
      </c>
      <c r="C9582" s="1154" t="s">
        <v>763</v>
      </c>
      <c r="D9582" s="1156">
        <v>2.57</v>
      </c>
    </row>
    <row r="9583" spans="1:4" ht="11.85" hidden="1" customHeight="1" outlineLevel="4">
      <c r="A9583" s="1154" t="s">
        <v>14723</v>
      </c>
      <c r="B9583" s="1159" t="s">
        <v>14724</v>
      </c>
      <c r="C9583" s="1154" t="s">
        <v>763</v>
      </c>
      <c r="D9583" s="1156">
        <v>2.56</v>
      </c>
    </row>
    <row r="9584" spans="1:4" ht="11.85" hidden="1" customHeight="1" outlineLevel="4">
      <c r="A9584" s="1154" t="s">
        <v>14725</v>
      </c>
      <c r="B9584" s="1159" t="s">
        <v>14726</v>
      </c>
      <c r="C9584" s="1154" t="s">
        <v>763</v>
      </c>
      <c r="D9584" s="1156">
        <v>2.59</v>
      </c>
    </row>
    <row r="9585" spans="1:4" ht="11.85" hidden="1" customHeight="1" outlineLevel="3" collapsed="1">
      <c r="A9585" s="1140"/>
      <c r="B9585" s="1145" t="s">
        <v>14727</v>
      </c>
      <c r="C9585" s="1140"/>
      <c r="D9585" s="1141">
        <v>4.51</v>
      </c>
    </row>
    <row r="9586" spans="1:4" ht="11.85" hidden="1" customHeight="1" outlineLevel="4">
      <c r="A9586" s="1154" t="s">
        <v>14728</v>
      </c>
      <c r="B9586" s="1159" t="s">
        <v>14729</v>
      </c>
      <c r="C9586" s="1154" t="s">
        <v>763</v>
      </c>
      <c r="D9586" s="1156">
        <v>3.19</v>
      </c>
    </row>
    <row r="9587" spans="1:4" ht="11.85" hidden="1" customHeight="1" outlineLevel="4">
      <c r="A9587" s="1154" t="s">
        <v>14730</v>
      </c>
      <c r="B9587" s="1159" t="s">
        <v>14731</v>
      </c>
      <c r="C9587" s="1154" t="s">
        <v>763</v>
      </c>
      <c r="D9587" s="1156">
        <v>4.3499999999999996</v>
      </c>
    </row>
    <row r="9588" spans="1:4" ht="11.85" hidden="1" customHeight="1" outlineLevel="4">
      <c r="A9588" s="1154" t="s">
        <v>14732</v>
      </c>
      <c r="B9588" s="1159" t="s">
        <v>14733</v>
      </c>
      <c r="C9588" s="1154" t="s">
        <v>763</v>
      </c>
      <c r="D9588" s="1156">
        <v>3.4</v>
      </c>
    </row>
    <row r="9589" spans="1:4" ht="11.85" hidden="1" customHeight="1" outlineLevel="4">
      <c r="A9589" s="1154" t="s">
        <v>14734</v>
      </c>
      <c r="B9589" s="1159" t="s">
        <v>14735</v>
      </c>
      <c r="C9589" s="1154" t="s">
        <v>763</v>
      </c>
      <c r="D9589" s="1156">
        <v>3.52</v>
      </c>
    </row>
    <row r="9590" spans="1:4" ht="11.85" hidden="1" customHeight="1" outlineLevel="4">
      <c r="A9590" s="1154" t="s">
        <v>14736</v>
      </c>
      <c r="B9590" s="1159" t="s">
        <v>14737</v>
      </c>
      <c r="C9590" s="1154" t="s">
        <v>763</v>
      </c>
      <c r="D9590" s="1156">
        <v>4.01</v>
      </c>
    </row>
    <row r="9591" spans="1:4" ht="11.85" hidden="1" customHeight="1" outlineLevel="4">
      <c r="A9591" s="1154" t="s">
        <v>14738</v>
      </c>
      <c r="B9591" s="1159" t="s">
        <v>14739</v>
      </c>
      <c r="C9591" s="1154" t="s">
        <v>763</v>
      </c>
      <c r="D9591" s="1156">
        <v>4.22</v>
      </c>
    </row>
    <row r="9592" spans="1:4" ht="11.85" hidden="1" customHeight="1" outlineLevel="4">
      <c r="A9592" s="1154" t="s">
        <v>14740</v>
      </c>
      <c r="B9592" s="1159" t="s">
        <v>14741</v>
      </c>
      <c r="C9592" s="1154" t="s">
        <v>763</v>
      </c>
      <c r="D9592" s="1156">
        <v>4.29</v>
      </c>
    </row>
    <row r="9593" spans="1:4" ht="11.85" hidden="1" customHeight="1" outlineLevel="4">
      <c r="A9593" s="1154" t="s">
        <v>14742</v>
      </c>
      <c r="B9593" s="1159" t="s">
        <v>14743</v>
      </c>
      <c r="C9593" s="1154" t="s">
        <v>763</v>
      </c>
      <c r="D9593" s="1156">
        <v>4.51</v>
      </c>
    </row>
    <row r="9594" spans="1:4" ht="11.85" hidden="1" customHeight="1" outlineLevel="3" collapsed="1">
      <c r="A9594" s="1140"/>
      <c r="B9594" s="1145" t="s">
        <v>14744</v>
      </c>
      <c r="C9594" s="1140"/>
      <c r="D9594" s="1141">
        <v>4.07</v>
      </c>
    </row>
    <row r="9595" spans="1:4" ht="11.85" hidden="1" customHeight="1" outlineLevel="4">
      <c r="A9595" s="1154" t="s">
        <v>14745</v>
      </c>
      <c r="B9595" s="1159" t="s">
        <v>14746</v>
      </c>
      <c r="C9595" s="1154" t="s">
        <v>763</v>
      </c>
      <c r="D9595" s="1156">
        <v>3.81</v>
      </c>
    </row>
    <row r="9596" spans="1:4" ht="11.85" hidden="1" customHeight="1" outlineLevel="4">
      <c r="A9596" s="1154" t="s">
        <v>14747</v>
      </c>
      <c r="B9596" s="1159" t="s">
        <v>14748</v>
      </c>
      <c r="C9596" s="1154" t="s">
        <v>763</v>
      </c>
      <c r="D9596" s="1156">
        <v>3.95</v>
      </c>
    </row>
    <row r="9597" spans="1:4" ht="11.85" hidden="1" customHeight="1" outlineLevel="4">
      <c r="A9597" s="1154" t="s">
        <v>14749</v>
      </c>
      <c r="B9597" s="1159" t="s">
        <v>14750</v>
      </c>
      <c r="C9597" s="1154" t="s">
        <v>763</v>
      </c>
      <c r="D9597" s="1156">
        <v>4.07</v>
      </c>
    </row>
    <row r="9598" spans="1:4" ht="11.85" hidden="1" customHeight="1" outlineLevel="3" collapsed="1">
      <c r="A9598" s="1140"/>
      <c r="B9598" s="1145" t="s">
        <v>14751</v>
      </c>
      <c r="C9598" s="1140"/>
      <c r="D9598" s="1141">
        <v>5.94</v>
      </c>
    </row>
    <row r="9599" spans="1:4" ht="11.85" hidden="1" customHeight="1" outlineLevel="4">
      <c r="A9599" s="1154" t="s">
        <v>14752</v>
      </c>
      <c r="B9599" s="1159" t="s">
        <v>14753</v>
      </c>
      <c r="C9599" s="1154" t="s">
        <v>763</v>
      </c>
      <c r="D9599" s="1156">
        <v>5.94</v>
      </c>
    </row>
    <row r="9600" spans="1:4" ht="11.85" hidden="1" customHeight="1" outlineLevel="3" collapsed="1">
      <c r="A9600" s="1140"/>
      <c r="B9600" s="1145" t="s">
        <v>14754</v>
      </c>
      <c r="C9600" s="1140"/>
      <c r="D9600" s="1141">
        <v>2.76</v>
      </c>
    </row>
    <row r="9601" spans="1:4" ht="11.85" hidden="1" customHeight="1" outlineLevel="4">
      <c r="A9601" s="1154" t="s">
        <v>14755</v>
      </c>
      <c r="B9601" s="1159" t="s">
        <v>14756</v>
      </c>
      <c r="C9601" s="1154" t="s">
        <v>763</v>
      </c>
      <c r="D9601" s="1156">
        <v>2.7</v>
      </c>
    </row>
    <row r="9602" spans="1:4" ht="11.85" hidden="1" customHeight="1" outlineLevel="4">
      <c r="A9602" s="1154" t="s">
        <v>14757</v>
      </c>
      <c r="B9602" s="1159" t="s">
        <v>14758</v>
      </c>
      <c r="C9602" s="1154" t="s">
        <v>763</v>
      </c>
      <c r="D9602" s="1156">
        <v>2.76</v>
      </c>
    </row>
    <row r="9603" spans="1:4" ht="11.85" hidden="1" customHeight="1" outlineLevel="3" collapsed="1">
      <c r="A9603" s="1140"/>
      <c r="B9603" s="1145" t="s">
        <v>14759</v>
      </c>
      <c r="C9603" s="1140"/>
      <c r="D9603" s="1141">
        <v>2.2599999999999998</v>
      </c>
    </row>
    <row r="9604" spans="1:4" ht="11.85" hidden="1" customHeight="1" outlineLevel="4">
      <c r="A9604" s="1154" t="s">
        <v>14760</v>
      </c>
      <c r="B9604" s="1159" t="s">
        <v>14761</v>
      </c>
      <c r="C9604" s="1154" t="s">
        <v>763</v>
      </c>
      <c r="D9604" s="1156">
        <v>0.64</v>
      </c>
    </row>
    <row r="9605" spans="1:4" ht="11.85" hidden="1" customHeight="1" outlineLevel="4">
      <c r="A9605" s="1154" t="s">
        <v>14762</v>
      </c>
      <c r="B9605" s="1159" t="s">
        <v>14763</v>
      </c>
      <c r="C9605" s="1154" t="s">
        <v>763</v>
      </c>
      <c r="D9605" s="1156">
        <v>0.73</v>
      </c>
    </row>
    <row r="9606" spans="1:4" ht="11.85" hidden="1" customHeight="1" outlineLevel="4">
      <c r="A9606" s="1154" t="s">
        <v>14764</v>
      </c>
      <c r="B9606" s="1159" t="s">
        <v>14765</v>
      </c>
      <c r="C9606" s="1154" t="s">
        <v>763</v>
      </c>
      <c r="D9606" s="1156">
        <v>0.67</v>
      </c>
    </row>
    <row r="9607" spans="1:4" ht="11.85" hidden="1" customHeight="1" outlineLevel="4">
      <c r="A9607" s="1154" t="s">
        <v>14766</v>
      </c>
      <c r="B9607" s="1159" t="s">
        <v>14767</v>
      </c>
      <c r="C9607" s="1154" t="s">
        <v>763</v>
      </c>
      <c r="D9607" s="1156">
        <v>0.67</v>
      </c>
    </row>
    <row r="9608" spans="1:4" ht="11.85" hidden="1" customHeight="1" outlineLevel="4">
      <c r="A9608" s="1154" t="s">
        <v>14768</v>
      </c>
      <c r="B9608" s="1159" t="s">
        <v>14769</v>
      </c>
      <c r="C9608" s="1154" t="s">
        <v>763</v>
      </c>
      <c r="D9608" s="1156">
        <v>0.86</v>
      </c>
    </row>
    <row r="9609" spans="1:4" ht="11.85" hidden="1" customHeight="1" outlineLevel="4">
      <c r="A9609" s="1154" t="s">
        <v>14770</v>
      </c>
      <c r="B9609" s="1159" t="s">
        <v>14771</v>
      </c>
      <c r="C9609" s="1154" t="s">
        <v>763</v>
      </c>
      <c r="D9609" s="1156">
        <v>0.89</v>
      </c>
    </row>
    <row r="9610" spans="1:4" ht="11.85" hidden="1" customHeight="1" outlineLevel="4">
      <c r="A9610" s="1154" t="s">
        <v>14772</v>
      </c>
      <c r="B9610" s="1159" t="s">
        <v>14773</v>
      </c>
      <c r="C9610" s="1154" t="s">
        <v>763</v>
      </c>
      <c r="D9610" s="1156">
        <v>0.97</v>
      </c>
    </row>
    <row r="9611" spans="1:4" ht="11.85" hidden="1" customHeight="1" outlineLevel="4">
      <c r="A9611" s="1154" t="s">
        <v>14774</v>
      </c>
      <c r="B9611" s="1159" t="s">
        <v>14775</v>
      </c>
      <c r="C9611" s="1154" t="s">
        <v>763</v>
      </c>
      <c r="D9611" s="1156">
        <v>2.2599999999999998</v>
      </c>
    </row>
    <row r="9612" spans="1:4" ht="11.85" hidden="1" customHeight="1" outlineLevel="4">
      <c r="A9612" s="1154" t="s">
        <v>14776</v>
      </c>
      <c r="B9612" s="1159" t="s">
        <v>14777</v>
      </c>
      <c r="C9612" s="1154" t="s">
        <v>763</v>
      </c>
      <c r="D9612" s="1156">
        <v>1.01</v>
      </c>
    </row>
    <row r="9613" spans="1:4" ht="11.85" hidden="1" customHeight="1" outlineLevel="4">
      <c r="A9613" s="1154" t="s">
        <v>14778</v>
      </c>
      <c r="B9613" s="1159" t="s">
        <v>14779</v>
      </c>
      <c r="C9613" s="1154" t="s">
        <v>763</v>
      </c>
      <c r="D9613" s="1156">
        <v>1.03</v>
      </c>
    </row>
    <row r="9614" spans="1:4" ht="11.85" hidden="1" customHeight="1" outlineLevel="3" collapsed="1">
      <c r="A9614" s="1140"/>
      <c r="B9614" s="1145" t="s">
        <v>14780</v>
      </c>
      <c r="C9614" s="1140"/>
      <c r="D9614" s="1141">
        <v>8</v>
      </c>
    </row>
    <row r="9615" spans="1:4" ht="11.85" hidden="1" customHeight="1" outlineLevel="4">
      <c r="A9615" s="1154" t="s">
        <v>14781</v>
      </c>
      <c r="B9615" s="1159" t="s">
        <v>14782</v>
      </c>
      <c r="C9615" s="1154" t="s">
        <v>763</v>
      </c>
      <c r="D9615" s="1156">
        <v>2.57</v>
      </c>
    </row>
    <row r="9616" spans="1:4" ht="11.85" hidden="1" customHeight="1" outlineLevel="4">
      <c r="A9616" s="1154" t="s">
        <v>14783</v>
      </c>
      <c r="B9616" s="1159" t="s">
        <v>14784</v>
      </c>
      <c r="C9616" s="1154" t="s">
        <v>763</v>
      </c>
      <c r="D9616" s="1156">
        <v>2.54</v>
      </c>
    </row>
    <row r="9617" spans="1:4" ht="11.85" hidden="1" customHeight="1" outlineLevel="4">
      <c r="A9617" s="1154" t="s">
        <v>14785</v>
      </c>
      <c r="B9617" s="1159" t="s">
        <v>14786</v>
      </c>
      <c r="C9617" s="1154" t="s">
        <v>763</v>
      </c>
      <c r="D9617" s="1156">
        <v>3.06</v>
      </c>
    </row>
    <row r="9618" spans="1:4" ht="11.85" hidden="1" customHeight="1" outlineLevel="4">
      <c r="A9618" s="1154" t="s">
        <v>14787</v>
      </c>
      <c r="B9618" s="1159" t="s">
        <v>14788</v>
      </c>
      <c r="C9618" s="1154" t="s">
        <v>763</v>
      </c>
      <c r="D9618" s="1156">
        <v>3.12</v>
      </c>
    </row>
    <row r="9619" spans="1:4" ht="11.85" hidden="1" customHeight="1" outlineLevel="4">
      <c r="A9619" s="1154" t="s">
        <v>14789</v>
      </c>
      <c r="B9619" s="1159" t="s">
        <v>14790</v>
      </c>
      <c r="C9619" s="1154" t="s">
        <v>763</v>
      </c>
      <c r="D9619" s="1156">
        <v>3.38</v>
      </c>
    </row>
    <row r="9620" spans="1:4" ht="11.85" hidden="1" customHeight="1" outlineLevel="4">
      <c r="A9620" s="1154" t="s">
        <v>14791</v>
      </c>
      <c r="B9620" s="1159" t="s">
        <v>14792</v>
      </c>
      <c r="C9620" s="1154" t="s">
        <v>763</v>
      </c>
      <c r="D9620" s="1156">
        <v>3.25</v>
      </c>
    </row>
    <row r="9621" spans="1:4" ht="11.85" hidden="1" customHeight="1" outlineLevel="4">
      <c r="A9621" s="1154" t="s">
        <v>14793</v>
      </c>
      <c r="B9621" s="1159" t="s">
        <v>14794</v>
      </c>
      <c r="C9621" s="1154" t="s">
        <v>763</v>
      </c>
      <c r="D9621" s="1156">
        <v>4.38</v>
      </c>
    </row>
    <row r="9622" spans="1:4" ht="11.85" hidden="1" customHeight="1" outlineLevel="4">
      <c r="A9622" s="1154" t="s">
        <v>14795</v>
      </c>
      <c r="B9622" s="1159" t="s">
        <v>14796</v>
      </c>
      <c r="C9622" s="1154" t="s">
        <v>763</v>
      </c>
      <c r="D9622" s="1156">
        <v>4.3499999999999996</v>
      </c>
    </row>
    <row r="9623" spans="1:4" ht="11.85" hidden="1" customHeight="1" outlineLevel="4">
      <c r="A9623" s="1154" t="s">
        <v>14797</v>
      </c>
      <c r="B9623" s="1159" t="s">
        <v>14798</v>
      </c>
      <c r="C9623" s="1154" t="s">
        <v>763</v>
      </c>
      <c r="D9623" s="1156">
        <v>6.01</v>
      </c>
    </row>
    <row r="9624" spans="1:4" ht="11.85" hidden="1" customHeight="1" outlineLevel="4">
      <c r="A9624" s="1154" t="s">
        <v>14799</v>
      </c>
      <c r="B9624" s="1159" t="s">
        <v>14800</v>
      </c>
      <c r="C9624" s="1154" t="s">
        <v>763</v>
      </c>
      <c r="D9624" s="1156">
        <v>3.29</v>
      </c>
    </row>
    <row r="9625" spans="1:4" ht="11.85" hidden="1" customHeight="1" outlineLevel="4">
      <c r="A9625" s="1154" t="s">
        <v>14801</v>
      </c>
      <c r="B9625" s="1159" t="s">
        <v>14802</v>
      </c>
      <c r="C9625" s="1154" t="s">
        <v>763</v>
      </c>
      <c r="D9625" s="1156">
        <v>5.57</v>
      </c>
    </row>
    <row r="9626" spans="1:4" ht="11.85" hidden="1" customHeight="1" outlineLevel="4">
      <c r="A9626" s="1154" t="s">
        <v>14803</v>
      </c>
      <c r="B9626" s="1159" t="s">
        <v>14804</v>
      </c>
      <c r="C9626" s="1154" t="s">
        <v>763</v>
      </c>
      <c r="D9626" s="1156">
        <v>5.33</v>
      </c>
    </row>
    <row r="9627" spans="1:4" ht="11.85" hidden="1" customHeight="1" outlineLevel="4">
      <c r="A9627" s="1154" t="s">
        <v>14805</v>
      </c>
      <c r="B9627" s="1159" t="s">
        <v>14806</v>
      </c>
      <c r="C9627" s="1154" t="s">
        <v>763</v>
      </c>
      <c r="D9627" s="1156">
        <v>8</v>
      </c>
    </row>
    <row r="9628" spans="1:4" ht="11.85" hidden="1" customHeight="1" outlineLevel="3" collapsed="1">
      <c r="A9628" s="1140"/>
      <c r="B9628" s="1145" t="s">
        <v>14807</v>
      </c>
      <c r="C9628" s="1140"/>
      <c r="D9628" s="1141">
        <v>2.98</v>
      </c>
    </row>
    <row r="9629" spans="1:4" ht="11.85" hidden="1" customHeight="1" outlineLevel="4">
      <c r="A9629" s="1154" t="s">
        <v>14808</v>
      </c>
      <c r="B9629" s="1159" t="s">
        <v>14809</v>
      </c>
      <c r="C9629" s="1154" t="s">
        <v>763</v>
      </c>
      <c r="D9629" s="1156">
        <v>2.4700000000000002</v>
      </c>
    </row>
    <row r="9630" spans="1:4" ht="11.85" hidden="1" customHeight="1" outlineLevel="4">
      <c r="A9630" s="1154" t="s">
        <v>14810</v>
      </c>
      <c r="B9630" s="1159" t="s">
        <v>14811</v>
      </c>
      <c r="C9630" s="1154" t="s">
        <v>763</v>
      </c>
      <c r="D9630" s="1156">
        <v>2.4700000000000002</v>
      </c>
    </row>
    <row r="9631" spans="1:4" ht="11.85" hidden="1" customHeight="1" outlineLevel="4">
      <c r="A9631" s="1154" t="s">
        <v>14812</v>
      </c>
      <c r="B9631" s="1159" t="s">
        <v>14813</v>
      </c>
      <c r="C9631" s="1154" t="s">
        <v>763</v>
      </c>
      <c r="D9631" s="1156">
        <v>2.94</v>
      </c>
    </row>
    <row r="9632" spans="1:4" ht="11.85" hidden="1" customHeight="1" outlineLevel="4">
      <c r="A9632" s="1154" t="s">
        <v>14814</v>
      </c>
      <c r="B9632" s="1159" t="s">
        <v>14815</v>
      </c>
      <c r="C9632" s="1154" t="s">
        <v>763</v>
      </c>
      <c r="D9632" s="1156">
        <v>2.98</v>
      </c>
    </row>
    <row r="9633" spans="1:4" ht="11.85" hidden="1" customHeight="1" outlineLevel="3" collapsed="1">
      <c r="A9633" s="1140"/>
      <c r="B9633" s="1145" t="s">
        <v>14816</v>
      </c>
      <c r="C9633" s="1140"/>
      <c r="D9633" s="1141">
        <v>17.3</v>
      </c>
    </row>
    <row r="9634" spans="1:4" ht="11.85" hidden="1" customHeight="1" outlineLevel="4">
      <c r="A9634" s="1154" t="s">
        <v>14817</v>
      </c>
      <c r="B9634" s="1159" t="s">
        <v>14818</v>
      </c>
      <c r="C9634" s="1154" t="s">
        <v>763</v>
      </c>
      <c r="D9634" s="1156">
        <v>3.44</v>
      </c>
    </row>
    <row r="9635" spans="1:4" ht="11.85" hidden="1" customHeight="1" outlineLevel="4">
      <c r="A9635" s="1154" t="s">
        <v>14819</v>
      </c>
      <c r="B9635" s="1159" t="s">
        <v>14820</v>
      </c>
      <c r="C9635" s="1154" t="s">
        <v>763</v>
      </c>
      <c r="D9635" s="1156">
        <v>3.45</v>
      </c>
    </row>
    <row r="9636" spans="1:4" ht="11.85" hidden="1" customHeight="1" outlineLevel="4">
      <c r="A9636" s="1154" t="s">
        <v>14821</v>
      </c>
      <c r="B9636" s="1159" t="s">
        <v>14822</v>
      </c>
      <c r="C9636" s="1154" t="s">
        <v>763</v>
      </c>
      <c r="D9636" s="1156">
        <v>3.7</v>
      </c>
    </row>
    <row r="9637" spans="1:4" ht="11.85" hidden="1" customHeight="1" outlineLevel="4">
      <c r="A9637" s="1154" t="s">
        <v>14823</v>
      </c>
      <c r="B9637" s="1159" t="s">
        <v>14824</v>
      </c>
      <c r="C9637" s="1154" t="s">
        <v>763</v>
      </c>
      <c r="D9637" s="1156">
        <v>7.89</v>
      </c>
    </row>
    <row r="9638" spans="1:4" ht="11.85" hidden="1" customHeight="1" outlineLevel="4">
      <c r="A9638" s="1154" t="s">
        <v>14825</v>
      </c>
      <c r="B9638" s="1159" t="s">
        <v>14826</v>
      </c>
      <c r="C9638" s="1154" t="s">
        <v>763</v>
      </c>
      <c r="D9638" s="1156">
        <v>7.35</v>
      </c>
    </row>
    <row r="9639" spans="1:4" ht="11.85" hidden="1" customHeight="1" outlineLevel="4">
      <c r="A9639" s="1154" t="s">
        <v>14827</v>
      </c>
      <c r="B9639" s="1159" t="s">
        <v>14828</v>
      </c>
      <c r="C9639" s="1154" t="s">
        <v>763</v>
      </c>
      <c r="D9639" s="1156">
        <v>7.35</v>
      </c>
    </row>
    <row r="9640" spans="1:4" ht="11.85" hidden="1" customHeight="1" outlineLevel="4">
      <c r="A9640" s="1154" t="s">
        <v>14829</v>
      </c>
      <c r="B9640" s="1159" t="s">
        <v>14830</v>
      </c>
      <c r="C9640" s="1154" t="s">
        <v>763</v>
      </c>
      <c r="D9640" s="1156">
        <v>12.14</v>
      </c>
    </row>
    <row r="9641" spans="1:4" ht="11.85" hidden="1" customHeight="1" outlineLevel="4">
      <c r="A9641" s="1154" t="s">
        <v>14831</v>
      </c>
      <c r="B9641" s="1159" t="s">
        <v>14832</v>
      </c>
      <c r="C9641" s="1154" t="s">
        <v>763</v>
      </c>
      <c r="D9641" s="1156">
        <v>11.38</v>
      </c>
    </row>
    <row r="9642" spans="1:4" ht="11.85" hidden="1" customHeight="1" outlineLevel="4">
      <c r="A9642" s="1154" t="s">
        <v>14833</v>
      </c>
      <c r="B9642" s="1159" t="s">
        <v>14834</v>
      </c>
      <c r="C9642" s="1154" t="s">
        <v>763</v>
      </c>
      <c r="D9642" s="1156">
        <v>10.95</v>
      </c>
    </row>
    <row r="9643" spans="1:4" ht="11.85" hidden="1" customHeight="1" outlineLevel="4">
      <c r="A9643" s="1154" t="s">
        <v>14835</v>
      </c>
      <c r="B9643" s="1159" t="s">
        <v>14836</v>
      </c>
      <c r="C9643" s="1154" t="s">
        <v>763</v>
      </c>
      <c r="D9643" s="1156">
        <v>17.3</v>
      </c>
    </row>
    <row r="9644" spans="1:4" ht="11.85" hidden="1" customHeight="1" outlineLevel="4">
      <c r="A9644" s="1154" t="s">
        <v>14837</v>
      </c>
      <c r="B9644" s="1159" t="s">
        <v>14838</v>
      </c>
      <c r="C9644" s="1154" t="s">
        <v>763</v>
      </c>
      <c r="D9644" s="1156">
        <v>15.85</v>
      </c>
    </row>
    <row r="9645" spans="1:4" ht="11.85" hidden="1" customHeight="1" outlineLevel="4">
      <c r="A9645" s="1154" t="s">
        <v>14839</v>
      </c>
      <c r="B9645" s="1159" t="s">
        <v>14840</v>
      </c>
      <c r="C9645" s="1154" t="s">
        <v>763</v>
      </c>
      <c r="D9645" s="1156">
        <v>16.100000000000001</v>
      </c>
    </row>
    <row r="9646" spans="1:4" ht="11.85" hidden="1" customHeight="1" outlineLevel="3" collapsed="1">
      <c r="A9646" s="1140"/>
      <c r="B9646" s="1145" t="s">
        <v>14841</v>
      </c>
      <c r="C9646" s="1140"/>
      <c r="D9646" s="1141">
        <v>8.6</v>
      </c>
    </row>
    <row r="9647" spans="1:4" ht="11.85" hidden="1" customHeight="1" outlineLevel="4">
      <c r="A9647" s="1154" t="s">
        <v>14842</v>
      </c>
      <c r="B9647" s="1159" t="s">
        <v>14843</v>
      </c>
      <c r="C9647" s="1154" t="s">
        <v>763</v>
      </c>
      <c r="D9647" s="1156">
        <v>5.12</v>
      </c>
    </row>
    <row r="9648" spans="1:4" ht="11.85" hidden="1" customHeight="1" outlineLevel="4">
      <c r="A9648" s="1154" t="s">
        <v>14844</v>
      </c>
      <c r="B9648" s="1159" t="s">
        <v>14845</v>
      </c>
      <c r="C9648" s="1154" t="s">
        <v>763</v>
      </c>
      <c r="D9648" s="1156">
        <v>5.19</v>
      </c>
    </row>
    <row r="9649" spans="1:4" ht="11.85" hidden="1" customHeight="1" outlineLevel="4">
      <c r="A9649" s="1154" t="s">
        <v>14846</v>
      </c>
      <c r="B9649" s="1159" t="s">
        <v>14847</v>
      </c>
      <c r="C9649" s="1154" t="s">
        <v>763</v>
      </c>
      <c r="D9649" s="1156">
        <v>5.35</v>
      </c>
    </row>
    <row r="9650" spans="1:4" ht="11.85" hidden="1" customHeight="1" outlineLevel="4">
      <c r="A9650" s="1154" t="s">
        <v>14848</v>
      </c>
      <c r="B9650" s="1159" t="s">
        <v>14849</v>
      </c>
      <c r="C9650" s="1154" t="s">
        <v>763</v>
      </c>
      <c r="D9650" s="1156">
        <v>8.1300000000000008</v>
      </c>
    </row>
    <row r="9651" spans="1:4" ht="11.85" hidden="1" customHeight="1" outlineLevel="4">
      <c r="A9651" s="1154" t="s">
        <v>14850</v>
      </c>
      <c r="B9651" s="1159" t="s">
        <v>14851</v>
      </c>
      <c r="C9651" s="1154" t="s">
        <v>763</v>
      </c>
      <c r="D9651" s="1156">
        <v>8.4499999999999993</v>
      </c>
    </row>
    <row r="9652" spans="1:4" ht="11.85" hidden="1" customHeight="1" outlineLevel="4">
      <c r="A9652" s="1154" t="s">
        <v>14852</v>
      </c>
      <c r="B9652" s="1159" t="s">
        <v>14853</v>
      </c>
      <c r="C9652" s="1154" t="s">
        <v>763</v>
      </c>
      <c r="D9652" s="1156">
        <v>8.6</v>
      </c>
    </row>
    <row r="9653" spans="1:4" ht="11.85" hidden="1" customHeight="1" outlineLevel="3" collapsed="1">
      <c r="A9653" s="1140"/>
      <c r="B9653" s="1145" t="s">
        <v>14854</v>
      </c>
      <c r="C9653" s="1140"/>
      <c r="D9653" s="1141">
        <v>3.64</v>
      </c>
    </row>
    <row r="9654" spans="1:4" ht="11.85" hidden="1" customHeight="1" outlineLevel="4">
      <c r="A9654" s="1154" t="s">
        <v>14855</v>
      </c>
      <c r="B9654" s="1159" t="s">
        <v>14856</v>
      </c>
      <c r="C9654" s="1154" t="s">
        <v>763</v>
      </c>
      <c r="D9654" s="1156">
        <v>2.95</v>
      </c>
    </row>
    <row r="9655" spans="1:4" ht="11.85" hidden="1" customHeight="1" outlineLevel="4">
      <c r="A9655" s="1154" t="s">
        <v>14857</v>
      </c>
      <c r="B9655" s="1159" t="s">
        <v>14858</v>
      </c>
      <c r="C9655" s="1154" t="s">
        <v>763</v>
      </c>
      <c r="D9655" s="1156">
        <v>3.06</v>
      </c>
    </row>
    <row r="9656" spans="1:4" ht="11.85" hidden="1" customHeight="1" outlineLevel="4">
      <c r="A9656" s="1154" t="s">
        <v>14859</v>
      </c>
      <c r="B9656" s="1159" t="s">
        <v>14860</v>
      </c>
      <c r="C9656" s="1154" t="s">
        <v>763</v>
      </c>
      <c r="D9656" s="1156">
        <v>3.3</v>
      </c>
    </row>
    <row r="9657" spans="1:4" ht="11.85" hidden="1" customHeight="1" outlineLevel="4">
      <c r="A9657" s="1154" t="s">
        <v>14861</v>
      </c>
      <c r="B9657" s="1159" t="s">
        <v>14862</v>
      </c>
      <c r="C9657" s="1154" t="s">
        <v>763</v>
      </c>
      <c r="D9657" s="1156">
        <v>3.64</v>
      </c>
    </row>
    <row r="9658" spans="1:4" ht="11.85" hidden="1" customHeight="1" outlineLevel="3" collapsed="1">
      <c r="A9658" s="1140"/>
      <c r="B9658" s="1145" t="s">
        <v>14863</v>
      </c>
      <c r="C9658" s="1140"/>
      <c r="D9658" s="1141">
        <v>2.5299999999999998</v>
      </c>
    </row>
    <row r="9659" spans="1:4" ht="11.85" hidden="1" customHeight="1" outlineLevel="4">
      <c r="A9659" s="1154" t="s">
        <v>14864</v>
      </c>
      <c r="B9659" s="1159" t="s">
        <v>14865</v>
      </c>
      <c r="C9659" s="1154" t="s">
        <v>763</v>
      </c>
      <c r="D9659" s="1156">
        <v>1.65</v>
      </c>
    </row>
    <row r="9660" spans="1:4" ht="11.85" hidden="1" customHeight="1" outlineLevel="4">
      <c r="A9660" s="1154" t="s">
        <v>14866</v>
      </c>
      <c r="B9660" s="1159" t="s">
        <v>14867</v>
      </c>
      <c r="C9660" s="1154" t="s">
        <v>763</v>
      </c>
      <c r="D9660" s="1156">
        <v>1.84</v>
      </c>
    </row>
    <row r="9661" spans="1:4" ht="11.85" hidden="1" customHeight="1" outlineLevel="4">
      <c r="A9661" s="1154" t="s">
        <v>14868</v>
      </c>
      <c r="B9661" s="1159" t="s">
        <v>14869</v>
      </c>
      <c r="C9661" s="1154" t="s">
        <v>763</v>
      </c>
      <c r="D9661" s="1156">
        <v>1.68</v>
      </c>
    </row>
    <row r="9662" spans="1:4" ht="11.85" hidden="1" customHeight="1" outlineLevel="4">
      <c r="A9662" s="1154" t="s">
        <v>14870</v>
      </c>
      <c r="B9662" s="1159" t="s">
        <v>14871</v>
      </c>
      <c r="C9662" s="1154" t="s">
        <v>763</v>
      </c>
      <c r="D9662" s="1156">
        <v>2.5299999999999998</v>
      </c>
    </row>
    <row r="9663" spans="1:4" ht="11.85" hidden="1" customHeight="1" outlineLevel="3" collapsed="1">
      <c r="A9663" s="1140"/>
      <c r="B9663" s="1145" t="s">
        <v>14872</v>
      </c>
      <c r="C9663" s="1140"/>
      <c r="D9663" s="1141">
        <v>8.66</v>
      </c>
    </row>
    <row r="9664" spans="1:4" ht="11.85" hidden="1" customHeight="1" outlineLevel="4">
      <c r="A9664" s="1154" t="s">
        <v>14873</v>
      </c>
      <c r="B9664" s="1159" t="s">
        <v>14874</v>
      </c>
      <c r="C9664" s="1154" t="s">
        <v>763</v>
      </c>
      <c r="D9664" s="1156">
        <v>5.62</v>
      </c>
    </row>
    <row r="9665" spans="1:4" ht="11.85" hidden="1" customHeight="1" outlineLevel="4">
      <c r="A9665" s="1154" t="s">
        <v>14875</v>
      </c>
      <c r="B9665" s="1159" t="s">
        <v>14876</v>
      </c>
      <c r="C9665" s="1154" t="s">
        <v>763</v>
      </c>
      <c r="D9665" s="1156">
        <v>6.01</v>
      </c>
    </row>
    <row r="9666" spans="1:4" ht="11.85" hidden="1" customHeight="1" outlineLevel="4">
      <c r="A9666" s="1154" t="s">
        <v>14877</v>
      </c>
      <c r="B9666" s="1159" t="s">
        <v>14878</v>
      </c>
      <c r="C9666" s="1154" t="s">
        <v>763</v>
      </c>
      <c r="D9666" s="1156">
        <v>6.01</v>
      </c>
    </row>
    <row r="9667" spans="1:4" ht="11.85" hidden="1" customHeight="1" outlineLevel="4">
      <c r="A9667" s="1154" t="s">
        <v>14879</v>
      </c>
      <c r="B9667" s="1159" t="s">
        <v>14880</v>
      </c>
      <c r="C9667" s="1154" t="s">
        <v>763</v>
      </c>
      <c r="D9667" s="1156">
        <v>7.94</v>
      </c>
    </row>
    <row r="9668" spans="1:4" ht="11.85" hidden="1" customHeight="1" outlineLevel="4">
      <c r="A9668" s="1154" t="s">
        <v>14881</v>
      </c>
      <c r="B9668" s="1159" t="s">
        <v>14882</v>
      </c>
      <c r="C9668" s="1154" t="s">
        <v>763</v>
      </c>
      <c r="D9668" s="1156">
        <v>8.66</v>
      </c>
    </row>
    <row r="9669" spans="1:4" ht="11.85" hidden="1" customHeight="1" outlineLevel="4">
      <c r="A9669" s="1154" t="s">
        <v>14883</v>
      </c>
      <c r="B9669" s="1159" t="s">
        <v>14884</v>
      </c>
      <c r="C9669" s="1154" t="s">
        <v>763</v>
      </c>
      <c r="D9669" s="1156">
        <v>8.66</v>
      </c>
    </row>
    <row r="9670" spans="1:4" ht="11.85" hidden="1" customHeight="1" outlineLevel="3" collapsed="1">
      <c r="A9670" s="1140"/>
      <c r="B9670" s="1145" t="s">
        <v>14885</v>
      </c>
      <c r="C9670" s="1140"/>
      <c r="D9670" s="1141">
        <v>0.34</v>
      </c>
    </row>
    <row r="9671" spans="1:4" ht="11.85" hidden="1" customHeight="1" outlineLevel="4">
      <c r="A9671" s="1154" t="s">
        <v>14886</v>
      </c>
      <c r="B9671" s="1159" t="s">
        <v>14887</v>
      </c>
      <c r="C9671" s="1154" t="s">
        <v>763</v>
      </c>
      <c r="D9671" s="1156">
        <v>0.34</v>
      </c>
    </row>
    <row r="9672" spans="1:4" ht="11.85" hidden="1" customHeight="1" outlineLevel="3" collapsed="1">
      <c r="A9672" s="1140"/>
      <c r="B9672" s="1145" t="s">
        <v>14888</v>
      </c>
      <c r="C9672" s="1140"/>
      <c r="D9672" s="1141">
        <v>4.3099999999999996</v>
      </c>
    </row>
    <row r="9673" spans="1:4" ht="11.85" hidden="1" customHeight="1" outlineLevel="4">
      <c r="A9673" s="1154" t="s">
        <v>14889</v>
      </c>
      <c r="B9673" s="1159" t="s">
        <v>14890</v>
      </c>
      <c r="C9673" s="1154" t="s">
        <v>763</v>
      </c>
      <c r="D9673" s="1156">
        <v>3.37</v>
      </c>
    </row>
    <row r="9674" spans="1:4" ht="11.85" hidden="1" customHeight="1" outlineLevel="4">
      <c r="A9674" s="1154" t="s">
        <v>14891</v>
      </c>
      <c r="B9674" s="1159" t="s">
        <v>14892</v>
      </c>
      <c r="C9674" s="1154" t="s">
        <v>763</v>
      </c>
      <c r="D9674" s="1156">
        <v>2.58</v>
      </c>
    </row>
    <row r="9675" spans="1:4" ht="11.85" hidden="1" customHeight="1" outlineLevel="4">
      <c r="A9675" s="1154" t="s">
        <v>14893</v>
      </c>
      <c r="B9675" s="1159" t="s">
        <v>14894</v>
      </c>
      <c r="C9675" s="1154" t="s">
        <v>763</v>
      </c>
      <c r="D9675" s="1156">
        <v>4.3099999999999996</v>
      </c>
    </row>
    <row r="9676" spans="1:4" ht="11.85" hidden="1" customHeight="1" outlineLevel="4">
      <c r="A9676" s="1154" t="s">
        <v>14895</v>
      </c>
      <c r="B9676" s="1159" t="s">
        <v>14896</v>
      </c>
      <c r="C9676" s="1154" t="s">
        <v>763</v>
      </c>
      <c r="D9676" s="1156">
        <v>3.87</v>
      </c>
    </row>
    <row r="9677" spans="1:4" ht="11.85" hidden="1" customHeight="1" outlineLevel="4">
      <c r="A9677" s="1154" t="s">
        <v>14897</v>
      </c>
      <c r="B9677" s="1159" t="s">
        <v>14898</v>
      </c>
      <c r="C9677" s="1154" t="s">
        <v>763</v>
      </c>
      <c r="D9677" s="1156">
        <v>3.79</v>
      </c>
    </row>
    <row r="9678" spans="1:4" ht="11.85" hidden="1" customHeight="1" outlineLevel="3" collapsed="1">
      <c r="A9678" s="1140"/>
      <c r="B9678" s="1145" t="s">
        <v>14899</v>
      </c>
      <c r="C9678" s="1140"/>
      <c r="D9678" s="1141">
        <v>1.46</v>
      </c>
    </row>
    <row r="9679" spans="1:4" ht="11.85" hidden="1" customHeight="1" outlineLevel="4">
      <c r="A9679" s="1154" t="s">
        <v>14900</v>
      </c>
      <c r="B9679" s="1159" t="s">
        <v>14901</v>
      </c>
      <c r="C9679" s="1154" t="s">
        <v>763</v>
      </c>
      <c r="D9679" s="1156">
        <v>1.4</v>
      </c>
    </row>
    <row r="9680" spans="1:4" ht="11.85" hidden="1" customHeight="1" outlineLevel="4">
      <c r="A9680" s="1154" t="s">
        <v>14902</v>
      </c>
      <c r="B9680" s="1159" t="s">
        <v>14903</v>
      </c>
      <c r="C9680" s="1154" t="s">
        <v>763</v>
      </c>
      <c r="D9680" s="1156">
        <v>1.02</v>
      </c>
    </row>
    <row r="9681" spans="1:4" ht="11.85" hidden="1" customHeight="1" outlineLevel="4">
      <c r="A9681" s="1154" t="s">
        <v>14904</v>
      </c>
      <c r="B9681" s="1159" t="s">
        <v>14905</v>
      </c>
      <c r="C9681" s="1154" t="s">
        <v>763</v>
      </c>
      <c r="D9681" s="1156">
        <v>1.46</v>
      </c>
    </row>
    <row r="9682" spans="1:4" ht="11.85" hidden="1" customHeight="1" outlineLevel="4">
      <c r="A9682" s="1154" t="s">
        <v>14906</v>
      </c>
      <c r="B9682" s="1159" t="s">
        <v>14907</v>
      </c>
      <c r="C9682" s="1154" t="s">
        <v>763</v>
      </c>
      <c r="D9682" s="1156">
        <v>1.02</v>
      </c>
    </row>
    <row r="9683" spans="1:4" ht="11.85" hidden="1" customHeight="1" outlineLevel="3" collapsed="1">
      <c r="A9683" s="1140"/>
      <c r="B9683" s="1145" t="s">
        <v>14908</v>
      </c>
      <c r="C9683" s="1140"/>
      <c r="D9683" s="1141">
        <v>1.57</v>
      </c>
    </row>
    <row r="9684" spans="1:4" ht="11.85" hidden="1" customHeight="1" outlineLevel="4">
      <c r="A9684" s="1154" t="s">
        <v>14909</v>
      </c>
      <c r="B9684" s="1159" t="s">
        <v>14910</v>
      </c>
      <c r="C9684" s="1154" t="s">
        <v>763</v>
      </c>
      <c r="D9684" s="1156">
        <v>1.54</v>
      </c>
    </row>
    <row r="9685" spans="1:4" ht="11.85" hidden="1" customHeight="1" outlineLevel="4">
      <c r="A9685" s="1154" t="s">
        <v>14911</v>
      </c>
      <c r="B9685" s="1159" t="s">
        <v>14912</v>
      </c>
      <c r="C9685" s="1154" t="s">
        <v>763</v>
      </c>
      <c r="D9685" s="1156">
        <v>1.0900000000000001</v>
      </c>
    </row>
    <row r="9686" spans="1:4" ht="11.85" hidden="1" customHeight="1" outlineLevel="4">
      <c r="A9686" s="1154" t="s">
        <v>14913</v>
      </c>
      <c r="B9686" s="1159" t="s">
        <v>14914</v>
      </c>
      <c r="C9686" s="1154" t="s">
        <v>763</v>
      </c>
      <c r="D9686" s="1156">
        <v>1.57</v>
      </c>
    </row>
    <row r="9687" spans="1:4" ht="11.85" hidden="1" customHeight="1" outlineLevel="3" collapsed="1">
      <c r="A9687" s="1140"/>
      <c r="B9687" s="1145" t="s">
        <v>14915</v>
      </c>
      <c r="C9687" s="1140"/>
      <c r="D9687" s="1141">
        <v>8.8800000000000008</v>
      </c>
    </row>
    <row r="9688" spans="1:4" ht="11.85" hidden="1" customHeight="1" outlineLevel="4">
      <c r="A9688" s="1154" t="s">
        <v>14916</v>
      </c>
      <c r="B9688" s="1159" t="s">
        <v>14917</v>
      </c>
      <c r="C9688" s="1154" t="s">
        <v>763</v>
      </c>
      <c r="D9688" s="1156">
        <v>3.28</v>
      </c>
    </row>
    <row r="9689" spans="1:4" ht="11.85" hidden="1" customHeight="1" outlineLevel="4">
      <c r="A9689" s="1154" t="s">
        <v>14918</v>
      </c>
      <c r="B9689" s="1159" t="s">
        <v>14919</v>
      </c>
      <c r="C9689" s="1154" t="s">
        <v>763</v>
      </c>
      <c r="D9689" s="1156">
        <v>3.23</v>
      </c>
    </row>
    <row r="9690" spans="1:4" ht="11.85" hidden="1" customHeight="1" outlineLevel="4">
      <c r="A9690" s="1154" t="s">
        <v>14920</v>
      </c>
      <c r="B9690" s="1159" t="s">
        <v>14921</v>
      </c>
      <c r="C9690" s="1154" t="s">
        <v>763</v>
      </c>
      <c r="D9690" s="1156">
        <v>4.4800000000000004</v>
      </c>
    </row>
    <row r="9691" spans="1:4" ht="11.85" hidden="1" customHeight="1" outlineLevel="4">
      <c r="A9691" s="1154" t="s">
        <v>14922</v>
      </c>
      <c r="B9691" s="1159" t="s">
        <v>14923</v>
      </c>
      <c r="C9691" s="1154" t="s">
        <v>763</v>
      </c>
      <c r="D9691" s="1156">
        <v>8.8800000000000008</v>
      </c>
    </row>
    <row r="9692" spans="1:4" ht="11.85" hidden="1" customHeight="1" outlineLevel="3" collapsed="1">
      <c r="A9692" s="1140"/>
      <c r="B9692" s="1145" t="s">
        <v>14924</v>
      </c>
      <c r="C9692" s="1140"/>
      <c r="D9692" s="1141">
        <v>1.89</v>
      </c>
    </row>
    <row r="9693" spans="1:4" ht="11.85" hidden="1" customHeight="1" outlineLevel="4">
      <c r="A9693" s="1154" t="s">
        <v>14925</v>
      </c>
      <c r="B9693" s="1159" t="s">
        <v>14926</v>
      </c>
      <c r="C9693" s="1154" t="s">
        <v>763</v>
      </c>
      <c r="D9693" s="1156">
        <v>1.1599999999999999</v>
      </c>
    </row>
    <row r="9694" spans="1:4" ht="11.85" hidden="1" customHeight="1" outlineLevel="4">
      <c r="A9694" s="1154" t="s">
        <v>14927</v>
      </c>
      <c r="B9694" s="1159" t="s">
        <v>14928</v>
      </c>
      <c r="C9694" s="1154" t="s">
        <v>763</v>
      </c>
      <c r="D9694" s="1156">
        <v>1.89</v>
      </c>
    </row>
    <row r="9695" spans="1:4" ht="11.85" hidden="1" customHeight="1" outlineLevel="4">
      <c r="A9695" s="1154" t="s">
        <v>14929</v>
      </c>
      <c r="B9695" s="1159" t="s">
        <v>14930</v>
      </c>
      <c r="C9695" s="1154" t="s">
        <v>763</v>
      </c>
      <c r="D9695" s="1156">
        <v>1.82</v>
      </c>
    </row>
    <row r="9696" spans="1:4" ht="11.85" hidden="1" customHeight="1" outlineLevel="3" collapsed="1">
      <c r="A9696" s="1140"/>
      <c r="B9696" s="1145" t="s">
        <v>14931</v>
      </c>
      <c r="C9696" s="1140"/>
      <c r="D9696" s="1141">
        <v>5.17</v>
      </c>
    </row>
    <row r="9697" spans="1:4" ht="11.85" hidden="1" customHeight="1" outlineLevel="4">
      <c r="A9697" s="1154" t="s">
        <v>14932</v>
      </c>
      <c r="B9697" s="1159" t="s">
        <v>14933</v>
      </c>
      <c r="C9697" s="1154" t="s">
        <v>763</v>
      </c>
      <c r="D9697" s="1156">
        <v>3.91</v>
      </c>
    </row>
    <row r="9698" spans="1:4" ht="11.85" hidden="1" customHeight="1" outlineLevel="4">
      <c r="A9698" s="1154" t="s">
        <v>14934</v>
      </c>
      <c r="B9698" s="1159" t="s">
        <v>14935</v>
      </c>
      <c r="C9698" s="1154" t="s">
        <v>763</v>
      </c>
      <c r="D9698" s="1156">
        <v>4.42</v>
      </c>
    </row>
    <row r="9699" spans="1:4" ht="11.85" hidden="1" customHeight="1" outlineLevel="4">
      <c r="A9699" s="1154" t="s">
        <v>14936</v>
      </c>
      <c r="B9699" s="1159" t="s">
        <v>14937</v>
      </c>
      <c r="C9699" s="1154" t="s">
        <v>763</v>
      </c>
      <c r="D9699" s="1156">
        <v>4.9400000000000004</v>
      </c>
    </row>
    <row r="9700" spans="1:4" ht="11.85" hidden="1" customHeight="1" outlineLevel="4">
      <c r="A9700" s="1154" t="s">
        <v>14938</v>
      </c>
      <c r="B9700" s="1159" t="s">
        <v>14939</v>
      </c>
      <c r="C9700" s="1154" t="s">
        <v>763</v>
      </c>
      <c r="D9700" s="1156">
        <v>5.17</v>
      </c>
    </row>
    <row r="9701" spans="1:4" ht="11.85" hidden="1" customHeight="1" outlineLevel="3" collapsed="1">
      <c r="A9701" s="1140"/>
      <c r="B9701" s="1145" t="s">
        <v>14940</v>
      </c>
      <c r="C9701" s="1140"/>
      <c r="D9701" s="1141">
        <v>4.8499999999999996</v>
      </c>
    </row>
    <row r="9702" spans="1:4" ht="11.85" hidden="1" customHeight="1" outlineLevel="4">
      <c r="A9702" s="1154" t="s">
        <v>14941</v>
      </c>
      <c r="B9702" s="1159" t="s">
        <v>14942</v>
      </c>
      <c r="C9702" s="1154" t="s">
        <v>763</v>
      </c>
      <c r="D9702" s="1156">
        <v>1.61</v>
      </c>
    </row>
    <row r="9703" spans="1:4" ht="11.85" hidden="1" customHeight="1" outlineLevel="4">
      <c r="A9703" s="1154" t="s">
        <v>14943</v>
      </c>
      <c r="B9703" s="1159" t="s">
        <v>14944</v>
      </c>
      <c r="C9703" s="1154" t="s">
        <v>763</v>
      </c>
      <c r="D9703" s="1156">
        <v>2.8</v>
      </c>
    </row>
    <row r="9704" spans="1:4" ht="11.85" hidden="1" customHeight="1" outlineLevel="4">
      <c r="A9704" s="1154" t="s">
        <v>14945</v>
      </c>
      <c r="B9704" s="1159" t="s">
        <v>14946</v>
      </c>
      <c r="C9704" s="1154" t="s">
        <v>763</v>
      </c>
      <c r="D9704" s="1156">
        <v>2.16</v>
      </c>
    </row>
    <row r="9705" spans="1:4" ht="11.85" hidden="1" customHeight="1" outlineLevel="4">
      <c r="A9705" s="1154" t="s">
        <v>14947</v>
      </c>
      <c r="B9705" s="1159" t="s">
        <v>14948</v>
      </c>
      <c r="C9705" s="1154" t="s">
        <v>763</v>
      </c>
      <c r="D9705" s="1156">
        <v>2.1800000000000002</v>
      </c>
    </row>
    <row r="9706" spans="1:4" ht="11.85" hidden="1" customHeight="1" outlineLevel="4">
      <c r="A9706" s="1154" t="s">
        <v>14949</v>
      </c>
      <c r="B9706" s="1159" t="s">
        <v>14950</v>
      </c>
      <c r="C9706" s="1154" t="s">
        <v>763</v>
      </c>
      <c r="D9706" s="1156">
        <v>2.2799999999999998</v>
      </c>
    </row>
    <row r="9707" spans="1:4" ht="11.85" hidden="1" customHeight="1" outlineLevel="4">
      <c r="A9707" s="1154" t="s">
        <v>14951</v>
      </c>
      <c r="B9707" s="1159" t="s">
        <v>14952</v>
      </c>
      <c r="C9707" s="1154" t="s">
        <v>763</v>
      </c>
      <c r="D9707" s="1156">
        <v>2.68</v>
      </c>
    </row>
    <row r="9708" spans="1:4" ht="11.85" hidden="1" customHeight="1" outlineLevel="4">
      <c r="A9708" s="1154" t="s">
        <v>14953</v>
      </c>
      <c r="B9708" s="1159" t="s">
        <v>14954</v>
      </c>
      <c r="C9708" s="1154" t="s">
        <v>763</v>
      </c>
      <c r="D9708" s="1156">
        <v>1.84</v>
      </c>
    </row>
    <row r="9709" spans="1:4" ht="11.85" hidden="1" customHeight="1" outlineLevel="4">
      <c r="A9709" s="1154" t="s">
        <v>14955</v>
      </c>
      <c r="B9709" s="1159" t="s">
        <v>14956</v>
      </c>
      <c r="C9709" s="1154" t="s">
        <v>763</v>
      </c>
      <c r="D9709" s="1156">
        <v>2.37</v>
      </c>
    </row>
    <row r="9710" spans="1:4" ht="11.85" hidden="1" customHeight="1" outlineLevel="4">
      <c r="A9710" s="1154" t="s">
        <v>14957</v>
      </c>
      <c r="B9710" s="1159" t="s">
        <v>14958</v>
      </c>
      <c r="C9710" s="1154" t="s">
        <v>763</v>
      </c>
      <c r="D9710" s="1156">
        <v>2.91</v>
      </c>
    </row>
    <row r="9711" spans="1:4" ht="11.85" hidden="1" customHeight="1" outlineLevel="4">
      <c r="A9711" s="1154" t="s">
        <v>14959</v>
      </c>
      <c r="B9711" s="1159" t="s">
        <v>14960</v>
      </c>
      <c r="C9711" s="1154" t="s">
        <v>763</v>
      </c>
      <c r="D9711" s="1156">
        <v>2.3199999999999998</v>
      </c>
    </row>
    <row r="9712" spans="1:4" ht="11.85" hidden="1" customHeight="1" outlineLevel="4">
      <c r="A9712" s="1154" t="s">
        <v>14961</v>
      </c>
      <c r="B9712" s="1159" t="s">
        <v>14962</v>
      </c>
      <c r="C9712" s="1154" t="s">
        <v>763</v>
      </c>
      <c r="D9712" s="1156">
        <v>2.02</v>
      </c>
    </row>
    <row r="9713" spans="1:4" ht="11.85" hidden="1" customHeight="1" outlineLevel="4">
      <c r="A9713" s="1154" t="s">
        <v>14963</v>
      </c>
      <c r="B9713" s="1159" t="s">
        <v>14964</v>
      </c>
      <c r="C9713" s="1154" t="s">
        <v>763</v>
      </c>
      <c r="D9713" s="1156">
        <v>2.19</v>
      </c>
    </row>
    <row r="9714" spans="1:4" ht="11.85" hidden="1" customHeight="1" outlineLevel="4">
      <c r="A9714" s="1154" t="s">
        <v>14965</v>
      </c>
      <c r="B9714" s="1159" t="s">
        <v>14966</v>
      </c>
      <c r="C9714" s="1154" t="s">
        <v>763</v>
      </c>
      <c r="D9714" s="1156">
        <v>2.12</v>
      </c>
    </row>
    <row r="9715" spans="1:4" ht="11.85" hidden="1" customHeight="1" outlineLevel="4">
      <c r="A9715" s="1154" t="s">
        <v>14967</v>
      </c>
      <c r="B9715" s="1159" t="s">
        <v>14968</v>
      </c>
      <c r="C9715" s="1154" t="s">
        <v>763</v>
      </c>
      <c r="D9715" s="1156">
        <v>2.19</v>
      </c>
    </row>
    <row r="9716" spans="1:4" ht="11.85" hidden="1" customHeight="1" outlineLevel="4">
      <c r="A9716" s="1154" t="s">
        <v>14969</v>
      </c>
      <c r="B9716" s="1159" t="s">
        <v>14970</v>
      </c>
      <c r="C9716" s="1154" t="s">
        <v>763</v>
      </c>
      <c r="D9716" s="1156">
        <v>2.62</v>
      </c>
    </row>
    <row r="9717" spans="1:4" ht="11.85" hidden="1" customHeight="1" outlineLevel="4">
      <c r="A9717" s="1154" t="s">
        <v>14971</v>
      </c>
      <c r="B9717" s="1159" t="s">
        <v>14972</v>
      </c>
      <c r="C9717" s="1154" t="s">
        <v>763</v>
      </c>
      <c r="D9717" s="1156">
        <v>2.66</v>
      </c>
    </row>
    <row r="9718" spans="1:4" ht="11.85" hidden="1" customHeight="1" outlineLevel="4">
      <c r="A9718" s="1154" t="s">
        <v>14973</v>
      </c>
      <c r="B9718" s="1159" t="s">
        <v>14974</v>
      </c>
      <c r="C9718" s="1154" t="s">
        <v>763</v>
      </c>
      <c r="D9718" s="1156">
        <v>2.44</v>
      </c>
    </row>
    <row r="9719" spans="1:4" ht="11.85" hidden="1" customHeight="1" outlineLevel="4">
      <c r="A9719" s="1154" t="s">
        <v>14975</v>
      </c>
      <c r="B9719" s="1159" t="s">
        <v>14976</v>
      </c>
      <c r="C9719" s="1154" t="s">
        <v>763</v>
      </c>
      <c r="D9719" s="1156">
        <v>2.52</v>
      </c>
    </row>
    <row r="9720" spans="1:4" ht="11.85" hidden="1" customHeight="1" outlineLevel="4">
      <c r="A9720" s="1154" t="s">
        <v>14977</v>
      </c>
      <c r="B9720" s="1159" t="s">
        <v>14978</v>
      </c>
      <c r="C9720" s="1154" t="s">
        <v>763</v>
      </c>
      <c r="D9720" s="1156">
        <v>2.5499999999999998</v>
      </c>
    </row>
    <row r="9721" spans="1:4" ht="11.85" hidden="1" customHeight="1" outlineLevel="4">
      <c r="A9721" s="1154" t="s">
        <v>14979</v>
      </c>
      <c r="B9721" s="1159" t="s">
        <v>14980</v>
      </c>
      <c r="C9721" s="1154" t="s">
        <v>763</v>
      </c>
      <c r="D9721" s="1156">
        <v>2.5499999999999998</v>
      </c>
    </row>
    <row r="9722" spans="1:4" ht="11.85" hidden="1" customHeight="1" outlineLevel="4">
      <c r="A9722" s="1154" t="s">
        <v>14981</v>
      </c>
      <c r="B9722" s="1159" t="s">
        <v>14982</v>
      </c>
      <c r="C9722" s="1154" t="s">
        <v>763</v>
      </c>
      <c r="D9722" s="1156">
        <v>2.92</v>
      </c>
    </row>
    <row r="9723" spans="1:4" ht="11.85" hidden="1" customHeight="1" outlineLevel="4">
      <c r="A9723" s="1154" t="s">
        <v>14983</v>
      </c>
      <c r="B9723" s="1159" t="s">
        <v>14984</v>
      </c>
      <c r="C9723" s="1154" t="s">
        <v>763</v>
      </c>
      <c r="D9723" s="1156">
        <v>2.88</v>
      </c>
    </row>
    <row r="9724" spans="1:4" ht="11.85" hidden="1" customHeight="1" outlineLevel="4">
      <c r="A9724" s="1154" t="s">
        <v>14985</v>
      </c>
      <c r="B9724" s="1159" t="s">
        <v>14986</v>
      </c>
      <c r="C9724" s="1154" t="s">
        <v>763</v>
      </c>
      <c r="D9724" s="1156">
        <v>2.87</v>
      </c>
    </row>
    <row r="9725" spans="1:4" ht="11.85" hidden="1" customHeight="1" outlineLevel="4">
      <c r="A9725" s="1154" t="s">
        <v>14987</v>
      </c>
      <c r="B9725" s="1159" t="s">
        <v>14988</v>
      </c>
      <c r="C9725" s="1154" t="s">
        <v>763</v>
      </c>
      <c r="D9725" s="1156">
        <v>3.14</v>
      </c>
    </row>
    <row r="9726" spans="1:4" ht="11.85" hidden="1" customHeight="1" outlineLevel="4">
      <c r="A9726" s="1154" t="s">
        <v>14989</v>
      </c>
      <c r="B9726" s="1159" t="s">
        <v>14990</v>
      </c>
      <c r="C9726" s="1154" t="s">
        <v>763</v>
      </c>
      <c r="D9726" s="1156">
        <v>3.2</v>
      </c>
    </row>
    <row r="9727" spans="1:4" ht="11.85" hidden="1" customHeight="1" outlineLevel="4">
      <c r="A9727" s="1154" t="s">
        <v>14991</v>
      </c>
      <c r="B9727" s="1159" t="s">
        <v>14992</v>
      </c>
      <c r="C9727" s="1154" t="s">
        <v>763</v>
      </c>
      <c r="D9727" s="1156">
        <v>2.56</v>
      </c>
    </row>
    <row r="9728" spans="1:4" ht="11.85" hidden="1" customHeight="1" outlineLevel="4">
      <c r="A9728" s="1154" t="s">
        <v>14993</v>
      </c>
      <c r="B9728" s="1159" t="s">
        <v>14994</v>
      </c>
      <c r="C9728" s="1154" t="s">
        <v>763</v>
      </c>
      <c r="D9728" s="1156">
        <v>3.62</v>
      </c>
    </row>
    <row r="9729" spans="1:4" ht="11.85" hidden="1" customHeight="1" outlineLevel="4">
      <c r="A9729" s="1154" t="s">
        <v>14995</v>
      </c>
      <c r="B9729" s="1159" t="s">
        <v>14996</v>
      </c>
      <c r="C9729" s="1154" t="s">
        <v>763</v>
      </c>
      <c r="D9729" s="1156">
        <v>4.6399999999999997</v>
      </c>
    </row>
    <row r="9730" spans="1:4" ht="11.85" hidden="1" customHeight="1" outlineLevel="4">
      <c r="A9730" s="1154" t="s">
        <v>14997</v>
      </c>
      <c r="B9730" s="1159" t="s">
        <v>14998</v>
      </c>
      <c r="C9730" s="1154" t="s">
        <v>763</v>
      </c>
      <c r="D9730" s="1156">
        <v>3.37</v>
      </c>
    </row>
    <row r="9731" spans="1:4" ht="11.85" hidden="1" customHeight="1" outlineLevel="4">
      <c r="A9731" s="1154" t="s">
        <v>14999</v>
      </c>
      <c r="B9731" s="1159" t="s">
        <v>15000</v>
      </c>
      <c r="C9731" s="1154" t="s">
        <v>763</v>
      </c>
      <c r="D9731" s="1156">
        <v>3.64</v>
      </c>
    </row>
    <row r="9732" spans="1:4" ht="11.85" hidden="1" customHeight="1" outlineLevel="4">
      <c r="A9732" s="1154" t="s">
        <v>15001</v>
      </c>
      <c r="B9732" s="1159" t="s">
        <v>15002</v>
      </c>
      <c r="C9732" s="1154" t="s">
        <v>763</v>
      </c>
      <c r="D9732" s="1156">
        <v>4.8499999999999996</v>
      </c>
    </row>
    <row r="9733" spans="1:4" ht="11.85" hidden="1" customHeight="1" outlineLevel="4">
      <c r="A9733" s="1154" t="s">
        <v>15003</v>
      </c>
      <c r="B9733" s="1159" t="s">
        <v>15004</v>
      </c>
      <c r="C9733" s="1154" t="s">
        <v>763</v>
      </c>
      <c r="D9733" s="1156">
        <v>3.74</v>
      </c>
    </row>
    <row r="9734" spans="1:4" ht="11.85" hidden="1" customHeight="1" outlineLevel="3" collapsed="1">
      <c r="A9734" s="1140"/>
      <c r="B9734" s="1145" t="s">
        <v>15005</v>
      </c>
      <c r="C9734" s="1140"/>
      <c r="D9734" s="1141">
        <v>9.41</v>
      </c>
    </row>
    <row r="9735" spans="1:4" ht="11.85" hidden="1" customHeight="1" outlineLevel="4">
      <c r="A9735" s="1154" t="s">
        <v>15006</v>
      </c>
      <c r="B9735" s="1159" t="s">
        <v>15007</v>
      </c>
      <c r="C9735" s="1154" t="s">
        <v>763</v>
      </c>
      <c r="D9735" s="1156">
        <v>1.92</v>
      </c>
    </row>
    <row r="9736" spans="1:4" ht="11.85" hidden="1" customHeight="1" outlineLevel="4">
      <c r="A9736" s="1154" t="s">
        <v>15008</v>
      </c>
      <c r="B9736" s="1159" t="s">
        <v>15009</v>
      </c>
      <c r="C9736" s="1154" t="s">
        <v>763</v>
      </c>
      <c r="D9736" s="1156">
        <v>2.0299999999999998</v>
      </c>
    </row>
    <row r="9737" spans="1:4" ht="11.85" hidden="1" customHeight="1" outlineLevel="4">
      <c r="A9737" s="1154" t="s">
        <v>15010</v>
      </c>
      <c r="B9737" s="1159" t="s">
        <v>15011</v>
      </c>
      <c r="C9737" s="1154" t="s">
        <v>763</v>
      </c>
      <c r="D9737" s="1156">
        <v>2.17</v>
      </c>
    </row>
    <row r="9738" spans="1:4" ht="11.85" hidden="1" customHeight="1" outlineLevel="4">
      <c r="A9738" s="1154" t="s">
        <v>15012</v>
      </c>
      <c r="B9738" s="1159" t="s">
        <v>15013</v>
      </c>
      <c r="C9738" s="1154" t="s">
        <v>763</v>
      </c>
      <c r="D9738" s="1156">
        <v>5.15</v>
      </c>
    </row>
    <row r="9739" spans="1:4" ht="11.85" hidden="1" customHeight="1" outlineLevel="4">
      <c r="A9739" s="1154" t="s">
        <v>15014</v>
      </c>
      <c r="B9739" s="1159" t="s">
        <v>15015</v>
      </c>
      <c r="C9739" s="1154" t="s">
        <v>763</v>
      </c>
      <c r="D9739" s="1156">
        <v>5.46</v>
      </c>
    </row>
    <row r="9740" spans="1:4" ht="11.85" hidden="1" customHeight="1" outlineLevel="4">
      <c r="A9740" s="1154" t="s">
        <v>15016</v>
      </c>
      <c r="B9740" s="1159" t="s">
        <v>15017</v>
      </c>
      <c r="C9740" s="1154" t="s">
        <v>763</v>
      </c>
      <c r="D9740" s="1156">
        <v>3.42</v>
      </c>
    </row>
    <row r="9741" spans="1:4" ht="11.85" hidden="1" customHeight="1" outlineLevel="4">
      <c r="A9741" s="1154" t="s">
        <v>15018</v>
      </c>
      <c r="B9741" s="1159" t="s">
        <v>15019</v>
      </c>
      <c r="C9741" s="1154" t="s">
        <v>763</v>
      </c>
      <c r="D9741" s="1156">
        <v>9.41</v>
      </c>
    </row>
    <row r="9742" spans="1:4" ht="11.85" hidden="1" customHeight="1" outlineLevel="4">
      <c r="A9742" s="1154" t="s">
        <v>15020</v>
      </c>
      <c r="B9742" s="1159" t="s">
        <v>15021</v>
      </c>
      <c r="C9742" s="1154" t="s">
        <v>763</v>
      </c>
      <c r="D9742" s="1156">
        <v>5.45</v>
      </c>
    </row>
    <row r="9743" spans="1:4" ht="11.85" hidden="1" customHeight="1" outlineLevel="4">
      <c r="A9743" s="1154" t="s">
        <v>15022</v>
      </c>
      <c r="B9743" s="1159" t="s">
        <v>15023</v>
      </c>
      <c r="C9743" s="1154" t="s">
        <v>763</v>
      </c>
      <c r="D9743" s="1156">
        <v>5.5</v>
      </c>
    </row>
    <row r="9744" spans="1:4" ht="11.85" hidden="1" customHeight="1" outlineLevel="3" collapsed="1">
      <c r="A9744" s="1140"/>
      <c r="B9744" s="1145" t="s">
        <v>15024</v>
      </c>
      <c r="C9744" s="1140"/>
      <c r="D9744" s="1141">
        <v>4.18</v>
      </c>
    </row>
    <row r="9745" spans="1:4" ht="11.85" hidden="1" customHeight="1" outlineLevel="4">
      <c r="A9745" s="1154" t="s">
        <v>15025</v>
      </c>
      <c r="B9745" s="1159" t="s">
        <v>15026</v>
      </c>
      <c r="C9745" s="1154" t="s">
        <v>763</v>
      </c>
      <c r="D9745" s="1156">
        <v>1.41</v>
      </c>
    </row>
    <row r="9746" spans="1:4" ht="11.85" hidden="1" customHeight="1" outlineLevel="4">
      <c r="A9746" s="1154" t="s">
        <v>15027</v>
      </c>
      <c r="B9746" s="1159" t="s">
        <v>15028</v>
      </c>
      <c r="C9746" s="1154" t="s">
        <v>763</v>
      </c>
      <c r="D9746" s="1156">
        <v>1.75</v>
      </c>
    </row>
    <row r="9747" spans="1:4" ht="11.85" hidden="1" customHeight="1" outlineLevel="4">
      <c r="A9747" s="1154" t="s">
        <v>15029</v>
      </c>
      <c r="B9747" s="1159" t="s">
        <v>15030</v>
      </c>
      <c r="C9747" s="1154" t="s">
        <v>763</v>
      </c>
      <c r="D9747" s="1156">
        <v>2.4</v>
      </c>
    </row>
    <row r="9748" spans="1:4" ht="11.85" hidden="1" customHeight="1" outlineLevel="4">
      <c r="A9748" s="1154" t="s">
        <v>15031</v>
      </c>
      <c r="B9748" s="1159" t="s">
        <v>15032</v>
      </c>
      <c r="C9748" s="1154" t="s">
        <v>763</v>
      </c>
      <c r="D9748" s="1156">
        <v>2.54</v>
      </c>
    </row>
    <row r="9749" spans="1:4" ht="11.85" hidden="1" customHeight="1" outlineLevel="4">
      <c r="A9749" s="1154" t="s">
        <v>15033</v>
      </c>
      <c r="B9749" s="1159" t="s">
        <v>15034</v>
      </c>
      <c r="C9749" s="1154" t="s">
        <v>763</v>
      </c>
      <c r="D9749" s="1156">
        <v>2.77</v>
      </c>
    </row>
    <row r="9750" spans="1:4" ht="11.85" hidden="1" customHeight="1" outlineLevel="4">
      <c r="A9750" s="1154" t="s">
        <v>15035</v>
      </c>
      <c r="B9750" s="1159" t="s">
        <v>15036</v>
      </c>
      <c r="C9750" s="1154" t="s">
        <v>763</v>
      </c>
      <c r="D9750" s="1156">
        <v>3.34</v>
      </c>
    </row>
    <row r="9751" spans="1:4" ht="11.85" hidden="1" customHeight="1" outlineLevel="4">
      <c r="A9751" s="1154" t="s">
        <v>15037</v>
      </c>
      <c r="B9751" s="1159" t="s">
        <v>15038</v>
      </c>
      <c r="C9751" s="1154" t="s">
        <v>763</v>
      </c>
      <c r="D9751" s="1156">
        <v>4.18</v>
      </c>
    </row>
    <row r="9752" spans="1:4" ht="11.85" hidden="1" customHeight="1" outlineLevel="4">
      <c r="A9752" s="1154" t="s">
        <v>15039</v>
      </c>
      <c r="B9752" s="1159" t="s">
        <v>15040</v>
      </c>
      <c r="C9752" s="1154" t="s">
        <v>763</v>
      </c>
      <c r="D9752" s="1156">
        <v>3.82</v>
      </c>
    </row>
    <row r="9753" spans="1:4" ht="11.85" hidden="1" customHeight="1" outlineLevel="3" collapsed="1">
      <c r="A9753" s="1140"/>
      <c r="B9753" s="1145" t="s">
        <v>15041</v>
      </c>
      <c r="C9753" s="1140"/>
      <c r="D9753" s="1141">
        <v>13.73</v>
      </c>
    </row>
    <row r="9754" spans="1:4" ht="11.85" hidden="1" customHeight="1" outlineLevel="4">
      <c r="A9754" s="1154" t="s">
        <v>15042</v>
      </c>
      <c r="B9754" s="1159" t="s">
        <v>15043</v>
      </c>
      <c r="C9754" s="1154" t="s">
        <v>763</v>
      </c>
      <c r="D9754" s="1156">
        <v>11.55</v>
      </c>
    </row>
    <row r="9755" spans="1:4" ht="11.85" hidden="1" customHeight="1" outlineLevel="4">
      <c r="A9755" s="1154" t="s">
        <v>15044</v>
      </c>
      <c r="B9755" s="1159" t="s">
        <v>15045</v>
      </c>
      <c r="C9755" s="1154" t="s">
        <v>763</v>
      </c>
      <c r="D9755" s="1156">
        <v>10.4</v>
      </c>
    </row>
    <row r="9756" spans="1:4" ht="11.85" hidden="1" customHeight="1" outlineLevel="4">
      <c r="A9756" s="1154" t="s">
        <v>15046</v>
      </c>
      <c r="B9756" s="1159" t="s">
        <v>15047</v>
      </c>
      <c r="C9756" s="1154" t="s">
        <v>763</v>
      </c>
      <c r="D9756" s="1156">
        <v>13.66</v>
      </c>
    </row>
    <row r="9757" spans="1:4" ht="11.85" hidden="1" customHeight="1" outlineLevel="4">
      <c r="A9757" s="1154" t="s">
        <v>15048</v>
      </c>
      <c r="B9757" s="1159" t="s">
        <v>15049</v>
      </c>
      <c r="C9757" s="1154" t="s">
        <v>763</v>
      </c>
      <c r="D9757" s="1156">
        <v>13.73</v>
      </c>
    </row>
    <row r="9758" spans="1:4" ht="11.85" hidden="1" customHeight="1" outlineLevel="3" collapsed="1">
      <c r="A9758" s="1140"/>
      <c r="B9758" s="1145" t="s">
        <v>15050</v>
      </c>
      <c r="C9758" s="1140"/>
      <c r="D9758" s="1141">
        <v>5.78</v>
      </c>
    </row>
    <row r="9759" spans="1:4" ht="11.85" hidden="1" customHeight="1" outlineLevel="4">
      <c r="A9759" s="1154" t="s">
        <v>15051</v>
      </c>
      <c r="B9759" s="1159" t="s">
        <v>15052</v>
      </c>
      <c r="C9759" s="1154" t="s">
        <v>763</v>
      </c>
      <c r="D9759" s="1156">
        <v>2.13</v>
      </c>
    </row>
    <row r="9760" spans="1:4" ht="11.85" hidden="1" customHeight="1" outlineLevel="4">
      <c r="A9760" s="1154" t="s">
        <v>15053</v>
      </c>
      <c r="B9760" s="1159" t="s">
        <v>15054</v>
      </c>
      <c r="C9760" s="1154" t="s">
        <v>763</v>
      </c>
      <c r="D9760" s="1156">
        <v>2.19</v>
      </c>
    </row>
    <row r="9761" spans="1:4" ht="11.85" hidden="1" customHeight="1" outlineLevel="4">
      <c r="A9761" s="1154" t="s">
        <v>15055</v>
      </c>
      <c r="B9761" s="1159" t="s">
        <v>15056</v>
      </c>
      <c r="C9761" s="1154" t="s">
        <v>763</v>
      </c>
      <c r="D9761" s="1156">
        <v>2.19</v>
      </c>
    </row>
    <row r="9762" spans="1:4" ht="11.85" hidden="1" customHeight="1" outlineLevel="4">
      <c r="A9762" s="1154" t="s">
        <v>15057</v>
      </c>
      <c r="B9762" s="1159" t="s">
        <v>15058</v>
      </c>
      <c r="C9762" s="1154" t="s">
        <v>763</v>
      </c>
      <c r="D9762" s="1156">
        <v>3.45</v>
      </c>
    </row>
    <row r="9763" spans="1:4" ht="11.85" hidden="1" customHeight="1" outlineLevel="4">
      <c r="A9763" s="1154" t="s">
        <v>15059</v>
      </c>
      <c r="B9763" s="1159" t="s">
        <v>15060</v>
      </c>
      <c r="C9763" s="1154" t="s">
        <v>763</v>
      </c>
      <c r="D9763" s="1156">
        <v>3.29</v>
      </c>
    </row>
    <row r="9764" spans="1:4" ht="11.85" hidden="1" customHeight="1" outlineLevel="4">
      <c r="A9764" s="1154" t="s">
        <v>15061</v>
      </c>
      <c r="B9764" s="1159" t="s">
        <v>15062</v>
      </c>
      <c r="C9764" s="1154" t="s">
        <v>763</v>
      </c>
      <c r="D9764" s="1156">
        <v>3.68</v>
      </c>
    </row>
    <row r="9765" spans="1:4" ht="11.85" hidden="1" customHeight="1" outlineLevel="4">
      <c r="A9765" s="1154" t="s">
        <v>15063</v>
      </c>
      <c r="B9765" s="1159" t="s">
        <v>15064</v>
      </c>
      <c r="C9765" s="1154" t="s">
        <v>763</v>
      </c>
      <c r="D9765" s="1156">
        <v>3.47</v>
      </c>
    </row>
    <row r="9766" spans="1:4" ht="11.85" hidden="1" customHeight="1" outlineLevel="4">
      <c r="A9766" s="1154" t="s">
        <v>15065</v>
      </c>
      <c r="B9766" s="1159" t="s">
        <v>15066</v>
      </c>
      <c r="C9766" s="1154" t="s">
        <v>763</v>
      </c>
      <c r="D9766" s="1156">
        <v>3.5</v>
      </c>
    </row>
    <row r="9767" spans="1:4" ht="11.85" hidden="1" customHeight="1" outlineLevel="4">
      <c r="A9767" s="1154" t="s">
        <v>15067</v>
      </c>
      <c r="B9767" s="1159" t="s">
        <v>15068</v>
      </c>
      <c r="C9767" s="1154" t="s">
        <v>763</v>
      </c>
      <c r="D9767" s="1156">
        <v>5.45</v>
      </c>
    </row>
    <row r="9768" spans="1:4" ht="11.85" hidden="1" customHeight="1" outlineLevel="4">
      <c r="A9768" s="1154" t="s">
        <v>15069</v>
      </c>
      <c r="B9768" s="1159" t="s">
        <v>15070</v>
      </c>
      <c r="C9768" s="1154" t="s">
        <v>763</v>
      </c>
      <c r="D9768" s="1156">
        <v>5.63</v>
      </c>
    </row>
    <row r="9769" spans="1:4" ht="11.85" hidden="1" customHeight="1" outlineLevel="4">
      <c r="A9769" s="1154" t="s">
        <v>15071</v>
      </c>
      <c r="B9769" s="1159" t="s">
        <v>15072</v>
      </c>
      <c r="C9769" s="1154" t="s">
        <v>763</v>
      </c>
      <c r="D9769" s="1156">
        <v>5.51</v>
      </c>
    </row>
    <row r="9770" spans="1:4" ht="11.85" hidden="1" customHeight="1" outlineLevel="4">
      <c r="A9770" s="1154" t="s">
        <v>15073</v>
      </c>
      <c r="B9770" s="1159" t="s">
        <v>15074</v>
      </c>
      <c r="C9770" s="1154" t="s">
        <v>763</v>
      </c>
      <c r="D9770" s="1156">
        <v>5.78</v>
      </c>
    </row>
    <row r="9771" spans="1:4" ht="11.85" hidden="1" customHeight="1" outlineLevel="2" collapsed="1">
      <c r="A9771" s="1140"/>
      <c r="B9771" s="1143" t="s">
        <v>15075</v>
      </c>
      <c r="C9771" s="1140"/>
      <c r="D9771" s="1141">
        <v>7.6</v>
      </c>
    </row>
    <row r="9772" spans="1:4" ht="11.85" hidden="1" customHeight="1" outlineLevel="3" collapsed="1">
      <c r="A9772" s="1140"/>
      <c r="B9772" s="1145" t="s">
        <v>15076</v>
      </c>
      <c r="C9772" s="1140"/>
      <c r="D9772" s="1141">
        <v>3.87</v>
      </c>
    </row>
    <row r="9773" spans="1:4" ht="11.85" hidden="1" customHeight="1" outlineLevel="4">
      <c r="A9773" s="1154" t="s">
        <v>15077</v>
      </c>
      <c r="B9773" s="1159" t="s">
        <v>15078</v>
      </c>
      <c r="C9773" s="1154" t="s">
        <v>763</v>
      </c>
      <c r="D9773" s="1156">
        <v>3.87</v>
      </c>
    </row>
    <row r="9774" spans="1:4" ht="11.85" hidden="1" customHeight="1" outlineLevel="3" collapsed="1">
      <c r="A9774" s="1140"/>
      <c r="B9774" s="1145" t="s">
        <v>15079</v>
      </c>
      <c r="C9774" s="1140"/>
      <c r="D9774" s="1141">
        <v>7.6</v>
      </c>
    </row>
    <row r="9775" spans="1:4" ht="11.85" hidden="1" customHeight="1" outlineLevel="4">
      <c r="A9775" s="1154" t="s">
        <v>15080</v>
      </c>
      <c r="B9775" s="1159" t="s">
        <v>15081</v>
      </c>
      <c r="C9775" s="1154" t="s">
        <v>763</v>
      </c>
      <c r="D9775" s="1156">
        <v>6.19</v>
      </c>
    </row>
    <row r="9776" spans="1:4" ht="11.85" hidden="1" customHeight="1" outlineLevel="4">
      <c r="A9776" s="1154" t="s">
        <v>15082</v>
      </c>
      <c r="B9776" s="1159" t="s">
        <v>15083</v>
      </c>
      <c r="C9776" s="1154" t="s">
        <v>763</v>
      </c>
      <c r="D9776" s="1156">
        <v>6.96</v>
      </c>
    </row>
    <row r="9777" spans="1:4" ht="11.85" hidden="1" customHeight="1" outlineLevel="4">
      <c r="A9777" s="1154" t="s">
        <v>15084</v>
      </c>
      <c r="B9777" s="1159" t="s">
        <v>15085</v>
      </c>
      <c r="C9777" s="1154" t="s">
        <v>763</v>
      </c>
      <c r="D9777" s="1156">
        <v>7.6</v>
      </c>
    </row>
    <row r="9778" spans="1:4" ht="11.85" hidden="1" customHeight="1" outlineLevel="2" collapsed="1">
      <c r="A9778" s="1140"/>
      <c r="B9778" s="1143" t="s">
        <v>15086</v>
      </c>
      <c r="C9778" s="1140"/>
      <c r="D9778" s="1141">
        <v>8.1199999999999992</v>
      </c>
    </row>
    <row r="9779" spans="1:4" ht="11.85" hidden="1" customHeight="1" outlineLevel="3" collapsed="1">
      <c r="A9779" s="1140"/>
      <c r="B9779" s="1145" t="s">
        <v>15087</v>
      </c>
      <c r="C9779" s="1140"/>
      <c r="D9779" s="1141">
        <v>7.82</v>
      </c>
    </row>
    <row r="9780" spans="1:4" ht="11.85" hidden="1" customHeight="1" outlineLevel="4">
      <c r="A9780" s="1154" t="s">
        <v>15088</v>
      </c>
      <c r="B9780" s="1159" t="s">
        <v>15089</v>
      </c>
      <c r="C9780" s="1154" t="s">
        <v>763</v>
      </c>
      <c r="D9780" s="1156">
        <v>2.95</v>
      </c>
    </row>
    <row r="9781" spans="1:4" ht="11.85" hidden="1" customHeight="1" outlineLevel="4">
      <c r="A9781" s="1154" t="s">
        <v>15090</v>
      </c>
      <c r="B9781" s="1159" t="s">
        <v>15091</v>
      </c>
      <c r="C9781" s="1154" t="s">
        <v>763</v>
      </c>
      <c r="D9781" s="1156">
        <v>2.75</v>
      </c>
    </row>
    <row r="9782" spans="1:4" ht="11.85" hidden="1" customHeight="1" outlineLevel="4">
      <c r="A9782" s="1154" t="s">
        <v>15092</v>
      </c>
      <c r="B9782" s="1159" t="s">
        <v>15093</v>
      </c>
      <c r="C9782" s="1154" t="s">
        <v>763</v>
      </c>
      <c r="D9782" s="1156">
        <v>2.4900000000000002</v>
      </c>
    </row>
    <row r="9783" spans="1:4" ht="11.85" hidden="1" customHeight="1" outlineLevel="4">
      <c r="A9783" s="1154" t="s">
        <v>15094</v>
      </c>
      <c r="B9783" s="1159" t="s">
        <v>15095</v>
      </c>
      <c r="C9783" s="1154" t="s">
        <v>763</v>
      </c>
      <c r="D9783" s="1156">
        <v>2.77</v>
      </c>
    </row>
    <row r="9784" spans="1:4" ht="11.85" hidden="1" customHeight="1" outlineLevel="4">
      <c r="A9784" s="1154" t="s">
        <v>15096</v>
      </c>
      <c r="B9784" s="1159" t="s">
        <v>15097</v>
      </c>
      <c r="C9784" s="1154" t="s">
        <v>763</v>
      </c>
      <c r="D9784" s="1156">
        <v>2.85</v>
      </c>
    </row>
    <row r="9785" spans="1:4" ht="11.85" hidden="1" customHeight="1" outlineLevel="4">
      <c r="A9785" s="1154" t="s">
        <v>15098</v>
      </c>
      <c r="B9785" s="1159" t="s">
        <v>15099</v>
      </c>
      <c r="C9785" s="1154" t="s">
        <v>763</v>
      </c>
      <c r="D9785" s="1156">
        <v>3.12</v>
      </c>
    </row>
    <row r="9786" spans="1:4" ht="11.85" hidden="1" customHeight="1" outlineLevel="4">
      <c r="A9786" s="1154" t="s">
        <v>15100</v>
      </c>
      <c r="B9786" s="1159" t="s">
        <v>15101</v>
      </c>
      <c r="C9786" s="1154" t="s">
        <v>763</v>
      </c>
      <c r="D9786" s="1156">
        <v>4.47</v>
      </c>
    </row>
    <row r="9787" spans="1:4" ht="11.85" hidden="1" customHeight="1" outlineLevel="4">
      <c r="A9787" s="1154" t="s">
        <v>15102</v>
      </c>
      <c r="B9787" s="1159" t="s">
        <v>15103</v>
      </c>
      <c r="C9787" s="1154" t="s">
        <v>763</v>
      </c>
      <c r="D9787" s="1156">
        <v>3.69</v>
      </c>
    </row>
    <row r="9788" spans="1:4" ht="11.85" hidden="1" customHeight="1" outlineLevel="4">
      <c r="A9788" s="1154" t="s">
        <v>15104</v>
      </c>
      <c r="B9788" s="1159" t="s">
        <v>15105</v>
      </c>
      <c r="C9788" s="1154" t="s">
        <v>763</v>
      </c>
      <c r="D9788" s="1156">
        <v>2.36</v>
      </c>
    </row>
    <row r="9789" spans="1:4" ht="11.85" hidden="1" customHeight="1" outlineLevel="4">
      <c r="A9789" s="1154" t="s">
        <v>15106</v>
      </c>
      <c r="B9789" s="1159" t="s">
        <v>15107</v>
      </c>
      <c r="C9789" s="1154" t="s">
        <v>763</v>
      </c>
      <c r="D9789" s="1156">
        <v>2.61</v>
      </c>
    </row>
    <row r="9790" spans="1:4" ht="11.85" hidden="1" customHeight="1" outlineLevel="4">
      <c r="A9790" s="1154" t="s">
        <v>15108</v>
      </c>
      <c r="B9790" s="1159" t="s">
        <v>15109</v>
      </c>
      <c r="C9790" s="1154" t="s">
        <v>763</v>
      </c>
      <c r="D9790" s="1156">
        <v>4.6900000000000004</v>
      </c>
    </row>
    <row r="9791" spans="1:4" ht="11.85" hidden="1" customHeight="1" outlineLevel="4">
      <c r="A9791" s="1154" t="s">
        <v>15110</v>
      </c>
      <c r="B9791" s="1159" t="s">
        <v>15111</v>
      </c>
      <c r="C9791" s="1154" t="s">
        <v>763</v>
      </c>
      <c r="D9791" s="1156">
        <v>5.17</v>
      </c>
    </row>
    <row r="9792" spans="1:4" ht="11.85" hidden="1" customHeight="1" outlineLevel="4">
      <c r="A9792" s="1154" t="s">
        <v>15112</v>
      </c>
      <c r="B9792" s="1159" t="s">
        <v>15113</v>
      </c>
      <c r="C9792" s="1154" t="s">
        <v>763</v>
      </c>
      <c r="D9792" s="1156">
        <v>3.37</v>
      </c>
    </row>
    <row r="9793" spans="1:4" ht="11.85" hidden="1" customHeight="1" outlineLevel="4">
      <c r="A9793" s="1154" t="s">
        <v>15114</v>
      </c>
      <c r="B9793" s="1159" t="s">
        <v>15115</v>
      </c>
      <c r="C9793" s="1154" t="s">
        <v>763</v>
      </c>
      <c r="D9793" s="1156">
        <v>3.86</v>
      </c>
    </row>
    <row r="9794" spans="1:4" ht="11.85" hidden="1" customHeight="1" outlineLevel="4">
      <c r="A9794" s="1154" t="s">
        <v>15116</v>
      </c>
      <c r="B9794" s="1159" t="s">
        <v>15117</v>
      </c>
      <c r="C9794" s="1154" t="s">
        <v>763</v>
      </c>
      <c r="D9794" s="1156">
        <v>3.7</v>
      </c>
    </row>
    <row r="9795" spans="1:4" ht="11.85" hidden="1" customHeight="1" outlineLevel="4">
      <c r="A9795" s="1154" t="s">
        <v>15118</v>
      </c>
      <c r="B9795" s="1159" t="s">
        <v>15119</v>
      </c>
      <c r="C9795" s="1154" t="s">
        <v>763</v>
      </c>
      <c r="D9795" s="1156">
        <v>3.9</v>
      </c>
    </row>
    <row r="9796" spans="1:4" ht="11.85" hidden="1" customHeight="1" outlineLevel="4">
      <c r="A9796" s="1154" t="s">
        <v>15120</v>
      </c>
      <c r="B9796" s="1159" t="s">
        <v>15121</v>
      </c>
      <c r="C9796" s="1154" t="s">
        <v>763</v>
      </c>
      <c r="D9796" s="1156">
        <v>3.36</v>
      </c>
    </row>
    <row r="9797" spans="1:4" ht="11.85" hidden="1" customHeight="1" outlineLevel="4">
      <c r="A9797" s="1154" t="s">
        <v>15122</v>
      </c>
      <c r="B9797" s="1159" t="s">
        <v>15123</v>
      </c>
      <c r="C9797" s="1154" t="s">
        <v>763</v>
      </c>
      <c r="D9797" s="1156">
        <v>3.56</v>
      </c>
    </row>
    <row r="9798" spans="1:4" ht="11.85" hidden="1" customHeight="1" outlineLevel="4">
      <c r="A9798" s="1154" t="s">
        <v>15124</v>
      </c>
      <c r="B9798" s="1159" t="s">
        <v>15125</v>
      </c>
      <c r="C9798" s="1154" t="s">
        <v>763</v>
      </c>
      <c r="D9798" s="1156">
        <v>4.26</v>
      </c>
    </row>
    <row r="9799" spans="1:4" ht="11.85" hidden="1" customHeight="1" outlineLevel="4">
      <c r="A9799" s="1154" t="s">
        <v>15126</v>
      </c>
      <c r="B9799" s="1159" t="s">
        <v>15127</v>
      </c>
      <c r="C9799" s="1154" t="s">
        <v>763</v>
      </c>
      <c r="D9799" s="1156">
        <v>4.26</v>
      </c>
    </row>
    <row r="9800" spans="1:4" ht="11.85" hidden="1" customHeight="1" outlineLevel="4">
      <c r="A9800" s="1154" t="s">
        <v>15128</v>
      </c>
      <c r="B9800" s="1159" t="s">
        <v>15129</v>
      </c>
      <c r="C9800" s="1154" t="s">
        <v>763</v>
      </c>
      <c r="D9800" s="1156">
        <v>5.34</v>
      </c>
    </row>
    <row r="9801" spans="1:4" ht="11.85" hidden="1" customHeight="1" outlineLevel="4">
      <c r="A9801" s="1154" t="s">
        <v>15130</v>
      </c>
      <c r="B9801" s="1159" t="s">
        <v>15131</v>
      </c>
      <c r="C9801" s="1154" t="s">
        <v>763</v>
      </c>
      <c r="D9801" s="1156">
        <v>5.38</v>
      </c>
    </row>
    <row r="9802" spans="1:4" ht="11.85" hidden="1" customHeight="1" outlineLevel="4">
      <c r="A9802" s="1154" t="s">
        <v>15132</v>
      </c>
      <c r="B9802" s="1159" t="s">
        <v>15133</v>
      </c>
      <c r="C9802" s="1154" t="s">
        <v>763</v>
      </c>
      <c r="D9802" s="1156">
        <v>7.6</v>
      </c>
    </row>
    <row r="9803" spans="1:4" ht="11.85" hidden="1" customHeight="1" outlineLevel="4">
      <c r="A9803" s="1154" t="s">
        <v>15134</v>
      </c>
      <c r="B9803" s="1159" t="s">
        <v>15135</v>
      </c>
      <c r="C9803" s="1154" t="s">
        <v>763</v>
      </c>
      <c r="D9803" s="1156">
        <v>7.82</v>
      </c>
    </row>
    <row r="9804" spans="1:4" ht="11.85" hidden="1" customHeight="1" outlineLevel="3" collapsed="1">
      <c r="A9804" s="1140"/>
      <c r="B9804" s="1145" t="s">
        <v>15136</v>
      </c>
      <c r="C9804" s="1140"/>
      <c r="D9804" s="1141">
        <v>8.1199999999999992</v>
      </c>
    </row>
    <row r="9805" spans="1:4" ht="11.85" hidden="1" customHeight="1" outlineLevel="4">
      <c r="A9805" s="1154" t="s">
        <v>15137</v>
      </c>
      <c r="B9805" s="1159" t="s">
        <v>15138</v>
      </c>
      <c r="C9805" s="1154" t="s">
        <v>763</v>
      </c>
      <c r="D9805" s="1156">
        <v>2.4700000000000002</v>
      </c>
    </row>
    <row r="9806" spans="1:4" ht="11.85" hidden="1" customHeight="1" outlineLevel="4">
      <c r="A9806" s="1154" t="s">
        <v>15139</v>
      </c>
      <c r="B9806" s="1159" t="s">
        <v>15140</v>
      </c>
      <c r="C9806" s="1154" t="s">
        <v>763</v>
      </c>
      <c r="D9806" s="1156">
        <v>3.1</v>
      </c>
    </row>
    <row r="9807" spans="1:4" ht="11.85" hidden="1" customHeight="1" outlineLevel="4">
      <c r="A9807" s="1154" t="s">
        <v>15141</v>
      </c>
      <c r="B9807" s="1159" t="s">
        <v>15142</v>
      </c>
      <c r="C9807" s="1154" t="s">
        <v>763</v>
      </c>
      <c r="D9807" s="1156">
        <v>2.58</v>
      </c>
    </row>
    <row r="9808" spans="1:4" ht="11.85" hidden="1" customHeight="1" outlineLevel="4">
      <c r="A9808" s="1154" t="s">
        <v>15143</v>
      </c>
      <c r="B9808" s="1159" t="s">
        <v>15144</v>
      </c>
      <c r="C9808" s="1154" t="s">
        <v>763</v>
      </c>
      <c r="D9808" s="1156">
        <v>2.88</v>
      </c>
    </row>
    <row r="9809" spans="1:4" ht="11.85" hidden="1" customHeight="1" outlineLevel="4">
      <c r="A9809" s="1154" t="s">
        <v>15145</v>
      </c>
      <c r="B9809" s="1159" t="s">
        <v>15146</v>
      </c>
      <c r="C9809" s="1154" t="s">
        <v>763</v>
      </c>
      <c r="D9809" s="1156">
        <v>2.65</v>
      </c>
    </row>
    <row r="9810" spans="1:4" ht="11.85" hidden="1" customHeight="1" outlineLevel="4">
      <c r="A9810" s="1154" t="s">
        <v>15147</v>
      </c>
      <c r="B9810" s="1159" t="s">
        <v>15148</v>
      </c>
      <c r="C9810" s="1154" t="s">
        <v>763</v>
      </c>
      <c r="D9810" s="1156">
        <v>2.85</v>
      </c>
    </row>
    <row r="9811" spans="1:4" ht="11.85" hidden="1" customHeight="1" outlineLevel="4">
      <c r="A9811" s="1154" t="s">
        <v>15149</v>
      </c>
      <c r="B9811" s="1159" t="s">
        <v>15150</v>
      </c>
      <c r="C9811" s="1154" t="s">
        <v>763</v>
      </c>
      <c r="D9811" s="1156">
        <v>2.81</v>
      </c>
    </row>
    <row r="9812" spans="1:4" ht="11.85" hidden="1" customHeight="1" outlineLevel="4">
      <c r="A9812" s="1154" t="s">
        <v>15151</v>
      </c>
      <c r="B9812" s="1159" t="s">
        <v>15152</v>
      </c>
      <c r="C9812" s="1154" t="s">
        <v>763</v>
      </c>
      <c r="D9812" s="1156">
        <v>4.1500000000000004</v>
      </c>
    </row>
    <row r="9813" spans="1:4" ht="11.85" hidden="1" customHeight="1" outlineLevel="4">
      <c r="A9813" s="1154" t="s">
        <v>15153</v>
      </c>
      <c r="B9813" s="1159" t="s">
        <v>15154</v>
      </c>
      <c r="C9813" s="1154" t="s">
        <v>763</v>
      </c>
      <c r="D9813" s="1156">
        <v>5.38</v>
      </c>
    </row>
    <row r="9814" spans="1:4" ht="11.85" hidden="1" customHeight="1" outlineLevel="4">
      <c r="A9814" s="1154" t="s">
        <v>15155</v>
      </c>
      <c r="B9814" s="1159" t="s">
        <v>15156</v>
      </c>
      <c r="C9814" s="1154" t="s">
        <v>763</v>
      </c>
      <c r="D9814" s="1156">
        <v>8.1199999999999992</v>
      </c>
    </row>
    <row r="9815" spans="1:4" ht="11.85" hidden="1" customHeight="1" outlineLevel="2" collapsed="1">
      <c r="A9815" s="1140"/>
      <c r="B9815" s="1143" t="s">
        <v>15157</v>
      </c>
      <c r="C9815" s="1140"/>
      <c r="D9815" s="1141">
        <v>19.13</v>
      </c>
    </row>
    <row r="9816" spans="1:4" ht="22.35" hidden="1" customHeight="1" outlineLevel="3">
      <c r="A9816" s="1154" t="s">
        <v>15158</v>
      </c>
      <c r="B9816" s="1158" t="s">
        <v>15159</v>
      </c>
      <c r="C9816" s="1154" t="s">
        <v>763</v>
      </c>
      <c r="D9816" s="1156">
        <v>14.74</v>
      </c>
    </row>
    <row r="9817" spans="1:4" ht="22.35" hidden="1" customHeight="1" outlineLevel="3">
      <c r="A9817" s="1154" t="s">
        <v>15160</v>
      </c>
      <c r="B9817" s="1158" t="s">
        <v>15161</v>
      </c>
      <c r="C9817" s="1154" t="s">
        <v>763</v>
      </c>
      <c r="D9817" s="1156">
        <v>14.91</v>
      </c>
    </row>
    <row r="9818" spans="1:4" ht="22.35" hidden="1" customHeight="1" outlineLevel="3">
      <c r="A9818" s="1154" t="s">
        <v>15162</v>
      </c>
      <c r="B9818" s="1158" t="s">
        <v>15163</v>
      </c>
      <c r="C9818" s="1154" t="s">
        <v>763</v>
      </c>
      <c r="D9818" s="1156">
        <v>15.68</v>
      </c>
    </row>
    <row r="9819" spans="1:4" ht="22.35" hidden="1" customHeight="1" outlineLevel="3">
      <c r="A9819" s="1154" t="s">
        <v>15164</v>
      </c>
      <c r="B9819" s="1158" t="s">
        <v>15165</v>
      </c>
      <c r="C9819" s="1154" t="s">
        <v>763</v>
      </c>
      <c r="D9819" s="1156">
        <v>18.149999999999999</v>
      </c>
    </row>
    <row r="9820" spans="1:4" ht="22.35" hidden="1" customHeight="1" outlineLevel="3">
      <c r="A9820" s="1154" t="s">
        <v>15166</v>
      </c>
      <c r="B9820" s="1158" t="s">
        <v>15167</v>
      </c>
      <c r="C9820" s="1154" t="s">
        <v>763</v>
      </c>
      <c r="D9820" s="1156">
        <v>19.13</v>
      </c>
    </row>
    <row r="9821" spans="1:4" ht="22.35" hidden="1" customHeight="1" outlineLevel="3">
      <c r="A9821" s="1154" t="s">
        <v>15168</v>
      </c>
      <c r="B9821" s="1158" t="s">
        <v>15169</v>
      </c>
      <c r="C9821" s="1154" t="s">
        <v>763</v>
      </c>
      <c r="D9821" s="1156">
        <v>17.100000000000001</v>
      </c>
    </row>
    <row r="9822" spans="1:4" ht="11.85" hidden="1" customHeight="1" outlineLevel="2" collapsed="1">
      <c r="A9822" s="1140"/>
      <c r="B9822" s="1143" t="s">
        <v>15170</v>
      </c>
      <c r="C9822" s="1140"/>
      <c r="D9822" s="1141">
        <v>14.05</v>
      </c>
    </row>
    <row r="9823" spans="1:4" ht="11.85" hidden="1" customHeight="1" outlineLevel="3">
      <c r="A9823" s="1154" t="s">
        <v>15171</v>
      </c>
      <c r="B9823" s="1158" t="s">
        <v>15172</v>
      </c>
      <c r="C9823" s="1154" t="s">
        <v>763</v>
      </c>
      <c r="D9823" s="1156">
        <v>12.64</v>
      </c>
    </row>
    <row r="9824" spans="1:4" ht="11.85" hidden="1" customHeight="1" outlineLevel="3">
      <c r="A9824" s="1154" t="s">
        <v>15173</v>
      </c>
      <c r="B9824" s="1158" t="s">
        <v>15174</v>
      </c>
      <c r="C9824" s="1154" t="s">
        <v>763</v>
      </c>
      <c r="D9824" s="1156">
        <v>10.99</v>
      </c>
    </row>
    <row r="9825" spans="1:4" ht="11.85" hidden="1" customHeight="1" outlineLevel="3">
      <c r="A9825" s="1154" t="s">
        <v>15175</v>
      </c>
      <c r="B9825" s="1158" t="s">
        <v>15176</v>
      </c>
      <c r="C9825" s="1154" t="s">
        <v>763</v>
      </c>
      <c r="D9825" s="1156">
        <v>11.78</v>
      </c>
    </row>
    <row r="9826" spans="1:4" ht="11.85" hidden="1" customHeight="1" outlineLevel="3">
      <c r="A9826" s="1154" t="s">
        <v>15177</v>
      </c>
      <c r="B9826" s="1158" t="s">
        <v>15178</v>
      </c>
      <c r="C9826" s="1154" t="s">
        <v>763</v>
      </c>
      <c r="D9826" s="1156">
        <v>14.05</v>
      </c>
    </row>
    <row r="9827" spans="1:4" ht="11.85" hidden="1" customHeight="1" outlineLevel="3">
      <c r="A9827" s="1154" t="s">
        <v>15179</v>
      </c>
      <c r="B9827" s="1158" t="s">
        <v>15180</v>
      </c>
      <c r="C9827" s="1154" t="s">
        <v>763</v>
      </c>
      <c r="D9827" s="1156">
        <v>11.68</v>
      </c>
    </row>
    <row r="9828" spans="1:4" ht="11.85" hidden="1" customHeight="1" outlineLevel="3">
      <c r="A9828" s="1154" t="s">
        <v>15181</v>
      </c>
      <c r="B9828" s="1158" t="s">
        <v>15182</v>
      </c>
      <c r="C9828" s="1154" t="s">
        <v>763</v>
      </c>
      <c r="D9828" s="1156">
        <v>13.65</v>
      </c>
    </row>
    <row r="9829" spans="1:4" ht="11.85" hidden="1" customHeight="1" outlineLevel="1" collapsed="1">
      <c r="A9829" s="1140"/>
      <c r="B9829" s="1142" t="s">
        <v>15183</v>
      </c>
      <c r="C9829" s="1140"/>
      <c r="D9829" s="1141">
        <v>49.74</v>
      </c>
    </row>
    <row r="9830" spans="1:4" ht="11.85" hidden="1" customHeight="1" outlineLevel="2" collapsed="1">
      <c r="A9830" s="1140"/>
      <c r="B9830" s="1143" t="s">
        <v>15184</v>
      </c>
      <c r="C9830" s="1140"/>
      <c r="D9830" s="1141">
        <v>10.75</v>
      </c>
    </row>
    <row r="9831" spans="1:4" ht="11.85" hidden="1" customHeight="1" outlineLevel="3">
      <c r="A9831" s="1154" t="s">
        <v>15185</v>
      </c>
      <c r="B9831" s="1158" t="s">
        <v>15186</v>
      </c>
      <c r="C9831" s="1154" t="s">
        <v>763</v>
      </c>
      <c r="D9831" s="1156">
        <v>8.64</v>
      </c>
    </row>
    <row r="9832" spans="1:4" ht="11.85" hidden="1" customHeight="1" outlineLevel="3">
      <c r="A9832" s="1154" t="s">
        <v>15187</v>
      </c>
      <c r="B9832" s="1158" t="s">
        <v>15188</v>
      </c>
      <c r="C9832" s="1154" t="s">
        <v>763</v>
      </c>
      <c r="D9832" s="1156">
        <v>9.9</v>
      </c>
    </row>
    <row r="9833" spans="1:4" ht="11.85" hidden="1" customHeight="1" outlineLevel="3">
      <c r="A9833" s="1154" t="s">
        <v>15189</v>
      </c>
      <c r="B9833" s="1158" t="s">
        <v>15190</v>
      </c>
      <c r="C9833" s="1154" t="s">
        <v>763</v>
      </c>
      <c r="D9833" s="1156">
        <v>10.75</v>
      </c>
    </row>
    <row r="9834" spans="1:4" ht="11.85" hidden="1" customHeight="1" outlineLevel="2" collapsed="1">
      <c r="A9834" s="1140"/>
      <c r="B9834" s="1143" t="s">
        <v>15191</v>
      </c>
      <c r="C9834" s="1140"/>
      <c r="D9834" s="1141">
        <v>9.4600000000000009</v>
      </c>
    </row>
    <row r="9835" spans="1:4" ht="11.85" hidden="1" customHeight="1" outlineLevel="3">
      <c r="A9835" s="1154" t="s">
        <v>15192</v>
      </c>
      <c r="B9835" s="1158" t="s">
        <v>15193</v>
      </c>
      <c r="C9835" s="1154" t="s">
        <v>763</v>
      </c>
      <c r="D9835" s="1156">
        <v>7.87</v>
      </c>
    </row>
    <row r="9836" spans="1:4" ht="11.85" hidden="1" customHeight="1" outlineLevel="3">
      <c r="A9836" s="1154" t="s">
        <v>15194</v>
      </c>
      <c r="B9836" s="1158" t="s">
        <v>15195</v>
      </c>
      <c r="C9836" s="1154" t="s">
        <v>763</v>
      </c>
      <c r="D9836" s="1156">
        <v>9.4600000000000009</v>
      </c>
    </row>
    <row r="9837" spans="1:4" ht="11.85" hidden="1" customHeight="1" outlineLevel="3">
      <c r="A9837" s="1154" t="s">
        <v>15196</v>
      </c>
      <c r="B9837" s="1158" t="s">
        <v>15197</v>
      </c>
      <c r="C9837" s="1154" t="s">
        <v>763</v>
      </c>
      <c r="D9837" s="1156">
        <v>7.3</v>
      </c>
    </row>
    <row r="9838" spans="1:4" ht="11.85" hidden="1" customHeight="1" outlineLevel="3">
      <c r="A9838" s="1154" t="s">
        <v>15198</v>
      </c>
      <c r="B9838" s="1158" t="s">
        <v>15199</v>
      </c>
      <c r="C9838" s="1154" t="s">
        <v>763</v>
      </c>
      <c r="D9838" s="1156">
        <v>8.7200000000000006</v>
      </c>
    </row>
    <row r="9839" spans="1:4" ht="11.85" hidden="1" customHeight="1" outlineLevel="3">
      <c r="A9839" s="1154" t="s">
        <v>15200</v>
      </c>
      <c r="B9839" s="1158" t="s">
        <v>15201</v>
      </c>
      <c r="C9839" s="1154" t="s">
        <v>763</v>
      </c>
      <c r="D9839" s="1156">
        <v>3.57</v>
      </c>
    </row>
    <row r="9840" spans="1:4" ht="11.85" hidden="1" customHeight="1" outlineLevel="3">
      <c r="A9840" s="1154" t="s">
        <v>15202</v>
      </c>
      <c r="B9840" s="1158" t="s">
        <v>15203</v>
      </c>
      <c r="C9840" s="1154" t="s">
        <v>763</v>
      </c>
      <c r="D9840" s="1156">
        <v>3.63</v>
      </c>
    </row>
    <row r="9841" spans="1:4" ht="11.85" hidden="1" customHeight="1" outlineLevel="2" collapsed="1">
      <c r="A9841" s="1140"/>
      <c r="B9841" s="1143" t="s">
        <v>15204</v>
      </c>
      <c r="C9841" s="1140"/>
      <c r="D9841" s="1141">
        <v>7.31</v>
      </c>
    </row>
    <row r="9842" spans="1:4" ht="11.85" hidden="1" customHeight="1" outlineLevel="3">
      <c r="A9842" s="1154" t="s">
        <v>15205</v>
      </c>
      <c r="B9842" s="1158" t="s">
        <v>15206</v>
      </c>
      <c r="C9842" s="1154" t="s">
        <v>763</v>
      </c>
      <c r="D9842" s="1156">
        <v>3.15</v>
      </c>
    </row>
    <row r="9843" spans="1:4" ht="11.85" hidden="1" customHeight="1" outlineLevel="3">
      <c r="A9843" s="1154" t="s">
        <v>15207</v>
      </c>
      <c r="B9843" s="1158" t="s">
        <v>15208</v>
      </c>
      <c r="C9843" s="1154" t="s">
        <v>763</v>
      </c>
      <c r="D9843" s="1156">
        <v>4.9400000000000004</v>
      </c>
    </row>
    <row r="9844" spans="1:4" ht="11.85" hidden="1" customHeight="1" outlineLevel="3">
      <c r="A9844" s="1154" t="s">
        <v>15209</v>
      </c>
      <c r="B9844" s="1158" t="s">
        <v>15210</v>
      </c>
      <c r="C9844" s="1154" t="s">
        <v>763</v>
      </c>
      <c r="D9844" s="1156">
        <v>3.94</v>
      </c>
    </row>
    <row r="9845" spans="1:4" ht="11.85" hidden="1" customHeight="1" outlineLevel="3">
      <c r="A9845" s="1154" t="s">
        <v>15211</v>
      </c>
      <c r="B9845" s="1158" t="s">
        <v>15212</v>
      </c>
      <c r="C9845" s="1154" t="s">
        <v>763</v>
      </c>
      <c r="D9845" s="1156">
        <v>3.15</v>
      </c>
    </row>
    <row r="9846" spans="1:4" ht="11.85" hidden="1" customHeight="1" outlineLevel="3">
      <c r="A9846" s="1154" t="s">
        <v>15213</v>
      </c>
      <c r="B9846" s="1158" t="s">
        <v>15214</v>
      </c>
      <c r="C9846" s="1154" t="s">
        <v>763</v>
      </c>
      <c r="D9846" s="1156">
        <v>5.63</v>
      </c>
    </row>
    <row r="9847" spans="1:4" ht="11.85" hidden="1" customHeight="1" outlineLevel="3">
      <c r="A9847" s="1154" t="s">
        <v>15215</v>
      </c>
      <c r="B9847" s="1158" t="s">
        <v>15216</v>
      </c>
      <c r="C9847" s="1154" t="s">
        <v>763</v>
      </c>
      <c r="D9847" s="1156">
        <v>7.31</v>
      </c>
    </row>
    <row r="9848" spans="1:4" ht="11.85" hidden="1" customHeight="1" outlineLevel="3">
      <c r="A9848" s="1154" t="s">
        <v>15217</v>
      </c>
      <c r="B9848" s="1158" t="s">
        <v>15218</v>
      </c>
      <c r="C9848" s="1154" t="s">
        <v>763</v>
      </c>
      <c r="D9848" s="1156">
        <v>6.06</v>
      </c>
    </row>
    <row r="9849" spans="1:4" ht="11.85" hidden="1" customHeight="1" outlineLevel="3">
      <c r="A9849" s="1154" t="s">
        <v>15219</v>
      </c>
      <c r="B9849" s="1158" t="s">
        <v>15220</v>
      </c>
      <c r="C9849" s="1154" t="s">
        <v>763</v>
      </c>
      <c r="D9849" s="1156">
        <v>5.66</v>
      </c>
    </row>
    <row r="9850" spans="1:4" ht="11.85" hidden="1" customHeight="1" outlineLevel="2" collapsed="1">
      <c r="A9850" s="1140"/>
      <c r="B9850" s="1143" t="s">
        <v>15221</v>
      </c>
      <c r="C9850" s="1140"/>
      <c r="D9850" s="1141">
        <v>7.65</v>
      </c>
    </row>
    <row r="9851" spans="1:4" ht="11.85" hidden="1" customHeight="1" outlineLevel="3">
      <c r="A9851" s="1154" t="s">
        <v>15222</v>
      </c>
      <c r="B9851" s="1158" t="s">
        <v>15223</v>
      </c>
      <c r="C9851" s="1154" t="s">
        <v>763</v>
      </c>
      <c r="D9851" s="1156">
        <v>4.59</v>
      </c>
    </row>
    <row r="9852" spans="1:4" ht="11.85" hidden="1" customHeight="1" outlineLevel="3">
      <c r="A9852" s="1154" t="s">
        <v>15224</v>
      </c>
      <c r="B9852" s="1158" t="s">
        <v>15225</v>
      </c>
      <c r="C9852" s="1154" t="s">
        <v>763</v>
      </c>
      <c r="D9852" s="1156">
        <v>7.62</v>
      </c>
    </row>
    <row r="9853" spans="1:4" ht="11.85" hidden="1" customHeight="1" outlineLevel="3">
      <c r="A9853" s="1154" t="s">
        <v>15226</v>
      </c>
      <c r="B9853" s="1158" t="s">
        <v>15227</v>
      </c>
      <c r="C9853" s="1154" t="s">
        <v>763</v>
      </c>
      <c r="D9853" s="1156">
        <v>7.65</v>
      </c>
    </row>
    <row r="9854" spans="1:4" ht="11.85" hidden="1" customHeight="1" outlineLevel="3">
      <c r="A9854" s="1154" t="s">
        <v>15228</v>
      </c>
      <c r="B9854" s="1158" t="s">
        <v>15229</v>
      </c>
      <c r="C9854" s="1154" t="s">
        <v>763</v>
      </c>
      <c r="D9854" s="1156">
        <v>4.8499999999999996</v>
      </c>
    </row>
    <row r="9855" spans="1:4" ht="11.85" hidden="1" customHeight="1" outlineLevel="3">
      <c r="A9855" s="1154" t="s">
        <v>15230</v>
      </c>
      <c r="B9855" s="1158" t="s">
        <v>15231</v>
      </c>
      <c r="C9855" s="1154" t="s">
        <v>763</v>
      </c>
      <c r="D9855" s="1156">
        <v>6.05</v>
      </c>
    </row>
    <row r="9856" spans="1:4" ht="11.85" hidden="1" customHeight="1" outlineLevel="3">
      <c r="A9856" s="1154" t="s">
        <v>15232</v>
      </c>
      <c r="B9856" s="1158" t="s">
        <v>15233</v>
      </c>
      <c r="C9856" s="1154" t="s">
        <v>763</v>
      </c>
      <c r="D9856" s="1156">
        <v>4.93</v>
      </c>
    </row>
    <row r="9857" spans="1:4" ht="11.85" hidden="1" customHeight="1" outlineLevel="3">
      <c r="A9857" s="1154" t="s">
        <v>15234</v>
      </c>
      <c r="B9857" s="1158" t="s">
        <v>15235</v>
      </c>
      <c r="C9857" s="1154" t="s">
        <v>763</v>
      </c>
      <c r="D9857" s="1156">
        <v>4.75</v>
      </c>
    </row>
    <row r="9858" spans="1:4" ht="11.85" hidden="1" customHeight="1" outlineLevel="3">
      <c r="A9858" s="1154" t="s">
        <v>15236</v>
      </c>
      <c r="B9858" s="1158" t="s">
        <v>15237</v>
      </c>
      <c r="C9858" s="1154" t="s">
        <v>763</v>
      </c>
      <c r="D9858" s="1156">
        <v>4.58</v>
      </c>
    </row>
    <row r="9859" spans="1:4" ht="11.85" hidden="1" customHeight="1" outlineLevel="2" collapsed="1">
      <c r="A9859" s="1140"/>
      <c r="B9859" s="1143" t="s">
        <v>15238</v>
      </c>
      <c r="C9859" s="1140"/>
      <c r="D9859" s="1141">
        <v>7.92</v>
      </c>
    </row>
    <row r="9860" spans="1:4" ht="11.85" hidden="1" customHeight="1" outlineLevel="3">
      <c r="A9860" s="1154" t="s">
        <v>15239</v>
      </c>
      <c r="B9860" s="1158" t="s">
        <v>15240</v>
      </c>
      <c r="C9860" s="1154" t="s">
        <v>763</v>
      </c>
      <c r="D9860" s="1156">
        <v>4.5</v>
      </c>
    </row>
    <row r="9861" spans="1:4" ht="11.85" hidden="1" customHeight="1" outlineLevel="3">
      <c r="A9861" s="1154" t="s">
        <v>15241</v>
      </c>
      <c r="B9861" s="1158" t="s">
        <v>15242</v>
      </c>
      <c r="C9861" s="1154" t="s">
        <v>763</v>
      </c>
      <c r="D9861" s="1156">
        <v>7.92</v>
      </c>
    </row>
    <row r="9862" spans="1:4" ht="11.85" hidden="1" customHeight="1" outlineLevel="3">
      <c r="A9862" s="1154" t="s">
        <v>15243</v>
      </c>
      <c r="B9862" s="1158" t="s">
        <v>15244</v>
      </c>
      <c r="C9862" s="1154" t="s">
        <v>763</v>
      </c>
      <c r="D9862" s="1156">
        <v>7.92</v>
      </c>
    </row>
    <row r="9863" spans="1:4" ht="11.85" hidden="1" customHeight="1" outlineLevel="3">
      <c r="A9863" s="1154" t="s">
        <v>15245</v>
      </c>
      <c r="B9863" s="1158" t="s">
        <v>15246</v>
      </c>
      <c r="C9863" s="1154" t="s">
        <v>763</v>
      </c>
      <c r="D9863" s="1156">
        <v>4.29</v>
      </c>
    </row>
    <row r="9864" spans="1:4" ht="11.85" hidden="1" customHeight="1" outlineLevel="3">
      <c r="A9864" s="1154" t="s">
        <v>15247</v>
      </c>
      <c r="B9864" s="1158" t="s">
        <v>15248</v>
      </c>
      <c r="C9864" s="1154" t="s">
        <v>763</v>
      </c>
      <c r="D9864" s="1156">
        <v>5.54</v>
      </c>
    </row>
    <row r="9865" spans="1:4" ht="11.85" hidden="1" customHeight="1" outlineLevel="3">
      <c r="A9865" s="1154" t="s">
        <v>15249</v>
      </c>
      <c r="B9865" s="1158" t="s">
        <v>15250</v>
      </c>
      <c r="C9865" s="1154" t="s">
        <v>763</v>
      </c>
      <c r="D9865" s="1156">
        <v>4.9800000000000004</v>
      </c>
    </row>
    <row r="9866" spans="1:4" ht="11.85" hidden="1" customHeight="1" outlineLevel="3">
      <c r="A9866" s="1154" t="s">
        <v>15251</v>
      </c>
      <c r="B9866" s="1158" t="s">
        <v>15252</v>
      </c>
      <c r="C9866" s="1154" t="s">
        <v>763</v>
      </c>
      <c r="D9866" s="1156">
        <v>4.55</v>
      </c>
    </row>
    <row r="9867" spans="1:4" ht="11.85" hidden="1" customHeight="1" outlineLevel="3">
      <c r="A9867" s="1154" t="s">
        <v>15253</v>
      </c>
      <c r="B9867" s="1158" t="s">
        <v>15254</v>
      </c>
      <c r="C9867" s="1154" t="s">
        <v>763</v>
      </c>
      <c r="D9867" s="1156">
        <v>4.46</v>
      </c>
    </row>
    <row r="9868" spans="1:4" ht="11.85" hidden="1" customHeight="1" outlineLevel="2" collapsed="1">
      <c r="A9868" s="1140"/>
      <c r="B9868" s="1143" t="s">
        <v>15255</v>
      </c>
      <c r="C9868" s="1140"/>
      <c r="D9868" s="1141">
        <v>4.13</v>
      </c>
    </row>
    <row r="9869" spans="1:4" ht="11.85" hidden="1" customHeight="1" outlineLevel="3">
      <c r="A9869" s="1154" t="s">
        <v>15256</v>
      </c>
      <c r="B9869" s="1158" t="s">
        <v>15257</v>
      </c>
      <c r="C9869" s="1154" t="s">
        <v>763</v>
      </c>
      <c r="D9869" s="1156">
        <v>0.26</v>
      </c>
    </row>
    <row r="9870" spans="1:4" ht="11.85" hidden="1" customHeight="1" outlineLevel="3">
      <c r="A9870" s="1154" t="s">
        <v>15258</v>
      </c>
      <c r="B9870" s="1158" t="s">
        <v>15259</v>
      </c>
      <c r="C9870" s="1154" t="s">
        <v>763</v>
      </c>
      <c r="D9870" s="1156">
        <v>0.3</v>
      </c>
    </row>
    <row r="9871" spans="1:4" ht="11.85" hidden="1" customHeight="1" outlineLevel="3">
      <c r="A9871" s="1154" t="s">
        <v>15260</v>
      </c>
      <c r="B9871" s="1158" t="s">
        <v>15261</v>
      </c>
      <c r="C9871" s="1154" t="s">
        <v>763</v>
      </c>
      <c r="D9871" s="1156">
        <v>0.3</v>
      </c>
    </row>
    <row r="9872" spans="1:4" ht="11.85" hidden="1" customHeight="1" outlineLevel="3">
      <c r="A9872" s="1154" t="s">
        <v>15262</v>
      </c>
      <c r="B9872" s="1158" t="s">
        <v>15263</v>
      </c>
      <c r="C9872" s="1154" t="s">
        <v>763</v>
      </c>
      <c r="D9872" s="1156">
        <v>0.28999999999999998</v>
      </c>
    </row>
    <row r="9873" spans="1:4" ht="11.85" hidden="1" customHeight="1" outlineLevel="3">
      <c r="A9873" s="1154" t="s">
        <v>15264</v>
      </c>
      <c r="B9873" s="1158" t="s">
        <v>15265</v>
      </c>
      <c r="C9873" s="1154" t="s">
        <v>763</v>
      </c>
      <c r="D9873" s="1156">
        <v>0.3</v>
      </c>
    </row>
    <row r="9874" spans="1:4" ht="11.85" hidden="1" customHeight="1" outlineLevel="3">
      <c r="A9874" s="1154" t="s">
        <v>15266</v>
      </c>
      <c r="B9874" s="1158" t="s">
        <v>15267</v>
      </c>
      <c r="C9874" s="1154" t="s">
        <v>763</v>
      </c>
      <c r="D9874" s="1156">
        <v>3.68</v>
      </c>
    </row>
    <row r="9875" spans="1:4" ht="11.85" hidden="1" customHeight="1" outlineLevel="3">
      <c r="A9875" s="1154" t="s">
        <v>15268</v>
      </c>
      <c r="B9875" s="1158" t="s">
        <v>15269</v>
      </c>
      <c r="C9875" s="1154" t="s">
        <v>763</v>
      </c>
      <c r="D9875" s="1156">
        <v>3.86</v>
      </c>
    </row>
    <row r="9876" spans="1:4" ht="11.85" hidden="1" customHeight="1" outlineLevel="3">
      <c r="A9876" s="1154" t="s">
        <v>15270</v>
      </c>
      <c r="B9876" s="1158" t="s">
        <v>15271</v>
      </c>
      <c r="C9876" s="1154" t="s">
        <v>763</v>
      </c>
      <c r="D9876" s="1156">
        <v>4.13</v>
      </c>
    </row>
    <row r="9877" spans="1:4" ht="11.85" hidden="1" customHeight="1" outlineLevel="2" collapsed="1">
      <c r="A9877" s="1140"/>
      <c r="B9877" s="1143" t="s">
        <v>15272</v>
      </c>
      <c r="C9877" s="1140"/>
      <c r="D9877" s="1141">
        <v>6.85</v>
      </c>
    </row>
    <row r="9878" spans="1:4" ht="11.85" hidden="1" customHeight="1" outlineLevel="3">
      <c r="A9878" s="1154" t="s">
        <v>15273</v>
      </c>
      <c r="B9878" s="1158" t="s">
        <v>15274</v>
      </c>
      <c r="C9878" s="1154" t="s">
        <v>763</v>
      </c>
      <c r="D9878" s="1156">
        <v>1.7</v>
      </c>
    </row>
    <row r="9879" spans="1:4" ht="11.85" hidden="1" customHeight="1" outlineLevel="3">
      <c r="A9879" s="1154" t="s">
        <v>15275</v>
      </c>
      <c r="B9879" s="1158" t="s">
        <v>15276</v>
      </c>
      <c r="C9879" s="1154" t="s">
        <v>763</v>
      </c>
      <c r="D9879" s="1156">
        <v>1.79</v>
      </c>
    </row>
    <row r="9880" spans="1:4" ht="11.85" hidden="1" customHeight="1" outlineLevel="3">
      <c r="A9880" s="1154" t="s">
        <v>15277</v>
      </c>
      <c r="B9880" s="1158" t="s">
        <v>15278</v>
      </c>
      <c r="C9880" s="1154" t="s">
        <v>763</v>
      </c>
      <c r="D9880" s="1156">
        <v>2.4</v>
      </c>
    </row>
    <row r="9881" spans="1:4" ht="11.85" hidden="1" customHeight="1" outlineLevel="3">
      <c r="A9881" s="1154" t="s">
        <v>15279</v>
      </c>
      <c r="B9881" s="1158" t="s">
        <v>15280</v>
      </c>
      <c r="C9881" s="1154" t="s">
        <v>763</v>
      </c>
      <c r="D9881" s="1156">
        <v>1.95</v>
      </c>
    </row>
    <row r="9882" spans="1:4" ht="11.85" hidden="1" customHeight="1" outlineLevel="3">
      <c r="A9882" s="1154" t="s">
        <v>15281</v>
      </c>
      <c r="B9882" s="1158" t="s">
        <v>15282</v>
      </c>
      <c r="C9882" s="1154" t="s">
        <v>763</v>
      </c>
      <c r="D9882" s="1156">
        <v>2.13</v>
      </c>
    </row>
    <row r="9883" spans="1:4" ht="11.85" hidden="1" customHeight="1" outlineLevel="3">
      <c r="A9883" s="1154" t="s">
        <v>15283</v>
      </c>
      <c r="B9883" s="1158" t="s">
        <v>15284</v>
      </c>
      <c r="C9883" s="1154" t="s">
        <v>763</v>
      </c>
      <c r="D9883" s="1156">
        <v>2.99</v>
      </c>
    </row>
    <row r="9884" spans="1:4" ht="11.85" hidden="1" customHeight="1" outlineLevel="3">
      <c r="A9884" s="1154" t="s">
        <v>15285</v>
      </c>
      <c r="B9884" s="1158" t="s">
        <v>15286</v>
      </c>
      <c r="C9884" s="1154" t="s">
        <v>763</v>
      </c>
      <c r="D9884" s="1156">
        <v>2.59</v>
      </c>
    </row>
    <row r="9885" spans="1:4" ht="11.85" hidden="1" customHeight="1" outlineLevel="3">
      <c r="A9885" s="1154" t="s">
        <v>15287</v>
      </c>
      <c r="B9885" s="1158" t="s">
        <v>15288</v>
      </c>
      <c r="C9885" s="1154" t="s">
        <v>763</v>
      </c>
      <c r="D9885" s="1156">
        <v>2.54</v>
      </c>
    </row>
    <row r="9886" spans="1:4" ht="11.85" hidden="1" customHeight="1" outlineLevel="3">
      <c r="A9886" s="1154" t="s">
        <v>15289</v>
      </c>
      <c r="B9886" s="1158" t="s">
        <v>15290</v>
      </c>
      <c r="C9886" s="1154" t="s">
        <v>763</v>
      </c>
      <c r="D9886" s="1156">
        <v>3.6</v>
      </c>
    </row>
    <row r="9887" spans="1:4" ht="11.85" hidden="1" customHeight="1" outlineLevel="3">
      <c r="A9887" s="1154" t="s">
        <v>15291</v>
      </c>
      <c r="B9887" s="1158" t="s">
        <v>15292</v>
      </c>
      <c r="C9887" s="1154" t="s">
        <v>763</v>
      </c>
      <c r="D9887" s="1156">
        <v>2.62</v>
      </c>
    </row>
    <row r="9888" spans="1:4" ht="11.85" hidden="1" customHeight="1" outlineLevel="3">
      <c r="A9888" s="1154" t="s">
        <v>15293</v>
      </c>
      <c r="B9888" s="1158" t="s">
        <v>15294</v>
      </c>
      <c r="C9888" s="1154" t="s">
        <v>763</v>
      </c>
      <c r="D9888" s="1156">
        <v>2.98</v>
      </c>
    </row>
    <row r="9889" spans="1:4" ht="11.85" hidden="1" customHeight="1" outlineLevel="3">
      <c r="A9889" s="1154" t="s">
        <v>15295</v>
      </c>
      <c r="B9889" s="1158" t="s">
        <v>15296</v>
      </c>
      <c r="C9889" s="1154" t="s">
        <v>763</v>
      </c>
      <c r="D9889" s="1156">
        <v>4.18</v>
      </c>
    </row>
    <row r="9890" spans="1:4" ht="11.85" hidden="1" customHeight="1" outlineLevel="3">
      <c r="A9890" s="1154" t="s">
        <v>15297</v>
      </c>
      <c r="B9890" s="1158" t="s">
        <v>15298</v>
      </c>
      <c r="C9890" s="1154" t="s">
        <v>763</v>
      </c>
      <c r="D9890" s="1156">
        <v>3.33</v>
      </c>
    </row>
    <row r="9891" spans="1:4" ht="11.85" hidden="1" customHeight="1" outlineLevel="3">
      <c r="A9891" s="1154" t="s">
        <v>15299</v>
      </c>
      <c r="B9891" s="1158" t="s">
        <v>15300</v>
      </c>
      <c r="C9891" s="1154" t="s">
        <v>763</v>
      </c>
      <c r="D9891" s="1156">
        <v>3.28</v>
      </c>
    </row>
    <row r="9892" spans="1:4" ht="11.85" hidden="1" customHeight="1" outlineLevel="3">
      <c r="A9892" s="1154" t="s">
        <v>15301</v>
      </c>
      <c r="B9892" s="1158" t="s">
        <v>15302</v>
      </c>
      <c r="C9892" s="1154" t="s">
        <v>763</v>
      </c>
      <c r="D9892" s="1156">
        <v>4.8600000000000003</v>
      </c>
    </row>
    <row r="9893" spans="1:4" ht="11.85" hidden="1" customHeight="1" outlineLevel="3">
      <c r="A9893" s="1154" t="s">
        <v>15303</v>
      </c>
      <c r="B9893" s="1158" t="s">
        <v>15304</v>
      </c>
      <c r="C9893" s="1154" t="s">
        <v>763</v>
      </c>
      <c r="D9893" s="1156">
        <v>3.2</v>
      </c>
    </row>
    <row r="9894" spans="1:4" ht="11.85" hidden="1" customHeight="1" outlineLevel="3">
      <c r="A9894" s="1154" t="s">
        <v>15305</v>
      </c>
      <c r="B9894" s="1158" t="s">
        <v>15306</v>
      </c>
      <c r="C9894" s="1154" t="s">
        <v>763</v>
      </c>
      <c r="D9894" s="1156">
        <v>3.98</v>
      </c>
    </row>
    <row r="9895" spans="1:4" ht="11.85" hidden="1" customHeight="1" outlineLevel="3">
      <c r="A9895" s="1154" t="s">
        <v>15307</v>
      </c>
      <c r="B9895" s="1158" t="s">
        <v>15308</v>
      </c>
      <c r="C9895" s="1154" t="s">
        <v>763</v>
      </c>
      <c r="D9895" s="1156">
        <v>5.94</v>
      </c>
    </row>
    <row r="9896" spans="1:4" ht="11.85" hidden="1" customHeight="1" outlineLevel="3">
      <c r="A9896" s="1154" t="s">
        <v>15309</v>
      </c>
      <c r="B9896" s="1158" t="s">
        <v>15310</v>
      </c>
      <c r="C9896" s="1154" t="s">
        <v>763</v>
      </c>
      <c r="D9896" s="1156">
        <v>4.53</v>
      </c>
    </row>
    <row r="9897" spans="1:4" ht="11.85" hidden="1" customHeight="1" outlineLevel="3">
      <c r="A9897" s="1154" t="s">
        <v>15311</v>
      </c>
      <c r="B9897" s="1158" t="s">
        <v>15312</v>
      </c>
      <c r="C9897" s="1154" t="s">
        <v>763</v>
      </c>
      <c r="D9897" s="1156">
        <v>4.83</v>
      </c>
    </row>
    <row r="9898" spans="1:4" ht="11.85" hidden="1" customHeight="1" outlineLevel="3">
      <c r="A9898" s="1154" t="s">
        <v>15313</v>
      </c>
      <c r="B9898" s="1158" t="s">
        <v>15314</v>
      </c>
      <c r="C9898" s="1154" t="s">
        <v>763</v>
      </c>
      <c r="D9898" s="1156">
        <v>6.85</v>
      </c>
    </row>
    <row r="9899" spans="1:4" ht="11.85" hidden="1" customHeight="1" outlineLevel="2" collapsed="1">
      <c r="A9899" s="1140"/>
      <c r="B9899" s="1143" t="s">
        <v>15315</v>
      </c>
      <c r="C9899" s="1140"/>
      <c r="D9899" s="1141">
        <v>9.4600000000000009</v>
      </c>
    </row>
    <row r="9900" spans="1:4" ht="11.85" hidden="1" customHeight="1" outlineLevel="3">
      <c r="A9900" s="1154" t="s">
        <v>15316</v>
      </c>
      <c r="B9900" s="1158" t="s">
        <v>15317</v>
      </c>
      <c r="C9900" s="1154" t="s">
        <v>763</v>
      </c>
      <c r="D9900" s="1156">
        <v>4.6399999999999997</v>
      </c>
    </row>
    <row r="9901" spans="1:4" ht="11.85" hidden="1" customHeight="1" outlineLevel="3">
      <c r="A9901" s="1154" t="s">
        <v>15318</v>
      </c>
      <c r="B9901" s="1158" t="s">
        <v>15319</v>
      </c>
      <c r="C9901" s="1154" t="s">
        <v>763</v>
      </c>
      <c r="D9901" s="1156">
        <v>4.18</v>
      </c>
    </row>
    <row r="9902" spans="1:4" ht="11.85" hidden="1" customHeight="1" outlineLevel="3">
      <c r="A9902" s="1154" t="s">
        <v>15320</v>
      </c>
      <c r="B9902" s="1158" t="s">
        <v>15321</v>
      </c>
      <c r="C9902" s="1154" t="s">
        <v>763</v>
      </c>
      <c r="D9902" s="1156">
        <v>4.91</v>
      </c>
    </row>
    <row r="9903" spans="1:4" ht="11.85" hidden="1" customHeight="1" outlineLevel="3">
      <c r="A9903" s="1154" t="s">
        <v>15322</v>
      </c>
      <c r="B9903" s="1158" t="s">
        <v>15323</v>
      </c>
      <c r="C9903" s="1154" t="s">
        <v>763</v>
      </c>
      <c r="D9903" s="1156">
        <v>5.57</v>
      </c>
    </row>
    <row r="9904" spans="1:4" ht="11.85" hidden="1" customHeight="1" outlineLevel="3">
      <c r="A9904" s="1154" t="s">
        <v>15324</v>
      </c>
      <c r="B9904" s="1158" t="s">
        <v>15325</v>
      </c>
      <c r="C9904" s="1154" t="s">
        <v>763</v>
      </c>
      <c r="D9904" s="1156">
        <v>4.74</v>
      </c>
    </row>
    <row r="9905" spans="1:4" ht="11.85" hidden="1" customHeight="1" outlineLevel="3">
      <c r="A9905" s="1154" t="s">
        <v>15326</v>
      </c>
      <c r="B9905" s="1158" t="s">
        <v>15327</v>
      </c>
      <c r="C9905" s="1154" t="s">
        <v>763</v>
      </c>
      <c r="D9905" s="1156">
        <v>4.96</v>
      </c>
    </row>
    <row r="9906" spans="1:4" ht="11.85" hidden="1" customHeight="1" outlineLevel="3">
      <c r="A9906" s="1154" t="s">
        <v>15328</v>
      </c>
      <c r="B9906" s="1158" t="s">
        <v>15329</v>
      </c>
      <c r="C9906" s="1154" t="s">
        <v>763</v>
      </c>
      <c r="D9906" s="1156">
        <v>4.6100000000000003</v>
      </c>
    </row>
    <row r="9907" spans="1:4" ht="11.85" hidden="1" customHeight="1" outlineLevel="3">
      <c r="A9907" s="1154" t="s">
        <v>15330</v>
      </c>
      <c r="B9907" s="1158" t="s">
        <v>15331</v>
      </c>
      <c r="C9907" s="1154" t="s">
        <v>763</v>
      </c>
      <c r="D9907" s="1156">
        <v>5.17</v>
      </c>
    </row>
    <row r="9908" spans="1:4" ht="11.85" hidden="1" customHeight="1" outlineLevel="3">
      <c r="A9908" s="1154" t="s">
        <v>15332</v>
      </c>
      <c r="B9908" s="1158" t="s">
        <v>15333</v>
      </c>
      <c r="C9908" s="1154" t="s">
        <v>763</v>
      </c>
      <c r="D9908" s="1156">
        <v>5.92</v>
      </c>
    </row>
    <row r="9909" spans="1:4" ht="11.85" hidden="1" customHeight="1" outlineLevel="3">
      <c r="A9909" s="1154" t="s">
        <v>15334</v>
      </c>
      <c r="B9909" s="1158" t="s">
        <v>15335</v>
      </c>
      <c r="C9909" s="1154" t="s">
        <v>763</v>
      </c>
      <c r="D9909" s="1156">
        <v>5.0599999999999996</v>
      </c>
    </row>
    <row r="9910" spans="1:4" ht="11.85" hidden="1" customHeight="1" outlineLevel="3">
      <c r="A9910" s="1154" t="s">
        <v>15336</v>
      </c>
      <c r="B9910" s="1158" t="s">
        <v>15337</v>
      </c>
      <c r="C9910" s="1154" t="s">
        <v>763</v>
      </c>
      <c r="D9910" s="1156">
        <v>4.9400000000000004</v>
      </c>
    </row>
    <row r="9911" spans="1:4" ht="11.85" hidden="1" customHeight="1" outlineLevel="3">
      <c r="A9911" s="1154" t="s">
        <v>15338</v>
      </c>
      <c r="B9911" s="1158" t="s">
        <v>15339</v>
      </c>
      <c r="C9911" s="1154" t="s">
        <v>763</v>
      </c>
      <c r="D9911" s="1156">
        <v>4.9800000000000004</v>
      </c>
    </row>
    <row r="9912" spans="1:4" ht="11.85" hidden="1" customHeight="1" outlineLevel="3">
      <c r="A9912" s="1154" t="s">
        <v>15340</v>
      </c>
      <c r="B9912" s="1158" t="s">
        <v>15341</v>
      </c>
      <c r="C9912" s="1154" t="s">
        <v>763</v>
      </c>
      <c r="D9912" s="1156">
        <v>5.65</v>
      </c>
    </row>
    <row r="9913" spans="1:4" ht="11.85" hidden="1" customHeight="1" outlineLevel="3">
      <c r="A9913" s="1154" t="s">
        <v>15342</v>
      </c>
      <c r="B9913" s="1158" t="s">
        <v>15343</v>
      </c>
      <c r="C9913" s="1154" t="s">
        <v>763</v>
      </c>
      <c r="D9913" s="1156">
        <v>6.51</v>
      </c>
    </row>
    <row r="9914" spans="1:4" ht="11.85" hidden="1" customHeight="1" outlineLevel="3">
      <c r="A9914" s="1154" t="s">
        <v>15344</v>
      </c>
      <c r="B9914" s="1158" t="s">
        <v>15345</v>
      </c>
      <c r="C9914" s="1154" t="s">
        <v>763</v>
      </c>
      <c r="D9914" s="1156">
        <v>5.42</v>
      </c>
    </row>
    <row r="9915" spans="1:4" ht="11.85" hidden="1" customHeight="1" outlineLevel="3">
      <c r="A9915" s="1154" t="s">
        <v>15346</v>
      </c>
      <c r="B9915" s="1158" t="s">
        <v>15347</v>
      </c>
      <c r="C9915" s="1154" t="s">
        <v>763</v>
      </c>
      <c r="D9915" s="1156">
        <v>6.11</v>
      </c>
    </row>
    <row r="9916" spans="1:4" ht="11.85" hidden="1" customHeight="1" outlineLevel="3">
      <c r="A9916" s="1154" t="s">
        <v>15348</v>
      </c>
      <c r="B9916" s="1158" t="s">
        <v>15349</v>
      </c>
      <c r="C9916" s="1154" t="s">
        <v>763</v>
      </c>
      <c r="D9916" s="1156">
        <v>5.49</v>
      </c>
    </row>
    <row r="9917" spans="1:4" ht="11.85" hidden="1" customHeight="1" outlineLevel="3">
      <c r="A9917" s="1154" t="s">
        <v>15350</v>
      </c>
      <c r="B9917" s="1158" t="s">
        <v>15351</v>
      </c>
      <c r="C9917" s="1154" t="s">
        <v>763</v>
      </c>
      <c r="D9917" s="1156">
        <v>9.4600000000000009</v>
      </c>
    </row>
    <row r="9918" spans="1:4" ht="11.85" hidden="1" customHeight="1" outlineLevel="3">
      <c r="A9918" s="1154" t="s">
        <v>15352</v>
      </c>
      <c r="B9918" s="1158" t="s">
        <v>15353</v>
      </c>
      <c r="C9918" s="1154" t="s">
        <v>763</v>
      </c>
      <c r="D9918" s="1156">
        <v>5.7</v>
      </c>
    </row>
    <row r="9919" spans="1:4" ht="11.85" hidden="1" customHeight="1" outlineLevel="3">
      <c r="A9919" s="1154" t="s">
        <v>15354</v>
      </c>
      <c r="B9919" s="1158" t="s">
        <v>15355</v>
      </c>
      <c r="C9919" s="1154" t="s">
        <v>763</v>
      </c>
      <c r="D9919" s="1156">
        <v>7.63</v>
      </c>
    </row>
    <row r="9920" spans="1:4" ht="11.85" hidden="1" customHeight="1" outlineLevel="3">
      <c r="A9920" s="1154" t="s">
        <v>15356</v>
      </c>
      <c r="B9920" s="1158" t="s">
        <v>15357</v>
      </c>
      <c r="C9920" s="1154" t="s">
        <v>763</v>
      </c>
      <c r="D9920" s="1156">
        <v>5.82</v>
      </c>
    </row>
    <row r="9921" spans="1:4" ht="11.85" hidden="1" customHeight="1" outlineLevel="3">
      <c r="A9921" s="1154" t="s">
        <v>15358</v>
      </c>
      <c r="B9921" s="1158" t="s">
        <v>15359</v>
      </c>
      <c r="C9921" s="1154" t="s">
        <v>763</v>
      </c>
      <c r="D9921" s="1156">
        <v>6.67</v>
      </c>
    </row>
    <row r="9922" spans="1:4" ht="11.85" hidden="1" customHeight="1" outlineLevel="3">
      <c r="A9922" s="1154" t="s">
        <v>15360</v>
      </c>
      <c r="B9922" s="1158" t="s">
        <v>15361</v>
      </c>
      <c r="C9922" s="1154" t="s">
        <v>763</v>
      </c>
      <c r="D9922" s="1156">
        <v>6.64</v>
      </c>
    </row>
    <row r="9923" spans="1:4" ht="11.85" hidden="1" customHeight="1" outlineLevel="3">
      <c r="A9923" s="1154" t="s">
        <v>15362</v>
      </c>
      <c r="B9923" s="1158" t="s">
        <v>15363</v>
      </c>
      <c r="C9923" s="1154" t="s">
        <v>763</v>
      </c>
      <c r="D9923" s="1156">
        <v>9.36</v>
      </c>
    </row>
    <row r="9924" spans="1:4" ht="11.85" hidden="1" customHeight="1" outlineLevel="3">
      <c r="A9924" s="1154" t="s">
        <v>15364</v>
      </c>
      <c r="B9924" s="1158" t="s">
        <v>15365</v>
      </c>
      <c r="C9924" s="1154" t="s">
        <v>763</v>
      </c>
      <c r="D9924" s="1156">
        <v>6.94</v>
      </c>
    </row>
    <row r="9925" spans="1:4" ht="11.85" hidden="1" customHeight="1" outlineLevel="3">
      <c r="A9925" s="1154" t="s">
        <v>15366</v>
      </c>
      <c r="B9925" s="1158" t="s">
        <v>15367</v>
      </c>
      <c r="C9925" s="1154" t="s">
        <v>763</v>
      </c>
      <c r="D9925" s="1156">
        <v>8.48</v>
      </c>
    </row>
    <row r="9926" spans="1:4" ht="11.85" hidden="1" customHeight="1" outlineLevel="3">
      <c r="A9926" s="1154" t="s">
        <v>15368</v>
      </c>
      <c r="B9926" s="1158" t="s">
        <v>15369</v>
      </c>
      <c r="C9926" s="1154" t="s">
        <v>763</v>
      </c>
      <c r="D9926" s="1156">
        <v>6.14</v>
      </c>
    </row>
    <row r="9927" spans="1:4" ht="11.85" hidden="1" customHeight="1" outlineLevel="2" collapsed="1">
      <c r="A9927" s="1140"/>
      <c r="B9927" s="1143" t="s">
        <v>15370</v>
      </c>
      <c r="C9927" s="1140"/>
      <c r="D9927" s="1141">
        <v>4.59</v>
      </c>
    </row>
    <row r="9928" spans="1:4" ht="11.85" hidden="1" customHeight="1" outlineLevel="3">
      <c r="A9928" s="1154" t="s">
        <v>15371</v>
      </c>
      <c r="B9928" s="1158" t="s">
        <v>15372</v>
      </c>
      <c r="C9928" s="1154" t="s">
        <v>763</v>
      </c>
      <c r="D9928" s="1156">
        <v>1.89</v>
      </c>
    </row>
    <row r="9929" spans="1:4" ht="11.85" hidden="1" customHeight="1" outlineLevel="3">
      <c r="A9929" s="1154" t="s">
        <v>15373</v>
      </c>
      <c r="B9929" s="1158" t="s">
        <v>15374</v>
      </c>
      <c r="C9929" s="1154" t="s">
        <v>763</v>
      </c>
      <c r="D9929" s="1156">
        <v>2.58</v>
      </c>
    </row>
    <row r="9930" spans="1:4" ht="11.85" hidden="1" customHeight="1" outlineLevel="3">
      <c r="A9930" s="1154" t="s">
        <v>15375</v>
      </c>
      <c r="B9930" s="1158" t="s">
        <v>15376</v>
      </c>
      <c r="C9930" s="1154" t="s">
        <v>763</v>
      </c>
      <c r="D9930" s="1156">
        <v>1.79</v>
      </c>
    </row>
    <row r="9931" spans="1:4" ht="11.85" hidden="1" customHeight="1" outlineLevel="3">
      <c r="A9931" s="1154" t="s">
        <v>15377</v>
      </c>
      <c r="B9931" s="1158" t="s">
        <v>15378</v>
      </c>
      <c r="C9931" s="1154" t="s">
        <v>763</v>
      </c>
      <c r="D9931" s="1156">
        <v>1.7</v>
      </c>
    </row>
    <row r="9932" spans="1:4" ht="11.85" hidden="1" customHeight="1" outlineLevel="3">
      <c r="A9932" s="1154" t="s">
        <v>15379</v>
      </c>
      <c r="B9932" s="1158" t="s">
        <v>15380</v>
      </c>
      <c r="C9932" s="1154" t="s">
        <v>763</v>
      </c>
      <c r="D9932" s="1156">
        <v>2</v>
      </c>
    </row>
    <row r="9933" spans="1:4" ht="11.85" hidden="1" customHeight="1" outlineLevel="3">
      <c r="A9933" s="1154" t="s">
        <v>15381</v>
      </c>
      <c r="B9933" s="1158" t="s">
        <v>15382</v>
      </c>
      <c r="C9933" s="1154" t="s">
        <v>763</v>
      </c>
      <c r="D9933" s="1156">
        <v>3.15</v>
      </c>
    </row>
    <row r="9934" spans="1:4" ht="11.85" hidden="1" customHeight="1" outlineLevel="3">
      <c r="A9934" s="1154" t="s">
        <v>15383</v>
      </c>
      <c r="B9934" s="1158" t="s">
        <v>15384</v>
      </c>
      <c r="C9934" s="1154" t="s">
        <v>763</v>
      </c>
      <c r="D9934" s="1156">
        <v>2.48</v>
      </c>
    </row>
    <row r="9935" spans="1:4" ht="11.85" hidden="1" customHeight="1" outlineLevel="3">
      <c r="A9935" s="1154" t="s">
        <v>15385</v>
      </c>
      <c r="B9935" s="1158" t="s">
        <v>15386</v>
      </c>
      <c r="C9935" s="1154" t="s">
        <v>763</v>
      </c>
      <c r="D9935" s="1156">
        <v>2.02</v>
      </c>
    </row>
    <row r="9936" spans="1:4" ht="11.85" hidden="1" customHeight="1" outlineLevel="3">
      <c r="A9936" s="1154" t="s">
        <v>15387</v>
      </c>
      <c r="B9936" s="1158" t="s">
        <v>15388</v>
      </c>
      <c r="C9936" s="1154" t="s">
        <v>763</v>
      </c>
      <c r="D9936" s="1156">
        <v>2.67</v>
      </c>
    </row>
    <row r="9937" spans="1:4" ht="11.85" hidden="1" customHeight="1" outlineLevel="3">
      <c r="A9937" s="1154" t="s">
        <v>15389</v>
      </c>
      <c r="B9937" s="1158" t="s">
        <v>15390</v>
      </c>
      <c r="C9937" s="1154" t="s">
        <v>763</v>
      </c>
      <c r="D9937" s="1156">
        <v>3.73</v>
      </c>
    </row>
    <row r="9938" spans="1:4" ht="11.85" hidden="1" customHeight="1" outlineLevel="3">
      <c r="A9938" s="1154" t="s">
        <v>15391</v>
      </c>
      <c r="B9938" s="1158" t="s">
        <v>15392</v>
      </c>
      <c r="C9938" s="1154" t="s">
        <v>763</v>
      </c>
      <c r="D9938" s="1156">
        <v>2.69</v>
      </c>
    </row>
    <row r="9939" spans="1:4" ht="11.85" hidden="1" customHeight="1" outlineLevel="3">
      <c r="A9939" s="1154" t="s">
        <v>15393</v>
      </c>
      <c r="B9939" s="1158" t="s">
        <v>15394</v>
      </c>
      <c r="C9939" s="1154" t="s">
        <v>763</v>
      </c>
      <c r="D9939" s="1156">
        <v>2.66</v>
      </c>
    </row>
    <row r="9940" spans="1:4" ht="11.85" hidden="1" customHeight="1" outlineLevel="3">
      <c r="A9940" s="1154" t="s">
        <v>15395</v>
      </c>
      <c r="B9940" s="1158" t="s">
        <v>15396</v>
      </c>
      <c r="C9940" s="1154" t="s">
        <v>763</v>
      </c>
      <c r="D9940" s="1156">
        <v>3.2</v>
      </c>
    </row>
    <row r="9941" spans="1:4" ht="11.85" hidden="1" customHeight="1" outlineLevel="3">
      <c r="A9941" s="1154" t="s">
        <v>15397</v>
      </c>
      <c r="B9941" s="1158" t="s">
        <v>15398</v>
      </c>
      <c r="C9941" s="1154" t="s">
        <v>763</v>
      </c>
      <c r="D9941" s="1156">
        <v>4.59</v>
      </c>
    </row>
    <row r="9942" spans="1:4" ht="11.85" hidden="1" customHeight="1" outlineLevel="3">
      <c r="A9942" s="1154" t="s">
        <v>15399</v>
      </c>
      <c r="B9942" s="1158" t="s">
        <v>15400</v>
      </c>
      <c r="C9942" s="1154" t="s">
        <v>763</v>
      </c>
      <c r="D9942" s="1156">
        <v>3.49</v>
      </c>
    </row>
    <row r="9943" spans="1:4" ht="11.85" hidden="1" customHeight="1" outlineLevel="3">
      <c r="A9943" s="1154" t="s">
        <v>15401</v>
      </c>
      <c r="B9943" s="1158" t="s">
        <v>15402</v>
      </c>
      <c r="C9943" s="1154" t="s">
        <v>763</v>
      </c>
      <c r="D9943" s="1156">
        <v>3.04</v>
      </c>
    </row>
    <row r="9944" spans="1:4" ht="11.85" hidden="1" customHeight="1" outlineLevel="2" collapsed="1">
      <c r="A9944" s="1140"/>
      <c r="B9944" s="1143" t="s">
        <v>15403</v>
      </c>
      <c r="C9944" s="1140"/>
      <c r="D9944" s="1141">
        <v>6.94</v>
      </c>
    </row>
    <row r="9945" spans="1:4" ht="11.85" hidden="1" customHeight="1" outlineLevel="3">
      <c r="A9945" s="1154" t="s">
        <v>15404</v>
      </c>
      <c r="B9945" s="1158" t="s">
        <v>15405</v>
      </c>
      <c r="C9945" s="1154" t="s">
        <v>763</v>
      </c>
      <c r="D9945" s="1156">
        <v>2.56</v>
      </c>
    </row>
    <row r="9946" spans="1:4" ht="11.85" hidden="1" customHeight="1" outlineLevel="3">
      <c r="A9946" s="1154" t="s">
        <v>15406</v>
      </c>
      <c r="B9946" s="1158" t="s">
        <v>15407</v>
      </c>
      <c r="C9946" s="1154" t="s">
        <v>763</v>
      </c>
      <c r="D9946" s="1156">
        <v>4.43</v>
      </c>
    </row>
    <row r="9947" spans="1:4" ht="11.85" hidden="1" customHeight="1" outlineLevel="3">
      <c r="A9947" s="1154" t="s">
        <v>15408</v>
      </c>
      <c r="B9947" s="1158" t="s">
        <v>15409</v>
      </c>
      <c r="C9947" s="1154" t="s">
        <v>763</v>
      </c>
      <c r="D9947" s="1156">
        <v>3.17</v>
      </c>
    </row>
    <row r="9948" spans="1:4" ht="11.85" hidden="1" customHeight="1" outlineLevel="3">
      <c r="A9948" s="1154" t="s">
        <v>15410</v>
      </c>
      <c r="B9948" s="1158" t="s">
        <v>15411</v>
      </c>
      <c r="C9948" s="1154" t="s">
        <v>763</v>
      </c>
      <c r="D9948" s="1156">
        <v>2.91</v>
      </c>
    </row>
    <row r="9949" spans="1:4" ht="11.85" hidden="1" customHeight="1" outlineLevel="3">
      <c r="A9949" s="1154" t="s">
        <v>15412</v>
      </c>
      <c r="B9949" s="1158" t="s">
        <v>15413</v>
      </c>
      <c r="C9949" s="1154" t="s">
        <v>763</v>
      </c>
      <c r="D9949" s="1156">
        <v>4.53</v>
      </c>
    </row>
    <row r="9950" spans="1:4" ht="11.85" hidden="1" customHeight="1" outlineLevel="3">
      <c r="A9950" s="1154" t="s">
        <v>15414</v>
      </c>
      <c r="B9950" s="1158" t="s">
        <v>15415</v>
      </c>
      <c r="C9950" s="1154" t="s">
        <v>763</v>
      </c>
      <c r="D9950" s="1156">
        <v>3.79</v>
      </c>
    </row>
    <row r="9951" spans="1:4" ht="11.85" hidden="1" customHeight="1" outlineLevel="3">
      <c r="A9951" s="1154" t="s">
        <v>15416</v>
      </c>
      <c r="B9951" s="1158" t="s">
        <v>15417</v>
      </c>
      <c r="C9951" s="1154" t="s">
        <v>763</v>
      </c>
      <c r="D9951" s="1156">
        <v>3.04</v>
      </c>
    </row>
    <row r="9952" spans="1:4" ht="11.85" hidden="1" customHeight="1" outlineLevel="3">
      <c r="A9952" s="1154" t="s">
        <v>15418</v>
      </c>
      <c r="B9952" s="1158" t="s">
        <v>15419</v>
      </c>
      <c r="C9952" s="1154" t="s">
        <v>763</v>
      </c>
      <c r="D9952" s="1156">
        <v>4.93</v>
      </c>
    </row>
    <row r="9953" spans="1:4" ht="11.85" hidden="1" customHeight="1" outlineLevel="3">
      <c r="A9953" s="1154" t="s">
        <v>15420</v>
      </c>
      <c r="B9953" s="1158" t="s">
        <v>15421</v>
      </c>
      <c r="C9953" s="1154" t="s">
        <v>763</v>
      </c>
      <c r="D9953" s="1156">
        <v>3.78</v>
      </c>
    </row>
    <row r="9954" spans="1:4" ht="11.85" hidden="1" customHeight="1" outlineLevel="3">
      <c r="A9954" s="1154" t="s">
        <v>15422</v>
      </c>
      <c r="B9954" s="1158" t="s">
        <v>15423</v>
      </c>
      <c r="C9954" s="1154" t="s">
        <v>763</v>
      </c>
      <c r="D9954" s="1156">
        <v>3.71</v>
      </c>
    </row>
    <row r="9955" spans="1:4" ht="11.85" hidden="1" customHeight="1" outlineLevel="3">
      <c r="A9955" s="1154" t="s">
        <v>15424</v>
      </c>
      <c r="B9955" s="1158" t="s">
        <v>15425</v>
      </c>
      <c r="C9955" s="1154" t="s">
        <v>763</v>
      </c>
      <c r="D9955" s="1156">
        <v>5.98</v>
      </c>
    </row>
    <row r="9956" spans="1:4" ht="11.85" hidden="1" customHeight="1" outlineLevel="3">
      <c r="A9956" s="1154" t="s">
        <v>15426</v>
      </c>
      <c r="B9956" s="1158" t="s">
        <v>15427</v>
      </c>
      <c r="C9956" s="1154" t="s">
        <v>763</v>
      </c>
      <c r="D9956" s="1156">
        <v>4.3</v>
      </c>
    </row>
    <row r="9957" spans="1:4" ht="11.85" hidden="1" customHeight="1" outlineLevel="3">
      <c r="A9957" s="1154" t="s">
        <v>15428</v>
      </c>
      <c r="B9957" s="1158" t="s">
        <v>15429</v>
      </c>
      <c r="C9957" s="1154" t="s">
        <v>763</v>
      </c>
      <c r="D9957" s="1156">
        <v>3.6</v>
      </c>
    </row>
    <row r="9958" spans="1:4" ht="11.85" hidden="1" customHeight="1" outlineLevel="3">
      <c r="A9958" s="1154" t="s">
        <v>15430</v>
      </c>
      <c r="B9958" s="1158" t="s">
        <v>15431</v>
      </c>
      <c r="C9958" s="1154" t="s">
        <v>763</v>
      </c>
      <c r="D9958" s="1156">
        <v>5.89</v>
      </c>
    </row>
    <row r="9959" spans="1:4" ht="11.85" hidden="1" customHeight="1" outlineLevel="3">
      <c r="A9959" s="1154" t="s">
        <v>15432</v>
      </c>
      <c r="B9959" s="1158" t="s">
        <v>15433</v>
      </c>
      <c r="C9959" s="1154" t="s">
        <v>763</v>
      </c>
      <c r="D9959" s="1156">
        <v>4.9800000000000004</v>
      </c>
    </row>
    <row r="9960" spans="1:4" ht="11.85" hidden="1" customHeight="1" outlineLevel="3">
      <c r="A9960" s="1154" t="s">
        <v>15434</v>
      </c>
      <c r="B9960" s="1158" t="s">
        <v>15435</v>
      </c>
      <c r="C9960" s="1154" t="s">
        <v>763</v>
      </c>
      <c r="D9960" s="1156">
        <v>4.16</v>
      </c>
    </row>
    <row r="9961" spans="1:4" ht="11.85" hidden="1" customHeight="1" outlineLevel="3">
      <c r="A9961" s="1154" t="s">
        <v>15436</v>
      </c>
      <c r="B9961" s="1158" t="s">
        <v>15437</v>
      </c>
      <c r="C9961" s="1154" t="s">
        <v>763</v>
      </c>
      <c r="D9961" s="1156">
        <v>6.94</v>
      </c>
    </row>
    <row r="9962" spans="1:4" ht="11.85" hidden="1" customHeight="1" outlineLevel="3">
      <c r="A9962" s="1154" t="s">
        <v>15438</v>
      </c>
      <c r="B9962" s="1158" t="s">
        <v>15439</v>
      </c>
      <c r="C9962" s="1154" t="s">
        <v>763</v>
      </c>
      <c r="D9962" s="1156">
        <v>5.23</v>
      </c>
    </row>
    <row r="9963" spans="1:4" ht="11.85" hidden="1" customHeight="1" outlineLevel="2" collapsed="1">
      <c r="A9963" s="1140"/>
      <c r="B9963" s="1143" t="s">
        <v>15440</v>
      </c>
      <c r="C9963" s="1140"/>
      <c r="D9963" s="1141">
        <v>9.09</v>
      </c>
    </row>
    <row r="9964" spans="1:4" ht="11.85" hidden="1" customHeight="1" outlineLevel="3">
      <c r="A9964" s="1154" t="s">
        <v>15441</v>
      </c>
      <c r="B9964" s="1158" t="s">
        <v>15442</v>
      </c>
      <c r="C9964" s="1154" t="s">
        <v>763</v>
      </c>
      <c r="D9964" s="1156">
        <v>4.99</v>
      </c>
    </row>
    <row r="9965" spans="1:4" ht="11.85" hidden="1" customHeight="1" outlineLevel="3">
      <c r="A9965" s="1154" t="s">
        <v>15443</v>
      </c>
      <c r="B9965" s="1158" t="s">
        <v>15444</v>
      </c>
      <c r="C9965" s="1154" t="s">
        <v>763</v>
      </c>
      <c r="D9965" s="1156">
        <v>5.54</v>
      </c>
    </row>
    <row r="9966" spans="1:4" ht="11.85" hidden="1" customHeight="1" outlineLevel="3">
      <c r="A9966" s="1154" t="s">
        <v>15445</v>
      </c>
      <c r="B9966" s="1158" t="s">
        <v>15446</v>
      </c>
      <c r="C9966" s="1154" t="s">
        <v>763</v>
      </c>
      <c r="D9966" s="1156">
        <v>5.65</v>
      </c>
    </row>
    <row r="9967" spans="1:4" ht="11.85" hidden="1" customHeight="1" outlineLevel="3">
      <c r="A9967" s="1154" t="s">
        <v>15447</v>
      </c>
      <c r="B9967" s="1158" t="s">
        <v>15448</v>
      </c>
      <c r="C9967" s="1154" t="s">
        <v>763</v>
      </c>
      <c r="D9967" s="1156">
        <v>6.53</v>
      </c>
    </row>
    <row r="9968" spans="1:4" ht="11.85" hidden="1" customHeight="1" outlineLevel="3">
      <c r="A9968" s="1154" t="s">
        <v>15449</v>
      </c>
      <c r="B9968" s="1158" t="s">
        <v>15450</v>
      </c>
      <c r="C9968" s="1154" t="s">
        <v>763</v>
      </c>
      <c r="D9968" s="1156">
        <v>5.14</v>
      </c>
    </row>
    <row r="9969" spans="1:4" ht="11.85" hidden="1" customHeight="1" outlineLevel="3">
      <c r="A9969" s="1154" t="s">
        <v>15451</v>
      </c>
      <c r="B9969" s="1158" t="s">
        <v>15452</v>
      </c>
      <c r="C9969" s="1154" t="s">
        <v>763</v>
      </c>
      <c r="D9969" s="1156">
        <v>5.38</v>
      </c>
    </row>
    <row r="9970" spans="1:4" ht="11.85" hidden="1" customHeight="1" outlineLevel="3">
      <c r="A9970" s="1154" t="s">
        <v>15453</v>
      </c>
      <c r="B9970" s="1158" t="s">
        <v>15454</v>
      </c>
      <c r="C9970" s="1154" t="s">
        <v>763</v>
      </c>
      <c r="D9970" s="1156">
        <v>5.81</v>
      </c>
    </row>
    <row r="9971" spans="1:4" ht="11.85" hidden="1" customHeight="1" outlineLevel="3">
      <c r="A9971" s="1154" t="s">
        <v>15455</v>
      </c>
      <c r="B9971" s="1158" t="s">
        <v>15456</v>
      </c>
      <c r="C9971" s="1154" t="s">
        <v>763</v>
      </c>
      <c r="D9971" s="1156">
        <v>5.36</v>
      </c>
    </row>
    <row r="9972" spans="1:4" ht="11.85" hidden="1" customHeight="1" outlineLevel="3">
      <c r="A9972" s="1154" t="s">
        <v>15457</v>
      </c>
      <c r="B9972" s="1158" t="s">
        <v>15458</v>
      </c>
      <c r="C9972" s="1154" t="s">
        <v>763</v>
      </c>
      <c r="D9972" s="1156">
        <v>7.34</v>
      </c>
    </row>
    <row r="9973" spans="1:4" ht="11.85" hidden="1" customHeight="1" outlineLevel="3">
      <c r="A9973" s="1154" t="s">
        <v>15459</v>
      </c>
      <c r="B9973" s="1158" t="s">
        <v>15460</v>
      </c>
      <c r="C9973" s="1154" t="s">
        <v>763</v>
      </c>
      <c r="D9973" s="1156">
        <v>5.25</v>
      </c>
    </row>
    <row r="9974" spans="1:4" ht="11.85" hidden="1" customHeight="1" outlineLevel="3">
      <c r="A9974" s="1154" t="s">
        <v>15461</v>
      </c>
      <c r="B9974" s="1158" t="s">
        <v>15462</v>
      </c>
      <c r="C9974" s="1154" t="s">
        <v>763</v>
      </c>
      <c r="D9974" s="1156">
        <v>5.6</v>
      </c>
    </row>
    <row r="9975" spans="1:4" ht="11.85" hidden="1" customHeight="1" outlineLevel="3">
      <c r="A9975" s="1154" t="s">
        <v>15463</v>
      </c>
      <c r="B9975" s="1158" t="s">
        <v>15464</v>
      </c>
      <c r="C9975" s="1154" t="s">
        <v>763</v>
      </c>
      <c r="D9975" s="1156">
        <v>5.65</v>
      </c>
    </row>
    <row r="9976" spans="1:4" ht="11.85" hidden="1" customHeight="1" outlineLevel="3">
      <c r="A9976" s="1154" t="s">
        <v>15465</v>
      </c>
      <c r="B9976" s="1158" t="s">
        <v>15466</v>
      </c>
      <c r="C9976" s="1154" t="s">
        <v>763</v>
      </c>
      <c r="D9976" s="1156">
        <v>5.9</v>
      </c>
    </row>
    <row r="9977" spans="1:4" ht="11.85" hidden="1" customHeight="1" outlineLevel="3">
      <c r="A9977" s="1154" t="s">
        <v>15467</v>
      </c>
      <c r="B9977" s="1158" t="s">
        <v>15468</v>
      </c>
      <c r="C9977" s="1154" t="s">
        <v>763</v>
      </c>
      <c r="D9977" s="1156">
        <v>7.9</v>
      </c>
    </row>
    <row r="9978" spans="1:4" ht="11.85" hidden="1" customHeight="1" outlineLevel="3">
      <c r="A9978" s="1154" t="s">
        <v>15469</v>
      </c>
      <c r="B9978" s="1158" t="s">
        <v>15470</v>
      </c>
      <c r="C9978" s="1154" t="s">
        <v>763</v>
      </c>
      <c r="D9978" s="1156">
        <v>5.6</v>
      </c>
    </row>
    <row r="9979" spans="1:4" ht="11.85" hidden="1" customHeight="1" outlineLevel="3">
      <c r="A9979" s="1154" t="s">
        <v>15471</v>
      </c>
      <c r="B9979" s="1158" t="s">
        <v>15472</v>
      </c>
      <c r="C9979" s="1154" t="s">
        <v>763</v>
      </c>
      <c r="D9979" s="1156">
        <v>6.91</v>
      </c>
    </row>
    <row r="9980" spans="1:4" ht="11.85" hidden="1" customHeight="1" outlineLevel="3">
      <c r="A9980" s="1154" t="s">
        <v>15473</v>
      </c>
      <c r="B9980" s="1158" t="s">
        <v>15474</v>
      </c>
      <c r="C9980" s="1154" t="s">
        <v>763</v>
      </c>
      <c r="D9980" s="1156">
        <v>6.6</v>
      </c>
    </row>
    <row r="9981" spans="1:4" ht="11.85" hidden="1" customHeight="1" outlineLevel="3">
      <c r="A9981" s="1154" t="s">
        <v>15475</v>
      </c>
      <c r="B9981" s="1158" t="s">
        <v>15476</v>
      </c>
      <c r="C9981" s="1154" t="s">
        <v>763</v>
      </c>
      <c r="D9981" s="1156">
        <v>6.3</v>
      </c>
    </row>
    <row r="9982" spans="1:4" ht="11.85" hidden="1" customHeight="1" outlineLevel="3">
      <c r="A9982" s="1154" t="s">
        <v>15477</v>
      </c>
      <c r="B9982" s="1158" t="s">
        <v>15478</v>
      </c>
      <c r="C9982" s="1154" t="s">
        <v>763</v>
      </c>
      <c r="D9982" s="1156">
        <v>8.8800000000000008</v>
      </c>
    </row>
    <row r="9983" spans="1:4" ht="11.85" hidden="1" customHeight="1" outlineLevel="3">
      <c r="A9983" s="1154" t="s">
        <v>15479</v>
      </c>
      <c r="B9983" s="1158" t="s">
        <v>15480</v>
      </c>
      <c r="C9983" s="1154" t="s">
        <v>763</v>
      </c>
      <c r="D9983" s="1156">
        <v>7.04</v>
      </c>
    </row>
    <row r="9984" spans="1:4" ht="11.85" hidden="1" customHeight="1" outlineLevel="3">
      <c r="A9984" s="1154" t="s">
        <v>15481</v>
      </c>
      <c r="B9984" s="1158" t="s">
        <v>15482</v>
      </c>
      <c r="C9984" s="1154" t="s">
        <v>763</v>
      </c>
      <c r="D9984" s="1156">
        <v>7.06</v>
      </c>
    </row>
    <row r="9985" spans="1:4" ht="11.85" hidden="1" customHeight="1" outlineLevel="3">
      <c r="A9985" s="1154" t="s">
        <v>15483</v>
      </c>
      <c r="B9985" s="1158" t="s">
        <v>15484</v>
      </c>
      <c r="C9985" s="1154" t="s">
        <v>763</v>
      </c>
      <c r="D9985" s="1156">
        <v>6.86</v>
      </c>
    </row>
    <row r="9986" spans="1:4" ht="11.85" hidden="1" customHeight="1" outlineLevel="3">
      <c r="A9986" s="1154" t="s">
        <v>15485</v>
      </c>
      <c r="B9986" s="1158" t="s">
        <v>15486</v>
      </c>
      <c r="C9986" s="1154" t="s">
        <v>763</v>
      </c>
      <c r="D9986" s="1156">
        <v>7.15</v>
      </c>
    </row>
    <row r="9987" spans="1:4" ht="11.85" hidden="1" customHeight="1" outlineLevel="3">
      <c r="A9987" s="1154" t="s">
        <v>15487</v>
      </c>
      <c r="B9987" s="1158" t="s">
        <v>15488</v>
      </c>
      <c r="C9987" s="1154" t="s">
        <v>763</v>
      </c>
      <c r="D9987" s="1156">
        <v>9.09</v>
      </c>
    </row>
    <row r="9988" spans="1:4" ht="11.85" hidden="1" customHeight="1" outlineLevel="3">
      <c r="A9988" s="1154" t="s">
        <v>15489</v>
      </c>
      <c r="B9988" s="1158" t="s">
        <v>15490</v>
      </c>
      <c r="C9988" s="1154" t="s">
        <v>763</v>
      </c>
      <c r="D9988" s="1156">
        <v>6.98</v>
      </c>
    </row>
    <row r="9989" spans="1:4" ht="11.85" hidden="1" customHeight="1" outlineLevel="2" collapsed="1">
      <c r="A9989" s="1140"/>
      <c r="B9989" s="1143" t="s">
        <v>15491</v>
      </c>
      <c r="C9989" s="1140"/>
      <c r="D9989" s="1141">
        <v>6.48</v>
      </c>
    </row>
    <row r="9990" spans="1:4" ht="11.85" hidden="1" customHeight="1" outlineLevel="3">
      <c r="A9990" s="1154" t="s">
        <v>15492</v>
      </c>
      <c r="B9990" s="1158" t="s">
        <v>15493</v>
      </c>
      <c r="C9990" s="1154" t="s">
        <v>763</v>
      </c>
      <c r="D9990" s="1156">
        <v>2.46</v>
      </c>
    </row>
    <row r="9991" spans="1:4" ht="11.85" hidden="1" customHeight="1" outlineLevel="3">
      <c r="A9991" s="1154" t="s">
        <v>15494</v>
      </c>
      <c r="B9991" s="1158" t="s">
        <v>15495</v>
      </c>
      <c r="C9991" s="1154" t="s">
        <v>763</v>
      </c>
      <c r="D9991" s="1156">
        <v>2.46</v>
      </c>
    </row>
    <row r="9992" spans="1:4" ht="11.85" hidden="1" customHeight="1" outlineLevel="3">
      <c r="A9992" s="1154" t="s">
        <v>15496</v>
      </c>
      <c r="B9992" s="1158" t="s">
        <v>15497</v>
      </c>
      <c r="C9992" s="1154" t="s">
        <v>763</v>
      </c>
      <c r="D9992" s="1156">
        <v>3.63</v>
      </c>
    </row>
    <row r="9993" spans="1:4" ht="11.85" hidden="1" customHeight="1" outlineLevel="3">
      <c r="A9993" s="1154" t="s">
        <v>15498</v>
      </c>
      <c r="B9993" s="1158" t="s">
        <v>15499</v>
      </c>
      <c r="C9993" s="1154" t="s">
        <v>763</v>
      </c>
      <c r="D9993" s="1156">
        <v>3.49</v>
      </c>
    </row>
    <row r="9994" spans="1:4" ht="11.85" hidden="1" customHeight="1" outlineLevel="3">
      <c r="A9994" s="1154" t="s">
        <v>15500</v>
      </c>
      <c r="B9994" s="1158" t="s">
        <v>15501</v>
      </c>
      <c r="C9994" s="1154" t="s">
        <v>763</v>
      </c>
      <c r="D9994" s="1156">
        <v>2.75</v>
      </c>
    </row>
    <row r="9995" spans="1:4" ht="11.85" hidden="1" customHeight="1" outlineLevel="3">
      <c r="A9995" s="1154" t="s">
        <v>15502</v>
      </c>
      <c r="B9995" s="1158" t="s">
        <v>15503</v>
      </c>
      <c r="C9995" s="1154" t="s">
        <v>763</v>
      </c>
      <c r="D9995" s="1156">
        <v>2.48</v>
      </c>
    </row>
    <row r="9996" spans="1:4" ht="11.85" hidden="1" customHeight="1" outlineLevel="3">
      <c r="A9996" s="1154" t="s">
        <v>15504</v>
      </c>
      <c r="B9996" s="1158" t="s">
        <v>15505</v>
      </c>
      <c r="C9996" s="1154" t="s">
        <v>763</v>
      </c>
      <c r="D9996" s="1156">
        <v>2.74</v>
      </c>
    </row>
    <row r="9997" spans="1:4" ht="11.85" hidden="1" customHeight="1" outlineLevel="3">
      <c r="A9997" s="1154" t="s">
        <v>15506</v>
      </c>
      <c r="B9997" s="1158" t="s">
        <v>15507</v>
      </c>
      <c r="C9997" s="1154" t="s">
        <v>763</v>
      </c>
      <c r="D9997" s="1156">
        <v>2.72</v>
      </c>
    </row>
    <row r="9998" spans="1:4" ht="11.85" hidden="1" customHeight="1" outlineLevel="3">
      <c r="A9998" s="1154" t="s">
        <v>15508</v>
      </c>
      <c r="B9998" s="1158" t="s">
        <v>15509</v>
      </c>
      <c r="C9998" s="1154" t="s">
        <v>763</v>
      </c>
      <c r="D9998" s="1156">
        <v>3.9</v>
      </c>
    </row>
    <row r="9999" spans="1:4" ht="11.85" hidden="1" customHeight="1" outlineLevel="3">
      <c r="A9999" s="1154" t="s">
        <v>15510</v>
      </c>
      <c r="B9999" s="1158" t="s">
        <v>15511</v>
      </c>
      <c r="C9999" s="1154" t="s">
        <v>763</v>
      </c>
      <c r="D9999" s="1156">
        <v>3.87</v>
      </c>
    </row>
    <row r="10000" spans="1:4" ht="11.85" hidden="1" customHeight="1" outlineLevel="3">
      <c r="A10000" s="1154" t="s">
        <v>15512</v>
      </c>
      <c r="B10000" s="1158" t="s">
        <v>15513</v>
      </c>
      <c r="C10000" s="1154" t="s">
        <v>763</v>
      </c>
      <c r="D10000" s="1156">
        <v>2.77</v>
      </c>
    </row>
    <row r="10001" spans="1:4" ht="11.85" hidden="1" customHeight="1" outlineLevel="3">
      <c r="A10001" s="1154" t="s">
        <v>15514</v>
      </c>
      <c r="B10001" s="1158" t="s">
        <v>15515</v>
      </c>
      <c r="C10001" s="1154" t="s">
        <v>763</v>
      </c>
      <c r="D10001" s="1156">
        <v>2.74</v>
      </c>
    </row>
    <row r="10002" spans="1:4" ht="11.85" hidden="1" customHeight="1" outlineLevel="3">
      <c r="A10002" s="1154" t="s">
        <v>15516</v>
      </c>
      <c r="B10002" s="1158" t="s">
        <v>15517</v>
      </c>
      <c r="C10002" s="1154" t="s">
        <v>763</v>
      </c>
      <c r="D10002" s="1156">
        <v>3.26</v>
      </c>
    </row>
    <row r="10003" spans="1:4" ht="11.85" hidden="1" customHeight="1" outlineLevel="3">
      <c r="A10003" s="1154" t="s">
        <v>15518</v>
      </c>
      <c r="B10003" s="1158" t="s">
        <v>15519</v>
      </c>
      <c r="C10003" s="1154" t="s">
        <v>763</v>
      </c>
      <c r="D10003" s="1156">
        <v>3.28</v>
      </c>
    </row>
    <row r="10004" spans="1:4" ht="11.85" hidden="1" customHeight="1" outlineLevel="3">
      <c r="A10004" s="1154" t="s">
        <v>15520</v>
      </c>
      <c r="B10004" s="1158" t="s">
        <v>15521</v>
      </c>
      <c r="C10004" s="1154" t="s">
        <v>763</v>
      </c>
      <c r="D10004" s="1156">
        <v>4.83</v>
      </c>
    </row>
    <row r="10005" spans="1:4" ht="11.85" hidden="1" customHeight="1" outlineLevel="3">
      <c r="A10005" s="1154" t="s">
        <v>15522</v>
      </c>
      <c r="B10005" s="1158" t="s">
        <v>15523</v>
      </c>
      <c r="C10005" s="1154" t="s">
        <v>763</v>
      </c>
      <c r="D10005" s="1156">
        <v>4.43</v>
      </c>
    </row>
    <row r="10006" spans="1:4" ht="11.85" hidden="1" customHeight="1" outlineLevel="3">
      <c r="A10006" s="1154" t="s">
        <v>15524</v>
      </c>
      <c r="B10006" s="1158" t="s">
        <v>15525</v>
      </c>
      <c r="C10006" s="1154" t="s">
        <v>763</v>
      </c>
      <c r="D10006" s="1156">
        <v>3.33</v>
      </c>
    </row>
    <row r="10007" spans="1:4" ht="11.85" hidden="1" customHeight="1" outlineLevel="3">
      <c r="A10007" s="1154" t="s">
        <v>15526</v>
      </c>
      <c r="B10007" s="1158" t="s">
        <v>15527</v>
      </c>
      <c r="C10007" s="1154" t="s">
        <v>763</v>
      </c>
      <c r="D10007" s="1156">
        <v>3.3</v>
      </c>
    </row>
    <row r="10008" spans="1:4" ht="11.85" hidden="1" customHeight="1" outlineLevel="3">
      <c r="A10008" s="1154" t="s">
        <v>15528</v>
      </c>
      <c r="B10008" s="1158" t="s">
        <v>15529</v>
      </c>
      <c r="C10008" s="1154" t="s">
        <v>763</v>
      </c>
      <c r="D10008" s="1156">
        <v>3.84</v>
      </c>
    </row>
    <row r="10009" spans="1:4" ht="11.85" hidden="1" customHeight="1" outlineLevel="3">
      <c r="A10009" s="1154" t="s">
        <v>15530</v>
      </c>
      <c r="B10009" s="1158" t="s">
        <v>15531</v>
      </c>
      <c r="C10009" s="1154" t="s">
        <v>763</v>
      </c>
      <c r="D10009" s="1156">
        <v>3.58</v>
      </c>
    </row>
    <row r="10010" spans="1:4" ht="11.85" hidden="1" customHeight="1" outlineLevel="3">
      <c r="A10010" s="1154" t="s">
        <v>15532</v>
      </c>
      <c r="B10010" s="1158" t="s">
        <v>15533</v>
      </c>
      <c r="C10010" s="1154" t="s">
        <v>763</v>
      </c>
      <c r="D10010" s="1156">
        <v>5.57</v>
      </c>
    </row>
    <row r="10011" spans="1:4" ht="11.85" hidden="1" customHeight="1" outlineLevel="3">
      <c r="A10011" s="1154" t="s">
        <v>15534</v>
      </c>
      <c r="B10011" s="1158" t="s">
        <v>15535</v>
      </c>
      <c r="C10011" s="1154" t="s">
        <v>763</v>
      </c>
      <c r="D10011" s="1156">
        <v>4.75</v>
      </c>
    </row>
    <row r="10012" spans="1:4" ht="11.85" hidden="1" customHeight="1" outlineLevel="3">
      <c r="A10012" s="1154" t="s">
        <v>15536</v>
      </c>
      <c r="B10012" s="1158" t="s">
        <v>15537</v>
      </c>
      <c r="C10012" s="1154" t="s">
        <v>763</v>
      </c>
      <c r="D10012" s="1156">
        <v>3.63</v>
      </c>
    </row>
    <row r="10013" spans="1:4" ht="11.85" hidden="1" customHeight="1" outlineLevel="3">
      <c r="A10013" s="1154" t="s">
        <v>15538</v>
      </c>
      <c r="B10013" s="1158" t="s">
        <v>15539</v>
      </c>
      <c r="C10013" s="1154" t="s">
        <v>763</v>
      </c>
      <c r="D10013" s="1156">
        <v>3.62</v>
      </c>
    </row>
    <row r="10014" spans="1:4" ht="11.85" hidden="1" customHeight="1" outlineLevel="3">
      <c r="A10014" s="1154" t="s">
        <v>15540</v>
      </c>
      <c r="B10014" s="1158" t="s">
        <v>15541</v>
      </c>
      <c r="C10014" s="1154" t="s">
        <v>763</v>
      </c>
      <c r="D10014" s="1156">
        <v>4.13</v>
      </c>
    </row>
    <row r="10015" spans="1:4" ht="11.85" hidden="1" customHeight="1" outlineLevel="3">
      <c r="A10015" s="1154" t="s">
        <v>15542</v>
      </c>
      <c r="B10015" s="1158" t="s">
        <v>15543</v>
      </c>
      <c r="C10015" s="1154" t="s">
        <v>763</v>
      </c>
      <c r="D10015" s="1156">
        <v>3.89</v>
      </c>
    </row>
    <row r="10016" spans="1:4" ht="11.85" hidden="1" customHeight="1" outlineLevel="3">
      <c r="A10016" s="1154" t="s">
        <v>15544</v>
      </c>
      <c r="B10016" s="1158" t="s">
        <v>15545</v>
      </c>
      <c r="C10016" s="1154" t="s">
        <v>763</v>
      </c>
      <c r="D10016" s="1156">
        <v>6.48</v>
      </c>
    </row>
    <row r="10017" spans="1:4" ht="11.85" hidden="1" customHeight="1" outlineLevel="3">
      <c r="A10017" s="1154" t="s">
        <v>15546</v>
      </c>
      <c r="B10017" s="1158" t="s">
        <v>15547</v>
      </c>
      <c r="C10017" s="1154" t="s">
        <v>763</v>
      </c>
      <c r="D10017" s="1156">
        <v>5.52</v>
      </c>
    </row>
    <row r="10018" spans="1:4" ht="11.85" hidden="1" customHeight="1" outlineLevel="3">
      <c r="A10018" s="1154" t="s">
        <v>15548</v>
      </c>
      <c r="B10018" s="1158" t="s">
        <v>15549</v>
      </c>
      <c r="C10018" s="1154" t="s">
        <v>763</v>
      </c>
      <c r="D10018" s="1156">
        <v>4.1399999999999997</v>
      </c>
    </row>
    <row r="10019" spans="1:4" ht="11.85" hidden="1" customHeight="1" outlineLevel="3">
      <c r="A10019" s="1154" t="s">
        <v>15550</v>
      </c>
      <c r="B10019" s="1158" t="s">
        <v>15551</v>
      </c>
      <c r="C10019" s="1154" t="s">
        <v>763</v>
      </c>
      <c r="D10019" s="1156">
        <v>4.13</v>
      </c>
    </row>
    <row r="10020" spans="1:4" ht="11.85" hidden="1" customHeight="1" outlineLevel="2" collapsed="1">
      <c r="A10020" s="1140"/>
      <c r="B10020" s="1143" t="s">
        <v>15552</v>
      </c>
      <c r="C10020" s="1140"/>
      <c r="D10020" s="1141">
        <v>6.62</v>
      </c>
    </row>
    <row r="10021" spans="1:4" ht="11.85" hidden="1" customHeight="1" outlineLevel="3">
      <c r="A10021" s="1154" t="s">
        <v>15553</v>
      </c>
      <c r="B10021" s="1158" t="s">
        <v>15554</v>
      </c>
      <c r="C10021" s="1154" t="s">
        <v>763</v>
      </c>
      <c r="D10021" s="1156">
        <v>4.8600000000000003</v>
      </c>
    </row>
    <row r="10022" spans="1:4" ht="11.85" hidden="1" customHeight="1" outlineLevel="3">
      <c r="A10022" s="1154" t="s">
        <v>15555</v>
      </c>
      <c r="B10022" s="1158" t="s">
        <v>15556</v>
      </c>
      <c r="C10022" s="1154" t="s">
        <v>763</v>
      </c>
      <c r="D10022" s="1156">
        <v>4.4800000000000004</v>
      </c>
    </row>
    <row r="10023" spans="1:4" ht="11.85" hidden="1" customHeight="1" outlineLevel="3">
      <c r="A10023" s="1154" t="s">
        <v>15557</v>
      </c>
      <c r="B10023" s="1158" t="s">
        <v>15558</v>
      </c>
      <c r="C10023" s="1154" t="s">
        <v>763</v>
      </c>
      <c r="D10023" s="1156">
        <v>6.62</v>
      </c>
    </row>
    <row r="10024" spans="1:4" ht="11.85" hidden="1" customHeight="1" outlineLevel="3">
      <c r="A10024" s="1154" t="s">
        <v>15559</v>
      </c>
      <c r="B10024" s="1158" t="s">
        <v>15560</v>
      </c>
      <c r="C10024" s="1154" t="s">
        <v>763</v>
      </c>
      <c r="D10024" s="1156">
        <v>5.86</v>
      </c>
    </row>
    <row r="10025" spans="1:4" ht="11.85" hidden="1" customHeight="1" outlineLevel="2" collapsed="1">
      <c r="A10025" s="1140"/>
      <c r="B10025" s="1143" t="s">
        <v>15561</v>
      </c>
      <c r="C10025" s="1140"/>
      <c r="D10025" s="1141">
        <v>4.3499999999999996</v>
      </c>
    </row>
    <row r="10026" spans="1:4" ht="11.85" hidden="1" customHeight="1" outlineLevel="3">
      <c r="A10026" s="1154" t="s">
        <v>15562</v>
      </c>
      <c r="B10026" s="1158" t="s">
        <v>15563</v>
      </c>
      <c r="C10026" s="1154" t="s">
        <v>763</v>
      </c>
      <c r="D10026" s="1156">
        <v>0.28999999999999998</v>
      </c>
    </row>
    <row r="10027" spans="1:4" ht="11.85" hidden="1" customHeight="1" outlineLevel="3">
      <c r="A10027" s="1154" t="s">
        <v>15564</v>
      </c>
      <c r="B10027" s="1158" t="s">
        <v>15565</v>
      </c>
      <c r="C10027" s="1154" t="s">
        <v>763</v>
      </c>
      <c r="D10027" s="1156">
        <v>0.27</v>
      </c>
    </row>
    <row r="10028" spans="1:4" ht="11.85" hidden="1" customHeight="1" outlineLevel="3">
      <c r="A10028" s="1154" t="s">
        <v>15566</v>
      </c>
      <c r="B10028" s="1158" t="s">
        <v>15567</v>
      </c>
      <c r="C10028" s="1154" t="s">
        <v>763</v>
      </c>
      <c r="D10028" s="1156">
        <v>0.3</v>
      </c>
    </row>
    <row r="10029" spans="1:4" ht="11.85" hidden="1" customHeight="1" outlineLevel="3">
      <c r="A10029" s="1154" t="s">
        <v>15568</v>
      </c>
      <c r="B10029" s="1158" t="s">
        <v>15569</v>
      </c>
      <c r="C10029" s="1154" t="s">
        <v>763</v>
      </c>
      <c r="D10029" s="1156">
        <v>0.3</v>
      </c>
    </row>
    <row r="10030" spans="1:4" ht="11.85" hidden="1" customHeight="1" outlineLevel="3">
      <c r="A10030" s="1154" t="s">
        <v>15570</v>
      </c>
      <c r="B10030" s="1158" t="s">
        <v>15571</v>
      </c>
      <c r="C10030" s="1154" t="s">
        <v>763</v>
      </c>
      <c r="D10030" s="1156">
        <v>0.3</v>
      </c>
    </row>
    <row r="10031" spans="1:4" ht="11.85" hidden="1" customHeight="1" outlineLevel="3">
      <c r="A10031" s="1154" t="s">
        <v>15572</v>
      </c>
      <c r="B10031" s="1158" t="s">
        <v>15573</v>
      </c>
      <c r="C10031" s="1154" t="s">
        <v>763</v>
      </c>
      <c r="D10031" s="1156">
        <v>4.3499999999999996</v>
      </c>
    </row>
    <row r="10032" spans="1:4" ht="11.85" hidden="1" customHeight="1" outlineLevel="3">
      <c r="A10032" s="1154" t="s">
        <v>15574</v>
      </c>
      <c r="B10032" s="1158" t="s">
        <v>15575</v>
      </c>
      <c r="C10032" s="1154" t="s">
        <v>763</v>
      </c>
      <c r="D10032" s="1156">
        <v>4.3</v>
      </c>
    </row>
    <row r="10033" spans="1:4" ht="11.85" hidden="1" customHeight="1" outlineLevel="3">
      <c r="A10033" s="1154" t="s">
        <v>15576</v>
      </c>
      <c r="B10033" s="1158" t="s">
        <v>15577</v>
      </c>
      <c r="C10033" s="1154" t="s">
        <v>763</v>
      </c>
      <c r="D10033" s="1156">
        <v>4.1100000000000003</v>
      </c>
    </row>
    <row r="10034" spans="1:4" ht="11.85" hidden="1" customHeight="1" outlineLevel="2" collapsed="1">
      <c r="A10034" s="1140"/>
      <c r="B10034" s="1143" t="s">
        <v>15578</v>
      </c>
      <c r="C10034" s="1140"/>
      <c r="D10034" s="1141">
        <v>49.74</v>
      </c>
    </row>
    <row r="10035" spans="1:4" ht="11.85" hidden="1" customHeight="1" outlineLevel="3">
      <c r="A10035" s="1154" t="s">
        <v>15579</v>
      </c>
      <c r="B10035" s="1158" t="s">
        <v>15580</v>
      </c>
      <c r="C10035" s="1154" t="s">
        <v>763</v>
      </c>
      <c r="D10035" s="1156">
        <v>35.44</v>
      </c>
    </row>
    <row r="10036" spans="1:4" ht="11.85" hidden="1" customHeight="1" outlineLevel="3">
      <c r="A10036" s="1154" t="s">
        <v>15581</v>
      </c>
      <c r="B10036" s="1158" t="s">
        <v>15582</v>
      </c>
      <c r="C10036" s="1154" t="s">
        <v>763</v>
      </c>
      <c r="D10036" s="1156">
        <v>36.369999999999997</v>
      </c>
    </row>
    <row r="10037" spans="1:4" ht="11.85" hidden="1" customHeight="1" outlineLevel="3">
      <c r="A10037" s="1154" t="s">
        <v>15583</v>
      </c>
      <c r="B10037" s="1158" t="s">
        <v>15584</v>
      </c>
      <c r="C10037" s="1154" t="s">
        <v>763</v>
      </c>
      <c r="D10037" s="1156">
        <v>49.74</v>
      </c>
    </row>
    <row r="10038" spans="1:4" ht="11.85" hidden="1" customHeight="1" outlineLevel="3">
      <c r="A10038" s="1154" t="s">
        <v>15585</v>
      </c>
      <c r="B10038" s="1158" t="s">
        <v>15586</v>
      </c>
      <c r="C10038" s="1154" t="s">
        <v>763</v>
      </c>
      <c r="D10038" s="1156">
        <v>6.4</v>
      </c>
    </row>
    <row r="10039" spans="1:4" ht="11.85" hidden="1" customHeight="1" outlineLevel="3">
      <c r="A10039" s="1154" t="s">
        <v>15587</v>
      </c>
      <c r="B10039" s="1158" t="s">
        <v>15588</v>
      </c>
      <c r="C10039" s="1154" t="s">
        <v>763</v>
      </c>
      <c r="D10039" s="1156">
        <v>6.75</v>
      </c>
    </row>
    <row r="10040" spans="1:4" ht="11.85" hidden="1" customHeight="1" outlineLevel="3">
      <c r="A10040" s="1154" t="s">
        <v>15589</v>
      </c>
      <c r="B10040" s="1158" t="s">
        <v>15590</v>
      </c>
      <c r="C10040" s="1154" t="s">
        <v>763</v>
      </c>
      <c r="D10040" s="1156">
        <v>8.51</v>
      </c>
    </row>
    <row r="10041" spans="1:4" ht="11.85" hidden="1" customHeight="1" outlineLevel="3">
      <c r="A10041" s="1154" t="s">
        <v>15591</v>
      </c>
      <c r="B10041" s="1158" t="s">
        <v>15592</v>
      </c>
      <c r="C10041" s="1154" t="s">
        <v>763</v>
      </c>
      <c r="D10041" s="1156">
        <v>7.6</v>
      </c>
    </row>
    <row r="10042" spans="1:4" ht="11.85" hidden="1" customHeight="1" outlineLevel="3">
      <c r="A10042" s="1154" t="s">
        <v>15593</v>
      </c>
      <c r="B10042" s="1158" t="s">
        <v>15594</v>
      </c>
      <c r="C10042" s="1154" t="s">
        <v>763</v>
      </c>
      <c r="D10042" s="1156">
        <v>8.26</v>
      </c>
    </row>
    <row r="10043" spans="1:4" ht="11.85" hidden="1" customHeight="1" outlineLevel="3">
      <c r="A10043" s="1154" t="s">
        <v>15595</v>
      </c>
      <c r="B10043" s="1158" t="s">
        <v>15596</v>
      </c>
      <c r="C10043" s="1154" t="s">
        <v>763</v>
      </c>
      <c r="D10043" s="1156">
        <v>9.86</v>
      </c>
    </row>
    <row r="10044" spans="1:4" ht="11.85" hidden="1" customHeight="1" outlineLevel="3">
      <c r="A10044" s="1154" t="s">
        <v>15597</v>
      </c>
      <c r="B10044" s="1158" t="s">
        <v>15598</v>
      </c>
      <c r="C10044" s="1154" t="s">
        <v>763</v>
      </c>
      <c r="D10044" s="1156">
        <v>8.82</v>
      </c>
    </row>
    <row r="10045" spans="1:4" ht="11.85" hidden="1" customHeight="1" outlineLevel="3">
      <c r="A10045" s="1154" t="s">
        <v>15599</v>
      </c>
      <c r="B10045" s="1158" t="s">
        <v>15600</v>
      </c>
      <c r="C10045" s="1154" t="s">
        <v>763</v>
      </c>
      <c r="D10045" s="1156">
        <v>9.44</v>
      </c>
    </row>
    <row r="10046" spans="1:4" ht="11.85" hidden="1" customHeight="1" outlineLevel="3">
      <c r="A10046" s="1154" t="s">
        <v>15601</v>
      </c>
      <c r="B10046" s="1158" t="s">
        <v>15602</v>
      </c>
      <c r="C10046" s="1154" t="s">
        <v>763</v>
      </c>
      <c r="D10046" s="1156">
        <v>11.76</v>
      </c>
    </row>
    <row r="10047" spans="1:4" ht="11.85" hidden="1" customHeight="1" outlineLevel="3">
      <c r="A10047" s="1154" t="s">
        <v>15603</v>
      </c>
      <c r="B10047" s="1158" t="s">
        <v>15604</v>
      </c>
      <c r="C10047" s="1154" t="s">
        <v>763</v>
      </c>
      <c r="D10047" s="1156">
        <v>10.029999999999999</v>
      </c>
    </row>
    <row r="10048" spans="1:4" ht="11.85" hidden="1" customHeight="1" outlineLevel="3">
      <c r="A10048" s="1154" t="s">
        <v>15605</v>
      </c>
      <c r="B10048" s="1158" t="s">
        <v>15606</v>
      </c>
      <c r="C10048" s="1154" t="s">
        <v>763</v>
      </c>
      <c r="D10048" s="1156">
        <v>10.78</v>
      </c>
    </row>
    <row r="10049" spans="1:4" ht="11.85" hidden="1" customHeight="1" outlineLevel="3">
      <c r="A10049" s="1154" t="s">
        <v>15607</v>
      </c>
      <c r="B10049" s="1158" t="s">
        <v>15608</v>
      </c>
      <c r="C10049" s="1154" t="s">
        <v>763</v>
      </c>
      <c r="D10049" s="1156">
        <v>13.81</v>
      </c>
    </row>
    <row r="10050" spans="1:4" ht="11.85" hidden="1" customHeight="1" outlineLevel="3">
      <c r="A10050" s="1154" t="s">
        <v>15609</v>
      </c>
      <c r="B10050" s="1158" t="s">
        <v>15610</v>
      </c>
      <c r="C10050" s="1154" t="s">
        <v>763</v>
      </c>
      <c r="D10050" s="1156">
        <v>11.36</v>
      </c>
    </row>
    <row r="10051" spans="1:4" ht="11.85" hidden="1" customHeight="1" outlineLevel="3">
      <c r="A10051" s="1154" t="s">
        <v>15611</v>
      </c>
      <c r="B10051" s="1158" t="s">
        <v>15612</v>
      </c>
      <c r="C10051" s="1154" t="s">
        <v>763</v>
      </c>
      <c r="D10051" s="1156">
        <v>12</v>
      </c>
    </row>
    <row r="10052" spans="1:4" ht="11.85" hidden="1" customHeight="1" outlineLevel="3">
      <c r="A10052" s="1154" t="s">
        <v>15613</v>
      </c>
      <c r="B10052" s="1158" t="s">
        <v>15614</v>
      </c>
      <c r="C10052" s="1154" t="s">
        <v>763</v>
      </c>
      <c r="D10052" s="1156">
        <v>15.06</v>
      </c>
    </row>
    <row r="10053" spans="1:4" ht="11.85" hidden="1" customHeight="1" outlineLevel="3">
      <c r="A10053" s="1154" t="s">
        <v>15615</v>
      </c>
      <c r="B10053" s="1158" t="s">
        <v>15616</v>
      </c>
      <c r="C10053" s="1154" t="s">
        <v>763</v>
      </c>
      <c r="D10053" s="1156">
        <v>13.3</v>
      </c>
    </row>
    <row r="10054" spans="1:4" ht="11.85" hidden="1" customHeight="1" outlineLevel="3">
      <c r="A10054" s="1154" t="s">
        <v>15617</v>
      </c>
      <c r="B10054" s="1158" t="s">
        <v>15618</v>
      </c>
      <c r="C10054" s="1154" t="s">
        <v>763</v>
      </c>
      <c r="D10054" s="1156">
        <v>14.38</v>
      </c>
    </row>
    <row r="10055" spans="1:4" ht="11.85" hidden="1" customHeight="1" outlineLevel="3">
      <c r="A10055" s="1154" t="s">
        <v>15619</v>
      </c>
      <c r="B10055" s="1158" t="s">
        <v>15620</v>
      </c>
      <c r="C10055" s="1154" t="s">
        <v>763</v>
      </c>
      <c r="D10055" s="1156">
        <v>16.899999999999999</v>
      </c>
    </row>
    <row r="10056" spans="1:4" ht="11.85" hidden="1" customHeight="1" outlineLevel="3">
      <c r="A10056" s="1154" t="s">
        <v>15621</v>
      </c>
      <c r="B10056" s="1158" t="s">
        <v>15622</v>
      </c>
      <c r="C10056" s="1154" t="s">
        <v>763</v>
      </c>
      <c r="D10056" s="1156">
        <v>13.73</v>
      </c>
    </row>
    <row r="10057" spans="1:4" ht="11.85" hidden="1" customHeight="1" outlineLevel="3">
      <c r="A10057" s="1154" t="s">
        <v>15623</v>
      </c>
      <c r="B10057" s="1158" t="s">
        <v>15624</v>
      </c>
      <c r="C10057" s="1154" t="s">
        <v>763</v>
      </c>
      <c r="D10057" s="1156">
        <v>14.93</v>
      </c>
    </row>
    <row r="10058" spans="1:4" ht="11.85" hidden="1" customHeight="1" outlineLevel="3">
      <c r="A10058" s="1154" t="s">
        <v>15625</v>
      </c>
      <c r="B10058" s="1158" t="s">
        <v>15626</v>
      </c>
      <c r="C10058" s="1154" t="s">
        <v>763</v>
      </c>
      <c r="D10058" s="1156">
        <v>18.59</v>
      </c>
    </row>
    <row r="10059" spans="1:4" ht="11.85" hidden="1" customHeight="1" outlineLevel="3">
      <c r="A10059" s="1154" t="s">
        <v>15627</v>
      </c>
      <c r="B10059" s="1158" t="s">
        <v>15628</v>
      </c>
      <c r="C10059" s="1154" t="s">
        <v>763</v>
      </c>
      <c r="D10059" s="1156">
        <v>15.02</v>
      </c>
    </row>
    <row r="10060" spans="1:4" ht="11.85" hidden="1" customHeight="1" outlineLevel="3">
      <c r="A10060" s="1154" t="s">
        <v>15629</v>
      </c>
      <c r="B10060" s="1158" t="s">
        <v>15630</v>
      </c>
      <c r="C10060" s="1154" t="s">
        <v>763</v>
      </c>
      <c r="D10060" s="1156">
        <v>16.32</v>
      </c>
    </row>
    <row r="10061" spans="1:4" ht="11.85" hidden="1" customHeight="1" outlineLevel="3">
      <c r="A10061" s="1154" t="s">
        <v>15631</v>
      </c>
      <c r="B10061" s="1158" t="s">
        <v>15632</v>
      </c>
      <c r="C10061" s="1154" t="s">
        <v>763</v>
      </c>
      <c r="D10061" s="1156">
        <v>20.8</v>
      </c>
    </row>
    <row r="10062" spans="1:4" ht="11.85" hidden="1" customHeight="1" outlineLevel="3">
      <c r="A10062" s="1154" t="s">
        <v>15633</v>
      </c>
      <c r="B10062" s="1158" t="s">
        <v>15634</v>
      </c>
      <c r="C10062" s="1154" t="s">
        <v>763</v>
      </c>
      <c r="D10062" s="1156">
        <v>19.579999999999998</v>
      </c>
    </row>
    <row r="10063" spans="1:4" ht="11.85" hidden="1" customHeight="1" outlineLevel="3">
      <c r="A10063" s="1154" t="s">
        <v>15635</v>
      </c>
      <c r="B10063" s="1158" t="s">
        <v>15636</v>
      </c>
      <c r="C10063" s="1154" t="s">
        <v>763</v>
      </c>
      <c r="D10063" s="1156">
        <v>18.059999999999999</v>
      </c>
    </row>
    <row r="10064" spans="1:4" ht="11.85" hidden="1" customHeight="1" outlineLevel="3">
      <c r="A10064" s="1154" t="s">
        <v>15637</v>
      </c>
      <c r="B10064" s="1158" t="s">
        <v>15638</v>
      </c>
      <c r="C10064" s="1154" t="s">
        <v>763</v>
      </c>
      <c r="D10064" s="1156">
        <v>25.15</v>
      </c>
    </row>
    <row r="10065" spans="1:4" ht="11.85" hidden="1" customHeight="1" outlineLevel="3">
      <c r="A10065" s="1154" t="s">
        <v>15639</v>
      </c>
      <c r="B10065" s="1158" t="s">
        <v>15640</v>
      </c>
      <c r="C10065" s="1154" t="s">
        <v>763</v>
      </c>
      <c r="D10065" s="1156">
        <v>20.260000000000002</v>
      </c>
    </row>
    <row r="10066" spans="1:4" ht="11.85" hidden="1" customHeight="1" outlineLevel="3">
      <c r="A10066" s="1154" t="s">
        <v>15641</v>
      </c>
      <c r="B10066" s="1158" t="s">
        <v>15642</v>
      </c>
      <c r="C10066" s="1154" t="s">
        <v>763</v>
      </c>
      <c r="D10066" s="1156">
        <v>20.8</v>
      </c>
    </row>
    <row r="10067" spans="1:4" ht="11.85" hidden="1" customHeight="1" outlineLevel="3">
      <c r="A10067" s="1154" t="s">
        <v>15643</v>
      </c>
      <c r="B10067" s="1158" t="s">
        <v>15644</v>
      </c>
      <c r="C10067" s="1154" t="s">
        <v>763</v>
      </c>
      <c r="D10067" s="1156">
        <v>27.25</v>
      </c>
    </row>
    <row r="10068" spans="1:4" ht="11.85" hidden="1" customHeight="1" outlineLevel="3">
      <c r="A10068" s="1154" t="s">
        <v>15645</v>
      </c>
      <c r="B10068" s="1158" t="s">
        <v>15646</v>
      </c>
      <c r="C10068" s="1154" t="s">
        <v>763</v>
      </c>
      <c r="D10068" s="1156">
        <v>23.3</v>
      </c>
    </row>
    <row r="10069" spans="1:4" ht="11.85" hidden="1" customHeight="1" outlineLevel="3">
      <c r="A10069" s="1154" t="s">
        <v>15647</v>
      </c>
      <c r="B10069" s="1158" t="s">
        <v>15648</v>
      </c>
      <c r="C10069" s="1154" t="s">
        <v>763</v>
      </c>
      <c r="D10069" s="1156">
        <v>23.92</v>
      </c>
    </row>
    <row r="10070" spans="1:4" ht="11.85" hidden="1" customHeight="1" outlineLevel="3">
      <c r="A10070" s="1154" t="s">
        <v>15649</v>
      </c>
      <c r="B10070" s="1158" t="s">
        <v>15650</v>
      </c>
      <c r="C10070" s="1154" t="s">
        <v>763</v>
      </c>
      <c r="D10070" s="1156">
        <v>31.33</v>
      </c>
    </row>
    <row r="10071" spans="1:4" ht="11.85" hidden="1" customHeight="1" outlineLevel="3">
      <c r="A10071" s="1154" t="s">
        <v>15651</v>
      </c>
      <c r="B10071" s="1158" t="s">
        <v>15652</v>
      </c>
      <c r="C10071" s="1154" t="s">
        <v>763</v>
      </c>
      <c r="D10071" s="1156">
        <v>26.78</v>
      </c>
    </row>
    <row r="10072" spans="1:4" ht="11.85" hidden="1" customHeight="1" outlineLevel="3">
      <c r="A10072" s="1154" t="s">
        <v>15653</v>
      </c>
      <c r="B10072" s="1158" t="s">
        <v>15654</v>
      </c>
      <c r="C10072" s="1154" t="s">
        <v>763</v>
      </c>
      <c r="D10072" s="1156">
        <v>27.47</v>
      </c>
    </row>
    <row r="10073" spans="1:4" ht="11.85" hidden="1" customHeight="1" outlineLevel="3">
      <c r="A10073" s="1154" t="s">
        <v>15655</v>
      </c>
      <c r="B10073" s="1158" t="s">
        <v>15656</v>
      </c>
      <c r="C10073" s="1154" t="s">
        <v>763</v>
      </c>
      <c r="D10073" s="1156">
        <v>36.03</v>
      </c>
    </row>
    <row r="10074" spans="1:4" ht="11.85" hidden="1" customHeight="1" outlineLevel="3">
      <c r="A10074" s="1154" t="s">
        <v>15657</v>
      </c>
      <c r="B10074" s="1158" t="s">
        <v>15658</v>
      </c>
      <c r="C10074" s="1154" t="s">
        <v>763</v>
      </c>
      <c r="D10074" s="1156">
        <v>30.82</v>
      </c>
    </row>
    <row r="10075" spans="1:4" ht="11.85" hidden="1" customHeight="1" outlineLevel="3">
      <c r="A10075" s="1154" t="s">
        <v>15659</v>
      </c>
      <c r="B10075" s="1158" t="s">
        <v>15660</v>
      </c>
      <c r="C10075" s="1154" t="s">
        <v>763</v>
      </c>
      <c r="D10075" s="1156">
        <v>31.65</v>
      </c>
    </row>
    <row r="10076" spans="1:4" ht="11.85" hidden="1" customHeight="1" outlineLevel="3">
      <c r="A10076" s="1154" t="s">
        <v>15661</v>
      </c>
      <c r="B10076" s="1158" t="s">
        <v>15662</v>
      </c>
      <c r="C10076" s="1154" t="s">
        <v>763</v>
      </c>
      <c r="D10076" s="1156">
        <v>37.200000000000003</v>
      </c>
    </row>
    <row r="10077" spans="1:4" ht="11.85" hidden="1" customHeight="1" outlineLevel="2" collapsed="1">
      <c r="A10077" s="1140"/>
      <c r="B10077" s="1143" t="s">
        <v>15663</v>
      </c>
      <c r="C10077" s="1140"/>
      <c r="D10077" s="1141">
        <v>12.18</v>
      </c>
    </row>
    <row r="10078" spans="1:4" ht="11.85" hidden="1" customHeight="1" outlineLevel="3">
      <c r="A10078" s="1154" t="s">
        <v>15664</v>
      </c>
      <c r="B10078" s="1158" t="s">
        <v>15665</v>
      </c>
      <c r="C10078" s="1154" t="s">
        <v>763</v>
      </c>
      <c r="D10078" s="1156">
        <v>5.6</v>
      </c>
    </row>
    <row r="10079" spans="1:4" ht="11.85" hidden="1" customHeight="1" outlineLevel="3">
      <c r="A10079" s="1154" t="s">
        <v>15666</v>
      </c>
      <c r="B10079" s="1158" t="s">
        <v>15667</v>
      </c>
      <c r="C10079" s="1154" t="s">
        <v>763</v>
      </c>
      <c r="D10079" s="1156">
        <v>8.85</v>
      </c>
    </row>
    <row r="10080" spans="1:4" ht="11.85" hidden="1" customHeight="1" outlineLevel="3">
      <c r="A10080" s="1154" t="s">
        <v>15668</v>
      </c>
      <c r="B10080" s="1158" t="s">
        <v>15669</v>
      </c>
      <c r="C10080" s="1154" t="s">
        <v>763</v>
      </c>
      <c r="D10080" s="1156">
        <v>5.68</v>
      </c>
    </row>
    <row r="10081" spans="1:4" ht="11.85" hidden="1" customHeight="1" outlineLevel="3">
      <c r="A10081" s="1154" t="s">
        <v>15670</v>
      </c>
      <c r="B10081" s="1158" t="s">
        <v>15671</v>
      </c>
      <c r="C10081" s="1154" t="s">
        <v>763</v>
      </c>
      <c r="D10081" s="1156">
        <v>9.66</v>
      </c>
    </row>
    <row r="10082" spans="1:4" ht="11.85" hidden="1" customHeight="1" outlineLevel="3">
      <c r="A10082" s="1154" t="s">
        <v>15672</v>
      </c>
      <c r="B10082" s="1158" t="s">
        <v>15673</v>
      </c>
      <c r="C10082" s="1154" t="s">
        <v>763</v>
      </c>
      <c r="D10082" s="1156">
        <v>5.97</v>
      </c>
    </row>
    <row r="10083" spans="1:4" ht="11.85" hidden="1" customHeight="1" outlineLevel="3">
      <c r="A10083" s="1154" t="s">
        <v>15674</v>
      </c>
      <c r="B10083" s="1158" t="s">
        <v>15675</v>
      </c>
      <c r="C10083" s="1154" t="s">
        <v>763</v>
      </c>
      <c r="D10083" s="1156">
        <v>10.34</v>
      </c>
    </row>
    <row r="10084" spans="1:4" ht="11.85" hidden="1" customHeight="1" outlineLevel="3">
      <c r="A10084" s="1154" t="s">
        <v>15676</v>
      </c>
      <c r="B10084" s="1158" t="s">
        <v>15677</v>
      </c>
      <c r="C10084" s="1154" t="s">
        <v>763</v>
      </c>
      <c r="D10084" s="1156">
        <v>7.09</v>
      </c>
    </row>
    <row r="10085" spans="1:4" ht="11.85" hidden="1" customHeight="1" outlineLevel="3">
      <c r="A10085" s="1154" t="s">
        <v>15678</v>
      </c>
      <c r="B10085" s="1158" t="s">
        <v>15679</v>
      </c>
      <c r="C10085" s="1154" t="s">
        <v>763</v>
      </c>
      <c r="D10085" s="1156">
        <v>10.72</v>
      </c>
    </row>
    <row r="10086" spans="1:4" ht="11.85" hidden="1" customHeight="1" outlineLevel="3">
      <c r="A10086" s="1154" t="s">
        <v>15680</v>
      </c>
      <c r="B10086" s="1158" t="s">
        <v>15681</v>
      </c>
      <c r="C10086" s="1154" t="s">
        <v>763</v>
      </c>
      <c r="D10086" s="1156">
        <v>7.84</v>
      </c>
    </row>
    <row r="10087" spans="1:4" ht="11.85" hidden="1" customHeight="1" outlineLevel="3">
      <c r="A10087" s="1154" t="s">
        <v>15682</v>
      </c>
      <c r="B10087" s="1158" t="s">
        <v>15683</v>
      </c>
      <c r="C10087" s="1154" t="s">
        <v>763</v>
      </c>
      <c r="D10087" s="1156">
        <v>11.84</v>
      </c>
    </row>
    <row r="10088" spans="1:4" ht="11.85" hidden="1" customHeight="1" outlineLevel="3">
      <c r="A10088" s="1154" t="s">
        <v>15684</v>
      </c>
      <c r="B10088" s="1158" t="s">
        <v>15685</v>
      </c>
      <c r="C10088" s="1154" t="s">
        <v>763</v>
      </c>
      <c r="D10088" s="1156">
        <v>8.02</v>
      </c>
    </row>
    <row r="10089" spans="1:4" ht="11.85" hidden="1" customHeight="1" outlineLevel="3">
      <c r="A10089" s="1154" t="s">
        <v>15686</v>
      </c>
      <c r="B10089" s="1158" t="s">
        <v>15687</v>
      </c>
      <c r="C10089" s="1154" t="s">
        <v>763</v>
      </c>
      <c r="D10089" s="1156">
        <v>12.18</v>
      </c>
    </row>
    <row r="10090" spans="1:4" ht="11.85" hidden="1" customHeight="1" outlineLevel="2" collapsed="1">
      <c r="A10090" s="1140"/>
      <c r="B10090" s="1143" t="s">
        <v>15688</v>
      </c>
      <c r="C10090" s="1140"/>
      <c r="D10090" s="1141">
        <v>4.96</v>
      </c>
    </row>
    <row r="10091" spans="1:4" ht="11.85" hidden="1" customHeight="1" outlineLevel="3">
      <c r="A10091" s="1154" t="s">
        <v>15689</v>
      </c>
      <c r="B10091" s="1158" t="s">
        <v>15690</v>
      </c>
      <c r="C10091" s="1154" t="s">
        <v>763</v>
      </c>
      <c r="D10091" s="1156">
        <v>3.34</v>
      </c>
    </row>
    <row r="10092" spans="1:4" ht="11.85" hidden="1" customHeight="1" outlineLevel="3">
      <c r="A10092" s="1154" t="s">
        <v>15691</v>
      </c>
      <c r="B10092" s="1158" t="s">
        <v>15692</v>
      </c>
      <c r="C10092" s="1154" t="s">
        <v>763</v>
      </c>
      <c r="D10092" s="1156">
        <v>3.86</v>
      </c>
    </row>
    <row r="10093" spans="1:4" ht="11.85" hidden="1" customHeight="1" outlineLevel="3">
      <c r="A10093" s="1154" t="s">
        <v>15693</v>
      </c>
      <c r="B10093" s="1158" t="s">
        <v>15694</v>
      </c>
      <c r="C10093" s="1154" t="s">
        <v>763</v>
      </c>
      <c r="D10093" s="1156">
        <v>4.96</v>
      </c>
    </row>
    <row r="10094" spans="1:4" ht="11.85" hidden="1" customHeight="1" outlineLevel="3">
      <c r="A10094" s="1154" t="s">
        <v>15695</v>
      </c>
      <c r="B10094" s="1158" t="s">
        <v>15696</v>
      </c>
      <c r="C10094" s="1154" t="s">
        <v>763</v>
      </c>
      <c r="D10094" s="1156">
        <v>3.39</v>
      </c>
    </row>
    <row r="10095" spans="1:4" ht="11.85" hidden="1" customHeight="1" outlineLevel="3">
      <c r="A10095" s="1154" t="s">
        <v>15697</v>
      </c>
      <c r="B10095" s="1158" t="s">
        <v>15698</v>
      </c>
      <c r="C10095" s="1154" t="s">
        <v>763</v>
      </c>
      <c r="D10095" s="1156">
        <v>3.49</v>
      </c>
    </row>
    <row r="10096" spans="1:4" ht="11.85" hidden="1" customHeight="1" outlineLevel="3">
      <c r="A10096" s="1154" t="s">
        <v>15699</v>
      </c>
      <c r="B10096" s="1158" t="s">
        <v>15700</v>
      </c>
      <c r="C10096" s="1154" t="s">
        <v>763</v>
      </c>
      <c r="D10096" s="1156">
        <v>4.7</v>
      </c>
    </row>
    <row r="10097" spans="1:4" ht="11.85" hidden="1" customHeight="1" outlineLevel="3">
      <c r="A10097" s="1154" t="s">
        <v>15701</v>
      </c>
      <c r="B10097" s="1158" t="s">
        <v>15702</v>
      </c>
      <c r="C10097" s="1154" t="s">
        <v>763</v>
      </c>
      <c r="D10097" s="1156">
        <v>2.59</v>
      </c>
    </row>
    <row r="10098" spans="1:4" ht="11.85" hidden="1" customHeight="1" outlineLevel="3">
      <c r="A10098" s="1154" t="s">
        <v>15703</v>
      </c>
      <c r="B10098" s="1158" t="s">
        <v>15704</v>
      </c>
      <c r="C10098" s="1154" t="s">
        <v>763</v>
      </c>
      <c r="D10098" s="1156">
        <v>2.69</v>
      </c>
    </row>
    <row r="10099" spans="1:4" ht="11.85" hidden="1" customHeight="1" outlineLevel="2" collapsed="1">
      <c r="A10099" s="1140"/>
      <c r="B10099" s="1143" t="s">
        <v>15705</v>
      </c>
      <c r="C10099" s="1140"/>
      <c r="D10099" s="1141">
        <v>4</v>
      </c>
    </row>
    <row r="10100" spans="1:4" ht="11.85" hidden="1" customHeight="1" outlineLevel="3">
      <c r="A10100" s="1154" t="s">
        <v>15706</v>
      </c>
      <c r="B10100" s="1158" t="s">
        <v>15707</v>
      </c>
      <c r="C10100" s="1154" t="s">
        <v>763</v>
      </c>
      <c r="D10100" s="1156">
        <v>2.4</v>
      </c>
    </row>
    <row r="10101" spans="1:4" ht="11.85" hidden="1" customHeight="1" outlineLevel="3">
      <c r="A10101" s="1154" t="s">
        <v>15708</v>
      </c>
      <c r="B10101" s="1158" t="s">
        <v>15709</v>
      </c>
      <c r="C10101" s="1154" t="s">
        <v>763</v>
      </c>
      <c r="D10101" s="1156">
        <v>3.49</v>
      </c>
    </row>
    <row r="10102" spans="1:4" ht="11.85" hidden="1" customHeight="1" outlineLevel="3">
      <c r="A10102" s="1154" t="s">
        <v>15710</v>
      </c>
      <c r="B10102" s="1158" t="s">
        <v>15711</v>
      </c>
      <c r="C10102" s="1154" t="s">
        <v>763</v>
      </c>
      <c r="D10102" s="1156">
        <v>2.93</v>
      </c>
    </row>
    <row r="10103" spans="1:4" ht="11.85" hidden="1" customHeight="1" outlineLevel="3">
      <c r="A10103" s="1154" t="s">
        <v>15712</v>
      </c>
      <c r="B10103" s="1158" t="s">
        <v>15713</v>
      </c>
      <c r="C10103" s="1154" t="s">
        <v>763</v>
      </c>
      <c r="D10103" s="1156">
        <v>2.4300000000000002</v>
      </c>
    </row>
    <row r="10104" spans="1:4" ht="11.85" hidden="1" customHeight="1" outlineLevel="3">
      <c r="A10104" s="1154" t="s">
        <v>15714</v>
      </c>
      <c r="B10104" s="1158" t="s">
        <v>15715</v>
      </c>
      <c r="C10104" s="1154" t="s">
        <v>763</v>
      </c>
      <c r="D10104" s="1156">
        <v>2.99</v>
      </c>
    </row>
    <row r="10105" spans="1:4" ht="11.85" hidden="1" customHeight="1" outlineLevel="3">
      <c r="A10105" s="1154" t="s">
        <v>15716</v>
      </c>
      <c r="B10105" s="1158" t="s">
        <v>15717</v>
      </c>
      <c r="C10105" s="1154" t="s">
        <v>763</v>
      </c>
      <c r="D10105" s="1156">
        <v>4</v>
      </c>
    </row>
    <row r="10106" spans="1:4" ht="11.85" hidden="1" customHeight="1" outlineLevel="3">
      <c r="A10106" s="1154" t="s">
        <v>15718</v>
      </c>
      <c r="B10106" s="1158" t="s">
        <v>15719</v>
      </c>
      <c r="C10106" s="1154" t="s">
        <v>763</v>
      </c>
      <c r="D10106" s="1156">
        <v>3.44</v>
      </c>
    </row>
    <row r="10107" spans="1:4" ht="11.85" hidden="1" customHeight="1" outlineLevel="3">
      <c r="A10107" s="1154" t="s">
        <v>15720</v>
      </c>
      <c r="B10107" s="1158" t="s">
        <v>15721</v>
      </c>
      <c r="C10107" s="1154" t="s">
        <v>763</v>
      </c>
      <c r="D10107" s="1156">
        <v>3.04</v>
      </c>
    </row>
    <row r="10108" spans="1:4" ht="11.85" hidden="1" customHeight="1" outlineLevel="2" collapsed="1">
      <c r="A10108" s="1140"/>
      <c r="B10108" s="1143" t="s">
        <v>15722</v>
      </c>
      <c r="C10108" s="1140"/>
      <c r="D10108" s="1141">
        <v>7.7</v>
      </c>
    </row>
    <row r="10109" spans="1:4" ht="11.85" hidden="1" customHeight="1" outlineLevel="3">
      <c r="A10109" s="1154" t="s">
        <v>15723</v>
      </c>
      <c r="B10109" s="1158" t="s">
        <v>15724</v>
      </c>
      <c r="C10109" s="1154" t="s">
        <v>763</v>
      </c>
      <c r="D10109" s="1156">
        <v>2.77</v>
      </c>
    </row>
    <row r="10110" spans="1:4" ht="11.85" hidden="1" customHeight="1" outlineLevel="3">
      <c r="A10110" s="1154" t="s">
        <v>15725</v>
      </c>
      <c r="B10110" s="1158" t="s">
        <v>15726</v>
      </c>
      <c r="C10110" s="1154" t="s">
        <v>763</v>
      </c>
      <c r="D10110" s="1156">
        <v>1.5</v>
      </c>
    </row>
    <row r="10111" spans="1:4" ht="11.85" hidden="1" customHeight="1" outlineLevel="3">
      <c r="A10111" s="1154" t="s">
        <v>15727</v>
      </c>
      <c r="B10111" s="1158" t="s">
        <v>15728</v>
      </c>
      <c r="C10111" s="1154" t="s">
        <v>763</v>
      </c>
      <c r="D10111" s="1156">
        <v>1.44</v>
      </c>
    </row>
    <row r="10112" spans="1:4" ht="11.85" hidden="1" customHeight="1" outlineLevel="3">
      <c r="A10112" s="1154" t="s">
        <v>15729</v>
      </c>
      <c r="B10112" s="1158" t="s">
        <v>15730</v>
      </c>
      <c r="C10112" s="1154" t="s">
        <v>763</v>
      </c>
      <c r="D10112" s="1156">
        <v>3.09</v>
      </c>
    </row>
    <row r="10113" spans="1:4" ht="11.85" hidden="1" customHeight="1" outlineLevel="3">
      <c r="A10113" s="1154" t="s">
        <v>15731</v>
      </c>
      <c r="B10113" s="1158" t="s">
        <v>15732</v>
      </c>
      <c r="C10113" s="1154" t="s">
        <v>763</v>
      </c>
      <c r="D10113" s="1156">
        <v>2</v>
      </c>
    </row>
    <row r="10114" spans="1:4" ht="11.85" hidden="1" customHeight="1" outlineLevel="3">
      <c r="A10114" s="1154" t="s">
        <v>15733</v>
      </c>
      <c r="B10114" s="1158" t="s">
        <v>15734</v>
      </c>
      <c r="C10114" s="1154" t="s">
        <v>763</v>
      </c>
      <c r="D10114" s="1156">
        <v>2.1</v>
      </c>
    </row>
    <row r="10115" spans="1:4" ht="11.85" hidden="1" customHeight="1" outlineLevel="3">
      <c r="A10115" s="1154" t="s">
        <v>15735</v>
      </c>
      <c r="B10115" s="1158" t="s">
        <v>15736</v>
      </c>
      <c r="C10115" s="1154" t="s">
        <v>763</v>
      </c>
      <c r="D10115" s="1156">
        <v>3.68</v>
      </c>
    </row>
    <row r="10116" spans="1:4" ht="11.85" hidden="1" customHeight="1" outlineLevel="3">
      <c r="A10116" s="1154" t="s">
        <v>15737</v>
      </c>
      <c r="B10116" s="1158" t="s">
        <v>15738</v>
      </c>
      <c r="C10116" s="1154" t="s">
        <v>763</v>
      </c>
      <c r="D10116" s="1156">
        <v>2.78</v>
      </c>
    </row>
    <row r="10117" spans="1:4" ht="11.85" hidden="1" customHeight="1" outlineLevel="3">
      <c r="A10117" s="1154" t="s">
        <v>15739</v>
      </c>
      <c r="B10117" s="1158" t="s">
        <v>15740</v>
      </c>
      <c r="C10117" s="1154" t="s">
        <v>763</v>
      </c>
      <c r="D10117" s="1156">
        <v>2.61</v>
      </c>
    </row>
    <row r="10118" spans="1:4" ht="11.85" hidden="1" customHeight="1" outlineLevel="3">
      <c r="A10118" s="1154" t="s">
        <v>15741</v>
      </c>
      <c r="B10118" s="1158" t="s">
        <v>15742</v>
      </c>
      <c r="C10118" s="1154" t="s">
        <v>763</v>
      </c>
      <c r="D10118" s="1156">
        <v>7.7</v>
      </c>
    </row>
    <row r="10119" spans="1:4" ht="11.85" hidden="1" customHeight="1" outlineLevel="3">
      <c r="A10119" s="1154" t="s">
        <v>15743</v>
      </c>
      <c r="B10119" s="1158" t="s">
        <v>15744</v>
      </c>
      <c r="C10119" s="1154" t="s">
        <v>763</v>
      </c>
      <c r="D10119" s="1156">
        <v>3.95</v>
      </c>
    </row>
    <row r="10120" spans="1:4" ht="11.85" hidden="1" customHeight="1" outlineLevel="3">
      <c r="A10120" s="1154" t="s">
        <v>15745</v>
      </c>
      <c r="B10120" s="1158" t="s">
        <v>15746</v>
      </c>
      <c r="C10120" s="1154" t="s">
        <v>763</v>
      </c>
      <c r="D10120" s="1156">
        <v>3.31</v>
      </c>
    </row>
    <row r="10121" spans="1:4" ht="11.85" hidden="1" customHeight="1" outlineLevel="2" collapsed="1">
      <c r="A10121" s="1140"/>
      <c r="B10121" s="1143" t="s">
        <v>15747</v>
      </c>
      <c r="C10121" s="1140"/>
      <c r="D10121" s="1141">
        <v>6.7</v>
      </c>
    </row>
    <row r="10122" spans="1:4" ht="11.85" hidden="1" customHeight="1" outlineLevel="3">
      <c r="A10122" s="1154" t="s">
        <v>15748</v>
      </c>
      <c r="B10122" s="1158" t="s">
        <v>15749</v>
      </c>
      <c r="C10122" s="1154" t="s">
        <v>763</v>
      </c>
      <c r="D10122" s="1156">
        <v>5.73</v>
      </c>
    </row>
    <row r="10123" spans="1:4" ht="11.85" hidden="1" customHeight="1" outlineLevel="3">
      <c r="A10123" s="1154" t="s">
        <v>15750</v>
      </c>
      <c r="B10123" s="1158" t="s">
        <v>15751</v>
      </c>
      <c r="C10123" s="1154" t="s">
        <v>763</v>
      </c>
      <c r="D10123" s="1156">
        <v>5.68</v>
      </c>
    </row>
    <row r="10124" spans="1:4" ht="11.85" hidden="1" customHeight="1" outlineLevel="3">
      <c r="A10124" s="1154" t="s">
        <v>15752</v>
      </c>
      <c r="B10124" s="1158" t="s">
        <v>15753</v>
      </c>
      <c r="C10124" s="1154" t="s">
        <v>763</v>
      </c>
      <c r="D10124" s="1156">
        <v>5.81</v>
      </c>
    </row>
    <row r="10125" spans="1:4" ht="11.85" hidden="1" customHeight="1" outlineLevel="3">
      <c r="A10125" s="1154" t="s">
        <v>15754</v>
      </c>
      <c r="B10125" s="1158" t="s">
        <v>15755</v>
      </c>
      <c r="C10125" s="1154" t="s">
        <v>763</v>
      </c>
      <c r="D10125" s="1156">
        <v>5.97</v>
      </c>
    </row>
    <row r="10126" spans="1:4" ht="11.85" hidden="1" customHeight="1" outlineLevel="3">
      <c r="A10126" s="1154" t="s">
        <v>15756</v>
      </c>
      <c r="B10126" s="1158" t="s">
        <v>15757</v>
      </c>
      <c r="C10126" s="1154" t="s">
        <v>763</v>
      </c>
      <c r="D10126" s="1156">
        <v>6.7</v>
      </c>
    </row>
    <row r="10127" spans="1:4" ht="11.85" hidden="1" customHeight="1" outlineLevel="3">
      <c r="A10127" s="1154" t="s">
        <v>15758</v>
      </c>
      <c r="B10127" s="1158" t="s">
        <v>15759</v>
      </c>
      <c r="C10127" s="1154" t="s">
        <v>763</v>
      </c>
      <c r="D10127" s="1156">
        <v>6.7</v>
      </c>
    </row>
    <row r="10128" spans="1:4" ht="11.85" hidden="1" customHeight="1" outlineLevel="2" collapsed="1">
      <c r="A10128" s="1140"/>
      <c r="B10128" s="1143" t="s">
        <v>15760</v>
      </c>
      <c r="C10128" s="1140"/>
      <c r="D10128" s="1141">
        <v>6.13</v>
      </c>
    </row>
    <row r="10129" spans="1:4" ht="11.85" hidden="1" customHeight="1" outlineLevel="3">
      <c r="A10129" s="1154" t="s">
        <v>15761</v>
      </c>
      <c r="B10129" s="1158" t="s">
        <v>15762</v>
      </c>
      <c r="C10129" s="1154" t="s">
        <v>763</v>
      </c>
      <c r="D10129" s="1156">
        <v>2.85</v>
      </c>
    </row>
    <row r="10130" spans="1:4" ht="11.85" hidden="1" customHeight="1" outlineLevel="3">
      <c r="A10130" s="1154" t="s">
        <v>15763</v>
      </c>
      <c r="B10130" s="1158" t="s">
        <v>15764</v>
      </c>
      <c r="C10130" s="1154" t="s">
        <v>763</v>
      </c>
      <c r="D10130" s="1156">
        <v>4.74</v>
      </c>
    </row>
    <row r="10131" spans="1:4" ht="11.85" hidden="1" customHeight="1" outlineLevel="3">
      <c r="A10131" s="1154" t="s">
        <v>15765</v>
      </c>
      <c r="B10131" s="1158" t="s">
        <v>15766</v>
      </c>
      <c r="C10131" s="1154" t="s">
        <v>763</v>
      </c>
      <c r="D10131" s="1156">
        <v>3.46</v>
      </c>
    </row>
    <row r="10132" spans="1:4" ht="11.85" hidden="1" customHeight="1" outlineLevel="3">
      <c r="A10132" s="1154" t="s">
        <v>15767</v>
      </c>
      <c r="B10132" s="1158" t="s">
        <v>15768</v>
      </c>
      <c r="C10132" s="1154" t="s">
        <v>763</v>
      </c>
      <c r="D10132" s="1156">
        <v>2.85</v>
      </c>
    </row>
    <row r="10133" spans="1:4" ht="11.85" hidden="1" customHeight="1" outlineLevel="3">
      <c r="A10133" s="1154" t="s">
        <v>15769</v>
      </c>
      <c r="B10133" s="1158" t="s">
        <v>15770</v>
      </c>
      <c r="C10133" s="1154" t="s">
        <v>763</v>
      </c>
      <c r="D10133" s="1156">
        <v>3.7</v>
      </c>
    </row>
    <row r="10134" spans="1:4" ht="11.85" hidden="1" customHeight="1" outlineLevel="3">
      <c r="A10134" s="1154" t="s">
        <v>15771</v>
      </c>
      <c r="B10134" s="1158" t="s">
        <v>15772</v>
      </c>
      <c r="C10134" s="1154" t="s">
        <v>763</v>
      </c>
      <c r="D10134" s="1156">
        <v>5.0999999999999996</v>
      </c>
    </row>
    <row r="10135" spans="1:4" ht="11.85" hidden="1" customHeight="1" outlineLevel="3">
      <c r="A10135" s="1154" t="s">
        <v>15773</v>
      </c>
      <c r="B10135" s="1158" t="s">
        <v>15774</v>
      </c>
      <c r="C10135" s="1154" t="s">
        <v>763</v>
      </c>
      <c r="D10135" s="1156">
        <v>4.38</v>
      </c>
    </row>
    <row r="10136" spans="1:4" ht="11.85" hidden="1" customHeight="1" outlineLevel="3">
      <c r="A10136" s="1154" t="s">
        <v>15775</v>
      </c>
      <c r="B10136" s="1158" t="s">
        <v>15776</v>
      </c>
      <c r="C10136" s="1154" t="s">
        <v>763</v>
      </c>
      <c r="D10136" s="1156">
        <v>3.66</v>
      </c>
    </row>
    <row r="10137" spans="1:4" ht="11.85" hidden="1" customHeight="1" outlineLevel="3">
      <c r="A10137" s="1154" t="s">
        <v>15777</v>
      </c>
      <c r="B10137" s="1158" t="s">
        <v>15778</v>
      </c>
      <c r="C10137" s="1154" t="s">
        <v>763</v>
      </c>
      <c r="D10137" s="1156">
        <v>4.13</v>
      </c>
    </row>
    <row r="10138" spans="1:4" ht="11.85" hidden="1" customHeight="1" outlineLevel="3">
      <c r="A10138" s="1154" t="s">
        <v>15779</v>
      </c>
      <c r="B10138" s="1158" t="s">
        <v>15780</v>
      </c>
      <c r="C10138" s="1154" t="s">
        <v>763</v>
      </c>
      <c r="D10138" s="1156">
        <v>6.13</v>
      </c>
    </row>
    <row r="10139" spans="1:4" ht="11.85" hidden="1" customHeight="1" outlineLevel="3">
      <c r="A10139" s="1154" t="s">
        <v>15781</v>
      </c>
      <c r="B10139" s="1158" t="s">
        <v>15782</v>
      </c>
      <c r="C10139" s="1154" t="s">
        <v>763</v>
      </c>
      <c r="D10139" s="1156">
        <v>5.0999999999999996</v>
      </c>
    </row>
    <row r="10140" spans="1:4" ht="11.85" hidden="1" customHeight="1" outlineLevel="3">
      <c r="A10140" s="1154" t="s">
        <v>15783</v>
      </c>
      <c r="B10140" s="1158" t="s">
        <v>15784</v>
      </c>
      <c r="C10140" s="1154" t="s">
        <v>763</v>
      </c>
      <c r="D10140" s="1156">
        <v>4.37</v>
      </c>
    </row>
    <row r="10141" spans="1:4" ht="11.85" hidden="1" customHeight="1" outlineLevel="2" collapsed="1">
      <c r="A10141" s="1140"/>
      <c r="B10141" s="1143" t="s">
        <v>15785</v>
      </c>
      <c r="C10141" s="1140"/>
      <c r="D10141" s="1141">
        <v>6.4</v>
      </c>
    </row>
    <row r="10142" spans="1:4" ht="11.85" hidden="1" customHeight="1" outlineLevel="3">
      <c r="A10142" s="1154" t="s">
        <v>15786</v>
      </c>
      <c r="B10142" s="1158" t="s">
        <v>15787</v>
      </c>
      <c r="C10142" s="1154" t="s">
        <v>763</v>
      </c>
      <c r="D10142" s="1156">
        <v>3.23</v>
      </c>
    </row>
    <row r="10143" spans="1:4" ht="11.85" hidden="1" customHeight="1" outlineLevel="3">
      <c r="A10143" s="1154" t="s">
        <v>15788</v>
      </c>
      <c r="B10143" s="1158" t="s">
        <v>15789</v>
      </c>
      <c r="C10143" s="1154" t="s">
        <v>763</v>
      </c>
      <c r="D10143" s="1156">
        <v>3.3</v>
      </c>
    </row>
    <row r="10144" spans="1:4" ht="11.85" hidden="1" customHeight="1" outlineLevel="3">
      <c r="A10144" s="1154" t="s">
        <v>15790</v>
      </c>
      <c r="B10144" s="1158" t="s">
        <v>15791</v>
      </c>
      <c r="C10144" s="1154" t="s">
        <v>763</v>
      </c>
      <c r="D10144" s="1156">
        <v>3.49</v>
      </c>
    </row>
    <row r="10145" spans="1:4" ht="11.85" hidden="1" customHeight="1" outlineLevel="3">
      <c r="A10145" s="1154" t="s">
        <v>15792</v>
      </c>
      <c r="B10145" s="1158" t="s">
        <v>15793</v>
      </c>
      <c r="C10145" s="1154" t="s">
        <v>763</v>
      </c>
      <c r="D10145" s="1156">
        <v>3.73</v>
      </c>
    </row>
    <row r="10146" spans="1:4" ht="11.85" hidden="1" customHeight="1" outlineLevel="3">
      <c r="A10146" s="1154" t="s">
        <v>15794</v>
      </c>
      <c r="B10146" s="1158" t="s">
        <v>15795</v>
      </c>
      <c r="C10146" s="1154" t="s">
        <v>763</v>
      </c>
      <c r="D10146" s="1156">
        <v>3.2</v>
      </c>
    </row>
    <row r="10147" spans="1:4" ht="11.85" hidden="1" customHeight="1" outlineLevel="3">
      <c r="A10147" s="1154" t="s">
        <v>15796</v>
      </c>
      <c r="B10147" s="1158" t="s">
        <v>15797</v>
      </c>
      <c r="C10147" s="1154" t="s">
        <v>763</v>
      </c>
      <c r="D10147" s="1156">
        <v>3.44</v>
      </c>
    </row>
    <row r="10148" spans="1:4" ht="11.85" hidden="1" customHeight="1" outlineLevel="3">
      <c r="A10148" s="1154" t="s">
        <v>15798</v>
      </c>
      <c r="B10148" s="1158" t="s">
        <v>15799</v>
      </c>
      <c r="C10148" s="1154" t="s">
        <v>763</v>
      </c>
      <c r="D10148" s="1156">
        <v>3.23</v>
      </c>
    </row>
    <row r="10149" spans="1:4" ht="11.85" hidden="1" customHeight="1" outlineLevel="3">
      <c r="A10149" s="1154" t="s">
        <v>15800</v>
      </c>
      <c r="B10149" s="1158" t="s">
        <v>15801</v>
      </c>
      <c r="C10149" s="1154" t="s">
        <v>763</v>
      </c>
      <c r="D10149" s="1156">
        <v>3.65</v>
      </c>
    </row>
    <row r="10150" spans="1:4" ht="11.85" hidden="1" customHeight="1" outlineLevel="3">
      <c r="A10150" s="1154" t="s">
        <v>15802</v>
      </c>
      <c r="B10150" s="1158" t="s">
        <v>15803</v>
      </c>
      <c r="C10150" s="1154" t="s">
        <v>763</v>
      </c>
      <c r="D10150" s="1156">
        <v>4.3</v>
      </c>
    </row>
    <row r="10151" spans="1:4" ht="11.85" hidden="1" customHeight="1" outlineLevel="3">
      <c r="A10151" s="1154" t="s">
        <v>15804</v>
      </c>
      <c r="B10151" s="1158" t="s">
        <v>15805</v>
      </c>
      <c r="C10151" s="1154" t="s">
        <v>763</v>
      </c>
      <c r="D10151" s="1156">
        <v>3.26</v>
      </c>
    </row>
    <row r="10152" spans="1:4" ht="11.85" hidden="1" customHeight="1" outlineLevel="3">
      <c r="A10152" s="1154" t="s">
        <v>15806</v>
      </c>
      <c r="B10152" s="1158" t="s">
        <v>15807</v>
      </c>
      <c r="C10152" s="1154" t="s">
        <v>763</v>
      </c>
      <c r="D10152" s="1156">
        <v>3.54</v>
      </c>
    </row>
    <row r="10153" spans="1:4" ht="11.85" hidden="1" customHeight="1" outlineLevel="3">
      <c r="A10153" s="1154" t="s">
        <v>15808</v>
      </c>
      <c r="B10153" s="1158" t="s">
        <v>15809</v>
      </c>
      <c r="C10153" s="1154" t="s">
        <v>763</v>
      </c>
      <c r="D10153" s="1156">
        <v>3.79</v>
      </c>
    </row>
    <row r="10154" spans="1:4" ht="11.85" hidden="1" customHeight="1" outlineLevel="3">
      <c r="A10154" s="1154" t="s">
        <v>15810</v>
      </c>
      <c r="B10154" s="1158" t="s">
        <v>15811</v>
      </c>
      <c r="C10154" s="1154" t="s">
        <v>763</v>
      </c>
      <c r="D10154" s="1156">
        <v>3.94</v>
      </c>
    </row>
    <row r="10155" spans="1:4" ht="11.85" hidden="1" customHeight="1" outlineLevel="3">
      <c r="A10155" s="1154" t="s">
        <v>15812</v>
      </c>
      <c r="B10155" s="1158" t="s">
        <v>15813</v>
      </c>
      <c r="C10155" s="1154" t="s">
        <v>763</v>
      </c>
      <c r="D10155" s="1156">
        <v>4.6900000000000004</v>
      </c>
    </row>
    <row r="10156" spans="1:4" ht="11.85" hidden="1" customHeight="1" outlineLevel="3">
      <c r="A10156" s="1154" t="s">
        <v>15814</v>
      </c>
      <c r="B10156" s="1158" t="s">
        <v>15815</v>
      </c>
      <c r="C10156" s="1154" t="s">
        <v>763</v>
      </c>
      <c r="D10156" s="1156">
        <v>3.79</v>
      </c>
    </row>
    <row r="10157" spans="1:4" ht="11.85" hidden="1" customHeight="1" outlineLevel="3">
      <c r="A10157" s="1154" t="s">
        <v>15816</v>
      </c>
      <c r="B10157" s="1158" t="s">
        <v>15817</v>
      </c>
      <c r="C10157" s="1154" t="s">
        <v>763</v>
      </c>
      <c r="D10157" s="1156">
        <v>4.18</v>
      </c>
    </row>
    <row r="10158" spans="1:4" ht="11.85" hidden="1" customHeight="1" outlineLevel="3">
      <c r="A10158" s="1154" t="s">
        <v>15818</v>
      </c>
      <c r="B10158" s="1158" t="s">
        <v>15819</v>
      </c>
      <c r="C10158" s="1154" t="s">
        <v>763</v>
      </c>
      <c r="D10158" s="1156">
        <v>4.24</v>
      </c>
    </row>
    <row r="10159" spans="1:4" ht="11.85" hidden="1" customHeight="1" outlineLevel="3">
      <c r="A10159" s="1154" t="s">
        <v>15820</v>
      </c>
      <c r="B10159" s="1158" t="s">
        <v>15821</v>
      </c>
      <c r="C10159" s="1154" t="s">
        <v>763</v>
      </c>
      <c r="D10159" s="1156">
        <v>3.97</v>
      </c>
    </row>
    <row r="10160" spans="1:4" ht="11.85" hidden="1" customHeight="1" outlineLevel="3">
      <c r="A10160" s="1154" t="s">
        <v>15822</v>
      </c>
      <c r="B10160" s="1158" t="s">
        <v>15823</v>
      </c>
      <c r="C10160" s="1154" t="s">
        <v>763</v>
      </c>
      <c r="D10160" s="1156">
        <v>4.7</v>
      </c>
    </row>
    <row r="10161" spans="1:4" ht="11.85" hidden="1" customHeight="1" outlineLevel="3">
      <c r="A10161" s="1154" t="s">
        <v>15824</v>
      </c>
      <c r="B10161" s="1158" t="s">
        <v>15825</v>
      </c>
      <c r="C10161" s="1154" t="s">
        <v>763</v>
      </c>
      <c r="D10161" s="1156">
        <v>3.81</v>
      </c>
    </row>
    <row r="10162" spans="1:4" ht="11.85" hidden="1" customHeight="1" outlineLevel="3">
      <c r="A10162" s="1154" t="s">
        <v>15826</v>
      </c>
      <c r="B10162" s="1158" t="s">
        <v>15827</v>
      </c>
      <c r="C10162" s="1154" t="s">
        <v>763</v>
      </c>
      <c r="D10162" s="1156">
        <v>4.67</v>
      </c>
    </row>
    <row r="10163" spans="1:4" ht="11.85" hidden="1" customHeight="1" outlineLevel="3">
      <c r="A10163" s="1154" t="s">
        <v>15828</v>
      </c>
      <c r="B10163" s="1158" t="s">
        <v>15829</v>
      </c>
      <c r="C10163" s="1154" t="s">
        <v>763</v>
      </c>
      <c r="D10163" s="1156">
        <v>4.82</v>
      </c>
    </row>
    <row r="10164" spans="1:4" ht="11.85" hidden="1" customHeight="1" outlineLevel="3">
      <c r="A10164" s="1154" t="s">
        <v>15830</v>
      </c>
      <c r="B10164" s="1158" t="s">
        <v>15831</v>
      </c>
      <c r="C10164" s="1154" t="s">
        <v>763</v>
      </c>
      <c r="D10164" s="1156">
        <v>4.93</v>
      </c>
    </row>
    <row r="10165" spans="1:4" ht="11.85" hidden="1" customHeight="1" outlineLevel="3">
      <c r="A10165" s="1154" t="s">
        <v>15832</v>
      </c>
      <c r="B10165" s="1158" t="s">
        <v>15833</v>
      </c>
      <c r="C10165" s="1154" t="s">
        <v>763</v>
      </c>
      <c r="D10165" s="1156">
        <v>5.79</v>
      </c>
    </row>
    <row r="10166" spans="1:4" ht="11.85" hidden="1" customHeight="1" outlineLevel="3">
      <c r="A10166" s="1154" t="s">
        <v>15834</v>
      </c>
      <c r="B10166" s="1158" t="s">
        <v>15835</v>
      </c>
      <c r="C10166" s="1154" t="s">
        <v>763</v>
      </c>
      <c r="D10166" s="1156">
        <v>4.72</v>
      </c>
    </row>
    <row r="10167" spans="1:4" ht="11.85" hidden="1" customHeight="1" outlineLevel="3">
      <c r="A10167" s="1154" t="s">
        <v>15836</v>
      </c>
      <c r="B10167" s="1158" t="s">
        <v>15837</v>
      </c>
      <c r="C10167" s="1154" t="s">
        <v>763</v>
      </c>
      <c r="D10167" s="1156">
        <v>5.23</v>
      </c>
    </row>
    <row r="10168" spans="1:4" ht="11.85" hidden="1" customHeight="1" outlineLevel="3">
      <c r="A10168" s="1154" t="s">
        <v>15838</v>
      </c>
      <c r="B10168" s="1158" t="s">
        <v>15839</v>
      </c>
      <c r="C10168" s="1154" t="s">
        <v>763</v>
      </c>
      <c r="D10168" s="1156">
        <v>5.23</v>
      </c>
    </row>
    <row r="10169" spans="1:4" ht="11.85" hidden="1" customHeight="1" outlineLevel="3">
      <c r="A10169" s="1154" t="s">
        <v>15840</v>
      </c>
      <c r="B10169" s="1158" t="s">
        <v>15841</v>
      </c>
      <c r="C10169" s="1154" t="s">
        <v>763</v>
      </c>
      <c r="D10169" s="1156">
        <v>5.39</v>
      </c>
    </row>
    <row r="10170" spans="1:4" ht="11.85" hidden="1" customHeight="1" outlineLevel="3">
      <c r="A10170" s="1154" t="s">
        <v>15842</v>
      </c>
      <c r="B10170" s="1158" t="s">
        <v>15843</v>
      </c>
      <c r="C10170" s="1154" t="s">
        <v>763</v>
      </c>
      <c r="D10170" s="1156">
        <v>6.4</v>
      </c>
    </row>
    <row r="10171" spans="1:4" ht="11.85" hidden="1" customHeight="1" outlineLevel="3">
      <c r="A10171" s="1154" t="s">
        <v>15844</v>
      </c>
      <c r="B10171" s="1158" t="s">
        <v>15845</v>
      </c>
      <c r="C10171" s="1154" t="s">
        <v>763</v>
      </c>
      <c r="D10171" s="1156">
        <v>5.17</v>
      </c>
    </row>
    <row r="10172" spans="1:4" ht="11.85" hidden="1" customHeight="1" outlineLevel="2" collapsed="1">
      <c r="A10172" s="1140"/>
      <c r="B10172" s="1143" t="s">
        <v>15846</v>
      </c>
      <c r="C10172" s="1140"/>
      <c r="D10172" s="1141">
        <v>4.83</v>
      </c>
    </row>
    <row r="10173" spans="1:4" ht="11.85" hidden="1" customHeight="1" outlineLevel="3">
      <c r="A10173" s="1154" t="s">
        <v>15847</v>
      </c>
      <c r="B10173" s="1158" t="s">
        <v>15848</v>
      </c>
      <c r="C10173" s="1154" t="s">
        <v>763</v>
      </c>
      <c r="D10173" s="1156">
        <v>2.54</v>
      </c>
    </row>
    <row r="10174" spans="1:4" ht="11.85" hidden="1" customHeight="1" outlineLevel="3">
      <c r="A10174" s="1154" t="s">
        <v>15849</v>
      </c>
      <c r="B10174" s="1158" t="s">
        <v>15850</v>
      </c>
      <c r="C10174" s="1154" t="s">
        <v>763</v>
      </c>
      <c r="D10174" s="1156">
        <v>2.83</v>
      </c>
    </row>
    <row r="10175" spans="1:4" ht="11.85" hidden="1" customHeight="1" outlineLevel="3">
      <c r="A10175" s="1154" t="s">
        <v>15851</v>
      </c>
      <c r="B10175" s="1158" t="s">
        <v>15852</v>
      </c>
      <c r="C10175" s="1154" t="s">
        <v>763</v>
      </c>
      <c r="D10175" s="1156">
        <v>3.44</v>
      </c>
    </row>
    <row r="10176" spans="1:4" ht="11.85" hidden="1" customHeight="1" outlineLevel="3">
      <c r="A10176" s="1154" t="s">
        <v>15853</v>
      </c>
      <c r="B10176" s="1158" t="s">
        <v>15854</v>
      </c>
      <c r="C10176" s="1154" t="s">
        <v>763</v>
      </c>
      <c r="D10176" s="1156">
        <v>3.65</v>
      </c>
    </row>
    <row r="10177" spans="1:4" ht="11.85" hidden="1" customHeight="1" outlineLevel="3">
      <c r="A10177" s="1154" t="s">
        <v>15855</v>
      </c>
      <c r="B10177" s="1158" t="s">
        <v>15856</v>
      </c>
      <c r="C10177" s="1154" t="s">
        <v>763</v>
      </c>
      <c r="D10177" s="1156">
        <v>4.83</v>
      </c>
    </row>
    <row r="10178" spans="1:4" ht="11.85" hidden="1" customHeight="1" outlineLevel="2" collapsed="1">
      <c r="A10178" s="1140"/>
      <c r="B10178" s="1143" t="s">
        <v>15857</v>
      </c>
      <c r="C10178" s="1140"/>
      <c r="D10178" s="1141">
        <v>6.24</v>
      </c>
    </row>
    <row r="10179" spans="1:4" ht="11.85" hidden="1" customHeight="1" outlineLevel="3">
      <c r="A10179" s="1154" t="s">
        <v>15858</v>
      </c>
      <c r="B10179" s="1158" t="s">
        <v>15859</v>
      </c>
      <c r="C10179" s="1154" t="s">
        <v>763</v>
      </c>
      <c r="D10179" s="1156">
        <v>3.65</v>
      </c>
    </row>
    <row r="10180" spans="1:4" ht="11.85" hidden="1" customHeight="1" outlineLevel="3">
      <c r="A10180" s="1154" t="s">
        <v>15860</v>
      </c>
      <c r="B10180" s="1158" t="s">
        <v>15861</v>
      </c>
      <c r="C10180" s="1154" t="s">
        <v>763</v>
      </c>
      <c r="D10180" s="1156">
        <v>3.22</v>
      </c>
    </row>
    <row r="10181" spans="1:4" ht="11.85" hidden="1" customHeight="1" outlineLevel="3">
      <c r="A10181" s="1154" t="s">
        <v>15862</v>
      </c>
      <c r="B10181" s="1158" t="s">
        <v>15863</v>
      </c>
      <c r="C10181" s="1154" t="s">
        <v>763</v>
      </c>
      <c r="D10181" s="1156">
        <v>4.2699999999999996</v>
      </c>
    </row>
    <row r="10182" spans="1:4" ht="11.85" hidden="1" customHeight="1" outlineLevel="3">
      <c r="A10182" s="1154" t="s">
        <v>15864</v>
      </c>
      <c r="B10182" s="1158" t="s">
        <v>15865</v>
      </c>
      <c r="C10182" s="1154" t="s">
        <v>763</v>
      </c>
      <c r="D10182" s="1156">
        <v>3.09</v>
      </c>
    </row>
    <row r="10183" spans="1:4" ht="11.85" hidden="1" customHeight="1" outlineLevel="3">
      <c r="A10183" s="1154" t="s">
        <v>15866</v>
      </c>
      <c r="B10183" s="1158" t="s">
        <v>15867</v>
      </c>
      <c r="C10183" s="1154" t="s">
        <v>763</v>
      </c>
      <c r="D10183" s="1156">
        <v>4.75</v>
      </c>
    </row>
    <row r="10184" spans="1:4" ht="11.85" hidden="1" customHeight="1" outlineLevel="3">
      <c r="A10184" s="1154" t="s">
        <v>15868</v>
      </c>
      <c r="B10184" s="1158" t="s">
        <v>15869</v>
      </c>
      <c r="C10184" s="1154" t="s">
        <v>763</v>
      </c>
      <c r="D10184" s="1156">
        <v>3.58</v>
      </c>
    </row>
    <row r="10185" spans="1:4" ht="11.85" hidden="1" customHeight="1" outlineLevel="3">
      <c r="A10185" s="1154" t="s">
        <v>15870</v>
      </c>
      <c r="B10185" s="1158" t="s">
        <v>15871</v>
      </c>
      <c r="C10185" s="1154" t="s">
        <v>763</v>
      </c>
      <c r="D10185" s="1156">
        <v>5.94</v>
      </c>
    </row>
    <row r="10186" spans="1:4" ht="11.85" hidden="1" customHeight="1" outlineLevel="3">
      <c r="A10186" s="1154" t="s">
        <v>15872</v>
      </c>
      <c r="B10186" s="1158" t="s">
        <v>15873</v>
      </c>
      <c r="C10186" s="1154" t="s">
        <v>763</v>
      </c>
      <c r="D10186" s="1156">
        <v>4.0599999999999996</v>
      </c>
    </row>
    <row r="10187" spans="1:4" ht="11.85" hidden="1" customHeight="1" outlineLevel="3">
      <c r="A10187" s="1154" t="s">
        <v>15874</v>
      </c>
      <c r="B10187" s="1158" t="s">
        <v>15875</v>
      </c>
      <c r="C10187" s="1154" t="s">
        <v>763</v>
      </c>
      <c r="D10187" s="1156">
        <v>6.24</v>
      </c>
    </row>
    <row r="10188" spans="1:4" ht="11.85" hidden="1" customHeight="1" outlineLevel="3">
      <c r="A10188" s="1154" t="s">
        <v>15876</v>
      </c>
      <c r="B10188" s="1158" t="s">
        <v>15877</v>
      </c>
      <c r="C10188" s="1154" t="s">
        <v>763</v>
      </c>
      <c r="D10188" s="1156">
        <v>5.47</v>
      </c>
    </row>
    <row r="10189" spans="1:4" ht="11.85" hidden="1" customHeight="1" outlineLevel="2" collapsed="1">
      <c r="A10189" s="1140"/>
      <c r="B10189" s="1143" t="s">
        <v>15878</v>
      </c>
      <c r="C10189" s="1140"/>
      <c r="D10189" s="1141">
        <v>3.39</v>
      </c>
    </row>
    <row r="10190" spans="1:4" ht="11.85" hidden="1" customHeight="1" outlineLevel="3">
      <c r="A10190" s="1154" t="s">
        <v>15879</v>
      </c>
      <c r="B10190" s="1158" t="s">
        <v>15880</v>
      </c>
      <c r="C10190" s="1154" t="s">
        <v>763</v>
      </c>
      <c r="D10190" s="1156">
        <v>2.93</v>
      </c>
    </row>
    <row r="10191" spans="1:4" ht="11.85" hidden="1" customHeight="1" outlineLevel="3">
      <c r="A10191" s="1154" t="s">
        <v>15881</v>
      </c>
      <c r="B10191" s="1158" t="s">
        <v>15882</v>
      </c>
      <c r="C10191" s="1154" t="s">
        <v>763</v>
      </c>
      <c r="D10191" s="1156">
        <v>2.4300000000000002</v>
      </c>
    </row>
    <row r="10192" spans="1:4" ht="11.85" hidden="1" customHeight="1" outlineLevel="3">
      <c r="A10192" s="1154" t="s">
        <v>15883</v>
      </c>
      <c r="B10192" s="1158" t="s">
        <v>15884</v>
      </c>
      <c r="C10192" s="1154" t="s">
        <v>763</v>
      </c>
      <c r="D10192" s="1156">
        <v>3.39</v>
      </c>
    </row>
    <row r="10193" spans="1:4" ht="11.85" hidden="1" customHeight="1" outlineLevel="3">
      <c r="A10193" s="1154" t="s">
        <v>15885</v>
      </c>
      <c r="B10193" s="1158" t="s">
        <v>15886</v>
      </c>
      <c r="C10193" s="1154" t="s">
        <v>763</v>
      </c>
      <c r="D10193" s="1156">
        <v>3.22</v>
      </c>
    </row>
    <row r="10194" spans="1:4" ht="11.85" hidden="1" customHeight="1" outlineLevel="2" collapsed="1">
      <c r="A10194" s="1140"/>
      <c r="B10194" s="1143" t="s">
        <v>15887</v>
      </c>
      <c r="C10194" s="1140"/>
      <c r="D10194" s="1141">
        <v>7.01</v>
      </c>
    </row>
    <row r="10195" spans="1:4" ht="11.85" hidden="1" customHeight="1" outlineLevel="3">
      <c r="A10195" s="1154" t="s">
        <v>15888</v>
      </c>
      <c r="B10195" s="1158" t="s">
        <v>15889</v>
      </c>
      <c r="C10195" s="1154" t="s">
        <v>763</v>
      </c>
      <c r="D10195" s="1156">
        <v>1.98</v>
      </c>
    </row>
    <row r="10196" spans="1:4" ht="11.85" hidden="1" customHeight="1" outlineLevel="3">
      <c r="A10196" s="1154" t="s">
        <v>15890</v>
      </c>
      <c r="B10196" s="1158" t="s">
        <v>15891</v>
      </c>
      <c r="C10196" s="1154" t="s">
        <v>763</v>
      </c>
      <c r="D10196" s="1156">
        <v>3.39</v>
      </c>
    </row>
    <row r="10197" spans="1:4" ht="11.85" hidden="1" customHeight="1" outlineLevel="3">
      <c r="A10197" s="1154" t="s">
        <v>15892</v>
      </c>
      <c r="B10197" s="1158" t="s">
        <v>15893</v>
      </c>
      <c r="C10197" s="1154" t="s">
        <v>763</v>
      </c>
      <c r="D10197" s="1156">
        <v>2.86</v>
      </c>
    </row>
    <row r="10198" spans="1:4" ht="11.85" hidden="1" customHeight="1" outlineLevel="3">
      <c r="A10198" s="1154" t="s">
        <v>15894</v>
      </c>
      <c r="B10198" s="1158" t="s">
        <v>15895</v>
      </c>
      <c r="C10198" s="1154" t="s">
        <v>763</v>
      </c>
      <c r="D10198" s="1156">
        <v>2.0299999999999998</v>
      </c>
    </row>
    <row r="10199" spans="1:4" ht="11.85" hidden="1" customHeight="1" outlineLevel="3">
      <c r="A10199" s="1154" t="s">
        <v>15896</v>
      </c>
      <c r="B10199" s="1158" t="s">
        <v>15897</v>
      </c>
      <c r="C10199" s="1154" t="s">
        <v>763</v>
      </c>
      <c r="D10199" s="1156">
        <v>2.56</v>
      </c>
    </row>
    <row r="10200" spans="1:4" ht="11.85" hidden="1" customHeight="1" outlineLevel="3">
      <c r="A10200" s="1154" t="s">
        <v>15898</v>
      </c>
      <c r="B10200" s="1158" t="s">
        <v>15899</v>
      </c>
      <c r="C10200" s="1154" t="s">
        <v>763</v>
      </c>
      <c r="D10200" s="1156">
        <v>4.21</v>
      </c>
    </row>
    <row r="10201" spans="1:4" ht="11.85" hidden="1" customHeight="1" outlineLevel="3">
      <c r="A10201" s="1154" t="s">
        <v>15900</v>
      </c>
      <c r="B10201" s="1158" t="s">
        <v>15901</v>
      </c>
      <c r="C10201" s="1154" t="s">
        <v>763</v>
      </c>
      <c r="D10201" s="1156">
        <v>3.2</v>
      </c>
    </row>
    <row r="10202" spans="1:4" ht="11.85" hidden="1" customHeight="1" outlineLevel="3">
      <c r="A10202" s="1154" t="s">
        <v>15902</v>
      </c>
      <c r="B10202" s="1158" t="s">
        <v>15903</v>
      </c>
      <c r="C10202" s="1154" t="s">
        <v>763</v>
      </c>
      <c r="D10202" s="1156">
        <v>2.38</v>
      </c>
    </row>
    <row r="10203" spans="1:4" ht="11.85" hidden="1" customHeight="1" outlineLevel="3">
      <c r="A10203" s="1154" t="s">
        <v>15904</v>
      </c>
      <c r="B10203" s="1158" t="s">
        <v>15905</v>
      </c>
      <c r="C10203" s="1154" t="s">
        <v>763</v>
      </c>
      <c r="D10203" s="1156">
        <v>2.83</v>
      </c>
    </row>
    <row r="10204" spans="1:4" ht="11.85" hidden="1" customHeight="1" outlineLevel="3">
      <c r="A10204" s="1154" t="s">
        <v>15906</v>
      </c>
      <c r="B10204" s="1158" t="s">
        <v>15907</v>
      </c>
      <c r="C10204" s="1154" t="s">
        <v>763</v>
      </c>
      <c r="D10204" s="1156">
        <v>4.66</v>
      </c>
    </row>
    <row r="10205" spans="1:4" ht="11.85" hidden="1" customHeight="1" outlineLevel="3">
      <c r="A10205" s="1154" t="s">
        <v>15908</v>
      </c>
      <c r="B10205" s="1158" t="s">
        <v>15909</v>
      </c>
      <c r="C10205" s="1154" t="s">
        <v>763</v>
      </c>
      <c r="D10205" s="1156">
        <v>3.58</v>
      </c>
    </row>
    <row r="10206" spans="1:4" ht="11.85" hidden="1" customHeight="1" outlineLevel="3">
      <c r="A10206" s="1154" t="s">
        <v>15910</v>
      </c>
      <c r="B10206" s="1158" t="s">
        <v>15911</v>
      </c>
      <c r="C10206" s="1154" t="s">
        <v>763</v>
      </c>
      <c r="D10206" s="1156">
        <v>2.83</v>
      </c>
    </row>
    <row r="10207" spans="1:4" ht="11.85" hidden="1" customHeight="1" outlineLevel="3">
      <c r="A10207" s="1154" t="s">
        <v>15912</v>
      </c>
      <c r="B10207" s="1158" t="s">
        <v>15913</v>
      </c>
      <c r="C10207" s="1154" t="s">
        <v>763</v>
      </c>
      <c r="D10207" s="1156">
        <v>4.1100000000000003</v>
      </c>
    </row>
    <row r="10208" spans="1:4" ht="11.85" hidden="1" customHeight="1" outlineLevel="3">
      <c r="A10208" s="1154" t="s">
        <v>15914</v>
      </c>
      <c r="B10208" s="1158" t="s">
        <v>15915</v>
      </c>
      <c r="C10208" s="1154" t="s">
        <v>763</v>
      </c>
      <c r="D10208" s="1156">
        <v>6.26</v>
      </c>
    </row>
    <row r="10209" spans="1:4" ht="11.85" hidden="1" customHeight="1" outlineLevel="3">
      <c r="A10209" s="1154" t="s">
        <v>15916</v>
      </c>
      <c r="B10209" s="1158" t="s">
        <v>15917</v>
      </c>
      <c r="C10209" s="1154" t="s">
        <v>763</v>
      </c>
      <c r="D10209" s="1156">
        <v>4.78</v>
      </c>
    </row>
    <row r="10210" spans="1:4" ht="11.85" hidden="1" customHeight="1" outlineLevel="3">
      <c r="A10210" s="1154" t="s">
        <v>15918</v>
      </c>
      <c r="B10210" s="1158" t="s">
        <v>15919</v>
      </c>
      <c r="C10210" s="1154" t="s">
        <v>763</v>
      </c>
      <c r="D10210" s="1156">
        <v>4.1100000000000003</v>
      </c>
    </row>
    <row r="10211" spans="1:4" ht="11.85" hidden="1" customHeight="1" outlineLevel="3">
      <c r="A10211" s="1154" t="s">
        <v>15920</v>
      </c>
      <c r="B10211" s="1158" t="s">
        <v>15921</v>
      </c>
      <c r="C10211" s="1154" t="s">
        <v>763</v>
      </c>
      <c r="D10211" s="1156">
        <v>5.0999999999999996</v>
      </c>
    </row>
    <row r="10212" spans="1:4" ht="11.85" hidden="1" customHeight="1" outlineLevel="3">
      <c r="A10212" s="1154" t="s">
        <v>15922</v>
      </c>
      <c r="B10212" s="1158" t="s">
        <v>15923</v>
      </c>
      <c r="C10212" s="1154" t="s">
        <v>763</v>
      </c>
      <c r="D10212" s="1156">
        <v>7.01</v>
      </c>
    </row>
    <row r="10213" spans="1:4" ht="11.85" hidden="1" customHeight="1" outlineLevel="3">
      <c r="A10213" s="1154" t="s">
        <v>15924</v>
      </c>
      <c r="B10213" s="1158" t="s">
        <v>15925</v>
      </c>
      <c r="C10213" s="1154" t="s">
        <v>763</v>
      </c>
      <c r="D10213" s="1156">
        <v>5.82</v>
      </c>
    </row>
    <row r="10214" spans="1:4" ht="11.85" hidden="1" customHeight="1" outlineLevel="3">
      <c r="A10214" s="1154" t="s">
        <v>15926</v>
      </c>
      <c r="B10214" s="1158" t="s">
        <v>15927</v>
      </c>
      <c r="C10214" s="1154" t="s">
        <v>763</v>
      </c>
      <c r="D10214" s="1156">
        <v>5.09</v>
      </c>
    </row>
    <row r="10215" spans="1:4" ht="11.85" hidden="1" customHeight="1" outlineLevel="2" collapsed="1">
      <c r="A10215" s="1140"/>
      <c r="B10215" s="1143" t="s">
        <v>15928</v>
      </c>
      <c r="C10215" s="1140"/>
      <c r="D10215" s="1141">
        <v>2.86</v>
      </c>
    </row>
    <row r="10216" spans="1:4" ht="11.85" hidden="1" customHeight="1" outlineLevel="3">
      <c r="A10216" s="1154" t="s">
        <v>15929</v>
      </c>
      <c r="B10216" s="1158" t="s">
        <v>15930</v>
      </c>
      <c r="C10216" s="1154" t="s">
        <v>763</v>
      </c>
      <c r="D10216" s="1156">
        <v>1.18</v>
      </c>
    </row>
    <row r="10217" spans="1:4" ht="11.85" hidden="1" customHeight="1" outlineLevel="3">
      <c r="A10217" s="1154" t="s">
        <v>15931</v>
      </c>
      <c r="B10217" s="1158" t="s">
        <v>15932</v>
      </c>
      <c r="C10217" s="1154" t="s">
        <v>763</v>
      </c>
      <c r="D10217" s="1156">
        <v>1.3</v>
      </c>
    </row>
    <row r="10218" spans="1:4" ht="11.85" hidden="1" customHeight="1" outlineLevel="3">
      <c r="A10218" s="1154" t="s">
        <v>15933</v>
      </c>
      <c r="B10218" s="1158" t="s">
        <v>15934</v>
      </c>
      <c r="C10218" s="1154" t="s">
        <v>763</v>
      </c>
      <c r="D10218" s="1156">
        <v>1.57</v>
      </c>
    </row>
    <row r="10219" spans="1:4" ht="11.85" hidden="1" customHeight="1" outlineLevel="3">
      <c r="A10219" s="1154" t="s">
        <v>15935</v>
      </c>
      <c r="B10219" s="1158" t="s">
        <v>15936</v>
      </c>
      <c r="C10219" s="1154" t="s">
        <v>763</v>
      </c>
      <c r="D10219" s="1156">
        <v>1.3</v>
      </c>
    </row>
    <row r="10220" spans="1:4" ht="11.85" hidden="1" customHeight="1" outlineLevel="3">
      <c r="A10220" s="1154" t="s">
        <v>15937</v>
      </c>
      <c r="B10220" s="1158" t="s">
        <v>15938</v>
      </c>
      <c r="C10220" s="1154" t="s">
        <v>763</v>
      </c>
      <c r="D10220" s="1156">
        <v>1.18</v>
      </c>
    </row>
    <row r="10221" spans="1:4" ht="11.85" hidden="1" customHeight="1" outlineLevel="3">
      <c r="A10221" s="1154" t="s">
        <v>15939</v>
      </c>
      <c r="B10221" s="1158" t="s">
        <v>15940</v>
      </c>
      <c r="C10221" s="1154" t="s">
        <v>763</v>
      </c>
      <c r="D10221" s="1156">
        <v>2.14</v>
      </c>
    </row>
    <row r="10222" spans="1:4" ht="11.85" hidden="1" customHeight="1" outlineLevel="3">
      <c r="A10222" s="1154" t="s">
        <v>15941</v>
      </c>
      <c r="B10222" s="1158" t="s">
        <v>15942</v>
      </c>
      <c r="C10222" s="1154" t="s">
        <v>763</v>
      </c>
      <c r="D10222" s="1156">
        <v>2.14</v>
      </c>
    </row>
    <row r="10223" spans="1:4" ht="11.85" hidden="1" customHeight="1" outlineLevel="3">
      <c r="A10223" s="1154" t="s">
        <v>15943</v>
      </c>
      <c r="B10223" s="1158" t="s">
        <v>15944</v>
      </c>
      <c r="C10223" s="1154" t="s">
        <v>763</v>
      </c>
      <c r="D10223" s="1156">
        <v>2.86</v>
      </c>
    </row>
    <row r="10224" spans="1:4" ht="11.85" hidden="1" customHeight="1" outlineLevel="3">
      <c r="A10224" s="1154" t="s">
        <v>15945</v>
      </c>
      <c r="B10224" s="1158" t="s">
        <v>15946</v>
      </c>
      <c r="C10224" s="1154" t="s">
        <v>763</v>
      </c>
      <c r="D10224" s="1156">
        <v>2.14</v>
      </c>
    </row>
    <row r="10225" spans="1:4" ht="11.85" hidden="1" customHeight="1" outlineLevel="3">
      <c r="A10225" s="1154" t="s">
        <v>15947</v>
      </c>
      <c r="B10225" s="1158" t="s">
        <v>15948</v>
      </c>
      <c r="C10225" s="1154" t="s">
        <v>763</v>
      </c>
      <c r="D10225" s="1156">
        <v>1.98</v>
      </c>
    </row>
    <row r="10226" spans="1:4" ht="11.85" hidden="1" customHeight="1" outlineLevel="2" collapsed="1">
      <c r="A10226" s="1140"/>
      <c r="B10226" s="1143" t="s">
        <v>15949</v>
      </c>
      <c r="C10226" s="1140"/>
      <c r="D10226" s="1141">
        <v>5.52</v>
      </c>
    </row>
    <row r="10227" spans="1:4" ht="11.85" hidden="1" customHeight="1" outlineLevel="3">
      <c r="A10227" s="1154" t="s">
        <v>15950</v>
      </c>
      <c r="B10227" s="1158" t="s">
        <v>15951</v>
      </c>
      <c r="C10227" s="1154" t="s">
        <v>763</v>
      </c>
      <c r="D10227" s="1156">
        <v>2.46</v>
      </c>
    </row>
    <row r="10228" spans="1:4" ht="11.85" hidden="1" customHeight="1" outlineLevel="3">
      <c r="A10228" s="1154" t="s">
        <v>15952</v>
      </c>
      <c r="B10228" s="1158" t="s">
        <v>15953</v>
      </c>
      <c r="C10228" s="1154" t="s">
        <v>763</v>
      </c>
      <c r="D10228" s="1156">
        <v>2.56</v>
      </c>
    </row>
    <row r="10229" spans="1:4" ht="11.85" hidden="1" customHeight="1" outlineLevel="3">
      <c r="A10229" s="1154" t="s">
        <v>15954</v>
      </c>
      <c r="B10229" s="1158" t="s">
        <v>15955</v>
      </c>
      <c r="C10229" s="1154" t="s">
        <v>763</v>
      </c>
      <c r="D10229" s="1156">
        <v>2.88</v>
      </c>
    </row>
    <row r="10230" spans="1:4" ht="11.85" hidden="1" customHeight="1" outlineLevel="3">
      <c r="A10230" s="1154" t="s">
        <v>15956</v>
      </c>
      <c r="B10230" s="1158" t="s">
        <v>15957</v>
      </c>
      <c r="C10230" s="1154" t="s">
        <v>763</v>
      </c>
      <c r="D10230" s="1156">
        <v>3.02</v>
      </c>
    </row>
    <row r="10231" spans="1:4" ht="11.85" hidden="1" customHeight="1" outlineLevel="3">
      <c r="A10231" s="1154" t="s">
        <v>15958</v>
      </c>
      <c r="B10231" s="1158" t="s">
        <v>15959</v>
      </c>
      <c r="C10231" s="1154" t="s">
        <v>763</v>
      </c>
      <c r="D10231" s="1156">
        <v>3.2</v>
      </c>
    </row>
    <row r="10232" spans="1:4" ht="11.85" hidden="1" customHeight="1" outlineLevel="3">
      <c r="A10232" s="1154" t="s">
        <v>15960</v>
      </c>
      <c r="B10232" s="1158" t="s">
        <v>15961</v>
      </c>
      <c r="C10232" s="1154" t="s">
        <v>763</v>
      </c>
      <c r="D10232" s="1156">
        <v>3.39</v>
      </c>
    </row>
    <row r="10233" spans="1:4" ht="11.85" hidden="1" customHeight="1" outlineLevel="3">
      <c r="A10233" s="1154" t="s">
        <v>15962</v>
      </c>
      <c r="B10233" s="1158" t="s">
        <v>15963</v>
      </c>
      <c r="C10233" s="1154" t="s">
        <v>763</v>
      </c>
      <c r="D10233" s="1156">
        <v>3.62</v>
      </c>
    </row>
    <row r="10234" spans="1:4" ht="11.85" hidden="1" customHeight="1" outlineLevel="3">
      <c r="A10234" s="1154" t="s">
        <v>15964</v>
      </c>
      <c r="B10234" s="1158" t="s">
        <v>15965</v>
      </c>
      <c r="C10234" s="1154" t="s">
        <v>763</v>
      </c>
      <c r="D10234" s="1156">
        <v>3.82</v>
      </c>
    </row>
    <row r="10235" spans="1:4" ht="11.85" hidden="1" customHeight="1" outlineLevel="3">
      <c r="A10235" s="1154" t="s">
        <v>15966</v>
      </c>
      <c r="B10235" s="1158" t="s">
        <v>15967</v>
      </c>
      <c r="C10235" s="1154" t="s">
        <v>763</v>
      </c>
      <c r="D10235" s="1156">
        <v>4.29</v>
      </c>
    </row>
    <row r="10236" spans="1:4" ht="11.85" hidden="1" customHeight="1" outlineLevel="3">
      <c r="A10236" s="1154" t="s">
        <v>15968</v>
      </c>
      <c r="B10236" s="1158" t="s">
        <v>15969</v>
      </c>
      <c r="C10236" s="1154" t="s">
        <v>763</v>
      </c>
      <c r="D10236" s="1156">
        <v>4.59</v>
      </c>
    </row>
    <row r="10237" spans="1:4" ht="11.85" hidden="1" customHeight="1" outlineLevel="3">
      <c r="A10237" s="1154" t="s">
        <v>15970</v>
      </c>
      <c r="B10237" s="1158" t="s">
        <v>15971</v>
      </c>
      <c r="C10237" s="1154" t="s">
        <v>763</v>
      </c>
      <c r="D10237" s="1156">
        <v>5.12</v>
      </c>
    </row>
    <row r="10238" spans="1:4" ht="11.85" hidden="1" customHeight="1" outlineLevel="3">
      <c r="A10238" s="1154" t="s">
        <v>15972</v>
      </c>
      <c r="B10238" s="1158" t="s">
        <v>15973</v>
      </c>
      <c r="C10238" s="1154" t="s">
        <v>763</v>
      </c>
      <c r="D10238" s="1156">
        <v>5.52</v>
      </c>
    </row>
    <row r="10239" spans="1:4" ht="11.85" hidden="1" customHeight="1" outlineLevel="3">
      <c r="A10239" s="1154" t="s">
        <v>15974</v>
      </c>
      <c r="B10239" s="1158" t="s">
        <v>15975</v>
      </c>
      <c r="C10239" s="1154" t="s">
        <v>763</v>
      </c>
      <c r="D10239" s="1156">
        <v>2.14</v>
      </c>
    </row>
    <row r="10240" spans="1:4" ht="11.85" hidden="1" customHeight="1" outlineLevel="3">
      <c r="A10240" s="1154" t="s">
        <v>15976</v>
      </c>
      <c r="B10240" s="1158" t="s">
        <v>15977</v>
      </c>
      <c r="C10240" s="1154" t="s">
        <v>763</v>
      </c>
      <c r="D10240" s="1156">
        <v>2.21</v>
      </c>
    </row>
    <row r="10241" spans="1:4" ht="11.85" hidden="1" customHeight="1" outlineLevel="2" collapsed="1">
      <c r="A10241" s="1140"/>
      <c r="B10241" s="1143" t="s">
        <v>15978</v>
      </c>
      <c r="C10241" s="1140"/>
      <c r="D10241" s="1141">
        <v>12.5</v>
      </c>
    </row>
    <row r="10242" spans="1:4" ht="11.85" hidden="1" customHeight="1" outlineLevel="3">
      <c r="A10242" s="1154" t="s">
        <v>15979</v>
      </c>
      <c r="B10242" s="1158" t="s">
        <v>15980</v>
      </c>
      <c r="C10242" s="1154" t="s">
        <v>763</v>
      </c>
      <c r="D10242" s="1156">
        <v>11.52</v>
      </c>
    </row>
    <row r="10243" spans="1:4" ht="11.85" hidden="1" customHeight="1" outlineLevel="3">
      <c r="A10243" s="1154" t="s">
        <v>15981</v>
      </c>
      <c r="B10243" s="1158" t="s">
        <v>15982</v>
      </c>
      <c r="C10243" s="1154" t="s">
        <v>763</v>
      </c>
      <c r="D10243" s="1156">
        <v>11.86</v>
      </c>
    </row>
    <row r="10244" spans="1:4" ht="11.85" hidden="1" customHeight="1" outlineLevel="3">
      <c r="A10244" s="1154" t="s">
        <v>15983</v>
      </c>
      <c r="B10244" s="1158" t="s">
        <v>15984</v>
      </c>
      <c r="C10244" s="1154" t="s">
        <v>763</v>
      </c>
      <c r="D10244" s="1156">
        <v>12.5</v>
      </c>
    </row>
    <row r="10245" spans="1:4" ht="11.85" hidden="1" customHeight="1" outlineLevel="3">
      <c r="A10245" s="1154" t="s">
        <v>15985</v>
      </c>
      <c r="B10245" s="1158" t="s">
        <v>15986</v>
      </c>
      <c r="C10245" s="1154" t="s">
        <v>763</v>
      </c>
      <c r="D10245" s="1156">
        <v>11.86</v>
      </c>
    </row>
    <row r="10246" spans="1:4" ht="11.85" hidden="1" customHeight="1" outlineLevel="2" collapsed="1">
      <c r="A10246" s="1140"/>
      <c r="B10246" s="1143" t="s">
        <v>15987</v>
      </c>
      <c r="C10246" s="1140"/>
      <c r="D10246" s="1141">
        <v>4.38</v>
      </c>
    </row>
    <row r="10247" spans="1:4" ht="11.85" hidden="1" customHeight="1" outlineLevel="3">
      <c r="A10247" s="1154" t="s">
        <v>15988</v>
      </c>
      <c r="B10247" s="1158" t="s">
        <v>15989</v>
      </c>
      <c r="C10247" s="1154" t="s">
        <v>763</v>
      </c>
      <c r="D10247" s="1156">
        <v>0.28999999999999998</v>
      </c>
    </row>
    <row r="10248" spans="1:4" ht="11.85" hidden="1" customHeight="1" outlineLevel="3">
      <c r="A10248" s="1154" t="s">
        <v>15990</v>
      </c>
      <c r="B10248" s="1158" t="s">
        <v>15991</v>
      </c>
      <c r="C10248" s="1154" t="s">
        <v>763</v>
      </c>
      <c r="D10248" s="1156">
        <v>0.3</v>
      </c>
    </row>
    <row r="10249" spans="1:4" ht="11.85" hidden="1" customHeight="1" outlineLevel="3">
      <c r="A10249" s="1154" t="s">
        <v>15992</v>
      </c>
      <c r="B10249" s="1158" t="s">
        <v>15993</v>
      </c>
      <c r="C10249" s="1154" t="s">
        <v>763</v>
      </c>
      <c r="D10249" s="1156">
        <v>0.27</v>
      </c>
    </row>
    <row r="10250" spans="1:4" ht="11.85" hidden="1" customHeight="1" outlineLevel="3">
      <c r="A10250" s="1154" t="s">
        <v>15994</v>
      </c>
      <c r="B10250" s="1158" t="s">
        <v>15995</v>
      </c>
      <c r="C10250" s="1154" t="s">
        <v>763</v>
      </c>
      <c r="D10250" s="1156">
        <v>0.28999999999999998</v>
      </c>
    </row>
    <row r="10251" spans="1:4" ht="11.85" hidden="1" customHeight="1" outlineLevel="3">
      <c r="A10251" s="1154" t="s">
        <v>15996</v>
      </c>
      <c r="B10251" s="1158" t="s">
        <v>15997</v>
      </c>
      <c r="C10251" s="1154" t="s">
        <v>763</v>
      </c>
      <c r="D10251" s="1156">
        <v>0.3</v>
      </c>
    </row>
    <row r="10252" spans="1:4" ht="11.85" hidden="1" customHeight="1" outlineLevel="3">
      <c r="A10252" s="1154" t="s">
        <v>15998</v>
      </c>
      <c r="B10252" s="1158" t="s">
        <v>15999</v>
      </c>
      <c r="C10252" s="1154" t="s">
        <v>763</v>
      </c>
      <c r="D10252" s="1156">
        <v>4.38</v>
      </c>
    </row>
    <row r="10253" spans="1:4" ht="11.85" hidden="1" customHeight="1" outlineLevel="3">
      <c r="A10253" s="1154" t="s">
        <v>16000</v>
      </c>
      <c r="B10253" s="1158" t="s">
        <v>16001</v>
      </c>
      <c r="C10253" s="1154" t="s">
        <v>763</v>
      </c>
      <c r="D10253" s="1156">
        <v>3.92</v>
      </c>
    </row>
    <row r="10254" spans="1:4" ht="11.85" hidden="1" customHeight="1" outlineLevel="3">
      <c r="A10254" s="1154" t="s">
        <v>16002</v>
      </c>
      <c r="B10254" s="1158" t="s">
        <v>16003</v>
      </c>
      <c r="C10254" s="1154" t="s">
        <v>763</v>
      </c>
      <c r="D10254" s="1156">
        <v>4.13</v>
      </c>
    </row>
    <row r="10255" spans="1:4" ht="11.85" hidden="1" customHeight="1" outlineLevel="2" collapsed="1">
      <c r="A10255" s="1140"/>
      <c r="B10255" s="1143" t="s">
        <v>16004</v>
      </c>
      <c r="C10255" s="1140"/>
      <c r="D10255" s="1141">
        <v>6.48</v>
      </c>
    </row>
    <row r="10256" spans="1:4" ht="11.85" hidden="1" customHeight="1" outlineLevel="3">
      <c r="A10256" s="1154" t="s">
        <v>16005</v>
      </c>
      <c r="B10256" s="1158" t="s">
        <v>16006</v>
      </c>
      <c r="C10256" s="1154" t="s">
        <v>763</v>
      </c>
      <c r="D10256" s="1156">
        <v>1.73</v>
      </c>
    </row>
    <row r="10257" spans="1:4" ht="11.85" hidden="1" customHeight="1" outlineLevel="3">
      <c r="A10257" s="1154" t="s">
        <v>16007</v>
      </c>
      <c r="B10257" s="1158" t="s">
        <v>16008</v>
      </c>
      <c r="C10257" s="1154" t="s">
        <v>763</v>
      </c>
      <c r="D10257" s="1156">
        <v>1.5</v>
      </c>
    </row>
    <row r="10258" spans="1:4" ht="11.85" hidden="1" customHeight="1" outlineLevel="3">
      <c r="A10258" s="1154" t="s">
        <v>16009</v>
      </c>
      <c r="B10258" s="1158" t="s">
        <v>16010</v>
      </c>
      <c r="C10258" s="1154" t="s">
        <v>763</v>
      </c>
      <c r="D10258" s="1156">
        <v>2.29</v>
      </c>
    </row>
    <row r="10259" spans="1:4" ht="11.85" hidden="1" customHeight="1" outlineLevel="3">
      <c r="A10259" s="1154" t="s">
        <v>16011</v>
      </c>
      <c r="B10259" s="1158" t="s">
        <v>16012</v>
      </c>
      <c r="C10259" s="1154" t="s">
        <v>763</v>
      </c>
      <c r="D10259" s="1156">
        <v>1.76</v>
      </c>
    </row>
    <row r="10260" spans="1:4" ht="11.85" hidden="1" customHeight="1" outlineLevel="3">
      <c r="A10260" s="1154" t="s">
        <v>16013</v>
      </c>
      <c r="B10260" s="1158" t="s">
        <v>16014</v>
      </c>
      <c r="C10260" s="1154" t="s">
        <v>763</v>
      </c>
      <c r="D10260" s="1156">
        <v>1.87</v>
      </c>
    </row>
    <row r="10261" spans="1:4" ht="11.85" hidden="1" customHeight="1" outlineLevel="3">
      <c r="A10261" s="1154" t="s">
        <v>16015</v>
      </c>
      <c r="B10261" s="1158" t="s">
        <v>16016</v>
      </c>
      <c r="C10261" s="1154" t="s">
        <v>763</v>
      </c>
      <c r="D10261" s="1156">
        <v>2.74</v>
      </c>
    </row>
    <row r="10262" spans="1:4" ht="11.85" hidden="1" customHeight="1" outlineLevel="3">
      <c r="A10262" s="1154" t="s">
        <v>16017</v>
      </c>
      <c r="B10262" s="1158" t="s">
        <v>16018</v>
      </c>
      <c r="C10262" s="1154" t="s">
        <v>763</v>
      </c>
      <c r="D10262" s="1156">
        <v>2.11</v>
      </c>
    </row>
    <row r="10263" spans="1:4" ht="11.85" hidden="1" customHeight="1" outlineLevel="3">
      <c r="A10263" s="1154" t="s">
        <v>16019</v>
      </c>
      <c r="B10263" s="1158" t="s">
        <v>16020</v>
      </c>
      <c r="C10263" s="1154" t="s">
        <v>763</v>
      </c>
      <c r="D10263" s="1156">
        <v>2.2200000000000002</v>
      </c>
    </row>
    <row r="10264" spans="1:4" ht="11.85" hidden="1" customHeight="1" outlineLevel="3">
      <c r="A10264" s="1154" t="s">
        <v>16021</v>
      </c>
      <c r="B10264" s="1158" t="s">
        <v>16022</v>
      </c>
      <c r="C10264" s="1154" t="s">
        <v>763</v>
      </c>
      <c r="D10264" s="1156">
        <v>3.12</v>
      </c>
    </row>
    <row r="10265" spans="1:4" ht="11.85" hidden="1" customHeight="1" outlineLevel="3">
      <c r="A10265" s="1154" t="s">
        <v>16023</v>
      </c>
      <c r="B10265" s="1158" t="s">
        <v>16024</v>
      </c>
      <c r="C10265" s="1154" t="s">
        <v>763</v>
      </c>
      <c r="D10265" s="1156">
        <v>3.71</v>
      </c>
    </row>
    <row r="10266" spans="1:4" ht="11.85" hidden="1" customHeight="1" outlineLevel="3">
      <c r="A10266" s="1154" t="s">
        <v>16025</v>
      </c>
      <c r="B10266" s="1158" t="s">
        <v>16026</v>
      </c>
      <c r="C10266" s="1154" t="s">
        <v>763</v>
      </c>
      <c r="D10266" s="1156">
        <v>2.56</v>
      </c>
    </row>
    <row r="10267" spans="1:4" ht="11.85" hidden="1" customHeight="1" outlineLevel="3">
      <c r="A10267" s="1154" t="s">
        <v>16027</v>
      </c>
      <c r="B10267" s="1158" t="s">
        <v>16028</v>
      </c>
      <c r="C10267" s="1154" t="s">
        <v>763</v>
      </c>
      <c r="D10267" s="1156">
        <v>2.34</v>
      </c>
    </row>
    <row r="10268" spans="1:4" ht="11.85" hidden="1" customHeight="1" outlineLevel="3">
      <c r="A10268" s="1154" t="s">
        <v>16029</v>
      </c>
      <c r="B10268" s="1158" t="s">
        <v>16030</v>
      </c>
      <c r="C10268" s="1154" t="s">
        <v>763</v>
      </c>
      <c r="D10268" s="1156">
        <v>2.56</v>
      </c>
    </row>
    <row r="10269" spans="1:4" ht="11.85" hidden="1" customHeight="1" outlineLevel="3">
      <c r="A10269" s="1154" t="s">
        <v>16031</v>
      </c>
      <c r="B10269" s="1158" t="s">
        <v>16032</v>
      </c>
      <c r="C10269" s="1154" t="s">
        <v>763</v>
      </c>
      <c r="D10269" s="1156">
        <v>2.85</v>
      </c>
    </row>
    <row r="10270" spans="1:4" ht="11.85" hidden="1" customHeight="1" outlineLevel="3">
      <c r="A10270" s="1154" t="s">
        <v>16033</v>
      </c>
      <c r="B10270" s="1158" t="s">
        <v>16034</v>
      </c>
      <c r="C10270" s="1154" t="s">
        <v>763</v>
      </c>
      <c r="D10270" s="1156">
        <v>4.7699999999999996</v>
      </c>
    </row>
    <row r="10271" spans="1:4" ht="11.85" hidden="1" customHeight="1" outlineLevel="3">
      <c r="A10271" s="1154" t="s">
        <v>16035</v>
      </c>
      <c r="B10271" s="1158" t="s">
        <v>16036</v>
      </c>
      <c r="C10271" s="1154" t="s">
        <v>763</v>
      </c>
      <c r="D10271" s="1156">
        <v>3.46</v>
      </c>
    </row>
    <row r="10272" spans="1:4" ht="11.85" hidden="1" customHeight="1" outlineLevel="3">
      <c r="A10272" s="1154" t="s">
        <v>16037</v>
      </c>
      <c r="B10272" s="1158" t="s">
        <v>16038</v>
      </c>
      <c r="C10272" s="1154" t="s">
        <v>763</v>
      </c>
      <c r="D10272" s="1156">
        <v>3.17</v>
      </c>
    </row>
    <row r="10273" spans="1:4" ht="11.85" hidden="1" customHeight="1" outlineLevel="3">
      <c r="A10273" s="1154" t="s">
        <v>16039</v>
      </c>
      <c r="B10273" s="1158" t="s">
        <v>16040</v>
      </c>
      <c r="C10273" s="1154" t="s">
        <v>763</v>
      </c>
      <c r="D10273" s="1156">
        <v>5.38</v>
      </c>
    </row>
    <row r="10274" spans="1:4" ht="11.85" hidden="1" customHeight="1" outlineLevel="3">
      <c r="A10274" s="1154" t="s">
        <v>16041</v>
      </c>
      <c r="B10274" s="1158" t="s">
        <v>16042</v>
      </c>
      <c r="C10274" s="1154" t="s">
        <v>763</v>
      </c>
      <c r="D10274" s="1156">
        <v>3.63</v>
      </c>
    </row>
    <row r="10275" spans="1:4" ht="11.85" hidden="1" customHeight="1" outlineLevel="3">
      <c r="A10275" s="1154" t="s">
        <v>16043</v>
      </c>
      <c r="B10275" s="1158" t="s">
        <v>16044</v>
      </c>
      <c r="C10275" s="1154" t="s">
        <v>763</v>
      </c>
      <c r="D10275" s="1156">
        <v>4.05</v>
      </c>
    </row>
    <row r="10276" spans="1:4" ht="11.85" hidden="1" customHeight="1" outlineLevel="3">
      <c r="A10276" s="1154" t="s">
        <v>16045</v>
      </c>
      <c r="B10276" s="1158" t="s">
        <v>16046</v>
      </c>
      <c r="C10276" s="1154" t="s">
        <v>763</v>
      </c>
      <c r="D10276" s="1156">
        <v>6.48</v>
      </c>
    </row>
    <row r="10277" spans="1:4" ht="11.85" hidden="1" customHeight="1" outlineLevel="2" collapsed="1">
      <c r="A10277" s="1140"/>
      <c r="B10277" s="1143" t="s">
        <v>16047</v>
      </c>
      <c r="C10277" s="1140"/>
      <c r="D10277" s="1141">
        <v>4.59</v>
      </c>
    </row>
    <row r="10278" spans="1:4" ht="11.85" hidden="1" customHeight="1" outlineLevel="3">
      <c r="A10278" s="1154" t="s">
        <v>16048</v>
      </c>
      <c r="B10278" s="1158" t="s">
        <v>16049</v>
      </c>
      <c r="C10278" s="1154" t="s">
        <v>763</v>
      </c>
      <c r="D10278" s="1156">
        <v>3.68</v>
      </c>
    </row>
    <row r="10279" spans="1:4" ht="11.85" hidden="1" customHeight="1" outlineLevel="3">
      <c r="A10279" s="1154" t="s">
        <v>16050</v>
      </c>
      <c r="B10279" s="1158" t="s">
        <v>16051</v>
      </c>
      <c r="C10279" s="1154" t="s">
        <v>763</v>
      </c>
      <c r="D10279" s="1156">
        <v>3.17</v>
      </c>
    </row>
    <row r="10280" spans="1:4" ht="11.85" hidden="1" customHeight="1" outlineLevel="3">
      <c r="A10280" s="1154" t="s">
        <v>16052</v>
      </c>
      <c r="B10280" s="1158" t="s">
        <v>16053</v>
      </c>
      <c r="C10280" s="1154" t="s">
        <v>763</v>
      </c>
      <c r="D10280" s="1156">
        <v>4.42</v>
      </c>
    </row>
    <row r="10281" spans="1:4" ht="11.85" hidden="1" customHeight="1" outlineLevel="3">
      <c r="A10281" s="1154" t="s">
        <v>16054</v>
      </c>
      <c r="B10281" s="1158" t="s">
        <v>16055</v>
      </c>
      <c r="C10281" s="1154" t="s">
        <v>763</v>
      </c>
      <c r="D10281" s="1156">
        <v>3.18</v>
      </c>
    </row>
    <row r="10282" spans="1:4" ht="11.85" hidden="1" customHeight="1" outlineLevel="3">
      <c r="A10282" s="1154" t="s">
        <v>16056</v>
      </c>
      <c r="B10282" s="1158" t="s">
        <v>16057</v>
      </c>
      <c r="C10282" s="1154" t="s">
        <v>763</v>
      </c>
      <c r="D10282" s="1156">
        <v>4.18</v>
      </c>
    </row>
    <row r="10283" spans="1:4" ht="11.85" hidden="1" customHeight="1" outlineLevel="3">
      <c r="A10283" s="1154" t="s">
        <v>16058</v>
      </c>
      <c r="B10283" s="1158" t="s">
        <v>16059</v>
      </c>
      <c r="C10283" s="1154" t="s">
        <v>763</v>
      </c>
      <c r="D10283" s="1156">
        <v>3.38</v>
      </c>
    </row>
    <row r="10284" spans="1:4" ht="11.85" hidden="1" customHeight="1" outlineLevel="3">
      <c r="A10284" s="1154" t="s">
        <v>16060</v>
      </c>
      <c r="B10284" s="1158" t="s">
        <v>16061</v>
      </c>
      <c r="C10284" s="1154" t="s">
        <v>763</v>
      </c>
      <c r="D10284" s="1156">
        <v>4.59</v>
      </c>
    </row>
    <row r="10285" spans="1:4" ht="11.85" hidden="1" customHeight="1" outlineLevel="3">
      <c r="A10285" s="1154" t="s">
        <v>16062</v>
      </c>
      <c r="B10285" s="1158" t="s">
        <v>16063</v>
      </c>
      <c r="C10285" s="1154" t="s">
        <v>763</v>
      </c>
      <c r="D10285" s="1156">
        <v>3.38</v>
      </c>
    </row>
    <row r="10286" spans="1:4" ht="11.85" hidden="1" customHeight="1" outlineLevel="2" collapsed="1">
      <c r="A10286" s="1140"/>
      <c r="B10286" s="1143" t="s">
        <v>16064</v>
      </c>
      <c r="C10286" s="1140"/>
      <c r="D10286" s="1141">
        <v>9.42</v>
      </c>
    </row>
    <row r="10287" spans="1:4" ht="11.85" hidden="1" customHeight="1" outlineLevel="3">
      <c r="A10287" s="1154" t="s">
        <v>16065</v>
      </c>
      <c r="B10287" s="1158" t="s">
        <v>16066</v>
      </c>
      <c r="C10287" s="1154" t="s">
        <v>763</v>
      </c>
      <c r="D10287" s="1156">
        <v>4.6900000000000004</v>
      </c>
    </row>
    <row r="10288" spans="1:4" ht="11.85" hidden="1" customHeight="1" outlineLevel="3">
      <c r="A10288" s="1154" t="s">
        <v>16067</v>
      </c>
      <c r="B10288" s="1158" t="s">
        <v>16068</v>
      </c>
      <c r="C10288" s="1154" t="s">
        <v>763</v>
      </c>
      <c r="D10288" s="1156">
        <v>4.32</v>
      </c>
    </row>
    <row r="10289" spans="1:4" ht="11.85" hidden="1" customHeight="1" outlineLevel="3">
      <c r="A10289" s="1154" t="s">
        <v>16069</v>
      </c>
      <c r="B10289" s="1158" t="s">
        <v>16070</v>
      </c>
      <c r="C10289" s="1154" t="s">
        <v>763</v>
      </c>
      <c r="D10289" s="1156">
        <v>4.8600000000000003</v>
      </c>
    </row>
    <row r="10290" spans="1:4" ht="11.85" hidden="1" customHeight="1" outlineLevel="3">
      <c r="A10290" s="1154" t="s">
        <v>16071</v>
      </c>
      <c r="B10290" s="1158" t="s">
        <v>16072</v>
      </c>
      <c r="C10290" s="1154" t="s">
        <v>763</v>
      </c>
      <c r="D10290" s="1156">
        <v>4.9000000000000004</v>
      </c>
    </row>
    <row r="10291" spans="1:4" ht="11.85" hidden="1" customHeight="1" outlineLevel="3">
      <c r="A10291" s="1154" t="s">
        <v>16073</v>
      </c>
      <c r="B10291" s="1158" t="s">
        <v>16074</v>
      </c>
      <c r="C10291" s="1154" t="s">
        <v>763</v>
      </c>
      <c r="D10291" s="1156">
        <v>4.54</v>
      </c>
    </row>
    <row r="10292" spans="1:4" ht="11.85" hidden="1" customHeight="1" outlineLevel="3">
      <c r="A10292" s="1154" t="s">
        <v>16075</v>
      </c>
      <c r="B10292" s="1158" t="s">
        <v>16076</v>
      </c>
      <c r="C10292" s="1154" t="s">
        <v>763</v>
      </c>
      <c r="D10292" s="1156">
        <v>4.62</v>
      </c>
    </row>
    <row r="10293" spans="1:4" ht="11.85" hidden="1" customHeight="1" outlineLevel="3">
      <c r="A10293" s="1154" t="s">
        <v>16077</v>
      </c>
      <c r="B10293" s="1158" t="s">
        <v>16078</v>
      </c>
      <c r="C10293" s="1154" t="s">
        <v>763</v>
      </c>
      <c r="D10293" s="1156">
        <v>4.21</v>
      </c>
    </row>
    <row r="10294" spans="1:4" ht="11.85" hidden="1" customHeight="1" outlineLevel="3">
      <c r="A10294" s="1154" t="s">
        <v>16079</v>
      </c>
      <c r="B10294" s="1158" t="s">
        <v>16080</v>
      </c>
      <c r="C10294" s="1154" t="s">
        <v>763</v>
      </c>
      <c r="D10294" s="1156">
        <v>4.7</v>
      </c>
    </row>
    <row r="10295" spans="1:4" ht="11.85" hidden="1" customHeight="1" outlineLevel="3">
      <c r="A10295" s="1154" t="s">
        <v>16081</v>
      </c>
      <c r="B10295" s="1158" t="s">
        <v>16082</v>
      </c>
      <c r="C10295" s="1154" t="s">
        <v>763</v>
      </c>
      <c r="D10295" s="1156">
        <v>5.28</v>
      </c>
    </row>
    <row r="10296" spans="1:4" ht="11.85" hidden="1" customHeight="1" outlineLevel="3">
      <c r="A10296" s="1154" t="s">
        <v>16083</v>
      </c>
      <c r="B10296" s="1158" t="s">
        <v>16084</v>
      </c>
      <c r="C10296" s="1154" t="s">
        <v>763</v>
      </c>
      <c r="D10296" s="1156">
        <v>4.5</v>
      </c>
    </row>
    <row r="10297" spans="1:4" ht="11.85" hidden="1" customHeight="1" outlineLevel="3">
      <c r="A10297" s="1154" t="s">
        <v>16085</v>
      </c>
      <c r="B10297" s="1158" t="s">
        <v>16086</v>
      </c>
      <c r="C10297" s="1154" t="s">
        <v>763</v>
      </c>
      <c r="D10297" s="1156">
        <v>4.7699999999999996</v>
      </c>
    </row>
    <row r="10298" spans="1:4" ht="11.85" hidden="1" customHeight="1" outlineLevel="3">
      <c r="A10298" s="1154" t="s">
        <v>16087</v>
      </c>
      <c r="B10298" s="1158" t="s">
        <v>16088</v>
      </c>
      <c r="C10298" s="1154" t="s">
        <v>763</v>
      </c>
      <c r="D10298" s="1156">
        <v>4.5</v>
      </c>
    </row>
    <row r="10299" spans="1:4" ht="11.85" hidden="1" customHeight="1" outlineLevel="3">
      <c r="A10299" s="1154" t="s">
        <v>16089</v>
      </c>
      <c r="B10299" s="1158" t="s">
        <v>16090</v>
      </c>
      <c r="C10299" s="1154" t="s">
        <v>763</v>
      </c>
      <c r="D10299" s="1156">
        <v>5.12</v>
      </c>
    </row>
    <row r="10300" spans="1:4" ht="11.85" hidden="1" customHeight="1" outlineLevel="3">
      <c r="A10300" s="1154" t="s">
        <v>16091</v>
      </c>
      <c r="B10300" s="1158" t="s">
        <v>16092</v>
      </c>
      <c r="C10300" s="1154" t="s">
        <v>763</v>
      </c>
      <c r="D10300" s="1156">
        <v>5.95</v>
      </c>
    </row>
    <row r="10301" spans="1:4" ht="11.85" hidden="1" customHeight="1" outlineLevel="3">
      <c r="A10301" s="1154" t="s">
        <v>16093</v>
      </c>
      <c r="B10301" s="1158" t="s">
        <v>16094</v>
      </c>
      <c r="C10301" s="1154" t="s">
        <v>763</v>
      </c>
      <c r="D10301" s="1156">
        <v>5.18</v>
      </c>
    </row>
    <row r="10302" spans="1:4" ht="11.85" hidden="1" customHeight="1" outlineLevel="3">
      <c r="A10302" s="1154" t="s">
        <v>16095</v>
      </c>
      <c r="B10302" s="1158" t="s">
        <v>16096</v>
      </c>
      <c r="C10302" s="1154" t="s">
        <v>763</v>
      </c>
      <c r="D10302" s="1156">
        <v>5.95</v>
      </c>
    </row>
    <row r="10303" spans="1:4" ht="11.85" hidden="1" customHeight="1" outlineLevel="3">
      <c r="A10303" s="1154" t="s">
        <v>16097</v>
      </c>
      <c r="B10303" s="1158" t="s">
        <v>16098</v>
      </c>
      <c r="C10303" s="1154" t="s">
        <v>763</v>
      </c>
      <c r="D10303" s="1156">
        <v>5.6</v>
      </c>
    </row>
    <row r="10304" spans="1:4" ht="11.85" hidden="1" customHeight="1" outlineLevel="3">
      <c r="A10304" s="1154" t="s">
        <v>16099</v>
      </c>
      <c r="B10304" s="1158" t="s">
        <v>16100</v>
      </c>
      <c r="C10304" s="1154" t="s">
        <v>763</v>
      </c>
      <c r="D10304" s="1156">
        <v>9.42</v>
      </c>
    </row>
    <row r="10305" spans="1:4" ht="11.85" hidden="1" customHeight="1" outlineLevel="3">
      <c r="A10305" s="1154" t="s">
        <v>16101</v>
      </c>
      <c r="B10305" s="1158" t="s">
        <v>16102</v>
      </c>
      <c r="C10305" s="1154" t="s">
        <v>763</v>
      </c>
      <c r="D10305" s="1156">
        <v>5.57</v>
      </c>
    </row>
    <row r="10306" spans="1:4" ht="11.85" hidden="1" customHeight="1" outlineLevel="3">
      <c r="A10306" s="1154" t="s">
        <v>16103</v>
      </c>
      <c r="B10306" s="1158" t="s">
        <v>16104</v>
      </c>
      <c r="C10306" s="1154" t="s">
        <v>763</v>
      </c>
      <c r="D10306" s="1156">
        <v>7.46</v>
      </c>
    </row>
    <row r="10307" spans="1:4" ht="11.85" hidden="1" customHeight="1" outlineLevel="3">
      <c r="A10307" s="1154" t="s">
        <v>16105</v>
      </c>
      <c r="B10307" s="1158" t="s">
        <v>16106</v>
      </c>
      <c r="C10307" s="1154" t="s">
        <v>763</v>
      </c>
      <c r="D10307" s="1156">
        <v>5.3</v>
      </c>
    </row>
    <row r="10308" spans="1:4" ht="11.85" hidden="1" customHeight="1" outlineLevel="3">
      <c r="A10308" s="1154" t="s">
        <v>16107</v>
      </c>
      <c r="B10308" s="1158" t="s">
        <v>16108</v>
      </c>
      <c r="C10308" s="1154" t="s">
        <v>763</v>
      </c>
      <c r="D10308" s="1156">
        <v>5.49</v>
      </c>
    </row>
    <row r="10309" spans="1:4" ht="11.85" hidden="1" customHeight="1" outlineLevel="3">
      <c r="A10309" s="1154" t="s">
        <v>16109</v>
      </c>
      <c r="B10309" s="1158" t="s">
        <v>16110</v>
      </c>
      <c r="C10309" s="1154" t="s">
        <v>763</v>
      </c>
      <c r="D10309" s="1156">
        <v>6.1</v>
      </c>
    </row>
    <row r="10310" spans="1:4" ht="11.85" hidden="1" customHeight="1" outlineLevel="3">
      <c r="A10310" s="1154" t="s">
        <v>16111</v>
      </c>
      <c r="B10310" s="1158" t="s">
        <v>16112</v>
      </c>
      <c r="C10310" s="1154" t="s">
        <v>763</v>
      </c>
      <c r="D10310" s="1156">
        <v>9.2799999999999994</v>
      </c>
    </row>
    <row r="10311" spans="1:4" ht="11.85" hidden="1" customHeight="1" outlineLevel="3">
      <c r="A10311" s="1154" t="s">
        <v>16113</v>
      </c>
      <c r="B10311" s="1158" t="s">
        <v>16114</v>
      </c>
      <c r="C10311" s="1154" t="s">
        <v>763</v>
      </c>
      <c r="D10311" s="1156">
        <v>5.98</v>
      </c>
    </row>
    <row r="10312" spans="1:4" ht="11.85" hidden="1" customHeight="1" outlineLevel="3">
      <c r="A10312" s="1154" t="s">
        <v>16115</v>
      </c>
      <c r="B10312" s="1158" t="s">
        <v>16116</v>
      </c>
      <c r="C10312" s="1154" t="s">
        <v>763</v>
      </c>
      <c r="D10312" s="1156">
        <v>8.58</v>
      </c>
    </row>
    <row r="10313" spans="1:4" ht="11.85" hidden="1" customHeight="1" outlineLevel="3">
      <c r="A10313" s="1154" t="s">
        <v>16117</v>
      </c>
      <c r="B10313" s="1158" t="s">
        <v>16118</v>
      </c>
      <c r="C10313" s="1154" t="s">
        <v>763</v>
      </c>
      <c r="D10313" s="1156">
        <v>5.49</v>
      </c>
    </row>
    <row r="10314" spans="1:4" ht="11.85" hidden="1" customHeight="1" outlineLevel="2" collapsed="1">
      <c r="A10314" s="1140"/>
      <c r="B10314" s="1143" t="s">
        <v>16119</v>
      </c>
      <c r="C10314" s="1140"/>
      <c r="D10314" s="1141">
        <v>10.34</v>
      </c>
    </row>
    <row r="10315" spans="1:4" ht="22.35" hidden="1" customHeight="1" outlineLevel="3">
      <c r="A10315" s="1154" t="s">
        <v>16120</v>
      </c>
      <c r="B10315" s="1158" t="s">
        <v>16121</v>
      </c>
      <c r="C10315" s="1154" t="s">
        <v>763</v>
      </c>
      <c r="D10315" s="1156">
        <v>2.19</v>
      </c>
    </row>
    <row r="10316" spans="1:4" ht="11.85" hidden="1" customHeight="1" outlineLevel="3">
      <c r="A10316" s="1154" t="s">
        <v>16122</v>
      </c>
      <c r="B10316" s="1158" t="s">
        <v>16123</v>
      </c>
      <c r="C10316" s="1154" t="s">
        <v>763</v>
      </c>
      <c r="D10316" s="1156">
        <v>5.52</v>
      </c>
    </row>
    <row r="10317" spans="1:4" ht="11.85" hidden="1" customHeight="1" outlineLevel="3">
      <c r="A10317" s="1154" t="s">
        <v>16124</v>
      </c>
      <c r="B10317" s="1158" t="s">
        <v>16125</v>
      </c>
      <c r="C10317" s="1154" t="s">
        <v>763</v>
      </c>
      <c r="D10317" s="1156">
        <v>3.76</v>
      </c>
    </row>
    <row r="10318" spans="1:4" ht="11.85" hidden="1" customHeight="1" outlineLevel="3">
      <c r="A10318" s="1154" t="s">
        <v>16126</v>
      </c>
      <c r="B10318" s="1158" t="s">
        <v>16127</v>
      </c>
      <c r="C10318" s="1154" t="s">
        <v>763</v>
      </c>
      <c r="D10318" s="1156">
        <v>2.1800000000000002</v>
      </c>
    </row>
    <row r="10319" spans="1:4" ht="11.85" hidden="1" customHeight="1" outlineLevel="3">
      <c r="A10319" s="1154" t="s">
        <v>16128</v>
      </c>
      <c r="B10319" s="1158" t="s">
        <v>16129</v>
      </c>
      <c r="C10319" s="1154" t="s">
        <v>763</v>
      </c>
      <c r="D10319" s="1156">
        <v>2.08</v>
      </c>
    </row>
    <row r="10320" spans="1:4" ht="11.85" hidden="1" customHeight="1" outlineLevel="3">
      <c r="A10320" s="1154" t="s">
        <v>16130</v>
      </c>
      <c r="B10320" s="1158" t="s">
        <v>16131</v>
      </c>
      <c r="C10320" s="1154" t="s">
        <v>763</v>
      </c>
      <c r="D10320" s="1156">
        <v>2.2599999999999998</v>
      </c>
    </row>
    <row r="10321" spans="1:4" ht="11.85" hidden="1" customHeight="1" outlineLevel="3">
      <c r="A10321" s="1154" t="s">
        <v>16132</v>
      </c>
      <c r="B10321" s="1158" t="s">
        <v>16133</v>
      </c>
      <c r="C10321" s="1154" t="s">
        <v>763</v>
      </c>
      <c r="D10321" s="1156">
        <v>6.1</v>
      </c>
    </row>
    <row r="10322" spans="1:4" ht="11.85" hidden="1" customHeight="1" outlineLevel="3">
      <c r="A10322" s="1154" t="s">
        <v>16134</v>
      </c>
      <c r="B10322" s="1158" t="s">
        <v>16135</v>
      </c>
      <c r="C10322" s="1154" t="s">
        <v>763</v>
      </c>
      <c r="D10322" s="1156">
        <v>4.3</v>
      </c>
    </row>
    <row r="10323" spans="1:4" ht="11.85" hidden="1" customHeight="1" outlineLevel="3">
      <c r="A10323" s="1154" t="s">
        <v>16136</v>
      </c>
      <c r="B10323" s="1158" t="s">
        <v>16137</v>
      </c>
      <c r="C10323" s="1154" t="s">
        <v>763</v>
      </c>
      <c r="D10323" s="1156">
        <v>4.3</v>
      </c>
    </row>
    <row r="10324" spans="1:4" ht="11.85" hidden="1" customHeight="1" outlineLevel="3">
      <c r="A10324" s="1154" t="s">
        <v>16138</v>
      </c>
      <c r="B10324" s="1158" t="s">
        <v>16139</v>
      </c>
      <c r="C10324" s="1154" t="s">
        <v>763</v>
      </c>
      <c r="D10324" s="1156">
        <v>4.4000000000000004</v>
      </c>
    </row>
    <row r="10325" spans="1:4" ht="11.85" hidden="1" customHeight="1" outlineLevel="3">
      <c r="A10325" s="1154" t="s">
        <v>16140</v>
      </c>
      <c r="B10325" s="1158" t="s">
        <v>16141</v>
      </c>
      <c r="C10325" s="1154" t="s">
        <v>763</v>
      </c>
      <c r="D10325" s="1156">
        <v>1.0900000000000001</v>
      </c>
    </row>
    <row r="10326" spans="1:4" ht="11.85" hidden="1" customHeight="1" outlineLevel="3">
      <c r="A10326" s="1154" t="s">
        <v>16142</v>
      </c>
      <c r="B10326" s="1158" t="s">
        <v>16143</v>
      </c>
      <c r="C10326" s="1154" t="s">
        <v>763</v>
      </c>
      <c r="D10326" s="1156">
        <v>2.4500000000000002</v>
      </c>
    </row>
    <row r="10327" spans="1:4" ht="11.85" hidden="1" customHeight="1" outlineLevel="3">
      <c r="A10327" s="1154" t="s">
        <v>16142</v>
      </c>
      <c r="B10327" s="1158" t="s">
        <v>16144</v>
      </c>
      <c r="C10327" s="1154" t="s">
        <v>763</v>
      </c>
      <c r="D10327" s="1156">
        <v>2.4500000000000002</v>
      </c>
    </row>
    <row r="10328" spans="1:4" ht="11.85" hidden="1" customHeight="1" outlineLevel="3">
      <c r="A10328" s="1154" t="s">
        <v>16145</v>
      </c>
      <c r="B10328" s="1158" t="s">
        <v>16146</v>
      </c>
      <c r="C10328" s="1154" t="s">
        <v>763</v>
      </c>
      <c r="D10328" s="1156">
        <v>2.35</v>
      </c>
    </row>
    <row r="10329" spans="1:4" ht="11.85" hidden="1" customHeight="1" outlineLevel="3">
      <c r="A10329" s="1154" t="s">
        <v>16147</v>
      </c>
      <c r="B10329" s="1158" t="s">
        <v>16148</v>
      </c>
      <c r="C10329" s="1154" t="s">
        <v>763</v>
      </c>
      <c r="D10329" s="1156">
        <v>2.4500000000000002</v>
      </c>
    </row>
    <row r="10330" spans="1:4" ht="11.85" hidden="1" customHeight="1" outlineLevel="3">
      <c r="A10330" s="1154" t="s">
        <v>16149</v>
      </c>
      <c r="B10330" s="1158" t="s">
        <v>16150</v>
      </c>
      <c r="C10330" s="1154" t="s">
        <v>763</v>
      </c>
      <c r="D10330" s="1156">
        <v>1.22</v>
      </c>
    </row>
    <row r="10331" spans="1:4" ht="11.85" hidden="1" customHeight="1" outlineLevel="3">
      <c r="A10331" s="1154" t="s">
        <v>16151</v>
      </c>
      <c r="B10331" s="1158" t="s">
        <v>16152</v>
      </c>
      <c r="C10331" s="1154" t="s">
        <v>763</v>
      </c>
      <c r="D10331" s="1156">
        <v>5.42</v>
      </c>
    </row>
    <row r="10332" spans="1:4" ht="11.85" hidden="1" customHeight="1" outlineLevel="3">
      <c r="A10332" s="1154" t="s">
        <v>16153</v>
      </c>
      <c r="B10332" s="1158" t="s">
        <v>16154</v>
      </c>
      <c r="C10332" s="1154" t="s">
        <v>763</v>
      </c>
      <c r="D10332" s="1156">
        <v>4.22</v>
      </c>
    </row>
    <row r="10333" spans="1:4" ht="11.85" hidden="1" customHeight="1" outlineLevel="3">
      <c r="A10333" s="1154" t="s">
        <v>16155</v>
      </c>
      <c r="B10333" s="1158" t="s">
        <v>16156</v>
      </c>
      <c r="C10333" s="1154" t="s">
        <v>763</v>
      </c>
      <c r="D10333" s="1156">
        <v>5.71</v>
      </c>
    </row>
    <row r="10334" spans="1:4" ht="11.85" hidden="1" customHeight="1" outlineLevel="3">
      <c r="A10334" s="1154" t="s">
        <v>16157</v>
      </c>
      <c r="B10334" s="1158" t="s">
        <v>16158</v>
      </c>
      <c r="C10334" s="1154" t="s">
        <v>763</v>
      </c>
      <c r="D10334" s="1156">
        <v>4.54</v>
      </c>
    </row>
    <row r="10335" spans="1:4" ht="11.85" hidden="1" customHeight="1" outlineLevel="3">
      <c r="A10335" s="1154" t="s">
        <v>16159</v>
      </c>
      <c r="B10335" s="1158" t="s">
        <v>16160</v>
      </c>
      <c r="C10335" s="1154" t="s">
        <v>763</v>
      </c>
      <c r="D10335" s="1156">
        <v>6.1</v>
      </c>
    </row>
    <row r="10336" spans="1:4" ht="11.85" hidden="1" customHeight="1" outlineLevel="3">
      <c r="A10336" s="1154" t="s">
        <v>16161</v>
      </c>
      <c r="B10336" s="1158" t="s">
        <v>16162</v>
      </c>
      <c r="C10336" s="1154" t="s">
        <v>763</v>
      </c>
      <c r="D10336" s="1156">
        <v>4.91</v>
      </c>
    </row>
    <row r="10337" spans="1:4" ht="11.85" hidden="1" customHeight="1" outlineLevel="3">
      <c r="A10337" s="1154" t="s">
        <v>16163</v>
      </c>
      <c r="B10337" s="1158" t="s">
        <v>16164</v>
      </c>
      <c r="C10337" s="1154" t="s">
        <v>763</v>
      </c>
      <c r="D10337" s="1156">
        <v>7.38</v>
      </c>
    </row>
    <row r="10338" spans="1:4" ht="11.85" hidden="1" customHeight="1" outlineLevel="3">
      <c r="A10338" s="1154" t="s">
        <v>16165</v>
      </c>
      <c r="B10338" s="1158" t="s">
        <v>16166</v>
      </c>
      <c r="C10338" s="1154" t="s">
        <v>763</v>
      </c>
      <c r="D10338" s="1156">
        <v>3.38</v>
      </c>
    </row>
    <row r="10339" spans="1:4" ht="11.85" hidden="1" customHeight="1" outlineLevel="3">
      <c r="A10339" s="1154" t="s">
        <v>16167</v>
      </c>
      <c r="B10339" s="1158" t="s">
        <v>16168</v>
      </c>
      <c r="C10339" s="1154" t="s">
        <v>763</v>
      </c>
      <c r="D10339" s="1156">
        <v>3.86</v>
      </c>
    </row>
    <row r="10340" spans="1:4" ht="11.85" hidden="1" customHeight="1" outlineLevel="3">
      <c r="A10340" s="1154" t="s">
        <v>16169</v>
      </c>
      <c r="B10340" s="1158" t="s">
        <v>16170</v>
      </c>
      <c r="C10340" s="1154" t="s">
        <v>763</v>
      </c>
      <c r="D10340" s="1156">
        <v>3.57</v>
      </c>
    </row>
    <row r="10341" spans="1:4" ht="11.85" hidden="1" customHeight="1" outlineLevel="3">
      <c r="A10341" s="1154" t="s">
        <v>16171</v>
      </c>
      <c r="B10341" s="1158" t="s">
        <v>16172</v>
      </c>
      <c r="C10341" s="1154" t="s">
        <v>763</v>
      </c>
      <c r="D10341" s="1156">
        <v>3.63</v>
      </c>
    </row>
    <row r="10342" spans="1:4" ht="11.85" hidden="1" customHeight="1" outlineLevel="3">
      <c r="A10342" s="1154" t="s">
        <v>16173</v>
      </c>
      <c r="B10342" s="1158" t="s">
        <v>16174</v>
      </c>
      <c r="C10342" s="1154" t="s">
        <v>763</v>
      </c>
      <c r="D10342" s="1156">
        <v>4.08</v>
      </c>
    </row>
    <row r="10343" spans="1:4" ht="11.85" hidden="1" customHeight="1" outlineLevel="3">
      <c r="A10343" s="1154" t="s">
        <v>16175</v>
      </c>
      <c r="B10343" s="1158" t="s">
        <v>16176</v>
      </c>
      <c r="C10343" s="1154" t="s">
        <v>763</v>
      </c>
      <c r="D10343" s="1156">
        <v>3.97</v>
      </c>
    </row>
    <row r="10344" spans="1:4" ht="11.85" hidden="1" customHeight="1" outlineLevel="3">
      <c r="A10344" s="1154" t="s">
        <v>16177</v>
      </c>
      <c r="B10344" s="1158" t="s">
        <v>16178</v>
      </c>
      <c r="C10344" s="1154" t="s">
        <v>763</v>
      </c>
      <c r="D10344" s="1156">
        <v>5.12</v>
      </c>
    </row>
    <row r="10345" spans="1:4" ht="11.85" hidden="1" customHeight="1" outlineLevel="3">
      <c r="A10345" s="1154" t="s">
        <v>16179</v>
      </c>
      <c r="B10345" s="1158" t="s">
        <v>16180</v>
      </c>
      <c r="C10345" s="1154" t="s">
        <v>763</v>
      </c>
      <c r="D10345" s="1156">
        <v>5.04</v>
      </c>
    </row>
    <row r="10346" spans="1:4" ht="11.85" hidden="1" customHeight="1" outlineLevel="3">
      <c r="A10346" s="1154" t="s">
        <v>16181</v>
      </c>
      <c r="B10346" s="1158" t="s">
        <v>16182</v>
      </c>
      <c r="C10346" s="1154" t="s">
        <v>763</v>
      </c>
      <c r="D10346" s="1156">
        <v>0.9</v>
      </c>
    </row>
    <row r="10347" spans="1:4" ht="11.85" hidden="1" customHeight="1" outlineLevel="3">
      <c r="A10347" s="1154" t="s">
        <v>16183</v>
      </c>
      <c r="B10347" s="1158" t="s">
        <v>16184</v>
      </c>
      <c r="C10347" s="1154" t="s">
        <v>763</v>
      </c>
      <c r="D10347" s="1156">
        <v>1.04</v>
      </c>
    </row>
    <row r="10348" spans="1:4" ht="11.85" hidden="1" customHeight="1" outlineLevel="3">
      <c r="A10348" s="1154" t="s">
        <v>16185</v>
      </c>
      <c r="B10348" s="1158" t="s">
        <v>16186</v>
      </c>
      <c r="C10348" s="1154" t="s">
        <v>763</v>
      </c>
      <c r="D10348" s="1156">
        <v>1.1399999999999999</v>
      </c>
    </row>
    <row r="10349" spans="1:4" ht="11.85" hidden="1" customHeight="1" outlineLevel="3">
      <c r="A10349" s="1154" t="s">
        <v>16187</v>
      </c>
      <c r="B10349" s="1158" t="s">
        <v>16188</v>
      </c>
      <c r="C10349" s="1154" t="s">
        <v>763</v>
      </c>
      <c r="D10349" s="1156">
        <v>1.22</v>
      </c>
    </row>
    <row r="10350" spans="1:4" ht="11.85" hidden="1" customHeight="1" outlineLevel="3">
      <c r="A10350" s="1154" t="s">
        <v>16189</v>
      </c>
      <c r="B10350" s="1158" t="s">
        <v>16190</v>
      </c>
      <c r="C10350" s="1154" t="s">
        <v>763</v>
      </c>
      <c r="D10350" s="1156">
        <v>1.65</v>
      </c>
    </row>
    <row r="10351" spans="1:4" ht="11.85" hidden="1" customHeight="1" outlineLevel="3">
      <c r="A10351" s="1154" t="s">
        <v>16191</v>
      </c>
      <c r="B10351" s="1158" t="s">
        <v>16192</v>
      </c>
      <c r="C10351" s="1154" t="s">
        <v>763</v>
      </c>
      <c r="D10351" s="1156">
        <v>3.5</v>
      </c>
    </row>
    <row r="10352" spans="1:4" ht="11.85" hidden="1" customHeight="1" outlineLevel="3">
      <c r="A10352" s="1154" t="s">
        <v>16193</v>
      </c>
      <c r="B10352" s="1158" t="s">
        <v>16194</v>
      </c>
      <c r="C10352" s="1154" t="s">
        <v>763</v>
      </c>
      <c r="D10352" s="1156">
        <v>3.18</v>
      </c>
    </row>
    <row r="10353" spans="1:4" ht="11.85" hidden="1" customHeight="1" outlineLevel="3">
      <c r="A10353" s="1154" t="s">
        <v>16195</v>
      </c>
      <c r="B10353" s="1158" t="s">
        <v>16196</v>
      </c>
      <c r="C10353" s="1154" t="s">
        <v>763</v>
      </c>
      <c r="D10353" s="1156">
        <v>2</v>
      </c>
    </row>
    <row r="10354" spans="1:4" ht="11.85" hidden="1" customHeight="1" outlineLevel="3">
      <c r="A10354" s="1154" t="s">
        <v>16197</v>
      </c>
      <c r="B10354" s="1158" t="s">
        <v>16198</v>
      </c>
      <c r="C10354" s="1154" t="s">
        <v>763</v>
      </c>
      <c r="D10354" s="1156">
        <v>2.82</v>
      </c>
    </row>
    <row r="10355" spans="1:4" ht="11.85" hidden="1" customHeight="1" outlineLevel="3">
      <c r="A10355" s="1154" t="s">
        <v>16199</v>
      </c>
      <c r="B10355" s="1158" t="s">
        <v>16200</v>
      </c>
      <c r="C10355" s="1154" t="s">
        <v>763</v>
      </c>
      <c r="D10355" s="1156">
        <v>1.07</v>
      </c>
    </row>
    <row r="10356" spans="1:4" ht="11.85" hidden="1" customHeight="1" outlineLevel="3">
      <c r="A10356" s="1154" t="s">
        <v>16201</v>
      </c>
      <c r="B10356" s="1158" t="s">
        <v>16202</v>
      </c>
      <c r="C10356" s="1154" t="s">
        <v>763</v>
      </c>
      <c r="D10356" s="1156">
        <v>1.49</v>
      </c>
    </row>
    <row r="10357" spans="1:4" ht="11.85" hidden="1" customHeight="1" outlineLevel="3">
      <c r="A10357" s="1154" t="s">
        <v>16203</v>
      </c>
      <c r="B10357" s="1158" t="s">
        <v>16204</v>
      </c>
      <c r="C10357" s="1154" t="s">
        <v>763</v>
      </c>
      <c r="D10357" s="1156">
        <v>1.07</v>
      </c>
    </row>
    <row r="10358" spans="1:4" ht="11.85" hidden="1" customHeight="1" outlineLevel="3">
      <c r="A10358" s="1154" t="s">
        <v>16205</v>
      </c>
      <c r="B10358" s="1158" t="s">
        <v>16206</v>
      </c>
      <c r="C10358" s="1154" t="s">
        <v>763</v>
      </c>
      <c r="D10358" s="1156">
        <v>1.62</v>
      </c>
    </row>
    <row r="10359" spans="1:4" ht="11.85" hidden="1" customHeight="1" outlineLevel="3">
      <c r="A10359" s="1154" t="s">
        <v>16207</v>
      </c>
      <c r="B10359" s="1158" t="s">
        <v>16208</v>
      </c>
      <c r="C10359" s="1154" t="s">
        <v>763</v>
      </c>
      <c r="D10359" s="1156">
        <v>1.62</v>
      </c>
    </row>
    <row r="10360" spans="1:4" ht="11.85" hidden="1" customHeight="1" outlineLevel="3">
      <c r="A10360" s="1154" t="s">
        <v>16209</v>
      </c>
      <c r="B10360" s="1158" t="s">
        <v>16210</v>
      </c>
      <c r="C10360" s="1154" t="s">
        <v>763</v>
      </c>
      <c r="D10360" s="1156">
        <v>2.38</v>
      </c>
    </row>
    <row r="10361" spans="1:4" ht="11.85" hidden="1" customHeight="1" outlineLevel="3">
      <c r="A10361" s="1154" t="s">
        <v>16211</v>
      </c>
      <c r="B10361" s="1158" t="s">
        <v>16212</v>
      </c>
      <c r="C10361" s="1154" t="s">
        <v>763</v>
      </c>
      <c r="D10361" s="1156">
        <v>2.74</v>
      </c>
    </row>
    <row r="10362" spans="1:4" ht="11.85" hidden="1" customHeight="1" outlineLevel="3">
      <c r="A10362" s="1154" t="s">
        <v>16213</v>
      </c>
      <c r="B10362" s="1158" t="s">
        <v>16214</v>
      </c>
      <c r="C10362" s="1154" t="s">
        <v>763</v>
      </c>
      <c r="D10362" s="1156">
        <v>3.22</v>
      </c>
    </row>
    <row r="10363" spans="1:4" ht="11.85" hidden="1" customHeight="1" outlineLevel="3">
      <c r="A10363" s="1154" t="s">
        <v>16215</v>
      </c>
      <c r="B10363" s="1158" t="s">
        <v>16216</v>
      </c>
      <c r="C10363" s="1154" t="s">
        <v>763</v>
      </c>
      <c r="D10363" s="1156">
        <v>3.22</v>
      </c>
    </row>
    <row r="10364" spans="1:4" ht="11.85" hidden="1" customHeight="1" outlineLevel="3">
      <c r="A10364" s="1154" t="s">
        <v>16217</v>
      </c>
      <c r="B10364" s="1158" t="s">
        <v>16218</v>
      </c>
      <c r="C10364" s="1154" t="s">
        <v>763</v>
      </c>
      <c r="D10364" s="1156">
        <v>3.52</v>
      </c>
    </row>
    <row r="10365" spans="1:4" ht="11.85" hidden="1" customHeight="1" outlineLevel="3">
      <c r="A10365" s="1154" t="s">
        <v>16219</v>
      </c>
      <c r="B10365" s="1158" t="s">
        <v>16220</v>
      </c>
      <c r="C10365" s="1154" t="s">
        <v>763</v>
      </c>
      <c r="D10365" s="1156">
        <v>3.52</v>
      </c>
    </row>
    <row r="10366" spans="1:4" ht="11.85" hidden="1" customHeight="1" outlineLevel="3">
      <c r="A10366" s="1154" t="s">
        <v>16221</v>
      </c>
      <c r="B10366" s="1158" t="s">
        <v>16222</v>
      </c>
      <c r="C10366" s="1154" t="s">
        <v>763</v>
      </c>
      <c r="D10366" s="1156">
        <v>2.38</v>
      </c>
    </row>
    <row r="10367" spans="1:4" ht="11.85" hidden="1" customHeight="1" outlineLevel="3">
      <c r="A10367" s="1154" t="s">
        <v>16223</v>
      </c>
      <c r="B10367" s="1158" t="s">
        <v>16224</v>
      </c>
      <c r="C10367" s="1154" t="s">
        <v>763</v>
      </c>
      <c r="D10367" s="1156">
        <v>1.46</v>
      </c>
    </row>
    <row r="10368" spans="1:4" ht="11.85" hidden="1" customHeight="1" outlineLevel="3">
      <c r="A10368" s="1154" t="s">
        <v>16225</v>
      </c>
      <c r="B10368" s="1158" t="s">
        <v>16226</v>
      </c>
      <c r="C10368" s="1154" t="s">
        <v>763</v>
      </c>
      <c r="D10368" s="1156">
        <v>6.72</v>
      </c>
    </row>
    <row r="10369" spans="1:4" ht="11.85" hidden="1" customHeight="1" outlineLevel="3">
      <c r="A10369" s="1154" t="s">
        <v>16227</v>
      </c>
      <c r="B10369" s="1158" t="s">
        <v>16228</v>
      </c>
      <c r="C10369" s="1154" t="s">
        <v>763</v>
      </c>
      <c r="D10369" s="1156">
        <v>5.98</v>
      </c>
    </row>
    <row r="10370" spans="1:4" ht="11.85" hidden="1" customHeight="1" outlineLevel="3">
      <c r="A10370" s="1154" t="s">
        <v>16229</v>
      </c>
      <c r="B10370" s="1158" t="s">
        <v>16230</v>
      </c>
      <c r="C10370" s="1154" t="s">
        <v>763</v>
      </c>
      <c r="D10370" s="1156">
        <v>1.74</v>
      </c>
    </row>
    <row r="10371" spans="1:4" ht="11.85" hidden="1" customHeight="1" outlineLevel="3">
      <c r="A10371" s="1154" t="s">
        <v>16231</v>
      </c>
      <c r="B10371" s="1158" t="s">
        <v>16232</v>
      </c>
      <c r="C10371" s="1154" t="s">
        <v>763</v>
      </c>
      <c r="D10371" s="1156">
        <v>5.0599999999999996</v>
      </c>
    </row>
    <row r="10372" spans="1:4" ht="11.85" hidden="1" customHeight="1" outlineLevel="3">
      <c r="A10372" s="1154" t="s">
        <v>16233</v>
      </c>
      <c r="B10372" s="1158" t="s">
        <v>16234</v>
      </c>
      <c r="C10372" s="1154" t="s">
        <v>763</v>
      </c>
      <c r="D10372" s="1156">
        <v>5.71</v>
      </c>
    </row>
    <row r="10373" spans="1:4" ht="11.85" hidden="1" customHeight="1" outlineLevel="3">
      <c r="A10373" s="1154" t="s">
        <v>16235</v>
      </c>
      <c r="B10373" s="1158" t="s">
        <v>16236</v>
      </c>
      <c r="C10373" s="1154" t="s">
        <v>763</v>
      </c>
      <c r="D10373" s="1156">
        <v>2.75</v>
      </c>
    </row>
    <row r="10374" spans="1:4" ht="11.85" hidden="1" customHeight="1" outlineLevel="3">
      <c r="A10374" s="1154" t="s">
        <v>16237</v>
      </c>
      <c r="B10374" s="1158" t="s">
        <v>16238</v>
      </c>
      <c r="C10374" s="1154" t="s">
        <v>763</v>
      </c>
      <c r="D10374" s="1156">
        <v>5.0599999999999996</v>
      </c>
    </row>
    <row r="10375" spans="1:4" ht="11.85" hidden="1" customHeight="1" outlineLevel="3">
      <c r="A10375" s="1154" t="s">
        <v>16239</v>
      </c>
      <c r="B10375" s="1158" t="s">
        <v>16240</v>
      </c>
      <c r="C10375" s="1154" t="s">
        <v>763</v>
      </c>
      <c r="D10375" s="1156">
        <v>5.7</v>
      </c>
    </row>
    <row r="10376" spans="1:4" ht="11.85" hidden="1" customHeight="1" outlineLevel="3">
      <c r="A10376" s="1154" t="s">
        <v>16241</v>
      </c>
      <c r="B10376" s="1158" t="s">
        <v>16242</v>
      </c>
      <c r="C10376" s="1154" t="s">
        <v>763</v>
      </c>
      <c r="D10376" s="1156">
        <v>8.93</v>
      </c>
    </row>
    <row r="10377" spans="1:4" ht="11.85" hidden="1" customHeight="1" outlineLevel="3">
      <c r="A10377" s="1154" t="s">
        <v>16243</v>
      </c>
      <c r="B10377" s="1158" t="s">
        <v>16244</v>
      </c>
      <c r="C10377" s="1154" t="s">
        <v>763</v>
      </c>
      <c r="D10377" s="1156">
        <v>10.34</v>
      </c>
    </row>
    <row r="10378" spans="1:4" ht="11.85" hidden="1" customHeight="1" outlineLevel="3">
      <c r="A10378" s="1154" t="s">
        <v>16245</v>
      </c>
      <c r="B10378" s="1158" t="s">
        <v>16246</v>
      </c>
      <c r="C10378" s="1154" t="s">
        <v>763</v>
      </c>
      <c r="D10378" s="1156">
        <v>8.93</v>
      </c>
    </row>
    <row r="10379" spans="1:4" ht="11.85" hidden="1" customHeight="1" outlineLevel="3">
      <c r="A10379" s="1154" t="s">
        <v>16247</v>
      </c>
      <c r="B10379" s="1158" t="s">
        <v>16248</v>
      </c>
      <c r="C10379" s="1154" t="s">
        <v>763</v>
      </c>
      <c r="D10379" s="1156">
        <v>10.08</v>
      </c>
    </row>
    <row r="10380" spans="1:4" ht="11.85" hidden="1" customHeight="1" outlineLevel="3">
      <c r="A10380" s="1154" t="s">
        <v>16249</v>
      </c>
      <c r="B10380" s="1158" t="s">
        <v>16250</v>
      </c>
      <c r="C10380" s="1154" t="s">
        <v>763</v>
      </c>
      <c r="D10380" s="1156">
        <v>5.39</v>
      </c>
    </row>
    <row r="10381" spans="1:4" ht="11.85" hidden="1" customHeight="1" outlineLevel="3">
      <c r="A10381" s="1154" t="s">
        <v>16251</v>
      </c>
      <c r="B10381" s="1158" t="s">
        <v>16252</v>
      </c>
      <c r="C10381" s="1154" t="s">
        <v>763</v>
      </c>
      <c r="D10381" s="1156">
        <v>5.73</v>
      </c>
    </row>
    <row r="10382" spans="1:4" ht="11.85" hidden="1" customHeight="1" outlineLevel="3">
      <c r="A10382" s="1154" t="s">
        <v>16253</v>
      </c>
      <c r="B10382" s="1158" t="s">
        <v>16254</v>
      </c>
      <c r="C10382" s="1154" t="s">
        <v>763</v>
      </c>
      <c r="D10382" s="1156">
        <v>4.5599999999999996</v>
      </c>
    </row>
    <row r="10383" spans="1:4" ht="11.85" hidden="1" customHeight="1" outlineLevel="3">
      <c r="A10383" s="1154" t="s">
        <v>16255</v>
      </c>
      <c r="B10383" s="1158" t="s">
        <v>16256</v>
      </c>
      <c r="C10383" s="1154" t="s">
        <v>763</v>
      </c>
      <c r="D10383" s="1156">
        <v>6.08</v>
      </c>
    </row>
    <row r="10384" spans="1:4" ht="11.85" hidden="1" customHeight="1" outlineLevel="3">
      <c r="A10384" s="1154" t="s">
        <v>16257</v>
      </c>
      <c r="B10384" s="1158" t="s">
        <v>16258</v>
      </c>
      <c r="C10384" s="1154" t="s">
        <v>763</v>
      </c>
      <c r="D10384" s="1156">
        <v>4.9000000000000004</v>
      </c>
    </row>
    <row r="10385" spans="1:4" ht="11.85" hidden="1" customHeight="1" outlineLevel="3">
      <c r="A10385" s="1154" t="s">
        <v>16259</v>
      </c>
      <c r="B10385" s="1158" t="s">
        <v>16260</v>
      </c>
      <c r="C10385" s="1154" t="s">
        <v>763</v>
      </c>
      <c r="D10385" s="1156">
        <v>7.36</v>
      </c>
    </row>
    <row r="10386" spans="1:4" ht="11.85" hidden="1" customHeight="1" outlineLevel="3">
      <c r="A10386" s="1154" t="s">
        <v>16261</v>
      </c>
      <c r="B10386" s="1158" t="s">
        <v>16262</v>
      </c>
      <c r="C10386" s="1154" t="s">
        <v>763</v>
      </c>
      <c r="D10386" s="1156">
        <v>6.21</v>
      </c>
    </row>
    <row r="10387" spans="1:4" ht="11.85" hidden="1" customHeight="1" outlineLevel="3">
      <c r="A10387" s="1154" t="s">
        <v>16263</v>
      </c>
      <c r="B10387" s="1158" t="s">
        <v>16264</v>
      </c>
      <c r="C10387" s="1154" t="s">
        <v>763</v>
      </c>
      <c r="D10387" s="1156">
        <v>3.41</v>
      </c>
    </row>
    <row r="10388" spans="1:4" ht="11.85" hidden="1" customHeight="1" outlineLevel="3">
      <c r="A10388" s="1154" t="s">
        <v>16265</v>
      </c>
      <c r="B10388" s="1158" t="s">
        <v>16266</v>
      </c>
      <c r="C10388" s="1154" t="s">
        <v>763</v>
      </c>
      <c r="D10388" s="1156">
        <v>2.56</v>
      </c>
    </row>
    <row r="10389" spans="1:4" ht="11.85" hidden="1" customHeight="1" outlineLevel="3">
      <c r="A10389" s="1154" t="s">
        <v>16267</v>
      </c>
      <c r="B10389" s="1158" t="s">
        <v>16268</v>
      </c>
      <c r="C10389" s="1154" t="s">
        <v>763</v>
      </c>
      <c r="D10389" s="1156">
        <v>2.8</v>
      </c>
    </row>
    <row r="10390" spans="1:4" ht="11.85" hidden="1" customHeight="1" outlineLevel="3">
      <c r="A10390" s="1154" t="s">
        <v>16269</v>
      </c>
      <c r="B10390" s="1158" t="s">
        <v>16270</v>
      </c>
      <c r="C10390" s="1154" t="s">
        <v>763</v>
      </c>
      <c r="D10390" s="1156">
        <v>0.91</v>
      </c>
    </row>
    <row r="10391" spans="1:4" ht="11.85" hidden="1" customHeight="1" outlineLevel="3">
      <c r="A10391" s="1154" t="s">
        <v>16271</v>
      </c>
      <c r="B10391" s="1158" t="s">
        <v>16272</v>
      </c>
      <c r="C10391" s="1154" t="s">
        <v>763</v>
      </c>
      <c r="D10391" s="1156">
        <v>0.9</v>
      </c>
    </row>
    <row r="10392" spans="1:4" ht="11.85" hidden="1" customHeight="1" outlineLevel="1" collapsed="1">
      <c r="A10392" s="1140"/>
      <c r="B10392" s="1142" t="s">
        <v>16273</v>
      </c>
      <c r="C10392" s="1140"/>
      <c r="D10392" s="1141">
        <v>2.0699999999999998</v>
      </c>
    </row>
    <row r="10393" spans="1:4" ht="11.85" hidden="1" customHeight="1" outlineLevel="2">
      <c r="A10393" s="1154" t="s">
        <v>16274</v>
      </c>
      <c r="B10393" s="1157" t="s">
        <v>16275</v>
      </c>
      <c r="C10393" s="1154" t="s">
        <v>763</v>
      </c>
      <c r="D10393" s="1156">
        <v>1.28</v>
      </c>
    </row>
    <row r="10394" spans="1:4" ht="11.85" hidden="1" customHeight="1" outlineLevel="2">
      <c r="A10394" s="1160">
        <v>1084</v>
      </c>
      <c r="B10394" s="1157" t="s">
        <v>16276</v>
      </c>
      <c r="C10394" s="1154" t="s">
        <v>763</v>
      </c>
      <c r="D10394" s="1156">
        <v>2.0099999999999998</v>
      </c>
    </row>
    <row r="10395" spans="1:4" ht="11.85" hidden="1" customHeight="1" outlineLevel="2">
      <c r="A10395" s="1160">
        <v>1084</v>
      </c>
      <c r="B10395" s="1157" t="s">
        <v>16277</v>
      </c>
      <c r="C10395" s="1154" t="s">
        <v>763</v>
      </c>
      <c r="D10395" s="1156">
        <v>2.0699999999999998</v>
      </c>
    </row>
    <row r="10396" spans="1:4" ht="11.85" hidden="1" customHeight="1" outlineLevel="2">
      <c r="A10396" s="1154" t="s">
        <v>16278</v>
      </c>
      <c r="B10396" s="1157" t="s">
        <v>16279</v>
      </c>
      <c r="C10396" s="1154" t="s">
        <v>763</v>
      </c>
      <c r="D10396" s="1156">
        <v>1.84</v>
      </c>
    </row>
    <row r="10397" spans="1:4" ht="11.85" hidden="1" customHeight="1" outlineLevel="2">
      <c r="A10397" s="1154" t="s">
        <v>16280</v>
      </c>
      <c r="B10397" s="1157" t="s">
        <v>16281</v>
      </c>
      <c r="C10397" s="1154" t="s">
        <v>763</v>
      </c>
      <c r="D10397" s="1156">
        <v>0.17</v>
      </c>
    </row>
    <row r="10398" spans="1:4" ht="11.85" hidden="1" customHeight="1" outlineLevel="1" collapsed="1">
      <c r="A10398" s="1140"/>
      <c r="B10398" s="1142" t="s">
        <v>16282</v>
      </c>
      <c r="C10398" s="1140"/>
      <c r="D10398" s="1141">
        <v>0.51</v>
      </c>
    </row>
    <row r="10399" spans="1:4" ht="11.85" hidden="1" customHeight="1" outlineLevel="2">
      <c r="A10399" s="1154"/>
      <c r="B10399" s="1157" t="s">
        <v>16283</v>
      </c>
      <c r="C10399" s="1154" t="s">
        <v>763</v>
      </c>
      <c r="D10399" s="1156">
        <v>0.51</v>
      </c>
    </row>
    <row r="10400" spans="1:4" ht="11.85" hidden="1" customHeight="1" outlineLevel="2">
      <c r="A10400" s="1154"/>
      <c r="B10400" s="1157" t="s">
        <v>16284</v>
      </c>
      <c r="C10400" s="1154" t="s">
        <v>763</v>
      </c>
      <c r="D10400" s="1156">
        <v>0.15</v>
      </c>
    </row>
    <row r="10401" spans="1:4" ht="11.85" hidden="1" customHeight="1" outlineLevel="2">
      <c r="A10401" s="1154"/>
      <c r="B10401" s="1157" t="s">
        <v>16285</v>
      </c>
      <c r="C10401" s="1154" t="s">
        <v>763</v>
      </c>
      <c r="D10401" s="1156">
        <v>0.15</v>
      </c>
    </row>
    <row r="10402" spans="1:4" ht="11.85" hidden="1" customHeight="1" outlineLevel="2">
      <c r="A10402" s="1154"/>
      <c r="B10402" s="1157" t="s">
        <v>16286</v>
      </c>
      <c r="C10402" s="1154" t="s">
        <v>763</v>
      </c>
      <c r="D10402" s="1156">
        <v>0.18</v>
      </c>
    </row>
    <row r="10403" spans="1:4" ht="11.85" hidden="1" customHeight="1" outlineLevel="2">
      <c r="A10403" s="1154"/>
      <c r="B10403" s="1157" t="s">
        <v>16287</v>
      </c>
      <c r="C10403" s="1154" t="s">
        <v>763</v>
      </c>
      <c r="D10403" s="1156">
        <v>0.15</v>
      </c>
    </row>
    <row r="10404" spans="1:4" ht="11.85" hidden="1" customHeight="1" outlineLevel="2">
      <c r="A10404" s="1154"/>
      <c r="B10404" s="1157" t="s">
        <v>16288</v>
      </c>
      <c r="C10404" s="1154" t="s">
        <v>763</v>
      </c>
      <c r="D10404" s="1156">
        <v>0.16</v>
      </c>
    </row>
    <row r="10405" spans="1:4" ht="11.85" hidden="1" customHeight="1" outlineLevel="2">
      <c r="A10405" s="1154"/>
      <c r="B10405" s="1157" t="s">
        <v>16289</v>
      </c>
      <c r="C10405" s="1154" t="s">
        <v>763</v>
      </c>
      <c r="D10405" s="1156">
        <v>0.15</v>
      </c>
    </row>
    <row r="10406" spans="1:4" ht="11.85" hidden="1" customHeight="1" outlineLevel="2">
      <c r="A10406" s="1154"/>
      <c r="B10406" s="1157" t="s">
        <v>16290</v>
      </c>
      <c r="C10406" s="1154" t="s">
        <v>763</v>
      </c>
      <c r="D10406" s="1156">
        <v>0.15</v>
      </c>
    </row>
    <row r="10407" spans="1:4" ht="11.85" hidden="1" customHeight="1" outlineLevel="2">
      <c r="A10407" s="1154"/>
      <c r="B10407" s="1157" t="s">
        <v>16291</v>
      </c>
      <c r="C10407" s="1154" t="s">
        <v>763</v>
      </c>
      <c r="D10407" s="1156">
        <v>0.15</v>
      </c>
    </row>
    <row r="10408" spans="1:4" ht="11.85" hidden="1" customHeight="1" outlineLevel="2">
      <c r="A10408" s="1154"/>
      <c r="B10408" s="1157" t="s">
        <v>16292</v>
      </c>
      <c r="C10408" s="1154" t="s">
        <v>763</v>
      </c>
      <c r="D10408" s="1156">
        <v>0.15</v>
      </c>
    </row>
    <row r="10409" spans="1:4" ht="11.85" hidden="1" customHeight="1" outlineLevel="2">
      <c r="A10409" s="1154"/>
      <c r="B10409" s="1157" t="s">
        <v>16293</v>
      </c>
      <c r="C10409" s="1154" t="s">
        <v>763</v>
      </c>
      <c r="D10409" s="1156">
        <v>0.51</v>
      </c>
    </row>
    <row r="10410" spans="1:4" ht="11.85" hidden="1" customHeight="1" outlineLevel="2">
      <c r="A10410" s="1154"/>
      <c r="B10410" s="1157" t="s">
        <v>16294</v>
      </c>
      <c r="C10410" s="1154" t="s">
        <v>763</v>
      </c>
      <c r="D10410" s="1156">
        <v>0.51</v>
      </c>
    </row>
    <row r="10411" spans="1:4" ht="11.85" hidden="1" customHeight="1" outlineLevel="2">
      <c r="A10411" s="1154"/>
      <c r="B10411" s="1157" t="s">
        <v>16295</v>
      </c>
      <c r="C10411" s="1154" t="s">
        <v>763</v>
      </c>
      <c r="D10411" s="1156">
        <v>0.18</v>
      </c>
    </row>
    <row r="10412" spans="1:4" ht="11.85" hidden="1" customHeight="1" outlineLevel="2">
      <c r="A10412" s="1154"/>
      <c r="B10412" s="1157" t="s">
        <v>16296</v>
      </c>
      <c r="C10412" s="1154" t="s">
        <v>763</v>
      </c>
      <c r="D10412" s="1156">
        <v>0.18</v>
      </c>
    </row>
    <row r="10413" spans="1:4" ht="11.85" hidden="1" customHeight="1" outlineLevel="1" collapsed="1">
      <c r="A10413" s="1140"/>
      <c r="B10413" s="1142" t="s">
        <v>16297</v>
      </c>
      <c r="C10413" s="1140"/>
      <c r="D10413" s="1141">
        <v>0.63</v>
      </c>
    </row>
    <row r="10414" spans="1:4" ht="11.85" hidden="1" customHeight="1" outlineLevel="2" collapsed="1">
      <c r="A10414" s="1140"/>
      <c r="B10414" s="1143" t="s">
        <v>16298</v>
      </c>
      <c r="C10414" s="1140"/>
      <c r="D10414" s="1141">
        <v>0.62</v>
      </c>
    </row>
    <row r="10415" spans="1:4" ht="11.85" hidden="1" customHeight="1" outlineLevel="3">
      <c r="A10415" s="1168">
        <v>943</v>
      </c>
      <c r="B10415" s="1158" t="s">
        <v>16299</v>
      </c>
      <c r="C10415" s="1154" t="s">
        <v>763</v>
      </c>
      <c r="D10415" s="1156">
        <v>0.57999999999999996</v>
      </c>
    </row>
    <row r="10416" spans="1:4" ht="11.85" hidden="1" customHeight="1" outlineLevel="3">
      <c r="A10416" s="1168">
        <v>943</v>
      </c>
      <c r="B10416" s="1158" t="s">
        <v>16300</v>
      </c>
      <c r="C10416" s="1154" t="s">
        <v>763</v>
      </c>
      <c r="D10416" s="1156">
        <v>0.57999999999999996</v>
      </c>
    </row>
    <row r="10417" spans="1:4" ht="11.85" hidden="1" customHeight="1" outlineLevel="3">
      <c r="A10417" s="1168">
        <v>943</v>
      </c>
      <c r="B10417" s="1158" t="s">
        <v>16301</v>
      </c>
      <c r="C10417" s="1154" t="s">
        <v>763</v>
      </c>
      <c r="D10417" s="1156">
        <v>0.57999999999999996</v>
      </c>
    </row>
    <row r="10418" spans="1:4" ht="11.85" hidden="1" customHeight="1" outlineLevel="3">
      <c r="A10418" s="1168">
        <v>943</v>
      </c>
      <c r="B10418" s="1158" t="s">
        <v>16302</v>
      </c>
      <c r="C10418" s="1154" t="s">
        <v>763</v>
      </c>
      <c r="D10418" s="1156">
        <v>0.62</v>
      </c>
    </row>
    <row r="10419" spans="1:4" ht="11.85" hidden="1" customHeight="1" outlineLevel="3">
      <c r="A10419" s="1154" t="s">
        <v>16303</v>
      </c>
      <c r="B10419" s="1158" t="s">
        <v>16304</v>
      </c>
      <c r="C10419" s="1154" t="s">
        <v>763</v>
      </c>
      <c r="D10419" s="1156">
        <v>0.59</v>
      </c>
    </row>
    <row r="10420" spans="1:4" ht="11.85" hidden="1" customHeight="1" outlineLevel="2" collapsed="1">
      <c r="A10420" s="1140"/>
      <c r="B10420" s="1143" t="s">
        <v>16305</v>
      </c>
      <c r="C10420" s="1140"/>
      <c r="D10420" s="1141">
        <v>0.46</v>
      </c>
    </row>
    <row r="10421" spans="1:4" ht="11.85" hidden="1" customHeight="1" outlineLevel="3">
      <c r="A10421" s="1154" t="s">
        <v>16306</v>
      </c>
      <c r="B10421" s="1158" t="s">
        <v>16307</v>
      </c>
      <c r="C10421" s="1154" t="s">
        <v>763</v>
      </c>
      <c r="D10421" s="1156">
        <v>0.41</v>
      </c>
    </row>
    <row r="10422" spans="1:4" ht="11.85" hidden="1" customHeight="1" outlineLevel="3">
      <c r="A10422" s="1154" t="s">
        <v>16308</v>
      </c>
      <c r="B10422" s="1158" t="s">
        <v>16309</v>
      </c>
      <c r="C10422" s="1154" t="s">
        <v>763</v>
      </c>
      <c r="D10422" s="1156">
        <v>0.46</v>
      </c>
    </row>
    <row r="10423" spans="1:4" ht="11.85" hidden="1" customHeight="1" outlineLevel="2" collapsed="1">
      <c r="A10423" s="1140"/>
      <c r="B10423" s="1143" t="s">
        <v>16310</v>
      </c>
      <c r="C10423" s="1140"/>
      <c r="D10423" s="1141">
        <v>0.63</v>
      </c>
    </row>
    <row r="10424" spans="1:4" ht="11.85" hidden="1" customHeight="1" outlineLevel="3">
      <c r="A10424" s="1154" t="s">
        <v>16311</v>
      </c>
      <c r="B10424" s="1158" t="s">
        <v>16312</v>
      </c>
      <c r="C10424" s="1154" t="s">
        <v>763</v>
      </c>
      <c r="D10424" s="1156">
        <v>0.61</v>
      </c>
    </row>
    <row r="10425" spans="1:4" ht="11.85" hidden="1" customHeight="1" outlineLevel="3">
      <c r="A10425" s="1154" t="s">
        <v>16313</v>
      </c>
      <c r="B10425" s="1158" t="s">
        <v>16314</v>
      </c>
      <c r="C10425" s="1154" t="s">
        <v>763</v>
      </c>
      <c r="D10425" s="1156">
        <v>0.61</v>
      </c>
    </row>
    <row r="10426" spans="1:4" ht="11.85" hidden="1" customHeight="1" outlineLevel="3">
      <c r="A10426" s="1154" t="s">
        <v>16315</v>
      </c>
      <c r="B10426" s="1158" t="s">
        <v>16316</v>
      </c>
      <c r="C10426" s="1154" t="s">
        <v>763</v>
      </c>
      <c r="D10426" s="1156">
        <v>0.63</v>
      </c>
    </row>
    <row r="10427" spans="1:4" ht="11.85" hidden="1" customHeight="1" outlineLevel="3">
      <c r="A10427" s="1154" t="s">
        <v>16317</v>
      </c>
      <c r="B10427" s="1158" t="s">
        <v>16318</v>
      </c>
      <c r="C10427" s="1154" t="s">
        <v>763</v>
      </c>
      <c r="D10427" s="1156">
        <v>0.63</v>
      </c>
    </row>
    <row r="10428" spans="1:4" ht="11.85" hidden="1" customHeight="1" outlineLevel="2" collapsed="1">
      <c r="A10428" s="1140"/>
      <c r="B10428" s="1143" t="s">
        <v>16319</v>
      </c>
      <c r="C10428" s="1140"/>
      <c r="D10428" s="1141">
        <v>0.46</v>
      </c>
    </row>
    <row r="10429" spans="1:4" ht="11.85" hidden="1" customHeight="1" outlineLevel="3">
      <c r="A10429" s="1154" t="s">
        <v>16320</v>
      </c>
      <c r="B10429" s="1158" t="s">
        <v>16321</v>
      </c>
      <c r="C10429" s="1154" t="s">
        <v>763</v>
      </c>
      <c r="D10429" s="1156">
        <v>0.38</v>
      </c>
    </row>
    <row r="10430" spans="1:4" ht="11.85" hidden="1" customHeight="1" outlineLevel="3">
      <c r="A10430" s="1154" t="s">
        <v>16322</v>
      </c>
      <c r="B10430" s="1158" t="s">
        <v>16323</v>
      </c>
      <c r="C10430" s="1154" t="s">
        <v>763</v>
      </c>
      <c r="D10430" s="1156">
        <v>0.46</v>
      </c>
    </row>
    <row r="10431" spans="1:4" ht="11.85" hidden="1" customHeight="1" outlineLevel="3">
      <c r="A10431" s="1154" t="s">
        <v>16324</v>
      </c>
      <c r="B10431" s="1158" t="s">
        <v>16325</v>
      </c>
      <c r="C10431" s="1154" t="s">
        <v>763</v>
      </c>
      <c r="D10431" s="1156">
        <v>0.35</v>
      </c>
    </row>
    <row r="10432" spans="1:4" ht="11.85" hidden="1" customHeight="1" outlineLevel="1" collapsed="1">
      <c r="A10432" s="1140"/>
      <c r="B10432" s="1142" t="s">
        <v>16326</v>
      </c>
      <c r="C10432" s="1140"/>
      <c r="D10432" s="1141">
        <v>18.59</v>
      </c>
    </row>
    <row r="10433" spans="1:4" ht="11.85" hidden="1" customHeight="1" outlineLevel="2">
      <c r="A10433" s="1154" t="s">
        <v>16327</v>
      </c>
      <c r="B10433" s="1157" t="s">
        <v>16328</v>
      </c>
      <c r="C10433" s="1154" t="s">
        <v>763</v>
      </c>
      <c r="D10433" s="1156">
        <v>14.49</v>
      </c>
    </row>
    <row r="10434" spans="1:4" ht="11.85" hidden="1" customHeight="1" outlineLevel="2">
      <c r="A10434" s="1154" t="s">
        <v>16329</v>
      </c>
      <c r="B10434" s="1157" t="s">
        <v>16330</v>
      </c>
      <c r="C10434" s="1154" t="s">
        <v>763</v>
      </c>
      <c r="D10434" s="1156">
        <v>18.59</v>
      </c>
    </row>
    <row r="10435" spans="1:4" ht="11.85" hidden="1" customHeight="1" outlineLevel="1" collapsed="1">
      <c r="A10435" s="1140"/>
      <c r="B10435" s="1142" t="s">
        <v>16331</v>
      </c>
      <c r="C10435" s="1140"/>
      <c r="D10435" s="1141">
        <v>66.44</v>
      </c>
    </row>
    <row r="10436" spans="1:4" ht="11.85" hidden="1" customHeight="1" outlineLevel="2" collapsed="1">
      <c r="A10436" s="1140"/>
      <c r="B10436" s="1143" t="s">
        <v>16332</v>
      </c>
      <c r="C10436" s="1140"/>
      <c r="D10436" s="1141">
        <v>66.44</v>
      </c>
    </row>
    <row r="10437" spans="1:4" ht="11.85" hidden="1" customHeight="1" outlineLevel="3" collapsed="1">
      <c r="A10437" s="1140"/>
      <c r="B10437" s="1145" t="s">
        <v>16333</v>
      </c>
      <c r="C10437" s="1140"/>
      <c r="D10437" s="1141">
        <v>66.44</v>
      </c>
    </row>
    <row r="10438" spans="1:4" ht="11.85" hidden="1" customHeight="1" outlineLevel="4">
      <c r="A10438" s="1154" t="s">
        <v>16334</v>
      </c>
      <c r="B10438" s="1159" t="s">
        <v>16335</v>
      </c>
      <c r="C10438" s="1154" t="s">
        <v>763</v>
      </c>
      <c r="D10438" s="1156">
        <v>37.520000000000003</v>
      </c>
    </row>
    <row r="10439" spans="1:4" ht="11.85" hidden="1" customHeight="1" outlineLevel="4">
      <c r="A10439" s="1154" t="s">
        <v>16336</v>
      </c>
      <c r="B10439" s="1159" t="s">
        <v>16337</v>
      </c>
      <c r="C10439" s="1154" t="s">
        <v>763</v>
      </c>
      <c r="D10439" s="1156">
        <v>46.8</v>
      </c>
    </row>
    <row r="10440" spans="1:4" ht="11.85" hidden="1" customHeight="1" outlineLevel="4">
      <c r="A10440" s="1154" t="s">
        <v>16338</v>
      </c>
      <c r="B10440" s="1159" t="s">
        <v>16339</v>
      </c>
      <c r="C10440" s="1154" t="s">
        <v>763</v>
      </c>
      <c r="D10440" s="1156">
        <v>46.8</v>
      </c>
    </row>
    <row r="10441" spans="1:4" ht="11.85" hidden="1" customHeight="1" outlineLevel="4">
      <c r="A10441" s="1154" t="s">
        <v>16340</v>
      </c>
      <c r="B10441" s="1159" t="s">
        <v>16341</v>
      </c>
      <c r="C10441" s="1154" t="s">
        <v>763</v>
      </c>
      <c r="D10441" s="1156">
        <v>24.04</v>
      </c>
    </row>
    <row r="10442" spans="1:4" ht="11.85" hidden="1" customHeight="1" outlineLevel="4">
      <c r="A10442" s="1154" t="s">
        <v>16340</v>
      </c>
      <c r="B10442" s="1159" t="s">
        <v>16342</v>
      </c>
      <c r="C10442" s="1154" t="s">
        <v>763</v>
      </c>
      <c r="D10442" s="1156">
        <v>33.380000000000003</v>
      </c>
    </row>
    <row r="10443" spans="1:4" ht="11.85" hidden="1" customHeight="1" outlineLevel="4">
      <c r="A10443" s="1154" t="s">
        <v>16343</v>
      </c>
      <c r="B10443" s="1159" t="s">
        <v>16344</v>
      </c>
      <c r="C10443" s="1154" t="s">
        <v>763</v>
      </c>
      <c r="D10443" s="1156">
        <v>55.72</v>
      </c>
    </row>
    <row r="10444" spans="1:4" ht="11.85" hidden="1" customHeight="1" outlineLevel="4">
      <c r="A10444" s="1154" t="s">
        <v>16345</v>
      </c>
      <c r="B10444" s="1159" t="s">
        <v>16346</v>
      </c>
      <c r="C10444" s="1154" t="s">
        <v>763</v>
      </c>
      <c r="D10444" s="1156">
        <v>66.44</v>
      </c>
    </row>
    <row r="10445" spans="1:4" ht="11.85" hidden="1" customHeight="1" outlineLevel="3" collapsed="1">
      <c r="A10445" s="1140"/>
      <c r="B10445" s="1145" t="s">
        <v>16347</v>
      </c>
      <c r="C10445" s="1140"/>
      <c r="D10445" s="1141">
        <v>52.33</v>
      </c>
    </row>
    <row r="10446" spans="1:4" ht="11.85" hidden="1" customHeight="1" outlineLevel="4">
      <c r="A10446" s="1154" t="s">
        <v>16348</v>
      </c>
      <c r="B10446" s="1159" t="s">
        <v>16349</v>
      </c>
      <c r="C10446" s="1154" t="s">
        <v>763</v>
      </c>
      <c r="D10446" s="1156">
        <v>37.21</v>
      </c>
    </row>
    <row r="10447" spans="1:4" ht="11.85" hidden="1" customHeight="1" outlineLevel="4">
      <c r="A10447" s="1154" t="s">
        <v>16350</v>
      </c>
      <c r="B10447" s="1159" t="s">
        <v>16351</v>
      </c>
      <c r="C10447" s="1154" t="s">
        <v>763</v>
      </c>
      <c r="D10447" s="1156">
        <v>35.79</v>
      </c>
    </row>
    <row r="10448" spans="1:4" ht="11.85" hidden="1" customHeight="1" outlineLevel="4">
      <c r="A10448" s="1154" t="s">
        <v>16352</v>
      </c>
      <c r="B10448" s="1159" t="s">
        <v>16353</v>
      </c>
      <c r="C10448" s="1154" t="s">
        <v>763</v>
      </c>
      <c r="D10448" s="1156">
        <v>35.79</v>
      </c>
    </row>
    <row r="10449" spans="1:4" ht="11.85" hidden="1" customHeight="1" outlineLevel="4">
      <c r="A10449" s="1154" t="s">
        <v>16354</v>
      </c>
      <c r="B10449" s="1159" t="s">
        <v>16355</v>
      </c>
      <c r="C10449" s="1154" t="s">
        <v>763</v>
      </c>
      <c r="D10449" s="1156">
        <v>45.88</v>
      </c>
    </row>
    <row r="10450" spans="1:4" ht="11.85" hidden="1" customHeight="1" outlineLevel="4">
      <c r="A10450" s="1154" t="s">
        <v>16356</v>
      </c>
      <c r="B10450" s="1159" t="s">
        <v>16357</v>
      </c>
      <c r="C10450" s="1154" t="s">
        <v>763</v>
      </c>
      <c r="D10450" s="1156">
        <v>52.33</v>
      </c>
    </row>
    <row r="10451" spans="1:4" ht="11.85" hidden="1" customHeight="1" outlineLevel="4">
      <c r="A10451" s="1154" t="s">
        <v>16358</v>
      </c>
      <c r="B10451" s="1159" t="s">
        <v>16359</v>
      </c>
      <c r="C10451" s="1154" t="s">
        <v>763</v>
      </c>
      <c r="D10451" s="1156">
        <v>52.33</v>
      </c>
    </row>
    <row r="10452" spans="1:4" ht="11.85" hidden="1" customHeight="1" outlineLevel="2" collapsed="1">
      <c r="A10452" s="1140"/>
      <c r="B10452" s="1143" t="s">
        <v>16360</v>
      </c>
      <c r="C10452" s="1140"/>
      <c r="D10452" s="1141">
        <v>2.39</v>
      </c>
    </row>
    <row r="10453" spans="1:4" ht="11.85" hidden="1" customHeight="1" outlineLevel="3">
      <c r="A10453" s="1154" t="s">
        <v>16361</v>
      </c>
      <c r="B10453" s="1158" t="s">
        <v>16362</v>
      </c>
      <c r="C10453" s="1154" t="s">
        <v>763</v>
      </c>
      <c r="D10453" s="1156">
        <v>1</v>
      </c>
    </row>
    <row r="10454" spans="1:4" ht="11.85" hidden="1" customHeight="1" outlineLevel="3">
      <c r="A10454" s="1154" t="s">
        <v>16363</v>
      </c>
      <c r="B10454" s="1158" t="s">
        <v>16364</v>
      </c>
      <c r="C10454" s="1154" t="s">
        <v>763</v>
      </c>
      <c r="D10454" s="1156">
        <v>1</v>
      </c>
    </row>
    <row r="10455" spans="1:4" ht="11.85" hidden="1" customHeight="1" outlineLevel="3">
      <c r="A10455" s="1154" t="s">
        <v>16365</v>
      </c>
      <c r="B10455" s="1158" t="s">
        <v>16366</v>
      </c>
      <c r="C10455" s="1154" t="s">
        <v>763</v>
      </c>
      <c r="D10455" s="1156">
        <v>1</v>
      </c>
    </row>
    <row r="10456" spans="1:4" ht="11.85" hidden="1" customHeight="1" outlineLevel="3">
      <c r="A10456" s="1154" t="s">
        <v>16367</v>
      </c>
      <c r="B10456" s="1158" t="s">
        <v>16368</v>
      </c>
      <c r="C10456" s="1154" t="s">
        <v>763</v>
      </c>
      <c r="D10456" s="1156">
        <v>1</v>
      </c>
    </row>
    <row r="10457" spans="1:4" ht="11.85" hidden="1" customHeight="1" outlineLevel="3">
      <c r="A10457" s="1154" t="s">
        <v>16369</v>
      </c>
      <c r="B10457" s="1158" t="s">
        <v>16370</v>
      </c>
      <c r="C10457" s="1154" t="s">
        <v>763</v>
      </c>
      <c r="D10457" s="1156">
        <v>1</v>
      </c>
    </row>
    <row r="10458" spans="1:4" ht="11.85" hidden="1" customHeight="1" outlineLevel="3">
      <c r="A10458" s="1154" t="s">
        <v>16371</v>
      </c>
      <c r="B10458" s="1158" t="s">
        <v>16372</v>
      </c>
      <c r="C10458" s="1154" t="s">
        <v>763</v>
      </c>
      <c r="D10458" s="1156">
        <v>1</v>
      </c>
    </row>
    <row r="10459" spans="1:4" ht="11.85" hidden="1" customHeight="1" outlineLevel="3">
      <c r="A10459" s="1154" t="s">
        <v>16373</v>
      </c>
      <c r="B10459" s="1158" t="s">
        <v>16374</v>
      </c>
      <c r="C10459" s="1154" t="s">
        <v>763</v>
      </c>
      <c r="D10459" s="1156">
        <v>1.04</v>
      </c>
    </row>
    <row r="10460" spans="1:4" ht="11.85" hidden="1" customHeight="1" outlineLevel="3">
      <c r="A10460" s="1154" t="s">
        <v>16375</v>
      </c>
      <c r="B10460" s="1158" t="s">
        <v>16376</v>
      </c>
      <c r="C10460" s="1154" t="s">
        <v>763</v>
      </c>
      <c r="D10460" s="1156">
        <v>1.04</v>
      </c>
    </row>
    <row r="10461" spans="1:4" ht="11.85" hidden="1" customHeight="1" outlineLevel="3">
      <c r="A10461" s="1154" t="s">
        <v>16377</v>
      </c>
      <c r="B10461" s="1158" t="s">
        <v>16378</v>
      </c>
      <c r="C10461" s="1154" t="s">
        <v>763</v>
      </c>
      <c r="D10461" s="1156">
        <v>1.04</v>
      </c>
    </row>
    <row r="10462" spans="1:4" ht="11.85" hidden="1" customHeight="1" outlineLevel="3">
      <c r="A10462" s="1160">
        <v>550622</v>
      </c>
      <c r="B10462" s="1158" t="s">
        <v>16379</v>
      </c>
      <c r="C10462" s="1154" t="s">
        <v>763</v>
      </c>
      <c r="D10462" s="1156">
        <v>1.1000000000000001</v>
      </c>
    </row>
    <row r="10463" spans="1:4" ht="11.85" hidden="1" customHeight="1" outlineLevel="3">
      <c r="A10463" s="1154" t="s">
        <v>16380</v>
      </c>
      <c r="B10463" s="1158" t="s">
        <v>16381</v>
      </c>
      <c r="C10463" s="1154" t="s">
        <v>763</v>
      </c>
      <c r="D10463" s="1156">
        <v>0.96</v>
      </c>
    </row>
    <row r="10464" spans="1:4" ht="11.85" hidden="1" customHeight="1" outlineLevel="3">
      <c r="A10464" s="1154" t="s">
        <v>16382</v>
      </c>
      <c r="B10464" s="1158" t="s">
        <v>16383</v>
      </c>
      <c r="C10464" s="1154" t="s">
        <v>763</v>
      </c>
      <c r="D10464" s="1156">
        <v>1.18</v>
      </c>
    </row>
    <row r="10465" spans="1:4" ht="11.85" hidden="1" customHeight="1" outlineLevel="3">
      <c r="A10465" s="1154" t="s">
        <v>16384</v>
      </c>
      <c r="B10465" s="1158" t="s">
        <v>16385</v>
      </c>
      <c r="C10465" s="1154" t="s">
        <v>763</v>
      </c>
      <c r="D10465" s="1156">
        <v>0.82</v>
      </c>
    </row>
    <row r="10466" spans="1:4" ht="11.85" hidden="1" customHeight="1" outlineLevel="3">
      <c r="A10466" s="1154" t="s">
        <v>16386</v>
      </c>
      <c r="B10466" s="1158" t="s">
        <v>16387</v>
      </c>
      <c r="C10466" s="1154" t="s">
        <v>763</v>
      </c>
      <c r="D10466" s="1156">
        <v>1.32</v>
      </c>
    </row>
    <row r="10467" spans="1:4" ht="11.85" hidden="1" customHeight="1" outlineLevel="3">
      <c r="A10467" s="1154" t="s">
        <v>16388</v>
      </c>
      <c r="B10467" s="1158" t="s">
        <v>16389</v>
      </c>
      <c r="C10467" s="1154" t="s">
        <v>763</v>
      </c>
      <c r="D10467" s="1156">
        <v>1.32</v>
      </c>
    </row>
    <row r="10468" spans="1:4" ht="11.85" hidden="1" customHeight="1" outlineLevel="3">
      <c r="A10468" s="1154" t="s">
        <v>16390</v>
      </c>
      <c r="B10468" s="1158" t="s">
        <v>16391</v>
      </c>
      <c r="C10468" s="1154" t="s">
        <v>763</v>
      </c>
      <c r="D10468" s="1156">
        <v>1.32</v>
      </c>
    </row>
    <row r="10469" spans="1:4" ht="11.85" hidden="1" customHeight="1" outlineLevel="3">
      <c r="A10469" s="1154" t="s">
        <v>16392</v>
      </c>
      <c r="B10469" s="1158" t="s">
        <v>16393</v>
      </c>
      <c r="C10469" s="1154" t="s">
        <v>763</v>
      </c>
      <c r="D10469" s="1156">
        <v>2.39</v>
      </c>
    </row>
    <row r="10470" spans="1:4" ht="11.85" hidden="1" customHeight="1" outlineLevel="3">
      <c r="A10470" s="1154" t="s">
        <v>16394</v>
      </c>
      <c r="B10470" s="1158" t="s">
        <v>16395</v>
      </c>
      <c r="C10470" s="1154" t="s">
        <v>763</v>
      </c>
      <c r="D10470" s="1156">
        <v>2.39</v>
      </c>
    </row>
    <row r="10471" spans="1:4" ht="11.85" hidden="1" customHeight="1" outlineLevel="3">
      <c r="A10471" s="1154" t="s">
        <v>16396</v>
      </c>
      <c r="B10471" s="1158" t="s">
        <v>16397</v>
      </c>
      <c r="C10471" s="1154" t="s">
        <v>763</v>
      </c>
      <c r="D10471" s="1156">
        <v>2.39</v>
      </c>
    </row>
    <row r="10472" spans="1:4" ht="11.85" hidden="1" customHeight="1" outlineLevel="3">
      <c r="A10472" s="1154" t="s">
        <v>16398</v>
      </c>
      <c r="B10472" s="1158" t="s">
        <v>16399</v>
      </c>
      <c r="C10472" s="1154" t="s">
        <v>763</v>
      </c>
      <c r="D10472" s="1156">
        <v>1.32</v>
      </c>
    </row>
    <row r="10473" spans="1:4" ht="11.85" hidden="1" customHeight="1" outlineLevel="3">
      <c r="A10473" s="1154" t="s">
        <v>16400</v>
      </c>
      <c r="B10473" s="1158" t="s">
        <v>16401</v>
      </c>
      <c r="C10473" s="1154" t="s">
        <v>763</v>
      </c>
      <c r="D10473" s="1156">
        <v>1.32</v>
      </c>
    </row>
    <row r="10474" spans="1:4" ht="11.85" hidden="1" customHeight="1" outlineLevel="3">
      <c r="A10474" s="1154" t="s">
        <v>16402</v>
      </c>
      <c r="B10474" s="1158" t="s">
        <v>16403</v>
      </c>
      <c r="C10474" s="1154" t="s">
        <v>763</v>
      </c>
      <c r="D10474" s="1156">
        <v>1.32</v>
      </c>
    </row>
    <row r="10475" spans="1:4" ht="11.85" hidden="1" customHeight="1" outlineLevel="3">
      <c r="A10475" s="1154" t="s">
        <v>16404</v>
      </c>
      <c r="B10475" s="1158" t="s">
        <v>16405</v>
      </c>
      <c r="C10475" s="1154" t="s">
        <v>763</v>
      </c>
      <c r="D10475" s="1156">
        <v>2.39</v>
      </c>
    </row>
    <row r="10476" spans="1:4" ht="11.85" hidden="1" customHeight="1" outlineLevel="3">
      <c r="A10476" s="1154" t="s">
        <v>16406</v>
      </c>
      <c r="B10476" s="1158" t="s">
        <v>16407</v>
      </c>
      <c r="C10476" s="1154" t="s">
        <v>763</v>
      </c>
      <c r="D10476" s="1156">
        <v>2.39</v>
      </c>
    </row>
    <row r="10477" spans="1:4" ht="11.85" hidden="1" customHeight="1" outlineLevel="3">
      <c r="A10477" s="1154" t="s">
        <v>16408</v>
      </c>
      <c r="B10477" s="1158" t="s">
        <v>16409</v>
      </c>
      <c r="C10477" s="1154" t="s">
        <v>763</v>
      </c>
      <c r="D10477" s="1156">
        <v>2.39</v>
      </c>
    </row>
    <row r="10478" spans="1:4" ht="11.85" hidden="1" customHeight="1" outlineLevel="3">
      <c r="A10478" s="1160">
        <v>550511</v>
      </c>
      <c r="B10478" s="1158" t="s">
        <v>16410</v>
      </c>
      <c r="C10478" s="1154" t="s">
        <v>763</v>
      </c>
      <c r="D10478" s="1156">
        <v>2.12</v>
      </c>
    </row>
    <row r="10479" spans="1:4" ht="11.85" customHeight="1" collapsed="1">
      <c r="A10479" s="1140"/>
      <c r="B10479" s="1140" t="s">
        <v>16411</v>
      </c>
      <c r="C10479" s="1140"/>
      <c r="D10479" s="1141">
        <v>59.78</v>
      </c>
    </row>
    <row r="10480" spans="1:4" ht="11.85" hidden="1" customHeight="1" outlineLevel="1" collapsed="1">
      <c r="A10480" s="1140"/>
      <c r="B10480" s="1142" t="s">
        <v>16412</v>
      </c>
      <c r="C10480" s="1140"/>
      <c r="D10480" s="1141">
        <v>12.71</v>
      </c>
    </row>
    <row r="10481" spans="1:4" ht="11.85" hidden="1" customHeight="1" outlineLevel="2">
      <c r="A10481" s="1154" t="s">
        <v>16413</v>
      </c>
      <c r="B10481" s="1157" t="s">
        <v>16414</v>
      </c>
      <c r="C10481" s="1154" t="s">
        <v>2426</v>
      </c>
      <c r="D10481" s="1156">
        <v>0.65</v>
      </c>
    </row>
    <row r="10482" spans="1:4" ht="11.85" hidden="1" customHeight="1" outlineLevel="2">
      <c r="A10482" s="1154" t="s">
        <v>16415</v>
      </c>
      <c r="B10482" s="1157" t="s">
        <v>16416</v>
      </c>
      <c r="C10482" s="1154" t="s">
        <v>2426</v>
      </c>
      <c r="D10482" s="1156">
        <v>1.59</v>
      </c>
    </row>
    <row r="10483" spans="1:4" ht="11.85" hidden="1" customHeight="1" outlineLevel="2">
      <c r="A10483" s="1154" t="s">
        <v>16417</v>
      </c>
      <c r="B10483" s="1157" t="s">
        <v>16418</v>
      </c>
      <c r="C10483" s="1154" t="s">
        <v>2426</v>
      </c>
      <c r="D10483" s="1156">
        <v>1.59</v>
      </c>
    </row>
    <row r="10484" spans="1:4" ht="11.85" hidden="1" customHeight="1" outlineLevel="2">
      <c r="A10484" s="1154" t="s">
        <v>16419</v>
      </c>
      <c r="B10484" s="1157" t="s">
        <v>16420</v>
      </c>
      <c r="C10484" s="1154" t="s">
        <v>2426</v>
      </c>
      <c r="D10484" s="1156">
        <v>1.1399999999999999</v>
      </c>
    </row>
    <row r="10485" spans="1:4" ht="11.85" hidden="1" customHeight="1" outlineLevel="2">
      <c r="A10485" s="1154" t="s">
        <v>16421</v>
      </c>
      <c r="B10485" s="1157" t="s">
        <v>16422</v>
      </c>
      <c r="C10485" s="1154" t="s">
        <v>763</v>
      </c>
      <c r="D10485" s="1156">
        <v>2.3199999999999998</v>
      </c>
    </row>
    <row r="10486" spans="1:4" ht="11.85" hidden="1" customHeight="1" outlineLevel="2">
      <c r="A10486" s="1154" t="s">
        <v>16423</v>
      </c>
      <c r="B10486" s="1157" t="s">
        <v>16424</v>
      </c>
      <c r="C10486" s="1154" t="s">
        <v>2156</v>
      </c>
      <c r="D10486" s="1156">
        <v>12.71</v>
      </c>
    </row>
    <row r="10487" spans="1:4" ht="11.85" hidden="1" customHeight="1" outlineLevel="1" collapsed="1">
      <c r="A10487" s="1140"/>
      <c r="B10487" s="1142" t="s">
        <v>16425</v>
      </c>
      <c r="C10487" s="1140"/>
      <c r="D10487" s="1141">
        <v>1.74</v>
      </c>
    </row>
    <row r="10488" spans="1:4" ht="11.85" hidden="1" customHeight="1" outlineLevel="2">
      <c r="A10488" s="1154" t="s">
        <v>16426</v>
      </c>
      <c r="B10488" s="1157" t="s">
        <v>16427</v>
      </c>
      <c r="C10488" s="1154" t="s">
        <v>763</v>
      </c>
      <c r="D10488" s="1156">
        <v>0.78</v>
      </c>
    </row>
    <row r="10489" spans="1:4" ht="11.85" hidden="1" customHeight="1" outlineLevel="2">
      <c r="A10489" s="1154" t="s">
        <v>16428</v>
      </c>
      <c r="B10489" s="1157" t="s">
        <v>16429</v>
      </c>
      <c r="C10489" s="1154" t="s">
        <v>763</v>
      </c>
      <c r="D10489" s="1156">
        <v>0.86</v>
      </c>
    </row>
    <row r="10490" spans="1:4" ht="11.85" hidden="1" customHeight="1" outlineLevel="2">
      <c r="A10490" s="1154" t="s">
        <v>16430</v>
      </c>
      <c r="B10490" s="1157" t="s">
        <v>16431</v>
      </c>
      <c r="C10490" s="1154" t="s">
        <v>763</v>
      </c>
      <c r="D10490" s="1156">
        <v>0.86</v>
      </c>
    </row>
    <row r="10491" spans="1:4" ht="11.85" hidden="1" customHeight="1" outlineLevel="2">
      <c r="A10491" s="1154" t="s">
        <v>16432</v>
      </c>
      <c r="B10491" s="1157" t="s">
        <v>16433</v>
      </c>
      <c r="C10491" s="1154" t="s">
        <v>763</v>
      </c>
      <c r="D10491" s="1156">
        <v>0.79</v>
      </c>
    </row>
    <row r="10492" spans="1:4" ht="11.85" hidden="1" customHeight="1" outlineLevel="2">
      <c r="A10492" s="1154" t="s">
        <v>16434</v>
      </c>
      <c r="B10492" s="1157" t="s">
        <v>16435</v>
      </c>
      <c r="C10492" s="1154" t="s">
        <v>763</v>
      </c>
      <c r="D10492" s="1156">
        <v>0.79</v>
      </c>
    </row>
    <row r="10493" spans="1:4" ht="11.85" hidden="1" customHeight="1" outlineLevel="2">
      <c r="A10493" s="1154" t="s">
        <v>16436</v>
      </c>
      <c r="B10493" s="1157" t="s">
        <v>16437</v>
      </c>
      <c r="C10493" s="1154" t="s">
        <v>763</v>
      </c>
      <c r="D10493" s="1156">
        <v>1.74</v>
      </c>
    </row>
    <row r="10494" spans="1:4" ht="11.85" hidden="1" customHeight="1" outlineLevel="1" collapsed="1">
      <c r="A10494" s="1140"/>
      <c r="B10494" s="1142" t="s">
        <v>16438</v>
      </c>
      <c r="C10494" s="1140"/>
      <c r="D10494" s="1141">
        <v>26.79</v>
      </c>
    </row>
    <row r="10495" spans="1:4" ht="11.85" hidden="1" customHeight="1" outlineLevel="2">
      <c r="A10495" s="1154" t="s">
        <v>16439</v>
      </c>
      <c r="B10495" s="1157" t="s">
        <v>16440</v>
      </c>
      <c r="C10495" s="1154" t="s">
        <v>2156</v>
      </c>
      <c r="D10495" s="1156">
        <v>3.87</v>
      </c>
    </row>
    <row r="10496" spans="1:4" ht="11.85" hidden="1" customHeight="1" outlineLevel="2">
      <c r="A10496" s="1154" t="s">
        <v>16441</v>
      </c>
      <c r="B10496" s="1157" t="s">
        <v>16442</v>
      </c>
      <c r="C10496" s="1154" t="s">
        <v>2156</v>
      </c>
      <c r="D10496" s="1156">
        <v>2.94</v>
      </c>
    </row>
    <row r="10497" spans="1:4" ht="11.85" hidden="1" customHeight="1" outlineLevel="2">
      <c r="A10497" s="1154" t="s">
        <v>16443</v>
      </c>
      <c r="B10497" s="1157" t="s">
        <v>16444</v>
      </c>
      <c r="C10497" s="1154" t="s">
        <v>2156</v>
      </c>
      <c r="D10497" s="1156">
        <v>3.67</v>
      </c>
    </row>
    <row r="10498" spans="1:4" ht="11.85" hidden="1" customHeight="1" outlineLevel="2">
      <c r="A10498" s="1154" t="s">
        <v>16445</v>
      </c>
      <c r="B10498" s="1157" t="s">
        <v>16446</v>
      </c>
      <c r="C10498" s="1154" t="s">
        <v>2156</v>
      </c>
      <c r="D10498" s="1156">
        <v>26.79</v>
      </c>
    </row>
    <row r="10499" spans="1:4" ht="11.85" hidden="1" customHeight="1" outlineLevel="1" collapsed="1">
      <c r="A10499" s="1140"/>
      <c r="B10499" s="1142" t="s">
        <v>16447</v>
      </c>
      <c r="C10499" s="1140"/>
      <c r="D10499" s="1141">
        <v>27.42</v>
      </c>
    </row>
    <row r="10500" spans="1:4" ht="11.85" hidden="1" customHeight="1" outlineLevel="2">
      <c r="A10500" s="1154" t="s">
        <v>16448</v>
      </c>
      <c r="B10500" s="1157" t="s">
        <v>16449</v>
      </c>
      <c r="C10500" s="1154" t="s">
        <v>763</v>
      </c>
      <c r="D10500" s="1156">
        <v>7.28</v>
      </c>
    </row>
    <row r="10501" spans="1:4" ht="11.85" hidden="1" customHeight="1" outlineLevel="2">
      <c r="A10501" s="1154" t="s">
        <v>16450</v>
      </c>
      <c r="B10501" s="1157" t="s">
        <v>16451</v>
      </c>
      <c r="C10501" s="1154" t="s">
        <v>763</v>
      </c>
      <c r="D10501" s="1156">
        <v>27.42</v>
      </c>
    </row>
    <row r="10502" spans="1:4" ht="11.85" hidden="1" customHeight="1" outlineLevel="2">
      <c r="A10502" s="1154" t="s">
        <v>16452</v>
      </c>
      <c r="B10502" s="1157" t="s">
        <v>16453</v>
      </c>
      <c r="C10502" s="1154" t="s">
        <v>763</v>
      </c>
      <c r="D10502" s="1156">
        <v>12.02</v>
      </c>
    </row>
    <row r="10503" spans="1:4" ht="11.85" hidden="1" customHeight="1" outlineLevel="2">
      <c r="A10503" s="1154" t="s">
        <v>16454</v>
      </c>
      <c r="B10503" s="1157" t="s">
        <v>16455</v>
      </c>
      <c r="C10503" s="1154" t="s">
        <v>763</v>
      </c>
      <c r="D10503" s="1156">
        <v>6.99</v>
      </c>
    </row>
    <row r="10504" spans="1:4" ht="11.85" hidden="1" customHeight="1" outlineLevel="2">
      <c r="A10504" s="1154" t="s">
        <v>16456</v>
      </c>
      <c r="B10504" s="1157" t="s">
        <v>16457</v>
      </c>
      <c r="C10504" s="1154" t="s">
        <v>763</v>
      </c>
      <c r="D10504" s="1156">
        <v>5.47</v>
      </c>
    </row>
    <row r="10505" spans="1:4" ht="11.85" hidden="1" customHeight="1" outlineLevel="2">
      <c r="A10505" s="1154" t="s">
        <v>16458</v>
      </c>
      <c r="B10505" s="1157" t="s">
        <v>16459</v>
      </c>
      <c r="C10505" s="1154" t="s">
        <v>763</v>
      </c>
      <c r="D10505" s="1156">
        <v>6.49</v>
      </c>
    </row>
    <row r="10506" spans="1:4" ht="11.85" hidden="1" customHeight="1" outlineLevel="2">
      <c r="A10506" s="1154" t="s">
        <v>16460</v>
      </c>
      <c r="B10506" s="1157" t="s">
        <v>16461</v>
      </c>
      <c r="C10506" s="1154" t="s">
        <v>763</v>
      </c>
      <c r="D10506" s="1156">
        <v>7.83</v>
      </c>
    </row>
    <row r="10507" spans="1:4" ht="11.85" hidden="1" customHeight="1" outlineLevel="2">
      <c r="A10507" s="1154" t="s">
        <v>16462</v>
      </c>
      <c r="B10507" s="1157" t="s">
        <v>16463</v>
      </c>
      <c r="C10507" s="1154" t="s">
        <v>763</v>
      </c>
      <c r="D10507" s="1156">
        <v>11.56</v>
      </c>
    </row>
    <row r="10508" spans="1:4" ht="11.85" hidden="1" customHeight="1" outlineLevel="2">
      <c r="A10508" s="1154" t="s">
        <v>16464</v>
      </c>
      <c r="B10508" s="1157" t="s">
        <v>16465</v>
      </c>
      <c r="C10508" s="1154" t="s">
        <v>763</v>
      </c>
      <c r="D10508" s="1156">
        <v>4.38</v>
      </c>
    </row>
    <row r="10509" spans="1:4" ht="11.85" hidden="1" customHeight="1" outlineLevel="1" collapsed="1">
      <c r="A10509" s="1140"/>
      <c r="B10509" s="1142" t="s">
        <v>16466</v>
      </c>
      <c r="C10509" s="1140"/>
      <c r="D10509" s="1141">
        <v>8.56</v>
      </c>
    </row>
    <row r="10510" spans="1:4" ht="11.85" hidden="1" customHeight="1" outlineLevel="2">
      <c r="A10510" s="1154" t="s">
        <v>16467</v>
      </c>
      <c r="B10510" s="1157" t="s">
        <v>16468</v>
      </c>
      <c r="C10510" s="1154" t="s">
        <v>763</v>
      </c>
      <c r="D10510" s="1156">
        <v>6.11</v>
      </c>
    </row>
    <row r="10511" spans="1:4" ht="11.85" hidden="1" customHeight="1" outlineLevel="2">
      <c r="A10511" s="1154" t="s">
        <v>16469</v>
      </c>
      <c r="B10511" s="1157" t="s">
        <v>16470</v>
      </c>
      <c r="C10511" s="1154" t="s">
        <v>763</v>
      </c>
      <c r="D10511" s="1156">
        <v>1.64</v>
      </c>
    </row>
    <row r="10512" spans="1:4" ht="11.85" hidden="1" customHeight="1" outlineLevel="2">
      <c r="A10512" s="1154" t="s">
        <v>16471</v>
      </c>
      <c r="B10512" s="1157" t="s">
        <v>16472</v>
      </c>
      <c r="C10512" s="1154" t="s">
        <v>763</v>
      </c>
      <c r="D10512" s="1156">
        <v>1.27</v>
      </c>
    </row>
    <row r="10513" spans="1:4" ht="11.85" hidden="1" customHeight="1" outlineLevel="2">
      <c r="A10513" s="1154" t="s">
        <v>16473</v>
      </c>
      <c r="B10513" s="1157" t="s">
        <v>16474</v>
      </c>
      <c r="C10513" s="1154" t="s">
        <v>763</v>
      </c>
      <c r="D10513" s="1156">
        <v>8.56</v>
      </c>
    </row>
    <row r="10514" spans="1:4" ht="11.85" hidden="1" customHeight="1" outlineLevel="1" collapsed="1">
      <c r="A10514" s="1140"/>
      <c r="B10514" s="1142" t="s">
        <v>16475</v>
      </c>
      <c r="C10514" s="1140"/>
      <c r="D10514" s="1141">
        <v>8.41</v>
      </c>
    </row>
    <row r="10515" spans="1:4" ht="11.85" hidden="1" customHeight="1" outlineLevel="2">
      <c r="A10515" s="1154" t="s">
        <v>16476</v>
      </c>
      <c r="B10515" s="1157" t="s">
        <v>16477</v>
      </c>
      <c r="C10515" s="1154" t="s">
        <v>763</v>
      </c>
      <c r="D10515" s="1156">
        <v>2.2799999999999998</v>
      </c>
    </row>
    <row r="10516" spans="1:4" ht="11.85" hidden="1" customHeight="1" outlineLevel="2">
      <c r="A10516" s="1154" t="s">
        <v>16478</v>
      </c>
      <c r="B10516" s="1157" t="s">
        <v>16479</v>
      </c>
      <c r="C10516" s="1154" t="s">
        <v>763</v>
      </c>
      <c r="D10516" s="1156">
        <v>8.41</v>
      </c>
    </row>
    <row r="10517" spans="1:4" ht="11.85" hidden="1" customHeight="1" outlineLevel="2">
      <c r="A10517" s="1154" t="s">
        <v>16480</v>
      </c>
      <c r="B10517" s="1157" t="s">
        <v>16481</v>
      </c>
      <c r="C10517" s="1154" t="s">
        <v>763</v>
      </c>
      <c r="D10517" s="1156">
        <v>7.49</v>
      </c>
    </row>
    <row r="10518" spans="1:4" ht="11.85" hidden="1" customHeight="1" outlineLevel="1">
      <c r="A10518" s="1140"/>
      <c r="B10518" s="1142" t="s">
        <v>16482</v>
      </c>
      <c r="C10518" s="1140"/>
      <c r="D10518" s="1141">
        <v>23.04</v>
      </c>
    </row>
    <row r="10519" spans="1:4" ht="11.85" hidden="1" customHeight="1" outlineLevel="2">
      <c r="A10519" s="1154" t="s">
        <v>16483</v>
      </c>
      <c r="B10519" s="1157" t="s">
        <v>16484</v>
      </c>
      <c r="C10519" s="1154" t="s">
        <v>763</v>
      </c>
      <c r="D10519" s="1156">
        <v>23.04</v>
      </c>
    </row>
    <row r="10520" spans="1:4" ht="11.85" hidden="1" customHeight="1" outlineLevel="2">
      <c r="A10520" s="1154" t="s">
        <v>16485</v>
      </c>
      <c r="B10520" s="1157" t="s">
        <v>16486</v>
      </c>
      <c r="C10520" s="1154" t="s">
        <v>763</v>
      </c>
      <c r="D10520" s="1156">
        <v>10.85</v>
      </c>
    </row>
    <row r="10521" spans="1:4" ht="11.85" hidden="1" customHeight="1" outlineLevel="1">
      <c r="A10521" s="1140"/>
      <c r="B10521" s="1142" t="s">
        <v>16487</v>
      </c>
      <c r="C10521" s="1140"/>
      <c r="D10521" s="1141">
        <v>18.29</v>
      </c>
    </row>
    <row r="10522" spans="1:4" ht="11.85" hidden="1" customHeight="1" outlineLevel="2">
      <c r="A10522" s="1154" t="s">
        <v>16488</v>
      </c>
      <c r="B10522" s="1157" t="s">
        <v>16489</v>
      </c>
      <c r="C10522" s="1154" t="s">
        <v>2156</v>
      </c>
      <c r="D10522" s="1156">
        <v>11.48</v>
      </c>
    </row>
    <row r="10523" spans="1:4" ht="11.85" hidden="1" customHeight="1" outlineLevel="2">
      <c r="A10523" s="1154" t="s">
        <v>16490</v>
      </c>
      <c r="B10523" s="1157" t="s">
        <v>16491</v>
      </c>
      <c r="C10523" s="1154" t="s">
        <v>763</v>
      </c>
      <c r="D10523" s="1156">
        <v>18.29</v>
      </c>
    </row>
    <row r="10524" spans="1:4" ht="11.85" hidden="1" customHeight="1" outlineLevel="2">
      <c r="A10524" s="1154" t="s">
        <v>16492</v>
      </c>
      <c r="B10524" s="1157" t="s">
        <v>16493</v>
      </c>
      <c r="C10524" s="1154" t="s">
        <v>2156</v>
      </c>
      <c r="D10524" s="1156">
        <v>5.1100000000000003</v>
      </c>
    </row>
    <row r="10525" spans="1:4" ht="11.85" hidden="1" customHeight="1" outlineLevel="2">
      <c r="A10525" s="1154" t="s">
        <v>16494</v>
      </c>
      <c r="B10525" s="1157" t="s">
        <v>16495</v>
      </c>
      <c r="C10525" s="1154" t="s">
        <v>2156</v>
      </c>
      <c r="D10525" s="1156">
        <v>6.09</v>
      </c>
    </row>
    <row r="10526" spans="1:4" ht="11.85" hidden="1" customHeight="1" outlineLevel="2">
      <c r="A10526" s="1154" t="s">
        <v>16496</v>
      </c>
      <c r="B10526" s="1157" t="s">
        <v>16497</v>
      </c>
      <c r="C10526" s="1154" t="s">
        <v>763</v>
      </c>
      <c r="D10526" s="1156">
        <v>1.47</v>
      </c>
    </row>
    <row r="10527" spans="1:4" ht="11.85" hidden="1" customHeight="1" outlineLevel="2">
      <c r="A10527" s="1154" t="s">
        <v>16498</v>
      </c>
      <c r="B10527" s="1157" t="s">
        <v>16499</v>
      </c>
      <c r="C10527" s="1154" t="s">
        <v>763</v>
      </c>
      <c r="D10527" s="1156">
        <v>1.47</v>
      </c>
    </row>
    <row r="10528" spans="1:4" ht="11.85" hidden="1" customHeight="1" outlineLevel="2">
      <c r="A10528" s="1154" t="s">
        <v>16500</v>
      </c>
      <c r="B10528" s="1157" t="s">
        <v>16501</v>
      </c>
      <c r="C10528" s="1154" t="s">
        <v>763</v>
      </c>
      <c r="D10528" s="1156">
        <v>1.2</v>
      </c>
    </row>
    <row r="10529" spans="1:4" ht="11.85" hidden="1" customHeight="1" outlineLevel="1">
      <c r="A10529" s="1140"/>
      <c r="B10529" s="1142" t="s">
        <v>16502</v>
      </c>
      <c r="C10529" s="1140"/>
      <c r="D10529" s="1141">
        <v>12.03</v>
      </c>
    </row>
    <row r="10530" spans="1:4" ht="11.85" hidden="1" customHeight="1" outlineLevel="2">
      <c r="A10530" s="1154" t="s">
        <v>16503</v>
      </c>
      <c r="B10530" s="1157" t="s">
        <v>16504</v>
      </c>
      <c r="C10530" s="1154" t="s">
        <v>763</v>
      </c>
      <c r="D10530" s="1156">
        <v>12.03</v>
      </c>
    </row>
    <row r="10531" spans="1:4" ht="11.85" hidden="1" customHeight="1" outlineLevel="2">
      <c r="A10531" s="1154" t="s">
        <v>16505</v>
      </c>
      <c r="B10531" s="1157" t="s">
        <v>16506</v>
      </c>
      <c r="C10531" s="1154" t="s">
        <v>763</v>
      </c>
      <c r="D10531" s="1156">
        <v>5.1100000000000003</v>
      </c>
    </row>
    <row r="10532" spans="1:4" ht="11.85" hidden="1" customHeight="1" outlineLevel="2">
      <c r="A10532" s="1154" t="s">
        <v>16507</v>
      </c>
      <c r="B10532" s="1157" t="s">
        <v>16508</v>
      </c>
      <c r="C10532" s="1154" t="s">
        <v>763</v>
      </c>
      <c r="D10532" s="1156">
        <v>5.8</v>
      </c>
    </row>
    <row r="10533" spans="1:4" ht="11.85" hidden="1" customHeight="1" outlineLevel="2">
      <c r="A10533" s="1154" t="s">
        <v>16509</v>
      </c>
      <c r="B10533" s="1157" t="s">
        <v>16510</v>
      </c>
      <c r="C10533" s="1154" t="s">
        <v>763</v>
      </c>
      <c r="D10533" s="1156">
        <v>2.76</v>
      </c>
    </row>
    <row r="10534" spans="1:4" ht="11.85" hidden="1" customHeight="1" outlineLevel="2">
      <c r="A10534" s="1154" t="s">
        <v>16511</v>
      </c>
      <c r="B10534" s="1157" t="s">
        <v>16512</v>
      </c>
      <c r="C10534" s="1154" t="s">
        <v>763</v>
      </c>
      <c r="D10534" s="1156">
        <v>5.7</v>
      </c>
    </row>
    <row r="10535" spans="1:4" ht="11.85" hidden="1" customHeight="1" outlineLevel="2">
      <c r="A10535" s="1154" t="s">
        <v>16513</v>
      </c>
      <c r="B10535" s="1157" t="s">
        <v>16514</v>
      </c>
      <c r="C10535" s="1154" t="s">
        <v>763</v>
      </c>
      <c r="D10535" s="1156">
        <v>4.71</v>
      </c>
    </row>
    <row r="10536" spans="1:4" ht="11.85" hidden="1" customHeight="1" outlineLevel="2">
      <c r="A10536" s="1154" t="s">
        <v>16515</v>
      </c>
      <c r="B10536" s="1157" t="s">
        <v>16516</v>
      </c>
      <c r="C10536" s="1154" t="s">
        <v>763</v>
      </c>
      <c r="D10536" s="1156">
        <v>2.84</v>
      </c>
    </row>
    <row r="10537" spans="1:4" ht="11.85" hidden="1" customHeight="1" outlineLevel="2">
      <c r="A10537" s="1154" t="s">
        <v>16517</v>
      </c>
      <c r="B10537" s="1157" t="s">
        <v>16518</v>
      </c>
      <c r="C10537" s="1154" t="s">
        <v>763</v>
      </c>
      <c r="D10537" s="1156">
        <v>5.1100000000000003</v>
      </c>
    </row>
    <row r="10538" spans="1:4" ht="11.85" hidden="1" customHeight="1" outlineLevel="2">
      <c r="A10538" s="1154" t="s">
        <v>16519</v>
      </c>
      <c r="B10538" s="1157" t="s">
        <v>16520</v>
      </c>
      <c r="C10538" s="1154" t="s">
        <v>763</v>
      </c>
      <c r="D10538" s="1156">
        <v>5.81</v>
      </c>
    </row>
    <row r="10539" spans="1:4" ht="11.85" hidden="1" customHeight="1" outlineLevel="2">
      <c r="A10539" s="1154" t="s">
        <v>16521</v>
      </c>
      <c r="B10539" s="1157" t="s">
        <v>16522</v>
      </c>
      <c r="C10539" s="1154" t="s">
        <v>763</v>
      </c>
      <c r="D10539" s="1156">
        <v>2.84</v>
      </c>
    </row>
    <row r="10540" spans="1:4" ht="11.85" hidden="1" customHeight="1" outlineLevel="2">
      <c r="A10540" s="1154" t="s">
        <v>16523</v>
      </c>
      <c r="B10540" s="1157" t="s">
        <v>16524</v>
      </c>
      <c r="C10540" s="1154" t="s">
        <v>763</v>
      </c>
      <c r="D10540" s="1156">
        <v>4.75</v>
      </c>
    </row>
    <row r="10541" spans="1:4" ht="11.85" hidden="1" customHeight="1" outlineLevel="2">
      <c r="A10541" s="1154" t="s">
        <v>16525</v>
      </c>
      <c r="B10541" s="1157" t="s">
        <v>16526</v>
      </c>
      <c r="C10541" s="1154" t="s">
        <v>763</v>
      </c>
      <c r="D10541" s="1156">
        <v>2.78</v>
      </c>
    </row>
    <row r="10542" spans="1:4" ht="11.85" hidden="1" customHeight="1" outlineLevel="1" collapsed="1">
      <c r="A10542" s="1140"/>
      <c r="B10542" s="1142" t="s">
        <v>16527</v>
      </c>
      <c r="C10542" s="1140"/>
      <c r="D10542" s="1141">
        <v>8.18</v>
      </c>
    </row>
    <row r="10543" spans="1:4" ht="11.85" hidden="1" customHeight="1" outlineLevel="2">
      <c r="A10543" s="1154" t="s">
        <v>16528</v>
      </c>
      <c r="B10543" s="1157" t="s">
        <v>16529</v>
      </c>
      <c r="C10543" s="1154" t="s">
        <v>2426</v>
      </c>
      <c r="D10543" s="1156">
        <v>8.18</v>
      </c>
    </row>
    <row r="10544" spans="1:4" ht="11.85" hidden="1" customHeight="1" outlineLevel="2">
      <c r="A10544" s="1154" t="s">
        <v>16528</v>
      </c>
      <c r="B10544" s="1157" t="s">
        <v>16530</v>
      </c>
      <c r="C10544" s="1154" t="s">
        <v>763</v>
      </c>
      <c r="D10544" s="1156">
        <v>0.17</v>
      </c>
    </row>
    <row r="10545" spans="1:4" ht="11.85" hidden="1" customHeight="1" outlineLevel="2">
      <c r="A10545" s="1154" t="s">
        <v>16531</v>
      </c>
      <c r="B10545" s="1157" t="s">
        <v>16532</v>
      </c>
      <c r="C10545" s="1154" t="s">
        <v>2426</v>
      </c>
      <c r="D10545" s="1156">
        <v>0.83</v>
      </c>
    </row>
    <row r="10546" spans="1:4" ht="11.85" hidden="1" customHeight="1" outlineLevel="2">
      <c r="A10546" s="1154" t="s">
        <v>16533</v>
      </c>
      <c r="B10546" s="1157" t="s">
        <v>16534</v>
      </c>
      <c r="C10546" s="1154" t="s">
        <v>763</v>
      </c>
      <c r="D10546" s="1156">
        <v>1.28</v>
      </c>
    </row>
    <row r="10547" spans="1:4" ht="11.85" hidden="1" customHeight="1" outlineLevel="2">
      <c r="A10547" s="1154" t="s">
        <v>16535</v>
      </c>
      <c r="B10547" s="1157" t="s">
        <v>16536</v>
      </c>
      <c r="C10547" s="1154" t="s">
        <v>763</v>
      </c>
      <c r="D10547" s="1156">
        <v>1.5</v>
      </c>
    </row>
    <row r="10548" spans="1:4" ht="11.85" hidden="1" customHeight="1" outlineLevel="2">
      <c r="A10548" s="1154" t="s">
        <v>16537</v>
      </c>
      <c r="B10548" s="1157" t="s">
        <v>16538</v>
      </c>
      <c r="C10548" s="1154" t="s">
        <v>763</v>
      </c>
      <c r="D10548" s="1156">
        <v>0.92</v>
      </c>
    </row>
    <row r="10549" spans="1:4" ht="11.85" hidden="1" customHeight="1" outlineLevel="2">
      <c r="A10549" s="1154" t="s">
        <v>16539</v>
      </c>
      <c r="B10549" s="1157" t="s">
        <v>16540</v>
      </c>
      <c r="C10549" s="1154" t="s">
        <v>2426</v>
      </c>
      <c r="D10549" s="1156">
        <v>4.8899999999999997</v>
      </c>
    </row>
    <row r="10550" spans="1:4" ht="22.35" hidden="1" customHeight="1" outlineLevel="2">
      <c r="A10550" s="1154" t="s">
        <v>16541</v>
      </c>
      <c r="B10550" s="1157" t="s">
        <v>16542</v>
      </c>
      <c r="C10550" s="1154" t="s">
        <v>2426</v>
      </c>
      <c r="D10550" s="1156">
        <v>2.09</v>
      </c>
    </row>
    <row r="10551" spans="1:4" ht="22.35" hidden="1" customHeight="1" outlineLevel="2">
      <c r="A10551" s="1154" t="s">
        <v>16543</v>
      </c>
      <c r="B10551" s="1157" t="s">
        <v>16544</v>
      </c>
      <c r="C10551" s="1154" t="s">
        <v>2426</v>
      </c>
      <c r="D10551" s="1156">
        <v>3.98</v>
      </c>
    </row>
    <row r="10552" spans="1:4" ht="22.35" hidden="1" customHeight="1" outlineLevel="2">
      <c r="A10552" s="1154" t="s">
        <v>16545</v>
      </c>
      <c r="B10552" s="1157" t="s">
        <v>16546</v>
      </c>
      <c r="C10552" s="1154" t="s">
        <v>2426</v>
      </c>
      <c r="D10552" s="1156">
        <v>5.39</v>
      </c>
    </row>
    <row r="10553" spans="1:4" ht="11.85" hidden="1" customHeight="1" outlineLevel="2">
      <c r="A10553" s="1154" t="s">
        <v>16547</v>
      </c>
      <c r="B10553" s="1157" t="s">
        <v>16548</v>
      </c>
      <c r="C10553" s="1154" t="s">
        <v>2156</v>
      </c>
      <c r="D10553" s="1156">
        <v>2.34</v>
      </c>
    </row>
    <row r="10554" spans="1:4" ht="11.85" hidden="1" customHeight="1" outlineLevel="1" collapsed="1">
      <c r="A10554" s="1140"/>
      <c r="B10554" s="1142" t="s">
        <v>16549</v>
      </c>
      <c r="C10554" s="1140"/>
      <c r="D10554" s="1141">
        <v>59.78</v>
      </c>
    </row>
    <row r="10555" spans="1:4" ht="11.85" hidden="1" customHeight="1" outlineLevel="2">
      <c r="A10555" s="1154" t="s">
        <v>16550</v>
      </c>
      <c r="B10555" s="1157" t="s">
        <v>16551</v>
      </c>
      <c r="C10555" s="1154" t="s">
        <v>763</v>
      </c>
      <c r="D10555" s="1156">
        <v>5.73</v>
      </c>
    </row>
    <row r="10556" spans="1:4" ht="11.85" hidden="1" customHeight="1" outlineLevel="2">
      <c r="A10556" s="1154" t="s">
        <v>16552</v>
      </c>
      <c r="B10556" s="1157" t="s">
        <v>16553</v>
      </c>
      <c r="C10556" s="1154" t="s">
        <v>763</v>
      </c>
      <c r="D10556" s="1156">
        <v>1.1499999999999999</v>
      </c>
    </row>
    <row r="10557" spans="1:4" ht="11.85" hidden="1" customHeight="1" outlineLevel="2">
      <c r="A10557" s="1154" t="s">
        <v>16554</v>
      </c>
      <c r="B10557" s="1157" t="s">
        <v>16555</v>
      </c>
      <c r="C10557" s="1154" t="s">
        <v>763</v>
      </c>
      <c r="D10557" s="1156">
        <v>59.78</v>
      </c>
    </row>
    <row r="10558" spans="1:4" ht="11.85" hidden="1" customHeight="1" outlineLevel="2">
      <c r="A10558" s="1154" t="s">
        <v>16556</v>
      </c>
      <c r="B10558" s="1157" t="s">
        <v>16557</v>
      </c>
      <c r="C10558" s="1154" t="s">
        <v>763</v>
      </c>
      <c r="D10558" s="1156">
        <v>17.829999999999998</v>
      </c>
    </row>
    <row r="10559" spans="1:4" ht="11.85" hidden="1" customHeight="1" outlineLevel="2">
      <c r="A10559" s="1154" t="s">
        <v>16558</v>
      </c>
      <c r="B10559" s="1157" t="s">
        <v>16559</v>
      </c>
      <c r="C10559" s="1154" t="s">
        <v>763</v>
      </c>
      <c r="D10559" s="1156">
        <v>3.96</v>
      </c>
    </row>
    <row r="10560" spans="1:4" ht="11.85" hidden="1" customHeight="1" outlineLevel="2">
      <c r="A10560" s="1154" t="s">
        <v>16560</v>
      </c>
      <c r="B10560" s="1157" t="s">
        <v>16561</v>
      </c>
      <c r="C10560" s="1154" t="s">
        <v>763</v>
      </c>
      <c r="D10560" s="1156">
        <v>6.57</v>
      </c>
    </row>
    <row r="10561" spans="1:4" ht="11.85" hidden="1" customHeight="1" outlineLevel="2">
      <c r="A10561" s="1154" t="s">
        <v>16562</v>
      </c>
      <c r="B10561" s="1157" t="s">
        <v>16563</v>
      </c>
      <c r="C10561" s="1154" t="s">
        <v>763</v>
      </c>
      <c r="D10561" s="1156">
        <v>13.96</v>
      </c>
    </row>
    <row r="10562" spans="1:4" ht="11.85" hidden="1" customHeight="1" outlineLevel="2">
      <c r="A10562" s="1154" t="s">
        <v>16564</v>
      </c>
      <c r="B10562" s="1157" t="s">
        <v>16565</v>
      </c>
      <c r="C10562" s="1154" t="s">
        <v>763</v>
      </c>
      <c r="D10562" s="1156">
        <v>5.64</v>
      </c>
    </row>
    <row r="10563" spans="1:4" ht="11.85" hidden="1" customHeight="1" outlineLevel="2">
      <c r="A10563" s="1154" t="s">
        <v>16566</v>
      </c>
      <c r="B10563" s="1157" t="s">
        <v>16567</v>
      </c>
      <c r="C10563" s="1154" t="s">
        <v>763</v>
      </c>
      <c r="D10563" s="1156">
        <v>33.01</v>
      </c>
    </row>
    <row r="10564" spans="1:4" ht="11.85" hidden="1" customHeight="1" outlineLevel="2">
      <c r="A10564" s="1154" t="s">
        <v>16568</v>
      </c>
      <c r="B10564" s="1157" t="s">
        <v>16569</v>
      </c>
      <c r="C10564" s="1154" t="s">
        <v>763</v>
      </c>
      <c r="D10564" s="1156">
        <v>12.49</v>
      </c>
    </row>
    <row r="10565" spans="1:4" ht="11.85" hidden="1" customHeight="1" outlineLevel="1" collapsed="1">
      <c r="A10565" s="1140"/>
      <c r="B10565" s="1142" t="s">
        <v>16570</v>
      </c>
      <c r="C10565" s="1140"/>
      <c r="D10565" s="1141">
        <v>4.4400000000000004</v>
      </c>
    </row>
    <row r="10566" spans="1:4" ht="11.85" hidden="1" customHeight="1" outlineLevel="2">
      <c r="A10566" s="1154" t="s">
        <v>16571</v>
      </c>
      <c r="B10566" s="1157" t="s">
        <v>16572</v>
      </c>
      <c r="C10566" s="1154" t="s">
        <v>763</v>
      </c>
      <c r="D10566" s="1156">
        <v>2.1</v>
      </c>
    </row>
    <row r="10567" spans="1:4" ht="11.85" hidden="1" customHeight="1" outlineLevel="2">
      <c r="A10567" s="1154" t="s">
        <v>16573</v>
      </c>
      <c r="B10567" s="1157" t="s">
        <v>16574</v>
      </c>
      <c r="C10567" s="1154" t="s">
        <v>763</v>
      </c>
      <c r="D10567" s="1156">
        <v>3.06</v>
      </c>
    </row>
    <row r="10568" spans="1:4" ht="11.85" hidden="1" customHeight="1" outlineLevel="2">
      <c r="A10568" s="1154" t="s">
        <v>16575</v>
      </c>
      <c r="B10568" s="1157" t="s">
        <v>16576</v>
      </c>
      <c r="C10568" s="1154" t="s">
        <v>763</v>
      </c>
      <c r="D10568" s="1156">
        <v>2.98</v>
      </c>
    </row>
    <row r="10569" spans="1:4" ht="11.85" hidden="1" customHeight="1" outlineLevel="2">
      <c r="A10569" s="1154" t="s">
        <v>16577</v>
      </c>
      <c r="B10569" s="1157" t="s">
        <v>16578</v>
      </c>
      <c r="C10569" s="1154" t="s">
        <v>763</v>
      </c>
      <c r="D10569" s="1156">
        <v>4.4400000000000004</v>
      </c>
    </row>
    <row r="10570" spans="1:4" ht="11.85" hidden="1" customHeight="1" outlineLevel="1" collapsed="1">
      <c r="A10570" s="1140"/>
      <c r="B10570" s="1142" t="s">
        <v>16579</v>
      </c>
      <c r="C10570" s="1140"/>
      <c r="D10570" s="1141">
        <v>13.36</v>
      </c>
    </row>
    <row r="10571" spans="1:4" ht="11.85" hidden="1" customHeight="1" outlineLevel="2">
      <c r="A10571" s="1154" t="s">
        <v>16580</v>
      </c>
      <c r="B10571" s="1157" t="s">
        <v>16581</v>
      </c>
      <c r="C10571" s="1154" t="s">
        <v>763</v>
      </c>
      <c r="D10571" s="1156">
        <v>1.78</v>
      </c>
    </row>
    <row r="10572" spans="1:4" ht="11.85" hidden="1" customHeight="1" outlineLevel="2">
      <c r="A10572" s="1154" t="s">
        <v>16582</v>
      </c>
      <c r="B10572" s="1157" t="s">
        <v>16583</v>
      </c>
      <c r="C10572" s="1154" t="s">
        <v>763</v>
      </c>
      <c r="D10572" s="1156">
        <v>2.02</v>
      </c>
    </row>
    <row r="10573" spans="1:4" ht="11.85" hidden="1" customHeight="1" outlineLevel="2">
      <c r="A10573" s="1154" t="s">
        <v>16584</v>
      </c>
      <c r="B10573" s="1157" t="s">
        <v>16585</v>
      </c>
      <c r="C10573" s="1154" t="s">
        <v>763</v>
      </c>
      <c r="D10573" s="1156">
        <v>13.36</v>
      </c>
    </row>
    <row r="10574" spans="1:4" ht="22.35" hidden="1" customHeight="1" outlineLevel="2">
      <c r="A10574" s="1154" t="s">
        <v>16586</v>
      </c>
      <c r="B10574" s="1157" t="s">
        <v>16587</v>
      </c>
      <c r="C10574" s="1154" t="s">
        <v>2426</v>
      </c>
      <c r="D10574" s="1156">
        <v>5.13</v>
      </c>
    </row>
    <row r="10575" spans="1:4" ht="11.85" hidden="1" customHeight="1" outlineLevel="2">
      <c r="A10575" s="1154" t="s">
        <v>16588</v>
      </c>
      <c r="B10575" s="1157" t="s">
        <v>16589</v>
      </c>
      <c r="C10575" s="1154" t="s">
        <v>2426</v>
      </c>
      <c r="D10575" s="1156">
        <v>3.1</v>
      </c>
    </row>
    <row r="10576" spans="1:4" ht="11.85" hidden="1" customHeight="1" outlineLevel="2">
      <c r="A10576" s="1154" t="s">
        <v>16590</v>
      </c>
      <c r="B10576" s="1157" t="s">
        <v>16591</v>
      </c>
      <c r="C10576" s="1154" t="s">
        <v>763</v>
      </c>
      <c r="D10576" s="1156">
        <v>2.4300000000000002</v>
      </c>
    </row>
    <row r="10577" spans="1:4" ht="11.85" hidden="1" customHeight="1" outlineLevel="2">
      <c r="A10577" s="1154" t="s">
        <v>16592</v>
      </c>
      <c r="B10577" s="1157" t="s">
        <v>16593</v>
      </c>
      <c r="C10577" s="1154" t="s">
        <v>763</v>
      </c>
      <c r="D10577" s="1156">
        <v>2.59</v>
      </c>
    </row>
    <row r="10578" spans="1:4" ht="11.85" hidden="1" customHeight="1" outlineLevel="2">
      <c r="A10578" s="1154" t="s">
        <v>16594</v>
      </c>
      <c r="B10578" s="1157" t="s">
        <v>16595</v>
      </c>
      <c r="C10578" s="1154" t="s">
        <v>763</v>
      </c>
      <c r="D10578" s="1156">
        <v>5.49</v>
      </c>
    </row>
    <row r="10579" spans="1:4" ht="11.85" hidden="1" customHeight="1" outlineLevel="1" collapsed="1">
      <c r="A10579" s="1140"/>
      <c r="B10579" s="1142" t="s">
        <v>16596</v>
      </c>
      <c r="C10579" s="1140"/>
      <c r="D10579" s="1141">
        <v>7.71</v>
      </c>
    </row>
    <row r="10580" spans="1:4" ht="11.85" hidden="1" customHeight="1" outlineLevel="2">
      <c r="A10580" s="1154" t="s">
        <v>16597</v>
      </c>
      <c r="B10580" s="1157" t="s">
        <v>16598</v>
      </c>
      <c r="C10580" s="1154" t="s">
        <v>763</v>
      </c>
      <c r="D10580" s="1156">
        <v>0.57999999999999996</v>
      </c>
    </row>
    <row r="10581" spans="1:4" ht="11.85" hidden="1" customHeight="1" outlineLevel="2">
      <c r="A10581" s="1154" t="s">
        <v>16599</v>
      </c>
      <c r="B10581" s="1157" t="s">
        <v>16600</v>
      </c>
      <c r="C10581" s="1154" t="s">
        <v>763</v>
      </c>
      <c r="D10581" s="1156">
        <v>0.65</v>
      </c>
    </row>
    <row r="10582" spans="1:4" ht="11.85" hidden="1" customHeight="1" outlineLevel="2">
      <c r="A10582" s="1154" t="s">
        <v>16601</v>
      </c>
      <c r="B10582" s="1157" t="s">
        <v>16602</v>
      </c>
      <c r="C10582" s="1154" t="s">
        <v>763</v>
      </c>
      <c r="D10582" s="1156">
        <v>0.46</v>
      </c>
    </row>
    <row r="10583" spans="1:4" ht="11.85" hidden="1" customHeight="1" outlineLevel="2">
      <c r="A10583" s="1154" t="s">
        <v>16603</v>
      </c>
      <c r="B10583" s="1157" t="s">
        <v>16604</v>
      </c>
      <c r="C10583" s="1154" t="s">
        <v>763</v>
      </c>
      <c r="D10583" s="1156">
        <v>0.51</v>
      </c>
    </row>
    <row r="10584" spans="1:4" ht="11.85" hidden="1" customHeight="1" outlineLevel="2">
      <c r="A10584" s="1154" t="s">
        <v>16605</v>
      </c>
      <c r="B10584" s="1157" t="s">
        <v>16606</v>
      </c>
      <c r="C10584" s="1154" t="s">
        <v>763</v>
      </c>
      <c r="D10584" s="1156">
        <v>7.71</v>
      </c>
    </row>
    <row r="10585" spans="1:4" ht="11.85" hidden="1" customHeight="1" outlineLevel="1" collapsed="1">
      <c r="A10585" s="1140"/>
      <c r="B10585" s="1142" t="s">
        <v>16607</v>
      </c>
      <c r="C10585" s="1140"/>
      <c r="D10585" s="1141">
        <v>9.59</v>
      </c>
    </row>
    <row r="10586" spans="1:4" ht="11.85" hidden="1" customHeight="1" outlineLevel="2">
      <c r="A10586" s="1154" t="s">
        <v>16608</v>
      </c>
      <c r="B10586" s="1157" t="s">
        <v>16609</v>
      </c>
      <c r="C10586" s="1154" t="s">
        <v>2426</v>
      </c>
      <c r="D10586" s="1156">
        <v>1.63</v>
      </c>
    </row>
    <row r="10587" spans="1:4" ht="11.85" hidden="1" customHeight="1" outlineLevel="2">
      <c r="A10587" s="1154" t="s">
        <v>16610</v>
      </c>
      <c r="B10587" s="1157" t="s">
        <v>16611</v>
      </c>
      <c r="C10587" s="1154" t="s">
        <v>763</v>
      </c>
      <c r="D10587" s="1156">
        <v>1.1000000000000001</v>
      </c>
    </row>
    <row r="10588" spans="1:4" ht="11.85" hidden="1" customHeight="1" outlineLevel="2">
      <c r="A10588" s="1154" t="s">
        <v>16612</v>
      </c>
      <c r="B10588" s="1157" t="s">
        <v>16613</v>
      </c>
      <c r="C10588" s="1154" t="s">
        <v>763</v>
      </c>
      <c r="D10588" s="1156">
        <v>2.4300000000000002</v>
      </c>
    </row>
    <row r="10589" spans="1:4" ht="11.85" hidden="1" customHeight="1" outlineLevel="2">
      <c r="A10589" s="1154" t="s">
        <v>16614</v>
      </c>
      <c r="B10589" s="1157" t="s">
        <v>16615</v>
      </c>
      <c r="C10589" s="1154" t="s">
        <v>763</v>
      </c>
      <c r="D10589" s="1156">
        <v>1.73</v>
      </c>
    </row>
    <row r="10590" spans="1:4" ht="11.85" hidden="1" customHeight="1" outlineLevel="2">
      <c r="A10590" s="1154" t="s">
        <v>16616</v>
      </c>
      <c r="B10590" s="1157" t="s">
        <v>16617</v>
      </c>
      <c r="C10590" s="1154" t="s">
        <v>763</v>
      </c>
      <c r="D10590" s="1156">
        <v>3.79</v>
      </c>
    </row>
    <row r="10591" spans="1:4" ht="11.85" hidden="1" customHeight="1" outlineLevel="2">
      <c r="A10591" s="1154" t="s">
        <v>16618</v>
      </c>
      <c r="B10591" s="1157" t="s">
        <v>16619</v>
      </c>
      <c r="C10591" s="1154" t="s">
        <v>763</v>
      </c>
      <c r="D10591" s="1156">
        <v>2.84</v>
      </c>
    </row>
    <row r="10592" spans="1:4" ht="11.85" hidden="1" customHeight="1" outlineLevel="2">
      <c r="A10592" s="1154" t="s">
        <v>16620</v>
      </c>
      <c r="B10592" s="1157" t="s">
        <v>16621</v>
      </c>
      <c r="C10592" s="1154" t="s">
        <v>763</v>
      </c>
      <c r="D10592" s="1156">
        <v>3.11</v>
      </c>
    </row>
    <row r="10593" spans="1:4" ht="11.85" hidden="1" customHeight="1" outlineLevel="2">
      <c r="A10593" s="1154" t="s">
        <v>16622</v>
      </c>
      <c r="B10593" s="1157" t="s">
        <v>16623</v>
      </c>
      <c r="C10593" s="1154" t="s">
        <v>763</v>
      </c>
      <c r="D10593" s="1156">
        <v>9.59</v>
      </c>
    </row>
    <row r="10594" spans="1:4" ht="11.85" hidden="1" customHeight="1" outlineLevel="2">
      <c r="A10594" s="1154" t="s">
        <v>16624</v>
      </c>
      <c r="B10594" s="1157" t="s">
        <v>16625</v>
      </c>
      <c r="C10594" s="1154" t="s">
        <v>763</v>
      </c>
      <c r="D10594" s="1156">
        <v>5.34</v>
      </c>
    </row>
    <row r="10595" spans="1:4" ht="11.85" hidden="1" customHeight="1" outlineLevel="2">
      <c r="A10595" s="1154" t="s">
        <v>16626</v>
      </c>
      <c r="B10595" s="1157" t="s">
        <v>16627</v>
      </c>
      <c r="C10595" s="1154" t="s">
        <v>763</v>
      </c>
      <c r="D10595" s="1156">
        <v>4.8600000000000003</v>
      </c>
    </row>
    <row r="10596" spans="1:4" ht="11.85" hidden="1" customHeight="1" outlineLevel="1" collapsed="1">
      <c r="A10596" s="1140"/>
      <c r="B10596" s="1142" t="s">
        <v>16628</v>
      </c>
      <c r="C10596" s="1140"/>
      <c r="D10596" s="1141">
        <v>26.38</v>
      </c>
    </row>
    <row r="10597" spans="1:4" ht="11.85" hidden="1" customHeight="1" outlineLevel="2">
      <c r="A10597" s="1154" t="s">
        <v>16629</v>
      </c>
      <c r="B10597" s="1157" t="s">
        <v>16630</v>
      </c>
      <c r="C10597" s="1154" t="s">
        <v>763</v>
      </c>
      <c r="D10597" s="1156">
        <v>13.89</v>
      </c>
    </row>
    <row r="10598" spans="1:4" ht="11.85" hidden="1" customHeight="1" outlineLevel="2">
      <c r="A10598" s="1154" t="s">
        <v>16631</v>
      </c>
      <c r="B10598" s="1157" t="s">
        <v>16632</v>
      </c>
      <c r="C10598" s="1154" t="s">
        <v>763</v>
      </c>
      <c r="D10598" s="1156">
        <v>16.989999999999998</v>
      </c>
    </row>
    <row r="10599" spans="1:4" ht="11.85" hidden="1" customHeight="1" outlineLevel="2">
      <c r="A10599" s="1154" t="s">
        <v>16633</v>
      </c>
      <c r="B10599" s="1157" t="s">
        <v>16634</v>
      </c>
      <c r="C10599" s="1154" t="s">
        <v>763</v>
      </c>
      <c r="D10599" s="1156">
        <v>3.72</v>
      </c>
    </row>
    <row r="10600" spans="1:4" ht="11.85" hidden="1" customHeight="1" outlineLevel="2">
      <c r="A10600" s="1154" t="s">
        <v>16635</v>
      </c>
      <c r="B10600" s="1157" t="s">
        <v>16636</v>
      </c>
      <c r="C10600" s="1154" t="s">
        <v>763</v>
      </c>
      <c r="D10600" s="1156">
        <v>26.38</v>
      </c>
    </row>
    <row r="10601" spans="1:4" ht="11.85" hidden="1" customHeight="1" outlineLevel="2">
      <c r="A10601" s="1154" t="s">
        <v>16637</v>
      </c>
      <c r="B10601" s="1157" t="s">
        <v>16638</v>
      </c>
      <c r="C10601" s="1154" t="s">
        <v>763</v>
      </c>
      <c r="D10601" s="1156">
        <v>7.63</v>
      </c>
    </row>
    <row r="10602" spans="1:4" ht="11.85" hidden="1" customHeight="1" outlineLevel="2">
      <c r="A10602" s="1154" t="s">
        <v>16639</v>
      </c>
      <c r="B10602" s="1157" t="s">
        <v>16640</v>
      </c>
      <c r="C10602" s="1154" t="s">
        <v>763</v>
      </c>
      <c r="D10602" s="1156">
        <v>9.9700000000000006</v>
      </c>
    </row>
    <row r="10603" spans="1:4" ht="11.85" hidden="1" customHeight="1" outlineLevel="2">
      <c r="A10603" s="1154" t="s">
        <v>16641</v>
      </c>
      <c r="B10603" s="1157" t="s">
        <v>16642</v>
      </c>
      <c r="C10603" s="1154" t="s">
        <v>763</v>
      </c>
      <c r="D10603" s="1156">
        <v>12.29</v>
      </c>
    </row>
    <row r="10604" spans="1:4" ht="11.85" hidden="1" customHeight="1" outlineLevel="1" collapsed="1">
      <c r="A10604" s="1140"/>
      <c r="B10604" s="1142" t="s">
        <v>16643</v>
      </c>
      <c r="C10604" s="1140"/>
      <c r="D10604" s="1141">
        <v>5.39</v>
      </c>
    </row>
    <row r="10605" spans="1:4" ht="11.85" hidden="1" customHeight="1" outlineLevel="2">
      <c r="A10605" s="1154" t="s">
        <v>16644</v>
      </c>
      <c r="B10605" s="1157" t="s">
        <v>16645</v>
      </c>
      <c r="C10605" s="1154" t="s">
        <v>763</v>
      </c>
      <c r="D10605" s="1156">
        <v>2.2799999999999998</v>
      </c>
    </row>
    <row r="10606" spans="1:4" ht="11.85" hidden="1" customHeight="1" outlineLevel="2">
      <c r="A10606" s="1154" t="s">
        <v>16646</v>
      </c>
      <c r="B10606" s="1157" t="s">
        <v>16647</v>
      </c>
      <c r="C10606" s="1154" t="s">
        <v>763</v>
      </c>
      <c r="D10606" s="1156">
        <v>2.7</v>
      </c>
    </row>
    <row r="10607" spans="1:4" ht="11.85" hidden="1" customHeight="1" outlineLevel="2">
      <c r="A10607" s="1154" t="s">
        <v>16648</v>
      </c>
      <c r="B10607" s="1157" t="s">
        <v>16649</v>
      </c>
      <c r="C10607" s="1154" t="s">
        <v>763</v>
      </c>
      <c r="D10607" s="1156">
        <v>3.06</v>
      </c>
    </row>
    <row r="10608" spans="1:4" ht="11.85" hidden="1" customHeight="1" outlineLevel="2">
      <c r="A10608" s="1154" t="s">
        <v>16650</v>
      </c>
      <c r="B10608" s="1157" t="s">
        <v>16651</v>
      </c>
      <c r="C10608" s="1154" t="s">
        <v>763</v>
      </c>
      <c r="D10608" s="1156">
        <v>3.85</v>
      </c>
    </row>
    <row r="10609" spans="1:4" ht="11.85" hidden="1" customHeight="1" outlineLevel="2">
      <c r="A10609" s="1154" t="s">
        <v>16652</v>
      </c>
      <c r="B10609" s="1157" t="s">
        <v>16653</v>
      </c>
      <c r="C10609" s="1154" t="s">
        <v>763</v>
      </c>
      <c r="D10609" s="1156">
        <v>3.97</v>
      </c>
    </row>
    <row r="10610" spans="1:4" ht="11.85" hidden="1" customHeight="1" outlineLevel="2">
      <c r="A10610" s="1154" t="s">
        <v>16654</v>
      </c>
      <c r="B10610" s="1157" t="s">
        <v>16655</v>
      </c>
      <c r="C10610" s="1154" t="s">
        <v>763</v>
      </c>
      <c r="D10610" s="1156">
        <v>4.8</v>
      </c>
    </row>
    <row r="10611" spans="1:4" ht="11.85" hidden="1" customHeight="1" outlineLevel="2">
      <c r="A10611" s="1154" t="s">
        <v>16656</v>
      </c>
      <c r="B10611" s="1157" t="s">
        <v>16657</v>
      </c>
      <c r="C10611" s="1154" t="s">
        <v>763</v>
      </c>
      <c r="D10611" s="1156">
        <v>5.39</v>
      </c>
    </row>
    <row r="10612" spans="1:4" ht="11.85" customHeight="1" collapsed="1">
      <c r="A10612" s="1140"/>
      <c r="B10612" s="1140" t="s">
        <v>16658</v>
      </c>
      <c r="C10612" s="1140"/>
      <c r="D10612" s="1141">
        <v>85.96</v>
      </c>
    </row>
    <row r="10613" spans="1:4" ht="11.85" hidden="1" customHeight="1" outlineLevel="1" collapsed="1">
      <c r="A10613" s="1140"/>
      <c r="B10613" s="1142" t="s">
        <v>16659</v>
      </c>
      <c r="C10613" s="1140"/>
      <c r="D10613" s="1141">
        <v>9.5299999999999994</v>
      </c>
    </row>
    <row r="10614" spans="1:4" ht="11.85" hidden="1" customHeight="1" outlineLevel="2" collapsed="1">
      <c r="A10614" s="1140"/>
      <c r="B10614" s="1143" t="s">
        <v>16660</v>
      </c>
      <c r="C10614" s="1140"/>
      <c r="D10614" s="1141">
        <v>5.89</v>
      </c>
    </row>
    <row r="10615" spans="1:4" ht="11.85" hidden="1" customHeight="1" outlineLevel="3">
      <c r="A10615" s="1154" t="s">
        <v>16661</v>
      </c>
      <c r="B10615" s="1158" t="s">
        <v>16662</v>
      </c>
      <c r="C10615" s="1154" t="s">
        <v>763</v>
      </c>
      <c r="D10615" s="1156">
        <v>5.89</v>
      </c>
    </row>
    <row r="10616" spans="1:4" ht="11.85" hidden="1" customHeight="1" outlineLevel="3">
      <c r="A10616" s="1154" t="s">
        <v>16663</v>
      </c>
      <c r="B10616" s="1158" t="s">
        <v>16664</v>
      </c>
      <c r="C10616" s="1154" t="s">
        <v>763</v>
      </c>
      <c r="D10616" s="1156">
        <v>3.7</v>
      </c>
    </row>
    <row r="10617" spans="1:4" ht="11.85" hidden="1" customHeight="1" outlineLevel="3">
      <c r="A10617" s="1154" t="s">
        <v>16665</v>
      </c>
      <c r="B10617" s="1158" t="s">
        <v>16666</v>
      </c>
      <c r="C10617" s="1154" t="s">
        <v>763</v>
      </c>
      <c r="D10617" s="1156">
        <v>4.68</v>
      </c>
    </row>
    <row r="10618" spans="1:4" ht="11.85" hidden="1" customHeight="1" outlineLevel="2" collapsed="1">
      <c r="A10618" s="1140"/>
      <c r="B10618" s="1143" t="s">
        <v>16667</v>
      </c>
      <c r="C10618" s="1140"/>
      <c r="D10618" s="1141">
        <v>9.5299999999999994</v>
      </c>
    </row>
    <row r="10619" spans="1:4" ht="11.85" hidden="1" customHeight="1" outlineLevel="3">
      <c r="A10619" s="1154" t="s">
        <v>16668</v>
      </c>
      <c r="B10619" s="1158" t="s">
        <v>16669</v>
      </c>
      <c r="C10619" s="1154" t="s">
        <v>763</v>
      </c>
      <c r="D10619" s="1156">
        <v>2.64</v>
      </c>
    </row>
    <row r="10620" spans="1:4" ht="11.85" hidden="1" customHeight="1" outlineLevel="3">
      <c r="A10620" s="1154" t="s">
        <v>16670</v>
      </c>
      <c r="B10620" s="1158" t="s">
        <v>16671</v>
      </c>
      <c r="C10620" s="1154" t="s">
        <v>763</v>
      </c>
      <c r="D10620" s="1156">
        <v>2.5099999999999998</v>
      </c>
    </row>
    <row r="10621" spans="1:4" ht="11.85" hidden="1" customHeight="1" outlineLevel="3">
      <c r="A10621" s="1154" t="s">
        <v>16672</v>
      </c>
      <c r="B10621" s="1158" t="s">
        <v>16673</v>
      </c>
      <c r="C10621" s="1154" t="s">
        <v>763</v>
      </c>
      <c r="D10621" s="1156">
        <v>2.6</v>
      </c>
    </row>
    <row r="10622" spans="1:4" ht="11.85" hidden="1" customHeight="1" outlineLevel="3">
      <c r="A10622" s="1154" t="s">
        <v>16674</v>
      </c>
      <c r="B10622" s="1158" t="s">
        <v>16675</v>
      </c>
      <c r="C10622" s="1154" t="s">
        <v>763</v>
      </c>
      <c r="D10622" s="1156">
        <v>9.5299999999999994</v>
      </c>
    </row>
    <row r="10623" spans="1:4" ht="11.85" hidden="1" customHeight="1" outlineLevel="3">
      <c r="A10623" s="1154" t="s">
        <v>16676</v>
      </c>
      <c r="B10623" s="1158" t="s">
        <v>16677</v>
      </c>
      <c r="C10623" s="1154" t="s">
        <v>763</v>
      </c>
      <c r="D10623" s="1156">
        <v>4.8099999999999996</v>
      </c>
    </row>
    <row r="10624" spans="1:4" ht="11.85" hidden="1" customHeight="1" outlineLevel="3">
      <c r="A10624" s="1154" t="s">
        <v>16678</v>
      </c>
      <c r="B10624" s="1158" t="s">
        <v>16679</v>
      </c>
      <c r="C10624" s="1154" t="s">
        <v>763</v>
      </c>
      <c r="D10624" s="1156">
        <v>4.4000000000000004</v>
      </c>
    </row>
    <row r="10625" spans="1:4" ht="11.85" hidden="1" customHeight="1" outlineLevel="3">
      <c r="A10625" s="1154" t="s">
        <v>16680</v>
      </c>
      <c r="B10625" s="1158" t="s">
        <v>16681</v>
      </c>
      <c r="C10625" s="1154" t="s">
        <v>763</v>
      </c>
      <c r="D10625" s="1156">
        <v>6.42</v>
      </c>
    </row>
    <row r="10626" spans="1:4" ht="11.85" hidden="1" customHeight="1" outlineLevel="3">
      <c r="A10626" s="1154" t="s">
        <v>16682</v>
      </c>
      <c r="B10626" s="1158" t="s">
        <v>16683</v>
      </c>
      <c r="C10626" s="1154" t="s">
        <v>763</v>
      </c>
      <c r="D10626" s="1156">
        <v>5.01</v>
      </c>
    </row>
    <row r="10627" spans="1:4" ht="11.85" hidden="1" customHeight="1" outlineLevel="3">
      <c r="A10627" s="1154" t="s">
        <v>16684</v>
      </c>
      <c r="B10627" s="1158" t="s">
        <v>16685</v>
      </c>
      <c r="C10627" s="1154" t="s">
        <v>763</v>
      </c>
      <c r="D10627" s="1156">
        <v>5.01</v>
      </c>
    </row>
    <row r="10628" spans="1:4" ht="11.85" hidden="1" customHeight="1" outlineLevel="1" collapsed="1">
      <c r="A10628" s="1140"/>
      <c r="B10628" s="1142" t="s">
        <v>16686</v>
      </c>
      <c r="C10628" s="1140"/>
      <c r="D10628" s="1141">
        <v>17.22</v>
      </c>
    </row>
    <row r="10629" spans="1:4" ht="11.85" hidden="1" customHeight="1" outlineLevel="2">
      <c r="A10629" s="1154" t="s">
        <v>16687</v>
      </c>
      <c r="B10629" s="1157" t="s">
        <v>16688</v>
      </c>
      <c r="C10629" s="1154" t="s">
        <v>763</v>
      </c>
      <c r="D10629" s="1156">
        <v>1.44</v>
      </c>
    </row>
    <row r="10630" spans="1:4" ht="11.85" hidden="1" customHeight="1" outlineLevel="2">
      <c r="A10630" s="1154" t="s">
        <v>16689</v>
      </c>
      <c r="B10630" s="1157" t="s">
        <v>16690</v>
      </c>
      <c r="C10630" s="1154" t="s">
        <v>763</v>
      </c>
      <c r="D10630" s="1156">
        <v>1.44</v>
      </c>
    </row>
    <row r="10631" spans="1:4" ht="11.85" hidden="1" customHeight="1" outlineLevel="2">
      <c r="A10631" s="1154" t="s">
        <v>16691</v>
      </c>
      <c r="B10631" s="1157" t="s">
        <v>16692</v>
      </c>
      <c r="C10631" s="1154" t="s">
        <v>763</v>
      </c>
      <c r="D10631" s="1156">
        <v>1.44</v>
      </c>
    </row>
    <row r="10632" spans="1:4" ht="11.85" hidden="1" customHeight="1" outlineLevel="2">
      <c r="A10632" s="1154" t="s">
        <v>16693</v>
      </c>
      <c r="B10632" s="1157" t="s">
        <v>16694</v>
      </c>
      <c r="C10632" s="1154" t="s">
        <v>763</v>
      </c>
      <c r="D10632" s="1156">
        <v>12.83</v>
      </c>
    </row>
    <row r="10633" spans="1:4" ht="11.85" hidden="1" customHeight="1" outlineLevel="2">
      <c r="A10633" s="1154" t="s">
        <v>16695</v>
      </c>
      <c r="B10633" s="1157" t="s">
        <v>16696</v>
      </c>
      <c r="C10633" s="1154" t="s">
        <v>763</v>
      </c>
      <c r="D10633" s="1156">
        <v>17.22</v>
      </c>
    </row>
    <row r="10634" spans="1:4" ht="11.85" hidden="1" customHeight="1" outlineLevel="2">
      <c r="A10634" s="1154" t="s">
        <v>16697</v>
      </c>
      <c r="B10634" s="1157" t="s">
        <v>16698</v>
      </c>
      <c r="C10634" s="1154" t="s">
        <v>763</v>
      </c>
      <c r="D10634" s="1156">
        <v>14.16</v>
      </c>
    </row>
    <row r="10635" spans="1:4" ht="11.85" hidden="1" customHeight="1" outlineLevel="2">
      <c r="A10635" s="1154" t="s">
        <v>16699</v>
      </c>
      <c r="B10635" s="1157" t="s">
        <v>16700</v>
      </c>
      <c r="C10635" s="1154" t="s">
        <v>763</v>
      </c>
      <c r="D10635" s="1156">
        <v>1.22</v>
      </c>
    </row>
    <row r="10636" spans="1:4" ht="11.85" hidden="1" customHeight="1" outlineLevel="2">
      <c r="A10636" s="1154" t="s">
        <v>16701</v>
      </c>
      <c r="B10636" s="1157" t="s">
        <v>16702</v>
      </c>
      <c r="C10636" s="1154" t="s">
        <v>763</v>
      </c>
      <c r="D10636" s="1156">
        <v>1.39</v>
      </c>
    </row>
    <row r="10637" spans="1:4" ht="11.85" hidden="1" customHeight="1" outlineLevel="2">
      <c r="A10637" s="1154" t="s">
        <v>16703</v>
      </c>
      <c r="B10637" s="1157" t="s">
        <v>16704</v>
      </c>
      <c r="C10637" s="1154" t="s">
        <v>763</v>
      </c>
      <c r="D10637" s="1156">
        <v>2.5</v>
      </c>
    </row>
    <row r="10638" spans="1:4" ht="11.85" hidden="1" customHeight="1" outlineLevel="2">
      <c r="A10638" s="1154" t="s">
        <v>16705</v>
      </c>
      <c r="B10638" s="1157" t="s">
        <v>16706</v>
      </c>
      <c r="C10638" s="1154" t="s">
        <v>763</v>
      </c>
      <c r="D10638" s="1156">
        <v>0.44</v>
      </c>
    </row>
    <row r="10639" spans="1:4" ht="11.85" hidden="1" customHeight="1" outlineLevel="2">
      <c r="A10639" s="1154" t="s">
        <v>16707</v>
      </c>
      <c r="B10639" s="1157" t="s">
        <v>16708</v>
      </c>
      <c r="C10639" s="1154" t="s">
        <v>763</v>
      </c>
      <c r="D10639" s="1156">
        <v>0.71</v>
      </c>
    </row>
    <row r="10640" spans="1:4" ht="11.85" hidden="1" customHeight="1" outlineLevel="2">
      <c r="A10640" s="1154" t="s">
        <v>16709</v>
      </c>
      <c r="B10640" s="1157" t="s">
        <v>16710</v>
      </c>
      <c r="C10640" s="1154" t="s">
        <v>763</v>
      </c>
      <c r="D10640" s="1156">
        <v>0.93</v>
      </c>
    </row>
    <row r="10641" spans="1:4" ht="11.85" hidden="1" customHeight="1" outlineLevel="2">
      <c r="A10641" s="1154" t="s">
        <v>16711</v>
      </c>
      <c r="B10641" s="1157" t="s">
        <v>16712</v>
      </c>
      <c r="C10641" s="1154" t="s">
        <v>763</v>
      </c>
      <c r="D10641" s="1156">
        <v>9.6199999999999992</v>
      </c>
    </row>
    <row r="10642" spans="1:4" ht="11.85" hidden="1" customHeight="1" outlineLevel="2">
      <c r="A10642" s="1154" t="s">
        <v>16713</v>
      </c>
      <c r="B10642" s="1157" t="s">
        <v>16714</v>
      </c>
      <c r="C10642" s="1154" t="s">
        <v>763</v>
      </c>
      <c r="D10642" s="1156">
        <v>13.62</v>
      </c>
    </row>
    <row r="10643" spans="1:4" ht="11.85" hidden="1" customHeight="1" outlineLevel="2">
      <c r="A10643" s="1154" t="s">
        <v>16715</v>
      </c>
      <c r="B10643" s="1157" t="s">
        <v>16716</v>
      </c>
      <c r="C10643" s="1154" t="s">
        <v>763</v>
      </c>
      <c r="D10643" s="1156">
        <v>9.6199999999999992</v>
      </c>
    </row>
    <row r="10644" spans="1:4" ht="11.85" hidden="1" customHeight="1" outlineLevel="2">
      <c r="A10644" s="1154" t="s">
        <v>16717</v>
      </c>
      <c r="B10644" s="1157" t="s">
        <v>16718</v>
      </c>
      <c r="C10644" s="1154" t="s">
        <v>763</v>
      </c>
      <c r="D10644" s="1156">
        <v>6.88</v>
      </c>
    </row>
    <row r="10645" spans="1:4" ht="11.85" hidden="1" customHeight="1" outlineLevel="2">
      <c r="A10645" s="1154" t="s">
        <v>16719</v>
      </c>
      <c r="B10645" s="1157" t="s">
        <v>16720</v>
      </c>
      <c r="C10645" s="1154" t="s">
        <v>763</v>
      </c>
      <c r="D10645" s="1156">
        <v>12.32</v>
      </c>
    </row>
    <row r="10646" spans="1:4" ht="11.85" hidden="1" customHeight="1" outlineLevel="1" collapsed="1">
      <c r="A10646" s="1140"/>
      <c r="B10646" s="1142" t="s">
        <v>16721</v>
      </c>
      <c r="C10646" s="1140"/>
      <c r="D10646" s="1141">
        <v>17.54</v>
      </c>
    </row>
    <row r="10647" spans="1:4" ht="11.85" hidden="1" customHeight="1" outlineLevel="2" collapsed="1">
      <c r="A10647" s="1140"/>
      <c r="B10647" s="1143" t="s">
        <v>16722</v>
      </c>
      <c r="C10647" s="1140"/>
      <c r="D10647" s="1141">
        <v>10.050000000000001</v>
      </c>
    </row>
    <row r="10648" spans="1:4" ht="11.85" hidden="1" customHeight="1" outlineLevel="3">
      <c r="A10648" s="1154" t="s">
        <v>16723</v>
      </c>
      <c r="B10648" s="1158" t="s">
        <v>16724</v>
      </c>
      <c r="C10648" s="1154" t="s">
        <v>2156</v>
      </c>
      <c r="D10648" s="1156">
        <v>9.89</v>
      </c>
    </row>
    <row r="10649" spans="1:4" ht="11.85" hidden="1" customHeight="1" outlineLevel="3">
      <c r="A10649" s="1154" t="s">
        <v>16725</v>
      </c>
      <c r="B10649" s="1158" t="s">
        <v>16726</v>
      </c>
      <c r="C10649" s="1154" t="s">
        <v>763</v>
      </c>
      <c r="D10649" s="1156">
        <v>9.83</v>
      </c>
    </row>
    <row r="10650" spans="1:4" ht="11.85" hidden="1" customHeight="1" outlineLevel="3">
      <c r="A10650" s="1154" t="s">
        <v>16727</v>
      </c>
      <c r="B10650" s="1158" t="s">
        <v>16728</v>
      </c>
      <c r="C10650" s="1154" t="s">
        <v>2156</v>
      </c>
      <c r="D10650" s="1156">
        <v>9.83</v>
      </c>
    </row>
    <row r="10651" spans="1:4" ht="11.85" hidden="1" customHeight="1" outlineLevel="3">
      <c r="A10651" s="1154" t="s">
        <v>16729</v>
      </c>
      <c r="B10651" s="1158" t="s">
        <v>16730</v>
      </c>
      <c r="C10651" s="1154" t="s">
        <v>2156</v>
      </c>
      <c r="D10651" s="1156">
        <v>10.050000000000001</v>
      </c>
    </row>
    <row r="10652" spans="1:4" ht="11.85" hidden="1" customHeight="1" outlineLevel="2" collapsed="1">
      <c r="A10652" s="1140"/>
      <c r="B10652" s="1143" t="s">
        <v>16731</v>
      </c>
      <c r="C10652" s="1140"/>
      <c r="D10652" s="1141">
        <v>12.64</v>
      </c>
    </row>
    <row r="10653" spans="1:4" ht="11.85" hidden="1" customHeight="1" outlineLevel="3">
      <c r="A10653" s="1154" t="s">
        <v>16732</v>
      </c>
      <c r="B10653" s="1158" t="s">
        <v>16733</v>
      </c>
      <c r="C10653" s="1154" t="s">
        <v>763</v>
      </c>
      <c r="D10653" s="1156">
        <v>10.06</v>
      </c>
    </row>
    <row r="10654" spans="1:4" ht="11.85" hidden="1" customHeight="1" outlineLevel="3">
      <c r="A10654" s="1154" t="s">
        <v>16734</v>
      </c>
      <c r="B10654" s="1158" t="s">
        <v>16735</v>
      </c>
      <c r="C10654" s="1154" t="s">
        <v>2156</v>
      </c>
      <c r="D10654" s="1156">
        <v>11.1</v>
      </c>
    </row>
    <row r="10655" spans="1:4" ht="11.85" hidden="1" customHeight="1" outlineLevel="3">
      <c r="A10655" s="1154" t="s">
        <v>16736</v>
      </c>
      <c r="B10655" s="1158" t="s">
        <v>16737</v>
      </c>
      <c r="C10655" s="1154" t="s">
        <v>763</v>
      </c>
      <c r="D10655" s="1156">
        <v>11.92</v>
      </c>
    </row>
    <row r="10656" spans="1:4" ht="11.85" hidden="1" customHeight="1" outlineLevel="3">
      <c r="A10656" s="1154" t="s">
        <v>16738</v>
      </c>
      <c r="B10656" s="1158" t="s">
        <v>16739</v>
      </c>
      <c r="C10656" s="1154" t="s">
        <v>2156</v>
      </c>
      <c r="D10656" s="1156">
        <v>12.64</v>
      </c>
    </row>
    <row r="10657" spans="1:4" ht="11.85" hidden="1" customHeight="1" outlineLevel="3">
      <c r="A10657" s="1154" t="s">
        <v>16740</v>
      </c>
      <c r="B10657" s="1158" t="s">
        <v>16741</v>
      </c>
      <c r="C10657" s="1154" t="s">
        <v>2156</v>
      </c>
      <c r="D10657" s="1156">
        <v>10.06</v>
      </c>
    </row>
    <row r="10658" spans="1:4" ht="11.85" hidden="1" customHeight="1" outlineLevel="2" collapsed="1">
      <c r="A10658" s="1140"/>
      <c r="B10658" s="1143" t="s">
        <v>16742</v>
      </c>
      <c r="C10658" s="1140"/>
      <c r="D10658" s="1141">
        <v>15.36</v>
      </c>
    </row>
    <row r="10659" spans="1:4" ht="11.85" hidden="1" customHeight="1" outlineLevel="3">
      <c r="A10659" s="1154" t="s">
        <v>16743</v>
      </c>
      <c r="B10659" s="1158" t="s">
        <v>16744</v>
      </c>
      <c r="C10659" s="1154" t="s">
        <v>2156</v>
      </c>
      <c r="D10659" s="1156">
        <v>14.99</v>
      </c>
    </row>
    <row r="10660" spans="1:4" ht="11.85" hidden="1" customHeight="1" outlineLevel="3">
      <c r="A10660" s="1154" t="s">
        <v>16745</v>
      </c>
      <c r="B10660" s="1158" t="s">
        <v>16746</v>
      </c>
      <c r="C10660" s="1154" t="s">
        <v>763</v>
      </c>
      <c r="D10660" s="1156">
        <v>15.31</v>
      </c>
    </row>
    <row r="10661" spans="1:4" ht="11.85" hidden="1" customHeight="1" outlineLevel="3">
      <c r="A10661" s="1154" t="s">
        <v>16747</v>
      </c>
      <c r="B10661" s="1158" t="s">
        <v>16748</v>
      </c>
      <c r="C10661" s="1154" t="s">
        <v>2156</v>
      </c>
      <c r="D10661" s="1156">
        <v>14.81</v>
      </c>
    </row>
    <row r="10662" spans="1:4" ht="11.85" hidden="1" customHeight="1" outlineLevel="3">
      <c r="A10662" s="1154" t="s">
        <v>16749</v>
      </c>
      <c r="B10662" s="1158" t="s">
        <v>16750</v>
      </c>
      <c r="C10662" s="1154" t="s">
        <v>2156</v>
      </c>
      <c r="D10662" s="1156">
        <v>15.1</v>
      </c>
    </row>
    <row r="10663" spans="1:4" ht="11.85" hidden="1" customHeight="1" outlineLevel="3">
      <c r="A10663" s="1154" t="s">
        <v>16751</v>
      </c>
      <c r="B10663" s="1158" t="s">
        <v>16752</v>
      </c>
      <c r="C10663" s="1154" t="s">
        <v>2156</v>
      </c>
      <c r="D10663" s="1156">
        <v>15.36</v>
      </c>
    </row>
    <row r="10664" spans="1:4" ht="11.85" hidden="1" customHeight="1" outlineLevel="2" collapsed="1">
      <c r="A10664" s="1140"/>
      <c r="B10664" s="1143" t="s">
        <v>16753</v>
      </c>
      <c r="C10664" s="1140"/>
      <c r="D10664" s="1141">
        <v>17.54</v>
      </c>
    </row>
    <row r="10665" spans="1:4" ht="11.85" hidden="1" customHeight="1" outlineLevel="3">
      <c r="A10665" s="1154" t="s">
        <v>16754</v>
      </c>
      <c r="B10665" s="1158" t="s">
        <v>16755</v>
      </c>
      <c r="C10665" s="1154" t="s">
        <v>2156</v>
      </c>
      <c r="D10665" s="1156">
        <v>13.68</v>
      </c>
    </row>
    <row r="10666" spans="1:4" ht="11.85" hidden="1" customHeight="1" outlineLevel="3">
      <c r="A10666" s="1154" t="s">
        <v>16756</v>
      </c>
      <c r="B10666" s="1158" t="s">
        <v>16757</v>
      </c>
      <c r="C10666" s="1154" t="s">
        <v>2156</v>
      </c>
      <c r="D10666" s="1156">
        <v>17.54</v>
      </c>
    </row>
    <row r="10667" spans="1:4" ht="11.85" hidden="1" customHeight="1" outlineLevel="3">
      <c r="A10667" s="1154" t="s">
        <v>16758</v>
      </c>
      <c r="B10667" s="1158" t="s">
        <v>16759</v>
      </c>
      <c r="C10667" s="1154" t="s">
        <v>763</v>
      </c>
      <c r="D10667" s="1156">
        <v>17.309999999999999</v>
      </c>
    </row>
    <row r="10668" spans="1:4" ht="11.85" hidden="1" customHeight="1" outlineLevel="3">
      <c r="A10668" s="1154" t="s">
        <v>16760</v>
      </c>
      <c r="B10668" s="1158" t="s">
        <v>16761</v>
      </c>
      <c r="C10668" s="1154" t="s">
        <v>2156</v>
      </c>
      <c r="D10668" s="1156">
        <v>16.29</v>
      </c>
    </row>
    <row r="10669" spans="1:4" ht="11.85" hidden="1" customHeight="1" outlineLevel="3">
      <c r="A10669" s="1154" t="s">
        <v>16762</v>
      </c>
      <c r="B10669" s="1158" t="s">
        <v>16763</v>
      </c>
      <c r="C10669" s="1154" t="s">
        <v>2156</v>
      </c>
      <c r="D10669" s="1156">
        <v>17.22</v>
      </c>
    </row>
    <row r="10670" spans="1:4" ht="11.85" hidden="1" customHeight="1" outlineLevel="1" collapsed="1">
      <c r="A10670" s="1140"/>
      <c r="B10670" s="1142" t="s">
        <v>16764</v>
      </c>
      <c r="C10670" s="1140"/>
      <c r="D10670" s="1141">
        <v>11.86</v>
      </c>
    </row>
    <row r="10671" spans="1:4" ht="11.85" hidden="1" customHeight="1" outlineLevel="2">
      <c r="A10671" s="1154" t="s">
        <v>16765</v>
      </c>
      <c r="B10671" s="1157" t="s">
        <v>16766</v>
      </c>
      <c r="C10671" s="1154" t="s">
        <v>763</v>
      </c>
      <c r="D10671" s="1156">
        <v>10.8</v>
      </c>
    </row>
    <row r="10672" spans="1:4" ht="11.85" hidden="1" customHeight="1" outlineLevel="2">
      <c r="A10672" s="1154" t="s">
        <v>16767</v>
      </c>
      <c r="B10672" s="1157" t="s">
        <v>16768</v>
      </c>
      <c r="C10672" s="1154" t="s">
        <v>763</v>
      </c>
      <c r="D10672" s="1156">
        <v>11.86</v>
      </c>
    </row>
    <row r="10673" spans="1:4" ht="11.85" hidden="1" customHeight="1" outlineLevel="2">
      <c r="A10673" s="1154" t="s">
        <v>16769</v>
      </c>
      <c r="B10673" s="1157" t="s">
        <v>16770</v>
      </c>
      <c r="C10673" s="1154" t="s">
        <v>763</v>
      </c>
      <c r="D10673" s="1156">
        <v>10.11</v>
      </c>
    </row>
    <row r="10674" spans="1:4" ht="11.85" hidden="1" customHeight="1" outlineLevel="2">
      <c r="A10674" s="1154" t="s">
        <v>16771</v>
      </c>
      <c r="B10674" s="1157" t="s">
        <v>16772</v>
      </c>
      <c r="C10674" s="1154" t="s">
        <v>763</v>
      </c>
      <c r="D10674" s="1156">
        <v>10.83</v>
      </c>
    </row>
    <row r="10675" spans="1:4" ht="11.85" hidden="1" customHeight="1" outlineLevel="1" collapsed="1">
      <c r="A10675" s="1140"/>
      <c r="B10675" s="1142" t="s">
        <v>16773</v>
      </c>
      <c r="C10675" s="1140"/>
      <c r="D10675" s="1141">
        <v>85.96</v>
      </c>
    </row>
    <row r="10676" spans="1:4" ht="11.85" hidden="1" customHeight="1" outlineLevel="2" collapsed="1">
      <c r="A10676" s="1140"/>
      <c r="B10676" s="1143" t="s">
        <v>16774</v>
      </c>
      <c r="C10676" s="1140"/>
      <c r="D10676" s="1141">
        <v>22.68</v>
      </c>
    </row>
    <row r="10677" spans="1:4" ht="11.85" hidden="1" customHeight="1" outlineLevel="3">
      <c r="A10677" s="1154" t="s">
        <v>16775</v>
      </c>
      <c r="B10677" s="1158" t="s">
        <v>16776</v>
      </c>
      <c r="C10677" s="1154" t="s">
        <v>763</v>
      </c>
      <c r="D10677" s="1156">
        <v>22.58</v>
      </c>
    </row>
    <row r="10678" spans="1:4" ht="11.85" hidden="1" customHeight="1" outlineLevel="3">
      <c r="A10678" s="1154" t="s">
        <v>16777</v>
      </c>
      <c r="B10678" s="1158" t="s">
        <v>16778</v>
      </c>
      <c r="C10678" s="1154" t="s">
        <v>763</v>
      </c>
      <c r="D10678" s="1156">
        <v>22.68</v>
      </c>
    </row>
    <row r="10679" spans="1:4" ht="11.85" hidden="1" customHeight="1" outlineLevel="2" collapsed="1">
      <c r="A10679" s="1140"/>
      <c r="B10679" s="1143" t="s">
        <v>16779</v>
      </c>
      <c r="C10679" s="1140"/>
      <c r="D10679" s="1141">
        <v>14.79</v>
      </c>
    </row>
    <row r="10680" spans="1:4" ht="22.35" hidden="1" customHeight="1" outlineLevel="3">
      <c r="A10680" s="1154" t="s">
        <v>16780</v>
      </c>
      <c r="B10680" s="1158" t="s">
        <v>16781</v>
      </c>
      <c r="C10680" s="1154" t="s">
        <v>763</v>
      </c>
      <c r="D10680" s="1156">
        <v>1.74</v>
      </c>
    </row>
    <row r="10681" spans="1:4" ht="22.35" hidden="1" customHeight="1" outlineLevel="3">
      <c r="A10681" s="1154" t="s">
        <v>16782</v>
      </c>
      <c r="B10681" s="1158" t="s">
        <v>16783</v>
      </c>
      <c r="C10681" s="1154" t="s">
        <v>763</v>
      </c>
      <c r="D10681" s="1156">
        <v>1.71</v>
      </c>
    </row>
    <row r="10682" spans="1:4" ht="22.35" hidden="1" customHeight="1" outlineLevel="3">
      <c r="A10682" s="1154" t="s">
        <v>16784</v>
      </c>
      <c r="B10682" s="1158" t="s">
        <v>16785</v>
      </c>
      <c r="C10682" s="1154" t="s">
        <v>763</v>
      </c>
      <c r="D10682" s="1156">
        <v>1.43</v>
      </c>
    </row>
    <row r="10683" spans="1:4" ht="11.85" hidden="1" customHeight="1" outlineLevel="3">
      <c r="A10683" s="1154" t="s">
        <v>16786</v>
      </c>
      <c r="B10683" s="1158" t="s">
        <v>16787</v>
      </c>
      <c r="C10683" s="1154" t="s">
        <v>763</v>
      </c>
      <c r="D10683" s="1156">
        <v>14.79</v>
      </c>
    </row>
    <row r="10684" spans="1:4" ht="11.85" hidden="1" customHeight="1" outlineLevel="3">
      <c r="A10684" s="1154" t="s">
        <v>16788</v>
      </c>
      <c r="B10684" s="1158" t="s">
        <v>16789</v>
      </c>
      <c r="C10684" s="1154" t="s">
        <v>763</v>
      </c>
      <c r="D10684" s="1156">
        <v>14.79</v>
      </c>
    </row>
    <row r="10685" spans="1:4" ht="11.85" hidden="1" customHeight="1" outlineLevel="3">
      <c r="A10685" s="1154" t="s">
        <v>16790</v>
      </c>
      <c r="B10685" s="1158" t="s">
        <v>16791</v>
      </c>
      <c r="C10685" s="1154" t="s">
        <v>763</v>
      </c>
      <c r="D10685" s="1156">
        <v>3.91</v>
      </c>
    </row>
    <row r="10686" spans="1:4" ht="11.85" hidden="1" customHeight="1" outlineLevel="3">
      <c r="A10686" s="1154" t="s">
        <v>16792</v>
      </c>
      <c r="B10686" s="1158" t="s">
        <v>16793</v>
      </c>
      <c r="C10686" s="1154" t="s">
        <v>763</v>
      </c>
      <c r="D10686" s="1156">
        <v>2.5</v>
      </c>
    </row>
    <row r="10687" spans="1:4" ht="11.85" hidden="1" customHeight="1" outlineLevel="3">
      <c r="A10687" s="1154" t="s">
        <v>16794</v>
      </c>
      <c r="B10687" s="1158" t="s">
        <v>16795</v>
      </c>
      <c r="C10687" s="1154" t="s">
        <v>763</v>
      </c>
      <c r="D10687" s="1156">
        <v>2.29</v>
      </c>
    </row>
    <row r="10688" spans="1:4" ht="11.85" hidden="1" customHeight="1" outlineLevel="3">
      <c r="A10688" s="1154" t="s">
        <v>16796</v>
      </c>
      <c r="B10688" s="1158" t="s">
        <v>16797</v>
      </c>
      <c r="C10688" s="1154" t="s">
        <v>763</v>
      </c>
      <c r="D10688" s="1156">
        <v>2.4</v>
      </c>
    </row>
    <row r="10689" spans="1:4" ht="22.35" hidden="1" customHeight="1" outlineLevel="3">
      <c r="A10689" s="1154" t="s">
        <v>16798</v>
      </c>
      <c r="B10689" s="1158" t="s">
        <v>16799</v>
      </c>
      <c r="C10689" s="1154" t="s">
        <v>763</v>
      </c>
      <c r="D10689" s="1156">
        <v>1.24</v>
      </c>
    </row>
    <row r="10690" spans="1:4" ht="22.35" hidden="1" customHeight="1" outlineLevel="3">
      <c r="A10690" s="1154" t="s">
        <v>16800</v>
      </c>
      <c r="B10690" s="1158" t="s">
        <v>16801</v>
      </c>
      <c r="C10690" s="1154" t="s">
        <v>763</v>
      </c>
      <c r="D10690" s="1156">
        <v>1.1100000000000001</v>
      </c>
    </row>
    <row r="10691" spans="1:4" ht="11.85" hidden="1" customHeight="1" outlineLevel="2" collapsed="1">
      <c r="A10691" s="1140"/>
      <c r="B10691" s="1143" t="s">
        <v>16802</v>
      </c>
      <c r="C10691" s="1140"/>
      <c r="D10691" s="1141">
        <v>85.96</v>
      </c>
    </row>
    <row r="10692" spans="1:4" ht="11.85" hidden="1" customHeight="1" outlineLevel="3" collapsed="1">
      <c r="A10692" s="1140"/>
      <c r="B10692" s="1145" t="s">
        <v>16803</v>
      </c>
      <c r="C10692" s="1140"/>
      <c r="D10692" s="1141">
        <v>85.96</v>
      </c>
    </row>
    <row r="10693" spans="1:4" ht="11.85" hidden="1" customHeight="1" outlineLevel="4">
      <c r="A10693" s="1154" t="s">
        <v>16804</v>
      </c>
      <c r="B10693" s="1159" t="s">
        <v>16805</v>
      </c>
      <c r="C10693" s="1154" t="s">
        <v>763</v>
      </c>
      <c r="D10693" s="1156">
        <v>39.54</v>
      </c>
    </row>
    <row r="10694" spans="1:4" ht="11.85" hidden="1" customHeight="1" outlineLevel="4">
      <c r="A10694" s="1154" t="s">
        <v>16806</v>
      </c>
      <c r="B10694" s="1159" t="s">
        <v>16807</v>
      </c>
      <c r="C10694" s="1154" t="s">
        <v>763</v>
      </c>
      <c r="D10694" s="1156">
        <v>85.96</v>
      </c>
    </row>
    <row r="10695" spans="1:4" ht="11.85" hidden="1" customHeight="1" outlineLevel="3" collapsed="1">
      <c r="A10695" s="1140"/>
      <c r="B10695" s="1145" t="s">
        <v>16808</v>
      </c>
      <c r="C10695" s="1140"/>
      <c r="D10695" s="1141">
        <v>36.549999999999997</v>
      </c>
    </row>
    <row r="10696" spans="1:4" ht="22.35" hidden="1" customHeight="1" outlineLevel="4">
      <c r="A10696" s="1154" t="s">
        <v>16809</v>
      </c>
      <c r="B10696" s="1159" t="s">
        <v>16810</v>
      </c>
      <c r="C10696" s="1154" t="s">
        <v>763</v>
      </c>
      <c r="D10696" s="1156">
        <v>15.63</v>
      </c>
    </row>
    <row r="10697" spans="1:4" ht="22.35" hidden="1" customHeight="1" outlineLevel="4">
      <c r="A10697" s="1154" t="s">
        <v>16811</v>
      </c>
      <c r="B10697" s="1159" t="s">
        <v>16812</v>
      </c>
      <c r="C10697" s="1154" t="s">
        <v>763</v>
      </c>
      <c r="D10697" s="1156">
        <v>12.04</v>
      </c>
    </row>
    <row r="10698" spans="1:4" ht="22.35" hidden="1" customHeight="1" outlineLevel="4">
      <c r="A10698" s="1154" t="s">
        <v>16813</v>
      </c>
      <c r="B10698" s="1159" t="s">
        <v>16814</v>
      </c>
      <c r="C10698" s="1154" t="s">
        <v>763</v>
      </c>
      <c r="D10698" s="1156">
        <v>12.48</v>
      </c>
    </row>
    <row r="10699" spans="1:4" ht="22.35" hidden="1" customHeight="1" outlineLevel="4">
      <c r="A10699" s="1154" t="s">
        <v>16815</v>
      </c>
      <c r="B10699" s="1159" t="s">
        <v>16816</v>
      </c>
      <c r="C10699" s="1154" t="s">
        <v>763</v>
      </c>
      <c r="D10699" s="1156">
        <v>9.42</v>
      </c>
    </row>
    <row r="10700" spans="1:4" ht="22.35" hidden="1" customHeight="1" outlineLevel="4">
      <c r="A10700" s="1154" t="s">
        <v>16817</v>
      </c>
      <c r="B10700" s="1159" t="s">
        <v>16818</v>
      </c>
      <c r="C10700" s="1154" t="s">
        <v>763</v>
      </c>
      <c r="D10700" s="1156">
        <v>36.549999999999997</v>
      </c>
    </row>
    <row r="10701" spans="1:4" ht="22.35" hidden="1" customHeight="1" outlineLevel="4">
      <c r="A10701" s="1154" t="s">
        <v>16819</v>
      </c>
      <c r="B10701" s="1159" t="s">
        <v>16820</v>
      </c>
      <c r="C10701" s="1154" t="s">
        <v>763</v>
      </c>
      <c r="D10701" s="1156">
        <v>27.99</v>
      </c>
    </row>
    <row r="10702" spans="1:4" ht="22.35" hidden="1" customHeight="1" outlineLevel="4">
      <c r="A10702" s="1154" t="s">
        <v>16821</v>
      </c>
      <c r="B10702" s="1159" t="s">
        <v>16822</v>
      </c>
      <c r="C10702" s="1154" t="s">
        <v>763</v>
      </c>
      <c r="D10702" s="1156">
        <v>24.85</v>
      </c>
    </row>
    <row r="10703" spans="1:4" ht="22.35" hidden="1" customHeight="1" outlineLevel="4">
      <c r="A10703" s="1154" t="s">
        <v>16823</v>
      </c>
      <c r="B10703" s="1159" t="s">
        <v>16824</v>
      </c>
      <c r="C10703" s="1154" t="s">
        <v>763</v>
      </c>
      <c r="D10703" s="1156">
        <v>33.96</v>
      </c>
    </row>
    <row r="10704" spans="1:4" ht="22.35" hidden="1" customHeight="1" outlineLevel="4">
      <c r="A10704" s="1154" t="s">
        <v>16825</v>
      </c>
      <c r="B10704" s="1159" t="s">
        <v>16826</v>
      </c>
      <c r="C10704" s="1154" t="s">
        <v>763</v>
      </c>
      <c r="D10704" s="1156">
        <v>14.99</v>
      </c>
    </row>
    <row r="10705" spans="1:4" ht="22.35" hidden="1" customHeight="1" outlineLevel="4">
      <c r="A10705" s="1154" t="s">
        <v>16827</v>
      </c>
      <c r="B10705" s="1159" t="s">
        <v>16828</v>
      </c>
      <c r="C10705" s="1154" t="s">
        <v>763</v>
      </c>
      <c r="D10705" s="1156">
        <v>12.54</v>
      </c>
    </row>
    <row r="10706" spans="1:4" ht="22.35" hidden="1" customHeight="1" outlineLevel="4">
      <c r="A10706" s="1154" t="s">
        <v>16829</v>
      </c>
      <c r="B10706" s="1159" t="s">
        <v>16830</v>
      </c>
      <c r="C10706" s="1154" t="s">
        <v>763</v>
      </c>
      <c r="D10706" s="1156">
        <v>14.9</v>
      </c>
    </row>
    <row r="10707" spans="1:4" ht="22.35" hidden="1" customHeight="1" outlineLevel="4">
      <c r="A10707" s="1154" t="s">
        <v>16831</v>
      </c>
      <c r="B10707" s="1159" t="s">
        <v>16832</v>
      </c>
      <c r="C10707" s="1154" t="s">
        <v>763</v>
      </c>
      <c r="D10707" s="1156">
        <v>12.64</v>
      </c>
    </row>
    <row r="10708" spans="1:4" ht="11.85" hidden="1" customHeight="1" outlineLevel="4">
      <c r="A10708" s="1154" t="s">
        <v>16833</v>
      </c>
      <c r="B10708" s="1159" t="s">
        <v>16834</v>
      </c>
      <c r="C10708" s="1154" t="s">
        <v>763</v>
      </c>
      <c r="D10708" s="1156">
        <v>16.52</v>
      </c>
    </row>
    <row r="10709" spans="1:4" ht="11.85" hidden="1" customHeight="1" outlineLevel="4">
      <c r="A10709" s="1154" t="s">
        <v>16835</v>
      </c>
      <c r="B10709" s="1159" t="s">
        <v>16836</v>
      </c>
      <c r="C10709" s="1154" t="s">
        <v>763</v>
      </c>
      <c r="D10709" s="1156">
        <v>12.6</v>
      </c>
    </row>
    <row r="10710" spans="1:4" ht="22.35" hidden="1" customHeight="1" outlineLevel="4">
      <c r="A10710" s="1154" t="s">
        <v>16837</v>
      </c>
      <c r="B10710" s="1159" t="s">
        <v>16838</v>
      </c>
      <c r="C10710" s="1154" t="s">
        <v>763</v>
      </c>
      <c r="D10710" s="1156">
        <v>12.54</v>
      </c>
    </row>
    <row r="10711" spans="1:4" ht="22.35" hidden="1" customHeight="1" outlineLevel="4">
      <c r="A10711" s="1154" t="s">
        <v>16839</v>
      </c>
      <c r="B10711" s="1159" t="s">
        <v>16840</v>
      </c>
      <c r="C10711" s="1154" t="s">
        <v>763</v>
      </c>
      <c r="D10711" s="1156">
        <v>18.34</v>
      </c>
    </row>
    <row r="10712" spans="1:4" ht="22.35" hidden="1" customHeight="1" outlineLevel="4">
      <c r="A10712" s="1154" t="s">
        <v>16841</v>
      </c>
      <c r="B10712" s="1159" t="s">
        <v>16842</v>
      </c>
      <c r="C10712" s="1154" t="s">
        <v>763</v>
      </c>
      <c r="D10712" s="1156">
        <v>12.65</v>
      </c>
    </row>
    <row r="10713" spans="1:4" ht="11.85" hidden="1" customHeight="1" outlineLevel="4">
      <c r="A10713" s="1154" t="s">
        <v>16843</v>
      </c>
      <c r="B10713" s="1159" t="s">
        <v>16844</v>
      </c>
      <c r="C10713" s="1154" t="s">
        <v>763</v>
      </c>
      <c r="D10713" s="1156">
        <v>16.52</v>
      </c>
    </row>
    <row r="10714" spans="1:4" ht="22.35" hidden="1" customHeight="1" outlineLevel="4">
      <c r="A10714" s="1154" t="s">
        <v>16845</v>
      </c>
      <c r="B10714" s="1159" t="s">
        <v>16846</v>
      </c>
      <c r="C10714" s="1154" t="s">
        <v>763</v>
      </c>
      <c r="D10714" s="1156">
        <v>18.350000000000001</v>
      </c>
    </row>
    <row r="10715" spans="1:4" ht="22.35" hidden="1" customHeight="1" outlineLevel="4">
      <c r="A10715" s="1154" t="s">
        <v>16847</v>
      </c>
      <c r="B10715" s="1159" t="s">
        <v>16848</v>
      </c>
      <c r="C10715" s="1154" t="s">
        <v>763</v>
      </c>
      <c r="D10715" s="1156">
        <v>12.58</v>
      </c>
    </row>
    <row r="10716" spans="1:4" ht="22.35" hidden="1" customHeight="1" outlineLevel="4">
      <c r="A10716" s="1154" t="s">
        <v>16849</v>
      </c>
      <c r="B10716" s="1159" t="s">
        <v>16850</v>
      </c>
      <c r="C10716" s="1154" t="s">
        <v>763</v>
      </c>
      <c r="D10716" s="1156">
        <v>16.38</v>
      </c>
    </row>
    <row r="10717" spans="1:4" ht="11.85" hidden="1" customHeight="1" outlineLevel="3" collapsed="1">
      <c r="A10717" s="1140"/>
      <c r="B10717" s="1145" t="s">
        <v>16851</v>
      </c>
      <c r="C10717" s="1140"/>
      <c r="D10717" s="1141">
        <v>38.770000000000003</v>
      </c>
    </row>
    <row r="10718" spans="1:4" ht="22.35" hidden="1" customHeight="1" outlineLevel="4">
      <c r="A10718" s="1154" t="s">
        <v>16852</v>
      </c>
      <c r="B10718" s="1159" t="s">
        <v>16853</v>
      </c>
      <c r="C10718" s="1154" t="s">
        <v>763</v>
      </c>
      <c r="D10718" s="1156">
        <v>15</v>
      </c>
    </row>
    <row r="10719" spans="1:4" ht="22.35" hidden="1" customHeight="1" outlineLevel="4">
      <c r="A10719" s="1154" t="s">
        <v>16854</v>
      </c>
      <c r="B10719" s="1159" t="s">
        <v>16855</v>
      </c>
      <c r="C10719" s="1154" t="s">
        <v>763</v>
      </c>
      <c r="D10719" s="1156">
        <v>21.03</v>
      </c>
    </row>
    <row r="10720" spans="1:4" ht="22.35" hidden="1" customHeight="1" outlineLevel="4">
      <c r="A10720" s="1154" t="s">
        <v>16856</v>
      </c>
      <c r="B10720" s="1159" t="s">
        <v>16857</v>
      </c>
      <c r="C10720" s="1154" t="s">
        <v>763</v>
      </c>
      <c r="D10720" s="1156">
        <v>18.149999999999999</v>
      </c>
    </row>
    <row r="10721" spans="1:4" ht="22.35" hidden="1" customHeight="1" outlineLevel="4">
      <c r="A10721" s="1154" t="s">
        <v>16858</v>
      </c>
      <c r="B10721" s="1159" t="s">
        <v>16859</v>
      </c>
      <c r="C10721" s="1154" t="s">
        <v>763</v>
      </c>
      <c r="D10721" s="1156">
        <v>21.03</v>
      </c>
    </row>
    <row r="10722" spans="1:4" ht="22.35" hidden="1" customHeight="1" outlineLevel="4">
      <c r="A10722" s="1154" t="s">
        <v>16860</v>
      </c>
      <c r="B10722" s="1159" t="s">
        <v>16861</v>
      </c>
      <c r="C10722" s="1154" t="s">
        <v>763</v>
      </c>
      <c r="D10722" s="1156">
        <v>23.89</v>
      </c>
    </row>
    <row r="10723" spans="1:4" ht="22.35" hidden="1" customHeight="1" outlineLevel="4">
      <c r="A10723" s="1154" t="s">
        <v>16862</v>
      </c>
      <c r="B10723" s="1159" t="s">
        <v>16863</v>
      </c>
      <c r="C10723" s="1154" t="s">
        <v>763</v>
      </c>
      <c r="D10723" s="1156">
        <v>25.04</v>
      </c>
    </row>
    <row r="10724" spans="1:4" ht="22.35" hidden="1" customHeight="1" outlineLevel="4">
      <c r="A10724" s="1154" t="s">
        <v>16864</v>
      </c>
      <c r="B10724" s="1159" t="s">
        <v>16865</v>
      </c>
      <c r="C10724" s="1154" t="s">
        <v>763</v>
      </c>
      <c r="D10724" s="1156">
        <v>25.48</v>
      </c>
    </row>
    <row r="10725" spans="1:4" ht="22.35" hidden="1" customHeight="1" outlineLevel="4">
      <c r="A10725" s="1154" t="s">
        <v>16866</v>
      </c>
      <c r="B10725" s="1159" t="s">
        <v>16867</v>
      </c>
      <c r="C10725" s="1154" t="s">
        <v>763</v>
      </c>
      <c r="D10725" s="1156">
        <v>38.770000000000003</v>
      </c>
    </row>
    <row r="10726" spans="1:4" ht="22.35" hidden="1" customHeight="1" outlineLevel="4">
      <c r="A10726" s="1154" t="s">
        <v>16868</v>
      </c>
      <c r="B10726" s="1159" t="s">
        <v>16869</v>
      </c>
      <c r="C10726" s="1154" t="s">
        <v>763</v>
      </c>
      <c r="D10726" s="1156">
        <v>24.97</v>
      </c>
    </row>
    <row r="10727" spans="1:4" ht="22.35" hidden="1" customHeight="1" outlineLevel="4">
      <c r="A10727" s="1154" t="s">
        <v>16870</v>
      </c>
      <c r="B10727" s="1159" t="s">
        <v>16871</v>
      </c>
      <c r="C10727" s="1154" t="s">
        <v>763</v>
      </c>
      <c r="D10727" s="1156">
        <v>25.49</v>
      </c>
    </row>
    <row r="10728" spans="1:4" ht="11.85" hidden="1" customHeight="1" outlineLevel="3" collapsed="1">
      <c r="A10728" s="1140"/>
      <c r="B10728" s="1145" t="s">
        <v>16872</v>
      </c>
      <c r="C10728" s="1140"/>
      <c r="D10728" s="1141">
        <v>15.85</v>
      </c>
    </row>
    <row r="10729" spans="1:4" ht="11.85" hidden="1" customHeight="1" outlineLevel="4" collapsed="1">
      <c r="A10729" s="1140"/>
      <c r="B10729" s="1146" t="s">
        <v>16873</v>
      </c>
      <c r="C10729" s="1140"/>
      <c r="D10729" s="1141">
        <v>13.22</v>
      </c>
    </row>
    <row r="10730" spans="1:4" ht="22.35" hidden="1" customHeight="1" outlineLevel="5">
      <c r="A10730" s="1154" t="s">
        <v>16874</v>
      </c>
      <c r="B10730" s="1161" t="s">
        <v>16875</v>
      </c>
      <c r="C10730" s="1154" t="s">
        <v>763</v>
      </c>
      <c r="D10730" s="1156">
        <v>4.7699999999999996</v>
      </c>
    </row>
    <row r="10731" spans="1:4" ht="11.85" hidden="1" customHeight="1" outlineLevel="5">
      <c r="A10731" s="1154"/>
      <c r="B10731" s="1161" t="s">
        <v>16876</v>
      </c>
      <c r="C10731" s="1154" t="s">
        <v>763</v>
      </c>
      <c r="D10731" s="1156">
        <v>9.7799999999999994</v>
      </c>
    </row>
    <row r="10732" spans="1:4" ht="11.85" hidden="1" customHeight="1" outlineLevel="5">
      <c r="A10732" s="1154"/>
      <c r="B10732" s="1161" t="s">
        <v>16877</v>
      </c>
      <c r="C10732" s="1154" t="s">
        <v>763</v>
      </c>
      <c r="D10732" s="1156">
        <v>9.7200000000000006</v>
      </c>
    </row>
    <row r="10733" spans="1:4" ht="11.85" hidden="1" customHeight="1" outlineLevel="5">
      <c r="A10733" s="1154" t="s">
        <v>16878</v>
      </c>
      <c r="B10733" s="1161" t="s">
        <v>16879</v>
      </c>
      <c r="C10733" s="1154" t="s">
        <v>763</v>
      </c>
      <c r="D10733" s="1156">
        <v>4.79</v>
      </c>
    </row>
    <row r="10734" spans="1:4" ht="11.85" hidden="1" customHeight="1" outlineLevel="5">
      <c r="A10734" s="1154"/>
      <c r="B10734" s="1161" t="s">
        <v>16880</v>
      </c>
      <c r="C10734" s="1154" t="s">
        <v>763</v>
      </c>
      <c r="D10734" s="1156">
        <v>0.65</v>
      </c>
    </row>
    <row r="10735" spans="1:4" ht="11.85" hidden="1" customHeight="1" outlineLevel="5">
      <c r="A10735" s="1154" t="s">
        <v>16881</v>
      </c>
      <c r="B10735" s="1161" t="s">
        <v>16882</v>
      </c>
      <c r="C10735" s="1154" t="s">
        <v>763</v>
      </c>
      <c r="D10735" s="1156">
        <v>0.57999999999999996</v>
      </c>
    </row>
    <row r="10736" spans="1:4" ht="11.85" hidden="1" customHeight="1" outlineLevel="5">
      <c r="A10736" s="1154" t="s">
        <v>16883</v>
      </c>
      <c r="B10736" s="1161" t="s">
        <v>16884</v>
      </c>
      <c r="C10736" s="1154" t="s">
        <v>763</v>
      </c>
      <c r="D10736" s="1156">
        <v>3.98</v>
      </c>
    </row>
    <row r="10737" spans="1:4" ht="11.85" hidden="1" customHeight="1" outlineLevel="5">
      <c r="A10737" s="1154" t="s">
        <v>16885</v>
      </c>
      <c r="B10737" s="1161" t="s">
        <v>16886</v>
      </c>
      <c r="C10737" s="1154" t="s">
        <v>763</v>
      </c>
      <c r="D10737" s="1156">
        <v>5.57</v>
      </c>
    </row>
    <row r="10738" spans="1:4" ht="11.85" hidden="1" customHeight="1" outlineLevel="5">
      <c r="A10738" s="1154"/>
      <c r="B10738" s="1161" t="s">
        <v>16887</v>
      </c>
      <c r="C10738" s="1154" t="s">
        <v>763</v>
      </c>
      <c r="D10738" s="1156">
        <v>13.22</v>
      </c>
    </row>
    <row r="10739" spans="1:4" ht="11.85" hidden="1" customHeight="1" outlineLevel="5">
      <c r="A10739" s="1154"/>
      <c r="B10739" s="1161" t="s">
        <v>16888</v>
      </c>
      <c r="C10739" s="1154" t="s">
        <v>763</v>
      </c>
      <c r="D10739" s="1156">
        <v>13.22</v>
      </c>
    </row>
    <row r="10740" spans="1:4" ht="11.85" hidden="1" customHeight="1" outlineLevel="5">
      <c r="A10740" s="1154" t="s">
        <v>16889</v>
      </c>
      <c r="B10740" s="1161" t="s">
        <v>16890</v>
      </c>
      <c r="C10740" s="1154" t="s">
        <v>763</v>
      </c>
      <c r="D10740" s="1156">
        <v>5.14</v>
      </c>
    </row>
    <row r="10741" spans="1:4" ht="11.85" hidden="1" customHeight="1" outlineLevel="5">
      <c r="A10741" s="1154" t="s">
        <v>16891</v>
      </c>
      <c r="B10741" s="1161" t="s">
        <v>16892</v>
      </c>
      <c r="C10741" s="1154" t="s">
        <v>763</v>
      </c>
      <c r="D10741" s="1156">
        <v>5.14</v>
      </c>
    </row>
    <row r="10742" spans="1:4" ht="11.85" hidden="1" customHeight="1" outlineLevel="4" collapsed="1">
      <c r="A10742" s="1140"/>
      <c r="B10742" s="1146" t="s">
        <v>16893</v>
      </c>
      <c r="C10742" s="1140"/>
      <c r="D10742" s="1141">
        <v>15.85</v>
      </c>
    </row>
    <row r="10743" spans="1:4" ht="11.85" hidden="1" customHeight="1" outlineLevel="5">
      <c r="A10743" s="1154" t="s">
        <v>16894</v>
      </c>
      <c r="B10743" s="1161" t="s">
        <v>16895</v>
      </c>
      <c r="C10743" s="1154" t="s">
        <v>763</v>
      </c>
      <c r="D10743" s="1156">
        <v>11.18</v>
      </c>
    </row>
    <row r="10744" spans="1:4" ht="11.85" hidden="1" customHeight="1" outlineLevel="5">
      <c r="A10744" s="1154"/>
      <c r="B10744" s="1161" t="s">
        <v>16896</v>
      </c>
      <c r="C10744" s="1154" t="s">
        <v>763</v>
      </c>
      <c r="D10744" s="1156">
        <v>9.31</v>
      </c>
    </row>
    <row r="10745" spans="1:4" ht="11.85" hidden="1" customHeight="1" outlineLevel="5">
      <c r="A10745" s="1154"/>
      <c r="B10745" s="1161" t="s">
        <v>16897</v>
      </c>
      <c r="C10745" s="1154" t="s">
        <v>763</v>
      </c>
      <c r="D10745" s="1156">
        <v>9.31</v>
      </c>
    </row>
    <row r="10746" spans="1:4" ht="11.85" hidden="1" customHeight="1" outlineLevel="5">
      <c r="A10746" s="1154" t="s">
        <v>16898</v>
      </c>
      <c r="B10746" s="1161" t="s">
        <v>16899</v>
      </c>
      <c r="C10746" s="1154" t="s">
        <v>763</v>
      </c>
      <c r="D10746" s="1156">
        <v>6.46</v>
      </c>
    </row>
    <row r="10747" spans="1:4" ht="11.85" hidden="1" customHeight="1" outlineLevel="5">
      <c r="A10747" s="1154" t="s">
        <v>16900</v>
      </c>
      <c r="B10747" s="1161" t="s">
        <v>16901</v>
      </c>
      <c r="C10747" s="1154" t="s">
        <v>763</v>
      </c>
      <c r="D10747" s="1156">
        <v>4.67</v>
      </c>
    </row>
    <row r="10748" spans="1:4" ht="11.85" hidden="1" customHeight="1" outlineLevel="5">
      <c r="A10748" s="1154"/>
      <c r="B10748" s="1161" t="s">
        <v>16902</v>
      </c>
      <c r="C10748" s="1154" t="s">
        <v>763</v>
      </c>
      <c r="D10748" s="1156">
        <v>0.54</v>
      </c>
    </row>
    <row r="10749" spans="1:4" ht="11.85" hidden="1" customHeight="1" outlineLevel="5">
      <c r="A10749" s="1154" t="s">
        <v>16903</v>
      </c>
      <c r="B10749" s="1161" t="s">
        <v>16904</v>
      </c>
      <c r="C10749" s="1154" t="s">
        <v>763</v>
      </c>
      <c r="D10749" s="1156">
        <v>0.71</v>
      </c>
    </row>
    <row r="10750" spans="1:4" ht="11.85" hidden="1" customHeight="1" outlineLevel="5">
      <c r="A10750" s="1154" t="s">
        <v>16905</v>
      </c>
      <c r="B10750" s="1161" t="s">
        <v>16906</v>
      </c>
      <c r="C10750" s="1154" t="s">
        <v>763</v>
      </c>
      <c r="D10750" s="1156">
        <v>0.73</v>
      </c>
    </row>
    <row r="10751" spans="1:4" ht="11.85" hidden="1" customHeight="1" outlineLevel="5">
      <c r="A10751" s="1154"/>
      <c r="B10751" s="1161" t="s">
        <v>16907</v>
      </c>
      <c r="C10751" s="1154" t="s">
        <v>763</v>
      </c>
      <c r="D10751" s="1156">
        <v>0.47</v>
      </c>
    </row>
    <row r="10752" spans="1:4" ht="11.85" hidden="1" customHeight="1" outlineLevel="5">
      <c r="A10752" s="1154" t="s">
        <v>16908</v>
      </c>
      <c r="B10752" s="1161" t="s">
        <v>16909</v>
      </c>
      <c r="C10752" s="1154" t="s">
        <v>763</v>
      </c>
      <c r="D10752" s="1156">
        <v>15.85</v>
      </c>
    </row>
    <row r="10753" spans="1:4" ht="11.85" hidden="1" customHeight="1" outlineLevel="3" collapsed="1">
      <c r="A10753" s="1140"/>
      <c r="B10753" s="1145" t="s">
        <v>16910</v>
      </c>
      <c r="C10753" s="1140"/>
      <c r="D10753" s="1141">
        <v>1.58</v>
      </c>
    </row>
    <row r="10754" spans="1:4" ht="22.35" hidden="1" customHeight="1" outlineLevel="4">
      <c r="A10754" s="1154" t="s">
        <v>16911</v>
      </c>
      <c r="B10754" s="1159" t="s">
        <v>16912</v>
      </c>
      <c r="C10754" s="1154" t="s">
        <v>763</v>
      </c>
      <c r="D10754" s="1156">
        <v>1.1599999999999999</v>
      </c>
    </row>
    <row r="10755" spans="1:4" ht="22.35" hidden="1" customHeight="1" outlineLevel="4">
      <c r="A10755" s="1154" t="s">
        <v>16913</v>
      </c>
      <c r="B10755" s="1159" t="s">
        <v>16914</v>
      </c>
      <c r="C10755" s="1154" t="s">
        <v>763</v>
      </c>
      <c r="D10755" s="1156">
        <v>0.81</v>
      </c>
    </row>
    <row r="10756" spans="1:4" ht="11.85" hidden="1" customHeight="1" outlineLevel="4">
      <c r="A10756" s="1154" t="s">
        <v>16915</v>
      </c>
      <c r="B10756" s="1159" t="s">
        <v>16916</v>
      </c>
      <c r="C10756" s="1154" t="s">
        <v>763</v>
      </c>
      <c r="D10756" s="1156">
        <v>0.11</v>
      </c>
    </row>
    <row r="10757" spans="1:4" ht="11.85" hidden="1" customHeight="1" outlineLevel="4">
      <c r="A10757" s="1154" t="s">
        <v>16917</v>
      </c>
      <c r="B10757" s="1159" t="s">
        <v>16918</v>
      </c>
      <c r="C10757" s="1154" t="s">
        <v>763</v>
      </c>
      <c r="D10757" s="1156">
        <v>1.23</v>
      </c>
    </row>
    <row r="10758" spans="1:4" ht="11.85" hidden="1" customHeight="1" outlineLevel="4">
      <c r="A10758" s="1154" t="s">
        <v>16919</v>
      </c>
      <c r="B10758" s="1159" t="s">
        <v>16920</v>
      </c>
      <c r="C10758" s="1154" t="s">
        <v>763</v>
      </c>
      <c r="D10758" s="1156">
        <v>0.08</v>
      </c>
    </row>
    <row r="10759" spans="1:4" ht="22.35" hidden="1" customHeight="1" outlineLevel="4">
      <c r="A10759" s="1154" t="s">
        <v>16921</v>
      </c>
      <c r="B10759" s="1159" t="s">
        <v>16922</v>
      </c>
      <c r="C10759" s="1154" t="s">
        <v>763</v>
      </c>
      <c r="D10759" s="1156">
        <v>0.73</v>
      </c>
    </row>
    <row r="10760" spans="1:4" ht="22.35" hidden="1" customHeight="1" outlineLevel="4">
      <c r="A10760" s="1154" t="s">
        <v>16923</v>
      </c>
      <c r="B10760" s="1159" t="s">
        <v>16924</v>
      </c>
      <c r="C10760" s="1154" t="s">
        <v>763</v>
      </c>
      <c r="D10760" s="1156">
        <v>0.62</v>
      </c>
    </row>
    <row r="10761" spans="1:4" ht="11.85" hidden="1" customHeight="1" outlineLevel="4">
      <c r="A10761" s="1154" t="s">
        <v>16921</v>
      </c>
      <c r="B10761" s="1159" t="s">
        <v>16925</v>
      </c>
      <c r="C10761" s="1154" t="s">
        <v>763</v>
      </c>
      <c r="D10761" s="1156">
        <v>0.68</v>
      </c>
    </row>
    <row r="10762" spans="1:4" ht="11.85" hidden="1" customHeight="1" outlineLevel="4">
      <c r="A10762" s="1154" t="s">
        <v>16926</v>
      </c>
      <c r="B10762" s="1159" t="s">
        <v>16927</v>
      </c>
      <c r="C10762" s="1154" t="s">
        <v>763</v>
      </c>
      <c r="D10762" s="1156">
        <v>0.82</v>
      </c>
    </row>
    <row r="10763" spans="1:4" ht="11.85" hidden="1" customHeight="1" outlineLevel="4">
      <c r="A10763" s="1154" t="s">
        <v>16928</v>
      </c>
      <c r="B10763" s="1159" t="s">
        <v>16929</v>
      </c>
      <c r="C10763" s="1154" t="s">
        <v>763</v>
      </c>
      <c r="D10763" s="1156">
        <v>1.58</v>
      </c>
    </row>
    <row r="10764" spans="1:4" ht="11.85" hidden="1" customHeight="1" outlineLevel="4">
      <c r="A10764" s="1154" t="s">
        <v>16930</v>
      </c>
      <c r="B10764" s="1159" t="s">
        <v>16931</v>
      </c>
      <c r="C10764" s="1154" t="s">
        <v>763</v>
      </c>
      <c r="D10764" s="1156">
        <v>0.98</v>
      </c>
    </row>
    <row r="10765" spans="1:4" ht="11.85" hidden="1" customHeight="1" outlineLevel="2" collapsed="1">
      <c r="A10765" s="1140"/>
      <c r="B10765" s="1143" t="s">
        <v>16932</v>
      </c>
      <c r="C10765" s="1140"/>
      <c r="D10765" s="1141">
        <v>12.12</v>
      </c>
    </row>
    <row r="10766" spans="1:4" ht="22.35" hidden="1" customHeight="1" outlineLevel="3">
      <c r="A10766" s="1154" t="s">
        <v>16933</v>
      </c>
      <c r="B10766" s="1158" t="s">
        <v>16934</v>
      </c>
      <c r="C10766" s="1154" t="s">
        <v>763</v>
      </c>
      <c r="D10766" s="1156">
        <v>12.12</v>
      </c>
    </row>
    <row r="10767" spans="1:4" ht="22.35" hidden="1" customHeight="1" outlineLevel="3">
      <c r="A10767" s="1154" t="s">
        <v>16935</v>
      </c>
      <c r="B10767" s="1158" t="s">
        <v>16936</v>
      </c>
      <c r="C10767" s="1154" t="s">
        <v>763</v>
      </c>
      <c r="D10767" s="1156">
        <v>12</v>
      </c>
    </row>
    <row r="10768" spans="1:4" ht="11.85" hidden="1" customHeight="1" outlineLevel="2" collapsed="1">
      <c r="A10768" s="1140"/>
      <c r="B10768" s="1143" t="s">
        <v>16937</v>
      </c>
      <c r="C10768" s="1140"/>
      <c r="D10768" s="1141">
        <v>52.27</v>
      </c>
    </row>
    <row r="10769" spans="1:4" ht="11.85" hidden="1" customHeight="1" outlineLevel="3">
      <c r="A10769" s="1154" t="s">
        <v>16938</v>
      </c>
      <c r="B10769" s="1158" t="s">
        <v>16939</v>
      </c>
      <c r="C10769" s="1154" t="s">
        <v>763</v>
      </c>
      <c r="D10769" s="1156">
        <v>42.64</v>
      </c>
    </row>
    <row r="10770" spans="1:4" ht="11.85" hidden="1" customHeight="1" outlineLevel="3">
      <c r="A10770" s="1154" t="s">
        <v>16940</v>
      </c>
      <c r="B10770" s="1158" t="s">
        <v>16941</v>
      </c>
      <c r="C10770" s="1154" t="s">
        <v>763</v>
      </c>
      <c r="D10770" s="1156">
        <v>52.27</v>
      </c>
    </row>
    <row r="10771" spans="1:4" ht="11.85" hidden="1" customHeight="1" outlineLevel="2" collapsed="1">
      <c r="A10771" s="1140"/>
      <c r="B10771" s="1143" t="s">
        <v>16942</v>
      </c>
      <c r="C10771" s="1140"/>
      <c r="D10771" s="1141">
        <v>5.53</v>
      </c>
    </row>
    <row r="10772" spans="1:4" ht="11.85" hidden="1" customHeight="1" outlineLevel="3">
      <c r="A10772" s="1154" t="s">
        <v>16943</v>
      </c>
      <c r="B10772" s="1158" t="s">
        <v>16944</v>
      </c>
      <c r="C10772" s="1154" t="s">
        <v>763</v>
      </c>
      <c r="D10772" s="1156">
        <v>5.53</v>
      </c>
    </row>
    <row r="10773" spans="1:4" ht="11.85" hidden="1" customHeight="1" outlineLevel="3">
      <c r="A10773" s="1154" t="s">
        <v>16945</v>
      </c>
      <c r="B10773" s="1158" t="s">
        <v>16946</v>
      </c>
      <c r="C10773" s="1154" t="s">
        <v>763</v>
      </c>
      <c r="D10773" s="1156">
        <v>5.53</v>
      </c>
    </row>
    <row r="10774" spans="1:4" ht="11.85" hidden="1" customHeight="1" outlineLevel="3">
      <c r="A10774" s="1154" t="s">
        <v>16947</v>
      </c>
      <c r="B10774" s="1158" t="s">
        <v>16948</v>
      </c>
      <c r="C10774" s="1154" t="s">
        <v>763</v>
      </c>
      <c r="D10774" s="1156">
        <v>5.53</v>
      </c>
    </row>
    <row r="10775" spans="1:4" ht="11.85" hidden="1" customHeight="1" outlineLevel="2" collapsed="1">
      <c r="A10775" s="1140"/>
      <c r="B10775" s="1143" t="s">
        <v>16949</v>
      </c>
      <c r="C10775" s="1140"/>
      <c r="D10775" s="1141">
        <v>32.799999999999997</v>
      </c>
    </row>
    <row r="10776" spans="1:4" ht="22.35" hidden="1" customHeight="1" outlineLevel="3">
      <c r="A10776" s="1154" t="s">
        <v>16950</v>
      </c>
      <c r="B10776" s="1158" t="s">
        <v>16951</v>
      </c>
      <c r="C10776" s="1154" t="s">
        <v>763</v>
      </c>
      <c r="D10776" s="1156">
        <v>32.020000000000003</v>
      </c>
    </row>
    <row r="10777" spans="1:4" ht="22.35" hidden="1" customHeight="1" outlineLevel="3">
      <c r="A10777" s="1154" t="s">
        <v>16952</v>
      </c>
      <c r="B10777" s="1158" t="s">
        <v>16953</v>
      </c>
      <c r="C10777" s="1154" t="s">
        <v>763</v>
      </c>
      <c r="D10777" s="1156">
        <v>32.78</v>
      </c>
    </row>
    <row r="10778" spans="1:4" ht="11.85" hidden="1" customHeight="1" outlineLevel="3">
      <c r="A10778" s="1154" t="s">
        <v>16954</v>
      </c>
      <c r="B10778" s="1158" t="s">
        <v>16955</v>
      </c>
      <c r="C10778" s="1154" t="s">
        <v>763</v>
      </c>
      <c r="D10778" s="1156">
        <v>32.799999999999997</v>
      </c>
    </row>
    <row r="10779" spans="1:4" ht="11.85" hidden="1" customHeight="1" outlineLevel="3">
      <c r="A10779" s="1154" t="s">
        <v>16956</v>
      </c>
      <c r="B10779" s="1158" t="s">
        <v>16957</v>
      </c>
      <c r="C10779" s="1154" t="s">
        <v>763</v>
      </c>
      <c r="D10779" s="1156">
        <v>32.770000000000003</v>
      </c>
    </row>
    <row r="10780" spans="1:4" ht="11.85" hidden="1" customHeight="1" outlineLevel="3">
      <c r="A10780" s="1154" t="s">
        <v>16958</v>
      </c>
      <c r="B10780" s="1158" t="s">
        <v>16959</v>
      </c>
      <c r="C10780" s="1154" t="s">
        <v>763</v>
      </c>
      <c r="D10780" s="1156">
        <v>9.94</v>
      </c>
    </row>
    <row r="10781" spans="1:4" ht="11.85" hidden="1" customHeight="1" outlineLevel="3">
      <c r="A10781" s="1154" t="s">
        <v>16960</v>
      </c>
      <c r="B10781" s="1158" t="s">
        <v>16961</v>
      </c>
      <c r="C10781" s="1154" t="s">
        <v>763</v>
      </c>
      <c r="D10781" s="1156">
        <v>9.73</v>
      </c>
    </row>
    <row r="10782" spans="1:4" ht="11.85" hidden="1" customHeight="1" outlineLevel="3">
      <c r="A10782" s="1154" t="s">
        <v>16962</v>
      </c>
      <c r="B10782" s="1158" t="s">
        <v>16963</v>
      </c>
      <c r="C10782" s="1154" t="s">
        <v>763</v>
      </c>
      <c r="D10782" s="1156">
        <v>9.7200000000000006</v>
      </c>
    </row>
    <row r="10783" spans="1:4" ht="11.85" hidden="1" customHeight="1" outlineLevel="2" collapsed="1">
      <c r="A10783" s="1140"/>
      <c r="B10783" s="1143" t="s">
        <v>16964</v>
      </c>
      <c r="C10783" s="1140"/>
      <c r="D10783" s="1141">
        <v>12</v>
      </c>
    </row>
    <row r="10784" spans="1:4" ht="11.85" hidden="1" customHeight="1" outlineLevel="3">
      <c r="A10784" s="1154" t="s">
        <v>16965</v>
      </c>
      <c r="B10784" s="1158" t="s">
        <v>16966</v>
      </c>
      <c r="C10784" s="1154" t="s">
        <v>763</v>
      </c>
      <c r="D10784" s="1156">
        <v>12</v>
      </c>
    </row>
    <row r="10785" spans="1:4" ht="22.35" hidden="1" customHeight="1" outlineLevel="3">
      <c r="A10785" s="1154" t="s">
        <v>16967</v>
      </c>
      <c r="B10785" s="1158" t="s">
        <v>16968</v>
      </c>
      <c r="C10785" s="1154" t="s">
        <v>763</v>
      </c>
      <c r="D10785" s="1156">
        <v>10.74</v>
      </c>
    </row>
    <row r="10786" spans="1:4" ht="11.85" hidden="1" customHeight="1" outlineLevel="3">
      <c r="A10786" s="1154" t="s">
        <v>16969</v>
      </c>
      <c r="B10786" s="1158" t="s">
        <v>16970</v>
      </c>
      <c r="C10786" s="1154" t="s">
        <v>763</v>
      </c>
      <c r="D10786" s="1156">
        <v>10.63</v>
      </c>
    </row>
    <row r="10787" spans="1:4" ht="11.85" hidden="1" customHeight="1" outlineLevel="2" collapsed="1">
      <c r="A10787" s="1140"/>
      <c r="B10787" s="1143" t="s">
        <v>16971</v>
      </c>
      <c r="C10787" s="1140"/>
      <c r="D10787" s="1141">
        <v>51.24</v>
      </c>
    </row>
    <row r="10788" spans="1:4" ht="22.35" hidden="1" customHeight="1" outlineLevel="3">
      <c r="A10788" s="1154" t="s">
        <v>16972</v>
      </c>
      <c r="B10788" s="1158" t="s">
        <v>16973</v>
      </c>
      <c r="C10788" s="1154" t="s">
        <v>763</v>
      </c>
      <c r="D10788" s="1156">
        <v>37.880000000000003</v>
      </c>
    </row>
    <row r="10789" spans="1:4" ht="22.35" hidden="1" customHeight="1" outlineLevel="3">
      <c r="A10789" s="1154" t="s">
        <v>16974</v>
      </c>
      <c r="B10789" s="1158" t="s">
        <v>16975</v>
      </c>
      <c r="C10789" s="1154" t="s">
        <v>763</v>
      </c>
      <c r="D10789" s="1156">
        <v>51.24</v>
      </c>
    </row>
    <row r="10790" spans="1:4" ht="11.85" hidden="1" customHeight="1" outlineLevel="2" collapsed="1">
      <c r="A10790" s="1140"/>
      <c r="B10790" s="1143" t="s">
        <v>16976</v>
      </c>
      <c r="C10790" s="1140"/>
      <c r="D10790" s="1141">
        <v>61.41</v>
      </c>
    </row>
    <row r="10791" spans="1:4" ht="22.35" hidden="1" customHeight="1" outlineLevel="3">
      <c r="A10791" s="1154" t="s">
        <v>16977</v>
      </c>
      <c r="B10791" s="1158" t="s">
        <v>16978</v>
      </c>
      <c r="C10791" s="1154" t="s">
        <v>763</v>
      </c>
      <c r="D10791" s="1156">
        <v>49.91</v>
      </c>
    </row>
    <row r="10792" spans="1:4" ht="22.35" hidden="1" customHeight="1" outlineLevel="3">
      <c r="A10792" s="1154" t="s">
        <v>16979</v>
      </c>
      <c r="B10792" s="1158" t="s">
        <v>16980</v>
      </c>
      <c r="C10792" s="1154" t="s">
        <v>763</v>
      </c>
      <c r="D10792" s="1156">
        <v>61.41</v>
      </c>
    </row>
    <row r="10793" spans="1:4" ht="11.85" hidden="1" customHeight="1" outlineLevel="2" collapsed="1">
      <c r="A10793" s="1140"/>
      <c r="B10793" s="1143" t="s">
        <v>16981</v>
      </c>
      <c r="C10793" s="1140"/>
      <c r="D10793" s="1141">
        <v>22.96</v>
      </c>
    </row>
    <row r="10794" spans="1:4" ht="22.35" hidden="1" customHeight="1" outlineLevel="3">
      <c r="A10794" s="1154" t="s">
        <v>16982</v>
      </c>
      <c r="B10794" s="1158" t="s">
        <v>16983</v>
      </c>
      <c r="C10794" s="1154" t="s">
        <v>763</v>
      </c>
      <c r="D10794" s="1156">
        <v>22.96</v>
      </c>
    </row>
    <row r="10795" spans="1:4" ht="22.35" hidden="1" customHeight="1" outlineLevel="3">
      <c r="A10795" s="1154" t="s">
        <v>16984</v>
      </c>
      <c r="B10795" s="1158" t="s">
        <v>16985</v>
      </c>
      <c r="C10795" s="1154" t="s">
        <v>763</v>
      </c>
      <c r="D10795" s="1156">
        <v>22.06</v>
      </c>
    </row>
    <row r="10796" spans="1:4" ht="11.85" hidden="1" customHeight="1" outlineLevel="2" collapsed="1">
      <c r="A10796" s="1140"/>
      <c r="B10796" s="1143" t="s">
        <v>16986</v>
      </c>
      <c r="C10796" s="1140"/>
      <c r="D10796" s="1141">
        <v>9.66</v>
      </c>
    </row>
    <row r="10797" spans="1:4" ht="22.35" hidden="1" customHeight="1" outlineLevel="3">
      <c r="A10797" s="1154" t="s">
        <v>16987</v>
      </c>
      <c r="B10797" s="1158" t="s">
        <v>16988</v>
      </c>
      <c r="C10797" s="1154" t="s">
        <v>763</v>
      </c>
      <c r="D10797" s="1156">
        <v>9.4600000000000009</v>
      </c>
    </row>
    <row r="10798" spans="1:4" ht="11.85" hidden="1" customHeight="1" outlineLevel="3">
      <c r="A10798" s="1154" t="s">
        <v>16989</v>
      </c>
      <c r="B10798" s="1158" t="s">
        <v>16990</v>
      </c>
      <c r="C10798" s="1154" t="s">
        <v>763</v>
      </c>
      <c r="D10798" s="1156">
        <v>9.66</v>
      </c>
    </row>
    <row r="10799" spans="1:4" ht="11.85" hidden="1" customHeight="1" outlineLevel="2" collapsed="1">
      <c r="A10799" s="1140"/>
      <c r="B10799" s="1143" t="s">
        <v>16991</v>
      </c>
      <c r="C10799" s="1140"/>
      <c r="D10799" s="1141">
        <v>24.18</v>
      </c>
    </row>
    <row r="10800" spans="1:4" ht="22.35" hidden="1" customHeight="1" outlineLevel="3">
      <c r="A10800" s="1154" t="s">
        <v>16992</v>
      </c>
      <c r="B10800" s="1158" t="s">
        <v>16993</v>
      </c>
      <c r="C10800" s="1154" t="s">
        <v>763</v>
      </c>
      <c r="D10800" s="1156">
        <v>24.13</v>
      </c>
    </row>
    <row r="10801" spans="1:4" ht="22.35" hidden="1" customHeight="1" outlineLevel="3">
      <c r="A10801" s="1154" t="s">
        <v>16994</v>
      </c>
      <c r="B10801" s="1158" t="s">
        <v>16995</v>
      </c>
      <c r="C10801" s="1154" t="s">
        <v>763</v>
      </c>
      <c r="D10801" s="1156">
        <v>24.18</v>
      </c>
    </row>
    <row r="10802" spans="1:4" ht="22.35" hidden="1" customHeight="1" outlineLevel="3">
      <c r="A10802" s="1154" t="s">
        <v>16996</v>
      </c>
      <c r="B10802" s="1158" t="s">
        <v>16997</v>
      </c>
      <c r="C10802" s="1154" t="s">
        <v>763</v>
      </c>
      <c r="D10802" s="1156">
        <v>24.15</v>
      </c>
    </row>
    <row r="10803" spans="1:4" ht="11.85" hidden="1" customHeight="1" outlineLevel="2">
      <c r="A10803" s="1140"/>
      <c r="B10803" s="1143" t="s">
        <v>16998</v>
      </c>
      <c r="C10803" s="1140"/>
      <c r="D10803" s="1141">
        <v>42.76</v>
      </c>
    </row>
    <row r="10804" spans="1:4" ht="22.35" hidden="1" customHeight="1" outlineLevel="3">
      <c r="A10804" s="1154" t="s">
        <v>16999</v>
      </c>
      <c r="B10804" s="1158" t="s">
        <v>17000</v>
      </c>
      <c r="C10804" s="1154" t="s">
        <v>763</v>
      </c>
      <c r="D10804" s="1156">
        <v>23.44</v>
      </c>
    </row>
    <row r="10805" spans="1:4" ht="11.85" hidden="1" customHeight="1" outlineLevel="3">
      <c r="A10805" s="1154" t="s">
        <v>17001</v>
      </c>
      <c r="B10805" s="1158" t="s">
        <v>17002</v>
      </c>
      <c r="C10805" s="1154" t="s">
        <v>763</v>
      </c>
      <c r="D10805" s="1156">
        <v>42.76</v>
      </c>
    </row>
    <row r="10806" spans="1:4" ht="22.35" hidden="1" customHeight="1" outlineLevel="3">
      <c r="A10806" s="1154" t="s">
        <v>17003</v>
      </c>
      <c r="B10806" s="1158" t="s">
        <v>17004</v>
      </c>
      <c r="C10806" s="1154" t="s">
        <v>763</v>
      </c>
      <c r="D10806" s="1156">
        <v>30.09</v>
      </c>
    </row>
    <row r="10807" spans="1:4" ht="22.35" hidden="1" customHeight="1" outlineLevel="3">
      <c r="A10807" s="1154" t="s">
        <v>17005</v>
      </c>
      <c r="B10807" s="1158" t="s">
        <v>17006</v>
      </c>
      <c r="C10807" s="1154" t="s">
        <v>763</v>
      </c>
      <c r="D10807" s="1156">
        <v>30.95</v>
      </c>
    </row>
    <row r="10808" spans="1:4" ht="22.35" hidden="1" customHeight="1" outlineLevel="3">
      <c r="A10808" s="1154" t="s">
        <v>17007</v>
      </c>
      <c r="B10808" s="1158" t="s">
        <v>17008</v>
      </c>
      <c r="C10808" s="1154" t="s">
        <v>763</v>
      </c>
      <c r="D10808" s="1156">
        <v>15.61</v>
      </c>
    </row>
    <row r="10809" spans="1:4" ht="22.35" hidden="1" customHeight="1" outlineLevel="3">
      <c r="A10809" s="1154" t="s">
        <v>17009</v>
      </c>
      <c r="B10809" s="1158" t="s">
        <v>17010</v>
      </c>
      <c r="C10809" s="1154" t="s">
        <v>763</v>
      </c>
      <c r="D10809" s="1156">
        <v>25.61</v>
      </c>
    </row>
    <row r="10810" spans="1:4" ht="11.85" hidden="1" customHeight="1" outlineLevel="2">
      <c r="A10810" s="1140"/>
      <c r="B10810" s="1143" t="s">
        <v>17011</v>
      </c>
      <c r="C10810" s="1140"/>
      <c r="D10810" s="1141">
        <v>38.78</v>
      </c>
    </row>
    <row r="10811" spans="1:4" ht="11.85" hidden="1" customHeight="1" outlineLevel="3">
      <c r="A10811" s="1154" t="s">
        <v>17012</v>
      </c>
      <c r="B10811" s="1158" t="s">
        <v>17013</v>
      </c>
      <c r="C10811" s="1154" t="s">
        <v>763</v>
      </c>
      <c r="D10811" s="1156">
        <v>15.81</v>
      </c>
    </row>
    <row r="10812" spans="1:4" ht="11.85" hidden="1" customHeight="1" outlineLevel="3">
      <c r="A10812" s="1154" t="s">
        <v>17014</v>
      </c>
      <c r="B10812" s="1158" t="s">
        <v>17015</v>
      </c>
      <c r="C10812" s="1154" t="s">
        <v>763</v>
      </c>
      <c r="D10812" s="1156">
        <v>14.17</v>
      </c>
    </row>
    <row r="10813" spans="1:4" ht="11.85" hidden="1" customHeight="1" outlineLevel="3">
      <c r="A10813" s="1154" t="s">
        <v>17016</v>
      </c>
      <c r="B10813" s="1158" t="s">
        <v>17017</v>
      </c>
      <c r="C10813" s="1154" t="s">
        <v>763</v>
      </c>
      <c r="D10813" s="1156">
        <v>17.7</v>
      </c>
    </row>
    <row r="10814" spans="1:4" ht="11.85" hidden="1" customHeight="1" outlineLevel="3">
      <c r="A10814" s="1154" t="s">
        <v>17018</v>
      </c>
      <c r="B10814" s="1158" t="s">
        <v>17019</v>
      </c>
      <c r="C10814" s="1154" t="s">
        <v>763</v>
      </c>
      <c r="D10814" s="1156">
        <v>38.78</v>
      </c>
    </row>
    <row r="10815" spans="1:4" ht="11.85" hidden="1" customHeight="1" outlineLevel="3">
      <c r="A10815" s="1154" t="s">
        <v>17020</v>
      </c>
      <c r="B10815" s="1158" t="s">
        <v>17021</v>
      </c>
      <c r="C10815" s="1154" t="s">
        <v>763</v>
      </c>
      <c r="D10815" s="1156">
        <v>6.48</v>
      </c>
    </row>
    <row r="10816" spans="1:4" ht="11.85" hidden="1" customHeight="1" outlineLevel="3">
      <c r="A10816" s="1154" t="s">
        <v>17022</v>
      </c>
      <c r="B10816" s="1158" t="s">
        <v>17023</v>
      </c>
      <c r="C10816" s="1154" t="s">
        <v>763</v>
      </c>
      <c r="D10816" s="1156">
        <v>7.04</v>
      </c>
    </row>
    <row r="10817" spans="1:4" ht="11.85" hidden="1" customHeight="1" outlineLevel="3">
      <c r="A10817" s="1154" t="s">
        <v>17024</v>
      </c>
      <c r="B10817" s="1158" t="s">
        <v>17025</v>
      </c>
      <c r="C10817" s="1154" t="s">
        <v>763</v>
      </c>
      <c r="D10817" s="1156">
        <v>11.13</v>
      </c>
    </row>
    <row r="10818" spans="1:4" ht="11.85" hidden="1" customHeight="1" outlineLevel="3">
      <c r="A10818" s="1154" t="s">
        <v>17026</v>
      </c>
      <c r="B10818" s="1158" t="s">
        <v>17027</v>
      </c>
      <c r="C10818" s="1154" t="s">
        <v>763</v>
      </c>
      <c r="D10818" s="1156">
        <v>37.54</v>
      </c>
    </row>
    <row r="10819" spans="1:4" ht="11.85" hidden="1" customHeight="1" outlineLevel="3">
      <c r="A10819" s="1154" t="s">
        <v>17028</v>
      </c>
      <c r="B10819" s="1158" t="s">
        <v>17029</v>
      </c>
      <c r="C10819" s="1154" t="s">
        <v>763</v>
      </c>
      <c r="D10819" s="1156">
        <v>16.489999999999998</v>
      </c>
    </row>
    <row r="10820" spans="1:4" ht="11.85" hidden="1" customHeight="1" outlineLevel="3">
      <c r="A10820" s="1154" t="s">
        <v>17030</v>
      </c>
      <c r="B10820" s="1158" t="s">
        <v>17031</v>
      </c>
      <c r="C10820" s="1154" t="s">
        <v>763</v>
      </c>
      <c r="D10820" s="1156">
        <v>5.72</v>
      </c>
    </row>
    <row r="10821" spans="1:4" ht="11.85" hidden="1" customHeight="1" outlineLevel="3">
      <c r="A10821" s="1154" t="s">
        <v>17032</v>
      </c>
      <c r="B10821" s="1158" t="s">
        <v>17033</v>
      </c>
      <c r="C10821" s="1154" t="s">
        <v>763</v>
      </c>
      <c r="D10821" s="1156">
        <v>23.27</v>
      </c>
    </row>
    <row r="10822" spans="1:4" ht="11.85" hidden="1" customHeight="1" outlineLevel="3">
      <c r="A10822" s="1154" t="s">
        <v>17034</v>
      </c>
      <c r="B10822" s="1158" t="s">
        <v>17035</v>
      </c>
      <c r="C10822" s="1154" t="s">
        <v>763</v>
      </c>
      <c r="D10822" s="1156">
        <v>3.38</v>
      </c>
    </row>
    <row r="10823" spans="1:4" ht="11.85" hidden="1" customHeight="1" outlineLevel="3">
      <c r="A10823" s="1154" t="s">
        <v>17036</v>
      </c>
      <c r="B10823" s="1158" t="s">
        <v>17037</v>
      </c>
      <c r="C10823" s="1154" t="s">
        <v>763</v>
      </c>
      <c r="D10823" s="1156">
        <v>3.7</v>
      </c>
    </row>
    <row r="10824" spans="1:4" ht="11.85" hidden="1" customHeight="1" outlineLevel="3">
      <c r="A10824" s="1154" t="s">
        <v>17038</v>
      </c>
      <c r="B10824" s="1158" t="s">
        <v>17039</v>
      </c>
      <c r="C10824" s="1154" t="s">
        <v>763</v>
      </c>
      <c r="D10824" s="1156">
        <v>1.75</v>
      </c>
    </row>
    <row r="10825" spans="1:4" ht="11.85" hidden="1" customHeight="1" outlineLevel="3">
      <c r="A10825" s="1154" t="s">
        <v>17040</v>
      </c>
      <c r="B10825" s="1158" t="s">
        <v>17041</v>
      </c>
      <c r="C10825" s="1154" t="s">
        <v>763</v>
      </c>
      <c r="D10825" s="1156">
        <v>12.03</v>
      </c>
    </row>
    <row r="10826" spans="1:4" ht="11.85" hidden="1" customHeight="1" outlineLevel="3">
      <c r="A10826" s="1154" t="s">
        <v>17042</v>
      </c>
      <c r="B10826" s="1158" t="s">
        <v>17043</v>
      </c>
      <c r="C10826" s="1154" t="s">
        <v>763</v>
      </c>
      <c r="D10826" s="1156">
        <v>6.31</v>
      </c>
    </row>
    <row r="10827" spans="1:4" ht="11.85" hidden="1" customHeight="1" outlineLevel="3">
      <c r="A10827" s="1154" t="s">
        <v>17044</v>
      </c>
      <c r="B10827" s="1158" t="s">
        <v>17045</v>
      </c>
      <c r="C10827" s="1154" t="s">
        <v>763</v>
      </c>
      <c r="D10827" s="1156">
        <v>5.94</v>
      </c>
    </row>
    <row r="10828" spans="1:4" ht="11.85" hidden="1" customHeight="1" outlineLevel="3">
      <c r="A10828" s="1154" t="s">
        <v>17046</v>
      </c>
      <c r="B10828" s="1158" t="s">
        <v>17047</v>
      </c>
      <c r="C10828" s="1154" t="s">
        <v>763</v>
      </c>
      <c r="D10828" s="1156">
        <v>14.68</v>
      </c>
    </row>
    <row r="10829" spans="1:4" ht="11.85" hidden="1" customHeight="1" outlineLevel="3">
      <c r="A10829" s="1154" t="s">
        <v>17048</v>
      </c>
      <c r="B10829" s="1158" t="s">
        <v>17049</v>
      </c>
      <c r="C10829" s="1154" t="s">
        <v>763</v>
      </c>
      <c r="D10829" s="1156">
        <v>19.07</v>
      </c>
    </row>
    <row r="10830" spans="1:4" ht="11.85" hidden="1" customHeight="1" outlineLevel="3">
      <c r="A10830" s="1154" t="s">
        <v>17050</v>
      </c>
      <c r="B10830" s="1158" t="s">
        <v>17051</v>
      </c>
      <c r="C10830" s="1154" t="s">
        <v>763</v>
      </c>
      <c r="D10830" s="1156">
        <v>10.83</v>
      </c>
    </row>
    <row r="10831" spans="1:4" ht="11.85" customHeight="1" collapsed="1">
      <c r="A10831" s="1140"/>
      <c r="B10831" s="1140" t="s">
        <v>17052</v>
      </c>
      <c r="C10831" s="1140"/>
      <c r="D10831" s="1141">
        <v>149.26</v>
      </c>
    </row>
    <row r="10832" spans="1:4" ht="11.85" hidden="1" customHeight="1" outlineLevel="1" collapsed="1">
      <c r="A10832" s="1140"/>
      <c r="B10832" s="1142" t="s">
        <v>17053</v>
      </c>
      <c r="C10832" s="1140"/>
      <c r="D10832" s="1141">
        <v>149.26</v>
      </c>
    </row>
    <row r="10833" spans="1:4" ht="11.85" hidden="1" customHeight="1" outlineLevel="2" collapsed="1">
      <c r="A10833" s="1140"/>
      <c r="B10833" s="1143" t="s">
        <v>17054</v>
      </c>
      <c r="C10833" s="1140"/>
      <c r="D10833" s="1141">
        <v>14.86</v>
      </c>
    </row>
    <row r="10834" spans="1:4" ht="22.35" hidden="1" customHeight="1" outlineLevel="3">
      <c r="A10834" s="1154" t="s">
        <v>17055</v>
      </c>
      <c r="B10834" s="1158" t="s">
        <v>17056</v>
      </c>
      <c r="C10834" s="1154" t="s">
        <v>2156</v>
      </c>
      <c r="D10834" s="1156">
        <v>11.8</v>
      </c>
    </row>
    <row r="10835" spans="1:4" ht="11.85" hidden="1" customHeight="1" outlineLevel="3">
      <c r="A10835" s="1154" t="s">
        <v>17057</v>
      </c>
      <c r="B10835" s="1158" t="s">
        <v>17058</v>
      </c>
      <c r="C10835" s="1154" t="s">
        <v>2156</v>
      </c>
      <c r="D10835" s="1156">
        <v>14.86</v>
      </c>
    </row>
    <row r="10836" spans="1:4" ht="22.35" hidden="1" customHeight="1" outlineLevel="3">
      <c r="A10836" s="1154" t="s">
        <v>17059</v>
      </c>
      <c r="B10836" s="1158" t="s">
        <v>17060</v>
      </c>
      <c r="C10836" s="1154" t="s">
        <v>2156</v>
      </c>
      <c r="D10836" s="1156">
        <v>12.99</v>
      </c>
    </row>
    <row r="10837" spans="1:4" ht="11.85" hidden="1" customHeight="1" outlineLevel="2" collapsed="1">
      <c r="A10837" s="1140"/>
      <c r="B10837" s="1143" t="s">
        <v>17061</v>
      </c>
      <c r="C10837" s="1140"/>
      <c r="D10837" s="1141">
        <v>20.16</v>
      </c>
    </row>
    <row r="10838" spans="1:4" ht="11.85" hidden="1" customHeight="1" outlineLevel="3">
      <c r="A10838" s="1154" t="s">
        <v>17062</v>
      </c>
      <c r="B10838" s="1158" t="s">
        <v>17063</v>
      </c>
      <c r="C10838" s="1154" t="s">
        <v>2156</v>
      </c>
      <c r="D10838" s="1156">
        <v>16.91</v>
      </c>
    </row>
    <row r="10839" spans="1:4" ht="11.85" hidden="1" customHeight="1" outlineLevel="3">
      <c r="A10839" s="1154" t="s">
        <v>17064</v>
      </c>
      <c r="B10839" s="1158" t="s">
        <v>17065</v>
      </c>
      <c r="C10839" s="1154" t="s">
        <v>2156</v>
      </c>
      <c r="D10839" s="1156">
        <v>9</v>
      </c>
    </row>
    <row r="10840" spans="1:4" ht="11.85" hidden="1" customHeight="1" outlineLevel="3">
      <c r="A10840" s="1154" t="s">
        <v>17066</v>
      </c>
      <c r="B10840" s="1158" t="s">
        <v>17067</v>
      </c>
      <c r="C10840" s="1154" t="s">
        <v>2156</v>
      </c>
      <c r="D10840" s="1156">
        <v>20.16</v>
      </c>
    </row>
    <row r="10841" spans="1:4" ht="11.85" hidden="1" customHeight="1" outlineLevel="3">
      <c r="A10841" s="1154" t="s">
        <v>17068</v>
      </c>
      <c r="B10841" s="1158" t="s">
        <v>17069</v>
      </c>
      <c r="C10841" s="1154" t="s">
        <v>2156</v>
      </c>
      <c r="D10841" s="1156">
        <v>3.42</v>
      </c>
    </row>
    <row r="10842" spans="1:4" ht="11.85" hidden="1" customHeight="1" outlineLevel="3">
      <c r="A10842" s="1154" t="s">
        <v>17070</v>
      </c>
      <c r="B10842" s="1158" t="s">
        <v>17071</v>
      </c>
      <c r="C10842" s="1154" t="s">
        <v>2156</v>
      </c>
      <c r="D10842" s="1156">
        <v>5.41</v>
      </c>
    </row>
    <row r="10843" spans="1:4" ht="22.35" hidden="1" customHeight="1" outlineLevel="3">
      <c r="A10843" s="1154" t="s">
        <v>17072</v>
      </c>
      <c r="B10843" s="1158" t="s">
        <v>17073</v>
      </c>
      <c r="C10843" s="1154" t="s">
        <v>2156</v>
      </c>
      <c r="D10843" s="1156">
        <v>10.85</v>
      </c>
    </row>
    <row r="10844" spans="1:4" ht="11.85" hidden="1" customHeight="1" outlineLevel="2" collapsed="1">
      <c r="A10844" s="1140"/>
      <c r="B10844" s="1143" t="s">
        <v>17074</v>
      </c>
      <c r="C10844" s="1140"/>
      <c r="D10844" s="1141">
        <v>19.37</v>
      </c>
    </row>
    <row r="10845" spans="1:4" ht="11.85" hidden="1" customHeight="1" outlineLevel="3">
      <c r="A10845" s="1154" t="s">
        <v>17075</v>
      </c>
      <c r="B10845" s="1158" t="s">
        <v>17076</v>
      </c>
      <c r="C10845" s="1154" t="s">
        <v>2156</v>
      </c>
      <c r="D10845" s="1156">
        <v>14.66</v>
      </c>
    </row>
    <row r="10846" spans="1:4" ht="11.85" hidden="1" customHeight="1" outlineLevel="3">
      <c r="A10846" s="1154" t="s">
        <v>17077</v>
      </c>
      <c r="B10846" s="1158" t="s">
        <v>17078</v>
      </c>
      <c r="C10846" s="1154" t="s">
        <v>2156</v>
      </c>
      <c r="D10846" s="1156">
        <v>9.08</v>
      </c>
    </row>
    <row r="10847" spans="1:4" ht="11.85" hidden="1" customHeight="1" outlineLevel="3">
      <c r="A10847" s="1154" t="s">
        <v>17079</v>
      </c>
      <c r="B10847" s="1158" t="s">
        <v>17080</v>
      </c>
      <c r="C10847" s="1154" t="s">
        <v>2156</v>
      </c>
      <c r="D10847" s="1156">
        <v>19.37</v>
      </c>
    </row>
    <row r="10848" spans="1:4" ht="22.35" hidden="1" customHeight="1" outlineLevel="3">
      <c r="A10848" s="1154" t="s">
        <v>17081</v>
      </c>
      <c r="B10848" s="1158" t="s">
        <v>17082</v>
      </c>
      <c r="C10848" s="1154" t="s">
        <v>2156</v>
      </c>
      <c r="D10848" s="1156">
        <v>5.43</v>
      </c>
    </row>
    <row r="10849" spans="1:4" ht="22.35" hidden="1" customHeight="1" outlineLevel="3">
      <c r="A10849" s="1154" t="s">
        <v>17083</v>
      </c>
      <c r="B10849" s="1158" t="s">
        <v>17084</v>
      </c>
      <c r="C10849" s="1154" t="s">
        <v>2156</v>
      </c>
      <c r="D10849" s="1156">
        <v>5.43</v>
      </c>
    </row>
    <row r="10850" spans="1:4" ht="11.85" hidden="1" customHeight="1" outlineLevel="3">
      <c r="A10850" s="1154" t="s">
        <v>17085</v>
      </c>
      <c r="B10850" s="1158" t="s">
        <v>17086</v>
      </c>
      <c r="C10850" s="1154" t="s">
        <v>2156</v>
      </c>
      <c r="D10850" s="1156">
        <v>4.28</v>
      </c>
    </row>
    <row r="10851" spans="1:4" ht="11.85" hidden="1" customHeight="1" outlineLevel="3">
      <c r="A10851" s="1154" t="s">
        <v>17087</v>
      </c>
      <c r="B10851" s="1158" t="s">
        <v>17088</v>
      </c>
      <c r="C10851" s="1154" t="s">
        <v>2156</v>
      </c>
      <c r="D10851" s="1156">
        <v>8.9</v>
      </c>
    </row>
    <row r="10852" spans="1:4" ht="11.85" hidden="1" customHeight="1" outlineLevel="3">
      <c r="A10852" s="1154" t="s">
        <v>17089</v>
      </c>
      <c r="B10852" s="1158" t="s">
        <v>17090</v>
      </c>
      <c r="C10852" s="1154" t="s">
        <v>2156</v>
      </c>
      <c r="D10852" s="1156">
        <v>3.42</v>
      </c>
    </row>
    <row r="10853" spans="1:4" ht="11.85" hidden="1" customHeight="1" outlineLevel="3">
      <c r="A10853" s="1154" t="s">
        <v>17091</v>
      </c>
      <c r="B10853" s="1158" t="s">
        <v>17092</v>
      </c>
      <c r="C10853" s="1154" t="s">
        <v>2156</v>
      </c>
      <c r="D10853" s="1156">
        <v>18.46</v>
      </c>
    </row>
    <row r="10854" spans="1:4" ht="22.35" hidden="1" customHeight="1" outlineLevel="3">
      <c r="A10854" s="1154" t="s">
        <v>17093</v>
      </c>
      <c r="B10854" s="1158" t="s">
        <v>17094</v>
      </c>
      <c r="C10854" s="1154" t="s">
        <v>2156</v>
      </c>
      <c r="D10854" s="1156">
        <v>15.92</v>
      </c>
    </row>
    <row r="10855" spans="1:4" ht="11.85" hidden="1" customHeight="1" outlineLevel="2" collapsed="1">
      <c r="A10855" s="1140"/>
      <c r="B10855" s="1143" t="s">
        <v>17095</v>
      </c>
      <c r="C10855" s="1140"/>
      <c r="D10855" s="1141">
        <v>24.14</v>
      </c>
    </row>
    <row r="10856" spans="1:4" ht="11.85" hidden="1" customHeight="1" outlineLevel="3">
      <c r="A10856" s="1154" t="s">
        <v>17096</v>
      </c>
      <c r="B10856" s="1158" t="s">
        <v>17097</v>
      </c>
      <c r="C10856" s="1154" t="s">
        <v>2156</v>
      </c>
      <c r="D10856" s="1156">
        <v>9.64</v>
      </c>
    </row>
    <row r="10857" spans="1:4" ht="11.85" hidden="1" customHeight="1" outlineLevel="3">
      <c r="A10857" s="1154" t="s">
        <v>17098</v>
      </c>
      <c r="B10857" s="1158" t="s">
        <v>17099</v>
      </c>
      <c r="C10857" s="1154" t="s">
        <v>2156</v>
      </c>
      <c r="D10857" s="1156">
        <v>9.14</v>
      </c>
    </row>
    <row r="10858" spans="1:4" ht="11.85" hidden="1" customHeight="1" outlineLevel="3">
      <c r="A10858" s="1154" t="s">
        <v>17100</v>
      </c>
      <c r="B10858" s="1158" t="s">
        <v>17101</v>
      </c>
      <c r="C10858" s="1154" t="s">
        <v>2156</v>
      </c>
      <c r="D10858" s="1156">
        <v>19.559999999999999</v>
      </c>
    </row>
    <row r="10859" spans="1:4" ht="22.35" hidden="1" customHeight="1" outlineLevel="3">
      <c r="A10859" s="1154" t="s">
        <v>17102</v>
      </c>
      <c r="B10859" s="1158" t="s">
        <v>17103</v>
      </c>
      <c r="C10859" s="1154" t="s">
        <v>2156</v>
      </c>
      <c r="D10859" s="1156">
        <v>5.56</v>
      </c>
    </row>
    <row r="10860" spans="1:4" ht="22.35" hidden="1" customHeight="1" outlineLevel="3">
      <c r="A10860" s="1154" t="s">
        <v>17104</v>
      </c>
      <c r="B10860" s="1158" t="s">
        <v>17105</v>
      </c>
      <c r="C10860" s="1154" t="s">
        <v>2156</v>
      </c>
      <c r="D10860" s="1156">
        <v>5.56</v>
      </c>
    </row>
    <row r="10861" spans="1:4" ht="11.85" hidden="1" customHeight="1" outlineLevel="3">
      <c r="A10861" s="1154" t="s">
        <v>17106</v>
      </c>
      <c r="B10861" s="1158" t="s">
        <v>17107</v>
      </c>
      <c r="C10861" s="1154" t="s">
        <v>2156</v>
      </c>
      <c r="D10861" s="1156">
        <v>5.63</v>
      </c>
    </row>
    <row r="10862" spans="1:4" ht="11.85" hidden="1" customHeight="1" outlineLevel="3">
      <c r="A10862" s="1154" t="s">
        <v>17108</v>
      </c>
      <c r="B10862" s="1158" t="s">
        <v>17109</v>
      </c>
      <c r="C10862" s="1154" t="s">
        <v>2156</v>
      </c>
      <c r="D10862" s="1156">
        <v>9.08</v>
      </c>
    </row>
    <row r="10863" spans="1:4" ht="11.85" hidden="1" customHeight="1" outlineLevel="3">
      <c r="A10863" s="1154" t="s">
        <v>17110</v>
      </c>
      <c r="B10863" s="1158" t="s">
        <v>17111</v>
      </c>
      <c r="C10863" s="1154" t="s">
        <v>2156</v>
      </c>
      <c r="D10863" s="1156">
        <v>3.84</v>
      </c>
    </row>
    <row r="10864" spans="1:4" ht="11.85" hidden="1" customHeight="1" outlineLevel="3">
      <c r="A10864" s="1154" t="s">
        <v>17112</v>
      </c>
      <c r="B10864" s="1158" t="s">
        <v>17113</v>
      </c>
      <c r="C10864" s="1154" t="s">
        <v>2156</v>
      </c>
      <c r="D10864" s="1156">
        <v>24.14</v>
      </c>
    </row>
    <row r="10865" spans="1:4" ht="22.35" hidden="1" customHeight="1" outlineLevel="3">
      <c r="A10865" s="1154" t="s">
        <v>17114</v>
      </c>
      <c r="B10865" s="1158" t="s">
        <v>17115</v>
      </c>
      <c r="C10865" s="1154" t="s">
        <v>2156</v>
      </c>
      <c r="D10865" s="1156">
        <v>11.26</v>
      </c>
    </row>
    <row r="10866" spans="1:4" ht="11.85" hidden="1" customHeight="1" outlineLevel="2" collapsed="1">
      <c r="A10866" s="1140"/>
      <c r="B10866" s="1143" t="s">
        <v>17116</v>
      </c>
      <c r="C10866" s="1140"/>
      <c r="D10866" s="1141">
        <v>19.989999999999998</v>
      </c>
    </row>
    <row r="10867" spans="1:4" ht="11.85" hidden="1" customHeight="1" outlineLevel="3">
      <c r="A10867" s="1154" t="s">
        <v>17117</v>
      </c>
      <c r="B10867" s="1158" t="s">
        <v>17118</v>
      </c>
      <c r="C10867" s="1154" t="s">
        <v>2156</v>
      </c>
      <c r="D10867" s="1156">
        <v>9.1300000000000008</v>
      </c>
    </row>
    <row r="10868" spans="1:4" ht="11.85" hidden="1" customHeight="1" outlineLevel="3">
      <c r="A10868" s="1154" t="s">
        <v>17119</v>
      </c>
      <c r="B10868" s="1158" t="s">
        <v>17120</v>
      </c>
      <c r="C10868" s="1154" t="s">
        <v>2156</v>
      </c>
      <c r="D10868" s="1156">
        <v>9.77</v>
      </c>
    </row>
    <row r="10869" spans="1:4" ht="11.85" hidden="1" customHeight="1" outlineLevel="3">
      <c r="A10869" s="1154" t="s">
        <v>17121</v>
      </c>
      <c r="B10869" s="1158" t="s">
        <v>17122</v>
      </c>
      <c r="C10869" s="1154" t="s">
        <v>2156</v>
      </c>
      <c r="D10869" s="1156">
        <v>19.989999999999998</v>
      </c>
    </row>
    <row r="10870" spans="1:4" ht="22.35" hidden="1" customHeight="1" outlineLevel="3">
      <c r="A10870" s="1154" t="s">
        <v>17123</v>
      </c>
      <c r="B10870" s="1158" t="s">
        <v>17124</v>
      </c>
      <c r="C10870" s="1154" t="s">
        <v>2156</v>
      </c>
      <c r="D10870" s="1156">
        <v>5.67</v>
      </c>
    </row>
    <row r="10871" spans="1:4" ht="22.35" hidden="1" customHeight="1" outlineLevel="3">
      <c r="A10871" s="1154" t="s">
        <v>17125</v>
      </c>
      <c r="B10871" s="1158" t="s">
        <v>17126</v>
      </c>
      <c r="C10871" s="1154" t="s">
        <v>2156</v>
      </c>
      <c r="D10871" s="1156">
        <v>5.67</v>
      </c>
    </row>
    <row r="10872" spans="1:4" ht="22.35" hidden="1" customHeight="1" outlineLevel="3">
      <c r="A10872" s="1154" t="s">
        <v>17127</v>
      </c>
      <c r="B10872" s="1158" t="s">
        <v>17128</v>
      </c>
      <c r="C10872" s="1154" t="s">
        <v>2156</v>
      </c>
      <c r="D10872" s="1156">
        <v>9.24</v>
      </c>
    </row>
    <row r="10873" spans="1:4" ht="11.85" hidden="1" customHeight="1" outlineLevel="3">
      <c r="A10873" s="1154" t="s">
        <v>17129</v>
      </c>
      <c r="B10873" s="1158" t="s">
        <v>17130</v>
      </c>
      <c r="C10873" s="1154" t="s">
        <v>2156</v>
      </c>
      <c r="D10873" s="1156">
        <v>3.81</v>
      </c>
    </row>
    <row r="10874" spans="1:4" ht="11.85" hidden="1" customHeight="1" outlineLevel="3">
      <c r="A10874" s="1154" t="s">
        <v>17131</v>
      </c>
      <c r="B10874" s="1158" t="s">
        <v>17132</v>
      </c>
      <c r="C10874" s="1154" t="s">
        <v>2156</v>
      </c>
      <c r="D10874" s="1156">
        <v>9.26</v>
      </c>
    </row>
    <row r="10875" spans="1:4" ht="11.85" hidden="1" customHeight="1" outlineLevel="3">
      <c r="A10875" s="1154" t="s">
        <v>17133</v>
      </c>
      <c r="B10875" s="1158" t="s">
        <v>17134</v>
      </c>
      <c r="C10875" s="1154" t="s">
        <v>2156</v>
      </c>
      <c r="D10875" s="1156">
        <v>3.81</v>
      </c>
    </row>
    <row r="10876" spans="1:4" ht="11.85" hidden="1" customHeight="1" outlineLevel="3">
      <c r="A10876" s="1154" t="s">
        <v>17135</v>
      </c>
      <c r="B10876" s="1158" t="s">
        <v>17136</v>
      </c>
      <c r="C10876" s="1154" t="s">
        <v>2156</v>
      </c>
      <c r="D10876" s="1156">
        <v>19.239999999999998</v>
      </c>
    </row>
    <row r="10877" spans="1:4" ht="22.35" hidden="1" customHeight="1" outlineLevel="3">
      <c r="A10877" s="1154" t="s">
        <v>17137</v>
      </c>
      <c r="B10877" s="1158" t="s">
        <v>17138</v>
      </c>
      <c r="C10877" s="1154" t="s">
        <v>2156</v>
      </c>
      <c r="D10877" s="1156">
        <v>11.02</v>
      </c>
    </row>
    <row r="10878" spans="1:4" ht="11.85" hidden="1" customHeight="1" outlineLevel="2" collapsed="1">
      <c r="A10878" s="1140"/>
      <c r="B10878" s="1143" t="s">
        <v>17139</v>
      </c>
      <c r="C10878" s="1140"/>
      <c r="D10878" s="1141">
        <v>10.36</v>
      </c>
    </row>
    <row r="10879" spans="1:4" ht="11.85" hidden="1" customHeight="1" outlineLevel="3">
      <c r="A10879" s="1154" t="s">
        <v>17140</v>
      </c>
      <c r="B10879" s="1158" t="s">
        <v>17141</v>
      </c>
      <c r="C10879" s="1154" t="s">
        <v>763</v>
      </c>
      <c r="D10879" s="1156">
        <v>0.12</v>
      </c>
    </row>
    <row r="10880" spans="1:4" ht="11.85" hidden="1" customHeight="1" outlineLevel="3">
      <c r="A10880" s="1154" t="s">
        <v>17142</v>
      </c>
      <c r="B10880" s="1158" t="s">
        <v>17143</v>
      </c>
      <c r="C10880" s="1154" t="s">
        <v>763</v>
      </c>
      <c r="D10880" s="1156">
        <v>0.38</v>
      </c>
    </row>
    <row r="10881" spans="1:4" ht="11.85" hidden="1" customHeight="1" outlineLevel="3">
      <c r="A10881" s="1154" t="s">
        <v>17144</v>
      </c>
      <c r="B10881" s="1158" t="s">
        <v>17145</v>
      </c>
      <c r="C10881" s="1154" t="s">
        <v>2156</v>
      </c>
      <c r="D10881" s="1156">
        <v>10.36</v>
      </c>
    </row>
    <row r="10882" spans="1:4" ht="11.85" hidden="1" customHeight="1" outlineLevel="3">
      <c r="A10882" s="1154" t="s">
        <v>17146</v>
      </c>
      <c r="B10882" s="1158" t="s">
        <v>17147</v>
      </c>
      <c r="C10882" s="1154" t="s">
        <v>763</v>
      </c>
      <c r="D10882" s="1156">
        <v>5.01</v>
      </c>
    </row>
    <row r="10883" spans="1:4" ht="11.85" hidden="1" customHeight="1" outlineLevel="2" collapsed="1">
      <c r="A10883" s="1140"/>
      <c r="B10883" s="1143" t="s">
        <v>17148</v>
      </c>
      <c r="C10883" s="1140"/>
      <c r="D10883" s="1141">
        <v>75.19</v>
      </c>
    </row>
    <row r="10884" spans="1:4" ht="11.85" hidden="1" customHeight="1" outlineLevel="3">
      <c r="A10884" s="1154" t="s">
        <v>17149</v>
      </c>
      <c r="B10884" s="1158" t="s">
        <v>17150</v>
      </c>
      <c r="C10884" s="1154" t="s">
        <v>2156</v>
      </c>
      <c r="D10884" s="1156">
        <v>3.09</v>
      </c>
    </row>
    <row r="10885" spans="1:4" ht="11.85" hidden="1" customHeight="1" outlineLevel="3">
      <c r="A10885" s="1154" t="s">
        <v>17151</v>
      </c>
      <c r="B10885" s="1158" t="s">
        <v>17152</v>
      </c>
      <c r="C10885" s="1154" t="s">
        <v>2156</v>
      </c>
      <c r="D10885" s="1156">
        <v>3.09</v>
      </c>
    </row>
    <row r="10886" spans="1:4" ht="11.85" hidden="1" customHeight="1" outlineLevel="3">
      <c r="A10886" s="1154" t="s">
        <v>17153</v>
      </c>
      <c r="B10886" s="1158" t="s">
        <v>17154</v>
      </c>
      <c r="C10886" s="1154" t="s">
        <v>2156</v>
      </c>
      <c r="D10886" s="1156">
        <v>3.33</v>
      </c>
    </row>
    <row r="10887" spans="1:4" ht="11.85" hidden="1" customHeight="1" outlineLevel="3">
      <c r="A10887" s="1154" t="s">
        <v>17155</v>
      </c>
      <c r="B10887" s="1158" t="s">
        <v>17156</v>
      </c>
      <c r="C10887" s="1154" t="s">
        <v>2156</v>
      </c>
      <c r="D10887" s="1156">
        <v>3.67</v>
      </c>
    </row>
    <row r="10888" spans="1:4" ht="11.85" hidden="1" customHeight="1" outlineLevel="3">
      <c r="A10888" s="1154" t="s">
        <v>17157</v>
      </c>
      <c r="B10888" s="1158" t="s">
        <v>17158</v>
      </c>
      <c r="C10888" s="1154" t="s">
        <v>3325</v>
      </c>
      <c r="D10888" s="1156">
        <v>9.18</v>
      </c>
    </row>
    <row r="10889" spans="1:4" ht="22.35" hidden="1" customHeight="1" outlineLevel="3">
      <c r="A10889" s="1154" t="s">
        <v>17159</v>
      </c>
      <c r="B10889" s="1158" t="s">
        <v>17160</v>
      </c>
      <c r="C10889" s="1154" t="s">
        <v>2156</v>
      </c>
      <c r="D10889" s="1156">
        <v>2.04</v>
      </c>
    </row>
    <row r="10890" spans="1:4" ht="11.85" hidden="1" customHeight="1" outlineLevel="3">
      <c r="A10890" s="1154" t="s">
        <v>17161</v>
      </c>
      <c r="B10890" s="1158" t="s">
        <v>17162</v>
      </c>
      <c r="C10890" s="1154" t="s">
        <v>2156</v>
      </c>
      <c r="D10890" s="1156">
        <v>2.04</v>
      </c>
    </row>
    <row r="10891" spans="1:4" ht="11.85" hidden="1" customHeight="1" outlineLevel="3">
      <c r="A10891" s="1154" t="s">
        <v>17163</v>
      </c>
      <c r="B10891" s="1158" t="s">
        <v>17164</v>
      </c>
      <c r="C10891" s="1154" t="s">
        <v>2156</v>
      </c>
      <c r="D10891" s="1156">
        <v>7.15</v>
      </c>
    </row>
    <row r="10892" spans="1:4" ht="22.35" hidden="1" customHeight="1" outlineLevel="3">
      <c r="A10892" s="1154" t="s">
        <v>17165</v>
      </c>
      <c r="B10892" s="1158" t="s">
        <v>17166</v>
      </c>
      <c r="C10892" s="1154" t="s">
        <v>2156</v>
      </c>
      <c r="D10892" s="1156">
        <v>1.59</v>
      </c>
    </row>
    <row r="10893" spans="1:4" ht="11.85" hidden="1" customHeight="1" outlineLevel="3">
      <c r="A10893" s="1154" t="s">
        <v>17167</v>
      </c>
      <c r="B10893" s="1158" t="s">
        <v>17168</v>
      </c>
      <c r="C10893" s="1154" t="s">
        <v>2156</v>
      </c>
      <c r="D10893" s="1156">
        <v>1.48</v>
      </c>
    </row>
    <row r="10894" spans="1:4" ht="11.85" hidden="1" customHeight="1" outlineLevel="3">
      <c r="A10894" s="1154" t="s">
        <v>17169</v>
      </c>
      <c r="B10894" s="1158" t="s">
        <v>17170</v>
      </c>
      <c r="C10894" s="1154" t="s">
        <v>2156</v>
      </c>
      <c r="D10894" s="1156">
        <v>4.72</v>
      </c>
    </row>
    <row r="10895" spans="1:4" ht="22.35" hidden="1" customHeight="1" outlineLevel="3">
      <c r="A10895" s="1154" t="s">
        <v>17171</v>
      </c>
      <c r="B10895" s="1158" t="s">
        <v>17172</v>
      </c>
      <c r="C10895" s="1154" t="s">
        <v>2156</v>
      </c>
      <c r="D10895" s="1156">
        <v>3.85</v>
      </c>
    </row>
    <row r="10896" spans="1:4" ht="11.85" hidden="1" customHeight="1" outlineLevel="3">
      <c r="A10896" s="1154" t="s">
        <v>17173</v>
      </c>
      <c r="B10896" s="1158" t="s">
        <v>17174</v>
      </c>
      <c r="C10896" s="1154" t="s">
        <v>2156</v>
      </c>
      <c r="D10896" s="1156">
        <v>3.85</v>
      </c>
    </row>
    <row r="10897" spans="1:4" ht="22.35" hidden="1" customHeight="1" outlineLevel="3">
      <c r="A10897" s="1154" t="s">
        <v>17175</v>
      </c>
      <c r="B10897" s="1158" t="s">
        <v>17176</v>
      </c>
      <c r="C10897" s="1154" t="s">
        <v>2156</v>
      </c>
      <c r="D10897" s="1156">
        <v>10.96</v>
      </c>
    </row>
    <row r="10898" spans="1:4" ht="11.85" hidden="1" customHeight="1" outlineLevel="3">
      <c r="A10898" s="1154" t="s">
        <v>17177</v>
      </c>
      <c r="B10898" s="1158" t="s">
        <v>17178</v>
      </c>
      <c r="C10898" s="1154" t="s">
        <v>2156</v>
      </c>
      <c r="D10898" s="1156">
        <v>6.41</v>
      </c>
    </row>
    <row r="10899" spans="1:4" ht="11.85" hidden="1" customHeight="1" outlineLevel="3">
      <c r="A10899" s="1154" t="s">
        <v>17179</v>
      </c>
      <c r="B10899" s="1158" t="s">
        <v>17180</v>
      </c>
      <c r="C10899" s="1154" t="s">
        <v>2156</v>
      </c>
      <c r="D10899" s="1156">
        <v>6.41</v>
      </c>
    </row>
    <row r="10900" spans="1:4" ht="11.85" hidden="1" customHeight="1" outlineLevel="3">
      <c r="A10900" s="1154" t="s">
        <v>17181</v>
      </c>
      <c r="B10900" s="1158" t="s">
        <v>17182</v>
      </c>
      <c r="C10900" s="1154" t="s">
        <v>3325</v>
      </c>
      <c r="D10900" s="1156">
        <v>75.19</v>
      </c>
    </row>
    <row r="10901" spans="1:4" ht="11.85" hidden="1" customHeight="1" outlineLevel="3">
      <c r="A10901" s="1154" t="s">
        <v>17183</v>
      </c>
      <c r="B10901" s="1158" t="s">
        <v>17184</v>
      </c>
      <c r="C10901" s="1154" t="s">
        <v>2156</v>
      </c>
      <c r="D10901" s="1156">
        <v>23.14</v>
      </c>
    </row>
    <row r="10902" spans="1:4" ht="11.85" hidden="1" customHeight="1" outlineLevel="3">
      <c r="A10902" s="1154" t="s">
        <v>17185</v>
      </c>
      <c r="B10902" s="1158" t="s">
        <v>17186</v>
      </c>
      <c r="C10902" s="1154" t="s">
        <v>763</v>
      </c>
      <c r="D10902" s="1156">
        <v>32.76</v>
      </c>
    </row>
    <row r="10903" spans="1:4" ht="11.85" hidden="1" customHeight="1" outlineLevel="3">
      <c r="A10903" s="1154" t="s">
        <v>17187</v>
      </c>
      <c r="B10903" s="1158" t="s">
        <v>17188</v>
      </c>
      <c r="C10903" s="1154" t="s">
        <v>763</v>
      </c>
      <c r="D10903" s="1156">
        <v>26.79</v>
      </c>
    </row>
    <row r="10904" spans="1:4" ht="11.85" hidden="1" customHeight="1" outlineLevel="2" collapsed="1">
      <c r="A10904" s="1140"/>
      <c r="B10904" s="1143" t="s">
        <v>17189</v>
      </c>
      <c r="C10904" s="1140"/>
      <c r="D10904" s="1141">
        <v>149.26</v>
      </c>
    </row>
    <row r="10905" spans="1:4" ht="11.85" hidden="1" customHeight="1" outlineLevel="3" collapsed="1">
      <c r="A10905" s="1140"/>
      <c r="B10905" s="1145" t="s">
        <v>17190</v>
      </c>
      <c r="C10905" s="1140"/>
      <c r="D10905" s="1141">
        <v>86.73</v>
      </c>
    </row>
    <row r="10906" spans="1:4" ht="11.85" hidden="1" customHeight="1" outlineLevel="4">
      <c r="A10906" s="1154" t="s">
        <v>17191</v>
      </c>
      <c r="B10906" s="1159" t="s">
        <v>17192</v>
      </c>
      <c r="C10906" s="1154" t="s">
        <v>763</v>
      </c>
      <c r="D10906" s="1156">
        <v>0.63</v>
      </c>
    </row>
    <row r="10907" spans="1:4" ht="11.85" hidden="1" customHeight="1" outlineLevel="4">
      <c r="A10907" s="1154" t="s">
        <v>17193</v>
      </c>
      <c r="B10907" s="1159" t="s">
        <v>17194</v>
      </c>
      <c r="C10907" s="1154" t="s">
        <v>3325</v>
      </c>
      <c r="D10907" s="1156">
        <v>68.599999999999994</v>
      </c>
    </row>
    <row r="10908" spans="1:4" ht="11.85" hidden="1" customHeight="1" outlineLevel="4">
      <c r="A10908" s="1154" t="s">
        <v>17195</v>
      </c>
      <c r="B10908" s="1159" t="s">
        <v>17196</v>
      </c>
      <c r="C10908" s="1154" t="s">
        <v>763</v>
      </c>
      <c r="D10908" s="1156">
        <v>0.78</v>
      </c>
    </row>
    <row r="10909" spans="1:4" ht="11.85" hidden="1" customHeight="1" outlineLevel="4">
      <c r="A10909" s="1154" t="s">
        <v>17197</v>
      </c>
      <c r="B10909" s="1159" t="s">
        <v>17198</v>
      </c>
      <c r="C10909" s="1154" t="s">
        <v>3325</v>
      </c>
      <c r="D10909" s="1156">
        <v>86.73</v>
      </c>
    </row>
    <row r="10910" spans="1:4" ht="11.85" hidden="1" customHeight="1" outlineLevel="4">
      <c r="A10910" s="1154" t="s">
        <v>17199</v>
      </c>
      <c r="B10910" s="1159" t="s">
        <v>17200</v>
      </c>
      <c r="C10910" s="1154" t="s">
        <v>3325</v>
      </c>
      <c r="D10910" s="1156">
        <v>69.53</v>
      </c>
    </row>
    <row r="10911" spans="1:4" ht="11.85" hidden="1" customHeight="1" outlineLevel="4">
      <c r="A10911" s="1154" t="s">
        <v>17201</v>
      </c>
      <c r="B10911" s="1159" t="s">
        <v>17202</v>
      </c>
      <c r="C10911" s="1154" t="s">
        <v>763</v>
      </c>
      <c r="D10911" s="1156">
        <v>0.93</v>
      </c>
    </row>
    <row r="10912" spans="1:4" ht="11.85" hidden="1" customHeight="1" outlineLevel="4">
      <c r="A10912" s="1154" t="s">
        <v>17203</v>
      </c>
      <c r="B10912" s="1159" t="s">
        <v>17204</v>
      </c>
      <c r="C10912" s="1154" t="s">
        <v>763</v>
      </c>
      <c r="D10912" s="1156">
        <v>9.2899999999999991</v>
      </c>
    </row>
    <row r="10913" spans="1:4" ht="11.85" hidden="1" customHeight="1" outlineLevel="4">
      <c r="A10913" s="1154" t="s">
        <v>17205</v>
      </c>
      <c r="B10913" s="1159" t="s">
        <v>17206</v>
      </c>
      <c r="C10913" s="1154" t="s">
        <v>763</v>
      </c>
      <c r="D10913" s="1156">
        <v>5.66</v>
      </c>
    </row>
    <row r="10914" spans="1:4" ht="11.85" hidden="1" customHeight="1" outlineLevel="4">
      <c r="A10914" s="1154" t="s">
        <v>17207</v>
      </c>
      <c r="B10914" s="1159" t="s">
        <v>17208</v>
      </c>
      <c r="C10914" s="1154" t="s">
        <v>763</v>
      </c>
      <c r="D10914" s="1156">
        <v>5.7</v>
      </c>
    </row>
    <row r="10915" spans="1:4" ht="11.85" hidden="1" customHeight="1" outlineLevel="3" collapsed="1">
      <c r="A10915" s="1140"/>
      <c r="B10915" s="1145" t="s">
        <v>17209</v>
      </c>
      <c r="C10915" s="1140"/>
      <c r="D10915" s="1141">
        <v>46.31</v>
      </c>
    </row>
    <row r="10916" spans="1:4" ht="22.35" hidden="1" customHeight="1" outlineLevel="4">
      <c r="A10916" s="1154" t="s">
        <v>17210</v>
      </c>
      <c r="B10916" s="1159" t="s">
        <v>17211</v>
      </c>
      <c r="C10916" s="1154" t="s">
        <v>763</v>
      </c>
      <c r="D10916" s="1156">
        <v>3.23</v>
      </c>
    </row>
    <row r="10917" spans="1:4" ht="22.35" hidden="1" customHeight="1" outlineLevel="4">
      <c r="A10917" s="1154" t="s">
        <v>17212</v>
      </c>
      <c r="B10917" s="1159" t="s">
        <v>17213</v>
      </c>
      <c r="C10917" s="1154" t="s">
        <v>763</v>
      </c>
      <c r="D10917" s="1156">
        <v>4.25</v>
      </c>
    </row>
    <row r="10918" spans="1:4" ht="11.85" hidden="1" customHeight="1" outlineLevel="4">
      <c r="A10918" s="1154" t="s">
        <v>17214</v>
      </c>
      <c r="B10918" s="1159" t="s">
        <v>17215</v>
      </c>
      <c r="C10918" s="1154" t="s">
        <v>763</v>
      </c>
      <c r="D10918" s="1156">
        <v>18.41</v>
      </c>
    </row>
    <row r="10919" spans="1:4" ht="11.85" hidden="1" customHeight="1" outlineLevel="4">
      <c r="A10919" s="1154" t="s">
        <v>17216</v>
      </c>
      <c r="B10919" s="1159" t="s">
        <v>17217</v>
      </c>
      <c r="C10919" s="1154" t="s">
        <v>763</v>
      </c>
      <c r="D10919" s="1156">
        <v>46.31</v>
      </c>
    </row>
    <row r="10920" spans="1:4" ht="11.85" hidden="1" customHeight="1" outlineLevel="4">
      <c r="A10920" s="1154" t="s">
        <v>17218</v>
      </c>
      <c r="B10920" s="1159" t="s">
        <v>17219</v>
      </c>
      <c r="C10920" s="1154" t="s">
        <v>763</v>
      </c>
      <c r="D10920" s="1156">
        <v>18.190000000000001</v>
      </c>
    </row>
    <row r="10921" spans="1:4" ht="11.85" hidden="1" customHeight="1" outlineLevel="4">
      <c r="A10921" s="1154" t="s">
        <v>17220</v>
      </c>
      <c r="B10921" s="1159" t="s">
        <v>17221</v>
      </c>
      <c r="C10921" s="1154" t="s">
        <v>763</v>
      </c>
      <c r="D10921" s="1156">
        <v>6.68</v>
      </c>
    </row>
    <row r="10922" spans="1:4" ht="11.85" hidden="1" customHeight="1" outlineLevel="4">
      <c r="A10922" s="1154" t="s">
        <v>17222</v>
      </c>
      <c r="B10922" s="1159" t="s">
        <v>17223</v>
      </c>
      <c r="C10922" s="1154" t="s">
        <v>2156</v>
      </c>
      <c r="D10922" s="1156">
        <v>6.6</v>
      </c>
    </row>
    <row r="10923" spans="1:4" ht="11.85" hidden="1" customHeight="1" outlineLevel="3" collapsed="1">
      <c r="A10923" s="1140"/>
      <c r="B10923" s="1145" t="s">
        <v>17224</v>
      </c>
      <c r="C10923" s="1140"/>
      <c r="D10923" s="1141">
        <v>94.64</v>
      </c>
    </row>
    <row r="10924" spans="1:4" ht="11.85" hidden="1" customHeight="1" outlineLevel="4">
      <c r="A10924" s="1154" t="s">
        <v>17225</v>
      </c>
      <c r="B10924" s="1159" t="s">
        <v>17226</v>
      </c>
      <c r="C10924" s="1154" t="s">
        <v>2156</v>
      </c>
      <c r="D10924" s="1156">
        <v>82.01</v>
      </c>
    </row>
    <row r="10925" spans="1:4" ht="11.85" hidden="1" customHeight="1" outlineLevel="4">
      <c r="A10925" s="1154" t="s">
        <v>17227</v>
      </c>
      <c r="B10925" s="1159" t="s">
        <v>17228</v>
      </c>
      <c r="C10925" s="1154" t="s">
        <v>2156</v>
      </c>
      <c r="D10925" s="1156">
        <v>94.64</v>
      </c>
    </row>
    <row r="10926" spans="1:4" ht="11.85" hidden="1" customHeight="1" outlineLevel="4">
      <c r="A10926" s="1154" t="s">
        <v>17229</v>
      </c>
      <c r="B10926" s="1159" t="s">
        <v>17230</v>
      </c>
      <c r="C10926" s="1154" t="s">
        <v>2156</v>
      </c>
      <c r="D10926" s="1156">
        <v>88.35</v>
      </c>
    </row>
    <row r="10927" spans="1:4" ht="11.85" hidden="1" customHeight="1" outlineLevel="4">
      <c r="A10927" s="1154" t="s">
        <v>17231</v>
      </c>
      <c r="B10927" s="1159" t="s">
        <v>17232</v>
      </c>
      <c r="C10927" s="1154" t="s">
        <v>2156</v>
      </c>
      <c r="D10927" s="1156">
        <v>89.4</v>
      </c>
    </row>
    <row r="10928" spans="1:4" ht="11.85" hidden="1" customHeight="1" outlineLevel="3" collapsed="1">
      <c r="A10928" s="1140"/>
      <c r="B10928" s="1145" t="s">
        <v>17233</v>
      </c>
      <c r="C10928" s="1140"/>
      <c r="D10928" s="1141">
        <v>149.26</v>
      </c>
    </row>
    <row r="10929" spans="1:4" ht="11.85" hidden="1" customHeight="1" outlineLevel="4">
      <c r="A10929" s="1154" t="s">
        <v>17234</v>
      </c>
      <c r="B10929" s="1159" t="s">
        <v>17235</v>
      </c>
      <c r="C10929" s="1154" t="s">
        <v>763</v>
      </c>
      <c r="D10929" s="1156">
        <v>22.91</v>
      </c>
    </row>
    <row r="10930" spans="1:4" ht="11.85" hidden="1" customHeight="1" outlineLevel="4">
      <c r="A10930" s="1154" t="s">
        <v>17236</v>
      </c>
      <c r="B10930" s="1159" t="s">
        <v>17237</v>
      </c>
      <c r="C10930" s="1154" t="s">
        <v>763</v>
      </c>
      <c r="D10930" s="1156">
        <v>68.5</v>
      </c>
    </row>
    <row r="10931" spans="1:4" ht="22.35" hidden="1" customHeight="1" outlineLevel="4">
      <c r="A10931" s="1154" t="s">
        <v>17238</v>
      </c>
      <c r="B10931" s="1159" t="s">
        <v>17239</v>
      </c>
      <c r="C10931" s="1154" t="s">
        <v>763</v>
      </c>
      <c r="D10931" s="1156">
        <v>81.209999999999994</v>
      </c>
    </row>
    <row r="10932" spans="1:4" ht="11.85" hidden="1" customHeight="1" outlineLevel="4">
      <c r="A10932" s="1154" t="s">
        <v>17240</v>
      </c>
      <c r="B10932" s="1159" t="s">
        <v>17241</v>
      </c>
      <c r="C10932" s="1154" t="s">
        <v>763</v>
      </c>
      <c r="D10932" s="1156">
        <v>29.45</v>
      </c>
    </row>
    <row r="10933" spans="1:4" ht="11.85" hidden="1" customHeight="1" outlineLevel="4">
      <c r="A10933" s="1154" t="s">
        <v>17242</v>
      </c>
      <c r="B10933" s="1159" t="s">
        <v>17243</v>
      </c>
      <c r="C10933" s="1154" t="s">
        <v>763</v>
      </c>
      <c r="D10933" s="1156">
        <v>29.89</v>
      </c>
    </row>
    <row r="10934" spans="1:4" ht="11.85" hidden="1" customHeight="1" outlineLevel="4">
      <c r="A10934" s="1154" t="s">
        <v>17244</v>
      </c>
      <c r="B10934" s="1159" t="s">
        <v>17245</v>
      </c>
      <c r="C10934" s="1154" t="s">
        <v>2156</v>
      </c>
      <c r="D10934" s="1156">
        <v>84.18</v>
      </c>
    </row>
    <row r="10935" spans="1:4" ht="11.85" hidden="1" customHeight="1" outlineLevel="4">
      <c r="A10935" s="1154" t="s">
        <v>17246</v>
      </c>
      <c r="B10935" s="1159" t="s">
        <v>17247</v>
      </c>
      <c r="C10935" s="1154" t="s">
        <v>2156</v>
      </c>
      <c r="D10935" s="1156">
        <v>149.26</v>
      </c>
    </row>
    <row r="10936" spans="1:4" ht="11.85" hidden="1" customHeight="1" outlineLevel="1" collapsed="1">
      <c r="A10936" s="1140"/>
      <c r="B10936" s="1142" t="s">
        <v>17248</v>
      </c>
      <c r="C10936" s="1140"/>
      <c r="D10936" s="1141">
        <v>34.83</v>
      </c>
    </row>
    <row r="10937" spans="1:4" ht="11.85" hidden="1" customHeight="1" outlineLevel="2">
      <c r="A10937" s="1154" t="s">
        <v>17249</v>
      </c>
      <c r="B10937" s="1157" t="s">
        <v>17250</v>
      </c>
      <c r="C10937" s="1154" t="s">
        <v>763</v>
      </c>
      <c r="D10937" s="1156">
        <v>9.93</v>
      </c>
    </row>
    <row r="10938" spans="1:4" ht="11.85" hidden="1" customHeight="1" outlineLevel="2">
      <c r="A10938" s="1154" t="s">
        <v>17251</v>
      </c>
      <c r="B10938" s="1157" t="s">
        <v>17252</v>
      </c>
      <c r="C10938" s="1154" t="s">
        <v>763</v>
      </c>
      <c r="D10938" s="1156">
        <v>9.93</v>
      </c>
    </row>
    <row r="10939" spans="1:4" ht="11.85" hidden="1" customHeight="1" outlineLevel="2">
      <c r="A10939" s="1154" t="s">
        <v>17253</v>
      </c>
      <c r="B10939" s="1157" t="s">
        <v>17254</v>
      </c>
      <c r="C10939" s="1154" t="s">
        <v>763</v>
      </c>
      <c r="D10939" s="1156">
        <v>10.66</v>
      </c>
    </row>
    <row r="10940" spans="1:4" ht="11.85" hidden="1" customHeight="1" outlineLevel="2">
      <c r="A10940" s="1154" t="s">
        <v>17255</v>
      </c>
      <c r="B10940" s="1157" t="s">
        <v>17256</v>
      </c>
      <c r="C10940" s="1154" t="s">
        <v>763</v>
      </c>
      <c r="D10940" s="1156">
        <v>12.51</v>
      </c>
    </row>
    <row r="10941" spans="1:4" ht="11.85" hidden="1" customHeight="1" outlineLevel="2">
      <c r="A10941" s="1154" t="s">
        <v>17257</v>
      </c>
      <c r="B10941" s="1157" t="s">
        <v>17258</v>
      </c>
      <c r="C10941" s="1154" t="s">
        <v>763</v>
      </c>
      <c r="D10941" s="1156">
        <v>15.43</v>
      </c>
    </row>
    <row r="10942" spans="1:4" ht="11.85" hidden="1" customHeight="1" outlineLevel="2">
      <c r="A10942" s="1154" t="s">
        <v>17259</v>
      </c>
      <c r="B10942" s="1157" t="s">
        <v>17260</v>
      </c>
      <c r="C10942" s="1154" t="s">
        <v>763</v>
      </c>
      <c r="D10942" s="1156">
        <v>15.43</v>
      </c>
    </row>
    <row r="10943" spans="1:4" ht="11.85" hidden="1" customHeight="1" outlineLevel="2">
      <c r="A10943" s="1154" t="s">
        <v>17261</v>
      </c>
      <c r="B10943" s="1157" t="s">
        <v>17262</v>
      </c>
      <c r="C10943" s="1154" t="s">
        <v>763</v>
      </c>
      <c r="D10943" s="1156">
        <v>16.649999999999999</v>
      </c>
    </row>
    <row r="10944" spans="1:4" ht="11.85" hidden="1" customHeight="1" outlineLevel="2">
      <c r="A10944" s="1154" t="s">
        <v>17263</v>
      </c>
      <c r="B10944" s="1157" t="s">
        <v>17264</v>
      </c>
      <c r="C10944" s="1154" t="s">
        <v>763</v>
      </c>
      <c r="D10944" s="1156">
        <v>19.77</v>
      </c>
    </row>
    <row r="10945" spans="1:4" ht="11.85" hidden="1" customHeight="1" outlineLevel="2">
      <c r="A10945" s="1154" t="s">
        <v>17265</v>
      </c>
      <c r="B10945" s="1157" t="s">
        <v>17266</v>
      </c>
      <c r="C10945" s="1154" t="s">
        <v>763</v>
      </c>
      <c r="D10945" s="1156">
        <v>10.76</v>
      </c>
    </row>
    <row r="10946" spans="1:4" ht="11.85" hidden="1" customHeight="1" outlineLevel="2">
      <c r="A10946" s="1154" t="s">
        <v>17267</v>
      </c>
      <c r="B10946" s="1157" t="s">
        <v>17268</v>
      </c>
      <c r="C10946" s="1154" t="s">
        <v>763</v>
      </c>
      <c r="D10946" s="1156">
        <v>10.76</v>
      </c>
    </row>
    <row r="10947" spans="1:4" ht="11.85" hidden="1" customHeight="1" outlineLevel="2">
      <c r="A10947" s="1154" t="s">
        <v>17269</v>
      </c>
      <c r="B10947" s="1157" t="s">
        <v>17270</v>
      </c>
      <c r="C10947" s="1154" t="s">
        <v>763</v>
      </c>
      <c r="D10947" s="1156">
        <v>11.58</v>
      </c>
    </row>
    <row r="10948" spans="1:4" ht="11.85" hidden="1" customHeight="1" outlineLevel="2">
      <c r="A10948" s="1154" t="s">
        <v>17271</v>
      </c>
      <c r="B10948" s="1157" t="s">
        <v>17272</v>
      </c>
      <c r="C10948" s="1154" t="s">
        <v>763</v>
      </c>
      <c r="D10948" s="1156">
        <v>13.65</v>
      </c>
    </row>
    <row r="10949" spans="1:4" ht="11.85" hidden="1" customHeight="1" outlineLevel="2">
      <c r="A10949" s="1154" t="s">
        <v>17273</v>
      </c>
      <c r="B10949" s="1157" t="s">
        <v>17274</v>
      </c>
      <c r="C10949" s="1154" t="s">
        <v>763</v>
      </c>
      <c r="D10949" s="1156">
        <v>16.8</v>
      </c>
    </row>
    <row r="10950" spans="1:4" ht="11.85" hidden="1" customHeight="1" outlineLevel="2">
      <c r="A10950" s="1154" t="s">
        <v>17275</v>
      </c>
      <c r="B10950" s="1157" t="s">
        <v>17276</v>
      </c>
      <c r="C10950" s="1154" t="s">
        <v>763</v>
      </c>
      <c r="D10950" s="1156">
        <v>16.8</v>
      </c>
    </row>
    <row r="10951" spans="1:4" ht="11.85" hidden="1" customHeight="1" outlineLevel="2">
      <c r="A10951" s="1154" t="s">
        <v>17277</v>
      </c>
      <c r="B10951" s="1157" t="s">
        <v>17278</v>
      </c>
      <c r="C10951" s="1154" t="s">
        <v>763</v>
      </c>
      <c r="D10951" s="1156">
        <v>18.16</v>
      </c>
    </row>
    <row r="10952" spans="1:4" ht="11.85" hidden="1" customHeight="1" outlineLevel="2">
      <c r="A10952" s="1154" t="s">
        <v>17279</v>
      </c>
      <c r="B10952" s="1157" t="s">
        <v>17280</v>
      </c>
      <c r="C10952" s="1154" t="s">
        <v>763</v>
      </c>
      <c r="D10952" s="1156">
        <v>21.65</v>
      </c>
    </row>
    <row r="10953" spans="1:4" ht="11.85" hidden="1" customHeight="1" outlineLevel="2">
      <c r="A10953" s="1154" t="s">
        <v>17281</v>
      </c>
      <c r="B10953" s="1157" t="s">
        <v>17282</v>
      </c>
      <c r="C10953" s="1154" t="s">
        <v>763</v>
      </c>
      <c r="D10953" s="1156">
        <v>0.48</v>
      </c>
    </row>
    <row r="10954" spans="1:4" ht="11.85" hidden="1" customHeight="1" outlineLevel="2">
      <c r="A10954" s="1154" t="s">
        <v>17283</v>
      </c>
      <c r="B10954" s="1157" t="s">
        <v>17284</v>
      </c>
      <c r="C10954" s="1154" t="s">
        <v>763</v>
      </c>
      <c r="D10954" s="1156">
        <v>1.33</v>
      </c>
    </row>
    <row r="10955" spans="1:4" ht="11.85" hidden="1" customHeight="1" outlineLevel="2">
      <c r="A10955" s="1154" t="s">
        <v>17285</v>
      </c>
      <c r="B10955" s="1157" t="s">
        <v>17286</v>
      </c>
      <c r="C10955" s="1154" t="s">
        <v>763</v>
      </c>
      <c r="D10955" s="1156">
        <v>0.23</v>
      </c>
    </row>
    <row r="10956" spans="1:4" ht="11.85" hidden="1" customHeight="1" outlineLevel="2">
      <c r="A10956" s="1154" t="s">
        <v>17287</v>
      </c>
      <c r="B10956" s="1157" t="s">
        <v>17288</v>
      </c>
      <c r="C10956" s="1154" t="s">
        <v>763</v>
      </c>
      <c r="D10956" s="1156">
        <v>0.12</v>
      </c>
    </row>
    <row r="10957" spans="1:4" ht="22.35" hidden="1" customHeight="1" outlineLevel="2">
      <c r="A10957" s="1154" t="s">
        <v>17289</v>
      </c>
      <c r="B10957" s="1157" t="s">
        <v>17290</v>
      </c>
      <c r="C10957" s="1154" t="s">
        <v>763</v>
      </c>
      <c r="D10957" s="1156">
        <v>34.83</v>
      </c>
    </row>
    <row r="10958" spans="1:4" ht="11.85" hidden="1" customHeight="1" outlineLevel="1" collapsed="1">
      <c r="A10958" s="1140"/>
      <c r="B10958" s="1142" t="s">
        <v>17291</v>
      </c>
      <c r="C10958" s="1140"/>
      <c r="D10958" s="1141">
        <v>100.45</v>
      </c>
    </row>
    <row r="10959" spans="1:4" ht="11.85" hidden="1" customHeight="1" outlineLevel="2" collapsed="1">
      <c r="A10959" s="1140"/>
      <c r="B10959" s="1143" t="s">
        <v>17292</v>
      </c>
      <c r="C10959" s="1140"/>
      <c r="D10959" s="1141">
        <v>25.54</v>
      </c>
    </row>
    <row r="10960" spans="1:4" ht="22.35" hidden="1" customHeight="1" outlineLevel="3">
      <c r="A10960" s="1154" t="s">
        <v>17293</v>
      </c>
      <c r="B10960" s="1158" t="s">
        <v>17294</v>
      </c>
      <c r="C10960" s="1154" t="s">
        <v>2156</v>
      </c>
      <c r="D10960" s="1156">
        <v>13.95</v>
      </c>
    </row>
    <row r="10961" spans="1:4" ht="22.35" hidden="1" customHeight="1" outlineLevel="3">
      <c r="A10961" s="1154" t="s">
        <v>17295</v>
      </c>
      <c r="B10961" s="1158" t="s">
        <v>17296</v>
      </c>
      <c r="C10961" s="1154" t="s">
        <v>2156</v>
      </c>
      <c r="D10961" s="1156">
        <v>14.58</v>
      </c>
    </row>
    <row r="10962" spans="1:4" ht="11.85" hidden="1" customHeight="1" outlineLevel="3">
      <c r="A10962" s="1154" t="s">
        <v>17297</v>
      </c>
      <c r="B10962" s="1158" t="s">
        <v>17298</v>
      </c>
      <c r="C10962" s="1154" t="s">
        <v>2156</v>
      </c>
      <c r="D10962" s="1156">
        <v>25.54</v>
      </c>
    </row>
    <row r="10963" spans="1:4" ht="22.35" hidden="1" customHeight="1" outlineLevel="3">
      <c r="A10963" s="1154" t="s">
        <v>17299</v>
      </c>
      <c r="B10963" s="1158" t="s">
        <v>17300</v>
      </c>
      <c r="C10963" s="1154" t="s">
        <v>2156</v>
      </c>
      <c r="D10963" s="1156">
        <v>17.309999999999999</v>
      </c>
    </row>
    <row r="10964" spans="1:4" ht="11.85" hidden="1" customHeight="1" outlineLevel="2" collapsed="1">
      <c r="A10964" s="1140"/>
      <c r="B10964" s="1143" t="s">
        <v>17301</v>
      </c>
      <c r="C10964" s="1140"/>
      <c r="D10964" s="1141">
        <v>25.55</v>
      </c>
    </row>
    <row r="10965" spans="1:4" ht="11.85" hidden="1" customHeight="1" outlineLevel="3">
      <c r="A10965" s="1154" t="s">
        <v>17302</v>
      </c>
      <c r="B10965" s="1158" t="s">
        <v>17303</v>
      </c>
      <c r="C10965" s="1154" t="s">
        <v>2156</v>
      </c>
      <c r="D10965" s="1156">
        <v>24.87</v>
      </c>
    </row>
    <row r="10966" spans="1:4" ht="22.35" hidden="1" customHeight="1" outlineLevel="3">
      <c r="A10966" s="1154" t="s">
        <v>17304</v>
      </c>
      <c r="B10966" s="1158" t="s">
        <v>17305</v>
      </c>
      <c r="C10966" s="1154" t="s">
        <v>2156</v>
      </c>
      <c r="D10966" s="1156">
        <v>13.4</v>
      </c>
    </row>
    <row r="10967" spans="1:4" ht="22.35" hidden="1" customHeight="1" outlineLevel="3">
      <c r="A10967" s="1154" t="s">
        <v>17306</v>
      </c>
      <c r="B10967" s="1158" t="s">
        <v>17307</v>
      </c>
      <c r="C10967" s="1154" t="s">
        <v>2156</v>
      </c>
      <c r="D10967" s="1156">
        <v>14.63</v>
      </c>
    </row>
    <row r="10968" spans="1:4" ht="11.85" hidden="1" customHeight="1" outlineLevel="3">
      <c r="A10968" s="1154" t="s">
        <v>17308</v>
      </c>
      <c r="B10968" s="1158" t="s">
        <v>17309</v>
      </c>
      <c r="C10968" s="1154" t="s">
        <v>2156</v>
      </c>
      <c r="D10968" s="1156">
        <v>5.73</v>
      </c>
    </row>
    <row r="10969" spans="1:4" ht="11.85" hidden="1" customHeight="1" outlineLevel="3">
      <c r="A10969" s="1154" t="s">
        <v>17310</v>
      </c>
      <c r="B10969" s="1158" t="s">
        <v>17311</v>
      </c>
      <c r="C10969" s="1154" t="s">
        <v>2156</v>
      </c>
      <c r="D10969" s="1156">
        <v>7.29</v>
      </c>
    </row>
    <row r="10970" spans="1:4" ht="11.85" hidden="1" customHeight="1" outlineLevel="3">
      <c r="A10970" s="1154" t="s">
        <v>17312</v>
      </c>
      <c r="B10970" s="1158" t="s">
        <v>17313</v>
      </c>
      <c r="C10970" s="1154" t="s">
        <v>2156</v>
      </c>
      <c r="D10970" s="1156">
        <v>25.55</v>
      </c>
    </row>
    <row r="10971" spans="1:4" ht="22.35" hidden="1" customHeight="1" outlineLevel="3">
      <c r="A10971" s="1154" t="s">
        <v>17314</v>
      </c>
      <c r="B10971" s="1158" t="s">
        <v>17315</v>
      </c>
      <c r="C10971" s="1154" t="s">
        <v>2156</v>
      </c>
      <c r="D10971" s="1156">
        <v>15.62</v>
      </c>
    </row>
    <row r="10972" spans="1:4" ht="11.85" hidden="1" customHeight="1" outlineLevel="2" collapsed="1">
      <c r="A10972" s="1140"/>
      <c r="B10972" s="1143" t="s">
        <v>17316</v>
      </c>
      <c r="C10972" s="1140"/>
      <c r="D10972" s="1141">
        <v>27.19</v>
      </c>
    </row>
    <row r="10973" spans="1:4" ht="22.35" hidden="1" customHeight="1" outlineLevel="3">
      <c r="A10973" s="1154" t="s">
        <v>17317</v>
      </c>
      <c r="B10973" s="1158" t="s">
        <v>17318</v>
      </c>
      <c r="C10973" s="1154" t="s">
        <v>2156</v>
      </c>
      <c r="D10973" s="1156">
        <v>27.19</v>
      </c>
    </row>
    <row r="10974" spans="1:4" ht="11.85" hidden="1" customHeight="1" outlineLevel="3">
      <c r="A10974" s="1154" t="s">
        <v>17319</v>
      </c>
      <c r="B10974" s="1158" t="s">
        <v>17320</v>
      </c>
      <c r="C10974" s="1154" t="s">
        <v>2156</v>
      </c>
      <c r="D10974" s="1156">
        <v>25.14</v>
      </c>
    </row>
    <row r="10975" spans="1:4" ht="22.35" hidden="1" customHeight="1" outlineLevel="3">
      <c r="A10975" s="1154" t="s">
        <v>17321</v>
      </c>
      <c r="B10975" s="1158" t="s">
        <v>17322</v>
      </c>
      <c r="C10975" s="1154" t="s">
        <v>2156</v>
      </c>
      <c r="D10975" s="1156">
        <v>13.4</v>
      </c>
    </row>
    <row r="10976" spans="1:4" ht="22.35" hidden="1" customHeight="1" outlineLevel="3">
      <c r="A10976" s="1154" t="s">
        <v>17323</v>
      </c>
      <c r="B10976" s="1158" t="s">
        <v>17324</v>
      </c>
      <c r="C10976" s="1154" t="s">
        <v>2156</v>
      </c>
      <c r="D10976" s="1156">
        <v>13.98</v>
      </c>
    </row>
    <row r="10977" spans="1:4" ht="11.85" hidden="1" customHeight="1" outlineLevel="3">
      <c r="A10977" s="1154" t="s">
        <v>17325</v>
      </c>
      <c r="B10977" s="1158" t="s">
        <v>17326</v>
      </c>
      <c r="C10977" s="1154" t="s">
        <v>2156</v>
      </c>
      <c r="D10977" s="1156">
        <v>5.73</v>
      </c>
    </row>
    <row r="10978" spans="1:4" ht="11.85" hidden="1" customHeight="1" outlineLevel="3">
      <c r="A10978" s="1154" t="s">
        <v>17327</v>
      </c>
      <c r="B10978" s="1158" t="s">
        <v>17328</v>
      </c>
      <c r="C10978" s="1154" t="s">
        <v>2156</v>
      </c>
      <c r="D10978" s="1156">
        <v>7.15</v>
      </c>
    </row>
    <row r="10979" spans="1:4" ht="11.85" hidden="1" customHeight="1" outlineLevel="3">
      <c r="A10979" s="1154" t="s">
        <v>17329</v>
      </c>
      <c r="B10979" s="1158" t="s">
        <v>17330</v>
      </c>
      <c r="C10979" s="1154" t="s">
        <v>2156</v>
      </c>
      <c r="D10979" s="1156">
        <v>25.55</v>
      </c>
    </row>
    <row r="10980" spans="1:4" ht="22.35" hidden="1" customHeight="1" outlineLevel="3">
      <c r="A10980" s="1154" t="s">
        <v>17331</v>
      </c>
      <c r="B10980" s="1158" t="s">
        <v>17332</v>
      </c>
      <c r="C10980" s="1154" t="s">
        <v>2156</v>
      </c>
      <c r="D10980" s="1156">
        <v>15.35</v>
      </c>
    </row>
    <row r="10981" spans="1:4" ht="11.85" hidden="1" customHeight="1" outlineLevel="2" collapsed="1">
      <c r="A10981" s="1140"/>
      <c r="B10981" s="1143" t="s">
        <v>17333</v>
      </c>
      <c r="C10981" s="1140"/>
      <c r="D10981" s="1141">
        <v>40.86</v>
      </c>
    </row>
    <row r="10982" spans="1:4" ht="22.35" hidden="1" customHeight="1" outlineLevel="3">
      <c r="A10982" s="1154" t="s">
        <v>17334</v>
      </c>
      <c r="B10982" s="1158" t="s">
        <v>17335</v>
      </c>
      <c r="C10982" s="1154" t="s">
        <v>2156</v>
      </c>
      <c r="D10982" s="1156">
        <v>27.19</v>
      </c>
    </row>
    <row r="10983" spans="1:4" ht="11.85" hidden="1" customHeight="1" outlineLevel="3">
      <c r="A10983" s="1154" t="s">
        <v>17336</v>
      </c>
      <c r="B10983" s="1158" t="s">
        <v>17337</v>
      </c>
      <c r="C10983" s="1154" t="s">
        <v>2156</v>
      </c>
      <c r="D10983" s="1156">
        <v>22.02</v>
      </c>
    </row>
    <row r="10984" spans="1:4" ht="22.35" hidden="1" customHeight="1" outlineLevel="3">
      <c r="A10984" s="1154" t="s">
        <v>17338</v>
      </c>
      <c r="B10984" s="1158" t="s">
        <v>17339</v>
      </c>
      <c r="C10984" s="1154" t="s">
        <v>2156</v>
      </c>
      <c r="D10984" s="1156">
        <v>13.41</v>
      </c>
    </row>
    <row r="10985" spans="1:4" ht="22.35" hidden="1" customHeight="1" outlineLevel="3">
      <c r="A10985" s="1154" t="s">
        <v>17340</v>
      </c>
      <c r="B10985" s="1158" t="s">
        <v>17341</v>
      </c>
      <c r="C10985" s="1154" t="s">
        <v>2156</v>
      </c>
      <c r="D10985" s="1156">
        <v>13.13</v>
      </c>
    </row>
    <row r="10986" spans="1:4" ht="11.85" hidden="1" customHeight="1" outlineLevel="3">
      <c r="A10986" s="1154" t="s">
        <v>17342</v>
      </c>
      <c r="B10986" s="1158" t="s">
        <v>17343</v>
      </c>
      <c r="C10986" s="1154" t="s">
        <v>2156</v>
      </c>
      <c r="D10986" s="1156">
        <v>5.73</v>
      </c>
    </row>
    <row r="10987" spans="1:4" ht="11.85" hidden="1" customHeight="1" outlineLevel="3">
      <c r="A10987" s="1154" t="s">
        <v>17344</v>
      </c>
      <c r="B10987" s="1158" t="s">
        <v>17345</v>
      </c>
      <c r="C10987" s="1154" t="s">
        <v>2156</v>
      </c>
      <c r="D10987" s="1156">
        <v>6.11</v>
      </c>
    </row>
    <row r="10988" spans="1:4" ht="11.85" hidden="1" customHeight="1" outlineLevel="3">
      <c r="A10988" s="1154" t="s">
        <v>17346</v>
      </c>
      <c r="B10988" s="1158" t="s">
        <v>17347</v>
      </c>
      <c r="C10988" s="1154" t="s">
        <v>2156</v>
      </c>
      <c r="D10988" s="1156">
        <v>25.55</v>
      </c>
    </row>
    <row r="10989" spans="1:4" ht="22.35" hidden="1" customHeight="1" outlineLevel="3">
      <c r="A10989" s="1154" t="s">
        <v>17348</v>
      </c>
      <c r="B10989" s="1158" t="s">
        <v>17349</v>
      </c>
      <c r="C10989" s="1154" t="s">
        <v>2156</v>
      </c>
      <c r="D10989" s="1156">
        <v>19.510000000000002</v>
      </c>
    </row>
    <row r="10990" spans="1:4" ht="22.35" hidden="1" customHeight="1" outlineLevel="3">
      <c r="A10990" s="1154" t="s">
        <v>17350</v>
      </c>
      <c r="B10990" s="1158" t="s">
        <v>17351</v>
      </c>
      <c r="C10990" s="1154" t="s">
        <v>2156</v>
      </c>
      <c r="D10990" s="1156">
        <v>40.86</v>
      </c>
    </row>
    <row r="10991" spans="1:4" ht="11.85" hidden="1" customHeight="1" outlineLevel="2" collapsed="1">
      <c r="A10991" s="1140"/>
      <c r="B10991" s="1143" t="s">
        <v>17352</v>
      </c>
      <c r="C10991" s="1140"/>
      <c r="D10991" s="1141">
        <v>54.22</v>
      </c>
    </row>
    <row r="10992" spans="1:4" ht="22.35" hidden="1" customHeight="1" outlineLevel="3">
      <c r="A10992" s="1154" t="s">
        <v>17353</v>
      </c>
      <c r="B10992" s="1158" t="s">
        <v>17354</v>
      </c>
      <c r="C10992" s="1154" t="s">
        <v>2156</v>
      </c>
      <c r="D10992" s="1156">
        <v>27.75</v>
      </c>
    </row>
    <row r="10993" spans="1:4" ht="11.85" hidden="1" customHeight="1" outlineLevel="3">
      <c r="A10993" s="1154" t="s">
        <v>17355</v>
      </c>
      <c r="B10993" s="1158" t="s">
        <v>17356</v>
      </c>
      <c r="C10993" s="1154" t="s">
        <v>2156</v>
      </c>
      <c r="D10993" s="1156">
        <v>22.49</v>
      </c>
    </row>
    <row r="10994" spans="1:4" ht="22.35" hidden="1" customHeight="1" outlineLevel="3">
      <c r="A10994" s="1154" t="s">
        <v>17357</v>
      </c>
      <c r="B10994" s="1158" t="s">
        <v>17358</v>
      </c>
      <c r="C10994" s="1154" t="s">
        <v>2156</v>
      </c>
      <c r="D10994" s="1156">
        <v>12.45</v>
      </c>
    </row>
    <row r="10995" spans="1:4" ht="22.35" hidden="1" customHeight="1" outlineLevel="3">
      <c r="A10995" s="1154" t="s">
        <v>17359</v>
      </c>
      <c r="B10995" s="1158" t="s">
        <v>17360</v>
      </c>
      <c r="C10995" s="1154" t="s">
        <v>2156</v>
      </c>
      <c r="D10995" s="1156">
        <v>13.21</v>
      </c>
    </row>
    <row r="10996" spans="1:4" ht="11.85" hidden="1" customHeight="1" outlineLevel="3">
      <c r="A10996" s="1154" t="s">
        <v>17361</v>
      </c>
      <c r="B10996" s="1158" t="s">
        <v>17362</v>
      </c>
      <c r="C10996" s="1154" t="s">
        <v>2156</v>
      </c>
      <c r="D10996" s="1156">
        <v>5.57</v>
      </c>
    </row>
    <row r="10997" spans="1:4" ht="11.85" hidden="1" customHeight="1" outlineLevel="3">
      <c r="A10997" s="1154" t="s">
        <v>17363</v>
      </c>
      <c r="B10997" s="1158" t="s">
        <v>17364</v>
      </c>
      <c r="C10997" s="1154" t="s">
        <v>2156</v>
      </c>
      <c r="D10997" s="1156">
        <v>5.88</v>
      </c>
    </row>
    <row r="10998" spans="1:4" ht="11.85" hidden="1" customHeight="1" outlineLevel="3">
      <c r="A10998" s="1154" t="s">
        <v>17365</v>
      </c>
      <c r="B10998" s="1158" t="s">
        <v>17366</v>
      </c>
      <c r="C10998" s="1154" t="s">
        <v>2156</v>
      </c>
      <c r="D10998" s="1156">
        <v>26.07</v>
      </c>
    </row>
    <row r="10999" spans="1:4" ht="11.85" hidden="1" customHeight="1" outlineLevel="3">
      <c r="A10999" s="1154" t="s">
        <v>17367</v>
      </c>
      <c r="B10999" s="1158" t="s">
        <v>17368</v>
      </c>
      <c r="C10999" s="1154" t="s">
        <v>2156</v>
      </c>
      <c r="D10999" s="1156">
        <v>54.22</v>
      </c>
    </row>
    <row r="11000" spans="1:4" ht="22.35" hidden="1" customHeight="1" outlineLevel="3">
      <c r="A11000" s="1154" t="s">
        <v>17369</v>
      </c>
      <c r="B11000" s="1158" t="s">
        <v>17370</v>
      </c>
      <c r="C11000" s="1154" t="s">
        <v>2156</v>
      </c>
      <c r="D11000" s="1156">
        <v>15.41</v>
      </c>
    </row>
    <row r="11001" spans="1:4" ht="22.35" hidden="1" customHeight="1" outlineLevel="3">
      <c r="A11001" s="1154" t="s">
        <v>17371</v>
      </c>
      <c r="B11001" s="1158" t="s">
        <v>17372</v>
      </c>
      <c r="C11001" s="1154" t="s">
        <v>2156</v>
      </c>
      <c r="D11001" s="1156">
        <v>41.69</v>
      </c>
    </row>
    <row r="11002" spans="1:4" ht="11.85" hidden="1" customHeight="1" outlineLevel="2" collapsed="1">
      <c r="A11002" s="1140"/>
      <c r="B11002" s="1143" t="s">
        <v>17373</v>
      </c>
      <c r="C11002" s="1140"/>
      <c r="D11002" s="1141">
        <v>48.78</v>
      </c>
    </row>
    <row r="11003" spans="1:4" ht="22.35" hidden="1" customHeight="1" outlineLevel="3">
      <c r="A11003" s="1154" t="s">
        <v>17374</v>
      </c>
      <c r="B11003" s="1158" t="s">
        <v>17375</v>
      </c>
      <c r="C11003" s="1154" t="s">
        <v>2156</v>
      </c>
      <c r="D11003" s="1156">
        <v>21.36</v>
      </c>
    </row>
    <row r="11004" spans="1:4" ht="11.85" hidden="1" customHeight="1" outlineLevel="3">
      <c r="A11004" s="1154" t="s">
        <v>17376</v>
      </c>
      <c r="B11004" s="1158" t="s">
        <v>17377</v>
      </c>
      <c r="C11004" s="1154" t="s">
        <v>2156</v>
      </c>
      <c r="D11004" s="1156">
        <v>8.14</v>
      </c>
    </row>
    <row r="11005" spans="1:4" ht="22.35" hidden="1" customHeight="1" outlineLevel="3">
      <c r="A11005" s="1154" t="s">
        <v>17378</v>
      </c>
      <c r="B11005" s="1158" t="s">
        <v>17379</v>
      </c>
      <c r="C11005" s="1154" t="s">
        <v>2156</v>
      </c>
      <c r="D11005" s="1156">
        <v>48.78</v>
      </c>
    </row>
    <row r="11006" spans="1:4" ht="11.85" hidden="1" customHeight="1" outlineLevel="2" collapsed="1">
      <c r="A11006" s="1140"/>
      <c r="B11006" s="1143" t="s">
        <v>17380</v>
      </c>
      <c r="C11006" s="1140"/>
      <c r="D11006" s="1141">
        <v>58.36</v>
      </c>
    </row>
    <row r="11007" spans="1:4" ht="22.35" hidden="1" customHeight="1" outlineLevel="3">
      <c r="A11007" s="1154" t="s">
        <v>17381</v>
      </c>
      <c r="B11007" s="1158" t="s">
        <v>17382</v>
      </c>
      <c r="C11007" s="1154" t="s">
        <v>2156</v>
      </c>
      <c r="D11007" s="1156">
        <v>25.55</v>
      </c>
    </row>
    <row r="11008" spans="1:4" ht="22.35" hidden="1" customHeight="1" outlineLevel="3">
      <c r="A11008" s="1154" t="s">
        <v>17383</v>
      </c>
      <c r="B11008" s="1158" t="s">
        <v>17384</v>
      </c>
      <c r="C11008" s="1154" t="s">
        <v>2156</v>
      </c>
      <c r="D11008" s="1156">
        <v>58.36</v>
      </c>
    </row>
    <row r="11009" spans="1:4" ht="11.85" hidden="1" customHeight="1" outlineLevel="2" collapsed="1">
      <c r="A11009" s="1140"/>
      <c r="B11009" s="1143" t="s">
        <v>17385</v>
      </c>
      <c r="C11009" s="1140"/>
      <c r="D11009" s="1141">
        <v>66.7</v>
      </c>
    </row>
    <row r="11010" spans="1:4" ht="22.35" hidden="1" customHeight="1" outlineLevel="3">
      <c r="A11010" s="1154" t="s">
        <v>17386</v>
      </c>
      <c r="B11010" s="1158" t="s">
        <v>17387</v>
      </c>
      <c r="C11010" s="1154" t="s">
        <v>2156</v>
      </c>
      <c r="D11010" s="1156">
        <v>29.18</v>
      </c>
    </row>
    <row r="11011" spans="1:4" ht="22.35" hidden="1" customHeight="1" outlineLevel="3">
      <c r="A11011" s="1154" t="s">
        <v>17388</v>
      </c>
      <c r="B11011" s="1158" t="s">
        <v>17389</v>
      </c>
      <c r="C11011" s="1154" t="s">
        <v>2156</v>
      </c>
      <c r="D11011" s="1156">
        <v>66.7</v>
      </c>
    </row>
    <row r="11012" spans="1:4" ht="11.85" hidden="1" customHeight="1" outlineLevel="2" collapsed="1">
      <c r="A11012" s="1140"/>
      <c r="B11012" s="1143" t="s">
        <v>17390</v>
      </c>
      <c r="C11012" s="1140"/>
      <c r="D11012" s="1141">
        <v>12.95</v>
      </c>
    </row>
    <row r="11013" spans="1:4" ht="22.35" hidden="1" customHeight="1" outlineLevel="3">
      <c r="A11013" s="1154" t="s">
        <v>17391</v>
      </c>
      <c r="B11013" s="1158" t="s">
        <v>17392</v>
      </c>
      <c r="C11013" s="1154" t="s">
        <v>763</v>
      </c>
      <c r="D11013" s="1156">
        <v>6.9</v>
      </c>
    </row>
    <row r="11014" spans="1:4" ht="11.85" hidden="1" customHeight="1" outlineLevel="3">
      <c r="A11014" s="1154" t="s">
        <v>17393</v>
      </c>
      <c r="B11014" s="1158" t="s">
        <v>17394</v>
      </c>
      <c r="C11014" s="1154" t="s">
        <v>763</v>
      </c>
      <c r="D11014" s="1156">
        <v>0.91</v>
      </c>
    </row>
    <row r="11015" spans="1:4" ht="11.85" hidden="1" customHeight="1" outlineLevel="3">
      <c r="A11015" s="1154" t="s">
        <v>17395</v>
      </c>
      <c r="B11015" s="1158" t="s">
        <v>17396</v>
      </c>
      <c r="C11015" s="1154" t="s">
        <v>2156</v>
      </c>
      <c r="D11015" s="1156">
        <v>12.95</v>
      </c>
    </row>
    <row r="11016" spans="1:4" ht="11.85" hidden="1" customHeight="1" outlineLevel="2">
      <c r="A11016" s="1140"/>
      <c r="B11016" s="1143" t="s">
        <v>17397</v>
      </c>
      <c r="C11016" s="1140"/>
      <c r="D11016" s="1141">
        <v>16.84</v>
      </c>
    </row>
    <row r="11017" spans="1:4" ht="11.85" hidden="1" customHeight="1" outlineLevel="3">
      <c r="A11017" s="1154" t="s">
        <v>17398</v>
      </c>
      <c r="B11017" s="1158" t="s">
        <v>17399</v>
      </c>
      <c r="C11017" s="1154" t="s">
        <v>2156</v>
      </c>
      <c r="D11017" s="1156">
        <v>1.91</v>
      </c>
    </row>
    <row r="11018" spans="1:4" ht="11.85" hidden="1" customHeight="1" outlineLevel="3">
      <c r="A11018" s="1154" t="s">
        <v>17400</v>
      </c>
      <c r="B11018" s="1158" t="s">
        <v>17401</v>
      </c>
      <c r="C11018" s="1154" t="s">
        <v>2156</v>
      </c>
      <c r="D11018" s="1156">
        <v>2.66</v>
      </c>
    </row>
    <row r="11019" spans="1:4" ht="11.85" hidden="1" customHeight="1" outlineLevel="3">
      <c r="A11019" s="1154" t="s">
        <v>17402</v>
      </c>
      <c r="B11019" s="1158" t="s">
        <v>17403</v>
      </c>
      <c r="C11019" s="1154" t="s">
        <v>2156</v>
      </c>
      <c r="D11019" s="1156">
        <v>2.65</v>
      </c>
    </row>
    <row r="11020" spans="1:4" ht="11.85" hidden="1" customHeight="1" outlineLevel="3">
      <c r="A11020" s="1154" t="s">
        <v>17404</v>
      </c>
      <c r="B11020" s="1158" t="s">
        <v>17405</v>
      </c>
      <c r="C11020" s="1154" t="s">
        <v>2156</v>
      </c>
      <c r="D11020" s="1156">
        <v>2.34</v>
      </c>
    </row>
    <row r="11021" spans="1:4" ht="11.85" hidden="1" customHeight="1" outlineLevel="3">
      <c r="A11021" s="1154" t="s">
        <v>17406</v>
      </c>
      <c r="B11021" s="1158" t="s">
        <v>17407</v>
      </c>
      <c r="C11021" s="1154" t="s">
        <v>763</v>
      </c>
      <c r="D11021" s="1156">
        <v>16.84</v>
      </c>
    </row>
    <row r="11022" spans="1:4" ht="11.85" hidden="1" customHeight="1" outlineLevel="3">
      <c r="A11022" s="1154" t="s">
        <v>17408</v>
      </c>
      <c r="B11022" s="1158" t="s">
        <v>17409</v>
      </c>
      <c r="C11022" s="1154" t="s">
        <v>763</v>
      </c>
      <c r="D11022" s="1156">
        <v>15.3</v>
      </c>
    </row>
    <row r="11023" spans="1:4" ht="11.85" hidden="1" customHeight="1" outlineLevel="2">
      <c r="A11023" s="1140"/>
      <c r="B11023" s="1143" t="s">
        <v>17410</v>
      </c>
      <c r="C11023" s="1140"/>
      <c r="D11023" s="1141">
        <v>72.42</v>
      </c>
    </row>
    <row r="11024" spans="1:4" ht="11.85" hidden="1" customHeight="1" outlineLevel="3">
      <c r="A11024" s="1154" t="s">
        <v>17411</v>
      </c>
      <c r="B11024" s="1158" t="s">
        <v>17412</v>
      </c>
      <c r="C11024" s="1154" t="s">
        <v>2156</v>
      </c>
      <c r="D11024" s="1156">
        <v>1.55</v>
      </c>
    </row>
    <row r="11025" spans="1:4" ht="11.85" hidden="1" customHeight="1" outlineLevel="3">
      <c r="A11025" s="1154" t="s">
        <v>17413</v>
      </c>
      <c r="B11025" s="1158" t="s">
        <v>17414</v>
      </c>
      <c r="C11025" s="1154" t="s">
        <v>2156</v>
      </c>
      <c r="D11025" s="1156">
        <v>1.1599999999999999</v>
      </c>
    </row>
    <row r="11026" spans="1:4" ht="11.85" hidden="1" customHeight="1" outlineLevel="3">
      <c r="A11026" s="1154" t="s">
        <v>17415</v>
      </c>
      <c r="B11026" s="1158" t="s">
        <v>17416</v>
      </c>
      <c r="C11026" s="1154" t="s">
        <v>3325</v>
      </c>
      <c r="D11026" s="1156">
        <v>20.48</v>
      </c>
    </row>
    <row r="11027" spans="1:4" ht="11.85" hidden="1" customHeight="1" outlineLevel="3">
      <c r="A11027" s="1154" t="s">
        <v>17417</v>
      </c>
      <c r="B11027" s="1158" t="s">
        <v>17418</v>
      </c>
      <c r="C11027" s="1154" t="s">
        <v>3325</v>
      </c>
      <c r="D11027" s="1156">
        <v>72.42</v>
      </c>
    </row>
    <row r="11028" spans="1:4" ht="11.85" hidden="1" customHeight="1" outlineLevel="2">
      <c r="A11028" s="1140"/>
      <c r="B11028" s="1143" t="s">
        <v>17419</v>
      </c>
      <c r="C11028" s="1140"/>
      <c r="D11028" s="1141">
        <v>100.45</v>
      </c>
    </row>
    <row r="11029" spans="1:4" ht="11.85" hidden="1" customHeight="1" outlineLevel="3">
      <c r="A11029" s="1140"/>
      <c r="B11029" s="1145" t="s">
        <v>17209</v>
      </c>
      <c r="C11029" s="1140"/>
      <c r="D11029" s="1141">
        <v>22.64</v>
      </c>
    </row>
    <row r="11030" spans="1:4" ht="11.85" hidden="1" customHeight="1" outlineLevel="4">
      <c r="A11030" s="1154" t="s">
        <v>17420</v>
      </c>
      <c r="B11030" s="1159" t="s">
        <v>17421</v>
      </c>
      <c r="C11030" s="1154" t="s">
        <v>763</v>
      </c>
      <c r="D11030" s="1156">
        <v>8.24</v>
      </c>
    </row>
    <row r="11031" spans="1:4" ht="11.85" hidden="1" customHeight="1" outlineLevel="4">
      <c r="A11031" s="1154" t="s">
        <v>17422</v>
      </c>
      <c r="B11031" s="1159" t="s">
        <v>17423</v>
      </c>
      <c r="C11031" s="1154" t="s">
        <v>763</v>
      </c>
      <c r="D11031" s="1156">
        <v>6.5</v>
      </c>
    </row>
    <row r="11032" spans="1:4" ht="11.85" hidden="1" customHeight="1" outlineLevel="4">
      <c r="A11032" s="1154" t="s">
        <v>17424</v>
      </c>
      <c r="B11032" s="1159" t="s">
        <v>17425</v>
      </c>
      <c r="C11032" s="1154" t="s">
        <v>2156</v>
      </c>
      <c r="D11032" s="1156">
        <v>5.44</v>
      </c>
    </row>
    <row r="11033" spans="1:4" ht="11.85" hidden="1" customHeight="1" outlineLevel="4">
      <c r="A11033" s="1154" t="s">
        <v>17426</v>
      </c>
      <c r="B11033" s="1159" t="s">
        <v>17427</v>
      </c>
      <c r="C11033" s="1154" t="s">
        <v>2156</v>
      </c>
      <c r="D11033" s="1156">
        <v>5.44</v>
      </c>
    </row>
    <row r="11034" spans="1:4" ht="11.85" hidden="1" customHeight="1" outlineLevel="4">
      <c r="A11034" s="1154" t="s">
        <v>17428</v>
      </c>
      <c r="B11034" s="1159" t="s">
        <v>17429</v>
      </c>
      <c r="C11034" s="1154" t="s">
        <v>763</v>
      </c>
      <c r="D11034" s="1156">
        <v>22.64</v>
      </c>
    </row>
    <row r="11035" spans="1:4" ht="11.85" hidden="1" customHeight="1" outlineLevel="4">
      <c r="A11035" s="1154" t="s">
        <v>17430</v>
      </c>
      <c r="B11035" s="1159" t="s">
        <v>17431</v>
      </c>
      <c r="C11035" s="1154" t="s">
        <v>763</v>
      </c>
      <c r="D11035" s="1156">
        <v>22.64</v>
      </c>
    </row>
    <row r="11036" spans="1:4" ht="11.85" hidden="1" customHeight="1" outlineLevel="3">
      <c r="A11036" s="1140"/>
      <c r="B11036" s="1145" t="s">
        <v>17432</v>
      </c>
      <c r="C11036" s="1140"/>
      <c r="D11036" s="1141">
        <v>100.45</v>
      </c>
    </row>
    <row r="11037" spans="1:4" ht="11.85" hidden="1" customHeight="1" outlineLevel="4">
      <c r="A11037" s="1154" t="s">
        <v>17433</v>
      </c>
      <c r="B11037" s="1159" t="s">
        <v>17434</v>
      </c>
      <c r="C11037" s="1154" t="s">
        <v>2156</v>
      </c>
      <c r="D11037" s="1156">
        <v>64.819999999999993</v>
      </c>
    </row>
    <row r="11038" spans="1:4" ht="11.85" hidden="1" customHeight="1" outlineLevel="4">
      <c r="A11038" s="1154" t="s">
        <v>17435</v>
      </c>
      <c r="B11038" s="1159" t="s">
        <v>17436</v>
      </c>
      <c r="C11038" s="1154" t="s">
        <v>2156</v>
      </c>
      <c r="D11038" s="1156">
        <v>86.18</v>
      </c>
    </row>
    <row r="11039" spans="1:4" ht="11.85" hidden="1" customHeight="1" outlineLevel="4">
      <c r="A11039" s="1154" t="s">
        <v>17437</v>
      </c>
      <c r="B11039" s="1159" t="s">
        <v>17438</v>
      </c>
      <c r="C11039" s="1154" t="s">
        <v>2156</v>
      </c>
      <c r="D11039" s="1156">
        <v>52.4</v>
      </c>
    </row>
    <row r="11040" spans="1:4" ht="11.85" hidden="1" customHeight="1" outlineLevel="4">
      <c r="A11040" s="1154" t="s">
        <v>17439</v>
      </c>
      <c r="B11040" s="1159" t="s">
        <v>17440</v>
      </c>
      <c r="C11040" s="1154" t="s">
        <v>2156</v>
      </c>
      <c r="D11040" s="1156">
        <v>66.44</v>
      </c>
    </row>
    <row r="11041" spans="1:4" ht="11.85" hidden="1" customHeight="1" outlineLevel="4">
      <c r="A11041" s="1154" t="s">
        <v>17441</v>
      </c>
      <c r="B11041" s="1159" t="s">
        <v>17442</v>
      </c>
      <c r="C11041" s="1154" t="s">
        <v>2156</v>
      </c>
      <c r="D11041" s="1156">
        <v>54.78</v>
      </c>
    </row>
    <row r="11042" spans="1:4" ht="11.85" hidden="1" customHeight="1" outlineLevel="4">
      <c r="A11042" s="1154" t="s">
        <v>17443</v>
      </c>
      <c r="B11042" s="1159" t="s">
        <v>17444</v>
      </c>
      <c r="C11042" s="1154" t="s">
        <v>2156</v>
      </c>
      <c r="D11042" s="1156">
        <v>66.64</v>
      </c>
    </row>
    <row r="11043" spans="1:4" ht="11.85" hidden="1" customHeight="1" outlineLevel="4">
      <c r="A11043" s="1154" t="s">
        <v>17445</v>
      </c>
      <c r="B11043" s="1159" t="s">
        <v>17446</v>
      </c>
      <c r="C11043" s="1154" t="s">
        <v>763</v>
      </c>
      <c r="D11043" s="1156">
        <v>100.45</v>
      </c>
    </row>
    <row r="11044" spans="1:4" ht="11.85" hidden="1" customHeight="1" outlineLevel="3">
      <c r="A11044" s="1140"/>
      <c r="B11044" s="1145" t="s">
        <v>17447</v>
      </c>
      <c r="C11044" s="1140"/>
      <c r="D11044" s="1141">
        <v>23.26</v>
      </c>
    </row>
    <row r="11045" spans="1:4" ht="22.35" hidden="1" customHeight="1" outlineLevel="4">
      <c r="A11045" s="1154" t="s">
        <v>17448</v>
      </c>
      <c r="B11045" s="1159" t="s">
        <v>17449</v>
      </c>
      <c r="C11045" s="1154" t="s">
        <v>763</v>
      </c>
      <c r="D11045" s="1156">
        <v>23.26</v>
      </c>
    </row>
    <row r="11046" spans="1:4" ht="11.85" hidden="1" customHeight="1" outlineLevel="4">
      <c r="A11046" s="1154" t="s">
        <v>17450</v>
      </c>
      <c r="B11046" s="1159" t="s">
        <v>17451</v>
      </c>
      <c r="C11046" s="1154" t="s">
        <v>763</v>
      </c>
      <c r="D11046" s="1156">
        <v>23.26</v>
      </c>
    </row>
    <row r="11047" spans="1:4" ht="11.85" hidden="1" customHeight="1" outlineLevel="4">
      <c r="A11047" s="1154" t="s">
        <v>17452</v>
      </c>
      <c r="B11047" s="1159" t="s">
        <v>17453</v>
      </c>
      <c r="C11047" s="1154" t="s">
        <v>763</v>
      </c>
      <c r="D11047" s="1156">
        <v>2.4300000000000002</v>
      </c>
    </row>
    <row r="11048" spans="1:4" ht="11.85" hidden="1" customHeight="1" outlineLevel="4">
      <c r="A11048" s="1154" t="s">
        <v>17454</v>
      </c>
      <c r="B11048" s="1159" t="s">
        <v>17455</v>
      </c>
      <c r="C11048" s="1154" t="s">
        <v>763</v>
      </c>
      <c r="D11048" s="1156">
        <v>4.25</v>
      </c>
    </row>
    <row r="11049" spans="1:4" ht="11.85" hidden="1" customHeight="1" outlineLevel="2">
      <c r="A11049" s="1140"/>
      <c r="B11049" s="1143" t="s">
        <v>17456</v>
      </c>
      <c r="C11049" s="1140"/>
      <c r="D11049" s="1141">
        <v>9.73</v>
      </c>
    </row>
    <row r="11050" spans="1:4" ht="11.85" hidden="1" customHeight="1" outlineLevel="3">
      <c r="A11050" s="1154" t="s">
        <v>17457</v>
      </c>
      <c r="B11050" s="1158" t="s">
        <v>17458</v>
      </c>
      <c r="C11050" s="1154" t="s">
        <v>2156</v>
      </c>
      <c r="D11050" s="1156">
        <v>6.4</v>
      </c>
    </row>
    <row r="11051" spans="1:4" ht="11.85" hidden="1" customHeight="1" outlineLevel="3">
      <c r="A11051" s="1154" t="s">
        <v>17459</v>
      </c>
      <c r="B11051" s="1158" t="s">
        <v>17460</v>
      </c>
      <c r="C11051" s="1154" t="s">
        <v>2156</v>
      </c>
      <c r="D11051" s="1156">
        <v>6.53</v>
      </c>
    </row>
    <row r="11052" spans="1:4" ht="11.85" hidden="1" customHeight="1" outlineLevel="3">
      <c r="A11052" s="1154" t="s">
        <v>17461</v>
      </c>
      <c r="B11052" s="1158" t="s">
        <v>17462</v>
      </c>
      <c r="C11052" s="1154" t="s">
        <v>2156</v>
      </c>
      <c r="D11052" s="1156">
        <v>8.76</v>
      </c>
    </row>
    <row r="11053" spans="1:4" ht="11.85" hidden="1" customHeight="1" outlineLevel="3">
      <c r="A11053" s="1154" t="s">
        <v>17463</v>
      </c>
      <c r="B11053" s="1158" t="s">
        <v>17464</v>
      </c>
      <c r="C11053" s="1154" t="s">
        <v>2156</v>
      </c>
      <c r="D11053" s="1156">
        <v>9.24</v>
      </c>
    </row>
    <row r="11054" spans="1:4" ht="11.85" hidden="1" customHeight="1" outlineLevel="3">
      <c r="A11054" s="1154" t="s">
        <v>17465</v>
      </c>
      <c r="B11054" s="1158" t="s">
        <v>17466</v>
      </c>
      <c r="C11054" s="1154" t="s">
        <v>2156</v>
      </c>
      <c r="D11054" s="1156">
        <v>9.24</v>
      </c>
    </row>
    <row r="11055" spans="1:4" ht="11.85" hidden="1" customHeight="1" outlineLevel="3">
      <c r="A11055" s="1154" t="s">
        <v>17467</v>
      </c>
      <c r="B11055" s="1158" t="s">
        <v>17468</v>
      </c>
      <c r="C11055" s="1154" t="s">
        <v>2156</v>
      </c>
      <c r="D11055" s="1156">
        <v>9.73</v>
      </c>
    </row>
    <row r="11056" spans="1:4" ht="11.85" hidden="1" customHeight="1" outlineLevel="3">
      <c r="A11056" s="1154" t="s">
        <v>17469</v>
      </c>
      <c r="B11056" s="1158" t="s">
        <v>17470</v>
      </c>
      <c r="C11056" s="1154" t="s">
        <v>2156</v>
      </c>
      <c r="D11056" s="1156">
        <v>8.27</v>
      </c>
    </row>
    <row r="11057" spans="1:4" ht="11.85" hidden="1" customHeight="1" outlineLevel="1" collapsed="1">
      <c r="A11057" s="1140"/>
      <c r="B11057" s="1142" t="s">
        <v>17471</v>
      </c>
      <c r="C11057" s="1140"/>
      <c r="D11057" s="1141">
        <v>43.8</v>
      </c>
    </row>
    <row r="11058" spans="1:4" ht="11.85" hidden="1" customHeight="1" outlineLevel="2" collapsed="1">
      <c r="A11058" s="1140"/>
      <c r="B11058" s="1147">
        <v>450</v>
      </c>
      <c r="C11058" s="1140"/>
      <c r="D11058" s="1141">
        <v>42.17</v>
      </c>
    </row>
    <row r="11059" spans="1:4" ht="11.85" hidden="1" customHeight="1" outlineLevel="3">
      <c r="A11059" s="1154" t="s">
        <v>17472</v>
      </c>
      <c r="B11059" s="1158" t="s">
        <v>17473</v>
      </c>
      <c r="C11059" s="1154" t="s">
        <v>2156</v>
      </c>
      <c r="D11059" s="1156">
        <v>42.17</v>
      </c>
    </row>
    <row r="11060" spans="1:4" ht="11.85" hidden="1" customHeight="1" outlineLevel="3">
      <c r="A11060" s="1154" t="s">
        <v>17474</v>
      </c>
      <c r="B11060" s="1158" t="s">
        <v>17475</v>
      </c>
      <c r="C11060" s="1154" t="s">
        <v>2156</v>
      </c>
      <c r="D11060" s="1156">
        <v>42.17</v>
      </c>
    </row>
    <row r="11061" spans="1:4" ht="11.85" hidden="1" customHeight="1" outlineLevel="3">
      <c r="A11061" s="1154" t="s">
        <v>17476</v>
      </c>
      <c r="B11061" s="1158" t="s">
        <v>17477</v>
      </c>
      <c r="C11061" s="1154" t="s">
        <v>2156</v>
      </c>
      <c r="D11061" s="1156">
        <v>29.21</v>
      </c>
    </row>
    <row r="11062" spans="1:4" ht="11.85" hidden="1" customHeight="1" outlineLevel="3">
      <c r="A11062" s="1154" t="s">
        <v>17478</v>
      </c>
      <c r="B11062" s="1158" t="s">
        <v>17479</v>
      </c>
      <c r="C11062" s="1154" t="s">
        <v>2156</v>
      </c>
      <c r="D11062" s="1156">
        <v>29.21</v>
      </c>
    </row>
    <row r="11063" spans="1:4" ht="11.85" hidden="1" customHeight="1" outlineLevel="3">
      <c r="A11063" s="1154" t="s">
        <v>17480</v>
      </c>
      <c r="B11063" s="1158" t="s">
        <v>17481</v>
      </c>
      <c r="C11063" s="1154" t="s">
        <v>2156</v>
      </c>
      <c r="D11063" s="1156">
        <v>31.28</v>
      </c>
    </row>
    <row r="11064" spans="1:4" ht="11.85" hidden="1" customHeight="1" outlineLevel="3">
      <c r="A11064" s="1154" t="s">
        <v>17482</v>
      </c>
      <c r="B11064" s="1158" t="s">
        <v>17483</v>
      </c>
      <c r="C11064" s="1154" t="s">
        <v>2156</v>
      </c>
      <c r="D11064" s="1156">
        <v>31.28</v>
      </c>
    </row>
    <row r="11065" spans="1:4" ht="11.85" hidden="1" customHeight="1" outlineLevel="2" collapsed="1">
      <c r="A11065" s="1140"/>
      <c r="B11065" s="1147">
        <v>500</v>
      </c>
      <c r="C11065" s="1140"/>
      <c r="D11065" s="1141">
        <v>43.8</v>
      </c>
    </row>
    <row r="11066" spans="1:4" ht="11.85" hidden="1" customHeight="1" outlineLevel="3">
      <c r="A11066" s="1154" t="s">
        <v>17484</v>
      </c>
      <c r="B11066" s="1158" t="s">
        <v>17485</v>
      </c>
      <c r="C11066" s="1154" t="s">
        <v>2156</v>
      </c>
      <c r="D11066" s="1156">
        <v>43.77</v>
      </c>
    </row>
    <row r="11067" spans="1:4" ht="11.85" hidden="1" customHeight="1" outlineLevel="3">
      <c r="A11067" s="1154" t="s">
        <v>17486</v>
      </c>
      <c r="B11067" s="1158" t="s">
        <v>17487</v>
      </c>
      <c r="C11067" s="1154" t="s">
        <v>2156</v>
      </c>
      <c r="D11067" s="1156">
        <v>43.8</v>
      </c>
    </row>
    <row r="11068" spans="1:4" ht="11.85" hidden="1" customHeight="1" outlineLevel="3">
      <c r="A11068" s="1154" t="s">
        <v>17488</v>
      </c>
      <c r="B11068" s="1158" t="s">
        <v>17489</v>
      </c>
      <c r="C11068" s="1154" t="s">
        <v>2156</v>
      </c>
      <c r="D11068" s="1156">
        <v>30.36</v>
      </c>
    </row>
    <row r="11069" spans="1:4" ht="11.85" hidden="1" customHeight="1" outlineLevel="3">
      <c r="A11069" s="1154" t="s">
        <v>17490</v>
      </c>
      <c r="B11069" s="1158" t="s">
        <v>17491</v>
      </c>
      <c r="C11069" s="1154" t="s">
        <v>2156</v>
      </c>
      <c r="D11069" s="1156">
        <v>30.36</v>
      </c>
    </row>
    <row r="11070" spans="1:4" ht="11.85" hidden="1" customHeight="1" outlineLevel="3">
      <c r="A11070" s="1154" t="s">
        <v>17492</v>
      </c>
      <c r="B11070" s="1158" t="s">
        <v>17493</v>
      </c>
      <c r="C11070" s="1154" t="s">
        <v>2156</v>
      </c>
      <c r="D11070" s="1156">
        <v>32.590000000000003</v>
      </c>
    </row>
    <row r="11071" spans="1:4" ht="11.85" hidden="1" customHeight="1" outlineLevel="3">
      <c r="A11071" s="1154" t="s">
        <v>17494</v>
      </c>
      <c r="B11071" s="1158" t="s">
        <v>17495</v>
      </c>
      <c r="C11071" s="1154" t="s">
        <v>2156</v>
      </c>
      <c r="D11071" s="1156">
        <v>32.590000000000003</v>
      </c>
    </row>
    <row r="11072" spans="1:4" ht="11.85" hidden="1" customHeight="1" outlineLevel="2" collapsed="1">
      <c r="A11072" s="1140"/>
      <c r="B11072" s="1143" t="s">
        <v>17496</v>
      </c>
      <c r="C11072" s="1140"/>
      <c r="D11072" s="1141">
        <v>34.03</v>
      </c>
    </row>
    <row r="11073" spans="1:4" ht="11.85" hidden="1" customHeight="1" outlineLevel="3">
      <c r="A11073" s="1154" t="s">
        <v>17497</v>
      </c>
      <c r="B11073" s="1158" t="s">
        <v>17498</v>
      </c>
      <c r="C11073" s="1154" t="s">
        <v>763</v>
      </c>
      <c r="D11073" s="1156">
        <v>34.03</v>
      </c>
    </row>
    <row r="11074" spans="1:4" ht="11.85" hidden="1" customHeight="1" outlineLevel="3">
      <c r="A11074" s="1154" t="s">
        <v>17499</v>
      </c>
      <c r="B11074" s="1158" t="s">
        <v>17500</v>
      </c>
      <c r="C11074" s="1154" t="s">
        <v>763</v>
      </c>
      <c r="D11074" s="1156">
        <v>34.03</v>
      </c>
    </row>
    <row r="11075" spans="1:4" ht="11.85" hidden="1" customHeight="1" outlineLevel="3">
      <c r="A11075" s="1154" t="s">
        <v>17501</v>
      </c>
      <c r="B11075" s="1158" t="s">
        <v>17502</v>
      </c>
      <c r="C11075" s="1154" t="s">
        <v>763</v>
      </c>
      <c r="D11075" s="1156">
        <v>4.49</v>
      </c>
    </row>
    <row r="11076" spans="1:4" ht="11.85" hidden="1" customHeight="1" outlineLevel="3">
      <c r="A11076" s="1154" t="s">
        <v>17503</v>
      </c>
      <c r="B11076" s="1158" t="s">
        <v>17504</v>
      </c>
      <c r="C11076" s="1154" t="s">
        <v>763</v>
      </c>
      <c r="D11076" s="1156">
        <v>4.49</v>
      </c>
    </row>
    <row r="11077" spans="1:4" ht="11.85" hidden="1" customHeight="1" outlineLevel="3">
      <c r="A11077" s="1154" t="s">
        <v>17505</v>
      </c>
      <c r="B11077" s="1158" t="s">
        <v>17506</v>
      </c>
      <c r="C11077" s="1154" t="s">
        <v>2156</v>
      </c>
      <c r="D11077" s="1156">
        <v>4.6399999999999997</v>
      </c>
    </row>
    <row r="11078" spans="1:4" ht="11.85" hidden="1" customHeight="1" outlineLevel="3">
      <c r="A11078" s="1154" t="s">
        <v>17507</v>
      </c>
      <c r="B11078" s="1158" t="s">
        <v>17508</v>
      </c>
      <c r="C11078" s="1154" t="s">
        <v>2156</v>
      </c>
      <c r="D11078" s="1156">
        <v>2.48</v>
      </c>
    </row>
    <row r="11079" spans="1:4" ht="11.85" hidden="1" customHeight="1" outlineLevel="3">
      <c r="A11079" s="1154" t="s">
        <v>17509</v>
      </c>
      <c r="B11079" s="1158" t="s">
        <v>17510</v>
      </c>
      <c r="C11079" s="1154" t="s">
        <v>2156</v>
      </c>
      <c r="D11079" s="1156">
        <v>3.26</v>
      </c>
    </row>
    <row r="11080" spans="1:4" ht="11.85" hidden="1" customHeight="1" outlineLevel="3">
      <c r="A11080" s="1154" t="s">
        <v>17511</v>
      </c>
      <c r="B11080" s="1158" t="s">
        <v>17512</v>
      </c>
      <c r="C11080" s="1154" t="s">
        <v>2156</v>
      </c>
      <c r="D11080" s="1156">
        <v>4.6399999999999997</v>
      </c>
    </row>
    <row r="11081" spans="1:4" ht="11.85" hidden="1" customHeight="1" outlineLevel="3">
      <c r="A11081" s="1154" t="s">
        <v>17513</v>
      </c>
      <c r="B11081" s="1158" t="s">
        <v>17514</v>
      </c>
      <c r="C11081" s="1154" t="s">
        <v>2156</v>
      </c>
      <c r="D11081" s="1156">
        <v>2.48</v>
      </c>
    </row>
    <row r="11082" spans="1:4" ht="11.85" hidden="1" customHeight="1" outlineLevel="3">
      <c r="A11082" s="1154" t="s">
        <v>17515</v>
      </c>
      <c r="B11082" s="1158" t="s">
        <v>17516</v>
      </c>
      <c r="C11082" s="1154" t="s">
        <v>2156</v>
      </c>
      <c r="D11082" s="1156">
        <v>3.26</v>
      </c>
    </row>
    <row r="11083" spans="1:4" ht="11.85" hidden="1" customHeight="1" outlineLevel="1" collapsed="1">
      <c r="A11083" s="1140"/>
      <c r="B11083" s="1142" t="s">
        <v>17517</v>
      </c>
      <c r="C11083" s="1140"/>
      <c r="D11083" s="1141">
        <v>5.83</v>
      </c>
    </row>
    <row r="11084" spans="1:4" ht="11.85" hidden="1" customHeight="1" outlineLevel="2" collapsed="1">
      <c r="A11084" s="1140"/>
      <c r="B11084" s="1143" t="s">
        <v>17518</v>
      </c>
      <c r="C11084" s="1140"/>
      <c r="D11084" s="1141">
        <v>5.83</v>
      </c>
    </row>
    <row r="11085" spans="1:4" ht="11.85" hidden="1" customHeight="1" outlineLevel="3" collapsed="1">
      <c r="A11085" s="1140"/>
      <c r="B11085" s="1144">
        <v>270</v>
      </c>
      <c r="C11085" s="1140"/>
      <c r="D11085" s="1141">
        <v>2.4</v>
      </c>
    </row>
    <row r="11086" spans="1:4" ht="11.85" hidden="1" customHeight="1" outlineLevel="4">
      <c r="A11086" s="1154" t="s">
        <v>17519</v>
      </c>
      <c r="B11086" s="1159" t="s">
        <v>17520</v>
      </c>
      <c r="C11086" s="1154" t="s">
        <v>2156</v>
      </c>
      <c r="D11086" s="1156">
        <v>2.4</v>
      </c>
    </row>
    <row r="11087" spans="1:4" ht="11.85" hidden="1" customHeight="1" outlineLevel="3" collapsed="1">
      <c r="A11087" s="1140"/>
      <c r="B11087" s="1144">
        <v>300</v>
      </c>
      <c r="C11087" s="1140"/>
      <c r="D11087" s="1141">
        <v>2.73</v>
      </c>
    </row>
    <row r="11088" spans="1:4" ht="11.85" hidden="1" customHeight="1" outlineLevel="4">
      <c r="A11088" s="1154" t="s">
        <v>17521</v>
      </c>
      <c r="B11088" s="1159" t="s">
        <v>17522</v>
      </c>
      <c r="C11088" s="1154" t="s">
        <v>2156</v>
      </c>
      <c r="D11088" s="1156">
        <v>2.73</v>
      </c>
    </row>
    <row r="11089" spans="1:4" ht="11.85" hidden="1" customHeight="1" outlineLevel="3" collapsed="1">
      <c r="A11089" s="1140"/>
      <c r="B11089" s="1144">
        <v>350</v>
      </c>
      <c r="C11089" s="1140"/>
      <c r="D11089" s="1141">
        <v>4.03</v>
      </c>
    </row>
    <row r="11090" spans="1:4" ht="11.85" hidden="1" customHeight="1" outlineLevel="4">
      <c r="A11090" s="1154"/>
      <c r="B11090" s="1159" t="s">
        <v>17523</v>
      </c>
      <c r="C11090" s="1154" t="s">
        <v>2156</v>
      </c>
      <c r="D11090" s="1156">
        <v>2.8</v>
      </c>
    </row>
    <row r="11091" spans="1:4" ht="11.85" hidden="1" customHeight="1" outlineLevel="4">
      <c r="A11091" s="1154" t="s">
        <v>17524</v>
      </c>
      <c r="B11091" s="1159" t="s">
        <v>17525</v>
      </c>
      <c r="C11091" s="1154" t="s">
        <v>2156</v>
      </c>
      <c r="D11091" s="1156">
        <v>4.03</v>
      </c>
    </row>
    <row r="11092" spans="1:4" ht="11.85" hidden="1" customHeight="1" outlineLevel="3" collapsed="1">
      <c r="A11092" s="1140"/>
      <c r="B11092" s="1144">
        <v>400</v>
      </c>
      <c r="C11092" s="1140"/>
      <c r="D11092" s="1141">
        <v>4.08</v>
      </c>
    </row>
    <row r="11093" spans="1:4" ht="11.85" hidden="1" customHeight="1" outlineLevel="4">
      <c r="A11093" s="1154" t="s">
        <v>17526</v>
      </c>
      <c r="B11093" s="1159" t="s">
        <v>17527</v>
      </c>
      <c r="C11093" s="1154" t="s">
        <v>2156</v>
      </c>
      <c r="D11093" s="1156">
        <v>4.08</v>
      </c>
    </row>
    <row r="11094" spans="1:4" ht="11.85" hidden="1" customHeight="1" outlineLevel="4">
      <c r="A11094" s="1154" t="s">
        <v>17528</v>
      </c>
      <c r="B11094" s="1159" t="s">
        <v>17529</v>
      </c>
      <c r="C11094" s="1154" t="s">
        <v>2156</v>
      </c>
      <c r="D11094" s="1156">
        <v>3.23</v>
      </c>
    </row>
    <row r="11095" spans="1:4" ht="11.85" hidden="1" customHeight="1" outlineLevel="3" collapsed="1">
      <c r="A11095" s="1140"/>
      <c r="B11095" s="1144">
        <v>450</v>
      </c>
      <c r="C11095" s="1140"/>
      <c r="D11095" s="1141">
        <v>4.45</v>
      </c>
    </row>
    <row r="11096" spans="1:4" ht="11.85" hidden="1" customHeight="1" outlineLevel="4">
      <c r="A11096" s="1154" t="s">
        <v>17530</v>
      </c>
      <c r="B11096" s="1159" t="s">
        <v>17531</v>
      </c>
      <c r="C11096" s="1154" t="s">
        <v>2156</v>
      </c>
      <c r="D11096" s="1156">
        <v>4.45</v>
      </c>
    </row>
    <row r="11097" spans="1:4" ht="11.85" hidden="1" customHeight="1" outlineLevel="4">
      <c r="A11097" s="1154" t="s">
        <v>17532</v>
      </c>
      <c r="B11097" s="1159" t="s">
        <v>17533</v>
      </c>
      <c r="C11097" s="1154" t="s">
        <v>2156</v>
      </c>
      <c r="D11097" s="1156">
        <v>3.28</v>
      </c>
    </row>
    <row r="11098" spans="1:4" ht="11.85" hidden="1" customHeight="1" outlineLevel="3" collapsed="1">
      <c r="A11098" s="1140"/>
      <c r="B11098" s="1144">
        <v>500</v>
      </c>
      <c r="C11098" s="1140"/>
      <c r="D11098" s="1141">
        <v>5.36</v>
      </c>
    </row>
    <row r="11099" spans="1:4" ht="11.85" hidden="1" customHeight="1" outlineLevel="4">
      <c r="A11099" s="1154"/>
      <c r="B11099" s="1159" t="s">
        <v>17534</v>
      </c>
      <c r="C11099" s="1154" t="s">
        <v>2156</v>
      </c>
      <c r="D11099" s="1156">
        <v>4.7300000000000004</v>
      </c>
    </row>
    <row r="11100" spans="1:4" ht="11.85" hidden="1" customHeight="1" outlineLevel="4">
      <c r="A11100" s="1154" t="s">
        <v>17535</v>
      </c>
      <c r="B11100" s="1159" t="s">
        <v>17536</v>
      </c>
      <c r="C11100" s="1154" t="s">
        <v>2156</v>
      </c>
      <c r="D11100" s="1156">
        <v>4.76</v>
      </c>
    </row>
    <row r="11101" spans="1:4" ht="11.85" hidden="1" customHeight="1" outlineLevel="4">
      <c r="A11101" s="1154" t="s">
        <v>17537</v>
      </c>
      <c r="B11101" s="1159" t="s">
        <v>17538</v>
      </c>
      <c r="C11101" s="1154" t="s">
        <v>2156</v>
      </c>
      <c r="D11101" s="1156">
        <v>5.36</v>
      </c>
    </row>
    <row r="11102" spans="1:4" ht="11.85" hidden="1" customHeight="1" outlineLevel="3" collapsed="1">
      <c r="A11102" s="1140"/>
      <c r="B11102" s="1144">
        <v>550</v>
      </c>
      <c r="C11102" s="1140"/>
      <c r="D11102" s="1141">
        <v>5.83</v>
      </c>
    </row>
    <row r="11103" spans="1:4" ht="11.85" hidden="1" customHeight="1" outlineLevel="4">
      <c r="A11103" s="1154" t="s">
        <v>17539</v>
      </c>
      <c r="B11103" s="1159" t="s">
        <v>17540</v>
      </c>
      <c r="C11103" s="1154" t="s">
        <v>2156</v>
      </c>
      <c r="D11103" s="1156">
        <v>5.83</v>
      </c>
    </row>
    <row r="11104" spans="1:4" ht="11.85" hidden="1" customHeight="1" outlineLevel="2" collapsed="1">
      <c r="A11104" s="1140"/>
      <c r="B11104" s="1143" t="s">
        <v>17541</v>
      </c>
      <c r="C11104" s="1140"/>
      <c r="D11104" s="1141">
        <v>5.74</v>
      </c>
    </row>
    <row r="11105" spans="1:4" ht="11.85" hidden="1" customHeight="1" outlineLevel="3" collapsed="1">
      <c r="A11105" s="1140"/>
      <c r="B11105" s="1144">
        <v>270</v>
      </c>
      <c r="C11105" s="1140"/>
      <c r="D11105" s="1141">
        <v>3.76</v>
      </c>
    </row>
    <row r="11106" spans="1:4" ht="11.85" hidden="1" customHeight="1" outlineLevel="4">
      <c r="A11106" s="1154" t="s">
        <v>17542</v>
      </c>
      <c r="B11106" s="1159" t="s">
        <v>17543</v>
      </c>
      <c r="C11106" s="1154" t="s">
        <v>2156</v>
      </c>
      <c r="D11106" s="1156">
        <v>3.76</v>
      </c>
    </row>
    <row r="11107" spans="1:4" ht="11.85" hidden="1" customHeight="1" outlineLevel="4">
      <c r="A11107" s="1154" t="s">
        <v>17544</v>
      </c>
      <c r="B11107" s="1159" t="s">
        <v>17545</v>
      </c>
      <c r="C11107" s="1154" t="s">
        <v>2156</v>
      </c>
      <c r="D11107" s="1156">
        <v>3.08</v>
      </c>
    </row>
    <row r="11108" spans="1:4" ht="11.85" hidden="1" customHeight="1" outlineLevel="3" collapsed="1">
      <c r="A11108" s="1140"/>
      <c r="B11108" s="1144">
        <v>300</v>
      </c>
      <c r="C11108" s="1140"/>
      <c r="D11108" s="1141">
        <v>3.78</v>
      </c>
    </row>
    <row r="11109" spans="1:4" ht="11.85" hidden="1" customHeight="1" outlineLevel="4">
      <c r="A11109" s="1154" t="s">
        <v>17546</v>
      </c>
      <c r="B11109" s="1159" t="s">
        <v>17547</v>
      </c>
      <c r="C11109" s="1154" t="s">
        <v>2156</v>
      </c>
      <c r="D11109" s="1156">
        <v>3.78</v>
      </c>
    </row>
    <row r="11110" spans="1:4" ht="11.85" hidden="1" customHeight="1" outlineLevel="4">
      <c r="A11110" s="1154" t="s">
        <v>17548</v>
      </c>
      <c r="B11110" s="1159" t="s">
        <v>17549</v>
      </c>
      <c r="C11110" s="1154" t="s">
        <v>2156</v>
      </c>
      <c r="D11110" s="1156">
        <v>3.24</v>
      </c>
    </row>
    <row r="11111" spans="1:4" ht="11.85" hidden="1" customHeight="1" outlineLevel="3" collapsed="1">
      <c r="A11111" s="1140"/>
      <c r="B11111" s="1144">
        <v>350</v>
      </c>
      <c r="C11111" s="1140"/>
      <c r="D11111" s="1141">
        <v>4.8899999999999997</v>
      </c>
    </row>
    <row r="11112" spans="1:4" ht="11.85" hidden="1" customHeight="1" outlineLevel="4">
      <c r="A11112" s="1154"/>
      <c r="B11112" s="1159" t="s">
        <v>17550</v>
      </c>
      <c r="C11112" s="1154" t="s">
        <v>2156</v>
      </c>
      <c r="D11112" s="1156">
        <v>4.8899999999999997</v>
      </c>
    </row>
    <row r="11113" spans="1:4" ht="11.85" hidden="1" customHeight="1" outlineLevel="4">
      <c r="A11113" s="1154" t="s">
        <v>17551</v>
      </c>
      <c r="B11113" s="1159" t="s">
        <v>17552</v>
      </c>
      <c r="C11113" s="1154" t="s">
        <v>2156</v>
      </c>
      <c r="D11113" s="1156">
        <v>4.38</v>
      </c>
    </row>
    <row r="11114" spans="1:4" ht="11.85" hidden="1" customHeight="1" outlineLevel="4">
      <c r="A11114" s="1154" t="s">
        <v>17553</v>
      </c>
      <c r="B11114" s="1159" t="s">
        <v>17554</v>
      </c>
      <c r="C11114" s="1154" t="s">
        <v>2156</v>
      </c>
      <c r="D11114" s="1156">
        <v>3.57</v>
      </c>
    </row>
    <row r="11115" spans="1:4" ht="11.85" hidden="1" customHeight="1" outlineLevel="3" collapsed="1">
      <c r="A11115" s="1140"/>
      <c r="B11115" s="1144">
        <v>400</v>
      </c>
      <c r="C11115" s="1140"/>
      <c r="D11115" s="1141">
        <v>5.74</v>
      </c>
    </row>
    <row r="11116" spans="1:4" ht="11.85" hidden="1" customHeight="1" outlineLevel="4">
      <c r="A11116" s="1154"/>
      <c r="B11116" s="1159" t="s">
        <v>17555</v>
      </c>
      <c r="C11116" s="1154" t="s">
        <v>2156</v>
      </c>
      <c r="D11116" s="1156">
        <v>3.53</v>
      </c>
    </row>
    <row r="11117" spans="1:4" ht="11.85" hidden="1" customHeight="1" outlineLevel="4">
      <c r="A11117" s="1154" t="s">
        <v>17556</v>
      </c>
      <c r="B11117" s="1159" t="s">
        <v>17557</v>
      </c>
      <c r="C11117" s="1154" t="s">
        <v>2156</v>
      </c>
      <c r="D11117" s="1156">
        <v>4.51</v>
      </c>
    </row>
    <row r="11118" spans="1:4" ht="11.85" hidden="1" customHeight="1" outlineLevel="4">
      <c r="A11118" s="1154"/>
      <c r="B11118" s="1159" t="s">
        <v>17558</v>
      </c>
      <c r="C11118" s="1154" t="s">
        <v>2156</v>
      </c>
      <c r="D11118" s="1156">
        <v>5.74</v>
      </c>
    </row>
    <row r="11119" spans="1:4" ht="11.85" hidden="1" customHeight="1" outlineLevel="4">
      <c r="A11119" s="1154" t="s">
        <v>17559</v>
      </c>
      <c r="B11119" s="1159" t="s">
        <v>17560</v>
      </c>
      <c r="C11119" s="1154" t="s">
        <v>2156</v>
      </c>
      <c r="D11119" s="1156">
        <v>3.92</v>
      </c>
    </row>
    <row r="11120" spans="1:4" ht="11.85" hidden="1" customHeight="1" outlineLevel="3" collapsed="1">
      <c r="A11120" s="1140"/>
      <c r="B11120" s="1144">
        <v>450</v>
      </c>
      <c r="C11120" s="1140"/>
      <c r="D11120" s="1141">
        <v>4.8600000000000003</v>
      </c>
    </row>
    <row r="11121" spans="1:4" ht="11.85" hidden="1" customHeight="1" outlineLevel="4">
      <c r="A11121" s="1154" t="s">
        <v>17561</v>
      </c>
      <c r="B11121" s="1159" t="s">
        <v>17562</v>
      </c>
      <c r="C11121" s="1154" t="s">
        <v>2156</v>
      </c>
      <c r="D11121" s="1156">
        <v>4.8600000000000003</v>
      </c>
    </row>
    <row r="11122" spans="1:4" ht="11.85" hidden="1" customHeight="1" outlineLevel="4">
      <c r="A11122" s="1154" t="s">
        <v>17563</v>
      </c>
      <c r="B11122" s="1159" t="s">
        <v>17564</v>
      </c>
      <c r="C11122" s="1154" t="s">
        <v>2156</v>
      </c>
      <c r="D11122" s="1156">
        <v>4.28</v>
      </c>
    </row>
    <row r="11123" spans="1:4" ht="11.85" hidden="1" customHeight="1" outlineLevel="3" collapsed="1">
      <c r="A11123" s="1140"/>
      <c r="B11123" s="1144">
        <v>500</v>
      </c>
      <c r="C11123" s="1140"/>
      <c r="D11123" s="1141">
        <v>5.22</v>
      </c>
    </row>
    <row r="11124" spans="1:4" ht="11.85" hidden="1" customHeight="1" outlineLevel="4">
      <c r="A11124" s="1154" t="s">
        <v>17565</v>
      </c>
      <c r="B11124" s="1159" t="s">
        <v>17566</v>
      </c>
      <c r="C11124" s="1154" t="s">
        <v>2156</v>
      </c>
      <c r="D11124" s="1156">
        <v>5.22</v>
      </c>
    </row>
    <row r="11125" spans="1:4" ht="11.85" hidden="1" customHeight="1" outlineLevel="4">
      <c r="A11125" s="1154" t="s">
        <v>17567</v>
      </c>
      <c r="B11125" s="1159" t="s">
        <v>17568</v>
      </c>
      <c r="C11125" s="1154" t="s">
        <v>2156</v>
      </c>
      <c r="D11125" s="1156">
        <v>4.4000000000000004</v>
      </c>
    </row>
    <row r="11126" spans="1:4" ht="11.85" hidden="1" customHeight="1" outlineLevel="4">
      <c r="A11126" s="1154"/>
      <c r="B11126" s="1159" t="s">
        <v>17569</v>
      </c>
      <c r="C11126" s="1154" t="s">
        <v>2156</v>
      </c>
      <c r="D11126" s="1156">
        <v>2.73</v>
      </c>
    </row>
    <row r="11127" spans="1:4" ht="11.85" hidden="1" customHeight="1" outlineLevel="3" collapsed="1">
      <c r="A11127" s="1140"/>
      <c r="B11127" s="1144">
        <v>550</v>
      </c>
      <c r="C11127" s="1140"/>
      <c r="D11127" s="1141">
        <v>5.59</v>
      </c>
    </row>
    <row r="11128" spans="1:4" ht="11.85" hidden="1" customHeight="1" outlineLevel="4">
      <c r="A11128" s="1154" t="s">
        <v>17570</v>
      </c>
      <c r="B11128" s="1159" t="s">
        <v>17571</v>
      </c>
      <c r="C11128" s="1154" t="s">
        <v>2156</v>
      </c>
      <c r="D11128" s="1156">
        <v>5.59</v>
      </c>
    </row>
    <row r="11129" spans="1:4" ht="11.85" hidden="1" customHeight="1" outlineLevel="4">
      <c r="A11129" s="1154" t="s">
        <v>17572</v>
      </c>
      <c r="B11129" s="1159" t="s">
        <v>17573</v>
      </c>
      <c r="C11129" s="1154" t="s">
        <v>2156</v>
      </c>
      <c r="D11129" s="1156">
        <v>4.67</v>
      </c>
    </row>
    <row r="11130" spans="1:4" ht="11.85" hidden="1" customHeight="1" outlineLevel="2" collapsed="1">
      <c r="A11130" s="1140"/>
      <c r="B11130" s="1147">
        <v>54</v>
      </c>
      <c r="C11130" s="1140"/>
      <c r="D11130" s="1141">
        <v>3.74</v>
      </c>
    </row>
    <row r="11131" spans="1:4" ht="11.85" hidden="1" customHeight="1" outlineLevel="3" collapsed="1">
      <c r="A11131" s="1140"/>
      <c r="B11131" s="1144">
        <v>400</v>
      </c>
      <c r="C11131" s="1140"/>
      <c r="D11131" s="1141">
        <v>3.43</v>
      </c>
    </row>
    <row r="11132" spans="1:4" ht="11.85" hidden="1" customHeight="1" outlineLevel="4">
      <c r="A11132" s="1154" t="s">
        <v>17574</v>
      </c>
      <c r="B11132" s="1159" t="s">
        <v>17575</v>
      </c>
      <c r="C11132" s="1154" t="s">
        <v>2156</v>
      </c>
      <c r="D11132" s="1156">
        <v>3.43</v>
      </c>
    </row>
    <row r="11133" spans="1:4" ht="11.85" hidden="1" customHeight="1" outlineLevel="3" collapsed="1">
      <c r="A11133" s="1140"/>
      <c r="B11133" s="1144">
        <v>450</v>
      </c>
      <c r="C11133" s="1140"/>
      <c r="D11133" s="1141">
        <v>3.51</v>
      </c>
    </row>
    <row r="11134" spans="1:4" ht="11.85" hidden="1" customHeight="1" outlineLevel="4">
      <c r="A11134" s="1154" t="s">
        <v>17576</v>
      </c>
      <c r="B11134" s="1159" t="s">
        <v>17577</v>
      </c>
      <c r="C11134" s="1154" t="s">
        <v>2156</v>
      </c>
      <c r="D11134" s="1156">
        <v>3.51</v>
      </c>
    </row>
    <row r="11135" spans="1:4" ht="11.85" hidden="1" customHeight="1" outlineLevel="3" collapsed="1">
      <c r="A11135" s="1140"/>
      <c r="B11135" s="1144">
        <v>500</v>
      </c>
      <c r="C11135" s="1140"/>
      <c r="D11135" s="1141">
        <v>3.74</v>
      </c>
    </row>
    <row r="11136" spans="1:4" ht="11.85" hidden="1" customHeight="1" outlineLevel="4">
      <c r="A11136" s="1154" t="s">
        <v>17578</v>
      </c>
      <c r="B11136" s="1159" t="s">
        <v>17579</v>
      </c>
      <c r="C11136" s="1154" t="s">
        <v>2156</v>
      </c>
      <c r="D11136" s="1156">
        <v>3.45</v>
      </c>
    </row>
    <row r="11137" spans="1:4" ht="11.85" hidden="1" customHeight="1" outlineLevel="4">
      <c r="A11137" s="1154" t="s">
        <v>17580</v>
      </c>
      <c r="B11137" s="1159" t="s">
        <v>17581</v>
      </c>
      <c r="C11137" s="1154" t="s">
        <v>2156</v>
      </c>
      <c r="D11137" s="1156">
        <v>3.74</v>
      </c>
    </row>
    <row r="11138" spans="1:4" ht="11.85" hidden="1" customHeight="1" outlineLevel="2" collapsed="1">
      <c r="A11138" s="1140"/>
      <c r="B11138" s="1147">
        <v>86</v>
      </c>
      <c r="C11138" s="1140"/>
      <c r="D11138" s="1141">
        <v>5.12</v>
      </c>
    </row>
    <row r="11139" spans="1:4" ht="11.85" hidden="1" customHeight="1" outlineLevel="3" collapsed="1">
      <c r="A11139" s="1140"/>
      <c r="B11139" s="1144">
        <v>270</v>
      </c>
      <c r="C11139" s="1140"/>
      <c r="D11139" s="1141">
        <v>3.22</v>
      </c>
    </row>
    <row r="11140" spans="1:4" ht="11.85" hidden="1" customHeight="1" outlineLevel="4">
      <c r="A11140" s="1154"/>
      <c r="B11140" s="1159" t="s">
        <v>17582</v>
      </c>
      <c r="C11140" s="1154" t="s">
        <v>2156</v>
      </c>
      <c r="D11140" s="1156">
        <v>2.34</v>
      </c>
    </row>
    <row r="11141" spans="1:4" ht="11.85" hidden="1" customHeight="1" outlineLevel="4">
      <c r="A11141" s="1154" t="s">
        <v>17583</v>
      </c>
      <c r="B11141" s="1159" t="s">
        <v>17584</v>
      </c>
      <c r="C11141" s="1154" t="s">
        <v>2156</v>
      </c>
      <c r="D11141" s="1156">
        <v>3.22</v>
      </c>
    </row>
    <row r="11142" spans="1:4" ht="11.85" hidden="1" customHeight="1" outlineLevel="4">
      <c r="A11142" s="1154" t="s">
        <v>17585</v>
      </c>
      <c r="B11142" s="1159" t="s">
        <v>17586</v>
      </c>
      <c r="C11142" s="1154" t="s">
        <v>2156</v>
      </c>
      <c r="D11142" s="1156">
        <v>2.72</v>
      </c>
    </row>
    <row r="11143" spans="1:4" ht="11.85" hidden="1" customHeight="1" outlineLevel="3" collapsed="1">
      <c r="A11143" s="1140"/>
      <c r="B11143" s="1144">
        <v>300</v>
      </c>
      <c r="C11143" s="1140"/>
      <c r="D11143" s="1141">
        <v>3.08</v>
      </c>
    </row>
    <row r="11144" spans="1:4" ht="11.85" hidden="1" customHeight="1" outlineLevel="4">
      <c r="A11144" s="1154" t="s">
        <v>17587</v>
      </c>
      <c r="B11144" s="1159" t="s">
        <v>17588</v>
      </c>
      <c r="C11144" s="1154" t="s">
        <v>2156</v>
      </c>
      <c r="D11144" s="1156">
        <v>3.08</v>
      </c>
    </row>
    <row r="11145" spans="1:4" ht="11.85" hidden="1" customHeight="1" outlineLevel="4">
      <c r="A11145" s="1154" t="s">
        <v>17589</v>
      </c>
      <c r="B11145" s="1159" t="s">
        <v>17590</v>
      </c>
      <c r="C11145" s="1154" t="s">
        <v>2156</v>
      </c>
      <c r="D11145" s="1156">
        <v>3.08</v>
      </c>
    </row>
    <row r="11146" spans="1:4" ht="11.85" hidden="1" customHeight="1" outlineLevel="3" collapsed="1">
      <c r="A11146" s="1140"/>
      <c r="B11146" s="1144">
        <v>350</v>
      </c>
      <c r="C11146" s="1140"/>
      <c r="D11146" s="1141">
        <v>3.3</v>
      </c>
    </row>
    <row r="11147" spans="1:4" ht="11.85" hidden="1" customHeight="1" outlineLevel="4">
      <c r="A11147" s="1154" t="s">
        <v>17591</v>
      </c>
      <c r="B11147" s="1159" t="s">
        <v>17592</v>
      </c>
      <c r="C11147" s="1154" t="s">
        <v>2156</v>
      </c>
      <c r="D11147" s="1156">
        <v>3.3</v>
      </c>
    </row>
    <row r="11148" spans="1:4" ht="11.85" hidden="1" customHeight="1" outlineLevel="4">
      <c r="A11148" s="1154" t="s">
        <v>17593</v>
      </c>
      <c r="B11148" s="1159" t="s">
        <v>17594</v>
      </c>
      <c r="C11148" s="1154" t="s">
        <v>2156</v>
      </c>
      <c r="D11148" s="1156">
        <v>2.73</v>
      </c>
    </row>
    <row r="11149" spans="1:4" ht="11.85" hidden="1" customHeight="1" outlineLevel="3" collapsed="1">
      <c r="A11149" s="1140"/>
      <c r="B11149" s="1144">
        <v>400</v>
      </c>
      <c r="C11149" s="1140"/>
      <c r="D11149" s="1141">
        <v>3.51</v>
      </c>
    </row>
    <row r="11150" spans="1:4" ht="11.85" hidden="1" customHeight="1" outlineLevel="4">
      <c r="A11150" s="1154"/>
      <c r="B11150" s="1159" t="s">
        <v>17595</v>
      </c>
      <c r="C11150" s="1154" t="s">
        <v>2156</v>
      </c>
      <c r="D11150" s="1156">
        <v>2.5099999999999998</v>
      </c>
    </row>
    <row r="11151" spans="1:4" ht="11.85" hidden="1" customHeight="1" outlineLevel="4">
      <c r="A11151" s="1154" t="s">
        <v>17596</v>
      </c>
      <c r="B11151" s="1159" t="s">
        <v>17597</v>
      </c>
      <c r="C11151" s="1154" t="s">
        <v>2156</v>
      </c>
      <c r="D11151" s="1156">
        <v>3.48</v>
      </c>
    </row>
    <row r="11152" spans="1:4" ht="11.85" hidden="1" customHeight="1" outlineLevel="4">
      <c r="A11152" s="1154" t="s">
        <v>17598</v>
      </c>
      <c r="B11152" s="1159" t="s">
        <v>17599</v>
      </c>
      <c r="C11152" s="1154" t="s">
        <v>2156</v>
      </c>
      <c r="D11152" s="1156">
        <v>3.51</v>
      </c>
    </row>
    <row r="11153" spans="1:4" ht="11.85" hidden="1" customHeight="1" outlineLevel="4">
      <c r="A11153" s="1154" t="s">
        <v>17600</v>
      </c>
      <c r="B11153" s="1159" t="s">
        <v>17601</v>
      </c>
      <c r="C11153" s="1154" t="s">
        <v>2156</v>
      </c>
      <c r="D11153" s="1156">
        <v>3.26</v>
      </c>
    </row>
    <row r="11154" spans="1:4" ht="11.85" hidden="1" customHeight="1" outlineLevel="3" collapsed="1">
      <c r="A11154" s="1140"/>
      <c r="B11154" s="1144">
        <v>450</v>
      </c>
      <c r="C11154" s="1140"/>
      <c r="D11154" s="1141">
        <v>3.84</v>
      </c>
    </row>
    <row r="11155" spans="1:4" ht="11.85" hidden="1" customHeight="1" outlineLevel="4">
      <c r="A11155" s="1154" t="s">
        <v>17602</v>
      </c>
      <c r="B11155" s="1159" t="s">
        <v>17603</v>
      </c>
      <c r="C11155" s="1154" t="s">
        <v>763</v>
      </c>
      <c r="D11155" s="1156">
        <v>3.84</v>
      </c>
    </row>
    <row r="11156" spans="1:4" ht="11.85" hidden="1" customHeight="1" outlineLevel="4">
      <c r="A11156" s="1154" t="s">
        <v>17604</v>
      </c>
      <c r="B11156" s="1159" t="s">
        <v>17605</v>
      </c>
      <c r="C11156" s="1154" t="s">
        <v>2156</v>
      </c>
      <c r="D11156" s="1156">
        <v>3.1</v>
      </c>
    </row>
    <row r="11157" spans="1:4" ht="11.85" hidden="1" customHeight="1" outlineLevel="4">
      <c r="A11157" s="1154" t="s">
        <v>17606</v>
      </c>
      <c r="B11157" s="1159" t="s">
        <v>17607</v>
      </c>
      <c r="C11157" s="1154" t="s">
        <v>2156</v>
      </c>
      <c r="D11157" s="1156">
        <v>3.76</v>
      </c>
    </row>
    <row r="11158" spans="1:4" ht="11.85" hidden="1" customHeight="1" outlineLevel="3" collapsed="1">
      <c r="A11158" s="1140"/>
      <c r="B11158" s="1144">
        <v>500</v>
      </c>
      <c r="C11158" s="1140"/>
      <c r="D11158" s="1141">
        <v>4.0199999999999996</v>
      </c>
    </row>
    <row r="11159" spans="1:4" ht="11.85" hidden="1" customHeight="1" outlineLevel="4">
      <c r="A11159" s="1154" t="s">
        <v>17608</v>
      </c>
      <c r="B11159" s="1159" t="s">
        <v>17609</v>
      </c>
      <c r="C11159" s="1154" t="s">
        <v>2156</v>
      </c>
      <c r="D11159" s="1156">
        <v>4.0199999999999996</v>
      </c>
    </row>
    <row r="11160" spans="1:4" ht="11.85" hidden="1" customHeight="1" outlineLevel="4">
      <c r="A11160" s="1154"/>
      <c r="B11160" s="1159" t="s">
        <v>17610</v>
      </c>
      <c r="C11160" s="1154" t="s">
        <v>2156</v>
      </c>
      <c r="D11160" s="1156">
        <v>3.45</v>
      </c>
    </row>
    <row r="11161" spans="1:4" ht="11.85" hidden="1" customHeight="1" outlineLevel="4">
      <c r="A11161" s="1154" t="s">
        <v>17611</v>
      </c>
      <c r="B11161" s="1159" t="s">
        <v>17612</v>
      </c>
      <c r="C11161" s="1154" t="s">
        <v>2156</v>
      </c>
      <c r="D11161" s="1156">
        <v>3.99</v>
      </c>
    </row>
    <row r="11162" spans="1:4" ht="11.85" hidden="1" customHeight="1" outlineLevel="4">
      <c r="A11162" s="1154" t="s">
        <v>17613</v>
      </c>
      <c r="B11162" s="1159" t="s">
        <v>17614</v>
      </c>
      <c r="C11162" s="1154" t="s">
        <v>2156</v>
      </c>
      <c r="D11162" s="1156">
        <v>3.46</v>
      </c>
    </row>
    <row r="11163" spans="1:4" ht="11.85" hidden="1" customHeight="1" outlineLevel="3" collapsed="1">
      <c r="A11163" s="1140"/>
      <c r="B11163" s="1144">
        <v>550</v>
      </c>
      <c r="C11163" s="1140"/>
      <c r="D11163" s="1141">
        <v>5.12</v>
      </c>
    </row>
    <row r="11164" spans="1:4" ht="11.85" hidden="1" customHeight="1" outlineLevel="4">
      <c r="A11164" s="1154" t="s">
        <v>17615</v>
      </c>
      <c r="B11164" s="1159" t="s">
        <v>17616</v>
      </c>
      <c r="C11164" s="1154" t="s">
        <v>2156</v>
      </c>
      <c r="D11164" s="1156">
        <v>4.43</v>
      </c>
    </row>
    <row r="11165" spans="1:4" ht="11.85" hidden="1" customHeight="1" outlineLevel="4">
      <c r="A11165" s="1154" t="s">
        <v>17617</v>
      </c>
      <c r="B11165" s="1159" t="s">
        <v>17618</v>
      </c>
      <c r="C11165" s="1154" t="s">
        <v>2156</v>
      </c>
      <c r="D11165" s="1156">
        <v>5.12</v>
      </c>
    </row>
    <row r="11166" spans="1:4" ht="11.85" hidden="1" customHeight="1" outlineLevel="2" collapsed="1">
      <c r="A11166" s="1140"/>
      <c r="B11166" s="1143" t="s">
        <v>17619</v>
      </c>
      <c r="C11166" s="1140"/>
      <c r="D11166" s="1141">
        <v>4.33</v>
      </c>
    </row>
    <row r="11167" spans="1:4" ht="11.85" hidden="1" customHeight="1" outlineLevel="3">
      <c r="A11167" s="1154" t="s">
        <v>17620</v>
      </c>
      <c r="B11167" s="1158" t="s">
        <v>17621</v>
      </c>
      <c r="C11167" s="1154" t="s">
        <v>2156</v>
      </c>
      <c r="D11167" s="1156">
        <v>2.73</v>
      </c>
    </row>
    <row r="11168" spans="1:4" ht="11.85" hidden="1" customHeight="1" outlineLevel="3">
      <c r="A11168" s="1154" t="s">
        <v>17622</v>
      </c>
      <c r="B11168" s="1158" t="s">
        <v>17623</v>
      </c>
      <c r="C11168" s="1154" t="s">
        <v>763</v>
      </c>
      <c r="D11168" s="1156">
        <v>2.83</v>
      </c>
    </row>
    <row r="11169" spans="1:4" ht="11.85" hidden="1" customHeight="1" outlineLevel="3">
      <c r="A11169" s="1154" t="s">
        <v>17624</v>
      </c>
      <c r="B11169" s="1158" t="s">
        <v>17625</v>
      </c>
      <c r="C11169" s="1154" t="s">
        <v>763</v>
      </c>
      <c r="D11169" s="1156">
        <v>4.33</v>
      </c>
    </row>
    <row r="11170" spans="1:4" ht="11.85" hidden="1" customHeight="1" outlineLevel="3">
      <c r="A11170" s="1154" t="s">
        <v>17626</v>
      </c>
      <c r="B11170" s="1158" t="s">
        <v>17627</v>
      </c>
      <c r="C11170" s="1154" t="s">
        <v>2156</v>
      </c>
      <c r="D11170" s="1156">
        <v>3.1</v>
      </c>
    </row>
    <row r="11171" spans="1:4" ht="11.85" hidden="1" customHeight="1" outlineLevel="3">
      <c r="A11171" s="1154"/>
      <c r="B11171" s="1158" t="s">
        <v>17628</v>
      </c>
      <c r="C11171" s="1154" t="s">
        <v>2156</v>
      </c>
      <c r="D11171" s="1156">
        <v>0.04</v>
      </c>
    </row>
    <row r="11172" spans="1:4" ht="11.85" hidden="1" customHeight="1" outlineLevel="2" collapsed="1">
      <c r="A11172" s="1140"/>
      <c r="B11172" s="1143" t="s">
        <v>17629</v>
      </c>
      <c r="C11172" s="1140"/>
      <c r="D11172" s="1141">
        <v>3.05</v>
      </c>
    </row>
    <row r="11173" spans="1:4" ht="11.85" hidden="1" customHeight="1" outlineLevel="3" collapsed="1">
      <c r="A11173" s="1140"/>
      <c r="B11173" s="1144">
        <v>400</v>
      </c>
      <c r="C11173" s="1140"/>
      <c r="D11173" s="1141">
        <v>1.72</v>
      </c>
    </row>
    <row r="11174" spans="1:4" ht="11.85" hidden="1" customHeight="1" outlineLevel="4">
      <c r="A11174" s="1154" t="s">
        <v>17630</v>
      </c>
      <c r="B11174" s="1159" t="s">
        <v>17631</v>
      </c>
      <c r="C11174" s="1154" t="s">
        <v>2156</v>
      </c>
      <c r="D11174" s="1156">
        <v>1.72</v>
      </c>
    </row>
    <row r="11175" spans="1:4" ht="11.85" hidden="1" customHeight="1" outlineLevel="3" collapsed="1">
      <c r="A11175" s="1140"/>
      <c r="B11175" s="1144">
        <v>450</v>
      </c>
      <c r="C11175" s="1140"/>
      <c r="D11175" s="1141">
        <v>2.46</v>
      </c>
    </row>
    <row r="11176" spans="1:4" ht="11.85" hidden="1" customHeight="1" outlineLevel="4">
      <c r="A11176" s="1154"/>
      <c r="B11176" s="1159" t="s">
        <v>17632</v>
      </c>
      <c r="C11176" s="1154" t="s">
        <v>2156</v>
      </c>
      <c r="D11176" s="1156">
        <v>2.46</v>
      </c>
    </row>
    <row r="11177" spans="1:4" ht="11.85" hidden="1" customHeight="1" outlineLevel="4">
      <c r="A11177" s="1154" t="s">
        <v>17633</v>
      </c>
      <c r="B11177" s="1159" t="s">
        <v>17634</v>
      </c>
      <c r="C11177" s="1154" t="s">
        <v>2156</v>
      </c>
      <c r="D11177" s="1156">
        <v>1.92</v>
      </c>
    </row>
    <row r="11178" spans="1:4" ht="11.85" hidden="1" customHeight="1" outlineLevel="3" collapsed="1">
      <c r="A11178" s="1140"/>
      <c r="B11178" s="1144">
        <v>500</v>
      </c>
      <c r="C11178" s="1140"/>
      <c r="D11178" s="1141">
        <v>2.52</v>
      </c>
    </row>
    <row r="11179" spans="1:4" ht="11.85" hidden="1" customHeight="1" outlineLevel="4">
      <c r="A11179" s="1154"/>
      <c r="B11179" s="1159" t="s">
        <v>17635</v>
      </c>
      <c r="C11179" s="1154" t="s">
        <v>2156</v>
      </c>
      <c r="D11179" s="1156">
        <v>2.36</v>
      </c>
    </row>
    <row r="11180" spans="1:4" ht="11.85" hidden="1" customHeight="1" outlineLevel="4">
      <c r="A11180" s="1154" t="s">
        <v>17636</v>
      </c>
      <c r="B11180" s="1159" t="s">
        <v>17637</v>
      </c>
      <c r="C11180" s="1154" t="s">
        <v>2156</v>
      </c>
      <c r="D11180" s="1156">
        <v>2.52</v>
      </c>
    </row>
    <row r="11181" spans="1:4" ht="11.85" hidden="1" customHeight="1" outlineLevel="4">
      <c r="A11181" s="1154" t="s">
        <v>17638</v>
      </c>
      <c r="B11181" s="1159" t="s">
        <v>17639</v>
      </c>
      <c r="C11181" s="1154" t="s">
        <v>2156</v>
      </c>
      <c r="D11181" s="1156">
        <v>2.04</v>
      </c>
    </row>
    <row r="11182" spans="1:4" ht="11.85" hidden="1" customHeight="1" outlineLevel="3" collapsed="1">
      <c r="A11182" s="1140"/>
      <c r="B11182" s="1144">
        <v>550</v>
      </c>
      <c r="C11182" s="1140"/>
      <c r="D11182" s="1141">
        <v>3.05</v>
      </c>
    </row>
    <row r="11183" spans="1:4" ht="11.85" hidden="1" customHeight="1" outlineLevel="4">
      <c r="A11183" s="1154" t="s">
        <v>17640</v>
      </c>
      <c r="B11183" s="1159" t="s">
        <v>17641</v>
      </c>
      <c r="C11183" s="1154" t="s">
        <v>2156</v>
      </c>
      <c r="D11183" s="1156">
        <v>3.05</v>
      </c>
    </row>
    <row r="11184" spans="1:4" ht="11.85" hidden="1" customHeight="1" outlineLevel="1" collapsed="1">
      <c r="A11184" s="1140"/>
      <c r="B11184" s="1142" t="s">
        <v>17642</v>
      </c>
      <c r="C11184" s="1140"/>
      <c r="D11184" s="1141">
        <v>41.2</v>
      </c>
    </row>
    <row r="11185" spans="1:4" ht="11.85" hidden="1" customHeight="1" outlineLevel="2" collapsed="1">
      <c r="A11185" s="1140"/>
      <c r="B11185" s="1147">
        <v>300</v>
      </c>
      <c r="C11185" s="1140"/>
      <c r="D11185" s="1141">
        <v>17.09</v>
      </c>
    </row>
    <row r="11186" spans="1:4" ht="11.85" hidden="1" customHeight="1" outlineLevel="3">
      <c r="A11186" s="1154" t="s">
        <v>17643</v>
      </c>
      <c r="B11186" s="1158" t="s">
        <v>17644</v>
      </c>
      <c r="C11186" s="1154" t="s">
        <v>2156</v>
      </c>
      <c r="D11186" s="1156">
        <v>17.09</v>
      </c>
    </row>
    <row r="11187" spans="1:4" ht="11.85" hidden="1" customHeight="1" outlineLevel="3">
      <c r="A11187" s="1154" t="s">
        <v>17645</v>
      </c>
      <c r="B11187" s="1158" t="s">
        <v>17646</v>
      </c>
      <c r="C11187" s="1154" t="s">
        <v>2156</v>
      </c>
      <c r="D11187" s="1156">
        <v>14.45</v>
      </c>
    </row>
    <row r="11188" spans="1:4" ht="11.85" hidden="1" customHeight="1" outlineLevel="3">
      <c r="A11188" s="1154" t="s">
        <v>17647</v>
      </c>
      <c r="B11188" s="1158" t="s">
        <v>17648</v>
      </c>
      <c r="C11188" s="1154" t="s">
        <v>2156</v>
      </c>
      <c r="D11188" s="1156">
        <v>16.329999999999998</v>
      </c>
    </row>
    <row r="11189" spans="1:4" ht="11.85" hidden="1" customHeight="1" outlineLevel="3">
      <c r="A11189" s="1154" t="s">
        <v>17649</v>
      </c>
      <c r="B11189" s="1158" t="s">
        <v>17650</v>
      </c>
      <c r="C11189" s="1154" t="s">
        <v>2156</v>
      </c>
      <c r="D11189" s="1156">
        <v>1.22</v>
      </c>
    </row>
    <row r="11190" spans="1:4" ht="11.85" hidden="1" customHeight="1" outlineLevel="2" collapsed="1">
      <c r="A11190" s="1140"/>
      <c r="B11190" s="1147">
        <v>350</v>
      </c>
      <c r="C11190" s="1140"/>
      <c r="D11190" s="1141">
        <v>18.2</v>
      </c>
    </row>
    <row r="11191" spans="1:4" ht="11.85" hidden="1" customHeight="1" outlineLevel="3">
      <c r="A11191" s="1154" t="s">
        <v>17651</v>
      </c>
      <c r="B11191" s="1158" t="s">
        <v>17652</v>
      </c>
      <c r="C11191" s="1154" t="s">
        <v>2156</v>
      </c>
      <c r="D11191" s="1156">
        <v>18.2</v>
      </c>
    </row>
    <row r="11192" spans="1:4" ht="11.85" hidden="1" customHeight="1" outlineLevel="3">
      <c r="A11192" s="1154" t="s">
        <v>17653</v>
      </c>
      <c r="B11192" s="1158" t="s">
        <v>17654</v>
      </c>
      <c r="C11192" s="1154" t="s">
        <v>2156</v>
      </c>
      <c r="D11192" s="1156">
        <v>18.07</v>
      </c>
    </row>
    <row r="11193" spans="1:4" ht="11.85" hidden="1" customHeight="1" outlineLevel="3">
      <c r="A11193" s="1154" t="s">
        <v>17655</v>
      </c>
      <c r="B11193" s="1158" t="s">
        <v>17656</v>
      </c>
      <c r="C11193" s="1154" t="s">
        <v>2156</v>
      </c>
      <c r="D11193" s="1156">
        <v>15.81</v>
      </c>
    </row>
    <row r="11194" spans="1:4" ht="11.85" hidden="1" customHeight="1" outlineLevel="3">
      <c r="A11194" s="1154" t="s">
        <v>17657</v>
      </c>
      <c r="B11194" s="1158" t="s">
        <v>17658</v>
      </c>
      <c r="C11194" s="1154" t="s">
        <v>2156</v>
      </c>
      <c r="D11194" s="1156">
        <v>15.72</v>
      </c>
    </row>
    <row r="11195" spans="1:4" ht="11.85" hidden="1" customHeight="1" outlineLevel="3">
      <c r="A11195" s="1154" t="s">
        <v>17659</v>
      </c>
      <c r="B11195" s="1158" t="s">
        <v>17660</v>
      </c>
      <c r="C11195" s="1154" t="s">
        <v>2156</v>
      </c>
      <c r="D11195" s="1156">
        <v>17.36</v>
      </c>
    </row>
    <row r="11196" spans="1:4" ht="11.85" hidden="1" customHeight="1" outlineLevel="3">
      <c r="A11196" s="1154" t="s">
        <v>17661</v>
      </c>
      <c r="B11196" s="1158" t="s">
        <v>17662</v>
      </c>
      <c r="C11196" s="1154" t="s">
        <v>2156</v>
      </c>
      <c r="D11196" s="1156">
        <v>17.16</v>
      </c>
    </row>
    <row r="11197" spans="1:4" ht="11.85" hidden="1" customHeight="1" outlineLevel="3">
      <c r="A11197" s="1154" t="s">
        <v>17663</v>
      </c>
      <c r="B11197" s="1158" t="s">
        <v>17664</v>
      </c>
      <c r="C11197" s="1154" t="s">
        <v>2156</v>
      </c>
      <c r="D11197" s="1156">
        <v>1.51</v>
      </c>
    </row>
    <row r="11198" spans="1:4" ht="11.85" hidden="1" customHeight="1" outlineLevel="3">
      <c r="A11198" s="1154" t="s">
        <v>17665</v>
      </c>
      <c r="B11198" s="1158" t="s">
        <v>17666</v>
      </c>
      <c r="C11198" s="1154" t="s">
        <v>2156</v>
      </c>
      <c r="D11198" s="1156">
        <v>1.38</v>
      </c>
    </row>
    <row r="11199" spans="1:4" ht="11.85" hidden="1" customHeight="1" outlineLevel="2" collapsed="1">
      <c r="A11199" s="1140"/>
      <c r="B11199" s="1147">
        <v>400</v>
      </c>
      <c r="C11199" s="1140"/>
      <c r="D11199" s="1141">
        <v>21.17</v>
      </c>
    </row>
    <row r="11200" spans="1:4" ht="11.85" hidden="1" customHeight="1" outlineLevel="3">
      <c r="A11200" s="1154" t="s">
        <v>17667</v>
      </c>
      <c r="B11200" s="1158" t="s">
        <v>17668</v>
      </c>
      <c r="C11200" s="1154" t="s">
        <v>2156</v>
      </c>
      <c r="D11200" s="1156">
        <v>18.920000000000002</v>
      </c>
    </row>
    <row r="11201" spans="1:4" ht="11.85" hidden="1" customHeight="1" outlineLevel="3">
      <c r="A11201" s="1154" t="s">
        <v>17669</v>
      </c>
      <c r="B11201" s="1158" t="s">
        <v>17670</v>
      </c>
      <c r="C11201" s="1154" t="s">
        <v>2156</v>
      </c>
      <c r="D11201" s="1156">
        <v>19.21</v>
      </c>
    </row>
    <row r="11202" spans="1:4" ht="11.85" hidden="1" customHeight="1" outlineLevel="3">
      <c r="A11202" s="1154" t="s">
        <v>17671</v>
      </c>
      <c r="B11202" s="1158" t="s">
        <v>17672</v>
      </c>
      <c r="C11202" s="1154" t="s">
        <v>2156</v>
      </c>
      <c r="D11202" s="1156">
        <v>21.17</v>
      </c>
    </row>
    <row r="11203" spans="1:4" ht="11.85" hidden="1" customHeight="1" outlineLevel="3">
      <c r="A11203" s="1154" t="s">
        <v>17673</v>
      </c>
      <c r="B11203" s="1158" t="s">
        <v>17674</v>
      </c>
      <c r="C11203" s="1154" t="s">
        <v>2156</v>
      </c>
      <c r="D11203" s="1156">
        <v>16.55</v>
      </c>
    </row>
    <row r="11204" spans="1:4" ht="11.85" hidden="1" customHeight="1" outlineLevel="3">
      <c r="A11204" s="1154" t="s">
        <v>17675</v>
      </c>
      <c r="B11204" s="1158" t="s">
        <v>17676</v>
      </c>
      <c r="C11204" s="1154" t="s">
        <v>2156</v>
      </c>
      <c r="D11204" s="1156">
        <v>16.670000000000002</v>
      </c>
    </row>
    <row r="11205" spans="1:4" ht="11.85" hidden="1" customHeight="1" outlineLevel="3">
      <c r="A11205" s="1154" t="s">
        <v>17677</v>
      </c>
      <c r="B11205" s="1158" t="s">
        <v>17678</v>
      </c>
      <c r="C11205" s="1154" t="s">
        <v>2156</v>
      </c>
      <c r="D11205" s="1156">
        <v>18.18</v>
      </c>
    </row>
    <row r="11206" spans="1:4" ht="11.85" hidden="1" customHeight="1" outlineLevel="3">
      <c r="A11206" s="1154" t="s">
        <v>17679</v>
      </c>
      <c r="B11206" s="1158" t="s">
        <v>17680</v>
      </c>
      <c r="C11206" s="1154" t="s">
        <v>2156</v>
      </c>
      <c r="D11206" s="1156">
        <v>18.41</v>
      </c>
    </row>
    <row r="11207" spans="1:4" ht="11.85" hidden="1" customHeight="1" outlineLevel="3">
      <c r="A11207" s="1154" t="s">
        <v>17681</v>
      </c>
      <c r="B11207" s="1158" t="s">
        <v>17682</v>
      </c>
      <c r="C11207" s="1154" t="s">
        <v>2156</v>
      </c>
      <c r="D11207" s="1156">
        <v>1.83</v>
      </c>
    </row>
    <row r="11208" spans="1:4" ht="11.85" hidden="1" customHeight="1" outlineLevel="3">
      <c r="A11208" s="1154" t="s">
        <v>17683</v>
      </c>
      <c r="B11208" s="1158" t="s">
        <v>17684</v>
      </c>
      <c r="C11208" s="1154" t="s">
        <v>2156</v>
      </c>
      <c r="D11208" s="1156">
        <v>1.61</v>
      </c>
    </row>
    <row r="11209" spans="1:4" ht="11.85" hidden="1" customHeight="1" outlineLevel="2" collapsed="1">
      <c r="A11209" s="1140"/>
      <c r="B11209" s="1147">
        <v>450</v>
      </c>
      <c r="C11209" s="1140"/>
      <c r="D11209" s="1141">
        <v>23</v>
      </c>
    </row>
    <row r="11210" spans="1:4" ht="11.85" hidden="1" customHeight="1" outlineLevel="3">
      <c r="A11210" s="1154" t="s">
        <v>17685</v>
      </c>
      <c r="B11210" s="1158" t="s">
        <v>17686</v>
      </c>
      <c r="C11210" s="1154" t="s">
        <v>2156</v>
      </c>
      <c r="D11210" s="1156">
        <v>21.67</v>
      </c>
    </row>
    <row r="11211" spans="1:4" ht="11.85" hidden="1" customHeight="1" outlineLevel="3">
      <c r="A11211" s="1154" t="s">
        <v>17687</v>
      </c>
      <c r="B11211" s="1158" t="s">
        <v>17688</v>
      </c>
      <c r="C11211" s="1154" t="s">
        <v>2156</v>
      </c>
      <c r="D11211" s="1156">
        <v>20.99</v>
      </c>
    </row>
    <row r="11212" spans="1:4" ht="11.85" hidden="1" customHeight="1" outlineLevel="3">
      <c r="A11212" s="1154" t="s">
        <v>17689</v>
      </c>
      <c r="B11212" s="1158" t="s">
        <v>17690</v>
      </c>
      <c r="C11212" s="1154" t="s">
        <v>2156</v>
      </c>
      <c r="D11212" s="1156">
        <v>20.66</v>
      </c>
    </row>
    <row r="11213" spans="1:4" ht="11.85" hidden="1" customHeight="1" outlineLevel="3">
      <c r="A11213" s="1154" t="s">
        <v>17691</v>
      </c>
      <c r="B11213" s="1158" t="s">
        <v>17692</v>
      </c>
      <c r="C11213" s="1154" t="s">
        <v>2156</v>
      </c>
      <c r="D11213" s="1156">
        <v>23</v>
      </c>
    </row>
    <row r="11214" spans="1:4" ht="11.85" hidden="1" customHeight="1" outlineLevel="3">
      <c r="A11214" s="1154" t="s">
        <v>17693</v>
      </c>
      <c r="B11214" s="1158" t="s">
        <v>17694</v>
      </c>
      <c r="C11214" s="1154" t="s">
        <v>2156</v>
      </c>
      <c r="D11214" s="1156">
        <v>18.38</v>
      </c>
    </row>
    <row r="11215" spans="1:4" ht="11.85" hidden="1" customHeight="1" outlineLevel="3">
      <c r="A11215" s="1154" t="s">
        <v>17695</v>
      </c>
      <c r="B11215" s="1158" t="s">
        <v>17696</v>
      </c>
      <c r="C11215" s="1154" t="s">
        <v>2156</v>
      </c>
      <c r="D11215" s="1156">
        <v>18.38</v>
      </c>
    </row>
    <row r="11216" spans="1:4" ht="11.85" hidden="1" customHeight="1" outlineLevel="3">
      <c r="A11216" s="1154" t="s">
        <v>17697</v>
      </c>
      <c r="B11216" s="1158" t="s">
        <v>17698</v>
      </c>
      <c r="C11216" s="1154" t="s">
        <v>2156</v>
      </c>
      <c r="D11216" s="1156">
        <v>20.29</v>
      </c>
    </row>
    <row r="11217" spans="1:4" ht="11.85" hidden="1" customHeight="1" outlineLevel="3">
      <c r="A11217" s="1154" t="s">
        <v>17699</v>
      </c>
      <c r="B11217" s="1158" t="s">
        <v>17700</v>
      </c>
      <c r="C11217" s="1154" t="s">
        <v>2156</v>
      </c>
      <c r="D11217" s="1156">
        <v>20.329999999999998</v>
      </c>
    </row>
    <row r="11218" spans="1:4" ht="11.85" hidden="1" customHeight="1" outlineLevel="3">
      <c r="A11218" s="1154" t="s">
        <v>17701</v>
      </c>
      <c r="B11218" s="1158" t="s">
        <v>17702</v>
      </c>
      <c r="C11218" s="1154" t="s">
        <v>2156</v>
      </c>
      <c r="D11218" s="1156">
        <v>4.45</v>
      </c>
    </row>
    <row r="11219" spans="1:4" ht="11.85" hidden="1" customHeight="1" outlineLevel="3">
      <c r="A11219" s="1154" t="s">
        <v>17703</v>
      </c>
      <c r="B11219" s="1158" t="s">
        <v>17704</v>
      </c>
      <c r="C11219" s="1154" t="s">
        <v>2156</v>
      </c>
      <c r="D11219" s="1156">
        <v>4.9400000000000004</v>
      </c>
    </row>
    <row r="11220" spans="1:4" ht="11.85" hidden="1" customHeight="1" outlineLevel="3">
      <c r="A11220" s="1154" t="s">
        <v>17705</v>
      </c>
      <c r="B11220" s="1158" t="s">
        <v>17706</v>
      </c>
      <c r="C11220" s="1154" t="s">
        <v>2156</v>
      </c>
      <c r="D11220" s="1156">
        <v>3.39</v>
      </c>
    </row>
    <row r="11221" spans="1:4" ht="11.85" hidden="1" customHeight="1" outlineLevel="3">
      <c r="A11221" s="1154" t="s">
        <v>17707</v>
      </c>
      <c r="B11221" s="1158" t="s">
        <v>17708</v>
      </c>
      <c r="C11221" s="1154" t="s">
        <v>2156</v>
      </c>
      <c r="D11221" s="1156">
        <v>2.84</v>
      </c>
    </row>
    <row r="11222" spans="1:4" ht="11.85" hidden="1" customHeight="1" outlineLevel="3">
      <c r="A11222" s="1154" t="s">
        <v>17709</v>
      </c>
      <c r="B11222" s="1158" t="s">
        <v>17710</v>
      </c>
      <c r="C11222" s="1154" t="s">
        <v>2156</v>
      </c>
      <c r="D11222" s="1156">
        <v>1.82</v>
      </c>
    </row>
    <row r="11223" spans="1:4" ht="11.85" hidden="1" customHeight="1" outlineLevel="3">
      <c r="A11223" s="1154" t="s">
        <v>17711</v>
      </c>
      <c r="B11223" s="1158" t="s">
        <v>17712</v>
      </c>
      <c r="C11223" s="1154" t="s">
        <v>2156</v>
      </c>
      <c r="D11223" s="1156">
        <v>1.82</v>
      </c>
    </row>
    <row r="11224" spans="1:4" ht="11.85" hidden="1" customHeight="1" outlineLevel="2" collapsed="1">
      <c r="A11224" s="1140"/>
      <c r="B11224" s="1147">
        <v>500</v>
      </c>
      <c r="C11224" s="1140"/>
      <c r="D11224" s="1141">
        <v>22.03</v>
      </c>
    </row>
    <row r="11225" spans="1:4" ht="11.85" hidden="1" customHeight="1" outlineLevel="3">
      <c r="A11225" s="1154" t="s">
        <v>17713</v>
      </c>
      <c r="B11225" s="1158" t="s">
        <v>17714</v>
      </c>
      <c r="C11225" s="1154" t="s">
        <v>2156</v>
      </c>
      <c r="D11225" s="1156">
        <v>3.34</v>
      </c>
    </row>
    <row r="11226" spans="1:4" ht="11.85" hidden="1" customHeight="1" outlineLevel="3">
      <c r="A11226" s="1154" t="s">
        <v>17715</v>
      </c>
      <c r="B11226" s="1158" t="s">
        <v>17716</v>
      </c>
      <c r="C11226" s="1154" t="s">
        <v>2156</v>
      </c>
      <c r="D11226" s="1156">
        <v>21.12</v>
      </c>
    </row>
    <row r="11227" spans="1:4" ht="11.85" hidden="1" customHeight="1" outlineLevel="3">
      <c r="A11227" s="1154" t="s">
        <v>17717</v>
      </c>
      <c r="B11227" s="1158" t="s">
        <v>17718</v>
      </c>
      <c r="C11227" s="1154" t="s">
        <v>2156</v>
      </c>
      <c r="D11227" s="1156">
        <v>22.03</v>
      </c>
    </row>
    <row r="11228" spans="1:4" ht="11.85" hidden="1" customHeight="1" outlineLevel="3">
      <c r="A11228" s="1154" t="s">
        <v>17719</v>
      </c>
      <c r="B11228" s="1158" t="s">
        <v>17720</v>
      </c>
      <c r="C11228" s="1154" t="s">
        <v>2156</v>
      </c>
      <c r="D11228" s="1156">
        <v>19.32</v>
      </c>
    </row>
    <row r="11229" spans="1:4" ht="11.85" hidden="1" customHeight="1" outlineLevel="3">
      <c r="A11229" s="1154" t="s">
        <v>17721</v>
      </c>
      <c r="B11229" s="1158" t="s">
        <v>17722</v>
      </c>
      <c r="C11229" s="1154" t="s">
        <v>2156</v>
      </c>
      <c r="D11229" s="1156">
        <v>19.32</v>
      </c>
    </row>
    <row r="11230" spans="1:4" ht="11.85" hidden="1" customHeight="1" outlineLevel="3">
      <c r="A11230" s="1154" t="s">
        <v>17723</v>
      </c>
      <c r="B11230" s="1158" t="s">
        <v>17724</v>
      </c>
      <c r="C11230" s="1154" t="s">
        <v>2156</v>
      </c>
      <c r="D11230" s="1156">
        <v>20.95</v>
      </c>
    </row>
    <row r="11231" spans="1:4" ht="11.85" hidden="1" customHeight="1" outlineLevel="3">
      <c r="A11231" s="1154" t="s">
        <v>17725</v>
      </c>
      <c r="B11231" s="1158" t="s">
        <v>17726</v>
      </c>
      <c r="C11231" s="1154" t="s">
        <v>2156</v>
      </c>
      <c r="D11231" s="1156">
        <v>21.27</v>
      </c>
    </row>
    <row r="11232" spans="1:4" ht="11.85" hidden="1" customHeight="1" outlineLevel="3">
      <c r="A11232" s="1154" t="s">
        <v>17727</v>
      </c>
      <c r="B11232" s="1158" t="s">
        <v>17728</v>
      </c>
      <c r="C11232" s="1154" t="s">
        <v>2156</v>
      </c>
      <c r="D11232" s="1156">
        <v>5.07</v>
      </c>
    </row>
    <row r="11233" spans="1:4" ht="11.85" hidden="1" customHeight="1" outlineLevel="3">
      <c r="A11233" s="1154" t="s">
        <v>17729</v>
      </c>
      <c r="B11233" s="1158" t="s">
        <v>17730</v>
      </c>
      <c r="C11233" s="1154" t="s">
        <v>2156</v>
      </c>
      <c r="D11233" s="1156">
        <v>4.97</v>
      </c>
    </row>
    <row r="11234" spans="1:4" ht="11.85" hidden="1" customHeight="1" outlineLevel="3">
      <c r="A11234" s="1154" t="s">
        <v>17731</v>
      </c>
      <c r="B11234" s="1158" t="s">
        <v>17732</v>
      </c>
      <c r="C11234" s="1154" t="s">
        <v>2156</v>
      </c>
      <c r="D11234" s="1156">
        <v>5.13</v>
      </c>
    </row>
    <row r="11235" spans="1:4" ht="11.85" hidden="1" customHeight="1" outlineLevel="3">
      <c r="A11235" s="1154" t="s">
        <v>17733</v>
      </c>
      <c r="B11235" s="1158" t="s">
        <v>17734</v>
      </c>
      <c r="C11235" s="1154" t="s">
        <v>2156</v>
      </c>
      <c r="D11235" s="1156">
        <v>3.79</v>
      </c>
    </row>
    <row r="11236" spans="1:4" ht="11.85" hidden="1" customHeight="1" outlineLevel="3">
      <c r="A11236" s="1154" t="s">
        <v>17735</v>
      </c>
      <c r="B11236" s="1158" t="s">
        <v>17736</v>
      </c>
      <c r="C11236" s="1154" t="s">
        <v>2156</v>
      </c>
      <c r="D11236" s="1156">
        <v>2.02</v>
      </c>
    </row>
    <row r="11237" spans="1:4" ht="11.85" hidden="1" customHeight="1" outlineLevel="3">
      <c r="A11237" s="1154" t="s">
        <v>17737</v>
      </c>
      <c r="B11237" s="1158" t="s">
        <v>17738</v>
      </c>
      <c r="C11237" s="1154" t="s">
        <v>2156</v>
      </c>
      <c r="D11237" s="1156">
        <v>1.98</v>
      </c>
    </row>
    <row r="11238" spans="1:4" ht="11.85" hidden="1" customHeight="1" outlineLevel="2" collapsed="1">
      <c r="A11238" s="1140"/>
      <c r="B11238" s="1147">
        <v>550</v>
      </c>
      <c r="C11238" s="1140"/>
      <c r="D11238" s="1141">
        <v>24.08</v>
      </c>
    </row>
    <row r="11239" spans="1:4" ht="11.85" hidden="1" customHeight="1" outlineLevel="3">
      <c r="A11239" s="1154" t="s">
        <v>17739</v>
      </c>
      <c r="B11239" s="1158" t="s">
        <v>17740</v>
      </c>
      <c r="C11239" s="1154" t="s">
        <v>2156</v>
      </c>
      <c r="D11239" s="1156">
        <v>24.08</v>
      </c>
    </row>
    <row r="11240" spans="1:4" ht="11.85" hidden="1" customHeight="1" outlineLevel="3">
      <c r="A11240" s="1154" t="s">
        <v>17741</v>
      </c>
      <c r="B11240" s="1158" t="s">
        <v>17742</v>
      </c>
      <c r="C11240" s="1154" t="s">
        <v>2156</v>
      </c>
      <c r="D11240" s="1156">
        <v>24.06</v>
      </c>
    </row>
    <row r="11241" spans="1:4" ht="11.85" hidden="1" customHeight="1" outlineLevel="3">
      <c r="A11241" s="1154" t="s">
        <v>17743</v>
      </c>
      <c r="B11241" s="1158" t="s">
        <v>17744</v>
      </c>
      <c r="C11241" s="1154" t="s">
        <v>2156</v>
      </c>
      <c r="D11241" s="1156">
        <v>21.02</v>
      </c>
    </row>
    <row r="11242" spans="1:4" ht="11.85" hidden="1" customHeight="1" outlineLevel="3">
      <c r="A11242" s="1154" t="s">
        <v>17745</v>
      </c>
      <c r="B11242" s="1158" t="s">
        <v>17746</v>
      </c>
      <c r="C11242" s="1154" t="s">
        <v>2156</v>
      </c>
      <c r="D11242" s="1156">
        <v>20.57</v>
      </c>
    </row>
    <row r="11243" spans="1:4" ht="11.85" hidden="1" customHeight="1" outlineLevel="3">
      <c r="A11243" s="1154" t="s">
        <v>17747</v>
      </c>
      <c r="B11243" s="1158" t="s">
        <v>17748</v>
      </c>
      <c r="C11243" s="1154" t="s">
        <v>2156</v>
      </c>
      <c r="D11243" s="1156">
        <v>23.23</v>
      </c>
    </row>
    <row r="11244" spans="1:4" ht="11.85" hidden="1" customHeight="1" outlineLevel="3">
      <c r="A11244" s="1154" t="s">
        <v>17749</v>
      </c>
      <c r="B11244" s="1158" t="s">
        <v>17750</v>
      </c>
      <c r="C11244" s="1154" t="s">
        <v>2156</v>
      </c>
      <c r="D11244" s="1156">
        <v>22.75</v>
      </c>
    </row>
    <row r="11245" spans="1:4" ht="11.85" hidden="1" customHeight="1" outlineLevel="3">
      <c r="A11245" s="1154" t="s">
        <v>17751</v>
      </c>
      <c r="B11245" s="1158" t="s">
        <v>17752</v>
      </c>
      <c r="C11245" s="1154" t="s">
        <v>763</v>
      </c>
      <c r="D11245" s="1156">
        <v>2.29</v>
      </c>
    </row>
    <row r="11246" spans="1:4" ht="11.85" hidden="1" customHeight="1" outlineLevel="3">
      <c r="A11246" s="1154" t="s">
        <v>17753</v>
      </c>
      <c r="B11246" s="1158" t="s">
        <v>17754</v>
      </c>
      <c r="C11246" s="1154" t="s">
        <v>2156</v>
      </c>
      <c r="D11246" s="1156">
        <v>2.5</v>
      </c>
    </row>
    <row r="11247" spans="1:4" ht="11.85" hidden="1" customHeight="1" outlineLevel="2" collapsed="1">
      <c r="A11247" s="1140"/>
      <c r="B11247" s="1143" t="s">
        <v>17755</v>
      </c>
      <c r="C11247" s="1140"/>
      <c r="D11247" s="1141">
        <v>19.559999999999999</v>
      </c>
    </row>
    <row r="11248" spans="1:4" ht="22.35" hidden="1" customHeight="1" outlineLevel="3">
      <c r="A11248" s="1154" t="s">
        <v>17756</v>
      </c>
      <c r="B11248" s="1158" t="s">
        <v>17757</v>
      </c>
      <c r="C11248" s="1154" t="s">
        <v>763</v>
      </c>
      <c r="D11248" s="1156">
        <v>17.95</v>
      </c>
    </row>
    <row r="11249" spans="1:4" ht="22.35" hidden="1" customHeight="1" outlineLevel="3">
      <c r="A11249" s="1154" t="s">
        <v>17758</v>
      </c>
      <c r="B11249" s="1158" t="s">
        <v>17759</v>
      </c>
      <c r="C11249" s="1154" t="s">
        <v>763</v>
      </c>
      <c r="D11249" s="1156">
        <v>19.559999999999999</v>
      </c>
    </row>
    <row r="11250" spans="1:4" ht="11.85" hidden="1" customHeight="1" outlineLevel="3" collapsed="1">
      <c r="A11250" s="1140"/>
      <c r="B11250" s="1145" t="s">
        <v>17760</v>
      </c>
      <c r="C11250" s="1140"/>
      <c r="D11250" s="1141">
        <v>12.12</v>
      </c>
    </row>
    <row r="11251" spans="1:4" ht="11.85" hidden="1" customHeight="1" outlineLevel="4">
      <c r="A11251" s="1154" t="s">
        <v>17761</v>
      </c>
      <c r="B11251" s="1159" t="s">
        <v>17762</v>
      </c>
      <c r="C11251" s="1154" t="s">
        <v>763</v>
      </c>
      <c r="D11251" s="1156">
        <v>0.17</v>
      </c>
    </row>
    <row r="11252" spans="1:4" ht="11.85" hidden="1" customHeight="1" outlineLevel="4">
      <c r="A11252" s="1154" t="s">
        <v>17763</v>
      </c>
      <c r="B11252" s="1159" t="s">
        <v>17764</v>
      </c>
      <c r="C11252" s="1154" t="s">
        <v>763</v>
      </c>
      <c r="D11252" s="1156">
        <v>10.37</v>
      </c>
    </row>
    <row r="11253" spans="1:4" ht="11.85" hidden="1" customHeight="1" outlineLevel="4">
      <c r="A11253" s="1154" t="s">
        <v>17765</v>
      </c>
      <c r="B11253" s="1159" t="s">
        <v>17766</v>
      </c>
      <c r="C11253" s="1154" t="s">
        <v>763</v>
      </c>
      <c r="D11253" s="1156">
        <v>12.12</v>
      </c>
    </row>
    <row r="11254" spans="1:4" ht="11.85" hidden="1" customHeight="1" outlineLevel="4">
      <c r="A11254" s="1154" t="s">
        <v>17767</v>
      </c>
      <c r="B11254" s="1159" t="s">
        <v>17768</v>
      </c>
      <c r="C11254" s="1154" t="s">
        <v>763</v>
      </c>
      <c r="D11254" s="1156">
        <v>3.25</v>
      </c>
    </row>
    <row r="11255" spans="1:4" ht="11.85" hidden="1" customHeight="1" outlineLevel="4">
      <c r="A11255" s="1154" t="s">
        <v>17769</v>
      </c>
      <c r="B11255" s="1159" t="s">
        <v>17770</v>
      </c>
      <c r="C11255" s="1154" t="s">
        <v>763</v>
      </c>
      <c r="D11255" s="1156">
        <v>4.16</v>
      </c>
    </row>
    <row r="11256" spans="1:4" ht="11.85" hidden="1" customHeight="1" outlineLevel="4">
      <c r="A11256" s="1154" t="s">
        <v>17771</v>
      </c>
      <c r="B11256" s="1159" t="s">
        <v>17772</v>
      </c>
      <c r="C11256" s="1154" t="s">
        <v>763</v>
      </c>
      <c r="D11256" s="1156">
        <v>1.18</v>
      </c>
    </row>
    <row r="11257" spans="1:4" ht="11.85" hidden="1" customHeight="1" outlineLevel="4">
      <c r="A11257" s="1154" t="s">
        <v>17773</v>
      </c>
      <c r="B11257" s="1159" t="s">
        <v>17774</v>
      </c>
      <c r="C11257" s="1154" t="s">
        <v>763</v>
      </c>
      <c r="D11257" s="1156">
        <v>1.4</v>
      </c>
    </row>
    <row r="11258" spans="1:4" ht="11.85" hidden="1" customHeight="1" outlineLevel="4">
      <c r="A11258" s="1154" t="s">
        <v>17775</v>
      </c>
      <c r="B11258" s="1159" t="s">
        <v>17776</v>
      </c>
      <c r="C11258" s="1154" t="s">
        <v>2156</v>
      </c>
      <c r="D11258" s="1156">
        <v>0.68</v>
      </c>
    </row>
    <row r="11259" spans="1:4" ht="11.85" hidden="1" customHeight="1" outlineLevel="4">
      <c r="A11259" s="1154" t="s">
        <v>17777</v>
      </c>
      <c r="B11259" s="1159" t="s">
        <v>17778</v>
      </c>
      <c r="C11259" s="1154" t="s">
        <v>763</v>
      </c>
      <c r="D11259" s="1156">
        <v>0.31</v>
      </c>
    </row>
    <row r="11260" spans="1:4" ht="22.35" hidden="1" customHeight="1" outlineLevel="4">
      <c r="A11260" s="1154" t="s">
        <v>17779</v>
      </c>
      <c r="B11260" s="1159" t="s">
        <v>17780</v>
      </c>
      <c r="C11260" s="1154" t="s">
        <v>2156</v>
      </c>
      <c r="D11260" s="1156">
        <v>1.82</v>
      </c>
    </row>
    <row r="11261" spans="1:4" ht="11.85" hidden="1" customHeight="1" outlineLevel="4">
      <c r="A11261" s="1154" t="s">
        <v>17781</v>
      </c>
      <c r="B11261" s="1159" t="s">
        <v>17782</v>
      </c>
      <c r="C11261" s="1154" t="s">
        <v>2156</v>
      </c>
      <c r="D11261" s="1156">
        <v>1.82</v>
      </c>
    </row>
    <row r="11262" spans="1:4" ht="22.35" hidden="1" customHeight="1" outlineLevel="4">
      <c r="A11262" s="1154" t="s">
        <v>17783</v>
      </c>
      <c r="B11262" s="1159" t="s">
        <v>17784</v>
      </c>
      <c r="C11262" s="1154" t="s">
        <v>2156</v>
      </c>
      <c r="D11262" s="1156">
        <v>0.7</v>
      </c>
    </row>
    <row r="11263" spans="1:4" ht="22.35" hidden="1" customHeight="1" outlineLevel="4">
      <c r="A11263" s="1154" t="s">
        <v>17785</v>
      </c>
      <c r="B11263" s="1159" t="s">
        <v>17786</v>
      </c>
      <c r="C11263" s="1154" t="s">
        <v>2156</v>
      </c>
      <c r="D11263" s="1156">
        <v>0.83</v>
      </c>
    </row>
    <row r="11264" spans="1:4" ht="11.85" hidden="1" customHeight="1" outlineLevel="4">
      <c r="A11264" s="1154" t="s">
        <v>17787</v>
      </c>
      <c r="B11264" s="1159" t="s">
        <v>17788</v>
      </c>
      <c r="C11264" s="1154" t="s">
        <v>763</v>
      </c>
      <c r="D11264" s="1156">
        <v>0.08</v>
      </c>
    </row>
    <row r="11265" spans="1:4" ht="11.85" hidden="1" customHeight="1" outlineLevel="4">
      <c r="A11265" s="1154" t="s">
        <v>17789</v>
      </c>
      <c r="B11265" s="1159" t="s">
        <v>17790</v>
      </c>
      <c r="C11265" s="1154" t="s">
        <v>763</v>
      </c>
      <c r="D11265" s="1156">
        <v>0.08</v>
      </c>
    </row>
    <row r="11266" spans="1:4" ht="11.85" hidden="1" customHeight="1" outlineLevel="3">
      <c r="A11266" s="1154" t="s">
        <v>17791</v>
      </c>
      <c r="B11266" s="1158" t="s">
        <v>17792</v>
      </c>
      <c r="C11266" s="1154" t="s">
        <v>763</v>
      </c>
      <c r="D11266" s="1156">
        <v>2.36</v>
      </c>
    </row>
    <row r="11267" spans="1:4" ht="11.85" hidden="1" customHeight="1" outlineLevel="3">
      <c r="A11267" s="1154" t="s">
        <v>17793</v>
      </c>
      <c r="B11267" s="1158" t="s">
        <v>17794</v>
      </c>
      <c r="C11267" s="1154" t="s">
        <v>2156</v>
      </c>
      <c r="D11267" s="1156">
        <v>2.2999999999999998</v>
      </c>
    </row>
    <row r="11268" spans="1:4" ht="11.85" hidden="1" customHeight="1" outlineLevel="3">
      <c r="A11268" s="1154" t="s">
        <v>17795</v>
      </c>
      <c r="B11268" s="1158" t="s">
        <v>17796</v>
      </c>
      <c r="C11268" s="1154" t="s">
        <v>763</v>
      </c>
      <c r="D11268" s="1156">
        <v>1.73</v>
      </c>
    </row>
    <row r="11269" spans="1:4" ht="11.85" hidden="1" customHeight="1" outlineLevel="3">
      <c r="A11269" s="1154" t="s">
        <v>17797</v>
      </c>
      <c r="B11269" s="1158" t="s">
        <v>17798</v>
      </c>
      <c r="C11269" s="1154" t="s">
        <v>763</v>
      </c>
      <c r="D11269" s="1156">
        <v>1.59</v>
      </c>
    </row>
    <row r="11270" spans="1:4" ht="11.85" hidden="1" customHeight="1" outlineLevel="3">
      <c r="A11270" s="1154" t="s">
        <v>17799</v>
      </c>
      <c r="B11270" s="1158" t="s">
        <v>17800</v>
      </c>
      <c r="C11270" s="1154" t="s">
        <v>2156</v>
      </c>
      <c r="D11270" s="1156">
        <v>1.92</v>
      </c>
    </row>
    <row r="11271" spans="1:4" ht="22.35" hidden="1" customHeight="1" outlineLevel="3">
      <c r="A11271" s="1154" t="s">
        <v>17801</v>
      </c>
      <c r="B11271" s="1158" t="s">
        <v>17802</v>
      </c>
      <c r="C11271" s="1154" t="s">
        <v>2156</v>
      </c>
      <c r="D11271" s="1156">
        <v>2.2000000000000002</v>
      </c>
    </row>
    <row r="11272" spans="1:4" ht="11.85" hidden="1" customHeight="1" outlineLevel="3">
      <c r="A11272" s="1154" t="s">
        <v>17803</v>
      </c>
      <c r="B11272" s="1158" t="s">
        <v>17804</v>
      </c>
      <c r="C11272" s="1154" t="s">
        <v>2156</v>
      </c>
      <c r="D11272" s="1156">
        <v>1.22</v>
      </c>
    </row>
    <row r="11273" spans="1:4" ht="11.85" hidden="1" customHeight="1" outlineLevel="3">
      <c r="A11273" s="1154" t="s">
        <v>17805</v>
      </c>
      <c r="B11273" s="1158" t="s">
        <v>17806</v>
      </c>
      <c r="C11273" s="1154" t="s">
        <v>2156</v>
      </c>
      <c r="D11273" s="1156">
        <v>1.6</v>
      </c>
    </row>
    <row r="11274" spans="1:4" ht="11.85" hidden="1" customHeight="1" outlineLevel="3">
      <c r="A11274" s="1154" t="s">
        <v>17807</v>
      </c>
      <c r="B11274" s="1158" t="s">
        <v>17808</v>
      </c>
      <c r="C11274" s="1154" t="s">
        <v>2156</v>
      </c>
      <c r="D11274" s="1156">
        <v>1.56</v>
      </c>
    </row>
    <row r="11275" spans="1:4" ht="11.85" hidden="1" customHeight="1" outlineLevel="3">
      <c r="A11275" s="1154" t="s">
        <v>17809</v>
      </c>
      <c r="B11275" s="1158" t="s">
        <v>17810</v>
      </c>
      <c r="C11275" s="1154" t="s">
        <v>2156</v>
      </c>
      <c r="D11275" s="1156">
        <v>3.57</v>
      </c>
    </row>
    <row r="11276" spans="1:4" ht="11.85" hidden="1" customHeight="1" outlineLevel="2" collapsed="1">
      <c r="A11276" s="1140"/>
      <c r="B11276" s="1143" t="s">
        <v>17811</v>
      </c>
      <c r="C11276" s="1140"/>
      <c r="D11276" s="1141">
        <v>2.94</v>
      </c>
    </row>
    <row r="11277" spans="1:4" ht="11.85" hidden="1" customHeight="1" outlineLevel="3">
      <c r="A11277" s="1154" t="s">
        <v>17812</v>
      </c>
      <c r="B11277" s="1158" t="s">
        <v>17813</v>
      </c>
      <c r="C11277" s="1154" t="s">
        <v>2156</v>
      </c>
      <c r="D11277" s="1156">
        <v>2.2000000000000002</v>
      </c>
    </row>
    <row r="11278" spans="1:4" ht="11.85" hidden="1" customHeight="1" outlineLevel="3">
      <c r="A11278" s="1154" t="s">
        <v>17814</v>
      </c>
      <c r="B11278" s="1158" t="s">
        <v>17815</v>
      </c>
      <c r="C11278" s="1154" t="s">
        <v>763</v>
      </c>
      <c r="D11278" s="1156">
        <v>2.94</v>
      </c>
    </row>
    <row r="11279" spans="1:4" ht="11.85" hidden="1" customHeight="1" outlineLevel="2" collapsed="1">
      <c r="A11279" s="1140"/>
      <c r="B11279" s="1143" t="s">
        <v>17816</v>
      </c>
      <c r="C11279" s="1140"/>
      <c r="D11279" s="1141">
        <v>35.869999999999997</v>
      </c>
    </row>
    <row r="11280" spans="1:4" ht="11.85" hidden="1" customHeight="1" outlineLevel="3">
      <c r="A11280" s="1154" t="s">
        <v>17817</v>
      </c>
      <c r="B11280" s="1158" t="s">
        <v>17818</v>
      </c>
      <c r="C11280" s="1154" t="s">
        <v>2156</v>
      </c>
      <c r="D11280" s="1156">
        <v>25.54</v>
      </c>
    </row>
    <row r="11281" spans="1:4" ht="11.85" hidden="1" customHeight="1" outlineLevel="3">
      <c r="A11281" s="1154" t="s">
        <v>17819</v>
      </c>
      <c r="B11281" s="1158" t="s">
        <v>17820</v>
      </c>
      <c r="C11281" s="1154" t="s">
        <v>2156</v>
      </c>
      <c r="D11281" s="1156">
        <v>35.869999999999997</v>
      </c>
    </row>
    <row r="11282" spans="1:4" ht="11.85" hidden="1" customHeight="1" outlineLevel="3">
      <c r="A11282" s="1154" t="s">
        <v>17821</v>
      </c>
      <c r="B11282" s="1158" t="s">
        <v>17822</v>
      </c>
      <c r="C11282" s="1154" t="s">
        <v>2156</v>
      </c>
      <c r="D11282" s="1156">
        <v>27.39</v>
      </c>
    </row>
    <row r="11283" spans="1:4" ht="11.85" hidden="1" customHeight="1" outlineLevel="3">
      <c r="A11283" s="1154" t="s">
        <v>17823</v>
      </c>
      <c r="B11283" s="1158" t="s">
        <v>17824</v>
      </c>
      <c r="C11283" s="1154" t="s">
        <v>2156</v>
      </c>
      <c r="D11283" s="1156">
        <v>23.09</v>
      </c>
    </row>
    <row r="11284" spans="1:4" ht="11.85" hidden="1" customHeight="1" outlineLevel="3">
      <c r="A11284" s="1154" t="s">
        <v>17825</v>
      </c>
      <c r="B11284" s="1158" t="s">
        <v>17826</v>
      </c>
      <c r="C11284" s="1154" t="s">
        <v>2156</v>
      </c>
      <c r="D11284" s="1156">
        <v>29.2</v>
      </c>
    </row>
    <row r="11285" spans="1:4" ht="11.85" hidden="1" customHeight="1" outlineLevel="3">
      <c r="A11285" s="1154" t="s">
        <v>17827</v>
      </c>
      <c r="B11285" s="1158" t="s">
        <v>17828</v>
      </c>
      <c r="C11285" s="1154" t="s">
        <v>2156</v>
      </c>
      <c r="D11285" s="1156">
        <v>25.36</v>
      </c>
    </row>
    <row r="11286" spans="1:4" ht="11.85" hidden="1" customHeight="1" outlineLevel="3">
      <c r="A11286" s="1154" t="s">
        <v>17829</v>
      </c>
      <c r="B11286" s="1158" t="s">
        <v>17830</v>
      </c>
      <c r="C11286" s="1154" t="s">
        <v>2156</v>
      </c>
      <c r="D11286" s="1156">
        <v>30.63</v>
      </c>
    </row>
    <row r="11287" spans="1:4" ht="11.85" hidden="1" customHeight="1" outlineLevel="3">
      <c r="A11287" s="1154" t="s">
        <v>17831</v>
      </c>
      <c r="B11287" s="1158" t="s">
        <v>17832</v>
      </c>
      <c r="C11287" s="1154" t="s">
        <v>2156</v>
      </c>
      <c r="D11287" s="1156">
        <v>27.61</v>
      </c>
    </row>
    <row r="11288" spans="1:4" ht="11.85" hidden="1" customHeight="1" outlineLevel="2" collapsed="1">
      <c r="A11288" s="1140"/>
      <c r="B11288" s="1143" t="s">
        <v>17833</v>
      </c>
      <c r="C11288" s="1140"/>
      <c r="D11288" s="1141">
        <v>23.74</v>
      </c>
    </row>
    <row r="11289" spans="1:4" ht="11.85" hidden="1" customHeight="1" outlineLevel="3">
      <c r="A11289" s="1154" t="s">
        <v>17834</v>
      </c>
      <c r="B11289" s="1158" t="s">
        <v>17835</v>
      </c>
      <c r="C11289" s="1154" t="s">
        <v>2156</v>
      </c>
      <c r="D11289" s="1156">
        <v>22.26</v>
      </c>
    </row>
    <row r="11290" spans="1:4" ht="11.85" hidden="1" customHeight="1" outlineLevel="3">
      <c r="A11290" s="1154" t="s">
        <v>17836</v>
      </c>
      <c r="B11290" s="1158" t="s">
        <v>17837</v>
      </c>
      <c r="C11290" s="1154" t="s">
        <v>2156</v>
      </c>
      <c r="D11290" s="1156">
        <v>22.66</v>
      </c>
    </row>
    <row r="11291" spans="1:4" ht="11.85" hidden="1" customHeight="1" outlineLevel="3">
      <c r="A11291" s="1154" t="s">
        <v>17838</v>
      </c>
      <c r="B11291" s="1158" t="s">
        <v>17839</v>
      </c>
      <c r="C11291" s="1154" t="s">
        <v>2156</v>
      </c>
      <c r="D11291" s="1156">
        <v>23.22</v>
      </c>
    </row>
    <row r="11292" spans="1:4" ht="11.85" hidden="1" customHeight="1" outlineLevel="3">
      <c r="A11292" s="1154" t="s">
        <v>17840</v>
      </c>
      <c r="B11292" s="1158" t="s">
        <v>17841</v>
      </c>
      <c r="C11292" s="1154" t="s">
        <v>2156</v>
      </c>
      <c r="D11292" s="1156">
        <v>23.74</v>
      </c>
    </row>
    <row r="11293" spans="1:4" ht="11.85" hidden="1" customHeight="1" outlineLevel="2" collapsed="1">
      <c r="A11293" s="1140"/>
      <c r="B11293" s="1143" t="s">
        <v>17842</v>
      </c>
      <c r="C11293" s="1140"/>
      <c r="D11293" s="1141">
        <v>41.2</v>
      </c>
    </row>
    <row r="11294" spans="1:4" ht="11.85" hidden="1" customHeight="1" outlineLevel="3">
      <c r="A11294" s="1154" t="s">
        <v>17843</v>
      </c>
      <c r="B11294" s="1158" t="s">
        <v>17844</v>
      </c>
      <c r="C11294" s="1154" t="s">
        <v>2156</v>
      </c>
      <c r="D11294" s="1156">
        <v>39.76</v>
      </c>
    </row>
    <row r="11295" spans="1:4" ht="11.85" hidden="1" customHeight="1" outlineLevel="3">
      <c r="A11295" s="1154" t="s">
        <v>17845</v>
      </c>
      <c r="B11295" s="1158" t="s">
        <v>17846</v>
      </c>
      <c r="C11295" s="1154" t="s">
        <v>2156</v>
      </c>
      <c r="D11295" s="1156">
        <v>35.840000000000003</v>
      </c>
    </row>
    <row r="11296" spans="1:4" ht="11.85" hidden="1" customHeight="1" outlineLevel="3">
      <c r="A11296" s="1154" t="s">
        <v>17847</v>
      </c>
      <c r="B11296" s="1158" t="s">
        <v>17848</v>
      </c>
      <c r="C11296" s="1154" t="s">
        <v>2156</v>
      </c>
      <c r="D11296" s="1156">
        <v>41.2</v>
      </c>
    </row>
    <row r="11297" spans="1:4" ht="11.85" hidden="1" customHeight="1" outlineLevel="1" collapsed="1">
      <c r="A11297" s="1140"/>
      <c r="B11297" s="1142" t="s">
        <v>17849</v>
      </c>
      <c r="C11297" s="1140"/>
      <c r="D11297" s="1141">
        <v>22.32</v>
      </c>
    </row>
    <row r="11298" spans="1:4" ht="11.85" hidden="1" customHeight="1" outlineLevel="2" collapsed="1">
      <c r="A11298" s="1140"/>
      <c r="B11298" s="1147">
        <v>350</v>
      </c>
      <c r="C11298" s="1140"/>
      <c r="D11298" s="1141">
        <v>17.559999999999999</v>
      </c>
    </row>
    <row r="11299" spans="1:4" ht="11.85" hidden="1" customHeight="1" outlineLevel="3">
      <c r="A11299" s="1154" t="s">
        <v>17850</v>
      </c>
      <c r="B11299" s="1158" t="s">
        <v>17851</v>
      </c>
      <c r="C11299" s="1154" t="s">
        <v>2156</v>
      </c>
      <c r="D11299" s="1156">
        <v>7.85</v>
      </c>
    </row>
    <row r="11300" spans="1:4" ht="11.85" hidden="1" customHeight="1" outlineLevel="3">
      <c r="A11300" s="1154" t="s">
        <v>17852</v>
      </c>
      <c r="B11300" s="1158" t="s">
        <v>17853</v>
      </c>
      <c r="C11300" s="1154" t="s">
        <v>2156</v>
      </c>
      <c r="D11300" s="1156">
        <v>17.559999999999999</v>
      </c>
    </row>
    <row r="11301" spans="1:4" ht="11.85" hidden="1" customHeight="1" outlineLevel="2" collapsed="1">
      <c r="A11301" s="1140"/>
      <c r="B11301" s="1147">
        <v>400</v>
      </c>
      <c r="C11301" s="1140"/>
      <c r="D11301" s="1141">
        <v>18.440000000000001</v>
      </c>
    </row>
    <row r="11302" spans="1:4" ht="11.85" hidden="1" customHeight="1" outlineLevel="3">
      <c r="A11302" s="1154" t="s">
        <v>17854</v>
      </c>
      <c r="B11302" s="1158" t="s">
        <v>17855</v>
      </c>
      <c r="C11302" s="1154" t="s">
        <v>2156</v>
      </c>
      <c r="D11302" s="1156">
        <v>8.9499999999999993</v>
      </c>
    </row>
    <row r="11303" spans="1:4" ht="11.85" hidden="1" customHeight="1" outlineLevel="3">
      <c r="A11303" s="1154" t="s">
        <v>17856</v>
      </c>
      <c r="B11303" s="1158" t="s">
        <v>17857</v>
      </c>
      <c r="C11303" s="1154" t="s">
        <v>2156</v>
      </c>
      <c r="D11303" s="1156">
        <v>18.440000000000001</v>
      </c>
    </row>
    <row r="11304" spans="1:4" ht="11.85" hidden="1" customHeight="1" outlineLevel="2" collapsed="1">
      <c r="A11304" s="1140"/>
      <c r="B11304" s="1147">
        <v>450</v>
      </c>
      <c r="C11304" s="1140"/>
      <c r="D11304" s="1141">
        <v>20.440000000000001</v>
      </c>
    </row>
    <row r="11305" spans="1:4" ht="11.85" hidden="1" customHeight="1" outlineLevel="3">
      <c r="A11305" s="1154" t="s">
        <v>17858</v>
      </c>
      <c r="B11305" s="1158" t="s">
        <v>17859</v>
      </c>
      <c r="C11305" s="1154" t="s">
        <v>2156</v>
      </c>
      <c r="D11305" s="1156">
        <v>10.039999999999999</v>
      </c>
    </row>
    <row r="11306" spans="1:4" ht="11.85" hidden="1" customHeight="1" outlineLevel="3">
      <c r="A11306" s="1154" t="s">
        <v>17860</v>
      </c>
      <c r="B11306" s="1158" t="s">
        <v>17861</v>
      </c>
      <c r="C11306" s="1154" t="s">
        <v>2156</v>
      </c>
      <c r="D11306" s="1156">
        <v>20.440000000000001</v>
      </c>
    </row>
    <row r="11307" spans="1:4" ht="11.85" hidden="1" customHeight="1" outlineLevel="3">
      <c r="A11307" s="1154" t="s">
        <v>17862</v>
      </c>
      <c r="B11307" s="1158" t="s">
        <v>17863</v>
      </c>
      <c r="C11307" s="1154" t="s">
        <v>2156</v>
      </c>
      <c r="D11307" s="1156">
        <v>18.96</v>
      </c>
    </row>
    <row r="11308" spans="1:4" ht="11.85" hidden="1" customHeight="1" outlineLevel="2" collapsed="1">
      <c r="A11308" s="1140"/>
      <c r="B11308" s="1147">
        <v>500</v>
      </c>
      <c r="C11308" s="1140"/>
      <c r="D11308" s="1141">
        <v>22.32</v>
      </c>
    </row>
    <row r="11309" spans="1:4" ht="11.85" hidden="1" customHeight="1" outlineLevel="3">
      <c r="A11309" s="1154" t="s">
        <v>17864</v>
      </c>
      <c r="B11309" s="1158" t="s">
        <v>17865</v>
      </c>
      <c r="C11309" s="1154" t="s">
        <v>2156</v>
      </c>
      <c r="D11309" s="1156">
        <v>11.12</v>
      </c>
    </row>
    <row r="11310" spans="1:4" ht="11.85" hidden="1" customHeight="1" outlineLevel="3">
      <c r="A11310" s="1154" t="s">
        <v>17866</v>
      </c>
      <c r="B11310" s="1158" t="s">
        <v>17867</v>
      </c>
      <c r="C11310" s="1154" t="s">
        <v>2156</v>
      </c>
      <c r="D11310" s="1156">
        <v>22.32</v>
      </c>
    </row>
    <row r="11311" spans="1:4" ht="11.85" hidden="1" customHeight="1" outlineLevel="1" collapsed="1">
      <c r="A11311" s="1140"/>
      <c r="B11311" s="1142" t="s">
        <v>17868</v>
      </c>
      <c r="C11311" s="1140"/>
      <c r="D11311" s="1141">
        <v>1.28</v>
      </c>
    </row>
    <row r="11312" spans="1:4" ht="11.85" hidden="1" customHeight="1" outlineLevel="2" collapsed="1">
      <c r="A11312" s="1140"/>
      <c r="B11312" s="1147">
        <v>250</v>
      </c>
      <c r="C11312" s="1140"/>
      <c r="D11312" s="1141">
        <v>0.63</v>
      </c>
    </row>
    <row r="11313" spans="1:4" ht="11.85" hidden="1" customHeight="1" outlineLevel="3">
      <c r="A11313" s="1154"/>
      <c r="B11313" s="1158" t="s">
        <v>17869</v>
      </c>
      <c r="C11313" s="1154" t="s">
        <v>2156</v>
      </c>
      <c r="D11313" s="1156">
        <v>0.47</v>
      </c>
    </row>
    <row r="11314" spans="1:4" ht="11.85" hidden="1" customHeight="1" outlineLevel="3">
      <c r="A11314" s="1154" t="s">
        <v>17870</v>
      </c>
      <c r="B11314" s="1158" t="s">
        <v>17871</v>
      </c>
      <c r="C11314" s="1154" t="s">
        <v>2156</v>
      </c>
      <c r="D11314" s="1156">
        <v>0.63</v>
      </c>
    </row>
    <row r="11315" spans="1:4" ht="11.85" hidden="1" customHeight="1" outlineLevel="3">
      <c r="A11315" s="1154" t="s">
        <v>17872</v>
      </c>
      <c r="B11315" s="1158" t="s">
        <v>17873</v>
      </c>
      <c r="C11315" s="1154" t="s">
        <v>2156</v>
      </c>
      <c r="D11315" s="1156">
        <v>0.56000000000000005</v>
      </c>
    </row>
    <row r="11316" spans="1:4" ht="11.85" hidden="1" customHeight="1" outlineLevel="2" collapsed="1">
      <c r="A11316" s="1140"/>
      <c r="B11316" s="1147">
        <v>300</v>
      </c>
      <c r="C11316" s="1140"/>
      <c r="D11316" s="1141">
        <v>0.64</v>
      </c>
    </row>
    <row r="11317" spans="1:4" ht="11.85" hidden="1" customHeight="1" outlineLevel="3">
      <c r="A11317" s="1154" t="s">
        <v>17874</v>
      </c>
      <c r="B11317" s="1158" t="s">
        <v>17875</v>
      </c>
      <c r="C11317" s="1154" t="s">
        <v>2156</v>
      </c>
      <c r="D11317" s="1156">
        <v>0.54</v>
      </c>
    </row>
    <row r="11318" spans="1:4" ht="11.85" hidden="1" customHeight="1" outlineLevel="3">
      <c r="A11318" s="1154" t="s">
        <v>17876</v>
      </c>
      <c r="B11318" s="1158" t="s">
        <v>17877</v>
      </c>
      <c r="C11318" s="1154" t="s">
        <v>2156</v>
      </c>
      <c r="D11318" s="1156">
        <v>0.64</v>
      </c>
    </row>
    <row r="11319" spans="1:4" ht="11.85" hidden="1" customHeight="1" outlineLevel="3">
      <c r="A11319" s="1154" t="s">
        <v>17878</v>
      </c>
      <c r="B11319" s="1158" t="s">
        <v>17879</v>
      </c>
      <c r="C11319" s="1154" t="s">
        <v>2156</v>
      </c>
      <c r="D11319" s="1156">
        <v>0.59</v>
      </c>
    </row>
    <row r="11320" spans="1:4" ht="11.85" hidden="1" customHeight="1" outlineLevel="3">
      <c r="A11320" s="1154"/>
      <c r="B11320" s="1158" t="s">
        <v>17880</v>
      </c>
      <c r="C11320" s="1154" t="s">
        <v>2156</v>
      </c>
      <c r="D11320" s="1156">
        <v>0.5</v>
      </c>
    </row>
    <row r="11321" spans="1:4" ht="11.85" hidden="1" customHeight="1" outlineLevel="2" collapsed="1">
      <c r="A11321" s="1140"/>
      <c r="B11321" s="1147">
        <v>350</v>
      </c>
      <c r="C11321" s="1140"/>
      <c r="D11321" s="1141">
        <v>0.74</v>
      </c>
    </row>
    <row r="11322" spans="1:4" ht="11.85" hidden="1" customHeight="1" outlineLevel="3">
      <c r="A11322" s="1154" t="s">
        <v>17881</v>
      </c>
      <c r="B11322" s="1158" t="s">
        <v>17882</v>
      </c>
      <c r="C11322" s="1154" t="s">
        <v>2156</v>
      </c>
      <c r="D11322" s="1156">
        <v>0.74</v>
      </c>
    </row>
    <row r="11323" spans="1:4" ht="11.85" hidden="1" customHeight="1" outlineLevel="2" collapsed="1">
      <c r="A11323" s="1140"/>
      <c r="B11323" s="1147">
        <v>400</v>
      </c>
      <c r="C11323" s="1140"/>
      <c r="D11323" s="1141">
        <v>0.88</v>
      </c>
    </row>
    <row r="11324" spans="1:4" ht="11.85" hidden="1" customHeight="1" outlineLevel="3">
      <c r="A11324" s="1154" t="s">
        <v>17883</v>
      </c>
      <c r="B11324" s="1158" t="s">
        <v>17884</v>
      </c>
      <c r="C11324" s="1154" t="s">
        <v>2156</v>
      </c>
      <c r="D11324" s="1156">
        <v>0.83</v>
      </c>
    </row>
    <row r="11325" spans="1:4" ht="11.85" hidden="1" customHeight="1" outlineLevel="3">
      <c r="A11325" s="1154" t="s">
        <v>17885</v>
      </c>
      <c r="B11325" s="1158" t="s">
        <v>17886</v>
      </c>
      <c r="C11325" s="1154" t="s">
        <v>2156</v>
      </c>
      <c r="D11325" s="1156">
        <v>0.88</v>
      </c>
    </row>
    <row r="11326" spans="1:4" ht="11.85" hidden="1" customHeight="1" outlineLevel="2" collapsed="1">
      <c r="A11326" s="1140"/>
      <c r="B11326" s="1147">
        <v>450</v>
      </c>
      <c r="C11326" s="1140"/>
      <c r="D11326" s="1141">
        <v>0.99</v>
      </c>
    </row>
    <row r="11327" spans="1:4" ht="11.85" hidden="1" customHeight="1" outlineLevel="3">
      <c r="A11327" s="1154" t="s">
        <v>17887</v>
      </c>
      <c r="B11327" s="1158" t="s">
        <v>17888</v>
      </c>
      <c r="C11327" s="1154" t="s">
        <v>2156</v>
      </c>
      <c r="D11327" s="1156">
        <v>0.88</v>
      </c>
    </row>
    <row r="11328" spans="1:4" ht="11.85" hidden="1" customHeight="1" outlineLevel="3">
      <c r="A11328" s="1154"/>
      <c r="B11328" s="1158" t="s">
        <v>17889</v>
      </c>
      <c r="C11328" s="1154" t="s">
        <v>2156</v>
      </c>
      <c r="D11328" s="1156">
        <v>0.99</v>
      </c>
    </row>
    <row r="11329" spans="1:4" ht="11.85" hidden="1" customHeight="1" outlineLevel="2" collapsed="1">
      <c r="A11329" s="1140"/>
      <c r="B11329" s="1147">
        <v>500</v>
      </c>
      <c r="C11329" s="1140"/>
      <c r="D11329" s="1141">
        <v>1.1599999999999999</v>
      </c>
    </row>
    <row r="11330" spans="1:4" ht="11.85" hidden="1" customHeight="1" outlineLevel="3">
      <c r="A11330" s="1154" t="s">
        <v>17890</v>
      </c>
      <c r="B11330" s="1158" t="s">
        <v>17891</v>
      </c>
      <c r="C11330" s="1154" t="s">
        <v>2156</v>
      </c>
      <c r="D11330" s="1156">
        <v>1.1599999999999999</v>
      </c>
    </row>
    <row r="11331" spans="1:4" ht="11.85" hidden="1" customHeight="1" outlineLevel="3">
      <c r="A11331" s="1154" t="s">
        <v>17892</v>
      </c>
      <c r="B11331" s="1158" t="s">
        <v>17893</v>
      </c>
      <c r="C11331" s="1154" t="s">
        <v>2156</v>
      </c>
      <c r="D11331" s="1156">
        <v>1</v>
      </c>
    </row>
    <row r="11332" spans="1:4" ht="11.85" hidden="1" customHeight="1" outlineLevel="3">
      <c r="A11332" s="1154" t="s">
        <v>17894</v>
      </c>
      <c r="B11332" s="1158" t="s">
        <v>17895</v>
      </c>
      <c r="C11332" s="1154" t="s">
        <v>2156</v>
      </c>
      <c r="D11332" s="1156">
        <v>0.93</v>
      </c>
    </row>
    <row r="11333" spans="1:4" ht="11.85" hidden="1" customHeight="1" outlineLevel="3">
      <c r="A11333" s="1154" t="s">
        <v>17896</v>
      </c>
      <c r="B11333" s="1158" t="s">
        <v>17897</v>
      </c>
      <c r="C11333" s="1154" t="s">
        <v>2156</v>
      </c>
      <c r="D11333" s="1156">
        <v>0.82</v>
      </c>
    </row>
    <row r="11334" spans="1:4" ht="11.85" hidden="1" customHeight="1" outlineLevel="2" collapsed="1">
      <c r="A11334" s="1140"/>
      <c r="B11334" s="1147">
        <v>550</v>
      </c>
      <c r="C11334" s="1140"/>
      <c r="D11334" s="1141">
        <v>1.17</v>
      </c>
    </row>
    <row r="11335" spans="1:4" ht="11.85" hidden="1" customHeight="1" outlineLevel="3">
      <c r="A11335" s="1154"/>
      <c r="B11335" s="1158" t="s">
        <v>17898</v>
      </c>
      <c r="C11335" s="1154" t="s">
        <v>2156</v>
      </c>
      <c r="D11335" s="1156">
        <v>1.05</v>
      </c>
    </row>
    <row r="11336" spans="1:4" ht="11.85" hidden="1" customHeight="1" outlineLevel="3">
      <c r="A11336" s="1154" t="s">
        <v>17899</v>
      </c>
      <c r="B11336" s="1158" t="s">
        <v>17900</v>
      </c>
      <c r="C11336" s="1154" t="s">
        <v>2156</v>
      </c>
      <c r="D11336" s="1156">
        <v>1.1399999999999999</v>
      </c>
    </row>
    <row r="11337" spans="1:4" ht="11.85" hidden="1" customHeight="1" outlineLevel="3">
      <c r="A11337" s="1154" t="s">
        <v>17901</v>
      </c>
      <c r="B11337" s="1158" t="s">
        <v>17902</v>
      </c>
      <c r="C11337" s="1154" t="s">
        <v>2156</v>
      </c>
      <c r="D11337" s="1156">
        <v>1.17</v>
      </c>
    </row>
    <row r="11338" spans="1:4" ht="11.85" hidden="1" customHeight="1" outlineLevel="3">
      <c r="A11338" s="1154"/>
      <c r="B11338" s="1158" t="s">
        <v>17903</v>
      </c>
      <c r="C11338" s="1154" t="s">
        <v>2156</v>
      </c>
      <c r="D11338" s="1156">
        <v>0.95</v>
      </c>
    </row>
    <row r="11339" spans="1:4" ht="11.85" hidden="1" customHeight="1" outlineLevel="2" collapsed="1">
      <c r="A11339" s="1140"/>
      <c r="B11339" s="1147">
        <v>600</v>
      </c>
      <c r="C11339" s="1140"/>
      <c r="D11339" s="1141">
        <v>1.28</v>
      </c>
    </row>
    <row r="11340" spans="1:4" ht="11.85" hidden="1" customHeight="1" outlineLevel="3">
      <c r="A11340" s="1154" t="s">
        <v>17904</v>
      </c>
      <c r="B11340" s="1158" t="s">
        <v>17905</v>
      </c>
      <c r="C11340" s="1154" t="s">
        <v>2156</v>
      </c>
      <c r="D11340" s="1156">
        <v>1.03</v>
      </c>
    </row>
    <row r="11341" spans="1:4" ht="11.85" hidden="1" customHeight="1" outlineLevel="3">
      <c r="A11341" s="1154" t="s">
        <v>17906</v>
      </c>
      <c r="B11341" s="1158" t="s">
        <v>17907</v>
      </c>
      <c r="C11341" s="1154" t="s">
        <v>2156</v>
      </c>
      <c r="D11341" s="1156">
        <v>1.28</v>
      </c>
    </row>
    <row r="11342" spans="1:4" ht="11.85" hidden="1" customHeight="1" outlineLevel="1" collapsed="1">
      <c r="A11342" s="1140"/>
      <c r="B11342" s="1142" t="s">
        <v>17908</v>
      </c>
      <c r="C11342" s="1140"/>
      <c r="D11342" s="1141">
        <v>145.08000000000001</v>
      </c>
    </row>
    <row r="11343" spans="1:4" ht="11.85" hidden="1" customHeight="1" outlineLevel="2" collapsed="1">
      <c r="A11343" s="1140"/>
      <c r="B11343" s="1143" t="s">
        <v>17909</v>
      </c>
      <c r="C11343" s="1140"/>
      <c r="D11343" s="1141">
        <v>145.08000000000001</v>
      </c>
    </row>
    <row r="11344" spans="1:4" ht="11.85" hidden="1" customHeight="1" outlineLevel="3" collapsed="1">
      <c r="A11344" s="1140"/>
      <c r="B11344" s="1145" t="s">
        <v>17910</v>
      </c>
      <c r="C11344" s="1140"/>
      <c r="D11344" s="1141">
        <v>19.649999999999999</v>
      </c>
    </row>
    <row r="11345" spans="1:4" ht="22.35" hidden="1" customHeight="1" outlineLevel="4">
      <c r="A11345" s="1154" t="s">
        <v>17911</v>
      </c>
      <c r="B11345" s="1159" t="s">
        <v>17912</v>
      </c>
      <c r="C11345" s="1154" t="s">
        <v>2156</v>
      </c>
      <c r="D11345" s="1156">
        <v>17.8</v>
      </c>
    </row>
    <row r="11346" spans="1:4" ht="22.35" hidden="1" customHeight="1" outlineLevel="4">
      <c r="A11346" s="1154" t="s">
        <v>17913</v>
      </c>
      <c r="B11346" s="1159" t="s">
        <v>17914</v>
      </c>
      <c r="C11346" s="1154" t="s">
        <v>2156</v>
      </c>
      <c r="D11346" s="1156">
        <v>17.28</v>
      </c>
    </row>
    <row r="11347" spans="1:4" ht="22.35" hidden="1" customHeight="1" outlineLevel="4">
      <c r="A11347" s="1154" t="s">
        <v>17915</v>
      </c>
      <c r="B11347" s="1159" t="s">
        <v>17916</v>
      </c>
      <c r="C11347" s="1154" t="s">
        <v>2156</v>
      </c>
      <c r="D11347" s="1156">
        <v>18.7</v>
      </c>
    </row>
    <row r="11348" spans="1:4" ht="22.35" hidden="1" customHeight="1" outlineLevel="4">
      <c r="A11348" s="1154" t="s">
        <v>17917</v>
      </c>
      <c r="B11348" s="1159" t="s">
        <v>17918</v>
      </c>
      <c r="C11348" s="1154" t="s">
        <v>2156</v>
      </c>
      <c r="D11348" s="1156">
        <v>17.48</v>
      </c>
    </row>
    <row r="11349" spans="1:4" ht="22.35" hidden="1" customHeight="1" outlineLevel="4">
      <c r="A11349" s="1154" t="s">
        <v>17919</v>
      </c>
      <c r="B11349" s="1159" t="s">
        <v>17920</v>
      </c>
      <c r="C11349" s="1154" t="s">
        <v>2156</v>
      </c>
      <c r="D11349" s="1156">
        <v>17.86</v>
      </c>
    </row>
    <row r="11350" spans="1:4" ht="22.35" hidden="1" customHeight="1" outlineLevel="4">
      <c r="A11350" s="1154" t="s">
        <v>17921</v>
      </c>
      <c r="B11350" s="1159" t="s">
        <v>17922</v>
      </c>
      <c r="C11350" s="1154" t="s">
        <v>2156</v>
      </c>
      <c r="D11350" s="1156">
        <v>19.649999999999999</v>
      </c>
    </row>
    <row r="11351" spans="1:4" ht="11.85" hidden="1" customHeight="1" outlineLevel="3" collapsed="1">
      <c r="A11351" s="1140"/>
      <c r="B11351" s="1145" t="s">
        <v>17923</v>
      </c>
      <c r="C11351" s="1140"/>
      <c r="D11351" s="1141">
        <v>20.100000000000001</v>
      </c>
    </row>
    <row r="11352" spans="1:4" ht="22.35" hidden="1" customHeight="1" outlineLevel="4">
      <c r="A11352" s="1154" t="s">
        <v>17924</v>
      </c>
      <c r="B11352" s="1159" t="s">
        <v>17925</v>
      </c>
      <c r="C11352" s="1154" t="s">
        <v>2156</v>
      </c>
      <c r="D11352" s="1156">
        <v>18.73</v>
      </c>
    </row>
    <row r="11353" spans="1:4" ht="22.35" hidden="1" customHeight="1" outlineLevel="4">
      <c r="A11353" s="1154" t="s">
        <v>17926</v>
      </c>
      <c r="B11353" s="1159" t="s">
        <v>17927</v>
      </c>
      <c r="C11353" s="1154" t="s">
        <v>2156</v>
      </c>
      <c r="D11353" s="1156">
        <v>19.98</v>
      </c>
    </row>
    <row r="11354" spans="1:4" ht="22.35" hidden="1" customHeight="1" outlineLevel="4">
      <c r="A11354" s="1154" t="s">
        <v>17928</v>
      </c>
      <c r="B11354" s="1159" t="s">
        <v>17929</v>
      </c>
      <c r="C11354" s="1154" t="s">
        <v>2156</v>
      </c>
      <c r="D11354" s="1156">
        <v>19.260000000000002</v>
      </c>
    </row>
    <row r="11355" spans="1:4" ht="22.35" hidden="1" customHeight="1" outlineLevel="4">
      <c r="A11355" s="1154" t="s">
        <v>17930</v>
      </c>
      <c r="B11355" s="1159" t="s">
        <v>17931</v>
      </c>
      <c r="C11355" s="1154" t="s">
        <v>2156</v>
      </c>
      <c r="D11355" s="1156">
        <v>19.649999999999999</v>
      </c>
    </row>
    <row r="11356" spans="1:4" ht="22.35" hidden="1" customHeight="1" outlineLevel="4">
      <c r="A11356" s="1154" t="s">
        <v>17932</v>
      </c>
      <c r="B11356" s="1159" t="s">
        <v>17933</v>
      </c>
      <c r="C11356" s="1154" t="s">
        <v>2156</v>
      </c>
      <c r="D11356" s="1156">
        <v>20.100000000000001</v>
      </c>
    </row>
    <row r="11357" spans="1:4" ht="11.85" hidden="1" customHeight="1" outlineLevel="3" collapsed="1">
      <c r="A11357" s="1140"/>
      <c r="B11357" s="1145" t="s">
        <v>16360</v>
      </c>
      <c r="C11357" s="1140"/>
      <c r="D11357" s="1141">
        <v>145.08000000000001</v>
      </c>
    </row>
    <row r="11358" spans="1:4" ht="22.35" hidden="1" customHeight="1" outlineLevel="4">
      <c r="A11358" s="1154" t="s">
        <v>17934</v>
      </c>
      <c r="B11358" s="1159" t="s">
        <v>17935</v>
      </c>
      <c r="C11358" s="1154" t="s">
        <v>2156</v>
      </c>
      <c r="D11358" s="1156">
        <v>2.68</v>
      </c>
    </row>
    <row r="11359" spans="1:4" ht="11.85" hidden="1" customHeight="1" outlineLevel="4">
      <c r="A11359" s="1154" t="s">
        <v>17936</v>
      </c>
      <c r="B11359" s="1159" t="s">
        <v>17937</v>
      </c>
      <c r="C11359" s="1154" t="s">
        <v>763</v>
      </c>
      <c r="D11359" s="1156">
        <v>0.88</v>
      </c>
    </row>
    <row r="11360" spans="1:4" ht="11.85" hidden="1" customHeight="1" outlineLevel="4">
      <c r="A11360" s="1154" t="s">
        <v>17938</v>
      </c>
      <c r="B11360" s="1159" t="s">
        <v>17939</v>
      </c>
      <c r="C11360" s="1154" t="s">
        <v>3325</v>
      </c>
      <c r="D11360" s="1156">
        <v>145.08000000000001</v>
      </c>
    </row>
    <row r="11361" spans="1:4" ht="11.85" hidden="1" customHeight="1" outlineLevel="4">
      <c r="A11361" s="1154" t="s">
        <v>17940</v>
      </c>
      <c r="B11361" s="1159" t="s">
        <v>17941</v>
      </c>
      <c r="C11361" s="1154" t="s">
        <v>3325</v>
      </c>
      <c r="D11361" s="1156">
        <v>145.08000000000001</v>
      </c>
    </row>
    <row r="11362" spans="1:4" ht="11.85" hidden="1" customHeight="1" outlineLevel="2" collapsed="1">
      <c r="A11362" s="1140"/>
      <c r="B11362" s="1143" t="s">
        <v>17942</v>
      </c>
      <c r="C11362" s="1140"/>
      <c r="D11362" s="1141">
        <v>43.38</v>
      </c>
    </row>
    <row r="11363" spans="1:4" ht="11.85" hidden="1" customHeight="1" outlineLevel="3" collapsed="1">
      <c r="A11363" s="1140"/>
      <c r="B11363" s="1145" t="s">
        <v>17910</v>
      </c>
      <c r="C11363" s="1140"/>
      <c r="D11363" s="1141">
        <v>43.38</v>
      </c>
    </row>
    <row r="11364" spans="1:4" ht="22.35" hidden="1" customHeight="1" outlineLevel="4">
      <c r="A11364" s="1154" t="s">
        <v>17943</v>
      </c>
      <c r="B11364" s="1159" t="s">
        <v>17944</v>
      </c>
      <c r="C11364" s="1154" t="s">
        <v>2156</v>
      </c>
      <c r="D11364" s="1156">
        <v>20.48</v>
      </c>
    </row>
    <row r="11365" spans="1:4" ht="22.35" hidden="1" customHeight="1" outlineLevel="4">
      <c r="A11365" s="1154" t="s">
        <v>17945</v>
      </c>
      <c r="B11365" s="1159" t="s">
        <v>17946</v>
      </c>
      <c r="C11365" s="1154" t="s">
        <v>2156</v>
      </c>
      <c r="D11365" s="1156">
        <v>20.48</v>
      </c>
    </row>
    <row r="11366" spans="1:4" ht="22.35" hidden="1" customHeight="1" outlineLevel="4">
      <c r="A11366" s="1154" t="s">
        <v>17947</v>
      </c>
      <c r="B11366" s="1159" t="s">
        <v>17948</v>
      </c>
      <c r="C11366" s="1154" t="s">
        <v>2156</v>
      </c>
      <c r="D11366" s="1156">
        <v>17.78</v>
      </c>
    </row>
    <row r="11367" spans="1:4" ht="22.35" hidden="1" customHeight="1" outlineLevel="4">
      <c r="A11367" s="1154" t="s">
        <v>17949</v>
      </c>
      <c r="B11367" s="1159" t="s">
        <v>17950</v>
      </c>
      <c r="C11367" s="1154" t="s">
        <v>2156</v>
      </c>
      <c r="D11367" s="1156">
        <v>21.68</v>
      </c>
    </row>
    <row r="11368" spans="1:4" ht="22.35" hidden="1" customHeight="1" outlineLevel="4">
      <c r="A11368" s="1154" t="s">
        <v>17951</v>
      </c>
      <c r="B11368" s="1159" t="s">
        <v>17952</v>
      </c>
      <c r="C11368" s="1154" t="s">
        <v>2156</v>
      </c>
      <c r="D11368" s="1156">
        <v>19.34</v>
      </c>
    </row>
    <row r="11369" spans="1:4" ht="22.35" hidden="1" customHeight="1" outlineLevel="4">
      <c r="A11369" s="1154" t="s">
        <v>17953</v>
      </c>
      <c r="B11369" s="1159" t="s">
        <v>17954</v>
      </c>
      <c r="C11369" s="1154" t="s">
        <v>2156</v>
      </c>
      <c r="D11369" s="1156">
        <v>21.7</v>
      </c>
    </row>
    <row r="11370" spans="1:4" ht="22.35" hidden="1" customHeight="1" outlineLevel="4">
      <c r="A11370" s="1154" t="s">
        <v>17955</v>
      </c>
      <c r="B11370" s="1159" t="s">
        <v>17956</v>
      </c>
      <c r="C11370" s="1154" t="s">
        <v>2156</v>
      </c>
      <c r="D11370" s="1156">
        <v>23.55</v>
      </c>
    </row>
    <row r="11371" spans="1:4" ht="22.35" hidden="1" customHeight="1" outlineLevel="4">
      <c r="A11371" s="1154" t="s">
        <v>17957</v>
      </c>
      <c r="B11371" s="1159" t="s">
        <v>17958</v>
      </c>
      <c r="C11371" s="1154" t="s">
        <v>2156</v>
      </c>
      <c r="D11371" s="1156">
        <v>35.65</v>
      </c>
    </row>
    <row r="11372" spans="1:4" ht="22.35" hidden="1" customHeight="1" outlineLevel="4">
      <c r="A11372" s="1154" t="s">
        <v>17959</v>
      </c>
      <c r="B11372" s="1159" t="s">
        <v>17960</v>
      </c>
      <c r="C11372" s="1154" t="s">
        <v>2156</v>
      </c>
      <c r="D11372" s="1156">
        <v>39.18</v>
      </c>
    </row>
    <row r="11373" spans="1:4" ht="22.35" hidden="1" customHeight="1" outlineLevel="4">
      <c r="A11373" s="1154" t="s">
        <v>17961</v>
      </c>
      <c r="B11373" s="1159" t="s">
        <v>17962</v>
      </c>
      <c r="C11373" s="1154" t="s">
        <v>2156</v>
      </c>
      <c r="D11373" s="1156">
        <v>42.14</v>
      </c>
    </row>
    <row r="11374" spans="1:4" ht="22.35" hidden="1" customHeight="1" outlineLevel="4">
      <c r="A11374" s="1154" t="s">
        <v>17963</v>
      </c>
      <c r="B11374" s="1159" t="s">
        <v>17964</v>
      </c>
      <c r="C11374" s="1154" t="s">
        <v>2156</v>
      </c>
      <c r="D11374" s="1156">
        <v>43.38</v>
      </c>
    </row>
    <row r="11375" spans="1:4" ht="22.35" hidden="1" customHeight="1" outlineLevel="4">
      <c r="A11375" s="1154" t="s">
        <v>17965</v>
      </c>
      <c r="B11375" s="1159" t="s">
        <v>17966</v>
      </c>
      <c r="C11375" s="1154" t="s">
        <v>2156</v>
      </c>
      <c r="D11375" s="1156">
        <v>5.8</v>
      </c>
    </row>
    <row r="11376" spans="1:4" ht="11.85" hidden="1" customHeight="1" outlineLevel="3" collapsed="1">
      <c r="A11376" s="1140"/>
      <c r="B11376" s="1145" t="s">
        <v>17967</v>
      </c>
      <c r="C11376" s="1140"/>
      <c r="D11376" s="1141">
        <v>24.68</v>
      </c>
    </row>
    <row r="11377" spans="1:4" ht="22.35" hidden="1" customHeight="1" outlineLevel="4">
      <c r="A11377" s="1154" t="s">
        <v>17968</v>
      </c>
      <c r="B11377" s="1159" t="s">
        <v>17969</v>
      </c>
      <c r="C11377" s="1154" t="s">
        <v>2156</v>
      </c>
      <c r="D11377" s="1156">
        <v>21.75</v>
      </c>
    </row>
    <row r="11378" spans="1:4" ht="22.35" hidden="1" customHeight="1" outlineLevel="4">
      <c r="A11378" s="1154" t="s">
        <v>17970</v>
      </c>
      <c r="B11378" s="1159" t="s">
        <v>17971</v>
      </c>
      <c r="C11378" s="1154" t="s">
        <v>2156</v>
      </c>
      <c r="D11378" s="1156">
        <v>21.36</v>
      </c>
    </row>
    <row r="11379" spans="1:4" ht="22.35" hidden="1" customHeight="1" outlineLevel="4">
      <c r="A11379" s="1154" t="s">
        <v>17972</v>
      </c>
      <c r="B11379" s="1159" t="s">
        <v>17973</v>
      </c>
      <c r="C11379" s="1154" t="s">
        <v>2156</v>
      </c>
      <c r="D11379" s="1156">
        <v>24.68</v>
      </c>
    </row>
    <row r="11380" spans="1:4" ht="11.85" hidden="1" customHeight="1" outlineLevel="2" collapsed="1">
      <c r="A11380" s="1140"/>
      <c r="B11380" s="1143" t="s">
        <v>17974</v>
      </c>
      <c r="C11380" s="1140"/>
      <c r="D11380" s="1141">
        <v>10.97</v>
      </c>
    </row>
    <row r="11381" spans="1:4" ht="11.85" hidden="1" customHeight="1" outlineLevel="3" collapsed="1">
      <c r="A11381" s="1140"/>
      <c r="B11381" s="1145" t="s">
        <v>17975</v>
      </c>
      <c r="C11381" s="1140"/>
      <c r="D11381" s="1141">
        <v>10.78</v>
      </c>
    </row>
    <row r="11382" spans="1:4" ht="22.35" hidden="1" customHeight="1" outlineLevel="4">
      <c r="A11382" s="1154" t="s">
        <v>17976</v>
      </c>
      <c r="B11382" s="1159" t="s">
        <v>17977</v>
      </c>
      <c r="C11382" s="1154" t="s">
        <v>2156</v>
      </c>
      <c r="D11382" s="1156">
        <v>7.51</v>
      </c>
    </row>
    <row r="11383" spans="1:4" ht="22.35" hidden="1" customHeight="1" outlineLevel="4">
      <c r="A11383" s="1154" t="s">
        <v>17978</v>
      </c>
      <c r="B11383" s="1159" t="s">
        <v>17979</v>
      </c>
      <c r="C11383" s="1154" t="s">
        <v>2156</v>
      </c>
      <c r="D11383" s="1156">
        <v>7.53</v>
      </c>
    </row>
    <row r="11384" spans="1:4" ht="22.35" hidden="1" customHeight="1" outlineLevel="4">
      <c r="A11384" s="1154" t="s">
        <v>17980</v>
      </c>
      <c r="B11384" s="1159" t="s">
        <v>17981</v>
      </c>
      <c r="C11384" s="1154" t="s">
        <v>2156</v>
      </c>
      <c r="D11384" s="1156">
        <v>7.73</v>
      </c>
    </row>
    <row r="11385" spans="1:4" ht="22.35" hidden="1" customHeight="1" outlineLevel="4">
      <c r="A11385" s="1154" t="s">
        <v>17982</v>
      </c>
      <c r="B11385" s="1159" t="s">
        <v>17983</v>
      </c>
      <c r="C11385" s="1154" t="s">
        <v>2156</v>
      </c>
      <c r="D11385" s="1156">
        <v>7.59</v>
      </c>
    </row>
    <row r="11386" spans="1:4" ht="22.35" hidden="1" customHeight="1" outlineLevel="4">
      <c r="A11386" s="1154" t="s">
        <v>17984</v>
      </c>
      <c r="B11386" s="1159" t="s">
        <v>17985</v>
      </c>
      <c r="C11386" s="1154" t="s">
        <v>2156</v>
      </c>
      <c r="D11386" s="1156">
        <v>8.0299999999999994</v>
      </c>
    </row>
    <row r="11387" spans="1:4" ht="22.35" hidden="1" customHeight="1" outlineLevel="4">
      <c r="A11387" s="1154" t="s">
        <v>17986</v>
      </c>
      <c r="B11387" s="1159" t="s">
        <v>17987</v>
      </c>
      <c r="C11387" s="1154" t="s">
        <v>2156</v>
      </c>
      <c r="D11387" s="1156">
        <v>8.5</v>
      </c>
    </row>
    <row r="11388" spans="1:4" ht="22.35" hidden="1" customHeight="1" outlineLevel="4">
      <c r="A11388" s="1154" t="s">
        <v>17988</v>
      </c>
      <c r="B11388" s="1159" t="s">
        <v>17989</v>
      </c>
      <c r="C11388" s="1154" t="s">
        <v>2156</v>
      </c>
      <c r="D11388" s="1156">
        <v>9.2799999999999994</v>
      </c>
    </row>
    <row r="11389" spans="1:4" ht="22.35" hidden="1" customHeight="1" outlineLevel="4">
      <c r="A11389" s="1154" t="s">
        <v>17990</v>
      </c>
      <c r="B11389" s="1159" t="s">
        <v>17991</v>
      </c>
      <c r="C11389" s="1154" t="s">
        <v>763</v>
      </c>
      <c r="D11389" s="1156">
        <v>10.78</v>
      </c>
    </row>
    <row r="11390" spans="1:4" ht="22.35" hidden="1" customHeight="1" outlineLevel="4">
      <c r="A11390" s="1154" t="s">
        <v>17992</v>
      </c>
      <c r="B11390" s="1159" t="s">
        <v>17993</v>
      </c>
      <c r="C11390" s="1154" t="s">
        <v>2156</v>
      </c>
      <c r="D11390" s="1156">
        <v>10.51</v>
      </c>
    </row>
    <row r="11391" spans="1:4" ht="11.85" hidden="1" customHeight="1" outlineLevel="3" collapsed="1">
      <c r="A11391" s="1140"/>
      <c r="B11391" s="1145" t="s">
        <v>17994</v>
      </c>
      <c r="C11391" s="1140"/>
      <c r="D11391" s="1141">
        <v>10.97</v>
      </c>
    </row>
    <row r="11392" spans="1:4" ht="22.35" hidden="1" customHeight="1" outlineLevel="4">
      <c r="A11392" s="1154" t="s">
        <v>17995</v>
      </c>
      <c r="B11392" s="1159" t="s">
        <v>17996</v>
      </c>
      <c r="C11392" s="1154" t="s">
        <v>2156</v>
      </c>
      <c r="D11392" s="1156">
        <v>7.36</v>
      </c>
    </row>
    <row r="11393" spans="1:4" ht="22.35" hidden="1" customHeight="1" outlineLevel="4">
      <c r="A11393" s="1154" t="s">
        <v>17997</v>
      </c>
      <c r="B11393" s="1159" t="s">
        <v>17998</v>
      </c>
      <c r="C11393" s="1154" t="s">
        <v>763</v>
      </c>
      <c r="D11393" s="1156">
        <v>7.85</v>
      </c>
    </row>
    <row r="11394" spans="1:4" ht="22.35" hidden="1" customHeight="1" outlineLevel="4">
      <c r="A11394" s="1154" t="s">
        <v>17999</v>
      </c>
      <c r="B11394" s="1159" t="s">
        <v>18000</v>
      </c>
      <c r="C11394" s="1154" t="s">
        <v>2156</v>
      </c>
      <c r="D11394" s="1156">
        <v>7.67</v>
      </c>
    </row>
    <row r="11395" spans="1:4" ht="22.35" hidden="1" customHeight="1" outlineLevel="4">
      <c r="A11395" s="1154" t="s">
        <v>18001</v>
      </c>
      <c r="B11395" s="1159" t="s">
        <v>18002</v>
      </c>
      <c r="C11395" s="1154" t="s">
        <v>2156</v>
      </c>
      <c r="D11395" s="1156">
        <v>8.31</v>
      </c>
    </row>
    <row r="11396" spans="1:4" ht="22.35" hidden="1" customHeight="1" outlineLevel="4">
      <c r="A11396" s="1154" t="s">
        <v>18003</v>
      </c>
      <c r="B11396" s="1159" t="s">
        <v>18004</v>
      </c>
      <c r="C11396" s="1154" t="s">
        <v>2156</v>
      </c>
      <c r="D11396" s="1156">
        <v>8.77</v>
      </c>
    </row>
    <row r="11397" spans="1:4" ht="22.35" hidden="1" customHeight="1" outlineLevel="4">
      <c r="A11397" s="1154" t="s">
        <v>18005</v>
      </c>
      <c r="B11397" s="1159" t="s">
        <v>18006</v>
      </c>
      <c r="C11397" s="1154" t="s">
        <v>2156</v>
      </c>
      <c r="D11397" s="1156">
        <v>9.2799999999999994</v>
      </c>
    </row>
    <row r="11398" spans="1:4" ht="22.35" hidden="1" customHeight="1" outlineLevel="4">
      <c r="A11398" s="1154" t="s">
        <v>18007</v>
      </c>
      <c r="B11398" s="1159" t="s">
        <v>18008</v>
      </c>
      <c r="C11398" s="1154" t="s">
        <v>2156</v>
      </c>
      <c r="D11398" s="1156">
        <v>9.9499999999999993</v>
      </c>
    </row>
    <row r="11399" spans="1:4" ht="22.35" hidden="1" customHeight="1" outlineLevel="4">
      <c r="A11399" s="1154" t="s">
        <v>18009</v>
      </c>
      <c r="B11399" s="1159" t="s">
        <v>18010</v>
      </c>
      <c r="C11399" s="1154" t="s">
        <v>2156</v>
      </c>
      <c r="D11399" s="1156">
        <v>9.9700000000000006</v>
      </c>
    </row>
    <row r="11400" spans="1:4" ht="22.35" hidden="1" customHeight="1" outlineLevel="4">
      <c r="A11400" s="1154" t="s">
        <v>18011</v>
      </c>
      <c r="B11400" s="1159" t="s">
        <v>18012</v>
      </c>
      <c r="C11400" s="1154" t="s">
        <v>2156</v>
      </c>
      <c r="D11400" s="1156">
        <v>10.97</v>
      </c>
    </row>
    <row r="11401" spans="1:4" ht="22.35" hidden="1" customHeight="1" outlineLevel="4">
      <c r="A11401" s="1154"/>
      <c r="B11401" s="1159" t="s">
        <v>18013</v>
      </c>
      <c r="C11401" s="1154" t="s">
        <v>2156</v>
      </c>
      <c r="D11401" s="1156">
        <v>6.1</v>
      </c>
    </row>
    <row r="11402" spans="1:4" ht="22.35" hidden="1" customHeight="1" outlineLevel="4">
      <c r="A11402" s="1154"/>
      <c r="B11402" s="1159" t="s">
        <v>18014</v>
      </c>
      <c r="C11402" s="1154" t="s">
        <v>2156</v>
      </c>
      <c r="D11402" s="1156">
        <v>6.58</v>
      </c>
    </row>
    <row r="11403" spans="1:4" ht="22.35" hidden="1" customHeight="1" outlineLevel="4">
      <c r="A11403" s="1154"/>
      <c r="B11403" s="1159" t="s">
        <v>18015</v>
      </c>
      <c r="C11403" s="1154" t="s">
        <v>2156</v>
      </c>
      <c r="D11403" s="1156">
        <v>7.02</v>
      </c>
    </row>
    <row r="11404" spans="1:4" ht="11.85" hidden="1" customHeight="1" outlineLevel="3" collapsed="1">
      <c r="A11404" s="1140"/>
      <c r="B11404" s="1145" t="s">
        <v>18016</v>
      </c>
      <c r="C11404" s="1140"/>
      <c r="D11404" s="1141">
        <v>5.39</v>
      </c>
    </row>
    <row r="11405" spans="1:4" ht="22.35" hidden="1" customHeight="1" outlineLevel="4">
      <c r="A11405" s="1154" t="s">
        <v>18017</v>
      </c>
      <c r="B11405" s="1159" t="s">
        <v>18018</v>
      </c>
      <c r="C11405" s="1154" t="s">
        <v>763</v>
      </c>
      <c r="D11405" s="1156">
        <v>4.57</v>
      </c>
    </row>
    <row r="11406" spans="1:4" ht="22.35" hidden="1" customHeight="1" outlineLevel="4">
      <c r="A11406" s="1154" t="s">
        <v>18019</v>
      </c>
      <c r="B11406" s="1159" t="s">
        <v>18020</v>
      </c>
      <c r="C11406" s="1154" t="s">
        <v>763</v>
      </c>
      <c r="D11406" s="1156">
        <v>5.16</v>
      </c>
    </row>
    <row r="11407" spans="1:4" ht="22.35" hidden="1" customHeight="1" outlineLevel="4">
      <c r="A11407" s="1154" t="s">
        <v>18021</v>
      </c>
      <c r="B11407" s="1159" t="s">
        <v>18022</v>
      </c>
      <c r="C11407" s="1154" t="s">
        <v>763</v>
      </c>
      <c r="D11407" s="1156">
        <v>5.39</v>
      </c>
    </row>
    <row r="11408" spans="1:4" ht="11.85" hidden="1" customHeight="1" outlineLevel="3" collapsed="1">
      <c r="A11408" s="1140"/>
      <c r="B11408" s="1145" t="s">
        <v>18023</v>
      </c>
      <c r="C11408" s="1140"/>
      <c r="D11408" s="1141">
        <v>7.24</v>
      </c>
    </row>
    <row r="11409" spans="1:4" ht="22.35" hidden="1" customHeight="1" outlineLevel="4">
      <c r="A11409" s="1154" t="s">
        <v>18024</v>
      </c>
      <c r="B11409" s="1159" t="s">
        <v>18025</v>
      </c>
      <c r="C11409" s="1154" t="s">
        <v>2156</v>
      </c>
      <c r="D11409" s="1156">
        <v>3.8</v>
      </c>
    </row>
    <row r="11410" spans="1:4" ht="22.35" hidden="1" customHeight="1" outlineLevel="4">
      <c r="A11410" s="1154" t="s">
        <v>18026</v>
      </c>
      <c r="B11410" s="1159" t="s">
        <v>18027</v>
      </c>
      <c r="C11410" s="1154" t="s">
        <v>2156</v>
      </c>
      <c r="D11410" s="1156">
        <v>5.62</v>
      </c>
    </row>
    <row r="11411" spans="1:4" ht="22.35" hidden="1" customHeight="1" outlineLevel="4">
      <c r="A11411" s="1154" t="s">
        <v>18028</v>
      </c>
      <c r="B11411" s="1159" t="s">
        <v>18029</v>
      </c>
      <c r="C11411" s="1154" t="s">
        <v>2156</v>
      </c>
      <c r="D11411" s="1156">
        <v>5.04</v>
      </c>
    </row>
    <row r="11412" spans="1:4" ht="22.35" hidden="1" customHeight="1" outlineLevel="4">
      <c r="A11412" s="1154" t="s">
        <v>18030</v>
      </c>
      <c r="B11412" s="1159" t="s">
        <v>18031</v>
      </c>
      <c r="C11412" s="1154" t="s">
        <v>2156</v>
      </c>
      <c r="D11412" s="1156">
        <v>5.34</v>
      </c>
    </row>
    <row r="11413" spans="1:4" ht="22.35" hidden="1" customHeight="1" outlineLevel="4">
      <c r="A11413" s="1154" t="s">
        <v>18032</v>
      </c>
      <c r="B11413" s="1159" t="s">
        <v>18033</v>
      </c>
      <c r="C11413" s="1154" t="s">
        <v>2156</v>
      </c>
      <c r="D11413" s="1156">
        <v>5.5</v>
      </c>
    </row>
    <row r="11414" spans="1:4" ht="22.35" hidden="1" customHeight="1" outlineLevel="4">
      <c r="A11414" s="1154" t="s">
        <v>18034</v>
      </c>
      <c r="B11414" s="1159" t="s">
        <v>18035</v>
      </c>
      <c r="C11414" s="1154" t="s">
        <v>2156</v>
      </c>
      <c r="D11414" s="1156">
        <v>5.68</v>
      </c>
    </row>
    <row r="11415" spans="1:4" ht="22.35" hidden="1" customHeight="1" outlineLevel="4">
      <c r="A11415" s="1154" t="s">
        <v>18036</v>
      </c>
      <c r="B11415" s="1159" t="s">
        <v>18037</v>
      </c>
      <c r="C11415" s="1154" t="s">
        <v>2156</v>
      </c>
      <c r="D11415" s="1156">
        <v>6.07</v>
      </c>
    </row>
    <row r="11416" spans="1:4" ht="22.35" hidden="1" customHeight="1" outlineLevel="4">
      <c r="A11416" s="1154" t="s">
        <v>18038</v>
      </c>
      <c r="B11416" s="1159" t="s">
        <v>18039</v>
      </c>
      <c r="C11416" s="1154" t="s">
        <v>2156</v>
      </c>
      <c r="D11416" s="1156">
        <v>6.3</v>
      </c>
    </row>
    <row r="11417" spans="1:4" ht="22.35" hidden="1" customHeight="1" outlineLevel="4">
      <c r="A11417" s="1154" t="s">
        <v>18040</v>
      </c>
      <c r="B11417" s="1159" t="s">
        <v>18041</v>
      </c>
      <c r="C11417" s="1154" t="s">
        <v>2156</v>
      </c>
      <c r="D11417" s="1156">
        <v>7.24</v>
      </c>
    </row>
    <row r="11418" spans="1:4" ht="11.85" hidden="1" customHeight="1" outlineLevel="2" collapsed="1">
      <c r="A11418" s="1140"/>
      <c r="B11418" s="1143" t="s">
        <v>18042</v>
      </c>
      <c r="C11418" s="1140"/>
      <c r="D11418" s="1141">
        <v>16.760000000000002</v>
      </c>
    </row>
    <row r="11419" spans="1:4" ht="22.35" hidden="1" customHeight="1" outlineLevel="3">
      <c r="A11419" s="1160">
        <v>1065570250200</v>
      </c>
      <c r="B11419" s="1158" t="s">
        <v>18043</v>
      </c>
      <c r="C11419" s="1154" t="s">
        <v>2156</v>
      </c>
      <c r="D11419" s="1156">
        <v>12.74</v>
      </c>
    </row>
    <row r="11420" spans="1:4" ht="22.35" hidden="1" customHeight="1" outlineLevel="3">
      <c r="A11420" s="1160">
        <v>1065570270200</v>
      </c>
      <c r="B11420" s="1158" t="s">
        <v>18044</v>
      </c>
      <c r="C11420" s="1154" t="s">
        <v>2156</v>
      </c>
      <c r="D11420" s="1156">
        <v>12.23</v>
      </c>
    </row>
    <row r="11421" spans="1:4" ht="22.35" hidden="1" customHeight="1" outlineLevel="3">
      <c r="A11421" s="1160">
        <v>1065570300200</v>
      </c>
      <c r="B11421" s="1158" t="s">
        <v>18045</v>
      </c>
      <c r="C11421" s="1154" t="s">
        <v>2156</v>
      </c>
      <c r="D11421" s="1156">
        <v>12.23</v>
      </c>
    </row>
    <row r="11422" spans="1:4" ht="22.35" hidden="1" customHeight="1" outlineLevel="3">
      <c r="A11422" s="1160">
        <v>1065570350200</v>
      </c>
      <c r="B11422" s="1158" t="s">
        <v>18046</v>
      </c>
      <c r="C11422" s="1154" t="s">
        <v>2156</v>
      </c>
      <c r="D11422" s="1156">
        <v>13.88</v>
      </c>
    </row>
    <row r="11423" spans="1:4" ht="22.35" hidden="1" customHeight="1" outlineLevel="3">
      <c r="A11423" s="1160">
        <v>1065570400200</v>
      </c>
      <c r="B11423" s="1158" t="s">
        <v>18047</v>
      </c>
      <c r="C11423" s="1154" t="s">
        <v>2156</v>
      </c>
      <c r="D11423" s="1156">
        <v>14.9</v>
      </c>
    </row>
    <row r="11424" spans="1:4" ht="22.35" hidden="1" customHeight="1" outlineLevel="3">
      <c r="A11424" s="1160">
        <v>1065570450200</v>
      </c>
      <c r="B11424" s="1158" t="s">
        <v>18048</v>
      </c>
      <c r="C11424" s="1154" t="s">
        <v>2156</v>
      </c>
      <c r="D11424" s="1156">
        <v>15.07</v>
      </c>
    </row>
    <row r="11425" spans="1:4" ht="22.35" hidden="1" customHeight="1" outlineLevel="3">
      <c r="A11425" s="1160">
        <v>1065570500200</v>
      </c>
      <c r="B11425" s="1158" t="s">
        <v>18049</v>
      </c>
      <c r="C11425" s="1154" t="s">
        <v>2156</v>
      </c>
      <c r="D11425" s="1156">
        <v>15.6</v>
      </c>
    </row>
    <row r="11426" spans="1:4" ht="22.35" hidden="1" customHeight="1" outlineLevel="3">
      <c r="A11426" s="1160">
        <v>1065570550200</v>
      </c>
      <c r="B11426" s="1158" t="s">
        <v>18050</v>
      </c>
      <c r="C11426" s="1154" t="s">
        <v>2156</v>
      </c>
      <c r="D11426" s="1156">
        <v>16.559999999999999</v>
      </c>
    </row>
    <row r="11427" spans="1:4" ht="22.35" hidden="1" customHeight="1" outlineLevel="3">
      <c r="A11427" s="1160">
        <v>1065570600200</v>
      </c>
      <c r="B11427" s="1158" t="s">
        <v>18051</v>
      </c>
      <c r="C11427" s="1154" t="s">
        <v>2156</v>
      </c>
      <c r="D11427" s="1156">
        <v>16.760000000000002</v>
      </c>
    </row>
    <row r="11428" spans="1:4" ht="11.85" hidden="1" customHeight="1" outlineLevel="2" collapsed="1">
      <c r="A11428" s="1140"/>
      <c r="B11428" s="1143" t="s">
        <v>18052</v>
      </c>
      <c r="C11428" s="1140"/>
      <c r="D11428" s="1141">
        <v>8.9600000000000009</v>
      </c>
    </row>
    <row r="11429" spans="1:4" ht="22.35" hidden="1" customHeight="1" outlineLevel="3">
      <c r="A11429" s="1160">
        <v>1061570250200</v>
      </c>
      <c r="B11429" s="1158" t="s">
        <v>18053</v>
      </c>
      <c r="C11429" s="1154" t="s">
        <v>2156</v>
      </c>
      <c r="D11429" s="1156">
        <v>6.79</v>
      </c>
    </row>
    <row r="11430" spans="1:4" ht="22.35" hidden="1" customHeight="1" outlineLevel="3">
      <c r="A11430" s="1160">
        <v>1061570270200</v>
      </c>
      <c r="B11430" s="1158" t="s">
        <v>18054</v>
      </c>
      <c r="C11430" s="1154" t="s">
        <v>2156</v>
      </c>
      <c r="D11430" s="1156">
        <v>6.8</v>
      </c>
    </row>
    <row r="11431" spans="1:4" ht="22.35" hidden="1" customHeight="1" outlineLevel="3">
      <c r="A11431" s="1160">
        <v>1061570300200</v>
      </c>
      <c r="B11431" s="1158" t="s">
        <v>18055</v>
      </c>
      <c r="C11431" s="1154" t="s">
        <v>2156</v>
      </c>
      <c r="D11431" s="1156">
        <v>7.02</v>
      </c>
    </row>
    <row r="11432" spans="1:4" ht="22.35" hidden="1" customHeight="1" outlineLevel="3">
      <c r="A11432" s="1160">
        <v>1061570350200</v>
      </c>
      <c r="B11432" s="1158" t="s">
        <v>18056</v>
      </c>
      <c r="C11432" s="1154" t="s">
        <v>2156</v>
      </c>
      <c r="D11432" s="1156">
        <v>7.53</v>
      </c>
    </row>
    <row r="11433" spans="1:4" ht="22.35" hidden="1" customHeight="1" outlineLevel="3">
      <c r="A11433" s="1160">
        <v>1061570400200</v>
      </c>
      <c r="B11433" s="1158" t="s">
        <v>18057</v>
      </c>
      <c r="C11433" s="1154" t="s">
        <v>2156</v>
      </c>
      <c r="D11433" s="1156">
        <v>7.83</v>
      </c>
    </row>
    <row r="11434" spans="1:4" ht="22.35" hidden="1" customHeight="1" outlineLevel="3">
      <c r="A11434" s="1160">
        <v>1061570450200</v>
      </c>
      <c r="B11434" s="1158" t="s">
        <v>18058</v>
      </c>
      <c r="C11434" s="1154" t="s">
        <v>2156</v>
      </c>
      <c r="D11434" s="1156">
        <v>7.92</v>
      </c>
    </row>
    <row r="11435" spans="1:4" ht="22.35" hidden="1" customHeight="1" outlineLevel="3">
      <c r="A11435" s="1160">
        <v>1061570500200</v>
      </c>
      <c r="B11435" s="1158" t="s">
        <v>18059</v>
      </c>
      <c r="C11435" s="1154" t="s">
        <v>2156</v>
      </c>
      <c r="D11435" s="1156">
        <v>8.35</v>
      </c>
    </row>
    <row r="11436" spans="1:4" ht="22.35" hidden="1" customHeight="1" outlineLevel="3">
      <c r="A11436" s="1160">
        <v>1061570550200</v>
      </c>
      <c r="B11436" s="1158" t="s">
        <v>18060</v>
      </c>
      <c r="C11436" s="1154" t="s">
        <v>2156</v>
      </c>
      <c r="D11436" s="1156">
        <v>8.75</v>
      </c>
    </row>
    <row r="11437" spans="1:4" ht="22.35" hidden="1" customHeight="1" outlineLevel="3">
      <c r="A11437" s="1160">
        <v>1061570600200</v>
      </c>
      <c r="B11437" s="1158" t="s">
        <v>18061</v>
      </c>
      <c r="C11437" s="1154" t="s">
        <v>2156</v>
      </c>
      <c r="D11437" s="1156">
        <v>8.9600000000000009</v>
      </c>
    </row>
    <row r="11438" spans="1:4" ht="11.85" hidden="1" customHeight="1" outlineLevel="2" collapsed="1">
      <c r="A11438" s="1140"/>
      <c r="B11438" s="1143" t="s">
        <v>18062</v>
      </c>
      <c r="C11438" s="1140"/>
      <c r="D11438" s="1141">
        <v>18.53</v>
      </c>
    </row>
    <row r="11439" spans="1:4" ht="22.35" hidden="1" customHeight="1" outlineLevel="3">
      <c r="A11439" s="1160">
        <v>1065550250200</v>
      </c>
      <c r="B11439" s="1158" t="s">
        <v>18063</v>
      </c>
      <c r="C11439" s="1154" t="s">
        <v>2156</v>
      </c>
      <c r="D11439" s="1156">
        <v>14.11</v>
      </c>
    </row>
    <row r="11440" spans="1:4" ht="22.35" hidden="1" customHeight="1" outlineLevel="3">
      <c r="A11440" s="1160">
        <v>1065550270200</v>
      </c>
      <c r="B11440" s="1158" t="s">
        <v>18064</v>
      </c>
      <c r="C11440" s="1154" t="s">
        <v>2156</v>
      </c>
      <c r="D11440" s="1156">
        <v>14.11</v>
      </c>
    </row>
    <row r="11441" spans="1:4" ht="22.35" hidden="1" customHeight="1" outlineLevel="3">
      <c r="A11441" s="1160">
        <v>1065550300200</v>
      </c>
      <c r="B11441" s="1158" t="s">
        <v>18065</v>
      </c>
      <c r="C11441" s="1154" t="s">
        <v>2156</v>
      </c>
      <c r="D11441" s="1156">
        <v>14.12</v>
      </c>
    </row>
    <row r="11442" spans="1:4" ht="22.35" hidden="1" customHeight="1" outlineLevel="3">
      <c r="A11442" s="1160">
        <v>1065550350200</v>
      </c>
      <c r="B11442" s="1158" t="s">
        <v>18066</v>
      </c>
      <c r="C11442" s="1154" t="s">
        <v>2156</v>
      </c>
      <c r="D11442" s="1156">
        <v>14.82</v>
      </c>
    </row>
    <row r="11443" spans="1:4" ht="22.35" hidden="1" customHeight="1" outlineLevel="3">
      <c r="A11443" s="1160">
        <v>1065550400200</v>
      </c>
      <c r="B11443" s="1158" t="s">
        <v>18067</v>
      </c>
      <c r="C11443" s="1154" t="s">
        <v>2156</v>
      </c>
      <c r="D11443" s="1156">
        <v>15.56</v>
      </c>
    </row>
    <row r="11444" spans="1:4" ht="22.35" hidden="1" customHeight="1" outlineLevel="3">
      <c r="A11444" s="1160">
        <v>1065550450200</v>
      </c>
      <c r="B11444" s="1158" t="s">
        <v>18068</v>
      </c>
      <c r="C11444" s="1154" t="s">
        <v>2156</v>
      </c>
      <c r="D11444" s="1156">
        <v>16.82</v>
      </c>
    </row>
    <row r="11445" spans="1:4" ht="22.35" hidden="1" customHeight="1" outlineLevel="3">
      <c r="A11445" s="1160">
        <v>1065550500200</v>
      </c>
      <c r="B11445" s="1158" t="s">
        <v>18069</v>
      </c>
      <c r="C11445" s="1154" t="s">
        <v>2156</v>
      </c>
      <c r="D11445" s="1156">
        <v>17.36</v>
      </c>
    </row>
    <row r="11446" spans="1:4" ht="22.35" hidden="1" customHeight="1" outlineLevel="3">
      <c r="A11446" s="1160">
        <v>1065550550200</v>
      </c>
      <c r="B11446" s="1158" t="s">
        <v>18070</v>
      </c>
      <c r="C11446" s="1154" t="s">
        <v>2156</v>
      </c>
      <c r="D11446" s="1156">
        <v>18.53</v>
      </c>
    </row>
    <row r="11447" spans="1:4" ht="22.35" hidden="1" customHeight="1" outlineLevel="3">
      <c r="A11447" s="1160">
        <v>1065550600200</v>
      </c>
      <c r="B11447" s="1158" t="s">
        <v>18071</v>
      </c>
      <c r="C11447" s="1154" t="s">
        <v>2156</v>
      </c>
      <c r="D11447" s="1156">
        <v>18.12</v>
      </c>
    </row>
    <row r="11448" spans="1:4" ht="11.85" hidden="1" customHeight="1" outlineLevel="2" collapsed="1">
      <c r="A11448" s="1140"/>
      <c r="B11448" s="1143" t="s">
        <v>18072</v>
      </c>
      <c r="C11448" s="1140"/>
      <c r="D11448" s="1141">
        <v>9.92</v>
      </c>
    </row>
    <row r="11449" spans="1:4" ht="22.35" hidden="1" customHeight="1" outlineLevel="3">
      <c r="A11449" s="1160">
        <v>1061550250200</v>
      </c>
      <c r="B11449" s="1158" t="s">
        <v>18073</v>
      </c>
      <c r="C11449" s="1154" t="s">
        <v>2156</v>
      </c>
      <c r="D11449" s="1156">
        <v>7.54</v>
      </c>
    </row>
    <row r="11450" spans="1:4" ht="22.35" hidden="1" customHeight="1" outlineLevel="3">
      <c r="A11450" s="1160">
        <v>1061550270200</v>
      </c>
      <c r="B11450" s="1158" t="s">
        <v>18074</v>
      </c>
      <c r="C11450" s="1154" t="s">
        <v>2156</v>
      </c>
      <c r="D11450" s="1156">
        <v>7.54</v>
      </c>
    </row>
    <row r="11451" spans="1:4" ht="22.35" hidden="1" customHeight="1" outlineLevel="3">
      <c r="A11451" s="1160">
        <v>1061550300200</v>
      </c>
      <c r="B11451" s="1158" t="s">
        <v>18075</v>
      </c>
      <c r="C11451" s="1154" t="s">
        <v>2156</v>
      </c>
      <c r="D11451" s="1156">
        <v>7.54</v>
      </c>
    </row>
    <row r="11452" spans="1:4" ht="22.35" hidden="1" customHeight="1" outlineLevel="3">
      <c r="A11452" s="1160">
        <v>1061550350200</v>
      </c>
      <c r="B11452" s="1158" t="s">
        <v>18076</v>
      </c>
      <c r="C11452" s="1154" t="s">
        <v>2156</v>
      </c>
      <c r="D11452" s="1156">
        <v>7.67</v>
      </c>
    </row>
    <row r="11453" spans="1:4" ht="22.35" hidden="1" customHeight="1" outlineLevel="3">
      <c r="A11453" s="1160">
        <v>1061550400200</v>
      </c>
      <c r="B11453" s="1158" t="s">
        <v>18077</v>
      </c>
      <c r="C11453" s="1154" t="s">
        <v>2156</v>
      </c>
      <c r="D11453" s="1156">
        <v>8.1</v>
      </c>
    </row>
    <row r="11454" spans="1:4" ht="22.35" hidden="1" customHeight="1" outlineLevel="3">
      <c r="A11454" s="1160">
        <v>1061550450200</v>
      </c>
      <c r="B11454" s="1158" t="s">
        <v>18078</v>
      </c>
      <c r="C11454" s="1154" t="s">
        <v>2156</v>
      </c>
      <c r="D11454" s="1156">
        <v>8.5500000000000007</v>
      </c>
    </row>
    <row r="11455" spans="1:4" ht="22.35" hidden="1" customHeight="1" outlineLevel="3">
      <c r="A11455" s="1160">
        <v>1061550500200</v>
      </c>
      <c r="B11455" s="1158" t="s">
        <v>18079</v>
      </c>
      <c r="C11455" s="1154" t="s">
        <v>2156</v>
      </c>
      <c r="D11455" s="1156">
        <v>8.98</v>
      </c>
    </row>
    <row r="11456" spans="1:4" ht="22.35" hidden="1" customHeight="1" outlineLevel="3">
      <c r="A11456" s="1160">
        <v>1061550550200</v>
      </c>
      <c r="B11456" s="1158" t="s">
        <v>18080</v>
      </c>
      <c r="C11456" s="1154" t="s">
        <v>2156</v>
      </c>
      <c r="D11456" s="1156">
        <v>9.32</v>
      </c>
    </row>
    <row r="11457" spans="1:4" ht="22.35" hidden="1" customHeight="1" outlineLevel="3">
      <c r="A11457" s="1160">
        <v>1061550600200</v>
      </c>
      <c r="B11457" s="1158" t="s">
        <v>18081</v>
      </c>
      <c r="C11457" s="1154" t="s">
        <v>2156</v>
      </c>
      <c r="D11457" s="1156">
        <v>9.92</v>
      </c>
    </row>
    <row r="11458" spans="1:4" ht="11.85" hidden="1" customHeight="1" outlineLevel="2" collapsed="1">
      <c r="A11458" s="1140"/>
      <c r="B11458" s="1143" t="s">
        <v>18082</v>
      </c>
      <c r="C11458" s="1140"/>
      <c r="D11458" s="1141">
        <v>30.54</v>
      </c>
    </row>
    <row r="11459" spans="1:4" ht="22.35" hidden="1" customHeight="1" outlineLevel="3">
      <c r="A11459" s="1160">
        <v>1065580300200</v>
      </c>
      <c r="B11459" s="1158" t="s">
        <v>18083</v>
      </c>
      <c r="C11459" s="1154" t="s">
        <v>2156</v>
      </c>
      <c r="D11459" s="1156">
        <v>27.34</v>
      </c>
    </row>
    <row r="11460" spans="1:4" ht="22.35" hidden="1" customHeight="1" outlineLevel="3">
      <c r="A11460" s="1160">
        <v>1065580350200</v>
      </c>
      <c r="B11460" s="1158" t="s">
        <v>18084</v>
      </c>
      <c r="C11460" s="1154" t="s">
        <v>2156</v>
      </c>
      <c r="D11460" s="1156">
        <v>27.92</v>
      </c>
    </row>
    <row r="11461" spans="1:4" ht="22.35" hidden="1" customHeight="1" outlineLevel="3">
      <c r="A11461" s="1160">
        <v>1065580400200</v>
      </c>
      <c r="B11461" s="1158" t="s">
        <v>18085</v>
      </c>
      <c r="C11461" s="1154" t="s">
        <v>2156</v>
      </c>
      <c r="D11461" s="1156">
        <v>28.7</v>
      </c>
    </row>
    <row r="11462" spans="1:4" ht="22.35" hidden="1" customHeight="1" outlineLevel="3">
      <c r="A11462" s="1160">
        <v>1065580450200</v>
      </c>
      <c r="B11462" s="1158" t="s">
        <v>18086</v>
      </c>
      <c r="C11462" s="1154" t="s">
        <v>2156</v>
      </c>
      <c r="D11462" s="1156">
        <v>30.54</v>
      </c>
    </row>
    <row r="11463" spans="1:4" ht="22.35" hidden="1" customHeight="1" outlineLevel="3">
      <c r="A11463" s="1160">
        <v>1065580500200</v>
      </c>
      <c r="B11463" s="1158" t="s">
        <v>18087</v>
      </c>
      <c r="C11463" s="1154" t="s">
        <v>2156</v>
      </c>
      <c r="D11463" s="1156">
        <v>29.74</v>
      </c>
    </row>
    <row r="11464" spans="1:4" ht="11.85" hidden="1" customHeight="1" outlineLevel="2" collapsed="1">
      <c r="A11464" s="1140"/>
      <c r="B11464" s="1143" t="s">
        <v>18088</v>
      </c>
      <c r="C11464" s="1140"/>
      <c r="D11464" s="1141">
        <v>2.78</v>
      </c>
    </row>
    <row r="11465" spans="1:4" ht="22.35" hidden="1" customHeight="1" outlineLevel="3">
      <c r="A11465" s="1160">
        <v>1071000010100</v>
      </c>
      <c r="B11465" s="1158" t="s">
        <v>18089</v>
      </c>
      <c r="C11465" s="1154" t="s">
        <v>2156</v>
      </c>
      <c r="D11465" s="1156">
        <v>0.76</v>
      </c>
    </row>
    <row r="11466" spans="1:4" ht="22.35" hidden="1" customHeight="1" outlineLevel="3">
      <c r="A11466" s="1160">
        <v>1071000010107</v>
      </c>
      <c r="B11466" s="1158" t="s">
        <v>18089</v>
      </c>
      <c r="C11466" s="1154" t="s">
        <v>2156</v>
      </c>
      <c r="D11466" s="1156">
        <v>0.75</v>
      </c>
    </row>
    <row r="11467" spans="1:4" ht="22.35" hidden="1" customHeight="1" outlineLevel="3">
      <c r="A11467" s="1160">
        <v>1075000010100</v>
      </c>
      <c r="B11467" s="1158" t="s">
        <v>18090</v>
      </c>
      <c r="C11467" s="1154" t="s">
        <v>2156</v>
      </c>
      <c r="D11467" s="1156">
        <v>2.78</v>
      </c>
    </row>
    <row r="11468" spans="1:4" ht="11.85" hidden="1" customHeight="1" outlineLevel="1" collapsed="1">
      <c r="A11468" s="1140"/>
      <c r="B11468" s="1142" t="s">
        <v>18091</v>
      </c>
      <c r="C11468" s="1140"/>
      <c r="D11468" s="1141">
        <v>4.7699999999999996</v>
      </c>
    </row>
    <row r="11469" spans="1:4" ht="11.85" hidden="1" customHeight="1" outlineLevel="2" collapsed="1">
      <c r="A11469" s="1140"/>
      <c r="B11469" s="1143" t="s">
        <v>18092</v>
      </c>
      <c r="C11469" s="1140"/>
      <c r="D11469" s="1141">
        <v>1.21</v>
      </c>
    </row>
    <row r="11470" spans="1:4" ht="11.85" hidden="1" customHeight="1" outlineLevel="3">
      <c r="A11470" s="1154" t="s">
        <v>18093</v>
      </c>
      <c r="B11470" s="1158" t="s">
        <v>18094</v>
      </c>
      <c r="C11470" s="1154" t="s">
        <v>2156</v>
      </c>
      <c r="D11470" s="1156">
        <v>0.6</v>
      </c>
    </row>
    <row r="11471" spans="1:4" ht="11.85" hidden="1" customHeight="1" outlineLevel="3">
      <c r="A11471" s="1154" t="s">
        <v>18095</v>
      </c>
      <c r="B11471" s="1158" t="s">
        <v>18096</v>
      </c>
      <c r="C11471" s="1154" t="s">
        <v>2156</v>
      </c>
      <c r="D11471" s="1156">
        <v>0.86</v>
      </c>
    </row>
    <row r="11472" spans="1:4" ht="11.85" hidden="1" customHeight="1" outlineLevel="3">
      <c r="A11472" s="1154" t="s">
        <v>18097</v>
      </c>
      <c r="B11472" s="1158" t="s">
        <v>18098</v>
      </c>
      <c r="C11472" s="1154" t="s">
        <v>763</v>
      </c>
      <c r="D11472" s="1156">
        <v>0.91</v>
      </c>
    </row>
    <row r="11473" spans="1:4" ht="11.85" hidden="1" customHeight="1" outlineLevel="3">
      <c r="A11473" s="1154" t="s">
        <v>18099</v>
      </c>
      <c r="B11473" s="1158" t="s">
        <v>18100</v>
      </c>
      <c r="C11473" s="1154" t="s">
        <v>763</v>
      </c>
      <c r="D11473" s="1156">
        <v>1.01</v>
      </c>
    </row>
    <row r="11474" spans="1:4" ht="11.85" hidden="1" customHeight="1" outlineLevel="3">
      <c r="A11474" s="1154" t="s">
        <v>18101</v>
      </c>
      <c r="B11474" s="1158" t="s">
        <v>18102</v>
      </c>
      <c r="C11474" s="1154" t="s">
        <v>763</v>
      </c>
      <c r="D11474" s="1156">
        <v>1.21</v>
      </c>
    </row>
    <row r="11475" spans="1:4" ht="11.85" hidden="1" customHeight="1" outlineLevel="2" collapsed="1">
      <c r="A11475" s="1140"/>
      <c r="B11475" s="1143" t="s">
        <v>18103</v>
      </c>
      <c r="C11475" s="1140"/>
      <c r="D11475" s="1141">
        <v>1.53</v>
      </c>
    </row>
    <row r="11476" spans="1:4" ht="11.85" hidden="1" customHeight="1" outlineLevel="3">
      <c r="A11476" s="1154" t="s">
        <v>18104</v>
      </c>
      <c r="B11476" s="1158" t="s">
        <v>18105</v>
      </c>
      <c r="C11476" s="1154" t="s">
        <v>2156</v>
      </c>
      <c r="D11476" s="1156">
        <v>0.97</v>
      </c>
    </row>
    <row r="11477" spans="1:4" ht="11.85" hidden="1" customHeight="1" outlineLevel="3">
      <c r="A11477" s="1154" t="s">
        <v>18106</v>
      </c>
      <c r="B11477" s="1158" t="s">
        <v>18107</v>
      </c>
      <c r="C11477" s="1154" t="s">
        <v>2156</v>
      </c>
      <c r="D11477" s="1156">
        <v>1.1499999999999999</v>
      </c>
    </row>
    <row r="11478" spans="1:4" ht="11.85" hidden="1" customHeight="1" outlineLevel="3">
      <c r="A11478" s="1154" t="s">
        <v>18108</v>
      </c>
      <c r="B11478" s="1158" t="s">
        <v>18109</v>
      </c>
      <c r="C11478" s="1154" t="s">
        <v>2156</v>
      </c>
      <c r="D11478" s="1156">
        <v>1.34</v>
      </c>
    </row>
    <row r="11479" spans="1:4" ht="11.85" hidden="1" customHeight="1" outlineLevel="3">
      <c r="A11479" s="1154" t="s">
        <v>18110</v>
      </c>
      <c r="B11479" s="1158" t="s">
        <v>18111</v>
      </c>
      <c r="C11479" s="1154" t="s">
        <v>2156</v>
      </c>
      <c r="D11479" s="1156">
        <v>1.53</v>
      </c>
    </row>
    <row r="11480" spans="1:4" ht="11.85" hidden="1" customHeight="1" outlineLevel="2" collapsed="1">
      <c r="A11480" s="1140"/>
      <c r="B11480" s="1143" t="s">
        <v>18112</v>
      </c>
      <c r="C11480" s="1140"/>
      <c r="D11480" s="1141">
        <v>2.29</v>
      </c>
    </row>
    <row r="11481" spans="1:4" ht="11.85" hidden="1" customHeight="1" outlineLevel="3">
      <c r="A11481" s="1154" t="s">
        <v>18113</v>
      </c>
      <c r="B11481" s="1158" t="s">
        <v>18114</v>
      </c>
      <c r="C11481" s="1154" t="s">
        <v>2156</v>
      </c>
      <c r="D11481" s="1156">
        <v>1.02</v>
      </c>
    </row>
    <row r="11482" spans="1:4" ht="11.85" hidden="1" customHeight="1" outlineLevel="3">
      <c r="A11482" s="1154" t="s">
        <v>18115</v>
      </c>
      <c r="B11482" s="1158" t="s">
        <v>18116</v>
      </c>
      <c r="C11482" s="1154" t="s">
        <v>2156</v>
      </c>
      <c r="D11482" s="1156">
        <v>1.38</v>
      </c>
    </row>
    <row r="11483" spans="1:4" ht="11.85" hidden="1" customHeight="1" outlineLevel="3">
      <c r="A11483" s="1154" t="s">
        <v>18117</v>
      </c>
      <c r="B11483" s="1158" t="s">
        <v>18118</v>
      </c>
      <c r="C11483" s="1154" t="s">
        <v>2156</v>
      </c>
      <c r="D11483" s="1156">
        <v>1.23</v>
      </c>
    </row>
    <row r="11484" spans="1:4" ht="11.85" hidden="1" customHeight="1" outlineLevel="3">
      <c r="A11484" s="1154" t="s">
        <v>18119</v>
      </c>
      <c r="B11484" s="1158" t="s">
        <v>18120</v>
      </c>
      <c r="C11484" s="1154" t="s">
        <v>2156</v>
      </c>
      <c r="D11484" s="1156">
        <v>1.61</v>
      </c>
    </row>
    <row r="11485" spans="1:4" ht="11.85" hidden="1" customHeight="1" outlineLevel="3">
      <c r="A11485" s="1154" t="s">
        <v>18121</v>
      </c>
      <c r="B11485" s="1158" t="s">
        <v>18122</v>
      </c>
      <c r="C11485" s="1154" t="s">
        <v>2156</v>
      </c>
      <c r="D11485" s="1156">
        <v>1.42</v>
      </c>
    </row>
    <row r="11486" spans="1:4" ht="11.85" hidden="1" customHeight="1" outlineLevel="3">
      <c r="A11486" s="1154" t="s">
        <v>18123</v>
      </c>
      <c r="B11486" s="1158" t="s">
        <v>18124</v>
      </c>
      <c r="C11486" s="1154" t="s">
        <v>2156</v>
      </c>
      <c r="D11486" s="1156">
        <v>1.77</v>
      </c>
    </row>
    <row r="11487" spans="1:4" ht="11.85" hidden="1" customHeight="1" outlineLevel="3">
      <c r="A11487" s="1154" t="s">
        <v>18125</v>
      </c>
      <c r="B11487" s="1158" t="s">
        <v>18126</v>
      </c>
      <c r="C11487" s="1154" t="s">
        <v>2156</v>
      </c>
      <c r="D11487" s="1156">
        <v>1.7</v>
      </c>
    </row>
    <row r="11488" spans="1:4" ht="11.85" hidden="1" customHeight="1" outlineLevel="3">
      <c r="A11488" s="1154" t="s">
        <v>18127</v>
      </c>
      <c r="B11488" s="1158" t="s">
        <v>18128</v>
      </c>
      <c r="C11488" s="1154" t="s">
        <v>2156</v>
      </c>
      <c r="D11488" s="1156">
        <v>1.86</v>
      </c>
    </row>
    <row r="11489" spans="1:4" ht="11.85" hidden="1" customHeight="1" outlineLevel="3">
      <c r="A11489" s="1154"/>
      <c r="B11489" s="1158" t="s">
        <v>18129</v>
      </c>
      <c r="C11489" s="1154" t="s">
        <v>763</v>
      </c>
      <c r="D11489" s="1156">
        <v>2.29</v>
      </c>
    </row>
    <row r="11490" spans="1:4" ht="11.85" hidden="1" customHeight="1" outlineLevel="3">
      <c r="A11490" s="1154" t="s">
        <v>18130</v>
      </c>
      <c r="B11490" s="1158" t="s">
        <v>18131</v>
      </c>
      <c r="C11490" s="1154" t="s">
        <v>2156</v>
      </c>
      <c r="D11490" s="1156">
        <v>2.04</v>
      </c>
    </row>
    <row r="11491" spans="1:4" ht="11.85" hidden="1" customHeight="1" outlineLevel="2" collapsed="1">
      <c r="A11491" s="1140"/>
      <c r="B11491" s="1143" t="s">
        <v>18132</v>
      </c>
      <c r="C11491" s="1140"/>
      <c r="D11491" s="1141">
        <v>4.7699999999999996</v>
      </c>
    </row>
    <row r="11492" spans="1:4" ht="11.85" hidden="1" customHeight="1" outlineLevel="3" collapsed="1">
      <c r="A11492" s="1140"/>
      <c r="B11492" s="1145" t="s">
        <v>18133</v>
      </c>
      <c r="C11492" s="1140"/>
      <c r="D11492" s="1141">
        <v>1.7</v>
      </c>
    </row>
    <row r="11493" spans="1:4" ht="11.85" hidden="1" customHeight="1" outlineLevel="4">
      <c r="A11493" s="1154" t="s">
        <v>18134</v>
      </c>
      <c r="B11493" s="1159" t="s">
        <v>18135</v>
      </c>
      <c r="C11493" s="1154" t="s">
        <v>2156</v>
      </c>
      <c r="D11493" s="1156">
        <v>1.08</v>
      </c>
    </row>
    <row r="11494" spans="1:4" ht="11.85" hidden="1" customHeight="1" outlineLevel="4">
      <c r="A11494" s="1154" t="s">
        <v>18136</v>
      </c>
      <c r="B11494" s="1159" t="s">
        <v>18137</v>
      </c>
      <c r="C11494" s="1154" t="s">
        <v>2156</v>
      </c>
      <c r="D11494" s="1156">
        <v>1.23</v>
      </c>
    </row>
    <row r="11495" spans="1:4" ht="11.85" hidden="1" customHeight="1" outlineLevel="4">
      <c r="A11495" s="1154" t="s">
        <v>18138</v>
      </c>
      <c r="B11495" s="1159" t="s">
        <v>18139</v>
      </c>
      <c r="C11495" s="1154" t="s">
        <v>2156</v>
      </c>
      <c r="D11495" s="1156">
        <v>1.7</v>
      </c>
    </row>
    <row r="11496" spans="1:4" ht="11.85" hidden="1" customHeight="1" outlineLevel="4">
      <c r="A11496" s="1154"/>
      <c r="B11496" s="1159" t="s">
        <v>18140</v>
      </c>
      <c r="C11496" s="1154" t="s">
        <v>763</v>
      </c>
      <c r="D11496" s="1156">
        <v>1.27</v>
      </c>
    </row>
    <row r="11497" spans="1:4" ht="11.85" hidden="1" customHeight="1" outlineLevel="4">
      <c r="A11497" s="1154" t="s">
        <v>18136</v>
      </c>
      <c r="B11497" s="1159" t="s">
        <v>18141</v>
      </c>
      <c r="C11497" s="1154" t="s">
        <v>2156</v>
      </c>
      <c r="D11497" s="1156">
        <v>1.1399999999999999</v>
      </c>
    </row>
    <row r="11498" spans="1:4" ht="11.85" hidden="1" customHeight="1" outlineLevel="4">
      <c r="A11498" s="1154"/>
      <c r="B11498" s="1159" t="s">
        <v>18142</v>
      </c>
      <c r="C11498" s="1154" t="s">
        <v>763</v>
      </c>
      <c r="D11498" s="1156">
        <v>0.99</v>
      </c>
    </row>
    <row r="11499" spans="1:4" ht="11.85" hidden="1" customHeight="1" outlineLevel="4">
      <c r="A11499" s="1154" t="s">
        <v>18143</v>
      </c>
      <c r="B11499" s="1159" t="s">
        <v>18144</v>
      </c>
      <c r="C11499" s="1154" t="s">
        <v>763</v>
      </c>
      <c r="D11499" s="1156">
        <v>1.21</v>
      </c>
    </row>
    <row r="11500" spans="1:4" ht="11.85" hidden="1" customHeight="1" outlineLevel="3" collapsed="1">
      <c r="A11500" s="1140"/>
      <c r="B11500" s="1145" t="s">
        <v>18145</v>
      </c>
      <c r="C11500" s="1140"/>
      <c r="D11500" s="1141">
        <v>2.19</v>
      </c>
    </row>
    <row r="11501" spans="1:4" ht="11.85" hidden="1" customHeight="1" outlineLevel="4">
      <c r="A11501" s="1154" t="s">
        <v>18146</v>
      </c>
      <c r="B11501" s="1159" t="s">
        <v>18147</v>
      </c>
      <c r="C11501" s="1154" t="s">
        <v>2156</v>
      </c>
      <c r="D11501" s="1156">
        <v>1.91</v>
      </c>
    </row>
    <row r="11502" spans="1:4" ht="11.85" hidden="1" customHeight="1" outlineLevel="4">
      <c r="A11502" s="1154" t="s">
        <v>18146</v>
      </c>
      <c r="B11502" s="1159" t="s">
        <v>18148</v>
      </c>
      <c r="C11502" s="1154" t="s">
        <v>2156</v>
      </c>
      <c r="D11502" s="1156">
        <v>1.84</v>
      </c>
    </row>
    <row r="11503" spans="1:4" ht="11.85" hidden="1" customHeight="1" outlineLevel="4">
      <c r="A11503" s="1154" t="s">
        <v>18149</v>
      </c>
      <c r="B11503" s="1159" t="s">
        <v>18150</v>
      </c>
      <c r="C11503" s="1154" t="s">
        <v>2156</v>
      </c>
      <c r="D11503" s="1156">
        <v>1.32</v>
      </c>
    </row>
    <row r="11504" spans="1:4" ht="11.85" hidden="1" customHeight="1" outlineLevel="4">
      <c r="A11504" s="1154" t="s">
        <v>18151</v>
      </c>
      <c r="B11504" s="1159" t="s">
        <v>18152</v>
      </c>
      <c r="C11504" s="1154" t="s">
        <v>2156</v>
      </c>
      <c r="D11504" s="1156">
        <v>1.47</v>
      </c>
    </row>
    <row r="11505" spans="1:4" ht="11.85" hidden="1" customHeight="1" outlineLevel="4">
      <c r="A11505" s="1154" t="s">
        <v>18153</v>
      </c>
      <c r="B11505" s="1159" t="s">
        <v>18154</v>
      </c>
      <c r="C11505" s="1154" t="s">
        <v>2156</v>
      </c>
      <c r="D11505" s="1156">
        <v>2.19</v>
      </c>
    </row>
    <row r="11506" spans="1:4" ht="11.85" hidden="1" customHeight="1" outlineLevel="4">
      <c r="A11506" s="1154" t="s">
        <v>18155</v>
      </c>
      <c r="B11506" s="1159" t="s">
        <v>18156</v>
      </c>
      <c r="C11506" s="1154" t="s">
        <v>2156</v>
      </c>
      <c r="D11506" s="1156">
        <v>1.92</v>
      </c>
    </row>
    <row r="11507" spans="1:4" ht="11.85" hidden="1" customHeight="1" outlineLevel="4">
      <c r="A11507" s="1154" t="s">
        <v>18151</v>
      </c>
      <c r="B11507" s="1159" t="s">
        <v>18157</v>
      </c>
      <c r="C11507" s="1154" t="s">
        <v>2156</v>
      </c>
      <c r="D11507" s="1156">
        <v>1.45</v>
      </c>
    </row>
    <row r="11508" spans="1:4" ht="11.85" hidden="1" customHeight="1" outlineLevel="4">
      <c r="A11508" s="1154" t="s">
        <v>18158</v>
      </c>
      <c r="B11508" s="1159" t="s">
        <v>18159</v>
      </c>
      <c r="C11508" s="1154" t="s">
        <v>763</v>
      </c>
      <c r="D11508" s="1156">
        <v>1.43</v>
      </c>
    </row>
    <row r="11509" spans="1:4" ht="11.85" hidden="1" customHeight="1" outlineLevel="3" collapsed="1">
      <c r="A11509" s="1140"/>
      <c r="B11509" s="1145" t="s">
        <v>18160</v>
      </c>
      <c r="C11509" s="1140"/>
      <c r="D11509" s="1141">
        <v>2.37</v>
      </c>
    </row>
    <row r="11510" spans="1:4" ht="11.85" hidden="1" customHeight="1" outlineLevel="4">
      <c r="A11510" s="1154" t="s">
        <v>18161</v>
      </c>
      <c r="B11510" s="1159" t="s">
        <v>18162</v>
      </c>
      <c r="C11510" s="1154" t="s">
        <v>2156</v>
      </c>
      <c r="D11510" s="1156">
        <v>1.89</v>
      </c>
    </row>
    <row r="11511" spans="1:4" ht="11.85" hidden="1" customHeight="1" outlineLevel="4">
      <c r="A11511" s="1154" t="s">
        <v>18161</v>
      </c>
      <c r="B11511" s="1159" t="s">
        <v>18163</v>
      </c>
      <c r="C11511" s="1154" t="s">
        <v>2156</v>
      </c>
      <c r="D11511" s="1156">
        <v>2.12</v>
      </c>
    </row>
    <row r="11512" spans="1:4" ht="11.85" hidden="1" customHeight="1" outlineLevel="4">
      <c r="A11512" s="1154" t="s">
        <v>18164</v>
      </c>
      <c r="B11512" s="1159" t="s">
        <v>18165</v>
      </c>
      <c r="C11512" s="1154" t="s">
        <v>2156</v>
      </c>
      <c r="D11512" s="1156">
        <v>1.55</v>
      </c>
    </row>
    <row r="11513" spans="1:4" ht="11.85" hidden="1" customHeight="1" outlineLevel="4">
      <c r="A11513" s="1154" t="s">
        <v>18166</v>
      </c>
      <c r="B11513" s="1159" t="s">
        <v>18167</v>
      </c>
      <c r="C11513" s="1154" t="s">
        <v>2156</v>
      </c>
      <c r="D11513" s="1156">
        <v>1.73</v>
      </c>
    </row>
    <row r="11514" spans="1:4" ht="11.85" hidden="1" customHeight="1" outlineLevel="4">
      <c r="A11514" s="1154" t="s">
        <v>18168</v>
      </c>
      <c r="B11514" s="1159" t="s">
        <v>18169</v>
      </c>
      <c r="C11514" s="1154" t="s">
        <v>2156</v>
      </c>
      <c r="D11514" s="1156">
        <v>2.37</v>
      </c>
    </row>
    <row r="11515" spans="1:4" ht="11.85" hidden="1" customHeight="1" outlineLevel="4">
      <c r="A11515" s="1154" t="s">
        <v>18166</v>
      </c>
      <c r="B11515" s="1159" t="s">
        <v>18170</v>
      </c>
      <c r="C11515" s="1154" t="s">
        <v>2156</v>
      </c>
      <c r="D11515" s="1156">
        <v>1.83</v>
      </c>
    </row>
    <row r="11516" spans="1:4" ht="11.85" hidden="1" customHeight="1" outlineLevel="4">
      <c r="A11516" s="1154" t="s">
        <v>18171</v>
      </c>
      <c r="B11516" s="1159" t="s">
        <v>18172</v>
      </c>
      <c r="C11516" s="1154" t="s">
        <v>2156</v>
      </c>
      <c r="D11516" s="1156">
        <v>1.91</v>
      </c>
    </row>
    <row r="11517" spans="1:4" ht="11.85" hidden="1" customHeight="1" outlineLevel="3" collapsed="1">
      <c r="A11517" s="1140"/>
      <c r="B11517" s="1144">
        <v>400</v>
      </c>
      <c r="C11517" s="1140"/>
      <c r="D11517" s="1141">
        <v>2.73</v>
      </c>
    </row>
    <row r="11518" spans="1:4" ht="11.85" hidden="1" customHeight="1" outlineLevel="4">
      <c r="A11518" s="1154" t="s">
        <v>18173</v>
      </c>
      <c r="B11518" s="1159" t="s">
        <v>18174</v>
      </c>
      <c r="C11518" s="1154" t="s">
        <v>2156</v>
      </c>
      <c r="D11518" s="1156">
        <v>2.1800000000000002</v>
      </c>
    </row>
    <row r="11519" spans="1:4" ht="11.85" hidden="1" customHeight="1" outlineLevel="4">
      <c r="A11519" s="1154" t="s">
        <v>18173</v>
      </c>
      <c r="B11519" s="1159" t="s">
        <v>18175</v>
      </c>
      <c r="C11519" s="1154" t="s">
        <v>2156</v>
      </c>
      <c r="D11519" s="1156">
        <v>2.44</v>
      </c>
    </row>
    <row r="11520" spans="1:4" ht="11.85" hidden="1" customHeight="1" outlineLevel="4">
      <c r="A11520" s="1154" t="s">
        <v>18176</v>
      </c>
      <c r="B11520" s="1159" t="s">
        <v>18177</v>
      </c>
      <c r="C11520" s="1154" t="s">
        <v>2156</v>
      </c>
      <c r="D11520" s="1156">
        <v>1.72</v>
      </c>
    </row>
    <row r="11521" spans="1:4" ht="11.85" hidden="1" customHeight="1" outlineLevel="4">
      <c r="A11521" s="1154" t="s">
        <v>18178</v>
      </c>
      <c r="B11521" s="1159" t="s">
        <v>18179</v>
      </c>
      <c r="C11521" s="1154" t="s">
        <v>2156</v>
      </c>
      <c r="D11521" s="1156">
        <v>1.97</v>
      </c>
    </row>
    <row r="11522" spans="1:4" ht="11.85" hidden="1" customHeight="1" outlineLevel="4">
      <c r="A11522" s="1154" t="s">
        <v>18180</v>
      </c>
      <c r="B11522" s="1159" t="s">
        <v>18181</v>
      </c>
      <c r="C11522" s="1154" t="s">
        <v>2156</v>
      </c>
      <c r="D11522" s="1156">
        <v>2.73</v>
      </c>
    </row>
    <row r="11523" spans="1:4" ht="11.85" hidden="1" customHeight="1" outlineLevel="4">
      <c r="A11523" s="1154" t="s">
        <v>18178</v>
      </c>
      <c r="B11523" s="1159" t="s">
        <v>18182</v>
      </c>
      <c r="C11523" s="1154" t="s">
        <v>2156</v>
      </c>
      <c r="D11523" s="1156">
        <v>2</v>
      </c>
    </row>
    <row r="11524" spans="1:4" ht="11.85" hidden="1" customHeight="1" outlineLevel="3" collapsed="1">
      <c r="A11524" s="1140"/>
      <c r="B11524" s="1145" t="s">
        <v>18183</v>
      </c>
      <c r="C11524" s="1140"/>
      <c r="D11524" s="1141">
        <v>3.26</v>
      </c>
    </row>
    <row r="11525" spans="1:4" ht="11.85" hidden="1" customHeight="1" outlineLevel="4">
      <c r="A11525" s="1154" t="s">
        <v>18184</v>
      </c>
      <c r="B11525" s="1159" t="s">
        <v>18185</v>
      </c>
      <c r="C11525" s="1154" t="s">
        <v>2156</v>
      </c>
      <c r="D11525" s="1156">
        <v>2.4300000000000002</v>
      </c>
    </row>
    <row r="11526" spans="1:4" ht="11.85" hidden="1" customHeight="1" outlineLevel="4">
      <c r="A11526" s="1154" t="s">
        <v>18184</v>
      </c>
      <c r="B11526" s="1159" t="s">
        <v>18186</v>
      </c>
      <c r="C11526" s="1154" t="s">
        <v>2156</v>
      </c>
      <c r="D11526" s="1156">
        <v>2.74</v>
      </c>
    </row>
    <row r="11527" spans="1:4" ht="11.85" hidden="1" customHeight="1" outlineLevel="4">
      <c r="A11527" s="1154" t="s">
        <v>18187</v>
      </c>
      <c r="B11527" s="1159" t="s">
        <v>18188</v>
      </c>
      <c r="C11527" s="1154" t="s">
        <v>2156</v>
      </c>
      <c r="D11527" s="1156">
        <v>1.93</v>
      </c>
    </row>
    <row r="11528" spans="1:4" ht="11.85" hidden="1" customHeight="1" outlineLevel="4">
      <c r="A11528" s="1154" t="s">
        <v>18189</v>
      </c>
      <c r="B11528" s="1159" t="s">
        <v>18190</v>
      </c>
      <c r="C11528" s="1154" t="s">
        <v>2156</v>
      </c>
      <c r="D11528" s="1156">
        <v>2.23</v>
      </c>
    </row>
    <row r="11529" spans="1:4" ht="11.85" hidden="1" customHeight="1" outlineLevel="4">
      <c r="A11529" s="1154" t="s">
        <v>18191</v>
      </c>
      <c r="B11529" s="1159" t="s">
        <v>18192</v>
      </c>
      <c r="C11529" s="1154" t="s">
        <v>2156</v>
      </c>
      <c r="D11529" s="1156">
        <v>3.26</v>
      </c>
    </row>
    <row r="11530" spans="1:4" ht="11.85" hidden="1" customHeight="1" outlineLevel="4">
      <c r="A11530" s="1154" t="s">
        <v>18189</v>
      </c>
      <c r="B11530" s="1159" t="s">
        <v>18193</v>
      </c>
      <c r="C11530" s="1154" t="s">
        <v>2156</v>
      </c>
      <c r="D11530" s="1156">
        <v>2.06</v>
      </c>
    </row>
    <row r="11531" spans="1:4" ht="11.85" hidden="1" customHeight="1" outlineLevel="3" collapsed="1">
      <c r="A11531" s="1140"/>
      <c r="B11531" s="1144">
        <v>500</v>
      </c>
      <c r="C11531" s="1140"/>
      <c r="D11531" s="1141">
        <v>3.4</v>
      </c>
    </row>
    <row r="11532" spans="1:4" ht="11.85" hidden="1" customHeight="1" outlineLevel="4">
      <c r="A11532" s="1154" t="s">
        <v>18194</v>
      </c>
      <c r="B11532" s="1159" t="s">
        <v>18195</v>
      </c>
      <c r="C11532" s="1154" t="s">
        <v>2156</v>
      </c>
      <c r="D11532" s="1156">
        <v>2.7</v>
      </c>
    </row>
    <row r="11533" spans="1:4" ht="11.85" hidden="1" customHeight="1" outlineLevel="4">
      <c r="A11533" s="1154" t="s">
        <v>18194</v>
      </c>
      <c r="B11533" s="1159" t="s">
        <v>18196</v>
      </c>
      <c r="C11533" s="1154" t="s">
        <v>2156</v>
      </c>
      <c r="D11533" s="1156">
        <v>3.05</v>
      </c>
    </row>
    <row r="11534" spans="1:4" ht="11.85" hidden="1" customHeight="1" outlineLevel="4">
      <c r="A11534" s="1154" t="s">
        <v>18197</v>
      </c>
      <c r="B11534" s="1159" t="s">
        <v>18198</v>
      </c>
      <c r="C11534" s="1154" t="s">
        <v>2156</v>
      </c>
      <c r="D11534" s="1156">
        <v>2.11</v>
      </c>
    </row>
    <row r="11535" spans="1:4" ht="11.85" hidden="1" customHeight="1" outlineLevel="4">
      <c r="A11535" s="1154" t="s">
        <v>18199</v>
      </c>
      <c r="B11535" s="1159" t="s">
        <v>18200</v>
      </c>
      <c r="C11535" s="1154" t="s">
        <v>2156</v>
      </c>
      <c r="D11535" s="1156">
        <v>2.4700000000000002</v>
      </c>
    </row>
    <row r="11536" spans="1:4" ht="11.85" hidden="1" customHeight="1" outlineLevel="4">
      <c r="A11536" s="1154" t="s">
        <v>18201</v>
      </c>
      <c r="B11536" s="1159" t="s">
        <v>18202</v>
      </c>
      <c r="C11536" s="1154" t="s">
        <v>2156</v>
      </c>
      <c r="D11536" s="1156">
        <v>3.4</v>
      </c>
    </row>
    <row r="11537" spans="1:4" ht="11.85" hidden="1" customHeight="1" outlineLevel="4">
      <c r="A11537" s="1154" t="s">
        <v>18199</v>
      </c>
      <c r="B11537" s="1159" t="s">
        <v>18203</v>
      </c>
      <c r="C11537" s="1154" t="s">
        <v>2156</v>
      </c>
      <c r="D11537" s="1156">
        <v>2.73</v>
      </c>
    </row>
    <row r="11538" spans="1:4" ht="11.85" hidden="1" customHeight="1" outlineLevel="4">
      <c r="A11538" s="1154"/>
      <c r="B11538" s="1159" t="s">
        <v>18204</v>
      </c>
      <c r="C11538" s="1154" t="s">
        <v>763</v>
      </c>
      <c r="D11538" s="1156">
        <v>2.33</v>
      </c>
    </row>
    <row r="11539" spans="1:4" ht="11.85" hidden="1" customHeight="1" outlineLevel="3" collapsed="1">
      <c r="A11539" s="1140"/>
      <c r="B11539" s="1144">
        <v>550</v>
      </c>
      <c r="C11539" s="1140"/>
      <c r="D11539" s="1141">
        <v>3.74</v>
      </c>
    </row>
    <row r="11540" spans="1:4" ht="11.85" hidden="1" customHeight="1" outlineLevel="4">
      <c r="A11540" s="1154"/>
      <c r="B11540" s="1159" t="s">
        <v>18205</v>
      </c>
      <c r="C11540" s="1154" t="s">
        <v>2156</v>
      </c>
      <c r="D11540" s="1156">
        <v>3.08</v>
      </c>
    </row>
    <row r="11541" spans="1:4" ht="11.85" hidden="1" customHeight="1" outlineLevel="4">
      <c r="A11541" s="1154" t="s">
        <v>18206</v>
      </c>
      <c r="B11541" s="1159" t="s">
        <v>18207</v>
      </c>
      <c r="C11541" s="1154" t="s">
        <v>2156</v>
      </c>
      <c r="D11541" s="1156">
        <v>3.01</v>
      </c>
    </row>
    <row r="11542" spans="1:4" ht="11.85" hidden="1" customHeight="1" outlineLevel="4">
      <c r="A11542" s="1154" t="s">
        <v>18206</v>
      </c>
      <c r="B11542" s="1159" t="s">
        <v>18208</v>
      </c>
      <c r="C11542" s="1154" t="s">
        <v>2156</v>
      </c>
      <c r="D11542" s="1156">
        <v>3.37</v>
      </c>
    </row>
    <row r="11543" spans="1:4" ht="11.85" hidden="1" customHeight="1" outlineLevel="4">
      <c r="A11543" s="1154" t="s">
        <v>18209</v>
      </c>
      <c r="B11543" s="1159" t="s">
        <v>18210</v>
      </c>
      <c r="C11543" s="1154" t="s">
        <v>2156</v>
      </c>
      <c r="D11543" s="1156">
        <v>2.4300000000000002</v>
      </c>
    </row>
    <row r="11544" spans="1:4" ht="11.85" hidden="1" customHeight="1" outlineLevel="4">
      <c r="A11544" s="1154" t="s">
        <v>18211</v>
      </c>
      <c r="B11544" s="1159" t="s">
        <v>18212</v>
      </c>
      <c r="C11544" s="1154" t="s">
        <v>2156</v>
      </c>
      <c r="D11544" s="1156">
        <v>2.71</v>
      </c>
    </row>
    <row r="11545" spans="1:4" ht="11.85" hidden="1" customHeight="1" outlineLevel="4">
      <c r="A11545" s="1154" t="s">
        <v>18213</v>
      </c>
      <c r="B11545" s="1159" t="s">
        <v>18214</v>
      </c>
      <c r="C11545" s="1154" t="s">
        <v>2156</v>
      </c>
      <c r="D11545" s="1156">
        <v>3.74</v>
      </c>
    </row>
    <row r="11546" spans="1:4" ht="11.85" hidden="1" customHeight="1" outlineLevel="4">
      <c r="A11546" s="1154"/>
      <c r="B11546" s="1159" t="s">
        <v>18215</v>
      </c>
      <c r="C11546" s="1154" t="s">
        <v>763</v>
      </c>
      <c r="D11546" s="1156">
        <v>2.87</v>
      </c>
    </row>
    <row r="11547" spans="1:4" ht="11.85" hidden="1" customHeight="1" outlineLevel="4">
      <c r="A11547" s="1154" t="s">
        <v>18211</v>
      </c>
      <c r="B11547" s="1159" t="s">
        <v>18216</v>
      </c>
      <c r="C11547" s="1154" t="s">
        <v>2156</v>
      </c>
      <c r="D11547" s="1156">
        <v>2.64</v>
      </c>
    </row>
    <row r="11548" spans="1:4" ht="11.85" hidden="1" customHeight="1" outlineLevel="4">
      <c r="A11548" s="1154" t="s">
        <v>18217</v>
      </c>
      <c r="B11548" s="1159" t="s">
        <v>18218</v>
      </c>
      <c r="C11548" s="1154" t="s">
        <v>763</v>
      </c>
      <c r="D11548" s="1156">
        <v>2.62</v>
      </c>
    </row>
    <row r="11549" spans="1:4" ht="11.85" hidden="1" customHeight="1" outlineLevel="3" collapsed="1">
      <c r="A11549" s="1140"/>
      <c r="B11549" s="1144">
        <v>600</v>
      </c>
      <c r="C11549" s="1140"/>
      <c r="D11549" s="1141">
        <v>4.07</v>
      </c>
    </row>
    <row r="11550" spans="1:4" ht="11.85" hidden="1" customHeight="1" outlineLevel="4">
      <c r="A11550" s="1154" t="s">
        <v>18219</v>
      </c>
      <c r="B11550" s="1159" t="s">
        <v>18220</v>
      </c>
      <c r="C11550" s="1154" t="s">
        <v>2156</v>
      </c>
      <c r="D11550" s="1156">
        <v>3.28</v>
      </c>
    </row>
    <row r="11551" spans="1:4" ht="11.85" hidden="1" customHeight="1" outlineLevel="4">
      <c r="A11551" s="1154" t="s">
        <v>18219</v>
      </c>
      <c r="B11551" s="1159" t="s">
        <v>18221</v>
      </c>
      <c r="C11551" s="1154" t="s">
        <v>2156</v>
      </c>
      <c r="D11551" s="1156">
        <v>3.67</v>
      </c>
    </row>
    <row r="11552" spans="1:4" ht="11.85" hidden="1" customHeight="1" outlineLevel="4">
      <c r="A11552" s="1154" t="s">
        <v>18222</v>
      </c>
      <c r="B11552" s="1159" t="s">
        <v>18223</v>
      </c>
      <c r="C11552" s="1154" t="s">
        <v>2156</v>
      </c>
      <c r="D11552" s="1156">
        <v>2.57</v>
      </c>
    </row>
    <row r="11553" spans="1:4" ht="11.85" hidden="1" customHeight="1" outlineLevel="4">
      <c r="A11553" s="1154" t="s">
        <v>18224</v>
      </c>
      <c r="B11553" s="1159" t="s">
        <v>18225</v>
      </c>
      <c r="C11553" s="1154" t="s">
        <v>2156</v>
      </c>
      <c r="D11553" s="1156">
        <v>2.97</v>
      </c>
    </row>
    <row r="11554" spans="1:4" ht="11.85" hidden="1" customHeight="1" outlineLevel="4">
      <c r="A11554" s="1154" t="s">
        <v>18226</v>
      </c>
      <c r="B11554" s="1159" t="s">
        <v>18227</v>
      </c>
      <c r="C11554" s="1154" t="s">
        <v>2156</v>
      </c>
      <c r="D11554" s="1156">
        <v>4.07</v>
      </c>
    </row>
    <row r="11555" spans="1:4" ht="11.85" hidden="1" customHeight="1" outlineLevel="4">
      <c r="A11555" s="1154" t="s">
        <v>18224</v>
      </c>
      <c r="B11555" s="1159" t="s">
        <v>18228</v>
      </c>
      <c r="C11555" s="1154" t="s">
        <v>2156</v>
      </c>
      <c r="D11555" s="1156">
        <v>2.74</v>
      </c>
    </row>
    <row r="11556" spans="1:4" ht="11.85" hidden="1" customHeight="1" outlineLevel="3" collapsed="1">
      <c r="A11556" s="1140"/>
      <c r="B11556" s="1144">
        <v>650</v>
      </c>
      <c r="C11556" s="1140"/>
      <c r="D11556" s="1141">
        <v>3.99</v>
      </c>
    </row>
    <row r="11557" spans="1:4" ht="11.85" hidden="1" customHeight="1" outlineLevel="4">
      <c r="A11557" s="1154" t="s">
        <v>18229</v>
      </c>
      <c r="B11557" s="1159" t="s">
        <v>18230</v>
      </c>
      <c r="C11557" s="1154" t="s">
        <v>2156</v>
      </c>
      <c r="D11557" s="1156">
        <v>3.51</v>
      </c>
    </row>
    <row r="11558" spans="1:4" ht="11.85" hidden="1" customHeight="1" outlineLevel="4">
      <c r="A11558" s="1154" t="s">
        <v>18229</v>
      </c>
      <c r="B11558" s="1159" t="s">
        <v>18231</v>
      </c>
      <c r="C11558" s="1154" t="s">
        <v>2156</v>
      </c>
      <c r="D11558" s="1156">
        <v>3.99</v>
      </c>
    </row>
    <row r="11559" spans="1:4" ht="11.85" hidden="1" customHeight="1" outlineLevel="4">
      <c r="A11559" s="1154" t="s">
        <v>18232</v>
      </c>
      <c r="B11559" s="1159" t="s">
        <v>18233</v>
      </c>
      <c r="C11559" s="1154" t="s">
        <v>2156</v>
      </c>
      <c r="D11559" s="1156">
        <v>2.79</v>
      </c>
    </row>
    <row r="11560" spans="1:4" ht="11.85" hidden="1" customHeight="1" outlineLevel="4">
      <c r="A11560" s="1154" t="s">
        <v>18234</v>
      </c>
      <c r="B11560" s="1159" t="s">
        <v>18235</v>
      </c>
      <c r="C11560" s="1154" t="s">
        <v>2156</v>
      </c>
      <c r="D11560" s="1156">
        <v>3.23</v>
      </c>
    </row>
    <row r="11561" spans="1:4" ht="11.85" hidden="1" customHeight="1" outlineLevel="4">
      <c r="A11561" s="1154"/>
      <c r="B11561" s="1159" t="s">
        <v>18236</v>
      </c>
      <c r="C11561" s="1154" t="s">
        <v>763</v>
      </c>
      <c r="D11561" s="1156">
        <v>3.52</v>
      </c>
    </row>
    <row r="11562" spans="1:4" ht="11.85" hidden="1" customHeight="1" outlineLevel="4">
      <c r="A11562" s="1154" t="s">
        <v>18234</v>
      </c>
      <c r="B11562" s="1159" t="s">
        <v>18237</v>
      </c>
      <c r="C11562" s="1154" t="s">
        <v>2156</v>
      </c>
      <c r="D11562" s="1156">
        <v>2.98</v>
      </c>
    </row>
    <row r="11563" spans="1:4" ht="11.85" hidden="1" customHeight="1" outlineLevel="3" collapsed="1">
      <c r="A11563" s="1140"/>
      <c r="B11563" s="1144">
        <v>700</v>
      </c>
      <c r="C11563" s="1140"/>
      <c r="D11563" s="1141">
        <v>4.7699999999999996</v>
      </c>
    </row>
    <row r="11564" spans="1:4" ht="11.85" hidden="1" customHeight="1" outlineLevel="4">
      <c r="A11564" s="1154" t="s">
        <v>18238</v>
      </c>
      <c r="B11564" s="1159" t="s">
        <v>18239</v>
      </c>
      <c r="C11564" s="1154" t="s">
        <v>2156</v>
      </c>
      <c r="D11564" s="1156">
        <v>3.8</v>
      </c>
    </row>
    <row r="11565" spans="1:4" ht="11.85" hidden="1" customHeight="1" outlineLevel="4">
      <c r="A11565" s="1154" t="s">
        <v>18238</v>
      </c>
      <c r="B11565" s="1159" t="s">
        <v>18240</v>
      </c>
      <c r="C11565" s="1154" t="s">
        <v>2156</v>
      </c>
      <c r="D11565" s="1156">
        <v>4.3</v>
      </c>
    </row>
    <row r="11566" spans="1:4" ht="11.85" hidden="1" customHeight="1" outlineLevel="4">
      <c r="A11566" s="1154" t="s">
        <v>18241</v>
      </c>
      <c r="B11566" s="1159" t="s">
        <v>18242</v>
      </c>
      <c r="C11566" s="1154" t="s">
        <v>2156</v>
      </c>
      <c r="D11566" s="1156">
        <v>3</v>
      </c>
    </row>
    <row r="11567" spans="1:4" ht="11.85" hidden="1" customHeight="1" outlineLevel="4">
      <c r="A11567" s="1154" t="s">
        <v>18243</v>
      </c>
      <c r="B11567" s="1159" t="s">
        <v>18244</v>
      </c>
      <c r="C11567" s="1154" t="s">
        <v>2156</v>
      </c>
      <c r="D11567" s="1156">
        <v>3.47</v>
      </c>
    </row>
    <row r="11568" spans="1:4" ht="11.85" hidden="1" customHeight="1" outlineLevel="4">
      <c r="A11568" s="1154" t="s">
        <v>18245</v>
      </c>
      <c r="B11568" s="1159" t="s">
        <v>18246</v>
      </c>
      <c r="C11568" s="1154" t="s">
        <v>2156</v>
      </c>
      <c r="D11568" s="1156">
        <v>4.7699999999999996</v>
      </c>
    </row>
    <row r="11569" spans="1:4" ht="11.85" hidden="1" customHeight="1" outlineLevel="4">
      <c r="A11569" s="1154" t="s">
        <v>18243</v>
      </c>
      <c r="B11569" s="1159" t="s">
        <v>18247</v>
      </c>
      <c r="C11569" s="1154" t="s">
        <v>2156</v>
      </c>
      <c r="D11569" s="1156">
        <v>3.2</v>
      </c>
    </row>
    <row r="11570" spans="1:4" ht="11.85" hidden="1" customHeight="1" outlineLevel="2" collapsed="1">
      <c r="A11570" s="1140"/>
      <c r="B11570" s="1143" t="s">
        <v>18248</v>
      </c>
      <c r="C11570" s="1140"/>
      <c r="D11570" s="1141">
        <v>0.84</v>
      </c>
    </row>
    <row r="11571" spans="1:4" ht="11.85" hidden="1" customHeight="1" outlineLevel="3">
      <c r="A11571" s="1154" t="s">
        <v>18249</v>
      </c>
      <c r="B11571" s="1158" t="s">
        <v>18250</v>
      </c>
      <c r="C11571" s="1154" t="s">
        <v>2156</v>
      </c>
      <c r="D11571" s="1156">
        <v>0.49</v>
      </c>
    </row>
    <row r="11572" spans="1:4" ht="11.85" hidden="1" customHeight="1" outlineLevel="3">
      <c r="A11572" s="1154" t="s">
        <v>18251</v>
      </c>
      <c r="B11572" s="1158" t="s">
        <v>18252</v>
      </c>
      <c r="C11572" s="1154" t="s">
        <v>2156</v>
      </c>
      <c r="D11572" s="1156">
        <v>0.55000000000000004</v>
      </c>
    </row>
    <row r="11573" spans="1:4" ht="11.85" hidden="1" customHeight="1" outlineLevel="3">
      <c r="A11573" s="1154" t="s">
        <v>18253</v>
      </c>
      <c r="B11573" s="1158" t="s">
        <v>18254</v>
      </c>
      <c r="C11573" s="1154" t="s">
        <v>2156</v>
      </c>
      <c r="D11573" s="1156">
        <v>0.63</v>
      </c>
    </row>
    <row r="11574" spans="1:4" ht="11.85" hidden="1" customHeight="1" outlineLevel="3">
      <c r="A11574" s="1154" t="s">
        <v>18255</v>
      </c>
      <c r="B11574" s="1158" t="s">
        <v>18256</v>
      </c>
      <c r="C11574" s="1154" t="s">
        <v>2156</v>
      </c>
      <c r="D11574" s="1156">
        <v>0.84</v>
      </c>
    </row>
    <row r="11575" spans="1:4" ht="11.85" hidden="1" customHeight="1" outlineLevel="1" collapsed="1">
      <c r="A11575" s="1140"/>
      <c r="B11575" s="1142" t="s">
        <v>18257</v>
      </c>
      <c r="C11575" s="1140"/>
      <c r="D11575" s="1141">
        <v>7.01</v>
      </c>
    </row>
    <row r="11576" spans="1:4" ht="11.85" hidden="1" customHeight="1" outlineLevel="2">
      <c r="A11576" s="1154" t="s">
        <v>18258</v>
      </c>
      <c r="B11576" s="1157" t="s">
        <v>18259</v>
      </c>
      <c r="C11576" s="1154" t="s">
        <v>2156</v>
      </c>
      <c r="D11576" s="1156">
        <v>4.29</v>
      </c>
    </row>
    <row r="11577" spans="1:4" ht="11.85" hidden="1" customHeight="1" outlineLevel="2">
      <c r="A11577" s="1154" t="s">
        <v>18260</v>
      </c>
      <c r="B11577" s="1157" t="s">
        <v>18261</v>
      </c>
      <c r="C11577" s="1154" t="s">
        <v>2156</v>
      </c>
      <c r="D11577" s="1156">
        <v>4.6500000000000004</v>
      </c>
    </row>
    <row r="11578" spans="1:4" ht="11.85" hidden="1" customHeight="1" outlineLevel="2">
      <c r="A11578" s="1154" t="s">
        <v>18262</v>
      </c>
      <c r="B11578" s="1157" t="s">
        <v>18263</v>
      </c>
      <c r="C11578" s="1154" t="s">
        <v>2156</v>
      </c>
      <c r="D11578" s="1156">
        <v>5.0599999999999996</v>
      </c>
    </row>
    <row r="11579" spans="1:4" ht="11.85" hidden="1" customHeight="1" outlineLevel="2">
      <c r="A11579" s="1154" t="s">
        <v>18264</v>
      </c>
      <c r="B11579" s="1157" t="s">
        <v>18265</v>
      </c>
      <c r="C11579" s="1154" t="s">
        <v>2156</v>
      </c>
      <c r="D11579" s="1156">
        <v>5.63</v>
      </c>
    </row>
    <row r="11580" spans="1:4" ht="11.85" hidden="1" customHeight="1" outlineLevel="2">
      <c r="A11580" s="1154" t="s">
        <v>18266</v>
      </c>
      <c r="B11580" s="1157" t="s">
        <v>18267</v>
      </c>
      <c r="C11580" s="1154" t="s">
        <v>2156</v>
      </c>
      <c r="D11580" s="1156">
        <v>5.94</v>
      </c>
    </row>
    <row r="11581" spans="1:4" ht="11.85" hidden="1" customHeight="1" outlineLevel="2">
      <c r="A11581" s="1154" t="s">
        <v>18268</v>
      </c>
      <c r="B11581" s="1157" t="s">
        <v>18269</v>
      </c>
      <c r="C11581" s="1154" t="s">
        <v>2156</v>
      </c>
      <c r="D11581" s="1156">
        <v>6.6</v>
      </c>
    </row>
    <row r="11582" spans="1:4" ht="11.85" hidden="1" customHeight="1" outlineLevel="2">
      <c r="A11582" s="1154" t="s">
        <v>18270</v>
      </c>
      <c r="B11582" s="1157" t="s">
        <v>18271</v>
      </c>
      <c r="C11582" s="1154" t="s">
        <v>2156</v>
      </c>
      <c r="D11582" s="1156">
        <v>7.01</v>
      </c>
    </row>
    <row r="11583" spans="1:4" ht="11.85" hidden="1" customHeight="1" outlineLevel="1" collapsed="1">
      <c r="A11583" s="1140"/>
      <c r="B11583" s="1142" t="s">
        <v>18272</v>
      </c>
      <c r="C11583" s="1140"/>
      <c r="D11583" s="1141">
        <v>7</v>
      </c>
    </row>
    <row r="11584" spans="1:4" ht="11.85" hidden="1" customHeight="1" outlineLevel="2" collapsed="1">
      <c r="A11584" s="1140"/>
      <c r="B11584" s="1147">
        <v>250</v>
      </c>
      <c r="C11584" s="1140"/>
      <c r="D11584" s="1141">
        <v>3.8</v>
      </c>
    </row>
    <row r="11585" spans="1:4" ht="11.85" hidden="1" customHeight="1" outlineLevel="3">
      <c r="A11585" s="1154" t="s">
        <v>18273</v>
      </c>
      <c r="B11585" s="1158" t="s">
        <v>18274</v>
      </c>
      <c r="C11585" s="1154" t="s">
        <v>2156</v>
      </c>
      <c r="D11585" s="1156">
        <v>3.75</v>
      </c>
    </row>
    <row r="11586" spans="1:4" ht="11.85" hidden="1" customHeight="1" outlineLevel="3">
      <c r="A11586" s="1154" t="s">
        <v>18275</v>
      </c>
      <c r="B11586" s="1158" t="s">
        <v>18276</v>
      </c>
      <c r="C11586" s="1154" t="s">
        <v>2156</v>
      </c>
      <c r="D11586" s="1156">
        <v>3.8</v>
      </c>
    </row>
    <row r="11587" spans="1:4" ht="11.85" hidden="1" customHeight="1" outlineLevel="2" collapsed="1">
      <c r="A11587" s="1140"/>
      <c r="B11587" s="1147">
        <v>300</v>
      </c>
      <c r="C11587" s="1140"/>
      <c r="D11587" s="1141">
        <v>4.25</v>
      </c>
    </row>
    <row r="11588" spans="1:4" ht="11.85" hidden="1" customHeight="1" outlineLevel="3">
      <c r="A11588" s="1154" t="s">
        <v>18277</v>
      </c>
      <c r="B11588" s="1158" t="s">
        <v>18278</v>
      </c>
      <c r="C11588" s="1154" t="s">
        <v>2156</v>
      </c>
      <c r="D11588" s="1156">
        <v>4.24</v>
      </c>
    </row>
    <row r="11589" spans="1:4" ht="11.85" hidden="1" customHeight="1" outlineLevel="3">
      <c r="A11589" s="1154" t="s">
        <v>18279</v>
      </c>
      <c r="B11589" s="1158" t="s">
        <v>18280</v>
      </c>
      <c r="C11589" s="1154" t="s">
        <v>2156</v>
      </c>
      <c r="D11589" s="1156">
        <v>4.25</v>
      </c>
    </row>
    <row r="11590" spans="1:4" ht="11.85" hidden="1" customHeight="1" outlineLevel="2" collapsed="1">
      <c r="A11590" s="1140"/>
      <c r="B11590" s="1147">
        <v>350</v>
      </c>
      <c r="C11590" s="1140"/>
      <c r="D11590" s="1141">
        <v>4.66</v>
      </c>
    </row>
    <row r="11591" spans="1:4" ht="11.85" hidden="1" customHeight="1" outlineLevel="3">
      <c r="A11591" s="1154" t="s">
        <v>18281</v>
      </c>
      <c r="B11591" s="1158" t="s">
        <v>18282</v>
      </c>
      <c r="C11591" s="1154" t="s">
        <v>2156</v>
      </c>
      <c r="D11591" s="1156">
        <v>4.66</v>
      </c>
    </row>
    <row r="11592" spans="1:4" ht="11.85" hidden="1" customHeight="1" outlineLevel="3">
      <c r="A11592" s="1154" t="s">
        <v>18283</v>
      </c>
      <c r="B11592" s="1158" t="s">
        <v>18284</v>
      </c>
      <c r="C11592" s="1154" t="s">
        <v>2156</v>
      </c>
      <c r="D11592" s="1156">
        <v>4.66</v>
      </c>
    </row>
    <row r="11593" spans="1:4" ht="11.85" hidden="1" customHeight="1" outlineLevel="2" collapsed="1">
      <c r="A11593" s="1140"/>
      <c r="B11593" s="1147">
        <v>400</v>
      </c>
      <c r="C11593" s="1140"/>
      <c r="D11593" s="1141">
        <v>5.3</v>
      </c>
    </row>
    <row r="11594" spans="1:4" ht="11.85" hidden="1" customHeight="1" outlineLevel="3">
      <c r="A11594" s="1154" t="s">
        <v>18285</v>
      </c>
      <c r="B11594" s="1158" t="s">
        <v>18286</v>
      </c>
      <c r="C11594" s="1154" t="s">
        <v>2156</v>
      </c>
      <c r="D11594" s="1156">
        <v>5.08</v>
      </c>
    </row>
    <row r="11595" spans="1:4" ht="11.85" hidden="1" customHeight="1" outlineLevel="3">
      <c r="A11595" s="1154" t="s">
        <v>18287</v>
      </c>
      <c r="B11595" s="1158" t="s">
        <v>18288</v>
      </c>
      <c r="C11595" s="1154" t="s">
        <v>2156</v>
      </c>
      <c r="D11595" s="1156">
        <v>5.3</v>
      </c>
    </row>
    <row r="11596" spans="1:4" ht="11.85" hidden="1" customHeight="1" outlineLevel="2" collapsed="1">
      <c r="A11596" s="1140"/>
      <c r="B11596" s="1147">
        <v>450</v>
      </c>
      <c r="C11596" s="1140"/>
      <c r="D11596" s="1141">
        <v>5.75</v>
      </c>
    </row>
    <row r="11597" spans="1:4" ht="11.85" hidden="1" customHeight="1" outlineLevel="3">
      <c r="A11597" s="1154"/>
      <c r="B11597" s="1158" t="s">
        <v>18289</v>
      </c>
      <c r="C11597" s="1154" t="s">
        <v>763</v>
      </c>
      <c r="D11597" s="1156">
        <v>4.5599999999999996</v>
      </c>
    </row>
    <row r="11598" spans="1:4" ht="11.85" hidden="1" customHeight="1" outlineLevel="3">
      <c r="A11598" s="1154" t="s">
        <v>18290</v>
      </c>
      <c r="B11598" s="1158" t="s">
        <v>18291</v>
      </c>
      <c r="C11598" s="1154" t="s">
        <v>2156</v>
      </c>
      <c r="D11598" s="1156">
        <v>5.59</v>
      </c>
    </row>
    <row r="11599" spans="1:4" ht="11.85" hidden="1" customHeight="1" outlineLevel="3">
      <c r="A11599" s="1154" t="s">
        <v>18292</v>
      </c>
      <c r="B11599" s="1158" t="s">
        <v>18293</v>
      </c>
      <c r="C11599" s="1154" t="s">
        <v>2156</v>
      </c>
      <c r="D11599" s="1156">
        <v>5.75</v>
      </c>
    </row>
    <row r="11600" spans="1:4" ht="11.85" hidden="1" customHeight="1" outlineLevel="2" collapsed="1">
      <c r="A11600" s="1140"/>
      <c r="B11600" s="1147">
        <v>500</v>
      </c>
      <c r="C11600" s="1140"/>
      <c r="D11600" s="1141">
        <v>6.21</v>
      </c>
    </row>
    <row r="11601" spans="1:4" ht="11.85" hidden="1" customHeight="1" outlineLevel="3">
      <c r="A11601" s="1154" t="s">
        <v>18294</v>
      </c>
      <c r="B11601" s="1158" t="s">
        <v>18295</v>
      </c>
      <c r="C11601" s="1154" t="s">
        <v>2156</v>
      </c>
      <c r="D11601" s="1156">
        <v>6.21</v>
      </c>
    </row>
    <row r="11602" spans="1:4" ht="11.85" hidden="1" customHeight="1" outlineLevel="3">
      <c r="A11602" s="1154" t="s">
        <v>18296</v>
      </c>
      <c r="B11602" s="1158" t="s">
        <v>18297</v>
      </c>
      <c r="C11602" s="1154" t="s">
        <v>2156</v>
      </c>
      <c r="D11602" s="1156">
        <v>5.95</v>
      </c>
    </row>
    <row r="11603" spans="1:4" ht="11.85" hidden="1" customHeight="1" outlineLevel="2" collapsed="1">
      <c r="A11603" s="1140"/>
      <c r="B11603" s="1147">
        <v>550</v>
      </c>
      <c r="C11603" s="1140"/>
      <c r="D11603" s="1141">
        <v>7</v>
      </c>
    </row>
    <row r="11604" spans="1:4" ht="11.85" hidden="1" customHeight="1" outlineLevel="3">
      <c r="A11604" s="1154"/>
      <c r="B11604" s="1158" t="s">
        <v>18298</v>
      </c>
      <c r="C11604" s="1154" t="s">
        <v>2156</v>
      </c>
      <c r="D11604" s="1156">
        <v>5.5</v>
      </c>
    </row>
    <row r="11605" spans="1:4" ht="11.85" hidden="1" customHeight="1" outlineLevel="3">
      <c r="A11605" s="1154" t="s">
        <v>18299</v>
      </c>
      <c r="B11605" s="1158" t="s">
        <v>18300</v>
      </c>
      <c r="C11605" s="1154" t="s">
        <v>2156</v>
      </c>
      <c r="D11605" s="1156">
        <v>7</v>
      </c>
    </row>
    <row r="11606" spans="1:4" ht="11.85" hidden="1" customHeight="1" outlineLevel="3">
      <c r="A11606" s="1154"/>
      <c r="B11606" s="1158" t="s">
        <v>18301</v>
      </c>
      <c r="C11606" s="1154" t="s">
        <v>763</v>
      </c>
      <c r="D11606" s="1156">
        <v>4.78</v>
      </c>
    </row>
    <row r="11607" spans="1:4" ht="11.85" hidden="1" customHeight="1" outlineLevel="3">
      <c r="A11607" s="1154" t="s">
        <v>18302</v>
      </c>
      <c r="B11607" s="1158" t="s">
        <v>18303</v>
      </c>
      <c r="C11607" s="1154" t="s">
        <v>2156</v>
      </c>
      <c r="D11607" s="1156">
        <v>6.37</v>
      </c>
    </row>
    <row r="11608" spans="1:4" ht="11.85" hidden="1" customHeight="1" outlineLevel="3">
      <c r="A11608" s="1154" t="s">
        <v>18304</v>
      </c>
      <c r="B11608" s="1158" t="s">
        <v>18305</v>
      </c>
      <c r="C11608" s="1154" t="s">
        <v>2156</v>
      </c>
      <c r="D11608" s="1156">
        <v>6.36</v>
      </c>
    </row>
    <row r="11609" spans="1:4" ht="11.85" hidden="1" customHeight="1" outlineLevel="2" collapsed="1">
      <c r="A11609" s="1140"/>
      <c r="B11609" s="1147">
        <v>600</v>
      </c>
      <c r="C11609" s="1140"/>
      <c r="D11609" s="1141">
        <v>6.98</v>
      </c>
    </row>
    <row r="11610" spans="1:4" ht="11.85" hidden="1" customHeight="1" outlineLevel="3">
      <c r="A11610" s="1154"/>
      <c r="B11610" s="1158" t="s">
        <v>18306</v>
      </c>
      <c r="C11610" s="1154" t="s">
        <v>2156</v>
      </c>
      <c r="D11610" s="1156">
        <v>3.96</v>
      </c>
    </row>
    <row r="11611" spans="1:4" ht="11.85" hidden="1" customHeight="1" outlineLevel="3">
      <c r="A11611" s="1154" t="s">
        <v>18307</v>
      </c>
      <c r="B11611" s="1158" t="s">
        <v>18308</v>
      </c>
      <c r="C11611" s="1154" t="s">
        <v>2156</v>
      </c>
      <c r="D11611" s="1156">
        <v>6.8</v>
      </c>
    </row>
    <row r="11612" spans="1:4" ht="11.85" hidden="1" customHeight="1" outlineLevel="3">
      <c r="A11612" s="1154" t="s">
        <v>18309</v>
      </c>
      <c r="B11612" s="1158" t="s">
        <v>18310</v>
      </c>
      <c r="C11612" s="1154" t="s">
        <v>2156</v>
      </c>
      <c r="D11612" s="1156">
        <v>6.98</v>
      </c>
    </row>
    <row r="11613" spans="1:4" ht="11.85" hidden="1" customHeight="1" outlineLevel="2" collapsed="1">
      <c r="A11613" s="1140"/>
      <c r="B11613" s="1147">
        <v>650</v>
      </c>
      <c r="C11613" s="1140"/>
      <c r="D11613" s="1141">
        <v>4</v>
      </c>
    </row>
    <row r="11614" spans="1:4" ht="11.85" hidden="1" customHeight="1" outlineLevel="3">
      <c r="A11614" s="1154"/>
      <c r="B11614" s="1158" t="s">
        <v>18311</v>
      </c>
      <c r="C11614" s="1154" t="s">
        <v>2156</v>
      </c>
      <c r="D11614" s="1156">
        <v>4</v>
      </c>
    </row>
    <row r="11615" spans="1:4" ht="11.85" hidden="1" customHeight="1" outlineLevel="2" collapsed="1">
      <c r="A11615" s="1140"/>
      <c r="B11615" s="1147">
        <v>700</v>
      </c>
      <c r="C11615" s="1140"/>
      <c r="D11615" s="1141">
        <v>4.6500000000000004</v>
      </c>
    </row>
    <row r="11616" spans="1:4" ht="11.85" hidden="1" customHeight="1" outlineLevel="3">
      <c r="A11616" s="1154"/>
      <c r="B11616" s="1158" t="s">
        <v>18312</v>
      </c>
      <c r="C11616" s="1154" t="s">
        <v>2156</v>
      </c>
      <c r="D11616" s="1156">
        <v>4.6500000000000004</v>
      </c>
    </row>
    <row r="11617" spans="1:4" ht="11.85" customHeight="1" collapsed="1">
      <c r="A11617" s="1140"/>
      <c r="B11617" s="1140" t="s">
        <v>18313</v>
      </c>
      <c r="C11617" s="1140"/>
      <c r="D11617" s="1148">
        <v>1100.6600000000001</v>
      </c>
    </row>
    <row r="11618" spans="1:4" ht="11.85" hidden="1" customHeight="1" outlineLevel="1" collapsed="1">
      <c r="A11618" s="1140"/>
      <c r="B11618" s="1142" t="s">
        <v>18314</v>
      </c>
      <c r="C11618" s="1140"/>
      <c r="D11618" s="1141">
        <v>18.010000000000002</v>
      </c>
    </row>
    <row r="11619" spans="1:4" ht="11.85" hidden="1" customHeight="1" outlineLevel="2">
      <c r="A11619" s="1154" t="s">
        <v>18315</v>
      </c>
      <c r="B11619" s="1157" t="s">
        <v>18316</v>
      </c>
      <c r="C11619" s="1154" t="s">
        <v>2156</v>
      </c>
      <c r="D11619" s="1156">
        <v>18.010000000000002</v>
      </c>
    </row>
    <row r="11620" spans="1:4" ht="11.85" hidden="1" customHeight="1" outlineLevel="1" collapsed="1">
      <c r="A11620" s="1140"/>
      <c r="B11620" s="1142" t="s">
        <v>18317</v>
      </c>
      <c r="C11620" s="1140"/>
      <c r="D11620" s="1141">
        <v>51.75</v>
      </c>
    </row>
    <row r="11621" spans="1:4" ht="11.85" hidden="1" customHeight="1" outlineLevel="2">
      <c r="A11621" s="1154" t="s">
        <v>18318</v>
      </c>
      <c r="B11621" s="1157" t="s">
        <v>18319</v>
      </c>
      <c r="C11621" s="1154" t="s">
        <v>2156</v>
      </c>
      <c r="D11621" s="1156">
        <v>7.85</v>
      </c>
    </row>
    <row r="11622" spans="1:4" ht="11.85" hidden="1" customHeight="1" outlineLevel="2">
      <c r="A11622" s="1154" t="s">
        <v>18320</v>
      </c>
      <c r="B11622" s="1157" t="s">
        <v>18321</v>
      </c>
      <c r="C11622" s="1154" t="s">
        <v>2156</v>
      </c>
      <c r="D11622" s="1156">
        <v>14.34</v>
      </c>
    </row>
    <row r="11623" spans="1:4" ht="11.85" hidden="1" customHeight="1" outlineLevel="2">
      <c r="A11623" s="1154" t="s">
        <v>18322</v>
      </c>
      <c r="B11623" s="1157" t="s">
        <v>18323</v>
      </c>
      <c r="C11623" s="1154" t="s">
        <v>2156</v>
      </c>
      <c r="D11623" s="1156">
        <v>28.67</v>
      </c>
    </row>
    <row r="11624" spans="1:4" ht="11.85" hidden="1" customHeight="1" outlineLevel="2">
      <c r="A11624" s="1154" t="s">
        <v>18324</v>
      </c>
      <c r="B11624" s="1157" t="s">
        <v>18325</v>
      </c>
      <c r="C11624" s="1154" t="s">
        <v>2156</v>
      </c>
      <c r="D11624" s="1156">
        <v>30.96</v>
      </c>
    </row>
    <row r="11625" spans="1:4" ht="11.85" hidden="1" customHeight="1" outlineLevel="2">
      <c r="A11625" s="1154" t="s">
        <v>18326</v>
      </c>
      <c r="B11625" s="1157" t="s">
        <v>18327</v>
      </c>
      <c r="C11625" s="1154" t="s">
        <v>2156</v>
      </c>
      <c r="D11625" s="1156">
        <v>32.200000000000003</v>
      </c>
    </row>
    <row r="11626" spans="1:4" ht="11.85" hidden="1" customHeight="1" outlineLevel="2">
      <c r="A11626" s="1154" t="s">
        <v>18328</v>
      </c>
      <c r="B11626" s="1157" t="s">
        <v>18329</v>
      </c>
      <c r="C11626" s="1154" t="s">
        <v>2156</v>
      </c>
      <c r="D11626" s="1156">
        <v>41.56</v>
      </c>
    </row>
    <row r="11627" spans="1:4" ht="11.85" hidden="1" customHeight="1" outlineLevel="2">
      <c r="A11627" s="1154" t="s">
        <v>18330</v>
      </c>
      <c r="B11627" s="1157" t="s">
        <v>18331</v>
      </c>
      <c r="C11627" s="1154" t="s">
        <v>2156</v>
      </c>
      <c r="D11627" s="1156">
        <v>45.15</v>
      </c>
    </row>
    <row r="11628" spans="1:4" ht="11.85" hidden="1" customHeight="1" outlineLevel="2">
      <c r="A11628" s="1154" t="s">
        <v>18332</v>
      </c>
      <c r="B11628" s="1157" t="s">
        <v>18333</v>
      </c>
      <c r="C11628" s="1154" t="s">
        <v>2156</v>
      </c>
      <c r="D11628" s="1156">
        <v>51.75</v>
      </c>
    </row>
    <row r="11629" spans="1:4" ht="11.85" hidden="1" customHeight="1" outlineLevel="2">
      <c r="A11629" s="1154" t="s">
        <v>18334</v>
      </c>
      <c r="B11629" s="1157" t="s">
        <v>18335</v>
      </c>
      <c r="C11629" s="1154" t="s">
        <v>763</v>
      </c>
      <c r="D11629" s="1156">
        <v>4.3899999999999997</v>
      </c>
    </row>
    <row r="11630" spans="1:4" ht="11.85" hidden="1" customHeight="1" outlineLevel="1" collapsed="1">
      <c r="A11630" s="1140"/>
      <c r="B11630" s="1142" t="s">
        <v>18336</v>
      </c>
      <c r="C11630" s="1140"/>
      <c r="D11630" s="1141">
        <v>100.95</v>
      </c>
    </row>
    <row r="11631" spans="1:4" ht="11.85" hidden="1" customHeight="1" outlineLevel="2">
      <c r="A11631" s="1154" t="s">
        <v>18337</v>
      </c>
      <c r="B11631" s="1157" t="s">
        <v>18338</v>
      </c>
      <c r="C11631" s="1154" t="s">
        <v>763</v>
      </c>
      <c r="D11631" s="1156">
        <v>53.03</v>
      </c>
    </row>
    <row r="11632" spans="1:4" ht="11.85" hidden="1" customHeight="1" outlineLevel="2">
      <c r="A11632" s="1154" t="s">
        <v>18339</v>
      </c>
      <c r="B11632" s="1157" t="s">
        <v>18340</v>
      </c>
      <c r="C11632" s="1154" t="s">
        <v>763</v>
      </c>
      <c r="D11632" s="1156">
        <v>61.69</v>
      </c>
    </row>
    <row r="11633" spans="1:4" ht="11.85" hidden="1" customHeight="1" outlineLevel="2">
      <c r="A11633" s="1154" t="s">
        <v>18341</v>
      </c>
      <c r="B11633" s="1157" t="s">
        <v>18342</v>
      </c>
      <c r="C11633" s="1154" t="s">
        <v>763</v>
      </c>
      <c r="D11633" s="1156">
        <v>100.95</v>
      </c>
    </row>
    <row r="11634" spans="1:4" ht="11.85" hidden="1" customHeight="1" outlineLevel="2">
      <c r="A11634" s="1154" t="s">
        <v>18343</v>
      </c>
      <c r="B11634" s="1157" t="s">
        <v>18344</v>
      </c>
      <c r="C11634" s="1154" t="s">
        <v>763</v>
      </c>
      <c r="D11634" s="1156">
        <v>87.39</v>
      </c>
    </row>
    <row r="11635" spans="1:4" ht="11.85" hidden="1" customHeight="1" outlineLevel="2">
      <c r="A11635" s="1154" t="s">
        <v>18345</v>
      </c>
      <c r="B11635" s="1157" t="s">
        <v>18346</v>
      </c>
      <c r="C11635" s="1154" t="s">
        <v>2156</v>
      </c>
      <c r="D11635" s="1156">
        <v>7.14</v>
      </c>
    </row>
    <row r="11636" spans="1:4" ht="11.85" hidden="1" customHeight="1" outlineLevel="2">
      <c r="A11636" s="1154" t="s">
        <v>18347</v>
      </c>
      <c r="B11636" s="1157" t="s">
        <v>18348</v>
      </c>
      <c r="C11636" s="1154" t="s">
        <v>763</v>
      </c>
      <c r="D11636" s="1156">
        <v>20.18</v>
      </c>
    </row>
    <row r="11637" spans="1:4" ht="11.85" hidden="1" customHeight="1" outlineLevel="2">
      <c r="A11637" s="1154" t="s">
        <v>18349</v>
      </c>
      <c r="B11637" s="1157" t="s">
        <v>18350</v>
      </c>
      <c r="C11637" s="1154" t="s">
        <v>763</v>
      </c>
      <c r="D11637" s="1156">
        <v>18.27</v>
      </c>
    </row>
    <row r="11638" spans="1:4" ht="11.85" hidden="1" customHeight="1" outlineLevel="2">
      <c r="A11638" s="1154" t="s">
        <v>18351</v>
      </c>
      <c r="B11638" s="1157" t="s">
        <v>18352</v>
      </c>
      <c r="C11638" s="1154" t="s">
        <v>763</v>
      </c>
      <c r="D11638" s="1156">
        <v>1.48</v>
      </c>
    </row>
    <row r="11639" spans="1:4" ht="11.85" hidden="1" customHeight="1" outlineLevel="1" collapsed="1">
      <c r="A11639" s="1140"/>
      <c r="B11639" s="1142" t="s">
        <v>18353</v>
      </c>
      <c r="C11639" s="1140"/>
      <c r="D11639" s="1148">
        <v>1100.6600000000001</v>
      </c>
    </row>
    <row r="11640" spans="1:4" ht="11.85" hidden="1" customHeight="1" outlineLevel="2" collapsed="1">
      <c r="A11640" s="1140"/>
      <c r="B11640" s="1143" t="s">
        <v>18354</v>
      </c>
      <c r="C11640" s="1140"/>
      <c r="D11640" s="1141">
        <v>565.41999999999996</v>
      </c>
    </row>
    <row r="11641" spans="1:4" ht="11.85" hidden="1" customHeight="1" outlineLevel="3">
      <c r="A11641" s="1154" t="s">
        <v>18355</v>
      </c>
      <c r="B11641" s="1158" t="s">
        <v>18356</v>
      </c>
      <c r="C11641" s="1154" t="s">
        <v>2156</v>
      </c>
      <c r="D11641" s="1156">
        <v>29.24</v>
      </c>
    </row>
    <row r="11642" spans="1:4" ht="11.85" hidden="1" customHeight="1" outlineLevel="3">
      <c r="A11642" s="1154" t="s">
        <v>18357</v>
      </c>
      <c r="B11642" s="1158" t="s">
        <v>18358</v>
      </c>
      <c r="C11642" s="1154" t="s">
        <v>2156</v>
      </c>
      <c r="D11642" s="1156">
        <v>34.49</v>
      </c>
    </row>
    <row r="11643" spans="1:4" ht="11.85" hidden="1" customHeight="1" outlineLevel="3">
      <c r="A11643" s="1154" t="s">
        <v>18359</v>
      </c>
      <c r="B11643" s="1158" t="s">
        <v>18360</v>
      </c>
      <c r="C11643" s="1154" t="s">
        <v>2156</v>
      </c>
      <c r="D11643" s="1156">
        <v>16.95</v>
      </c>
    </row>
    <row r="11644" spans="1:4" ht="11.85" hidden="1" customHeight="1" outlineLevel="3">
      <c r="A11644" s="1154" t="s">
        <v>18361</v>
      </c>
      <c r="B11644" s="1158" t="s">
        <v>18362</v>
      </c>
      <c r="C11644" s="1154" t="s">
        <v>763</v>
      </c>
      <c r="D11644" s="1156">
        <v>32.29</v>
      </c>
    </row>
    <row r="11645" spans="1:4" ht="11.85" hidden="1" customHeight="1" outlineLevel="3">
      <c r="A11645" s="1154" t="s">
        <v>18363</v>
      </c>
      <c r="B11645" s="1158" t="s">
        <v>18364</v>
      </c>
      <c r="C11645" s="1154" t="s">
        <v>763</v>
      </c>
      <c r="D11645" s="1156">
        <v>32.29</v>
      </c>
    </row>
    <row r="11646" spans="1:4" ht="11.85" hidden="1" customHeight="1" outlineLevel="3">
      <c r="A11646" s="1154" t="s">
        <v>18365</v>
      </c>
      <c r="B11646" s="1158" t="s">
        <v>18366</v>
      </c>
      <c r="C11646" s="1154" t="s">
        <v>763</v>
      </c>
      <c r="D11646" s="1156">
        <v>552.64</v>
      </c>
    </row>
    <row r="11647" spans="1:4" ht="11.85" hidden="1" customHeight="1" outlineLevel="3">
      <c r="A11647" s="1154" t="s">
        <v>18367</v>
      </c>
      <c r="B11647" s="1158" t="s">
        <v>18368</v>
      </c>
      <c r="C11647" s="1154" t="s">
        <v>763</v>
      </c>
      <c r="D11647" s="1156">
        <v>552.64</v>
      </c>
    </row>
    <row r="11648" spans="1:4" ht="11.85" hidden="1" customHeight="1" outlineLevel="3">
      <c r="A11648" s="1154" t="s">
        <v>18369</v>
      </c>
      <c r="B11648" s="1158" t="s">
        <v>18370</v>
      </c>
      <c r="C11648" s="1154" t="s">
        <v>763</v>
      </c>
      <c r="D11648" s="1156">
        <v>565.41999999999996</v>
      </c>
    </row>
    <row r="11649" spans="1:4" ht="11.85" hidden="1" customHeight="1" outlineLevel="3">
      <c r="A11649" s="1154" t="s">
        <v>18371</v>
      </c>
      <c r="B11649" s="1158" t="s">
        <v>18372</v>
      </c>
      <c r="C11649" s="1154" t="s">
        <v>763</v>
      </c>
      <c r="D11649" s="1156">
        <v>565.41999999999996</v>
      </c>
    </row>
    <row r="11650" spans="1:4" ht="11.85" hidden="1" customHeight="1" outlineLevel="2" collapsed="1">
      <c r="A11650" s="1140"/>
      <c r="B11650" s="1143" t="s">
        <v>18373</v>
      </c>
      <c r="C11650" s="1140"/>
      <c r="D11650" s="1141">
        <v>318.26</v>
      </c>
    </row>
    <row r="11651" spans="1:4" ht="22.35" hidden="1" customHeight="1" outlineLevel="3">
      <c r="A11651" s="1154" t="s">
        <v>18374</v>
      </c>
      <c r="B11651" s="1158" t="s">
        <v>18375</v>
      </c>
      <c r="C11651" s="1154" t="s">
        <v>763</v>
      </c>
      <c r="D11651" s="1156">
        <v>216.69</v>
      </c>
    </row>
    <row r="11652" spans="1:4" ht="22.35" hidden="1" customHeight="1" outlineLevel="3">
      <c r="A11652" s="1154" t="s">
        <v>18376</v>
      </c>
      <c r="B11652" s="1158" t="s">
        <v>18377</v>
      </c>
      <c r="C11652" s="1154" t="s">
        <v>763</v>
      </c>
      <c r="D11652" s="1156">
        <v>184.2</v>
      </c>
    </row>
    <row r="11653" spans="1:4" ht="22.35" hidden="1" customHeight="1" outlineLevel="3">
      <c r="A11653" s="1154" t="s">
        <v>18378</v>
      </c>
      <c r="B11653" s="1158" t="s">
        <v>18379</v>
      </c>
      <c r="C11653" s="1154" t="s">
        <v>763</v>
      </c>
      <c r="D11653" s="1156">
        <v>318.26</v>
      </c>
    </row>
    <row r="11654" spans="1:4" ht="22.35" hidden="1" customHeight="1" outlineLevel="3">
      <c r="A11654" s="1154" t="s">
        <v>18380</v>
      </c>
      <c r="B11654" s="1158" t="s">
        <v>18381</v>
      </c>
      <c r="C11654" s="1154" t="s">
        <v>763</v>
      </c>
      <c r="D11654" s="1156">
        <v>270.14</v>
      </c>
    </row>
    <row r="11655" spans="1:4" ht="11.85" hidden="1" customHeight="1" outlineLevel="3">
      <c r="A11655" s="1154" t="s">
        <v>18382</v>
      </c>
      <c r="B11655" s="1158" t="s">
        <v>18383</v>
      </c>
      <c r="C11655" s="1154" t="s">
        <v>763</v>
      </c>
      <c r="D11655" s="1156">
        <v>71.5</v>
      </c>
    </row>
    <row r="11656" spans="1:4" ht="11.85" hidden="1" customHeight="1" outlineLevel="3">
      <c r="A11656" s="1154" t="s">
        <v>18384</v>
      </c>
      <c r="B11656" s="1158" t="s">
        <v>18385</v>
      </c>
      <c r="C11656" s="1154" t="s">
        <v>763</v>
      </c>
      <c r="D11656" s="1156">
        <v>77.430000000000007</v>
      </c>
    </row>
    <row r="11657" spans="1:4" ht="22.35" hidden="1" customHeight="1" outlineLevel="3">
      <c r="A11657" s="1154" t="s">
        <v>18386</v>
      </c>
      <c r="B11657" s="1158" t="s">
        <v>18387</v>
      </c>
      <c r="C11657" s="1154" t="s">
        <v>2156</v>
      </c>
      <c r="D11657" s="1156">
        <v>14.2</v>
      </c>
    </row>
    <row r="11658" spans="1:4" ht="11.85" hidden="1" customHeight="1" outlineLevel="3">
      <c r="A11658" s="1154" t="s">
        <v>18388</v>
      </c>
      <c r="B11658" s="1158" t="s">
        <v>18389</v>
      </c>
      <c r="C11658" s="1154" t="s">
        <v>763</v>
      </c>
      <c r="D11658" s="1156">
        <v>67.25</v>
      </c>
    </row>
    <row r="11659" spans="1:4" ht="11.85" hidden="1" customHeight="1" outlineLevel="3">
      <c r="A11659" s="1154" t="s">
        <v>18390</v>
      </c>
      <c r="B11659" s="1158" t="s">
        <v>18391</v>
      </c>
      <c r="C11659" s="1154" t="s">
        <v>763</v>
      </c>
      <c r="D11659" s="1156">
        <v>72.33</v>
      </c>
    </row>
    <row r="11660" spans="1:4" ht="11.85" hidden="1" customHeight="1" outlineLevel="3">
      <c r="A11660" s="1154" t="s">
        <v>18392</v>
      </c>
      <c r="B11660" s="1158" t="s">
        <v>18393</v>
      </c>
      <c r="C11660" s="1154" t="s">
        <v>763</v>
      </c>
      <c r="D11660" s="1156">
        <v>39.81</v>
      </c>
    </row>
    <row r="11661" spans="1:4" ht="11.85" hidden="1" customHeight="1" outlineLevel="3">
      <c r="A11661" s="1154" t="s">
        <v>18394</v>
      </c>
      <c r="B11661" s="1158" t="s">
        <v>18395</v>
      </c>
      <c r="C11661" s="1154" t="s">
        <v>763</v>
      </c>
      <c r="D11661" s="1156">
        <v>35.79</v>
      </c>
    </row>
    <row r="11662" spans="1:4" ht="11.85" hidden="1" customHeight="1" outlineLevel="2" collapsed="1">
      <c r="A11662" s="1140"/>
      <c r="B11662" s="1143" t="s">
        <v>18396</v>
      </c>
      <c r="C11662" s="1140"/>
      <c r="D11662" s="1141">
        <v>523.91</v>
      </c>
    </row>
    <row r="11663" spans="1:4" ht="22.35" hidden="1" customHeight="1" outlineLevel="3">
      <c r="A11663" s="1154" t="s">
        <v>18397</v>
      </c>
      <c r="B11663" s="1158" t="s">
        <v>18398</v>
      </c>
      <c r="C11663" s="1154" t="s">
        <v>763</v>
      </c>
      <c r="D11663" s="1156">
        <v>384.91</v>
      </c>
    </row>
    <row r="11664" spans="1:4" ht="22.35" hidden="1" customHeight="1" outlineLevel="3">
      <c r="A11664" s="1154" t="s">
        <v>18399</v>
      </c>
      <c r="B11664" s="1158" t="s">
        <v>18400</v>
      </c>
      <c r="C11664" s="1154" t="s">
        <v>763</v>
      </c>
      <c r="D11664" s="1156">
        <v>463.46</v>
      </c>
    </row>
    <row r="11665" spans="1:4" ht="22.35" hidden="1" customHeight="1" outlineLevel="3">
      <c r="A11665" s="1154" t="s">
        <v>18401</v>
      </c>
      <c r="B11665" s="1158" t="s">
        <v>18402</v>
      </c>
      <c r="C11665" s="1154" t="s">
        <v>763</v>
      </c>
      <c r="D11665" s="1156">
        <v>523.91</v>
      </c>
    </row>
    <row r="11666" spans="1:4" ht="22.35" hidden="1" customHeight="1" outlineLevel="3">
      <c r="A11666" s="1154" t="s">
        <v>18403</v>
      </c>
      <c r="B11666" s="1158" t="s">
        <v>18404</v>
      </c>
      <c r="C11666" s="1154" t="s">
        <v>763</v>
      </c>
      <c r="D11666" s="1156">
        <v>379.71</v>
      </c>
    </row>
    <row r="11667" spans="1:4" ht="11.85" hidden="1" customHeight="1" outlineLevel="2" collapsed="1">
      <c r="A11667" s="1140"/>
      <c r="B11667" s="1143" t="s">
        <v>18405</v>
      </c>
      <c r="C11667" s="1140"/>
      <c r="D11667" s="1148">
        <v>1100.6600000000001</v>
      </c>
    </row>
    <row r="11668" spans="1:4" ht="11.85" hidden="1" customHeight="1" outlineLevel="3">
      <c r="A11668" s="1154" t="s">
        <v>18406</v>
      </c>
      <c r="B11668" s="1158" t="s">
        <v>18407</v>
      </c>
      <c r="C11668" s="1154" t="s">
        <v>763</v>
      </c>
      <c r="D11668" s="1156">
        <v>930.4</v>
      </c>
    </row>
    <row r="11669" spans="1:4" ht="11.85" hidden="1" customHeight="1" outlineLevel="3">
      <c r="A11669" s="1154" t="s">
        <v>18408</v>
      </c>
      <c r="B11669" s="1158" t="s">
        <v>18409</v>
      </c>
      <c r="C11669" s="1154" t="s">
        <v>763</v>
      </c>
      <c r="D11669" s="1156">
        <v>949.91</v>
      </c>
    </row>
    <row r="11670" spans="1:4" ht="11.85" hidden="1" customHeight="1" outlineLevel="3">
      <c r="A11670" s="1154" t="s">
        <v>18410</v>
      </c>
      <c r="B11670" s="1158" t="s">
        <v>18411</v>
      </c>
      <c r="C11670" s="1154" t="s">
        <v>763</v>
      </c>
      <c r="D11670" s="1163">
        <v>1004.03</v>
      </c>
    </row>
    <row r="11671" spans="1:4" ht="11.85" hidden="1" customHeight="1" outlineLevel="3">
      <c r="A11671" s="1154" t="s">
        <v>18412</v>
      </c>
      <c r="B11671" s="1158" t="s">
        <v>18413</v>
      </c>
      <c r="C11671" s="1154" t="s">
        <v>763</v>
      </c>
      <c r="D11671" s="1163">
        <v>1009.17</v>
      </c>
    </row>
    <row r="11672" spans="1:4" ht="11.85" hidden="1" customHeight="1" outlineLevel="3">
      <c r="A11672" s="1154" t="s">
        <v>18414</v>
      </c>
      <c r="B11672" s="1158" t="s">
        <v>18415</v>
      </c>
      <c r="C11672" s="1154" t="s">
        <v>763</v>
      </c>
      <c r="D11672" s="1163">
        <v>1046.27</v>
      </c>
    </row>
    <row r="11673" spans="1:4" ht="11.85" hidden="1" customHeight="1" outlineLevel="3">
      <c r="A11673" s="1154" t="s">
        <v>18416</v>
      </c>
      <c r="B11673" s="1158" t="s">
        <v>18417</v>
      </c>
      <c r="C11673" s="1154" t="s">
        <v>763</v>
      </c>
      <c r="D11673" s="1163">
        <v>1054.1400000000001</v>
      </c>
    </row>
    <row r="11674" spans="1:4" ht="11.85" hidden="1" customHeight="1" outlineLevel="3">
      <c r="A11674" s="1154" t="s">
        <v>18418</v>
      </c>
      <c r="B11674" s="1158" t="s">
        <v>18419</v>
      </c>
      <c r="C11674" s="1154" t="s">
        <v>763</v>
      </c>
      <c r="D11674" s="1163">
        <v>1088.69</v>
      </c>
    </row>
    <row r="11675" spans="1:4" ht="11.85" hidden="1" customHeight="1" outlineLevel="3">
      <c r="A11675" s="1154" t="s">
        <v>18420</v>
      </c>
      <c r="B11675" s="1158" t="s">
        <v>18421</v>
      </c>
      <c r="C11675" s="1154" t="s">
        <v>763</v>
      </c>
      <c r="D11675" s="1163">
        <v>1094.25</v>
      </c>
    </row>
    <row r="11676" spans="1:4" ht="11.85" hidden="1" customHeight="1" outlineLevel="3">
      <c r="A11676" s="1154" t="s">
        <v>18422</v>
      </c>
      <c r="B11676" s="1158" t="s">
        <v>18423</v>
      </c>
      <c r="C11676" s="1154" t="s">
        <v>763</v>
      </c>
      <c r="D11676" s="1163">
        <v>1100.6600000000001</v>
      </c>
    </row>
    <row r="11677" spans="1:4" ht="11.85" hidden="1" customHeight="1" outlineLevel="2" collapsed="1">
      <c r="A11677" s="1140"/>
      <c r="B11677" s="1143" t="s">
        <v>18424</v>
      </c>
      <c r="C11677" s="1140"/>
      <c r="D11677" s="1141">
        <v>823</v>
      </c>
    </row>
    <row r="11678" spans="1:4" ht="11.85" hidden="1" customHeight="1" outlineLevel="3">
      <c r="A11678" s="1154" t="s">
        <v>18425</v>
      </c>
      <c r="B11678" s="1158" t="s">
        <v>18426</v>
      </c>
      <c r="C11678" s="1154" t="s">
        <v>763</v>
      </c>
      <c r="D11678" s="1156">
        <v>709.59</v>
      </c>
    </row>
    <row r="11679" spans="1:4" ht="11.85" hidden="1" customHeight="1" outlineLevel="3">
      <c r="A11679" s="1154" t="s">
        <v>18427</v>
      </c>
      <c r="B11679" s="1158" t="s">
        <v>18428</v>
      </c>
      <c r="C11679" s="1154" t="s">
        <v>763</v>
      </c>
      <c r="D11679" s="1156">
        <v>738.38</v>
      </c>
    </row>
    <row r="11680" spans="1:4" ht="11.85" hidden="1" customHeight="1" outlineLevel="3">
      <c r="A11680" s="1154" t="s">
        <v>18429</v>
      </c>
      <c r="B11680" s="1158" t="s">
        <v>18430</v>
      </c>
      <c r="C11680" s="1154" t="s">
        <v>763</v>
      </c>
      <c r="D11680" s="1156">
        <v>758.11</v>
      </c>
    </row>
    <row r="11681" spans="1:4" ht="11.85" hidden="1" customHeight="1" outlineLevel="3">
      <c r="A11681" s="1154" t="s">
        <v>18431</v>
      </c>
      <c r="B11681" s="1158" t="s">
        <v>18432</v>
      </c>
      <c r="C11681" s="1154" t="s">
        <v>763</v>
      </c>
      <c r="D11681" s="1156">
        <v>777.38</v>
      </c>
    </row>
    <row r="11682" spans="1:4" ht="11.85" hidden="1" customHeight="1" outlineLevel="3">
      <c r="A11682" s="1154" t="s">
        <v>18433</v>
      </c>
      <c r="B11682" s="1158" t="s">
        <v>18434</v>
      </c>
      <c r="C11682" s="1154" t="s">
        <v>763</v>
      </c>
      <c r="D11682" s="1156">
        <v>802.97</v>
      </c>
    </row>
    <row r="11683" spans="1:4" ht="11.85" hidden="1" customHeight="1" outlineLevel="3">
      <c r="A11683" s="1154" t="s">
        <v>18435</v>
      </c>
      <c r="B11683" s="1158" t="s">
        <v>18436</v>
      </c>
      <c r="C11683" s="1154" t="s">
        <v>763</v>
      </c>
      <c r="D11683" s="1156">
        <v>823</v>
      </c>
    </row>
    <row r="11684" spans="1:4" ht="11.85" hidden="1" customHeight="1" outlineLevel="2" collapsed="1">
      <c r="A11684" s="1140"/>
      <c r="B11684" s="1143" t="s">
        <v>18437</v>
      </c>
      <c r="C11684" s="1140"/>
      <c r="D11684" s="1141">
        <v>267.25</v>
      </c>
    </row>
    <row r="11685" spans="1:4" ht="11.85" hidden="1" customHeight="1" outlineLevel="3">
      <c r="A11685" s="1154" t="s">
        <v>18438</v>
      </c>
      <c r="B11685" s="1158" t="s">
        <v>18439</v>
      </c>
      <c r="C11685" s="1154" t="s">
        <v>763</v>
      </c>
      <c r="D11685" s="1156">
        <v>211.3</v>
      </c>
    </row>
    <row r="11686" spans="1:4" ht="11.85" hidden="1" customHeight="1" outlineLevel="3">
      <c r="A11686" s="1154" t="s">
        <v>18440</v>
      </c>
      <c r="B11686" s="1158" t="s">
        <v>18441</v>
      </c>
      <c r="C11686" s="1154" t="s">
        <v>763</v>
      </c>
      <c r="D11686" s="1156">
        <v>223.09</v>
      </c>
    </row>
    <row r="11687" spans="1:4" ht="11.85" hidden="1" customHeight="1" outlineLevel="3">
      <c r="A11687" s="1154" t="s">
        <v>18442</v>
      </c>
      <c r="B11687" s="1158" t="s">
        <v>18443</v>
      </c>
      <c r="C11687" s="1154" t="s">
        <v>763</v>
      </c>
      <c r="D11687" s="1156">
        <v>267.25</v>
      </c>
    </row>
    <row r="11688" spans="1:4" ht="11.85" hidden="1" customHeight="1" outlineLevel="3">
      <c r="A11688" s="1154" t="s">
        <v>18444</v>
      </c>
      <c r="B11688" s="1158" t="s">
        <v>18445</v>
      </c>
      <c r="C11688" s="1154" t="s">
        <v>763</v>
      </c>
      <c r="D11688" s="1156">
        <v>194.04</v>
      </c>
    </row>
    <row r="11689" spans="1:4" ht="11.85" hidden="1" customHeight="1" outlineLevel="3">
      <c r="A11689" s="1154" t="s">
        <v>18446</v>
      </c>
      <c r="B11689" s="1158" t="s">
        <v>18447</v>
      </c>
      <c r="C11689" s="1154" t="s">
        <v>763</v>
      </c>
      <c r="D11689" s="1156">
        <v>200.7</v>
      </c>
    </row>
    <row r="11690" spans="1:4" ht="11.85" hidden="1" customHeight="1" outlineLevel="3">
      <c r="A11690" s="1154" t="s">
        <v>18448</v>
      </c>
      <c r="B11690" s="1158" t="s">
        <v>18449</v>
      </c>
      <c r="C11690" s="1154" t="s">
        <v>763</v>
      </c>
      <c r="D11690" s="1156">
        <v>237.09</v>
      </c>
    </row>
    <row r="11691" spans="1:4" ht="11.85" hidden="1" customHeight="1" outlineLevel="3">
      <c r="A11691" s="1154" t="s">
        <v>18450</v>
      </c>
      <c r="B11691" s="1158" t="s">
        <v>18451</v>
      </c>
      <c r="C11691" s="1154" t="s">
        <v>763</v>
      </c>
      <c r="D11691" s="1156">
        <v>181.5</v>
      </c>
    </row>
    <row r="11692" spans="1:4" ht="11.85" hidden="1" customHeight="1" outlineLevel="3">
      <c r="A11692" s="1154" t="s">
        <v>18452</v>
      </c>
      <c r="B11692" s="1158" t="s">
        <v>18453</v>
      </c>
      <c r="C11692" s="1154" t="s">
        <v>763</v>
      </c>
      <c r="D11692" s="1156">
        <v>171.91</v>
      </c>
    </row>
    <row r="11693" spans="1:4" ht="11.85" hidden="1" customHeight="1" outlineLevel="3">
      <c r="A11693" s="1154" t="s">
        <v>18454</v>
      </c>
      <c r="B11693" s="1158" t="s">
        <v>18455</v>
      </c>
      <c r="C11693" s="1154" t="s">
        <v>763</v>
      </c>
      <c r="D11693" s="1156">
        <v>147.18</v>
      </c>
    </row>
    <row r="11694" spans="1:4" ht="11.85" hidden="1" customHeight="1" outlineLevel="3">
      <c r="A11694" s="1154" t="s">
        <v>18456</v>
      </c>
      <c r="B11694" s="1158" t="s">
        <v>18457</v>
      </c>
      <c r="C11694" s="1154" t="s">
        <v>763</v>
      </c>
      <c r="D11694" s="1156">
        <v>116.22</v>
      </c>
    </row>
    <row r="11695" spans="1:4" ht="11.85" hidden="1" customHeight="1" outlineLevel="1" collapsed="1">
      <c r="A11695" s="1140"/>
      <c r="B11695" s="1142" t="s">
        <v>18458</v>
      </c>
      <c r="C11695" s="1140"/>
      <c r="D11695" s="1141">
        <v>4.07</v>
      </c>
    </row>
    <row r="11696" spans="1:4" ht="11.85" hidden="1" customHeight="1" outlineLevel="2" collapsed="1">
      <c r="A11696" s="1140"/>
      <c r="B11696" s="1143" t="s">
        <v>18459</v>
      </c>
      <c r="C11696" s="1140"/>
      <c r="D11696" s="1141">
        <v>4.07</v>
      </c>
    </row>
    <row r="11697" spans="1:4" ht="11.85" hidden="1" customHeight="1" outlineLevel="3">
      <c r="A11697" s="1154"/>
      <c r="B11697" s="1158" t="s">
        <v>18460</v>
      </c>
      <c r="C11697" s="1154" t="s">
        <v>2156</v>
      </c>
      <c r="D11697" s="1156">
        <v>4.07</v>
      </c>
    </row>
    <row r="11698" spans="1:4" ht="11.85" hidden="1" customHeight="1" outlineLevel="3">
      <c r="A11698" s="1154"/>
      <c r="B11698" s="1158" t="s">
        <v>18461</v>
      </c>
      <c r="C11698" s="1154" t="s">
        <v>2156</v>
      </c>
      <c r="D11698" s="1156">
        <v>3.15</v>
      </c>
    </row>
    <row r="11699" spans="1:4" ht="11.85" hidden="1" customHeight="1" outlineLevel="3">
      <c r="A11699" s="1154" t="s">
        <v>18462</v>
      </c>
      <c r="B11699" s="1158" t="s">
        <v>18463</v>
      </c>
      <c r="C11699" s="1154" t="s">
        <v>763</v>
      </c>
      <c r="D11699" s="1156">
        <v>2.2000000000000002</v>
      </c>
    </row>
    <row r="11700" spans="1:4" ht="11.85" hidden="1" customHeight="1" outlineLevel="3">
      <c r="A11700" s="1154"/>
      <c r="B11700" s="1158" t="s">
        <v>18464</v>
      </c>
      <c r="C11700" s="1154" t="s">
        <v>763</v>
      </c>
      <c r="D11700" s="1156">
        <v>3.16</v>
      </c>
    </row>
    <row r="11701" spans="1:4" ht="11.85" hidden="1" customHeight="1" outlineLevel="2" collapsed="1">
      <c r="A11701" s="1140"/>
      <c r="B11701" s="1143" t="s">
        <v>18465</v>
      </c>
      <c r="C11701" s="1140"/>
      <c r="D11701" s="1141">
        <v>3</v>
      </c>
    </row>
    <row r="11702" spans="1:4" ht="11.85" hidden="1" customHeight="1" outlineLevel="3">
      <c r="A11702" s="1154" t="s">
        <v>18466</v>
      </c>
      <c r="B11702" s="1158" t="s">
        <v>18467</v>
      </c>
      <c r="C11702" s="1154" t="s">
        <v>2156</v>
      </c>
      <c r="D11702" s="1156">
        <v>3</v>
      </c>
    </row>
    <row r="11703" spans="1:4" ht="11.85" hidden="1" customHeight="1" outlineLevel="3">
      <c r="A11703" s="1154" t="s">
        <v>18468</v>
      </c>
      <c r="B11703" s="1158" t="s">
        <v>18469</v>
      </c>
      <c r="C11703" s="1154" t="s">
        <v>763</v>
      </c>
      <c r="D11703" s="1156">
        <v>0.32</v>
      </c>
    </row>
    <row r="11704" spans="1:4" ht="11.85" hidden="1" customHeight="1" outlineLevel="3">
      <c r="A11704" s="1154" t="s">
        <v>18470</v>
      </c>
      <c r="B11704" s="1158" t="s">
        <v>18471</v>
      </c>
      <c r="C11704" s="1154" t="s">
        <v>763</v>
      </c>
      <c r="D11704" s="1156">
        <v>0.66</v>
      </c>
    </row>
    <row r="11705" spans="1:4" ht="11.85" hidden="1" customHeight="1" outlineLevel="3">
      <c r="A11705" s="1154" t="s">
        <v>18472</v>
      </c>
      <c r="B11705" s="1158" t="s">
        <v>18473</v>
      </c>
      <c r="C11705" s="1154" t="s">
        <v>763</v>
      </c>
      <c r="D11705" s="1156">
        <v>0.14000000000000001</v>
      </c>
    </row>
    <row r="11706" spans="1:4" ht="11.85" hidden="1" customHeight="1" outlineLevel="3">
      <c r="A11706" s="1154" t="s">
        <v>18474</v>
      </c>
      <c r="B11706" s="1158" t="s">
        <v>18475</v>
      </c>
      <c r="C11706" s="1154" t="s">
        <v>763</v>
      </c>
      <c r="D11706" s="1156">
        <v>1.66</v>
      </c>
    </row>
    <row r="11707" spans="1:4" ht="11.85" hidden="1" customHeight="1" outlineLevel="3">
      <c r="A11707" s="1154" t="s">
        <v>18476</v>
      </c>
      <c r="B11707" s="1158" t="s">
        <v>18477</v>
      </c>
      <c r="C11707" s="1154" t="s">
        <v>763</v>
      </c>
      <c r="D11707" s="1156">
        <v>2.42</v>
      </c>
    </row>
    <row r="11708" spans="1:4" ht="11.85" hidden="1" customHeight="1" outlineLevel="1" collapsed="1">
      <c r="A11708" s="1140"/>
      <c r="B11708" s="1142" t="s">
        <v>18478</v>
      </c>
      <c r="C11708" s="1140"/>
      <c r="D11708" s="1141">
        <v>52.39</v>
      </c>
    </row>
    <row r="11709" spans="1:4" ht="11.85" hidden="1" customHeight="1" outlineLevel="2" collapsed="1">
      <c r="A11709" s="1140"/>
      <c r="B11709" s="1143" t="s">
        <v>18479</v>
      </c>
      <c r="C11709" s="1140"/>
      <c r="D11709" s="1141">
        <v>52.39</v>
      </c>
    </row>
    <row r="11710" spans="1:4" ht="11.85" hidden="1" customHeight="1" outlineLevel="3">
      <c r="A11710" s="1154" t="s">
        <v>18480</v>
      </c>
      <c r="B11710" s="1158" t="s">
        <v>18481</v>
      </c>
      <c r="C11710" s="1154" t="s">
        <v>2156</v>
      </c>
      <c r="D11710" s="1156">
        <v>23.56</v>
      </c>
    </row>
    <row r="11711" spans="1:4" ht="11.85" hidden="1" customHeight="1" outlineLevel="3">
      <c r="A11711" s="1154" t="s">
        <v>18482</v>
      </c>
      <c r="B11711" s="1158" t="s">
        <v>18483</v>
      </c>
      <c r="C11711" s="1154" t="s">
        <v>763</v>
      </c>
      <c r="D11711" s="1156">
        <v>44.44</v>
      </c>
    </row>
    <row r="11712" spans="1:4" ht="11.85" hidden="1" customHeight="1" outlineLevel="3">
      <c r="A11712" s="1154" t="s">
        <v>18484</v>
      </c>
      <c r="B11712" s="1158" t="s">
        <v>18485</v>
      </c>
      <c r="C11712" s="1154" t="s">
        <v>763</v>
      </c>
      <c r="D11712" s="1156">
        <v>48.08</v>
      </c>
    </row>
    <row r="11713" spans="1:4" ht="11.85" hidden="1" customHeight="1" outlineLevel="3">
      <c r="A11713" s="1154" t="s">
        <v>18486</v>
      </c>
      <c r="B11713" s="1158" t="s">
        <v>18487</v>
      </c>
      <c r="C11713" s="1154" t="s">
        <v>763</v>
      </c>
      <c r="D11713" s="1156">
        <v>52.39</v>
      </c>
    </row>
    <row r="11714" spans="1:4" ht="11.85" hidden="1" customHeight="1" outlineLevel="3">
      <c r="A11714" s="1154" t="s">
        <v>18488</v>
      </c>
      <c r="B11714" s="1158" t="s">
        <v>18489</v>
      </c>
      <c r="C11714" s="1154" t="s">
        <v>2156</v>
      </c>
      <c r="D11714" s="1156">
        <v>21.71</v>
      </c>
    </row>
    <row r="11715" spans="1:4" ht="11.85" hidden="1" customHeight="1" outlineLevel="3">
      <c r="A11715" s="1154" t="s">
        <v>18490</v>
      </c>
      <c r="B11715" s="1158" t="s">
        <v>18491</v>
      </c>
      <c r="C11715" s="1154" t="s">
        <v>2156</v>
      </c>
      <c r="D11715" s="1156">
        <v>39.270000000000003</v>
      </c>
    </row>
    <row r="11716" spans="1:4" ht="11.85" hidden="1" customHeight="1" outlineLevel="3">
      <c r="A11716" s="1154" t="s">
        <v>18492</v>
      </c>
      <c r="B11716" s="1158" t="s">
        <v>18493</v>
      </c>
      <c r="C11716" s="1154" t="s">
        <v>2156</v>
      </c>
      <c r="D11716" s="1156">
        <v>42.94</v>
      </c>
    </row>
    <row r="11717" spans="1:4" ht="11.85" hidden="1" customHeight="1" outlineLevel="3">
      <c r="A11717" s="1154" t="s">
        <v>18494</v>
      </c>
      <c r="B11717" s="1158" t="s">
        <v>18495</v>
      </c>
      <c r="C11717" s="1154" t="s">
        <v>2156</v>
      </c>
      <c r="D11717" s="1156">
        <v>45.27</v>
      </c>
    </row>
    <row r="11718" spans="1:4" ht="11.85" hidden="1" customHeight="1" outlineLevel="3">
      <c r="A11718" s="1154" t="s">
        <v>18496</v>
      </c>
      <c r="B11718" s="1158" t="s">
        <v>18497</v>
      </c>
      <c r="C11718" s="1154" t="s">
        <v>2156</v>
      </c>
      <c r="D11718" s="1156">
        <v>21.45</v>
      </c>
    </row>
    <row r="11719" spans="1:4" ht="11.85" hidden="1" customHeight="1" outlineLevel="3">
      <c r="A11719" s="1154" t="s">
        <v>18498</v>
      </c>
      <c r="B11719" s="1158" t="s">
        <v>18499</v>
      </c>
      <c r="C11719" s="1154" t="s">
        <v>763</v>
      </c>
      <c r="D11719" s="1156">
        <v>1.43</v>
      </c>
    </row>
    <row r="11720" spans="1:4" ht="11.85" hidden="1" customHeight="1" outlineLevel="3">
      <c r="A11720" s="1154" t="s">
        <v>18500</v>
      </c>
      <c r="B11720" s="1158" t="s">
        <v>18501</v>
      </c>
      <c r="C11720" s="1154" t="s">
        <v>763</v>
      </c>
      <c r="D11720" s="1156">
        <v>1.59</v>
      </c>
    </row>
    <row r="11721" spans="1:4" ht="11.85" hidden="1" customHeight="1" outlineLevel="3">
      <c r="A11721" s="1154" t="s">
        <v>18502</v>
      </c>
      <c r="B11721" s="1158" t="s">
        <v>18503</v>
      </c>
      <c r="C11721" s="1154" t="s">
        <v>2426</v>
      </c>
      <c r="D11721" s="1156">
        <v>7.76</v>
      </c>
    </row>
    <row r="11722" spans="1:4" ht="11.85" hidden="1" customHeight="1" outlineLevel="3">
      <c r="A11722" s="1154" t="s">
        <v>18504</v>
      </c>
      <c r="B11722" s="1158" t="s">
        <v>18505</v>
      </c>
      <c r="C11722" s="1154" t="s">
        <v>763</v>
      </c>
      <c r="D11722" s="1156">
        <v>26.74</v>
      </c>
    </row>
    <row r="11723" spans="1:4" ht="11.85" hidden="1" customHeight="1" outlineLevel="3">
      <c r="A11723" s="1154" t="s">
        <v>18506</v>
      </c>
      <c r="B11723" s="1158" t="s">
        <v>18507</v>
      </c>
      <c r="C11723" s="1154" t="s">
        <v>763</v>
      </c>
      <c r="D11723" s="1156">
        <v>25.73</v>
      </c>
    </row>
    <row r="11724" spans="1:4" ht="11.85" hidden="1" customHeight="1" outlineLevel="3">
      <c r="A11724" s="1154" t="s">
        <v>18508</v>
      </c>
      <c r="B11724" s="1158" t="s">
        <v>18509</v>
      </c>
      <c r="C11724" s="1154" t="s">
        <v>763</v>
      </c>
      <c r="D11724" s="1156">
        <v>24.33</v>
      </c>
    </row>
    <row r="11725" spans="1:4" ht="11.85" hidden="1" customHeight="1" outlineLevel="3">
      <c r="A11725" s="1154" t="s">
        <v>18510</v>
      </c>
      <c r="B11725" s="1158" t="s">
        <v>18511</v>
      </c>
      <c r="C11725" s="1154" t="s">
        <v>763</v>
      </c>
      <c r="D11725" s="1156">
        <v>12.99</v>
      </c>
    </row>
    <row r="11726" spans="1:4" ht="11.85" hidden="1" customHeight="1" outlineLevel="3">
      <c r="A11726" s="1154" t="s">
        <v>18512</v>
      </c>
      <c r="B11726" s="1158" t="s">
        <v>18513</v>
      </c>
      <c r="C11726" s="1154" t="s">
        <v>763</v>
      </c>
      <c r="D11726" s="1156">
        <v>15.54</v>
      </c>
    </row>
    <row r="11727" spans="1:4" ht="11.85" hidden="1" customHeight="1" outlineLevel="3">
      <c r="A11727" s="1154" t="s">
        <v>18514</v>
      </c>
      <c r="B11727" s="1158" t="s">
        <v>18515</v>
      </c>
      <c r="C11727" s="1154" t="s">
        <v>763</v>
      </c>
      <c r="D11727" s="1156">
        <v>17.18</v>
      </c>
    </row>
    <row r="11728" spans="1:4" ht="11.85" hidden="1" customHeight="1" outlineLevel="3">
      <c r="A11728" s="1154" t="s">
        <v>18516</v>
      </c>
      <c r="B11728" s="1158" t="s">
        <v>18517</v>
      </c>
      <c r="C11728" s="1154" t="s">
        <v>763</v>
      </c>
      <c r="D11728" s="1156">
        <v>25.45</v>
      </c>
    </row>
    <row r="11729" spans="1:4" ht="11.85" hidden="1" customHeight="1" outlineLevel="3">
      <c r="A11729" s="1154" t="s">
        <v>18518</v>
      </c>
      <c r="B11729" s="1158" t="s">
        <v>18519</v>
      </c>
      <c r="C11729" s="1154" t="s">
        <v>763</v>
      </c>
      <c r="D11729" s="1156">
        <v>34.33</v>
      </c>
    </row>
    <row r="11730" spans="1:4" ht="11.85" hidden="1" customHeight="1" outlineLevel="3">
      <c r="A11730" s="1154" t="s">
        <v>18520</v>
      </c>
      <c r="B11730" s="1158" t="s">
        <v>18521</v>
      </c>
      <c r="C11730" s="1154" t="s">
        <v>763</v>
      </c>
      <c r="D11730" s="1156">
        <v>51.1</v>
      </c>
    </row>
    <row r="11731" spans="1:4" ht="11.85" hidden="1" customHeight="1" outlineLevel="3">
      <c r="A11731" s="1154" t="s">
        <v>18522</v>
      </c>
      <c r="B11731" s="1158" t="s">
        <v>18523</v>
      </c>
      <c r="C11731" s="1154" t="s">
        <v>763</v>
      </c>
      <c r="D11731" s="1156">
        <v>9.9600000000000009</v>
      </c>
    </row>
    <row r="11732" spans="1:4" ht="11.85" hidden="1" customHeight="1" outlineLevel="3">
      <c r="A11732" s="1154" t="s">
        <v>18524</v>
      </c>
      <c r="B11732" s="1158" t="s">
        <v>18525</v>
      </c>
      <c r="C11732" s="1154" t="s">
        <v>763</v>
      </c>
      <c r="D11732" s="1156">
        <v>10.32</v>
      </c>
    </row>
    <row r="11733" spans="1:4" ht="11.85" hidden="1" customHeight="1" outlineLevel="2" collapsed="1">
      <c r="A11733" s="1140"/>
      <c r="B11733" s="1143" t="s">
        <v>18526</v>
      </c>
      <c r="C11733" s="1140"/>
      <c r="D11733" s="1141">
        <v>12.39</v>
      </c>
    </row>
    <row r="11734" spans="1:4" ht="11.85" hidden="1" customHeight="1" outlineLevel="3">
      <c r="A11734" s="1154" t="s">
        <v>18527</v>
      </c>
      <c r="B11734" s="1158" t="s">
        <v>18528</v>
      </c>
      <c r="C11734" s="1154" t="s">
        <v>763</v>
      </c>
      <c r="D11734" s="1156">
        <v>0.26</v>
      </c>
    </row>
    <row r="11735" spans="1:4" ht="11.85" hidden="1" customHeight="1" outlineLevel="3">
      <c r="A11735" s="1154" t="s">
        <v>18529</v>
      </c>
      <c r="B11735" s="1158" t="s">
        <v>18530</v>
      </c>
      <c r="C11735" s="1154" t="s">
        <v>763</v>
      </c>
      <c r="D11735" s="1156">
        <v>0.55000000000000004</v>
      </c>
    </row>
    <row r="11736" spans="1:4" ht="11.85" hidden="1" customHeight="1" outlineLevel="3">
      <c r="A11736" s="1154" t="s">
        <v>18531</v>
      </c>
      <c r="B11736" s="1158" t="s">
        <v>18532</v>
      </c>
      <c r="C11736" s="1154" t="s">
        <v>763</v>
      </c>
      <c r="D11736" s="1156">
        <v>0.55000000000000004</v>
      </c>
    </row>
    <row r="11737" spans="1:4" ht="11.85" hidden="1" customHeight="1" outlineLevel="3">
      <c r="A11737" s="1154" t="s">
        <v>18533</v>
      </c>
      <c r="B11737" s="1158" t="s">
        <v>18534</v>
      </c>
      <c r="C11737" s="1154" t="s">
        <v>763</v>
      </c>
      <c r="D11737" s="1156">
        <v>8.3699999999999992</v>
      </c>
    </row>
    <row r="11738" spans="1:4" ht="11.85" hidden="1" customHeight="1" outlineLevel="3">
      <c r="A11738" s="1154" t="s">
        <v>18535</v>
      </c>
      <c r="B11738" s="1158" t="s">
        <v>18536</v>
      </c>
      <c r="C11738" s="1154" t="s">
        <v>763</v>
      </c>
      <c r="D11738" s="1156">
        <v>12.39</v>
      </c>
    </row>
    <row r="11739" spans="1:4" ht="11.85" hidden="1" customHeight="1" outlineLevel="3">
      <c r="A11739" s="1154" t="s">
        <v>18537</v>
      </c>
      <c r="B11739" s="1158" t="s">
        <v>18538</v>
      </c>
      <c r="C11739" s="1154" t="s">
        <v>2156</v>
      </c>
      <c r="D11739" s="1156">
        <v>11.66</v>
      </c>
    </row>
    <row r="11740" spans="1:4" ht="11.85" hidden="1" customHeight="1" outlineLevel="1" collapsed="1">
      <c r="A11740" s="1140"/>
      <c r="B11740" s="1142" t="s">
        <v>18539</v>
      </c>
      <c r="C11740" s="1140"/>
      <c r="D11740" s="1141">
        <v>70.67</v>
      </c>
    </row>
    <row r="11741" spans="1:4" ht="11.85" hidden="1" customHeight="1" outlineLevel="2">
      <c r="A11741" s="1154" t="s">
        <v>18540</v>
      </c>
      <c r="B11741" s="1157" t="s">
        <v>18541</v>
      </c>
      <c r="C11741" s="1154" t="s">
        <v>2426</v>
      </c>
      <c r="D11741" s="1156">
        <v>2.97</v>
      </c>
    </row>
    <row r="11742" spans="1:4" ht="11.85" hidden="1" customHeight="1" outlineLevel="2">
      <c r="A11742" s="1154" t="s">
        <v>18542</v>
      </c>
      <c r="B11742" s="1157" t="s">
        <v>18543</v>
      </c>
      <c r="C11742" s="1154" t="s">
        <v>2156</v>
      </c>
      <c r="D11742" s="1156">
        <v>70.67</v>
      </c>
    </row>
    <row r="11743" spans="1:4" ht="11.85" hidden="1" customHeight="1" outlineLevel="2">
      <c r="A11743" s="1154" t="s">
        <v>18544</v>
      </c>
      <c r="B11743" s="1157" t="s">
        <v>18545</v>
      </c>
      <c r="C11743" s="1154" t="s">
        <v>763</v>
      </c>
      <c r="D11743" s="1156">
        <v>30.72</v>
      </c>
    </row>
    <row r="11744" spans="1:4" ht="11.85" hidden="1" customHeight="1" outlineLevel="2">
      <c r="A11744" s="1154" t="s">
        <v>18546</v>
      </c>
      <c r="B11744" s="1157" t="s">
        <v>18547</v>
      </c>
      <c r="C11744" s="1154" t="s">
        <v>2156</v>
      </c>
      <c r="D11744" s="1156">
        <v>3.46</v>
      </c>
    </row>
    <row r="11745" spans="1:4" ht="11.85" hidden="1" customHeight="1" outlineLevel="1" collapsed="1">
      <c r="A11745" s="1140"/>
      <c r="B11745" s="1142" t="s">
        <v>18548</v>
      </c>
      <c r="C11745" s="1140"/>
      <c r="D11745" s="1141">
        <v>42.97</v>
      </c>
    </row>
    <row r="11746" spans="1:4" ht="11.85" hidden="1" customHeight="1" outlineLevel="2">
      <c r="A11746" s="1154" t="s">
        <v>18549</v>
      </c>
      <c r="B11746" s="1157" t="s">
        <v>18550</v>
      </c>
      <c r="C11746" s="1154" t="s">
        <v>2156</v>
      </c>
      <c r="D11746" s="1156">
        <v>23.1</v>
      </c>
    </row>
    <row r="11747" spans="1:4" ht="11.85" hidden="1" customHeight="1" outlineLevel="2">
      <c r="A11747" s="1154" t="s">
        <v>18551</v>
      </c>
      <c r="B11747" s="1157" t="s">
        <v>18552</v>
      </c>
      <c r="C11747" s="1154" t="s">
        <v>2156</v>
      </c>
      <c r="D11747" s="1156">
        <v>34.65</v>
      </c>
    </row>
    <row r="11748" spans="1:4" ht="11.85" hidden="1" customHeight="1" outlineLevel="2">
      <c r="A11748" s="1154" t="s">
        <v>18553</v>
      </c>
      <c r="B11748" s="1157" t="s">
        <v>18554</v>
      </c>
      <c r="C11748" s="1154" t="s">
        <v>763</v>
      </c>
      <c r="D11748" s="1156">
        <v>33.92</v>
      </c>
    </row>
    <row r="11749" spans="1:4" ht="11.85" hidden="1" customHeight="1" outlineLevel="2">
      <c r="A11749" s="1154" t="s">
        <v>18555</v>
      </c>
      <c r="B11749" s="1157" t="s">
        <v>18556</v>
      </c>
      <c r="C11749" s="1154" t="s">
        <v>763</v>
      </c>
      <c r="D11749" s="1156">
        <v>36.65</v>
      </c>
    </row>
    <row r="11750" spans="1:4" ht="11.85" hidden="1" customHeight="1" outlineLevel="2">
      <c r="A11750" s="1154" t="s">
        <v>18557</v>
      </c>
      <c r="B11750" s="1157" t="s">
        <v>18558</v>
      </c>
      <c r="C11750" s="1154" t="s">
        <v>763</v>
      </c>
      <c r="D11750" s="1156">
        <v>25.41</v>
      </c>
    </row>
    <row r="11751" spans="1:4" ht="11.85" hidden="1" customHeight="1" outlineLevel="2">
      <c r="A11751" s="1154" t="s">
        <v>18559</v>
      </c>
      <c r="B11751" s="1157" t="s">
        <v>18560</v>
      </c>
      <c r="C11751" s="1154" t="s">
        <v>2156</v>
      </c>
      <c r="D11751" s="1156">
        <v>36.950000000000003</v>
      </c>
    </row>
    <row r="11752" spans="1:4" ht="11.85" hidden="1" customHeight="1" outlineLevel="2">
      <c r="A11752" s="1154" t="s">
        <v>18561</v>
      </c>
      <c r="B11752" s="1157" t="s">
        <v>18562</v>
      </c>
      <c r="C11752" s="1154" t="s">
        <v>2156</v>
      </c>
      <c r="D11752" s="1156">
        <v>40.18</v>
      </c>
    </row>
    <row r="11753" spans="1:4" ht="11.85" hidden="1" customHeight="1" outlineLevel="2">
      <c r="A11753" s="1154" t="s">
        <v>18563</v>
      </c>
      <c r="B11753" s="1157" t="s">
        <v>18564</v>
      </c>
      <c r="C11753" s="1154" t="s">
        <v>2156</v>
      </c>
      <c r="D11753" s="1156">
        <v>42.97</v>
      </c>
    </row>
    <row r="11754" spans="1:4" ht="11.85" hidden="1" customHeight="1" outlineLevel="2">
      <c r="A11754" s="1154" t="s">
        <v>18565</v>
      </c>
      <c r="B11754" s="1157" t="s">
        <v>18566</v>
      </c>
      <c r="C11754" s="1154" t="s">
        <v>763</v>
      </c>
      <c r="D11754" s="1156">
        <v>9.14</v>
      </c>
    </row>
    <row r="11755" spans="1:4" ht="11.85" hidden="1" customHeight="1" outlineLevel="1" collapsed="1">
      <c r="A11755" s="1140"/>
      <c r="B11755" s="1142" t="s">
        <v>18567</v>
      </c>
      <c r="C11755" s="1140"/>
      <c r="D11755" s="1141">
        <v>61.82</v>
      </c>
    </row>
    <row r="11756" spans="1:4" ht="11.85" hidden="1" customHeight="1" outlineLevel="2">
      <c r="A11756" s="1154" t="s">
        <v>18568</v>
      </c>
      <c r="B11756" s="1157" t="s">
        <v>18569</v>
      </c>
      <c r="C11756" s="1154" t="s">
        <v>763</v>
      </c>
      <c r="D11756" s="1156">
        <v>8.56</v>
      </c>
    </row>
    <row r="11757" spans="1:4" ht="11.85" hidden="1" customHeight="1" outlineLevel="2">
      <c r="A11757" s="1154" t="s">
        <v>18570</v>
      </c>
      <c r="B11757" s="1157" t="s">
        <v>18571</v>
      </c>
      <c r="C11757" s="1154" t="s">
        <v>2156</v>
      </c>
      <c r="D11757" s="1156">
        <v>35.71</v>
      </c>
    </row>
    <row r="11758" spans="1:4" ht="11.85" hidden="1" customHeight="1" outlineLevel="2">
      <c r="A11758" s="1154" t="s">
        <v>18572</v>
      </c>
      <c r="B11758" s="1157" t="s">
        <v>18573</v>
      </c>
      <c r="C11758" s="1154" t="s">
        <v>2156</v>
      </c>
      <c r="D11758" s="1156">
        <v>41.11</v>
      </c>
    </row>
    <row r="11759" spans="1:4" ht="11.85" hidden="1" customHeight="1" outlineLevel="2">
      <c r="A11759" s="1154" t="s">
        <v>18574</v>
      </c>
      <c r="B11759" s="1157" t="s">
        <v>18575</v>
      </c>
      <c r="C11759" s="1154" t="s">
        <v>2156</v>
      </c>
      <c r="D11759" s="1156">
        <v>43.87</v>
      </c>
    </row>
    <row r="11760" spans="1:4" ht="11.85" hidden="1" customHeight="1" outlineLevel="2">
      <c r="A11760" s="1154" t="s">
        <v>18576</v>
      </c>
      <c r="B11760" s="1157" t="s">
        <v>18577</v>
      </c>
      <c r="C11760" s="1154" t="s">
        <v>2156</v>
      </c>
      <c r="D11760" s="1156">
        <v>55.96</v>
      </c>
    </row>
    <row r="11761" spans="1:4" ht="11.85" hidden="1" customHeight="1" outlineLevel="2">
      <c r="A11761" s="1154" t="s">
        <v>18578</v>
      </c>
      <c r="B11761" s="1157" t="s">
        <v>18579</v>
      </c>
      <c r="C11761" s="1154" t="s">
        <v>2156</v>
      </c>
      <c r="D11761" s="1156">
        <v>61.82</v>
      </c>
    </row>
    <row r="11762" spans="1:4" ht="11.85" hidden="1" customHeight="1" outlineLevel="2">
      <c r="A11762" s="1154" t="s">
        <v>18580</v>
      </c>
      <c r="B11762" s="1157" t="s">
        <v>18581</v>
      </c>
      <c r="C11762" s="1154" t="s">
        <v>2156</v>
      </c>
      <c r="D11762" s="1156">
        <v>43.46</v>
      </c>
    </row>
    <row r="11763" spans="1:4" ht="11.85" hidden="1" customHeight="1" outlineLevel="1" collapsed="1">
      <c r="A11763" s="1140"/>
      <c r="B11763" s="1142" t="s">
        <v>18582</v>
      </c>
      <c r="C11763" s="1140"/>
      <c r="D11763" s="1141">
        <v>42.96</v>
      </c>
    </row>
    <row r="11764" spans="1:4" ht="11.85" hidden="1" customHeight="1" outlineLevel="2">
      <c r="A11764" s="1154" t="s">
        <v>18583</v>
      </c>
      <c r="B11764" s="1157" t="s">
        <v>18584</v>
      </c>
      <c r="C11764" s="1154" t="s">
        <v>763</v>
      </c>
      <c r="D11764" s="1156">
        <v>13.38</v>
      </c>
    </row>
    <row r="11765" spans="1:4" ht="11.85" hidden="1" customHeight="1" outlineLevel="2">
      <c r="A11765" s="1154" t="s">
        <v>18585</v>
      </c>
      <c r="B11765" s="1157" t="s">
        <v>18586</v>
      </c>
      <c r="C11765" s="1154" t="s">
        <v>763</v>
      </c>
      <c r="D11765" s="1156">
        <v>37.409999999999997</v>
      </c>
    </row>
    <row r="11766" spans="1:4" ht="11.85" hidden="1" customHeight="1" outlineLevel="2">
      <c r="A11766" s="1154" t="s">
        <v>18587</v>
      </c>
      <c r="B11766" s="1157" t="s">
        <v>18588</v>
      </c>
      <c r="C11766" s="1154" t="s">
        <v>2156</v>
      </c>
      <c r="D11766" s="1156">
        <v>36.47</v>
      </c>
    </row>
    <row r="11767" spans="1:4" ht="11.85" hidden="1" customHeight="1" outlineLevel="2">
      <c r="A11767" s="1154" t="s">
        <v>18589</v>
      </c>
      <c r="B11767" s="1157" t="s">
        <v>18590</v>
      </c>
      <c r="C11767" s="1154" t="s">
        <v>763</v>
      </c>
      <c r="D11767" s="1156">
        <v>39.94</v>
      </c>
    </row>
    <row r="11768" spans="1:4" ht="11.85" hidden="1" customHeight="1" outlineLevel="2">
      <c r="A11768" s="1154" t="s">
        <v>18591</v>
      </c>
      <c r="B11768" s="1157" t="s">
        <v>18592</v>
      </c>
      <c r="C11768" s="1154" t="s">
        <v>2156</v>
      </c>
      <c r="D11768" s="1156">
        <v>42.96</v>
      </c>
    </row>
    <row r="11769" spans="1:4" ht="11.85" hidden="1" customHeight="1" outlineLevel="1" collapsed="1">
      <c r="A11769" s="1140"/>
      <c r="B11769" s="1142" t="s">
        <v>18593</v>
      </c>
      <c r="C11769" s="1140"/>
      <c r="D11769" s="1141">
        <v>20.55</v>
      </c>
    </row>
    <row r="11770" spans="1:4" ht="11.85" hidden="1" customHeight="1" outlineLevel="2">
      <c r="A11770" s="1154" t="s">
        <v>18594</v>
      </c>
      <c r="B11770" s="1157" t="s">
        <v>18595</v>
      </c>
      <c r="C11770" s="1154" t="s">
        <v>763</v>
      </c>
      <c r="D11770" s="1156">
        <v>19.600000000000001</v>
      </c>
    </row>
    <row r="11771" spans="1:4" ht="11.85" hidden="1" customHeight="1" outlineLevel="2">
      <c r="A11771" s="1154" t="s">
        <v>18596</v>
      </c>
      <c r="B11771" s="1157" t="s">
        <v>18597</v>
      </c>
      <c r="C11771" s="1154" t="s">
        <v>2156</v>
      </c>
      <c r="D11771" s="1156">
        <v>20.55</v>
      </c>
    </row>
    <row r="11772" spans="1:4" ht="11.85" hidden="1" customHeight="1" outlineLevel="2">
      <c r="A11772" s="1154" t="s">
        <v>18598</v>
      </c>
      <c r="B11772" s="1157" t="s">
        <v>18599</v>
      </c>
      <c r="C11772" s="1154" t="s">
        <v>763</v>
      </c>
      <c r="D11772" s="1156">
        <v>6.31</v>
      </c>
    </row>
    <row r="11773" spans="1:4" ht="11.85" hidden="1" customHeight="1" outlineLevel="1" collapsed="1">
      <c r="A11773" s="1140"/>
      <c r="B11773" s="1142" t="s">
        <v>18600</v>
      </c>
      <c r="C11773" s="1140"/>
      <c r="D11773" s="1141">
        <v>38.89</v>
      </c>
    </row>
    <row r="11774" spans="1:4" ht="11.85" hidden="1" customHeight="1" outlineLevel="2">
      <c r="A11774" s="1154" t="s">
        <v>18601</v>
      </c>
      <c r="B11774" s="1157" t="s">
        <v>18602</v>
      </c>
      <c r="C11774" s="1154" t="s">
        <v>2156</v>
      </c>
      <c r="D11774" s="1156">
        <v>10.16</v>
      </c>
    </row>
    <row r="11775" spans="1:4" ht="11.85" hidden="1" customHeight="1" outlineLevel="2">
      <c r="A11775" s="1154" t="s">
        <v>18603</v>
      </c>
      <c r="B11775" s="1157" t="s">
        <v>18604</v>
      </c>
      <c r="C11775" s="1154" t="s">
        <v>2156</v>
      </c>
      <c r="D11775" s="1156">
        <v>22.66</v>
      </c>
    </row>
    <row r="11776" spans="1:4" ht="11.85" hidden="1" customHeight="1" outlineLevel="2">
      <c r="A11776" s="1154" t="s">
        <v>18605</v>
      </c>
      <c r="B11776" s="1157" t="s">
        <v>18606</v>
      </c>
      <c r="C11776" s="1154" t="s">
        <v>2156</v>
      </c>
      <c r="D11776" s="1156">
        <v>26.02</v>
      </c>
    </row>
    <row r="11777" spans="1:4" ht="11.85" hidden="1" customHeight="1" outlineLevel="2">
      <c r="A11777" s="1154" t="s">
        <v>18607</v>
      </c>
      <c r="B11777" s="1157" t="s">
        <v>18608</v>
      </c>
      <c r="C11777" s="1154" t="s">
        <v>2156</v>
      </c>
      <c r="D11777" s="1156">
        <v>28.81</v>
      </c>
    </row>
    <row r="11778" spans="1:4" ht="11.85" hidden="1" customHeight="1" outlineLevel="2">
      <c r="A11778" s="1154" t="s">
        <v>18609</v>
      </c>
      <c r="B11778" s="1157" t="s">
        <v>18610</v>
      </c>
      <c r="C11778" s="1154" t="s">
        <v>2156</v>
      </c>
      <c r="D11778" s="1156">
        <v>30.67</v>
      </c>
    </row>
    <row r="11779" spans="1:4" ht="11.85" hidden="1" customHeight="1" outlineLevel="2">
      <c r="A11779" s="1154" t="s">
        <v>18611</v>
      </c>
      <c r="B11779" s="1157" t="s">
        <v>18612</v>
      </c>
      <c r="C11779" s="1154" t="s">
        <v>2156</v>
      </c>
      <c r="D11779" s="1156">
        <v>38.89</v>
      </c>
    </row>
    <row r="11780" spans="1:4" ht="11.85" hidden="1" customHeight="1" outlineLevel="2">
      <c r="A11780" s="1154" t="s">
        <v>18613</v>
      </c>
      <c r="B11780" s="1157" t="s">
        <v>18614</v>
      </c>
      <c r="C11780" s="1154" t="s">
        <v>763</v>
      </c>
      <c r="D11780" s="1156">
        <v>8.3800000000000008</v>
      </c>
    </row>
    <row r="11781" spans="1:4" ht="11.85" hidden="1" customHeight="1" outlineLevel="2">
      <c r="A11781" s="1154" t="s">
        <v>18615</v>
      </c>
      <c r="B11781" s="1157" t="s">
        <v>18616</v>
      </c>
      <c r="C11781" s="1154" t="s">
        <v>763</v>
      </c>
      <c r="D11781" s="1156">
        <v>9.16</v>
      </c>
    </row>
    <row r="11782" spans="1:4" ht="11.85" hidden="1" customHeight="1" outlineLevel="2">
      <c r="A11782" s="1154" t="s">
        <v>18617</v>
      </c>
      <c r="B11782" s="1157" t="s">
        <v>18618</v>
      </c>
      <c r="C11782" s="1154" t="s">
        <v>763</v>
      </c>
      <c r="D11782" s="1156">
        <v>11.25</v>
      </c>
    </row>
    <row r="11783" spans="1:4" ht="11.85" hidden="1" customHeight="1" outlineLevel="2">
      <c r="A11783" s="1154" t="s">
        <v>18619</v>
      </c>
      <c r="B11783" s="1157" t="s">
        <v>18620</v>
      </c>
      <c r="C11783" s="1154" t="s">
        <v>763</v>
      </c>
      <c r="D11783" s="1156">
        <v>15.94</v>
      </c>
    </row>
    <row r="11784" spans="1:4" ht="11.85" hidden="1" customHeight="1" outlineLevel="1" collapsed="1">
      <c r="A11784" s="1140"/>
      <c r="B11784" s="1142" t="s">
        <v>18621</v>
      </c>
      <c r="C11784" s="1140"/>
      <c r="D11784" s="1141">
        <v>39.32</v>
      </c>
    </row>
    <row r="11785" spans="1:4" ht="11.85" hidden="1" customHeight="1" outlineLevel="2">
      <c r="A11785" s="1154" t="s">
        <v>18622</v>
      </c>
      <c r="B11785" s="1157" t="s">
        <v>18623</v>
      </c>
      <c r="C11785" s="1154" t="s">
        <v>763</v>
      </c>
      <c r="D11785" s="1156">
        <v>0.59</v>
      </c>
    </row>
    <row r="11786" spans="1:4" ht="11.85" hidden="1" customHeight="1" outlineLevel="2">
      <c r="A11786" s="1154" t="s">
        <v>18624</v>
      </c>
      <c r="B11786" s="1157" t="s">
        <v>18625</v>
      </c>
      <c r="C11786" s="1154" t="s">
        <v>2156</v>
      </c>
      <c r="D11786" s="1156">
        <v>39.32</v>
      </c>
    </row>
    <row r="11787" spans="1:4" ht="11.85" hidden="1" customHeight="1" outlineLevel="2">
      <c r="A11787" s="1154" t="s">
        <v>18626</v>
      </c>
      <c r="B11787" s="1157" t="s">
        <v>18627</v>
      </c>
      <c r="C11787" s="1154" t="s">
        <v>763</v>
      </c>
      <c r="D11787" s="1156">
        <v>0.44</v>
      </c>
    </row>
    <row r="11788" spans="1:4" ht="11.85" hidden="1" customHeight="1" outlineLevel="2">
      <c r="A11788" s="1154" t="s">
        <v>18628</v>
      </c>
      <c r="B11788" s="1157" t="s">
        <v>18629</v>
      </c>
      <c r="C11788" s="1154" t="s">
        <v>763</v>
      </c>
      <c r="D11788" s="1156">
        <v>1.96</v>
      </c>
    </row>
    <row r="11789" spans="1:4" ht="11.85" hidden="1" customHeight="1" outlineLevel="2">
      <c r="A11789" s="1154"/>
      <c r="B11789" s="1157" t="s">
        <v>18630</v>
      </c>
      <c r="C11789" s="1154" t="s">
        <v>763</v>
      </c>
      <c r="D11789" s="1156">
        <v>0.8</v>
      </c>
    </row>
    <row r="11790" spans="1:4" ht="11.85" hidden="1" customHeight="1" outlineLevel="2">
      <c r="A11790" s="1154"/>
      <c r="B11790" s="1157" t="s">
        <v>18631</v>
      </c>
      <c r="C11790" s="1154" t="s">
        <v>763</v>
      </c>
      <c r="D11790" s="1156">
        <v>0.78</v>
      </c>
    </row>
    <row r="11791" spans="1:4" ht="11.85" hidden="1" customHeight="1" outlineLevel="2">
      <c r="A11791" s="1154" t="s">
        <v>18632</v>
      </c>
      <c r="B11791" s="1157" t="s">
        <v>18633</v>
      </c>
      <c r="C11791" s="1154" t="s">
        <v>763</v>
      </c>
      <c r="D11791" s="1156">
        <v>4.0199999999999996</v>
      </c>
    </row>
    <row r="11792" spans="1:4" ht="11.85" hidden="1" customHeight="1" outlineLevel="2">
      <c r="A11792" s="1154"/>
      <c r="B11792" s="1157" t="s">
        <v>18634</v>
      </c>
      <c r="C11792" s="1154" t="s">
        <v>763</v>
      </c>
      <c r="D11792" s="1156">
        <v>0.16</v>
      </c>
    </row>
    <row r="11793" spans="1:4" ht="11.85" hidden="1" customHeight="1" outlineLevel="2">
      <c r="A11793" s="1154"/>
      <c r="B11793" s="1157" t="s">
        <v>18635</v>
      </c>
      <c r="C11793" s="1154" t="s">
        <v>763</v>
      </c>
      <c r="D11793" s="1156">
        <v>0.16</v>
      </c>
    </row>
    <row r="11794" spans="1:4" ht="11.85" hidden="1" customHeight="1" outlineLevel="2">
      <c r="A11794" s="1154"/>
      <c r="B11794" s="1157" t="s">
        <v>18636</v>
      </c>
      <c r="C11794" s="1154" t="s">
        <v>763</v>
      </c>
      <c r="D11794" s="1156">
        <v>0.16</v>
      </c>
    </row>
    <row r="11795" spans="1:4" ht="11.85" hidden="1" customHeight="1" outlineLevel="2">
      <c r="A11795" s="1154"/>
      <c r="B11795" s="1157" t="s">
        <v>18637</v>
      </c>
      <c r="C11795" s="1154" t="s">
        <v>763</v>
      </c>
      <c r="D11795" s="1156">
        <v>0.16</v>
      </c>
    </row>
    <row r="11796" spans="1:4" ht="11.85" customHeight="1" collapsed="1">
      <c r="A11796" s="1140"/>
      <c r="B11796" s="1140" t="s">
        <v>18638</v>
      </c>
      <c r="C11796" s="1140"/>
      <c r="D11796" s="1141">
        <v>2.4</v>
      </c>
    </row>
    <row r="11797" spans="1:4" ht="11.85" hidden="1" customHeight="1" outlineLevel="1" collapsed="1">
      <c r="A11797" s="1140"/>
      <c r="B11797" s="1142" t="s">
        <v>18639</v>
      </c>
      <c r="C11797" s="1140"/>
      <c r="D11797" s="1141">
        <v>2.4</v>
      </c>
    </row>
    <row r="11798" spans="1:4" ht="11.85" hidden="1" customHeight="1" outlineLevel="2">
      <c r="A11798" s="1154"/>
      <c r="B11798" s="1157" t="s">
        <v>18640</v>
      </c>
      <c r="C11798" s="1154" t="s">
        <v>763</v>
      </c>
      <c r="D11798" s="1156">
        <v>2.4</v>
      </c>
    </row>
    <row r="11799" spans="1:4" ht="11.85" hidden="1" customHeight="1" outlineLevel="2">
      <c r="A11799" s="1154"/>
      <c r="B11799" s="1157" t="s">
        <v>18641</v>
      </c>
      <c r="C11799" s="1154" t="s">
        <v>763</v>
      </c>
      <c r="D11799" s="1156">
        <v>2.27</v>
      </c>
    </row>
    <row r="11800" spans="1:4" ht="11.85" hidden="1" customHeight="1" outlineLevel="1" collapsed="1">
      <c r="A11800" s="1140"/>
      <c r="B11800" s="1142" t="s">
        <v>18642</v>
      </c>
      <c r="C11800" s="1140"/>
      <c r="D11800" s="1141">
        <v>0.56999999999999995</v>
      </c>
    </row>
    <row r="11801" spans="1:4" ht="11.85" hidden="1" customHeight="1" outlineLevel="2">
      <c r="A11801" s="1154" t="s">
        <v>18643</v>
      </c>
      <c r="B11801" s="1157" t="s">
        <v>18644</v>
      </c>
      <c r="C11801" s="1154" t="s">
        <v>763</v>
      </c>
      <c r="D11801" s="1156">
        <v>0.56999999999999995</v>
      </c>
    </row>
    <row r="11802" spans="1:4" ht="11.85" hidden="1" customHeight="1" outlineLevel="2">
      <c r="A11802" s="1154"/>
      <c r="B11802" s="1157" t="s">
        <v>18645</v>
      </c>
      <c r="C11802" s="1154" t="s">
        <v>763</v>
      </c>
      <c r="D11802" s="1156">
        <v>0.47</v>
      </c>
    </row>
    <row r="11803" spans="1:4" ht="11.85" hidden="1" customHeight="1" outlineLevel="2">
      <c r="A11803" s="1160">
        <v>888</v>
      </c>
      <c r="B11803" s="1157" t="s">
        <v>18646</v>
      </c>
      <c r="C11803" s="1154" t="s">
        <v>763</v>
      </c>
      <c r="D11803" s="1156">
        <v>0.53</v>
      </c>
    </row>
    <row r="11804" spans="1:4" ht="11.85" hidden="1" customHeight="1" outlineLevel="2">
      <c r="A11804" s="1154"/>
      <c r="B11804" s="1157" t="s">
        <v>18647</v>
      </c>
      <c r="C11804" s="1154" t="s">
        <v>763</v>
      </c>
      <c r="D11804" s="1156">
        <v>0.53</v>
      </c>
    </row>
    <row r="11805" spans="1:4" ht="11.85" customHeight="1" collapsed="1">
      <c r="A11805" s="1140"/>
      <c r="B11805" s="1140" t="s">
        <v>18648</v>
      </c>
      <c r="C11805" s="1140"/>
      <c r="D11805" s="1141">
        <v>87.2</v>
      </c>
    </row>
    <row r="11806" spans="1:4" ht="11.85" hidden="1" customHeight="1" outlineLevel="1" collapsed="1">
      <c r="A11806" s="1140"/>
      <c r="B11806" s="1142" t="s">
        <v>18649</v>
      </c>
      <c r="C11806" s="1140"/>
      <c r="D11806" s="1141">
        <v>59.06</v>
      </c>
    </row>
    <row r="11807" spans="1:4" ht="11.85" hidden="1" customHeight="1" outlineLevel="2" collapsed="1">
      <c r="A11807" s="1140"/>
      <c r="B11807" s="1143" t="s">
        <v>18650</v>
      </c>
      <c r="C11807" s="1140"/>
      <c r="D11807" s="1141">
        <v>20.260000000000002</v>
      </c>
    </row>
    <row r="11808" spans="1:4" ht="11.85" hidden="1" customHeight="1" outlineLevel="3" collapsed="1">
      <c r="A11808" s="1140"/>
      <c r="B11808" s="1145" t="s">
        <v>1402</v>
      </c>
      <c r="C11808" s="1140"/>
      <c r="D11808" s="1141">
        <v>20.260000000000002</v>
      </c>
    </row>
    <row r="11809" spans="1:4" ht="11.85" hidden="1" customHeight="1" outlineLevel="4">
      <c r="A11809" s="1154" t="s">
        <v>18651</v>
      </c>
      <c r="B11809" s="1159" t="s">
        <v>18652</v>
      </c>
      <c r="C11809" s="1154" t="s">
        <v>763</v>
      </c>
      <c r="D11809" s="1156">
        <v>3.23</v>
      </c>
    </row>
    <row r="11810" spans="1:4" ht="11.85" hidden="1" customHeight="1" outlineLevel="4">
      <c r="A11810" s="1154" t="s">
        <v>18653</v>
      </c>
      <c r="B11810" s="1159" t="s">
        <v>18654</v>
      </c>
      <c r="C11810" s="1154" t="s">
        <v>763</v>
      </c>
      <c r="D11810" s="1156">
        <v>5.0599999999999996</v>
      </c>
    </row>
    <row r="11811" spans="1:4" ht="11.85" hidden="1" customHeight="1" outlineLevel="4">
      <c r="A11811" s="1154" t="s">
        <v>18655</v>
      </c>
      <c r="B11811" s="1159" t="s">
        <v>18656</v>
      </c>
      <c r="C11811" s="1154" t="s">
        <v>763</v>
      </c>
      <c r="D11811" s="1156">
        <v>16.510000000000002</v>
      </c>
    </row>
    <row r="11812" spans="1:4" ht="11.85" hidden="1" customHeight="1" outlineLevel="4">
      <c r="A11812" s="1154" t="s">
        <v>18657</v>
      </c>
      <c r="B11812" s="1159" t="s">
        <v>18658</v>
      </c>
      <c r="C11812" s="1154" t="s">
        <v>763</v>
      </c>
      <c r="D11812" s="1156">
        <v>20.260000000000002</v>
      </c>
    </row>
    <row r="11813" spans="1:4" ht="11.85" hidden="1" customHeight="1" outlineLevel="4">
      <c r="A11813" s="1162">
        <v>41</v>
      </c>
      <c r="B11813" s="1159" t="s">
        <v>18659</v>
      </c>
      <c r="C11813" s="1154" t="s">
        <v>763</v>
      </c>
      <c r="D11813" s="1156">
        <v>1.94</v>
      </c>
    </row>
    <row r="11814" spans="1:4" ht="11.85" hidden="1" customHeight="1" outlineLevel="4">
      <c r="A11814" s="1160">
        <v>233</v>
      </c>
      <c r="B11814" s="1159" t="s">
        <v>18660</v>
      </c>
      <c r="C11814" s="1154" t="s">
        <v>763</v>
      </c>
      <c r="D11814" s="1156">
        <v>2.04</v>
      </c>
    </row>
    <row r="11815" spans="1:4" ht="11.85" hidden="1" customHeight="1" outlineLevel="4">
      <c r="A11815" s="1160">
        <v>235</v>
      </c>
      <c r="B11815" s="1159" t="s">
        <v>18661</v>
      </c>
      <c r="C11815" s="1154" t="s">
        <v>763</v>
      </c>
      <c r="D11815" s="1156">
        <v>0.66</v>
      </c>
    </row>
    <row r="11816" spans="1:4" ht="11.85" hidden="1" customHeight="1" outlineLevel="4">
      <c r="A11816" s="1160">
        <v>236</v>
      </c>
      <c r="B11816" s="1159" t="s">
        <v>18662</v>
      </c>
      <c r="C11816" s="1154" t="s">
        <v>763</v>
      </c>
      <c r="D11816" s="1156">
        <v>1.1100000000000001</v>
      </c>
    </row>
    <row r="11817" spans="1:4" ht="11.85" hidden="1" customHeight="1" outlineLevel="4">
      <c r="A11817" s="1160">
        <v>237</v>
      </c>
      <c r="B11817" s="1159" t="s">
        <v>18663</v>
      </c>
      <c r="C11817" s="1154" t="s">
        <v>763</v>
      </c>
      <c r="D11817" s="1156">
        <v>2.5499999999999998</v>
      </c>
    </row>
    <row r="11818" spans="1:4" ht="11.85" hidden="1" customHeight="1" outlineLevel="4">
      <c r="A11818" s="1160">
        <v>238</v>
      </c>
      <c r="B11818" s="1159" t="s">
        <v>18664</v>
      </c>
      <c r="C11818" s="1154" t="s">
        <v>763</v>
      </c>
      <c r="D11818" s="1156">
        <v>3.05</v>
      </c>
    </row>
    <row r="11819" spans="1:4" ht="11.85" hidden="1" customHeight="1" outlineLevel="4">
      <c r="A11819" s="1154" t="s">
        <v>18665</v>
      </c>
      <c r="B11819" s="1159" t="s">
        <v>18666</v>
      </c>
      <c r="C11819" s="1154" t="s">
        <v>763</v>
      </c>
      <c r="D11819" s="1156">
        <v>0.14000000000000001</v>
      </c>
    </row>
    <row r="11820" spans="1:4" ht="11.85" hidden="1" customHeight="1" outlineLevel="4">
      <c r="A11820" s="1154" t="s">
        <v>18667</v>
      </c>
      <c r="B11820" s="1159" t="s">
        <v>18668</v>
      </c>
      <c r="C11820" s="1154" t="s">
        <v>763</v>
      </c>
      <c r="D11820" s="1156">
        <v>1.08</v>
      </c>
    </row>
    <row r="11821" spans="1:4" ht="11.85" hidden="1" customHeight="1" outlineLevel="4">
      <c r="A11821" s="1154" t="s">
        <v>18669</v>
      </c>
      <c r="B11821" s="1159" t="s">
        <v>18670</v>
      </c>
      <c r="C11821" s="1154" t="s">
        <v>763</v>
      </c>
      <c r="D11821" s="1156">
        <v>1.08</v>
      </c>
    </row>
    <row r="11822" spans="1:4" ht="11.85" hidden="1" customHeight="1" outlineLevel="4">
      <c r="A11822" s="1154" t="s">
        <v>18671</v>
      </c>
      <c r="B11822" s="1159" t="s">
        <v>18672</v>
      </c>
      <c r="C11822" s="1154" t="s">
        <v>763</v>
      </c>
      <c r="D11822" s="1156">
        <v>1.1599999999999999</v>
      </c>
    </row>
    <row r="11823" spans="1:4" ht="11.85" hidden="1" customHeight="1" outlineLevel="4">
      <c r="A11823" s="1154" t="s">
        <v>18673</v>
      </c>
      <c r="B11823" s="1159" t="s">
        <v>18674</v>
      </c>
      <c r="C11823" s="1154" t="s">
        <v>763</v>
      </c>
      <c r="D11823" s="1156">
        <v>1.1599999999999999</v>
      </c>
    </row>
    <row r="11824" spans="1:4" ht="11.85" hidden="1" customHeight="1" outlineLevel="4">
      <c r="A11824" s="1154" t="s">
        <v>18675</v>
      </c>
      <c r="B11824" s="1159" t="s">
        <v>18676</v>
      </c>
      <c r="C11824" s="1154" t="s">
        <v>763</v>
      </c>
      <c r="D11824" s="1156">
        <v>1.08</v>
      </c>
    </row>
    <row r="11825" spans="1:4" ht="11.85" hidden="1" customHeight="1" outlineLevel="4">
      <c r="A11825" s="1154" t="s">
        <v>18677</v>
      </c>
      <c r="B11825" s="1159" t="s">
        <v>18678</v>
      </c>
      <c r="C11825" s="1154" t="s">
        <v>763</v>
      </c>
      <c r="D11825" s="1156">
        <v>1.08</v>
      </c>
    </row>
    <row r="11826" spans="1:4" ht="11.85" hidden="1" customHeight="1" outlineLevel="3" collapsed="1">
      <c r="A11826" s="1140"/>
      <c r="B11826" s="1145" t="s">
        <v>1299</v>
      </c>
      <c r="C11826" s="1140"/>
      <c r="D11826" s="1141">
        <v>0.83</v>
      </c>
    </row>
    <row r="11827" spans="1:4" ht="11.85" hidden="1" customHeight="1" outlineLevel="4">
      <c r="A11827" s="1160">
        <v>1005</v>
      </c>
      <c r="B11827" s="1159" t="s">
        <v>18679</v>
      </c>
      <c r="C11827" s="1154" t="s">
        <v>763</v>
      </c>
      <c r="D11827" s="1156">
        <v>0.74</v>
      </c>
    </row>
    <row r="11828" spans="1:4" ht="11.85" hidden="1" customHeight="1" outlineLevel="4">
      <c r="A11828" s="1160">
        <v>1006</v>
      </c>
      <c r="B11828" s="1159" t="s">
        <v>18680</v>
      </c>
      <c r="C11828" s="1154" t="s">
        <v>763</v>
      </c>
      <c r="D11828" s="1156">
        <v>0.73</v>
      </c>
    </row>
    <row r="11829" spans="1:4" ht="11.85" hidden="1" customHeight="1" outlineLevel="4">
      <c r="A11829" s="1160">
        <v>1008</v>
      </c>
      <c r="B11829" s="1159" t="s">
        <v>18681</v>
      </c>
      <c r="C11829" s="1154" t="s">
        <v>763</v>
      </c>
      <c r="D11829" s="1156">
        <v>0.23</v>
      </c>
    </row>
    <row r="11830" spans="1:4" ht="11.85" hidden="1" customHeight="1" outlineLevel="4">
      <c r="A11830" s="1160">
        <v>1009</v>
      </c>
      <c r="B11830" s="1159" t="s">
        <v>18682</v>
      </c>
      <c r="C11830" s="1154" t="s">
        <v>763</v>
      </c>
      <c r="D11830" s="1156">
        <v>0.52</v>
      </c>
    </row>
    <row r="11831" spans="1:4" ht="11.85" hidden="1" customHeight="1" outlineLevel="4">
      <c r="A11831" s="1160">
        <v>1011</v>
      </c>
      <c r="B11831" s="1159" t="s">
        <v>18683</v>
      </c>
      <c r="C11831" s="1154" t="s">
        <v>763</v>
      </c>
      <c r="D11831" s="1156">
        <v>0.13</v>
      </c>
    </row>
    <row r="11832" spans="1:4" ht="11.85" hidden="1" customHeight="1" outlineLevel="4">
      <c r="A11832" s="1160">
        <v>1110</v>
      </c>
      <c r="B11832" s="1159" t="s">
        <v>18684</v>
      </c>
      <c r="C11832" s="1154" t="s">
        <v>763</v>
      </c>
      <c r="D11832" s="1156">
        <v>0.83</v>
      </c>
    </row>
    <row r="11833" spans="1:4" ht="11.85" hidden="1" customHeight="1" outlineLevel="3" collapsed="1">
      <c r="A11833" s="1140"/>
      <c r="B11833" s="1145" t="s">
        <v>18685</v>
      </c>
      <c r="C11833" s="1140"/>
      <c r="D11833" s="1141">
        <v>18.46</v>
      </c>
    </row>
    <row r="11834" spans="1:4" ht="11.85" hidden="1" customHeight="1" outlineLevel="4">
      <c r="A11834" s="1154" t="s">
        <v>18686</v>
      </c>
      <c r="B11834" s="1159" t="s">
        <v>18687</v>
      </c>
      <c r="C11834" s="1154" t="s">
        <v>2312</v>
      </c>
      <c r="D11834" s="1156">
        <v>18.46</v>
      </c>
    </row>
    <row r="11835" spans="1:4" ht="11.85" hidden="1" customHeight="1" outlineLevel="3" collapsed="1">
      <c r="A11835" s="1140"/>
      <c r="B11835" s="1145" t="s">
        <v>1425</v>
      </c>
      <c r="C11835" s="1140"/>
      <c r="D11835" s="1141">
        <v>4.9800000000000004</v>
      </c>
    </row>
    <row r="11836" spans="1:4" ht="11.85" hidden="1" customHeight="1" outlineLevel="4">
      <c r="A11836" s="1162">
        <v>53</v>
      </c>
      <c r="B11836" s="1159" t="s">
        <v>18688</v>
      </c>
      <c r="C11836" s="1154" t="s">
        <v>763</v>
      </c>
      <c r="D11836" s="1156">
        <v>4.9800000000000004</v>
      </c>
    </row>
    <row r="11837" spans="1:4" ht="11.85" hidden="1" customHeight="1" outlineLevel="4">
      <c r="A11837" s="1154"/>
      <c r="B11837" s="1159" t="s">
        <v>18689</v>
      </c>
      <c r="C11837" s="1154" t="s">
        <v>763</v>
      </c>
      <c r="D11837" s="1156">
        <v>0.17</v>
      </c>
    </row>
    <row r="11838" spans="1:4" ht="11.85" hidden="1" customHeight="1" outlineLevel="4">
      <c r="A11838" s="1154" t="s">
        <v>18690</v>
      </c>
      <c r="B11838" s="1159" t="s">
        <v>18691</v>
      </c>
      <c r="C11838" s="1154" t="s">
        <v>763</v>
      </c>
      <c r="D11838" s="1156">
        <v>1.78</v>
      </c>
    </row>
    <row r="11839" spans="1:4" ht="11.85" hidden="1" customHeight="1" outlineLevel="4">
      <c r="A11839" s="1154" t="s">
        <v>18692</v>
      </c>
      <c r="B11839" s="1159" t="s">
        <v>18693</v>
      </c>
      <c r="C11839" s="1154" t="s">
        <v>763</v>
      </c>
      <c r="D11839" s="1156">
        <v>0.65</v>
      </c>
    </row>
    <row r="11840" spans="1:4" ht="11.85" hidden="1" customHeight="1" outlineLevel="4">
      <c r="A11840" s="1154" t="s">
        <v>18694</v>
      </c>
      <c r="B11840" s="1159" t="s">
        <v>18695</v>
      </c>
      <c r="C11840" s="1154" t="s">
        <v>763</v>
      </c>
      <c r="D11840" s="1156">
        <v>0.65</v>
      </c>
    </row>
    <row r="11841" spans="1:4" ht="11.85" hidden="1" customHeight="1" outlineLevel="4">
      <c r="A11841" s="1154" t="s">
        <v>18696</v>
      </c>
      <c r="B11841" s="1159" t="s">
        <v>18697</v>
      </c>
      <c r="C11841" s="1154" t="s">
        <v>763</v>
      </c>
      <c r="D11841" s="1156">
        <v>0.22</v>
      </c>
    </row>
    <row r="11842" spans="1:4" ht="11.85" hidden="1" customHeight="1" outlineLevel="4">
      <c r="A11842" s="1154" t="s">
        <v>18698</v>
      </c>
      <c r="B11842" s="1159" t="s">
        <v>18699</v>
      </c>
      <c r="C11842" s="1154" t="s">
        <v>763</v>
      </c>
      <c r="D11842" s="1156">
        <v>0.41</v>
      </c>
    </row>
    <row r="11843" spans="1:4" ht="11.85" hidden="1" customHeight="1" outlineLevel="4">
      <c r="A11843" s="1154" t="s">
        <v>18700</v>
      </c>
      <c r="B11843" s="1159" t="s">
        <v>18701</v>
      </c>
      <c r="C11843" s="1154" t="s">
        <v>763</v>
      </c>
      <c r="D11843" s="1156">
        <v>0.28999999999999998</v>
      </c>
    </row>
    <row r="11844" spans="1:4" ht="11.85" hidden="1" customHeight="1" outlineLevel="4">
      <c r="A11844" s="1154" t="s">
        <v>18702</v>
      </c>
      <c r="B11844" s="1159" t="s">
        <v>18703</v>
      </c>
      <c r="C11844" s="1154" t="s">
        <v>763</v>
      </c>
      <c r="D11844" s="1156">
        <v>0.09</v>
      </c>
    </row>
    <row r="11845" spans="1:4" ht="11.85" hidden="1" customHeight="1" outlineLevel="4">
      <c r="A11845" s="1154"/>
      <c r="B11845" s="1159" t="s">
        <v>18704</v>
      </c>
      <c r="C11845" s="1154" t="s">
        <v>763</v>
      </c>
      <c r="D11845" s="1156">
        <v>0.32</v>
      </c>
    </row>
    <row r="11846" spans="1:4" ht="11.85" hidden="1" customHeight="1" outlineLevel="4">
      <c r="A11846" s="1162">
        <v>8</v>
      </c>
      <c r="B11846" s="1159" t="s">
        <v>18705</v>
      </c>
      <c r="C11846" s="1154" t="s">
        <v>763</v>
      </c>
      <c r="D11846" s="1156">
        <v>0.28000000000000003</v>
      </c>
    </row>
    <row r="11847" spans="1:4" ht="11.85" hidden="1" customHeight="1" outlineLevel="4">
      <c r="A11847" s="1154" t="s">
        <v>18706</v>
      </c>
      <c r="B11847" s="1159" t="s">
        <v>18707</v>
      </c>
      <c r="C11847" s="1154" t="s">
        <v>763</v>
      </c>
      <c r="D11847" s="1156">
        <v>0.61</v>
      </c>
    </row>
    <row r="11848" spans="1:4" ht="11.85" hidden="1" customHeight="1" outlineLevel="4">
      <c r="A11848" s="1160">
        <v>1113</v>
      </c>
      <c r="B11848" s="1159" t="s">
        <v>18708</v>
      </c>
      <c r="C11848" s="1154" t="s">
        <v>763</v>
      </c>
      <c r="D11848" s="1156">
        <v>0.61</v>
      </c>
    </row>
    <row r="11849" spans="1:4" ht="11.85" hidden="1" customHeight="1" outlineLevel="4">
      <c r="A11849" s="1160">
        <v>1114</v>
      </c>
      <c r="B11849" s="1159" t="s">
        <v>18709</v>
      </c>
      <c r="C11849" s="1154" t="s">
        <v>763</v>
      </c>
      <c r="D11849" s="1156">
        <v>0.14000000000000001</v>
      </c>
    </row>
    <row r="11850" spans="1:4" ht="11.85" hidden="1" customHeight="1" outlineLevel="4">
      <c r="A11850" s="1154"/>
      <c r="B11850" s="1159" t="s">
        <v>18710</v>
      </c>
      <c r="C11850" s="1154" t="s">
        <v>763</v>
      </c>
      <c r="D11850" s="1156">
        <v>0.18</v>
      </c>
    </row>
    <row r="11851" spans="1:4" ht="11.85" hidden="1" customHeight="1" outlineLevel="2" collapsed="1">
      <c r="A11851" s="1140"/>
      <c r="B11851" s="1143" t="s">
        <v>18711</v>
      </c>
      <c r="C11851" s="1140"/>
      <c r="D11851" s="1141">
        <v>59.06</v>
      </c>
    </row>
    <row r="11852" spans="1:4" ht="11.85" hidden="1" customHeight="1" outlineLevel="3" collapsed="1">
      <c r="A11852" s="1140"/>
      <c r="B11852" s="1145" t="s">
        <v>1402</v>
      </c>
      <c r="C11852" s="1140"/>
      <c r="D11852" s="1141">
        <v>59.06</v>
      </c>
    </row>
    <row r="11853" spans="1:4" ht="11.85" hidden="1" customHeight="1" outlineLevel="4">
      <c r="A11853" s="1154" t="s">
        <v>18712</v>
      </c>
      <c r="B11853" s="1159" t="s">
        <v>18713</v>
      </c>
      <c r="C11853" s="1154" t="s">
        <v>763</v>
      </c>
      <c r="D11853" s="1156">
        <v>25.91</v>
      </c>
    </row>
    <row r="11854" spans="1:4" ht="22.35" hidden="1" customHeight="1" outlineLevel="4">
      <c r="A11854" s="1154" t="s">
        <v>18714</v>
      </c>
      <c r="B11854" s="1159" t="s">
        <v>18715</v>
      </c>
      <c r="C11854" s="1154" t="s">
        <v>763</v>
      </c>
      <c r="D11854" s="1156">
        <v>39.64</v>
      </c>
    </row>
    <row r="11855" spans="1:4" ht="11.85" hidden="1" customHeight="1" outlineLevel="4">
      <c r="A11855" s="1154" t="s">
        <v>18716</v>
      </c>
      <c r="B11855" s="1159" t="s">
        <v>18717</v>
      </c>
      <c r="C11855" s="1154" t="s">
        <v>763</v>
      </c>
      <c r="D11855" s="1156">
        <v>27.01</v>
      </c>
    </row>
    <row r="11856" spans="1:4" ht="22.35" hidden="1" customHeight="1" outlineLevel="4">
      <c r="A11856" s="1154" t="s">
        <v>18718</v>
      </c>
      <c r="B11856" s="1159" t="s">
        <v>18719</v>
      </c>
      <c r="C11856" s="1154" t="s">
        <v>763</v>
      </c>
      <c r="D11856" s="1156">
        <v>41.15</v>
      </c>
    </row>
    <row r="11857" spans="1:4" ht="11.85" hidden="1" customHeight="1" outlineLevel="4">
      <c r="A11857" s="1154" t="s">
        <v>18720</v>
      </c>
      <c r="B11857" s="1159" t="s">
        <v>18721</v>
      </c>
      <c r="C11857" s="1154" t="s">
        <v>763</v>
      </c>
      <c r="D11857" s="1156">
        <v>18.010000000000002</v>
      </c>
    </row>
    <row r="11858" spans="1:4" ht="22.35" hidden="1" customHeight="1" outlineLevel="4">
      <c r="A11858" s="1154" t="s">
        <v>18722</v>
      </c>
      <c r="B11858" s="1159" t="s">
        <v>18723</v>
      </c>
      <c r="C11858" s="1154" t="s">
        <v>763</v>
      </c>
      <c r="D11858" s="1156">
        <v>27</v>
      </c>
    </row>
    <row r="11859" spans="1:4" ht="11.85" hidden="1" customHeight="1" outlineLevel="4">
      <c r="A11859" s="1154" t="s">
        <v>18724</v>
      </c>
      <c r="B11859" s="1159" t="s">
        <v>18725</v>
      </c>
      <c r="C11859" s="1154" t="s">
        <v>763</v>
      </c>
      <c r="D11859" s="1156">
        <v>32.72</v>
      </c>
    </row>
    <row r="11860" spans="1:4" ht="22.35" hidden="1" customHeight="1" outlineLevel="4">
      <c r="A11860" s="1154" t="s">
        <v>18726</v>
      </c>
      <c r="B11860" s="1159" t="s">
        <v>18727</v>
      </c>
      <c r="C11860" s="1154" t="s">
        <v>763</v>
      </c>
      <c r="D11860" s="1156">
        <v>44.12</v>
      </c>
    </row>
    <row r="11861" spans="1:4" ht="11.85" hidden="1" customHeight="1" outlineLevel="4">
      <c r="A11861" s="1162">
        <v>59</v>
      </c>
      <c r="B11861" s="1159" t="s">
        <v>18728</v>
      </c>
      <c r="C11861" s="1154" t="s">
        <v>763</v>
      </c>
      <c r="D11861" s="1156">
        <v>8.26</v>
      </c>
    </row>
    <row r="11862" spans="1:4" ht="11.85" hidden="1" customHeight="1" outlineLevel="4">
      <c r="A11862" s="1160">
        <v>239</v>
      </c>
      <c r="B11862" s="1159" t="s">
        <v>18729</v>
      </c>
      <c r="C11862" s="1154" t="s">
        <v>763</v>
      </c>
      <c r="D11862" s="1156">
        <v>59.06</v>
      </c>
    </row>
    <row r="11863" spans="1:4" ht="11.85" hidden="1" customHeight="1" outlineLevel="4">
      <c r="A11863" s="1160">
        <v>240</v>
      </c>
      <c r="B11863" s="1159" t="s">
        <v>18730</v>
      </c>
      <c r="C11863" s="1154" t="s">
        <v>763</v>
      </c>
      <c r="D11863" s="1156">
        <v>7.82</v>
      </c>
    </row>
    <row r="11864" spans="1:4" ht="11.85" hidden="1" customHeight="1" outlineLevel="4">
      <c r="A11864" s="1160">
        <v>261</v>
      </c>
      <c r="B11864" s="1159" t="s">
        <v>18731</v>
      </c>
      <c r="C11864" s="1154" t="s">
        <v>763</v>
      </c>
      <c r="D11864" s="1156">
        <v>22.29</v>
      </c>
    </row>
    <row r="11865" spans="1:4" ht="11.85" hidden="1" customHeight="1" outlineLevel="4">
      <c r="A11865" s="1154" t="s">
        <v>18732</v>
      </c>
      <c r="B11865" s="1159" t="s">
        <v>18733</v>
      </c>
      <c r="C11865" s="1154" t="s">
        <v>763</v>
      </c>
      <c r="D11865" s="1156">
        <v>34.159999999999997</v>
      </c>
    </row>
    <row r="11866" spans="1:4" ht="22.35" hidden="1" customHeight="1" outlineLevel="4">
      <c r="A11866" s="1154" t="s">
        <v>18734</v>
      </c>
      <c r="B11866" s="1159" t="s">
        <v>18735</v>
      </c>
      <c r="C11866" s="1154" t="s">
        <v>763</v>
      </c>
      <c r="D11866" s="1156">
        <v>45.54</v>
      </c>
    </row>
    <row r="11867" spans="1:4" ht="11.85" hidden="1" customHeight="1" outlineLevel="4">
      <c r="A11867" s="1160">
        <v>262</v>
      </c>
      <c r="B11867" s="1159" t="s">
        <v>18736</v>
      </c>
      <c r="C11867" s="1154" t="s">
        <v>763</v>
      </c>
      <c r="D11867" s="1156">
        <v>11.14</v>
      </c>
    </row>
    <row r="11868" spans="1:4" ht="11.85" hidden="1" customHeight="1" outlineLevel="4">
      <c r="A11868" s="1160">
        <v>264</v>
      </c>
      <c r="B11868" s="1159" t="s">
        <v>18737</v>
      </c>
      <c r="C11868" s="1154" t="s">
        <v>763</v>
      </c>
      <c r="D11868" s="1156">
        <v>13.62</v>
      </c>
    </row>
    <row r="11869" spans="1:4" ht="11.85" hidden="1" customHeight="1" outlineLevel="4">
      <c r="A11869" s="1160">
        <v>278</v>
      </c>
      <c r="B11869" s="1159" t="s">
        <v>18738</v>
      </c>
      <c r="C11869" s="1154" t="s">
        <v>763</v>
      </c>
      <c r="D11869" s="1156">
        <v>17.52</v>
      </c>
    </row>
    <row r="11870" spans="1:4" ht="11.85" hidden="1" customHeight="1" outlineLevel="4">
      <c r="A11870" s="1154" t="s">
        <v>18739</v>
      </c>
      <c r="B11870" s="1159" t="s">
        <v>18740</v>
      </c>
      <c r="C11870" s="1154" t="s">
        <v>763</v>
      </c>
      <c r="D11870" s="1156">
        <v>15.2</v>
      </c>
    </row>
    <row r="11871" spans="1:4" ht="22.35" hidden="1" customHeight="1" outlineLevel="4">
      <c r="A11871" s="1154" t="s">
        <v>18741</v>
      </c>
      <c r="B11871" s="1159" t="s">
        <v>18742</v>
      </c>
      <c r="C11871" s="1154" t="s">
        <v>763</v>
      </c>
      <c r="D11871" s="1156">
        <v>43</v>
      </c>
    </row>
    <row r="11872" spans="1:4" ht="11.85" hidden="1" customHeight="1" outlineLevel="4">
      <c r="A11872" s="1160">
        <v>279</v>
      </c>
      <c r="B11872" s="1159" t="s">
        <v>18743</v>
      </c>
      <c r="C11872" s="1154" t="s">
        <v>763</v>
      </c>
      <c r="D11872" s="1156">
        <v>4.5999999999999996</v>
      </c>
    </row>
    <row r="11873" spans="1:4" ht="11.85" hidden="1" customHeight="1" outlineLevel="4">
      <c r="A11873" s="1160">
        <v>280</v>
      </c>
      <c r="B11873" s="1159" t="s">
        <v>18744</v>
      </c>
      <c r="C11873" s="1154" t="s">
        <v>763</v>
      </c>
      <c r="D11873" s="1156">
        <v>8.0500000000000007</v>
      </c>
    </row>
    <row r="11874" spans="1:4" ht="11.85" hidden="1" customHeight="1" outlineLevel="4">
      <c r="A11874" s="1154" t="s">
        <v>18745</v>
      </c>
      <c r="B11874" s="1159" t="s">
        <v>18746</v>
      </c>
      <c r="C11874" s="1154" t="s">
        <v>763</v>
      </c>
      <c r="D11874" s="1156">
        <v>18.5</v>
      </c>
    </row>
    <row r="11875" spans="1:4" ht="22.35" hidden="1" customHeight="1" outlineLevel="4">
      <c r="A11875" s="1154" t="s">
        <v>18747</v>
      </c>
      <c r="B11875" s="1159" t="s">
        <v>18748</v>
      </c>
      <c r="C11875" s="1154" t="s">
        <v>763</v>
      </c>
      <c r="D11875" s="1156">
        <v>25.61</v>
      </c>
    </row>
    <row r="11876" spans="1:4" ht="11.85" hidden="1" customHeight="1" outlineLevel="3" collapsed="1">
      <c r="A11876" s="1140"/>
      <c r="B11876" s="1145" t="s">
        <v>1425</v>
      </c>
      <c r="C11876" s="1140"/>
      <c r="D11876" s="1141">
        <v>39.22</v>
      </c>
    </row>
    <row r="11877" spans="1:4" ht="11.85" hidden="1" customHeight="1" outlineLevel="4" collapsed="1">
      <c r="A11877" s="1140"/>
      <c r="B11877" s="1146" t="s">
        <v>18749</v>
      </c>
      <c r="C11877" s="1140"/>
      <c r="D11877" s="1141">
        <v>3.47</v>
      </c>
    </row>
    <row r="11878" spans="1:4" ht="11.85" hidden="1" customHeight="1" outlineLevel="5">
      <c r="A11878" s="1162">
        <v>29</v>
      </c>
      <c r="B11878" s="1161" t="s">
        <v>18750</v>
      </c>
      <c r="C11878" s="1154" t="s">
        <v>763</v>
      </c>
      <c r="D11878" s="1156">
        <v>1.5</v>
      </c>
    </row>
    <row r="11879" spans="1:4" ht="11.85" hidden="1" customHeight="1" outlineLevel="5">
      <c r="A11879" s="1160">
        <v>1003</v>
      </c>
      <c r="B11879" s="1161" t="s">
        <v>18751</v>
      </c>
      <c r="C11879" s="1154" t="s">
        <v>763</v>
      </c>
      <c r="D11879" s="1156">
        <v>2.04</v>
      </c>
    </row>
    <row r="11880" spans="1:4" ht="11.85" hidden="1" customHeight="1" outlineLevel="5">
      <c r="A11880" s="1154" t="s">
        <v>18752</v>
      </c>
      <c r="B11880" s="1161" t="s">
        <v>18753</v>
      </c>
      <c r="C11880" s="1154" t="s">
        <v>2156</v>
      </c>
      <c r="D11880" s="1156">
        <v>3.47</v>
      </c>
    </row>
    <row r="11881" spans="1:4" ht="11.85" hidden="1" customHeight="1" outlineLevel="4" collapsed="1">
      <c r="A11881" s="1140"/>
      <c r="B11881" s="1146" t="s">
        <v>18754</v>
      </c>
      <c r="C11881" s="1140"/>
      <c r="D11881" s="1141">
        <v>29.71</v>
      </c>
    </row>
    <row r="11882" spans="1:4" ht="11.85" hidden="1" customHeight="1" outlineLevel="5">
      <c r="A11882" s="1154"/>
      <c r="B11882" s="1161" t="s">
        <v>18755</v>
      </c>
      <c r="C11882" s="1154" t="s">
        <v>763</v>
      </c>
      <c r="D11882" s="1156">
        <v>18.78</v>
      </c>
    </row>
    <row r="11883" spans="1:4" ht="11.85" hidden="1" customHeight="1" outlineLevel="5">
      <c r="A11883" s="1154"/>
      <c r="B11883" s="1161" t="s">
        <v>18756</v>
      </c>
      <c r="C11883" s="1154" t="s">
        <v>763</v>
      </c>
      <c r="D11883" s="1156">
        <v>29.59</v>
      </c>
    </row>
    <row r="11884" spans="1:4" ht="11.85" hidden="1" customHeight="1" outlineLevel="5">
      <c r="A11884" s="1154"/>
      <c r="B11884" s="1161" t="s">
        <v>18757</v>
      </c>
      <c r="C11884" s="1154" t="s">
        <v>763</v>
      </c>
      <c r="D11884" s="1156">
        <v>29.71</v>
      </c>
    </row>
    <row r="11885" spans="1:4" ht="11.85" hidden="1" customHeight="1" outlineLevel="5">
      <c r="A11885" s="1154" t="s">
        <v>18758</v>
      </c>
      <c r="B11885" s="1161" t="s">
        <v>18759</v>
      </c>
      <c r="C11885" s="1154" t="s">
        <v>763</v>
      </c>
      <c r="D11885" s="1156">
        <v>2.5</v>
      </c>
    </row>
    <row r="11886" spans="1:4" ht="11.85" hidden="1" customHeight="1" outlineLevel="5">
      <c r="A11886" s="1154"/>
      <c r="B11886" s="1161" t="s">
        <v>18760</v>
      </c>
      <c r="C11886" s="1154" t="s">
        <v>763</v>
      </c>
      <c r="D11886" s="1156">
        <v>2.98</v>
      </c>
    </row>
    <row r="11887" spans="1:4" ht="11.85" hidden="1" customHeight="1" outlineLevel="5">
      <c r="A11887" s="1154" t="s">
        <v>18761</v>
      </c>
      <c r="B11887" s="1161" t="s">
        <v>18762</v>
      </c>
      <c r="C11887" s="1154" t="s">
        <v>763</v>
      </c>
      <c r="D11887" s="1156">
        <v>1.89</v>
      </c>
    </row>
    <row r="11888" spans="1:4" ht="11.85" hidden="1" customHeight="1" outlineLevel="5">
      <c r="A11888" s="1154"/>
      <c r="B11888" s="1161" t="s">
        <v>18763</v>
      </c>
      <c r="C11888" s="1154" t="s">
        <v>763</v>
      </c>
      <c r="D11888" s="1156">
        <v>2.74</v>
      </c>
    </row>
    <row r="11889" spans="1:4" ht="11.85" hidden="1" customHeight="1" outlineLevel="5">
      <c r="A11889" s="1154"/>
      <c r="B11889" s="1161" t="s">
        <v>18764</v>
      </c>
      <c r="C11889" s="1154" t="s">
        <v>763</v>
      </c>
      <c r="D11889" s="1156">
        <v>3.06</v>
      </c>
    </row>
    <row r="11890" spans="1:4" ht="11.85" hidden="1" customHeight="1" outlineLevel="5">
      <c r="A11890" s="1154" t="s">
        <v>18765</v>
      </c>
      <c r="B11890" s="1161" t="s">
        <v>18766</v>
      </c>
      <c r="C11890" s="1154" t="s">
        <v>763</v>
      </c>
      <c r="D11890" s="1156">
        <v>6.85</v>
      </c>
    </row>
    <row r="11891" spans="1:4" ht="11.85" hidden="1" customHeight="1" outlineLevel="5">
      <c r="A11891" s="1154" t="s">
        <v>18767</v>
      </c>
      <c r="B11891" s="1161" t="s">
        <v>18768</v>
      </c>
      <c r="C11891" s="1154" t="s">
        <v>763</v>
      </c>
      <c r="D11891" s="1156">
        <v>8.9</v>
      </c>
    </row>
    <row r="11892" spans="1:4" ht="11.85" hidden="1" customHeight="1" outlineLevel="5">
      <c r="A11892" s="1154" t="s">
        <v>18769</v>
      </c>
      <c r="B11892" s="1161" t="s">
        <v>18770</v>
      </c>
      <c r="C11892" s="1154" t="s">
        <v>763</v>
      </c>
      <c r="D11892" s="1156">
        <v>3.97</v>
      </c>
    </row>
    <row r="11893" spans="1:4" ht="11.85" hidden="1" customHeight="1" outlineLevel="5">
      <c r="A11893" s="1154"/>
      <c r="B11893" s="1161" t="s">
        <v>18771</v>
      </c>
      <c r="C11893" s="1154" t="s">
        <v>763</v>
      </c>
      <c r="D11893" s="1156">
        <v>5.36</v>
      </c>
    </row>
    <row r="11894" spans="1:4" ht="11.85" hidden="1" customHeight="1" outlineLevel="5">
      <c r="A11894" s="1154" t="s">
        <v>18772</v>
      </c>
      <c r="B11894" s="1161" t="s">
        <v>18773</v>
      </c>
      <c r="C11894" s="1154" t="s">
        <v>763</v>
      </c>
      <c r="D11894" s="1156">
        <v>3.7</v>
      </c>
    </row>
    <row r="11895" spans="1:4" ht="11.85" hidden="1" customHeight="1" outlineLevel="5">
      <c r="A11895" s="1154" t="s">
        <v>18774</v>
      </c>
      <c r="B11895" s="1161" t="s">
        <v>18775</v>
      </c>
      <c r="C11895" s="1154" t="s">
        <v>763</v>
      </c>
      <c r="D11895" s="1156">
        <v>3.5</v>
      </c>
    </row>
    <row r="11896" spans="1:4" ht="11.85" hidden="1" customHeight="1" outlineLevel="5">
      <c r="A11896" s="1154" t="s">
        <v>18776</v>
      </c>
      <c r="B11896" s="1161" t="s">
        <v>18777</v>
      </c>
      <c r="C11896" s="1154" t="s">
        <v>763</v>
      </c>
      <c r="D11896" s="1156">
        <v>4</v>
      </c>
    </row>
    <row r="11897" spans="1:4" ht="11.85" hidden="1" customHeight="1" outlineLevel="5">
      <c r="A11897" s="1154" t="s">
        <v>18778</v>
      </c>
      <c r="B11897" s="1161" t="s">
        <v>18779</v>
      </c>
      <c r="C11897" s="1154" t="s">
        <v>763</v>
      </c>
      <c r="D11897" s="1156">
        <v>9.1300000000000008</v>
      </c>
    </row>
    <row r="11898" spans="1:4" ht="11.85" hidden="1" customHeight="1" outlineLevel="4" collapsed="1">
      <c r="A11898" s="1140"/>
      <c r="B11898" s="1146" t="s">
        <v>18780</v>
      </c>
      <c r="C11898" s="1140"/>
      <c r="D11898" s="1141">
        <v>7.61</v>
      </c>
    </row>
    <row r="11899" spans="1:4" ht="11.85" hidden="1" customHeight="1" outlineLevel="5">
      <c r="A11899" s="1154" t="s">
        <v>18781</v>
      </c>
      <c r="B11899" s="1161" t="s">
        <v>18782</v>
      </c>
      <c r="C11899" s="1154" t="s">
        <v>763</v>
      </c>
      <c r="D11899" s="1156">
        <v>4.04</v>
      </c>
    </row>
    <row r="11900" spans="1:4" ht="11.85" hidden="1" customHeight="1" outlineLevel="5">
      <c r="A11900" s="1154" t="s">
        <v>18783</v>
      </c>
      <c r="B11900" s="1161" t="s">
        <v>18784</v>
      </c>
      <c r="C11900" s="1154" t="s">
        <v>763</v>
      </c>
      <c r="D11900" s="1156">
        <v>5.04</v>
      </c>
    </row>
    <row r="11901" spans="1:4" ht="11.85" hidden="1" customHeight="1" outlineLevel="5">
      <c r="A11901" s="1154" t="s">
        <v>18783</v>
      </c>
      <c r="B11901" s="1161" t="s">
        <v>18785</v>
      </c>
      <c r="C11901" s="1154" t="s">
        <v>763</v>
      </c>
      <c r="D11901" s="1156">
        <v>5.62</v>
      </c>
    </row>
    <row r="11902" spans="1:4" ht="11.85" hidden="1" customHeight="1" outlineLevel="5">
      <c r="A11902" s="1154" t="s">
        <v>18786</v>
      </c>
      <c r="B11902" s="1161" t="s">
        <v>18787</v>
      </c>
      <c r="C11902" s="1154" t="s">
        <v>763</v>
      </c>
      <c r="D11902" s="1156">
        <v>5.53</v>
      </c>
    </row>
    <row r="11903" spans="1:4" ht="11.85" hidden="1" customHeight="1" outlineLevel="5">
      <c r="A11903" s="1154" t="s">
        <v>18788</v>
      </c>
      <c r="B11903" s="1161" t="s">
        <v>18789</v>
      </c>
      <c r="C11903" s="1154" t="s">
        <v>763</v>
      </c>
      <c r="D11903" s="1156">
        <v>6.27</v>
      </c>
    </row>
    <row r="11904" spans="1:4" ht="11.85" hidden="1" customHeight="1" outlineLevel="5">
      <c r="A11904" s="1154"/>
      <c r="B11904" s="1161" t="s">
        <v>18790</v>
      </c>
      <c r="C11904" s="1154" t="s">
        <v>763</v>
      </c>
      <c r="D11904" s="1156">
        <v>7.61</v>
      </c>
    </row>
    <row r="11905" spans="1:4" ht="11.85" hidden="1" customHeight="1" outlineLevel="4" collapsed="1">
      <c r="A11905" s="1140"/>
      <c r="B11905" s="1146" t="s">
        <v>18791</v>
      </c>
      <c r="C11905" s="1140"/>
      <c r="D11905" s="1141">
        <v>24.43</v>
      </c>
    </row>
    <row r="11906" spans="1:4" ht="11.85" hidden="1" customHeight="1" outlineLevel="5">
      <c r="A11906" s="1154" t="s">
        <v>18792</v>
      </c>
      <c r="B11906" s="1161" t="s">
        <v>18793</v>
      </c>
      <c r="C11906" s="1154" t="s">
        <v>763</v>
      </c>
      <c r="D11906" s="1156">
        <v>3.71</v>
      </c>
    </row>
    <row r="11907" spans="1:4" ht="11.85" hidden="1" customHeight="1" outlineLevel="5">
      <c r="A11907" s="1154"/>
      <c r="B11907" s="1161" t="s">
        <v>18794</v>
      </c>
      <c r="C11907" s="1154" t="s">
        <v>763</v>
      </c>
      <c r="D11907" s="1156">
        <v>4.24</v>
      </c>
    </row>
    <row r="11908" spans="1:4" ht="11.85" hidden="1" customHeight="1" outlineLevel="5">
      <c r="A11908" s="1154"/>
      <c r="B11908" s="1161" t="s">
        <v>18795</v>
      </c>
      <c r="C11908" s="1154" t="s">
        <v>763</v>
      </c>
      <c r="D11908" s="1156">
        <v>24.43</v>
      </c>
    </row>
    <row r="11909" spans="1:4" ht="11.85" hidden="1" customHeight="1" outlineLevel="5">
      <c r="A11909" s="1154" t="s">
        <v>18796</v>
      </c>
      <c r="B11909" s="1161" t="s">
        <v>18797</v>
      </c>
      <c r="C11909" s="1154" t="s">
        <v>763</v>
      </c>
      <c r="D11909" s="1156">
        <v>11.05</v>
      </c>
    </row>
    <row r="11910" spans="1:4" ht="11.85" hidden="1" customHeight="1" outlineLevel="5">
      <c r="A11910" s="1154"/>
      <c r="B11910" s="1161" t="s">
        <v>18798</v>
      </c>
      <c r="C11910" s="1154" t="s">
        <v>763</v>
      </c>
      <c r="D11910" s="1156">
        <v>14.9</v>
      </c>
    </row>
    <row r="11911" spans="1:4" ht="11.85" hidden="1" customHeight="1" outlineLevel="4" collapsed="1">
      <c r="A11911" s="1140"/>
      <c r="B11911" s="1146" t="s">
        <v>18799</v>
      </c>
      <c r="C11911" s="1140"/>
      <c r="D11911" s="1141">
        <v>6.42</v>
      </c>
    </row>
    <row r="11912" spans="1:4" ht="11.85" hidden="1" customHeight="1" outlineLevel="5">
      <c r="A11912" s="1162">
        <v>26</v>
      </c>
      <c r="B11912" s="1161" t="s">
        <v>18800</v>
      </c>
      <c r="C11912" s="1154" t="s">
        <v>763</v>
      </c>
      <c r="D11912" s="1156">
        <v>3.83</v>
      </c>
    </row>
    <row r="11913" spans="1:4" ht="11.85" hidden="1" customHeight="1" outlineLevel="5">
      <c r="A11913" s="1154" t="s">
        <v>18801</v>
      </c>
      <c r="B11913" s="1161" t="s">
        <v>18802</v>
      </c>
      <c r="C11913" s="1154" t="s">
        <v>763</v>
      </c>
      <c r="D11913" s="1156">
        <v>4.33</v>
      </c>
    </row>
    <row r="11914" spans="1:4" ht="11.85" hidden="1" customHeight="1" outlineLevel="5">
      <c r="A11914" s="1154" t="s">
        <v>18803</v>
      </c>
      <c r="B11914" s="1161" t="s">
        <v>18804</v>
      </c>
      <c r="C11914" s="1154" t="s">
        <v>763</v>
      </c>
      <c r="D11914" s="1156">
        <v>4.28</v>
      </c>
    </row>
    <row r="11915" spans="1:4" ht="11.85" hidden="1" customHeight="1" outlineLevel="5">
      <c r="A11915" s="1154" t="s">
        <v>18805</v>
      </c>
      <c r="B11915" s="1161" t="s">
        <v>18806</v>
      </c>
      <c r="C11915" s="1154" t="s">
        <v>763</v>
      </c>
      <c r="D11915" s="1156">
        <v>3.38</v>
      </c>
    </row>
    <row r="11916" spans="1:4" ht="11.85" hidden="1" customHeight="1" outlineLevel="5">
      <c r="A11916" s="1154"/>
      <c r="B11916" s="1161" t="s">
        <v>18807</v>
      </c>
      <c r="C11916" s="1154" t="s">
        <v>763</v>
      </c>
      <c r="D11916" s="1156">
        <v>5.33</v>
      </c>
    </row>
    <row r="11917" spans="1:4" ht="11.85" hidden="1" customHeight="1" outlineLevel="5">
      <c r="A11917" s="1154"/>
      <c r="B11917" s="1161" t="s">
        <v>18808</v>
      </c>
      <c r="C11917" s="1154" t="s">
        <v>763</v>
      </c>
      <c r="D11917" s="1156">
        <v>5.19</v>
      </c>
    </row>
    <row r="11918" spans="1:4" ht="11.85" hidden="1" customHeight="1" outlineLevel="5">
      <c r="A11918" s="1154" t="s">
        <v>18809</v>
      </c>
      <c r="B11918" s="1161" t="s">
        <v>18810</v>
      </c>
      <c r="C11918" s="1154" t="s">
        <v>763</v>
      </c>
      <c r="D11918" s="1156">
        <v>5.5</v>
      </c>
    </row>
    <row r="11919" spans="1:4" ht="11.85" hidden="1" customHeight="1" outlineLevel="5">
      <c r="A11919" s="1154"/>
      <c r="B11919" s="1161" t="s">
        <v>18811</v>
      </c>
      <c r="C11919" s="1154" t="s">
        <v>763</v>
      </c>
      <c r="D11919" s="1156">
        <v>6.42</v>
      </c>
    </row>
    <row r="11920" spans="1:4" ht="11.85" hidden="1" customHeight="1" outlineLevel="5">
      <c r="A11920" s="1154" t="s">
        <v>18812</v>
      </c>
      <c r="B11920" s="1161" t="s">
        <v>18813</v>
      </c>
      <c r="C11920" s="1154" t="s">
        <v>763</v>
      </c>
      <c r="D11920" s="1156">
        <v>3.46</v>
      </c>
    </row>
    <row r="11921" spans="1:4" ht="11.85" hidden="1" customHeight="1" outlineLevel="5">
      <c r="A11921" s="1154"/>
      <c r="B11921" s="1161" t="s">
        <v>18814</v>
      </c>
      <c r="C11921" s="1154" t="s">
        <v>763</v>
      </c>
      <c r="D11921" s="1156">
        <v>4.97</v>
      </c>
    </row>
    <row r="11922" spans="1:4" ht="11.85" hidden="1" customHeight="1" outlineLevel="5">
      <c r="A11922" s="1154"/>
      <c r="B11922" s="1161" t="s">
        <v>18815</v>
      </c>
      <c r="C11922" s="1154" t="s">
        <v>763</v>
      </c>
      <c r="D11922" s="1156">
        <v>5.49</v>
      </c>
    </row>
    <row r="11923" spans="1:4" ht="11.85" hidden="1" customHeight="1" outlineLevel="4" collapsed="1">
      <c r="A11923" s="1140"/>
      <c r="B11923" s="1146" t="s">
        <v>18816</v>
      </c>
      <c r="C11923" s="1140"/>
      <c r="D11923" s="1141">
        <v>39.22</v>
      </c>
    </row>
    <row r="11924" spans="1:4" ht="11.85" hidden="1" customHeight="1" outlineLevel="5">
      <c r="A11924" s="1154"/>
      <c r="B11924" s="1161" t="s">
        <v>18817</v>
      </c>
      <c r="C11924" s="1154" t="s">
        <v>763</v>
      </c>
      <c r="D11924" s="1156">
        <v>22.51</v>
      </c>
    </row>
    <row r="11925" spans="1:4" ht="11.85" hidden="1" customHeight="1" outlineLevel="5">
      <c r="A11925" s="1154"/>
      <c r="B11925" s="1161" t="s">
        <v>18818</v>
      </c>
      <c r="C11925" s="1154" t="s">
        <v>763</v>
      </c>
      <c r="D11925" s="1156">
        <v>32.61</v>
      </c>
    </row>
    <row r="11926" spans="1:4" ht="11.85" hidden="1" customHeight="1" outlineLevel="5">
      <c r="A11926" s="1154"/>
      <c r="B11926" s="1161" t="s">
        <v>18819</v>
      </c>
      <c r="C11926" s="1154" t="s">
        <v>763</v>
      </c>
      <c r="D11926" s="1156">
        <v>23.62</v>
      </c>
    </row>
    <row r="11927" spans="1:4" ht="11.85" hidden="1" customHeight="1" outlineLevel="5">
      <c r="A11927" s="1154"/>
      <c r="B11927" s="1161" t="s">
        <v>18820</v>
      </c>
      <c r="C11927" s="1154" t="s">
        <v>763</v>
      </c>
      <c r="D11927" s="1156">
        <v>18.170000000000002</v>
      </c>
    </row>
    <row r="11928" spans="1:4" ht="11.85" hidden="1" customHeight="1" outlineLevel="5">
      <c r="A11928" s="1154"/>
      <c r="B11928" s="1161" t="s">
        <v>18821</v>
      </c>
      <c r="C11928" s="1154" t="s">
        <v>763</v>
      </c>
      <c r="D11928" s="1156">
        <v>39.22</v>
      </c>
    </row>
    <row r="11929" spans="1:4" ht="11.85" hidden="1" customHeight="1" outlineLevel="4" collapsed="1">
      <c r="A11929" s="1140"/>
      <c r="B11929" s="1146" t="s">
        <v>18822</v>
      </c>
      <c r="C11929" s="1140"/>
      <c r="D11929" s="1141">
        <v>22.6</v>
      </c>
    </row>
    <row r="11930" spans="1:4" ht="11.85" hidden="1" customHeight="1" outlineLevel="5">
      <c r="A11930" s="1154"/>
      <c r="B11930" s="1161" t="s">
        <v>18823</v>
      </c>
      <c r="C11930" s="1154" t="s">
        <v>763</v>
      </c>
      <c r="D11930" s="1156">
        <v>22.6</v>
      </c>
    </row>
    <row r="11931" spans="1:4" ht="11.85" hidden="1" customHeight="1" outlineLevel="5">
      <c r="A11931" s="1154"/>
      <c r="B11931" s="1161" t="s">
        <v>18824</v>
      </c>
      <c r="C11931" s="1154" t="s">
        <v>763</v>
      </c>
      <c r="D11931" s="1156">
        <v>21.88</v>
      </c>
    </row>
    <row r="11932" spans="1:4" ht="11.85" hidden="1" customHeight="1" outlineLevel="5">
      <c r="A11932" s="1154" t="s">
        <v>18825</v>
      </c>
      <c r="B11932" s="1161" t="s">
        <v>18826</v>
      </c>
      <c r="C11932" s="1154" t="s">
        <v>763</v>
      </c>
      <c r="D11932" s="1156">
        <v>5.45</v>
      </c>
    </row>
    <row r="11933" spans="1:4" ht="11.85" hidden="1" customHeight="1" outlineLevel="5">
      <c r="A11933" s="1154"/>
      <c r="B11933" s="1161" t="s">
        <v>18827</v>
      </c>
      <c r="C11933" s="1154" t="s">
        <v>763</v>
      </c>
      <c r="D11933" s="1156">
        <v>7.55</v>
      </c>
    </row>
    <row r="11934" spans="1:4" ht="11.85" hidden="1" customHeight="1" outlineLevel="5">
      <c r="A11934" s="1154" t="s">
        <v>18828</v>
      </c>
      <c r="B11934" s="1161" t="s">
        <v>18829</v>
      </c>
      <c r="C11934" s="1154" t="s">
        <v>763</v>
      </c>
      <c r="D11934" s="1156">
        <v>3.15</v>
      </c>
    </row>
    <row r="11935" spans="1:4" ht="11.85" hidden="1" customHeight="1" outlineLevel="5">
      <c r="A11935" s="1154"/>
      <c r="B11935" s="1161" t="s">
        <v>18830</v>
      </c>
      <c r="C11935" s="1154" t="s">
        <v>763</v>
      </c>
      <c r="D11935" s="1156">
        <v>5.37</v>
      </c>
    </row>
    <row r="11936" spans="1:4" ht="11.85" hidden="1" customHeight="1" outlineLevel="5">
      <c r="A11936" s="1154"/>
      <c r="B11936" s="1161" t="s">
        <v>18831</v>
      </c>
      <c r="C11936" s="1154" t="s">
        <v>763</v>
      </c>
      <c r="D11936" s="1156">
        <v>6.5</v>
      </c>
    </row>
    <row r="11937" spans="1:4" ht="11.85" hidden="1" customHeight="1" outlineLevel="5">
      <c r="A11937" s="1154" t="s">
        <v>18832</v>
      </c>
      <c r="B11937" s="1161" t="s">
        <v>18833</v>
      </c>
      <c r="C11937" s="1154" t="s">
        <v>763</v>
      </c>
      <c r="D11937" s="1156">
        <v>7.57</v>
      </c>
    </row>
    <row r="11938" spans="1:4" ht="11.85" hidden="1" customHeight="1" outlineLevel="5">
      <c r="A11938" s="1154"/>
      <c r="B11938" s="1161" t="s">
        <v>18834</v>
      </c>
      <c r="C11938" s="1154" t="s">
        <v>763</v>
      </c>
      <c r="D11938" s="1156">
        <v>8.42</v>
      </c>
    </row>
    <row r="11939" spans="1:4" ht="11.85" hidden="1" customHeight="1" outlineLevel="5">
      <c r="A11939" s="1154" t="s">
        <v>18835</v>
      </c>
      <c r="B11939" s="1161" t="s">
        <v>18836</v>
      </c>
      <c r="C11939" s="1154" t="s">
        <v>763</v>
      </c>
      <c r="D11939" s="1156">
        <v>11</v>
      </c>
    </row>
    <row r="11940" spans="1:4" ht="11.85" hidden="1" customHeight="1" outlineLevel="5">
      <c r="A11940" s="1154" t="s">
        <v>18837</v>
      </c>
      <c r="B11940" s="1161" t="s">
        <v>18838</v>
      </c>
      <c r="C11940" s="1154" t="s">
        <v>763</v>
      </c>
      <c r="D11940" s="1156">
        <v>12.6</v>
      </c>
    </row>
    <row r="11941" spans="1:4" ht="11.85" hidden="1" customHeight="1" outlineLevel="5">
      <c r="A11941" s="1154"/>
      <c r="B11941" s="1161" t="s">
        <v>18839</v>
      </c>
      <c r="C11941" s="1154" t="s">
        <v>763</v>
      </c>
      <c r="D11941" s="1156">
        <v>10.6</v>
      </c>
    </row>
    <row r="11942" spans="1:4" ht="11.85" hidden="1" customHeight="1" outlineLevel="5">
      <c r="A11942" s="1154" t="s">
        <v>18803</v>
      </c>
      <c r="B11942" s="1161" t="s">
        <v>18840</v>
      </c>
      <c r="C11942" s="1154" t="s">
        <v>763</v>
      </c>
      <c r="D11942" s="1156">
        <v>10.39</v>
      </c>
    </row>
    <row r="11943" spans="1:4" ht="11.85" hidden="1" customHeight="1" outlineLevel="5">
      <c r="A11943" s="1154" t="s">
        <v>18841</v>
      </c>
      <c r="B11943" s="1161" t="s">
        <v>18842</v>
      </c>
      <c r="C11943" s="1154" t="s">
        <v>763</v>
      </c>
      <c r="D11943" s="1156">
        <v>7.88</v>
      </c>
    </row>
    <row r="11944" spans="1:4" ht="11.85" hidden="1" customHeight="1" outlineLevel="5">
      <c r="A11944" s="1154" t="s">
        <v>18843</v>
      </c>
      <c r="B11944" s="1161" t="s">
        <v>18844</v>
      </c>
      <c r="C11944" s="1154" t="s">
        <v>763</v>
      </c>
      <c r="D11944" s="1156">
        <v>9.33</v>
      </c>
    </row>
    <row r="11945" spans="1:4" ht="11.85" hidden="1" customHeight="1" outlineLevel="4" collapsed="1">
      <c r="A11945" s="1140"/>
      <c r="B11945" s="1146" t="s">
        <v>18845</v>
      </c>
      <c r="C11945" s="1140"/>
      <c r="D11945" s="1141">
        <v>21.39</v>
      </c>
    </row>
    <row r="11946" spans="1:4" ht="11.85" hidden="1" customHeight="1" outlineLevel="5">
      <c r="A11946" s="1154" t="s">
        <v>18846</v>
      </c>
      <c r="B11946" s="1161" t="s">
        <v>18847</v>
      </c>
      <c r="C11946" s="1154" t="s">
        <v>763</v>
      </c>
      <c r="D11946" s="1156">
        <v>5.56</v>
      </c>
    </row>
    <row r="11947" spans="1:4" ht="11.85" hidden="1" customHeight="1" outlineLevel="5">
      <c r="A11947" s="1154"/>
      <c r="B11947" s="1161" t="s">
        <v>18848</v>
      </c>
      <c r="C11947" s="1154" t="s">
        <v>763</v>
      </c>
      <c r="D11947" s="1156">
        <v>7.06</v>
      </c>
    </row>
    <row r="11948" spans="1:4" ht="11.85" hidden="1" customHeight="1" outlineLevel="5">
      <c r="A11948" s="1154" t="s">
        <v>18849</v>
      </c>
      <c r="B11948" s="1161" t="s">
        <v>18850</v>
      </c>
      <c r="C11948" s="1154" t="s">
        <v>763</v>
      </c>
      <c r="D11948" s="1156">
        <v>14.29</v>
      </c>
    </row>
    <row r="11949" spans="1:4" ht="11.85" hidden="1" customHeight="1" outlineLevel="5">
      <c r="A11949" s="1154"/>
      <c r="B11949" s="1161" t="s">
        <v>18851</v>
      </c>
      <c r="C11949" s="1154" t="s">
        <v>763</v>
      </c>
      <c r="D11949" s="1156">
        <v>17.34</v>
      </c>
    </row>
    <row r="11950" spans="1:4" ht="11.85" hidden="1" customHeight="1" outlineLevel="5">
      <c r="A11950" s="1154"/>
      <c r="B11950" s="1161" t="s">
        <v>18852</v>
      </c>
      <c r="C11950" s="1154" t="s">
        <v>763</v>
      </c>
      <c r="D11950" s="1156">
        <v>10.7</v>
      </c>
    </row>
    <row r="11951" spans="1:4" ht="11.85" hidden="1" customHeight="1" outlineLevel="5">
      <c r="A11951" s="1154"/>
      <c r="B11951" s="1161" t="s">
        <v>18853</v>
      </c>
      <c r="C11951" s="1154" t="s">
        <v>763</v>
      </c>
      <c r="D11951" s="1156">
        <v>21.39</v>
      </c>
    </row>
    <row r="11952" spans="1:4" ht="11.85" hidden="1" customHeight="1" outlineLevel="5">
      <c r="A11952" s="1154" t="s">
        <v>18854</v>
      </c>
      <c r="B11952" s="1161" t="s">
        <v>18855</v>
      </c>
      <c r="C11952" s="1154" t="s">
        <v>763</v>
      </c>
      <c r="D11952" s="1156">
        <v>12.25</v>
      </c>
    </row>
    <row r="11953" spans="1:4" ht="11.85" hidden="1" customHeight="1" outlineLevel="5">
      <c r="A11953" s="1154"/>
      <c r="B11953" s="1161" t="s">
        <v>18856</v>
      </c>
      <c r="C11953" s="1154" t="s">
        <v>763</v>
      </c>
      <c r="D11953" s="1156">
        <v>14.76</v>
      </c>
    </row>
    <row r="11954" spans="1:4" ht="11.85" hidden="1" customHeight="1" outlineLevel="4" collapsed="1">
      <c r="A11954" s="1140"/>
      <c r="B11954" s="1146" t="s">
        <v>18857</v>
      </c>
      <c r="C11954" s="1140"/>
      <c r="D11954" s="1141">
        <v>15.03</v>
      </c>
    </row>
    <row r="11955" spans="1:4" ht="11.85" hidden="1" customHeight="1" outlineLevel="5">
      <c r="A11955" s="1154" t="s">
        <v>18858</v>
      </c>
      <c r="B11955" s="1161" t="s">
        <v>18859</v>
      </c>
      <c r="C11955" s="1154" t="s">
        <v>763</v>
      </c>
      <c r="D11955" s="1156">
        <v>4.91</v>
      </c>
    </row>
    <row r="11956" spans="1:4" ht="11.85" hidden="1" customHeight="1" outlineLevel="5">
      <c r="A11956" s="1154"/>
      <c r="B11956" s="1161" t="s">
        <v>18860</v>
      </c>
      <c r="C11956" s="1154" t="s">
        <v>763</v>
      </c>
      <c r="D11956" s="1156">
        <v>6.86</v>
      </c>
    </row>
    <row r="11957" spans="1:4" ht="11.85" hidden="1" customHeight="1" outlineLevel="5">
      <c r="A11957" s="1154"/>
      <c r="B11957" s="1161" t="s">
        <v>18861</v>
      </c>
      <c r="C11957" s="1154" t="s">
        <v>763</v>
      </c>
      <c r="D11957" s="1156">
        <v>15.03</v>
      </c>
    </row>
    <row r="11958" spans="1:4" ht="11.85" hidden="1" customHeight="1" outlineLevel="2" collapsed="1">
      <c r="A11958" s="1140"/>
      <c r="B11958" s="1143" t="s">
        <v>18862</v>
      </c>
      <c r="C11958" s="1140"/>
      <c r="D11958" s="1141">
        <v>7.98</v>
      </c>
    </row>
    <row r="11959" spans="1:4" ht="11.85" hidden="1" customHeight="1" outlineLevel="3" collapsed="1">
      <c r="A11959" s="1140"/>
      <c r="B11959" s="1145" t="s">
        <v>1402</v>
      </c>
      <c r="C11959" s="1140"/>
      <c r="D11959" s="1141">
        <v>7.98</v>
      </c>
    </row>
    <row r="11960" spans="1:4" ht="11.85" hidden="1" customHeight="1" outlineLevel="4">
      <c r="A11960" s="1160">
        <v>232</v>
      </c>
      <c r="B11960" s="1159" t="s">
        <v>18863</v>
      </c>
      <c r="C11960" s="1154" t="s">
        <v>763</v>
      </c>
      <c r="D11960" s="1156">
        <v>7.98</v>
      </c>
    </row>
    <row r="11961" spans="1:4" ht="11.85" hidden="1" customHeight="1" outlineLevel="3" collapsed="1">
      <c r="A11961" s="1140"/>
      <c r="B11961" s="1145" t="s">
        <v>1299</v>
      </c>
      <c r="C11961" s="1140"/>
      <c r="D11961" s="1141">
        <v>1.34</v>
      </c>
    </row>
    <row r="11962" spans="1:4" ht="11.85" hidden="1" customHeight="1" outlineLevel="4">
      <c r="A11962" s="1160">
        <v>1056</v>
      </c>
      <c r="B11962" s="1159" t="s">
        <v>18864</v>
      </c>
      <c r="C11962" s="1154" t="s">
        <v>763</v>
      </c>
      <c r="D11962" s="1156">
        <v>1.34</v>
      </c>
    </row>
    <row r="11963" spans="1:4" ht="11.85" hidden="1" customHeight="1" outlineLevel="4">
      <c r="A11963" s="1160">
        <v>1058</v>
      </c>
      <c r="B11963" s="1159" t="s">
        <v>18865</v>
      </c>
      <c r="C11963" s="1154" t="s">
        <v>763</v>
      </c>
      <c r="D11963" s="1156">
        <v>1.1399999999999999</v>
      </c>
    </row>
    <row r="11964" spans="1:4" ht="11.85" hidden="1" customHeight="1" outlineLevel="3" collapsed="1">
      <c r="A11964" s="1140"/>
      <c r="B11964" s="1145" t="s">
        <v>1425</v>
      </c>
      <c r="C11964" s="1140"/>
      <c r="D11964" s="1141">
        <v>3.74</v>
      </c>
    </row>
    <row r="11965" spans="1:4" ht="11.85" hidden="1" customHeight="1" outlineLevel="4" collapsed="1">
      <c r="A11965" s="1140"/>
      <c r="B11965" s="1151">
        <v>1000</v>
      </c>
      <c r="C11965" s="1140"/>
      <c r="D11965" s="1141">
        <v>1.28</v>
      </c>
    </row>
    <row r="11966" spans="1:4" ht="11.85" hidden="1" customHeight="1" outlineLevel="5">
      <c r="A11966" s="1160">
        <v>1057</v>
      </c>
      <c r="B11966" s="1161" t="s">
        <v>18866</v>
      </c>
      <c r="C11966" s="1154" t="s">
        <v>763</v>
      </c>
      <c r="D11966" s="1156">
        <v>1.28</v>
      </c>
    </row>
    <row r="11967" spans="1:4" ht="11.85" hidden="1" customHeight="1" outlineLevel="5">
      <c r="A11967" s="1154" t="s">
        <v>18867</v>
      </c>
      <c r="B11967" s="1161" t="s">
        <v>18868</v>
      </c>
      <c r="C11967" s="1154" t="s">
        <v>763</v>
      </c>
      <c r="D11967" s="1156">
        <v>0.88</v>
      </c>
    </row>
    <row r="11968" spans="1:4" ht="11.85" hidden="1" customHeight="1" outlineLevel="4" collapsed="1">
      <c r="A11968" s="1140"/>
      <c r="B11968" s="1151">
        <v>3000</v>
      </c>
      <c r="C11968" s="1140"/>
      <c r="D11968" s="1141">
        <v>3.74</v>
      </c>
    </row>
    <row r="11969" spans="1:4" ht="11.85" hidden="1" customHeight="1" outlineLevel="5">
      <c r="A11969" s="1154" t="s">
        <v>18869</v>
      </c>
      <c r="B11969" s="1161" t="s">
        <v>18870</v>
      </c>
      <c r="C11969" s="1154" t="s">
        <v>763</v>
      </c>
      <c r="D11969" s="1156">
        <v>2.2999999999999998</v>
      </c>
    </row>
    <row r="11970" spans="1:4" ht="11.85" hidden="1" customHeight="1" outlineLevel="5">
      <c r="A11970" s="1154" t="s">
        <v>18869</v>
      </c>
      <c r="B11970" s="1161" t="s">
        <v>18871</v>
      </c>
      <c r="C11970" s="1154" t="s">
        <v>763</v>
      </c>
      <c r="D11970" s="1156">
        <v>2.1800000000000002</v>
      </c>
    </row>
    <row r="11971" spans="1:4" ht="11.85" hidden="1" customHeight="1" outlineLevel="5">
      <c r="A11971" s="1154" t="s">
        <v>18872</v>
      </c>
      <c r="B11971" s="1161" t="s">
        <v>18873</v>
      </c>
      <c r="C11971" s="1154" t="s">
        <v>763</v>
      </c>
      <c r="D11971" s="1156">
        <v>3.74</v>
      </c>
    </row>
    <row r="11972" spans="1:4" ht="11.85" hidden="1" customHeight="1" outlineLevel="5">
      <c r="A11972" s="1154" t="s">
        <v>18874</v>
      </c>
      <c r="B11972" s="1161" t="s">
        <v>18875</v>
      </c>
      <c r="C11972" s="1154" t="s">
        <v>763</v>
      </c>
      <c r="D11972" s="1156">
        <v>1.95</v>
      </c>
    </row>
    <row r="11973" spans="1:4" ht="11.85" hidden="1" customHeight="1" outlineLevel="4" collapsed="1">
      <c r="A11973" s="1140"/>
      <c r="B11973" s="1151">
        <v>600</v>
      </c>
      <c r="C11973" s="1140"/>
      <c r="D11973" s="1141">
        <v>0.83</v>
      </c>
    </row>
    <row r="11974" spans="1:4" ht="11.85" hidden="1" customHeight="1" outlineLevel="5">
      <c r="A11974" s="1160">
        <v>1059</v>
      </c>
      <c r="B11974" s="1161" t="s">
        <v>18876</v>
      </c>
      <c r="C11974" s="1154" t="s">
        <v>763</v>
      </c>
      <c r="D11974" s="1156">
        <v>0.83</v>
      </c>
    </row>
    <row r="11975" spans="1:4" ht="11.85" hidden="1" customHeight="1" outlineLevel="5">
      <c r="A11975" s="1154" t="s">
        <v>18877</v>
      </c>
      <c r="B11975" s="1161" t="s">
        <v>18878</v>
      </c>
      <c r="C11975" s="1154" t="s">
        <v>763</v>
      </c>
      <c r="D11975" s="1156">
        <v>0.77</v>
      </c>
    </row>
    <row r="11976" spans="1:4" ht="11.85" hidden="1" customHeight="1" outlineLevel="1" collapsed="1">
      <c r="A11976" s="1140"/>
      <c r="B11976" s="1142" t="s">
        <v>18879</v>
      </c>
      <c r="C11976" s="1140"/>
      <c r="D11976" s="1141">
        <v>12.21</v>
      </c>
    </row>
    <row r="11977" spans="1:4" ht="11.85" hidden="1" customHeight="1" outlineLevel="2" collapsed="1">
      <c r="A11977" s="1140"/>
      <c r="B11977" s="1143" t="s">
        <v>18880</v>
      </c>
      <c r="C11977" s="1140"/>
      <c r="D11977" s="1141">
        <v>12.21</v>
      </c>
    </row>
    <row r="11978" spans="1:4" ht="11.85" hidden="1" customHeight="1" outlineLevel="3">
      <c r="A11978" s="1154" t="s">
        <v>18881</v>
      </c>
      <c r="B11978" s="1158" t="s">
        <v>18882</v>
      </c>
      <c r="C11978" s="1154" t="s">
        <v>763</v>
      </c>
      <c r="D11978" s="1156">
        <v>1.0900000000000001</v>
      </c>
    </row>
    <row r="11979" spans="1:4" ht="11.85" hidden="1" customHeight="1" outlineLevel="3">
      <c r="A11979" s="1154" t="s">
        <v>18883</v>
      </c>
      <c r="B11979" s="1158" t="s">
        <v>18884</v>
      </c>
      <c r="C11979" s="1154" t="s">
        <v>763</v>
      </c>
      <c r="D11979" s="1156">
        <v>1.19</v>
      </c>
    </row>
    <row r="11980" spans="1:4" ht="11.85" hidden="1" customHeight="1" outlineLevel="3">
      <c r="A11980" s="1154" t="s">
        <v>18885</v>
      </c>
      <c r="B11980" s="1158" t="s">
        <v>18886</v>
      </c>
      <c r="C11980" s="1154" t="s">
        <v>763</v>
      </c>
      <c r="D11980" s="1156">
        <v>1.02</v>
      </c>
    </row>
    <row r="11981" spans="1:4" ht="11.85" hidden="1" customHeight="1" outlineLevel="3">
      <c r="A11981" s="1154" t="s">
        <v>18887</v>
      </c>
      <c r="B11981" s="1158" t="s">
        <v>18888</v>
      </c>
      <c r="C11981" s="1154" t="s">
        <v>763</v>
      </c>
      <c r="D11981" s="1156">
        <v>0.9</v>
      </c>
    </row>
    <row r="11982" spans="1:4" ht="11.85" hidden="1" customHeight="1" outlineLevel="3">
      <c r="A11982" s="1154" t="s">
        <v>18889</v>
      </c>
      <c r="B11982" s="1158" t="s">
        <v>18890</v>
      </c>
      <c r="C11982" s="1154" t="s">
        <v>763</v>
      </c>
      <c r="D11982" s="1156">
        <v>0.93</v>
      </c>
    </row>
    <row r="11983" spans="1:4" ht="11.85" hidden="1" customHeight="1" outlineLevel="3">
      <c r="A11983" s="1154" t="s">
        <v>18891</v>
      </c>
      <c r="B11983" s="1158" t="s">
        <v>18892</v>
      </c>
      <c r="C11983" s="1154" t="s">
        <v>763</v>
      </c>
      <c r="D11983" s="1156">
        <v>0.9</v>
      </c>
    </row>
    <row r="11984" spans="1:4" ht="11.85" hidden="1" customHeight="1" outlineLevel="3">
      <c r="A11984" s="1154" t="s">
        <v>18893</v>
      </c>
      <c r="B11984" s="1158" t="s">
        <v>18894</v>
      </c>
      <c r="C11984" s="1154" t="s">
        <v>763</v>
      </c>
      <c r="D11984" s="1156">
        <v>1</v>
      </c>
    </row>
    <row r="11985" spans="1:4" ht="11.85" hidden="1" customHeight="1" outlineLevel="3">
      <c r="A11985" s="1154" t="s">
        <v>18895</v>
      </c>
      <c r="B11985" s="1158" t="s">
        <v>18896</v>
      </c>
      <c r="C11985" s="1154" t="s">
        <v>763</v>
      </c>
      <c r="D11985" s="1156">
        <v>0.95</v>
      </c>
    </row>
    <row r="11986" spans="1:4" ht="11.85" hidden="1" customHeight="1" outlineLevel="3">
      <c r="A11986" s="1154" t="s">
        <v>18897</v>
      </c>
      <c r="B11986" s="1158" t="s">
        <v>18898</v>
      </c>
      <c r="C11986" s="1154" t="s">
        <v>763</v>
      </c>
      <c r="D11986" s="1156">
        <v>1.45</v>
      </c>
    </row>
    <row r="11987" spans="1:4" ht="11.85" hidden="1" customHeight="1" outlineLevel="3">
      <c r="A11987" s="1154"/>
      <c r="B11987" s="1158" t="s">
        <v>18899</v>
      </c>
      <c r="C11987" s="1154" t="s">
        <v>763</v>
      </c>
      <c r="D11987" s="1156">
        <v>0.14000000000000001</v>
      </c>
    </row>
    <row r="11988" spans="1:4" ht="11.85" hidden="1" customHeight="1" outlineLevel="3">
      <c r="A11988" s="1154" t="s">
        <v>18900</v>
      </c>
      <c r="B11988" s="1158" t="s">
        <v>18901</v>
      </c>
      <c r="C11988" s="1154" t="s">
        <v>763</v>
      </c>
      <c r="D11988" s="1156">
        <v>0.08</v>
      </c>
    </row>
    <row r="11989" spans="1:4" ht="11.85" hidden="1" customHeight="1" outlineLevel="3">
      <c r="A11989" s="1154" t="s">
        <v>18902</v>
      </c>
      <c r="B11989" s="1158" t="s">
        <v>18903</v>
      </c>
      <c r="C11989" s="1154" t="s">
        <v>763</v>
      </c>
      <c r="D11989" s="1156">
        <v>7.0000000000000007E-2</v>
      </c>
    </row>
    <row r="11990" spans="1:4" ht="11.85" hidden="1" customHeight="1" outlineLevel="3">
      <c r="A11990" s="1154" t="s">
        <v>18904</v>
      </c>
      <c r="B11990" s="1158" t="s">
        <v>18905</v>
      </c>
      <c r="C11990" s="1154" t="s">
        <v>763</v>
      </c>
      <c r="D11990" s="1156">
        <v>0.06</v>
      </c>
    </row>
    <row r="11991" spans="1:4" ht="11.85" hidden="1" customHeight="1" outlineLevel="3">
      <c r="A11991" s="1154" t="s">
        <v>18906</v>
      </c>
      <c r="B11991" s="1158" t="s">
        <v>18907</v>
      </c>
      <c r="C11991" s="1154" t="s">
        <v>763</v>
      </c>
      <c r="D11991" s="1156">
        <v>0.52</v>
      </c>
    </row>
    <row r="11992" spans="1:4" ht="11.85" hidden="1" customHeight="1" outlineLevel="3">
      <c r="A11992" s="1154" t="s">
        <v>18908</v>
      </c>
      <c r="B11992" s="1158" t="s">
        <v>18909</v>
      </c>
      <c r="C11992" s="1154" t="s">
        <v>763</v>
      </c>
      <c r="D11992" s="1156">
        <v>0.14000000000000001</v>
      </c>
    </row>
    <row r="11993" spans="1:4" ht="11.85" hidden="1" customHeight="1" outlineLevel="3">
      <c r="A11993" s="1154" t="s">
        <v>18908</v>
      </c>
      <c r="B11993" s="1158" t="s">
        <v>18910</v>
      </c>
      <c r="C11993" s="1154" t="s">
        <v>763</v>
      </c>
      <c r="D11993" s="1156">
        <v>0.09</v>
      </c>
    </row>
    <row r="11994" spans="1:4" ht="11.85" hidden="1" customHeight="1" outlineLevel="3">
      <c r="A11994" s="1154"/>
      <c r="B11994" s="1158" t="s">
        <v>18911</v>
      </c>
      <c r="C11994" s="1154" t="s">
        <v>763</v>
      </c>
      <c r="D11994" s="1156">
        <v>0.13</v>
      </c>
    </row>
    <row r="11995" spans="1:4" ht="11.85" hidden="1" customHeight="1" outlineLevel="3">
      <c r="A11995" s="1154"/>
      <c r="B11995" s="1158" t="s">
        <v>18912</v>
      </c>
      <c r="C11995" s="1154" t="s">
        <v>763</v>
      </c>
      <c r="D11995" s="1156">
        <v>4.75</v>
      </c>
    </row>
    <row r="11996" spans="1:4" ht="11.85" hidden="1" customHeight="1" outlineLevel="3">
      <c r="A11996" s="1154"/>
      <c r="B11996" s="1158" t="s">
        <v>18913</v>
      </c>
      <c r="C11996" s="1154" t="s">
        <v>763</v>
      </c>
      <c r="D11996" s="1156">
        <v>1.36</v>
      </c>
    </row>
    <row r="11997" spans="1:4" ht="11.85" hidden="1" customHeight="1" outlineLevel="3">
      <c r="A11997" s="1154" t="s">
        <v>18914</v>
      </c>
      <c r="B11997" s="1158" t="s">
        <v>18915</v>
      </c>
      <c r="C11997" s="1154" t="s">
        <v>763</v>
      </c>
      <c r="D11997" s="1156">
        <v>0.15</v>
      </c>
    </row>
    <row r="11998" spans="1:4" ht="11.85" hidden="1" customHeight="1" outlineLevel="3">
      <c r="A11998" s="1154" t="s">
        <v>18916</v>
      </c>
      <c r="B11998" s="1158" t="s">
        <v>18917</v>
      </c>
      <c r="C11998" s="1154" t="s">
        <v>763</v>
      </c>
      <c r="D11998" s="1156">
        <v>0.22</v>
      </c>
    </row>
    <row r="11999" spans="1:4" ht="11.85" hidden="1" customHeight="1" outlineLevel="3">
      <c r="A11999" s="1154" t="s">
        <v>18918</v>
      </c>
      <c r="B11999" s="1158" t="s">
        <v>18919</v>
      </c>
      <c r="C11999" s="1154" t="s">
        <v>763</v>
      </c>
      <c r="D11999" s="1156">
        <v>0.2</v>
      </c>
    </row>
    <row r="12000" spans="1:4" ht="11.85" hidden="1" customHeight="1" outlineLevel="3">
      <c r="A12000" s="1154"/>
      <c r="B12000" s="1158" t="s">
        <v>18920</v>
      </c>
      <c r="C12000" s="1154" t="s">
        <v>763</v>
      </c>
      <c r="D12000" s="1156">
        <v>1.08</v>
      </c>
    </row>
    <row r="12001" spans="1:4" ht="11.85" hidden="1" customHeight="1" outlineLevel="3">
      <c r="A12001" s="1154"/>
      <c r="B12001" s="1158" t="s">
        <v>18921</v>
      </c>
      <c r="C12001" s="1154" t="s">
        <v>763</v>
      </c>
      <c r="D12001" s="1156">
        <v>4.03</v>
      </c>
    </row>
    <row r="12002" spans="1:4" ht="11.85" hidden="1" customHeight="1" outlineLevel="3">
      <c r="A12002" s="1154" t="s">
        <v>18922</v>
      </c>
      <c r="B12002" s="1158" t="s">
        <v>18923</v>
      </c>
      <c r="C12002" s="1154" t="s">
        <v>763</v>
      </c>
      <c r="D12002" s="1156">
        <v>0.41</v>
      </c>
    </row>
    <row r="12003" spans="1:4" ht="11.85" hidden="1" customHeight="1" outlineLevel="3">
      <c r="A12003" s="1154"/>
      <c r="B12003" s="1158" t="s">
        <v>18924</v>
      </c>
      <c r="C12003" s="1154" t="s">
        <v>763</v>
      </c>
      <c r="D12003" s="1156">
        <v>9.84</v>
      </c>
    </row>
    <row r="12004" spans="1:4" ht="11.85" hidden="1" customHeight="1" outlineLevel="3">
      <c r="A12004" s="1154"/>
      <c r="B12004" s="1158" t="s">
        <v>18925</v>
      </c>
      <c r="C12004" s="1154" t="s">
        <v>763</v>
      </c>
      <c r="D12004" s="1156">
        <v>12.21</v>
      </c>
    </row>
    <row r="12005" spans="1:4" ht="11.85" hidden="1" customHeight="1" outlineLevel="3">
      <c r="A12005" s="1154"/>
      <c r="B12005" s="1158" t="s">
        <v>18926</v>
      </c>
      <c r="C12005" s="1154" t="s">
        <v>763</v>
      </c>
      <c r="D12005" s="1156">
        <v>6.64</v>
      </c>
    </row>
    <row r="12006" spans="1:4" ht="11.85" hidden="1" customHeight="1" outlineLevel="3">
      <c r="A12006" s="1154"/>
      <c r="B12006" s="1158" t="s">
        <v>18927</v>
      </c>
      <c r="C12006" s="1154" t="s">
        <v>763</v>
      </c>
      <c r="D12006" s="1156">
        <v>9.93</v>
      </c>
    </row>
    <row r="12007" spans="1:4" ht="11.85" hidden="1" customHeight="1" outlineLevel="3">
      <c r="A12007" s="1154" t="s">
        <v>18928</v>
      </c>
      <c r="B12007" s="1158" t="s">
        <v>18929</v>
      </c>
      <c r="C12007" s="1154" t="s">
        <v>763</v>
      </c>
      <c r="D12007" s="1156">
        <v>1.79</v>
      </c>
    </row>
    <row r="12008" spans="1:4" ht="11.85" hidden="1" customHeight="1" outlineLevel="3">
      <c r="A12008" s="1154" t="s">
        <v>18930</v>
      </c>
      <c r="B12008" s="1158" t="s">
        <v>18931</v>
      </c>
      <c r="C12008" s="1154" t="s">
        <v>763</v>
      </c>
      <c r="D12008" s="1156">
        <v>0.14000000000000001</v>
      </c>
    </row>
    <row r="12009" spans="1:4" ht="11.85" hidden="1" customHeight="1" outlineLevel="3">
      <c r="A12009" s="1154"/>
      <c r="B12009" s="1158" t="s">
        <v>18932</v>
      </c>
      <c r="C12009" s="1154" t="s">
        <v>763</v>
      </c>
      <c r="D12009" s="1156">
        <v>0.14000000000000001</v>
      </c>
    </row>
    <row r="12010" spans="1:4" ht="11.85" hidden="1" customHeight="1" outlineLevel="3">
      <c r="A12010" s="1154" t="s">
        <v>18933</v>
      </c>
      <c r="B12010" s="1158" t="s">
        <v>18934</v>
      </c>
      <c r="C12010" s="1154" t="s">
        <v>763</v>
      </c>
      <c r="D12010" s="1156">
        <v>0.12</v>
      </c>
    </row>
    <row r="12011" spans="1:4" ht="11.85" hidden="1" customHeight="1" outlineLevel="3">
      <c r="A12011" s="1154"/>
      <c r="B12011" s="1158" t="s">
        <v>18935</v>
      </c>
      <c r="C12011" s="1154" t="s">
        <v>763</v>
      </c>
      <c r="D12011" s="1156">
        <v>6.12</v>
      </c>
    </row>
    <row r="12012" spans="1:4" ht="11.85" hidden="1" customHeight="1" outlineLevel="3">
      <c r="A12012" s="1154"/>
      <c r="B12012" s="1158" t="s">
        <v>18936</v>
      </c>
      <c r="C12012" s="1154" t="s">
        <v>763</v>
      </c>
      <c r="D12012" s="1156">
        <v>6.11</v>
      </c>
    </row>
    <row r="12013" spans="1:4" ht="11.85" hidden="1" customHeight="1" outlineLevel="3">
      <c r="A12013" s="1154" t="s">
        <v>18937</v>
      </c>
      <c r="B12013" s="1158" t="s">
        <v>18938</v>
      </c>
      <c r="C12013" s="1154" t="s">
        <v>763</v>
      </c>
      <c r="D12013" s="1156">
        <v>0.14000000000000001</v>
      </c>
    </row>
    <row r="12014" spans="1:4" ht="11.85" hidden="1" customHeight="1" outlineLevel="3">
      <c r="A12014" s="1154" t="s">
        <v>18939</v>
      </c>
      <c r="B12014" s="1158" t="s">
        <v>18940</v>
      </c>
      <c r="C12014" s="1154" t="s">
        <v>763</v>
      </c>
      <c r="D12014" s="1156">
        <v>0.84</v>
      </c>
    </row>
    <row r="12015" spans="1:4" ht="11.85" hidden="1" customHeight="1" outlineLevel="3">
      <c r="A12015" s="1154" t="s">
        <v>18941</v>
      </c>
      <c r="B12015" s="1158" t="s">
        <v>18942</v>
      </c>
      <c r="C12015" s="1154" t="s">
        <v>763</v>
      </c>
      <c r="D12015" s="1156">
        <v>0.73</v>
      </c>
    </row>
    <row r="12016" spans="1:4" ht="11.85" hidden="1" customHeight="1" outlineLevel="3">
      <c r="A12016" s="1154" t="s">
        <v>18943</v>
      </c>
      <c r="B12016" s="1158" t="s">
        <v>18944</v>
      </c>
      <c r="C12016" s="1154" t="s">
        <v>763</v>
      </c>
      <c r="D12016" s="1156">
        <v>1.48</v>
      </c>
    </row>
    <row r="12017" spans="1:4" ht="11.85" hidden="1" customHeight="1" outlineLevel="3">
      <c r="A12017" s="1154" t="s">
        <v>18945</v>
      </c>
      <c r="B12017" s="1158" t="s">
        <v>18946</v>
      </c>
      <c r="C12017" s="1154" t="s">
        <v>763</v>
      </c>
      <c r="D12017" s="1156">
        <v>1.34</v>
      </c>
    </row>
    <row r="12018" spans="1:4" ht="11.85" hidden="1" customHeight="1" outlineLevel="3">
      <c r="A12018" s="1154" t="s">
        <v>18947</v>
      </c>
      <c r="B12018" s="1158" t="s">
        <v>18948</v>
      </c>
      <c r="C12018" s="1154" t="s">
        <v>763</v>
      </c>
      <c r="D12018" s="1156">
        <v>0.05</v>
      </c>
    </row>
    <row r="12019" spans="1:4" ht="11.85" hidden="1" customHeight="1" outlineLevel="3">
      <c r="A12019" s="1154" t="s">
        <v>18949</v>
      </c>
      <c r="B12019" s="1158" t="s">
        <v>18950</v>
      </c>
      <c r="C12019" s="1154" t="s">
        <v>2156</v>
      </c>
      <c r="D12019" s="1156">
        <v>1.34</v>
      </c>
    </row>
    <row r="12020" spans="1:4" ht="11.85" hidden="1" customHeight="1" outlineLevel="3">
      <c r="A12020" s="1154" t="s">
        <v>18951</v>
      </c>
      <c r="B12020" s="1158" t="s">
        <v>18952</v>
      </c>
      <c r="C12020" s="1154" t="s">
        <v>763</v>
      </c>
      <c r="D12020" s="1156">
        <v>0.91</v>
      </c>
    </row>
    <row r="12021" spans="1:4" ht="11.85" hidden="1" customHeight="1" outlineLevel="3">
      <c r="A12021" s="1154" t="s">
        <v>18953</v>
      </c>
      <c r="B12021" s="1158" t="s">
        <v>18954</v>
      </c>
      <c r="C12021" s="1154" t="s">
        <v>763</v>
      </c>
      <c r="D12021" s="1156">
        <v>0.83</v>
      </c>
    </row>
    <row r="12022" spans="1:4" ht="11.85" hidden="1" customHeight="1" outlineLevel="3">
      <c r="A12022" s="1154" t="s">
        <v>18955</v>
      </c>
      <c r="B12022" s="1158" t="s">
        <v>18956</v>
      </c>
      <c r="C12022" s="1154" t="s">
        <v>763</v>
      </c>
      <c r="D12022" s="1156">
        <v>0.83</v>
      </c>
    </row>
    <row r="12023" spans="1:4" ht="11.85" hidden="1" customHeight="1" outlineLevel="3">
      <c r="A12023" s="1154" t="s">
        <v>18957</v>
      </c>
      <c r="B12023" s="1158" t="s">
        <v>18958</v>
      </c>
      <c r="C12023" s="1154" t="s">
        <v>763</v>
      </c>
      <c r="D12023" s="1156">
        <v>0.76</v>
      </c>
    </row>
    <row r="12024" spans="1:4" ht="11.85" hidden="1" customHeight="1" outlineLevel="3">
      <c r="A12024" s="1154" t="s">
        <v>18959</v>
      </c>
      <c r="B12024" s="1158" t="s">
        <v>18960</v>
      </c>
      <c r="C12024" s="1154" t="s">
        <v>763</v>
      </c>
      <c r="D12024" s="1156">
        <v>2.0699999999999998</v>
      </c>
    </row>
    <row r="12025" spans="1:4" ht="11.85" hidden="1" customHeight="1" outlineLevel="3">
      <c r="A12025" s="1154" t="s">
        <v>18961</v>
      </c>
      <c r="B12025" s="1158" t="s">
        <v>18962</v>
      </c>
      <c r="C12025" s="1154" t="s">
        <v>763</v>
      </c>
      <c r="D12025" s="1156">
        <v>1.59</v>
      </c>
    </row>
    <row r="12026" spans="1:4" ht="11.85" hidden="1" customHeight="1" outlineLevel="3">
      <c r="A12026" s="1154" t="s">
        <v>18963</v>
      </c>
      <c r="B12026" s="1158" t="s">
        <v>18964</v>
      </c>
      <c r="C12026" s="1154" t="s">
        <v>763</v>
      </c>
      <c r="D12026" s="1156">
        <v>2.75</v>
      </c>
    </row>
    <row r="12027" spans="1:4" ht="11.85" hidden="1" customHeight="1" outlineLevel="3">
      <c r="A12027" s="1154" t="s">
        <v>18965</v>
      </c>
      <c r="B12027" s="1158" t="s">
        <v>18966</v>
      </c>
      <c r="C12027" s="1154" t="s">
        <v>763</v>
      </c>
      <c r="D12027" s="1156">
        <v>2.21</v>
      </c>
    </row>
    <row r="12028" spans="1:4" ht="11.85" hidden="1" customHeight="1" outlineLevel="3">
      <c r="A12028" s="1154" t="s">
        <v>18967</v>
      </c>
      <c r="B12028" s="1158" t="s">
        <v>18968</v>
      </c>
      <c r="C12028" s="1154" t="s">
        <v>763</v>
      </c>
      <c r="D12028" s="1156">
        <v>3.02</v>
      </c>
    </row>
    <row r="12029" spans="1:4" ht="11.85" hidden="1" customHeight="1" outlineLevel="3">
      <c r="A12029" s="1154" t="s">
        <v>18969</v>
      </c>
      <c r="B12029" s="1158" t="s">
        <v>18970</v>
      </c>
      <c r="C12029" s="1154" t="s">
        <v>763</v>
      </c>
      <c r="D12029" s="1156">
        <v>0.32</v>
      </c>
    </row>
    <row r="12030" spans="1:4" ht="11.85" hidden="1" customHeight="1" outlineLevel="3">
      <c r="A12030" s="1154" t="s">
        <v>18971</v>
      </c>
      <c r="B12030" s="1158" t="s">
        <v>18972</v>
      </c>
      <c r="C12030" s="1154" t="s">
        <v>763</v>
      </c>
      <c r="D12030" s="1156">
        <v>0.3</v>
      </c>
    </row>
    <row r="12031" spans="1:4" ht="11.85" hidden="1" customHeight="1" outlineLevel="3">
      <c r="A12031" s="1154" t="s">
        <v>18973</v>
      </c>
      <c r="B12031" s="1158" t="s">
        <v>18974</v>
      </c>
      <c r="C12031" s="1154" t="s">
        <v>763</v>
      </c>
      <c r="D12031" s="1156">
        <v>1.34</v>
      </c>
    </row>
    <row r="12032" spans="1:4" ht="11.85" hidden="1" customHeight="1" outlineLevel="3">
      <c r="A12032" s="1154" t="s">
        <v>18975</v>
      </c>
      <c r="B12032" s="1158" t="s">
        <v>18976</v>
      </c>
      <c r="C12032" s="1154" t="s">
        <v>763</v>
      </c>
      <c r="D12032" s="1156">
        <v>1.38</v>
      </c>
    </row>
    <row r="12033" spans="1:4" ht="11.85" hidden="1" customHeight="1" outlineLevel="3">
      <c r="A12033" s="1154"/>
      <c r="B12033" s="1158" t="s">
        <v>18977</v>
      </c>
      <c r="C12033" s="1154" t="s">
        <v>2156</v>
      </c>
      <c r="D12033" s="1156">
        <v>3.28</v>
      </c>
    </row>
    <row r="12034" spans="1:4" ht="11.85" hidden="1" customHeight="1" outlineLevel="3">
      <c r="A12034" s="1154" t="s">
        <v>18978</v>
      </c>
      <c r="B12034" s="1158" t="s">
        <v>18979</v>
      </c>
      <c r="C12034" s="1154" t="s">
        <v>763</v>
      </c>
      <c r="D12034" s="1156">
        <v>1.0900000000000001</v>
      </c>
    </row>
    <row r="12035" spans="1:4" ht="11.85" hidden="1" customHeight="1" outlineLevel="3">
      <c r="A12035" s="1154" t="s">
        <v>18980</v>
      </c>
      <c r="B12035" s="1158" t="s">
        <v>18981</v>
      </c>
      <c r="C12035" s="1154" t="s">
        <v>763</v>
      </c>
      <c r="D12035" s="1156">
        <v>1.33</v>
      </c>
    </row>
    <row r="12036" spans="1:4" ht="11.85" hidden="1" customHeight="1" outlineLevel="3">
      <c r="A12036" s="1154" t="s">
        <v>18982</v>
      </c>
      <c r="B12036" s="1158" t="s">
        <v>18983</v>
      </c>
      <c r="C12036" s="1154" t="s">
        <v>763</v>
      </c>
      <c r="D12036" s="1156">
        <v>0.76</v>
      </c>
    </row>
    <row r="12037" spans="1:4" ht="11.85" hidden="1" customHeight="1" outlineLevel="3">
      <c r="A12037" s="1154" t="s">
        <v>18984</v>
      </c>
      <c r="B12037" s="1158" t="s">
        <v>18985</v>
      </c>
      <c r="C12037" s="1154" t="s">
        <v>763</v>
      </c>
      <c r="D12037" s="1156">
        <v>0.78</v>
      </c>
    </row>
    <row r="12038" spans="1:4" ht="11.85" hidden="1" customHeight="1" outlineLevel="2" collapsed="1">
      <c r="A12038" s="1140"/>
      <c r="B12038" s="1143" t="s">
        <v>18986</v>
      </c>
      <c r="C12038" s="1140"/>
      <c r="D12038" s="1141">
        <v>2.92</v>
      </c>
    </row>
    <row r="12039" spans="1:4" ht="11.85" hidden="1" customHeight="1" outlineLevel="3">
      <c r="A12039" s="1154" t="s">
        <v>18987</v>
      </c>
      <c r="B12039" s="1158" t="s">
        <v>18988</v>
      </c>
      <c r="C12039" s="1154" t="s">
        <v>763</v>
      </c>
      <c r="D12039" s="1156">
        <v>2.88</v>
      </c>
    </row>
    <row r="12040" spans="1:4" ht="11.85" hidden="1" customHeight="1" outlineLevel="3">
      <c r="A12040" s="1154" t="s">
        <v>18987</v>
      </c>
      <c r="B12040" s="1158" t="s">
        <v>18989</v>
      </c>
      <c r="C12040" s="1154" t="s">
        <v>763</v>
      </c>
      <c r="D12040" s="1156">
        <v>2.21</v>
      </c>
    </row>
    <row r="12041" spans="1:4" ht="11.85" hidden="1" customHeight="1" outlineLevel="3">
      <c r="A12041" s="1154" t="s">
        <v>18990</v>
      </c>
      <c r="B12041" s="1158" t="s">
        <v>18991</v>
      </c>
      <c r="C12041" s="1154" t="s">
        <v>763</v>
      </c>
      <c r="D12041" s="1156">
        <v>2.68</v>
      </c>
    </row>
    <row r="12042" spans="1:4" ht="11.85" hidden="1" customHeight="1" outlineLevel="3">
      <c r="A12042" s="1154" t="s">
        <v>18990</v>
      </c>
      <c r="B12042" s="1158" t="s">
        <v>18992</v>
      </c>
      <c r="C12042" s="1154" t="s">
        <v>763</v>
      </c>
      <c r="D12042" s="1156">
        <v>2.57</v>
      </c>
    </row>
    <row r="12043" spans="1:4" ht="11.85" hidden="1" customHeight="1" outlineLevel="3">
      <c r="A12043" s="1154" t="s">
        <v>18993</v>
      </c>
      <c r="B12043" s="1158" t="s">
        <v>18994</v>
      </c>
      <c r="C12043" s="1154" t="s">
        <v>763</v>
      </c>
      <c r="D12043" s="1156">
        <v>2.78</v>
      </c>
    </row>
    <row r="12044" spans="1:4" ht="11.85" hidden="1" customHeight="1" outlineLevel="3">
      <c r="A12044" s="1154" t="s">
        <v>18993</v>
      </c>
      <c r="B12044" s="1158" t="s">
        <v>18995</v>
      </c>
      <c r="C12044" s="1154" t="s">
        <v>763</v>
      </c>
      <c r="D12044" s="1156">
        <v>2.65</v>
      </c>
    </row>
    <row r="12045" spans="1:4" ht="11.85" hidden="1" customHeight="1" outlineLevel="3">
      <c r="A12045" s="1154" t="s">
        <v>18996</v>
      </c>
      <c r="B12045" s="1158" t="s">
        <v>18997</v>
      </c>
      <c r="C12045" s="1154" t="s">
        <v>763</v>
      </c>
      <c r="D12045" s="1156">
        <v>2.92</v>
      </c>
    </row>
    <row r="12046" spans="1:4" ht="11.85" hidden="1" customHeight="1" outlineLevel="3">
      <c r="A12046" s="1154" t="s">
        <v>18996</v>
      </c>
      <c r="B12046" s="1158" t="s">
        <v>18998</v>
      </c>
      <c r="C12046" s="1154" t="s">
        <v>763</v>
      </c>
      <c r="D12046" s="1156">
        <v>2.82</v>
      </c>
    </row>
    <row r="12047" spans="1:4" ht="11.85" hidden="1" customHeight="1" outlineLevel="1" collapsed="1">
      <c r="A12047" s="1140"/>
      <c r="B12047" s="1142" t="s">
        <v>18999</v>
      </c>
      <c r="C12047" s="1140"/>
      <c r="D12047" s="1141">
        <v>7.32</v>
      </c>
    </row>
    <row r="12048" spans="1:4" ht="11.85" hidden="1" customHeight="1" outlineLevel="2" collapsed="1">
      <c r="A12048" s="1140"/>
      <c r="B12048" s="1143" t="s">
        <v>19000</v>
      </c>
      <c r="C12048" s="1140"/>
      <c r="D12048" s="1141">
        <v>1.01</v>
      </c>
    </row>
    <row r="12049" spans="1:4" ht="11.85" hidden="1" customHeight="1" outlineLevel="3">
      <c r="A12049" s="1154"/>
      <c r="B12049" s="1158" t="s">
        <v>19001</v>
      </c>
      <c r="C12049" s="1154" t="s">
        <v>763</v>
      </c>
      <c r="D12049" s="1156">
        <v>0.23</v>
      </c>
    </row>
    <row r="12050" spans="1:4" ht="11.85" hidden="1" customHeight="1" outlineLevel="3">
      <c r="A12050" s="1154"/>
      <c r="B12050" s="1158" t="s">
        <v>19002</v>
      </c>
      <c r="C12050" s="1154" t="s">
        <v>763</v>
      </c>
      <c r="D12050" s="1156">
        <v>0.73</v>
      </c>
    </row>
    <row r="12051" spans="1:4" ht="11.85" hidden="1" customHeight="1" outlineLevel="3">
      <c r="A12051" s="1154"/>
      <c r="B12051" s="1158" t="s">
        <v>19003</v>
      </c>
      <c r="C12051" s="1154" t="s">
        <v>763</v>
      </c>
      <c r="D12051" s="1156">
        <v>1.01</v>
      </c>
    </row>
    <row r="12052" spans="1:4" ht="11.85" hidden="1" customHeight="1" outlineLevel="2" collapsed="1">
      <c r="A12052" s="1140"/>
      <c r="B12052" s="1143" t="s">
        <v>18999</v>
      </c>
      <c r="C12052" s="1140"/>
      <c r="D12052" s="1141">
        <v>7.32</v>
      </c>
    </row>
    <row r="12053" spans="1:4" ht="11.85" hidden="1" customHeight="1" outlineLevel="3">
      <c r="A12053" s="1154"/>
      <c r="B12053" s="1158" t="s">
        <v>19004</v>
      </c>
      <c r="C12053" s="1154" t="s">
        <v>763</v>
      </c>
      <c r="D12053" s="1156">
        <v>7.32</v>
      </c>
    </row>
    <row r="12054" spans="1:4" ht="11.85" hidden="1" customHeight="1" outlineLevel="3">
      <c r="A12054" s="1154" t="s">
        <v>19005</v>
      </c>
      <c r="B12054" s="1158" t="s">
        <v>19006</v>
      </c>
      <c r="C12054" s="1154" t="s">
        <v>763</v>
      </c>
      <c r="D12054" s="1156">
        <v>5.79</v>
      </c>
    </row>
    <row r="12055" spans="1:4" ht="11.85" hidden="1" customHeight="1" outlineLevel="3">
      <c r="A12055" s="1154" t="s">
        <v>19007</v>
      </c>
      <c r="B12055" s="1158" t="s">
        <v>19008</v>
      </c>
      <c r="C12055" s="1154" t="s">
        <v>763</v>
      </c>
      <c r="D12055" s="1156">
        <v>5.56</v>
      </c>
    </row>
    <row r="12056" spans="1:4" ht="11.85" hidden="1" customHeight="1" outlineLevel="1" collapsed="1">
      <c r="A12056" s="1140"/>
      <c r="B12056" s="1142" t="s">
        <v>19009</v>
      </c>
      <c r="C12056" s="1140"/>
      <c r="D12056" s="1141">
        <v>54.88</v>
      </c>
    </row>
    <row r="12057" spans="1:4" ht="11.85" hidden="1" customHeight="1" outlineLevel="2" collapsed="1">
      <c r="A12057" s="1140"/>
      <c r="B12057" s="1143" t="s">
        <v>19010</v>
      </c>
      <c r="C12057" s="1140"/>
      <c r="D12057" s="1141">
        <v>15.66</v>
      </c>
    </row>
    <row r="12058" spans="1:4" ht="11.85" hidden="1" customHeight="1" outlineLevel="3" collapsed="1">
      <c r="A12058" s="1140"/>
      <c r="B12058" s="1145" t="s">
        <v>1402</v>
      </c>
      <c r="C12058" s="1140"/>
      <c r="D12058" s="1141">
        <v>15.66</v>
      </c>
    </row>
    <row r="12059" spans="1:4" ht="11.85" hidden="1" customHeight="1" outlineLevel="4">
      <c r="A12059" s="1154" t="s">
        <v>19011</v>
      </c>
      <c r="B12059" s="1159" t="s">
        <v>19012</v>
      </c>
      <c r="C12059" s="1154" t="s">
        <v>763</v>
      </c>
      <c r="D12059" s="1156">
        <v>9.9600000000000009</v>
      </c>
    </row>
    <row r="12060" spans="1:4" ht="11.85" hidden="1" customHeight="1" outlineLevel="4">
      <c r="A12060" s="1154" t="s">
        <v>19013</v>
      </c>
      <c r="B12060" s="1159" t="s">
        <v>19014</v>
      </c>
      <c r="C12060" s="1154" t="s">
        <v>763</v>
      </c>
      <c r="D12060" s="1156">
        <v>10.68</v>
      </c>
    </row>
    <row r="12061" spans="1:4" ht="11.85" hidden="1" customHeight="1" outlineLevel="4">
      <c r="A12061" s="1154" t="s">
        <v>19015</v>
      </c>
      <c r="B12061" s="1159" t="s">
        <v>19016</v>
      </c>
      <c r="C12061" s="1154" t="s">
        <v>763</v>
      </c>
      <c r="D12061" s="1156">
        <v>15.66</v>
      </c>
    </row>
    <row r="12062" spans="1:4" ht="11.85" hidden="1" customHeight="1" outlineLevel="3" collapsed="1">
      <c r="A12062" s="1140"/>
      <c r="B12062" s="1145" t="s">
        <v>1425</v>
      </c>
      <c r="C12062" s="1140"/>
      <c r="D12062" s="1141">
        <v>2.25</v>
      </c>
    </row>
    <row r="12063" spans="1:4" ht="11.85" hidden="1" customHeight="1" outlineLevel="4">
      <c r="A12063" s="1154"/>
      <c r="B12063" s="1159" t="s">
        <v>19017</v>
      </c>
      <c r="C12063" s="1154" t="s">
        <v>763</v>
      </c>
      <c r="D12063" s="1156">
        <v>0.41</v>
      </c>
    </row>
    <row r="12064" spans="1:4" ht="11.85" hidden="1" customHeight="1" outlineLevel="4">
      <c r="A12064" s="1154"/>
      <c r="B12064" s="1159" t="s">
        <v>19018</v>
      </c>
      <c r="C12064" s="1154" t="s">
        <v>763</v>
      </c>
      <c r="D12064" s="1156">
        <v>2</v>
      </c>
    </row>
    <row r="12065" spans="1:4" ht="11.85" hidden="1" customHeight="1" outlineLevel="4">
      <c r="A12065" s="1154" t="s">
        <v>19019</v>
      </c>
      <c r="B12065" s="1159" t="s">
        <v>19020</v>
      </c>
      <c r="C12065" s="1154" t="s">
        <v>763</v>
      </c>
      <c r="D12065" s="1156">
        <v>0.37</v>
      </c>
    </row>
    <row r="12066" spans="1:4" ht="11.85" hidden="1" customHeight="1" outlineLevel="4">
      <c r="A12066" s="1154" t="s">
        <v>19019</v>
      </c>
      <c r="B12066" s="1159" t="s">
        <v>19021</v>
      </c>
      <c r="C12066" s="1154" t="s">
        <v>763</v>
      </c>
      <c r="D12066" s="1156">
        <v>0.44</v>
      </c>
    </row>
    <row r="12067" spans="1:4" ht="11.85" hidden="1" customHeight="1" outlineLevel="4">
      <c r="A12067" s="1154" t="s">
        <v>19022</v>
      </c>
      <c r="B12067" s="1159" t="s">
        <v>19023</v>
      </c>
      <c r="C12067" s="1154" t="s">
        <v>763</v>
      </c>
      <c r="D12067" s="1156">
        <v>1.93</v>
      </c>
    </row>
    <row r="12068" spans="1:4" ht="11.85" hidden="1" customHeight="1" outlineLevel="4">
      <c r="A12068" s="1154" t="s">
        <v>19024</v>
      </c>
      <c r="B12068" s="1159" t="s">
        <v>19025</v>
      </c>
      <c r="C12068" s="1154" t="s">
        <v>763</v>
      </c>
      <c r="D12068" s="1156">
        <v>0.81</v>
      </c>
    </row>
    <row r="12069" spans="1:4" ht="11.85" hidden="1" customHeight="1" outlineLevel="4">
      <c r="A12069" s="1154"/>
      <c r="B12069" s="1159" t="s">
        <v>19026</v>
      </c>
      <c r="C12069" s="1154" t="s">
        <v>763</v>
      </c>
      <c r="D12069" s="1156">
        <v>0.91</v>
      </c>
    </row>
    <row r="12070" spans="1:4" ht="11.85" hidden="1" customHeight="1" outlineLevel="4">
      <c r="A12070" s="1154"/>
      <c r="B12070" s="1159" t="s">
        <v>19027</v>
      </c>
      <c r="C12070" s="1154" t="s">
        <v>763</v>
      </c>
      <c r="D12070" s="1156">
        <v>2.25</v>
      </c>
    </row>
    <row r="12071" spans="1:4" ht="11.85" hidden="1" customHeight="1" outlineLevel="4">
      <c r="A12071" s="1154" t="s">
        <v>19028</v>
      </c>
      <c r="B12071" s="1159" t="s">
        <v>19029</v>
      </c>
      <c r="C12071" s="1154" t="s">
        <v>763</v>
      </c>
      <c r="D12071" s="1156">
        <v>1.18</v>
      </c>
    </row>
    <row r="12072" spans="1:4" ht="11.85" hidden="1" customHeight="1" outlineLevel="4">
      <c r="A12072" s="1154" t="s">
        <v>19030</v>
      </c>
      <c r="B12072" s="1159" t="s">
        <v>19031</v>
      </c>
      <c r="C12072" s="1154" t="s">
        <v>763</v>
      </c>
      <c r="D12072" s="1156">
        <v>1.23</v>
      </c>
    </row>
    <row r="12073" spans="1:4" ht="11.85" hidden="1" customHeight="1" outlineLevel="4">
      <c r="A12073" s="1154" t="s">
        <v>19032</v>
      </c>
      <c r="B12073" s="1159" t="s">
        <v>19033</v>
      </c>
      <c r="C12073" s="1154" t="s">
        <v>763</v>
      </c>
      <c r="D12073" s="1156">
        <v>2</v>
      </c>
    </row>
    <row r="12074" spans="1:4" ht="11.85" hidden="1" customHeight="1" outlineLevel="2" collapsed="1">
      <c r="A12074" s="1140"/>
      <c r="B12074" s="1143" t="s">
        <v>19034</v>
      </c>
      <c r="C12074" s="1140"/>
      <c r="D12074" s="1141">
        <v>54.88</v>
      </c>
    </row>
    <row r="12075" spans="1:4" ht="11.85" hidden="1" customHeight="1" outlineLevel="3" collapsed="1">
      <c r="A12075" s="1140"/>
      <c r="B12075" s="1145" t="s">
        <v>1402</v>
      </c>
      <c r="C12075" s="1140"/>
      <c r="D12075" s="1141">
        <v>54.88</v>
      </c>
    </row>
    <row r="12076" spans="1:4" ht="11.85" hidden="1" customHeight="1" outlineLevel="4">
      <c r="A12076" s="1154" t="s">
        <v>19035</v>
      </c>
      <c r="B12076" s="1159" t="s">
        <v>19036</v>
      </c>
      <c r="C12076" s="1154" t="s">
        <v>763</v>
      </c>
      <c r="D12076" s="1156">
        <v>30.59</v>
      </c>
    </row>
    <row r="12077" spans="1:4" ht="11.85" hidden="1" customHeight="1" outlineLevel="4">
      <c r="A12077" s="1154" t="s">
        <v>19037</v>
      </c>
      <c r="B12077" s="1159" t="s">
        <v>19038</v>
      </c>
      <c r="C12077" s="1154" t="s">
        <v>763</v>
      </c>
      <c r="D12077" s="1156">
        <v>16.899999999999999</v>
      </c>
    </row>
    <row r="12078" spans="1:4" ht="11.85" hidden="1" customHeight="1" outlineLevel="4">
      <c r="A12078" s="1154" t="s">
        <v>19039</v>
      </c>
      <c r="B12078" s="1159" t="s">
        <v>19040</v>
      </c>
      <c r="C12078" s="1154" t="s">
        <v>763</v>
      </c>
      <c r="D12078" s="1156">
        <v>35.57</v>
      </c>
    </row>
    <row r="12079" spans="1:4" ht="11.85" hidden="1" customHeight="1" outlineLevel="4">
      <c r="A12079" s="1154" t="s">
        <v>19041</v>
      </c>
      <c r="B12079" s="1159" t="s">
        <v>19042</v>
      </c>
      <c r="C12079" s="1154" t="s">
        <v>763</v>
      </c>
      <c r="D12079" s="1156">
        <v>31.31</v>
      </c>
    </row>
    <row r="12080" spans="1:4" ht="11.85" hidden="1" customHeight="1" outlineLevel="4">
      <c r="A12080" s="1154" t="s">
        <v>19043</v>
      </c>
      <c r="B12080" s="1159" t="s">
        <v>19044</v>
      </c>
      <c r="C12080" s="1154" t="s">
        <v>763</v>
      </c>
      <c r="D12080" s="1156">
        <v>35.57</v>
      </c>
    </row>
    <row r="12081" spans="1:4" ht="11.85" hidden="1" customHeight="1" outlineLevel="4">
      <c r="A12081" s="1154" t="s">
        <v>19045</v>
      </c>
      <c r="B12081" s="1159" t="s">
        <v>19046</v>
      </c>
      <c r="C12081" s="1154" t="s">
        <v>763</v>
      </c>
      <c r="D12081" s="1156">
        <v>29.94</v>
      </c>
    </row>
    <row r="12082" spans="1:4" ht="11.85" hidden="1" customHeight="1" outlineLevel="4">
      <c r="A12082" s="1154" t="s">
        <v>19047</v>
      </c>
      <c r="B12082" s="1159" t="s">
        <v>19048</v>
      </c>
      <c r="C12082" s="1154" t="s">
        <v>763</v>
      </c>
      <c r="D12082" s="1156">
        <v>39.85</v>
      </c>
    </row>
    <row r="12083" spans="1:4" ht="22.35" hidden="1" customHeight="1" outlineLevel="4">
      <c r="A12083" s="1154" t="s">
        <v>19049</v>
      </c>
      <c r="B12083" s="1159" t="s">
        <v>19050</v>
      </c>
      <c r="C12083" s="1154" t="s">
        <v>763</v>
      </c>
      <c r="D12083" s="1156">
        <v>54.88</v>
      </c>
    </row>
    <row r="12084" spans="1:4" ht="11.85" hidden="1" customHeight="1" outlineLevel="4">
      <c r="A12084" s="1154" t="s">
        <v>19051</v>
      </c>
      <c r="B12084" s="1159" t="s">
        <v>19052</v>
      </c>
      <c r="C12084" s="1154" t="s">
        <v>763</v>
      </c>
      <c r="D12084" s="1156">
        <v>27.46</v>
      </c>
    </row>
    <row r="12085" spans="1:4" ht="11.85" hidden="1" customHeight="1" outlineLevel="3" collapsed="1">
      <c r="A12085" s="1140"/>
      <c r="B12085" s="1145" t="s">
        <v>1425</v>
      </c>
      <c r="C12085" s="1140"/>
      <c r="D12085" s="1141">
        <v>42.87</v>
      </c>
    </row>
    <row r="12086" spans="1:4" ht="11.85" hidden="1" customHeight="1" outlineLevel="4">
      <c r="A12086" s="1154" t="s">
        <v>19053</v>
      </c>
      <c r="B12086" s="1159" t="s">
        <v>19054</v>
      </c>
      <c r="C12086" s="1154" t="s">
        <v>763</v>
      </c>
      <c r="D12086" s="1156">
        <v>23.99</v>
      </c>
    </row>
    <row r="12087" spans="1:4" ht="11.85" hidden="1" customHeight="1" outlineLevel="4">
      <c r="A12087" s="1154" t="s">
        <v>19055</v>
      </c>
      <c r="B12087" s="1159" t="s">
        <v>19056</v>
      </c>
      <c r="C12087" s="1154" t="s">
        <v>763</v>
      </c>
      <c r="D12087" s="1156">
        <v>18.170000000000002</v>
      </c>
    </row>
    <row r="12088" spans="1:4" ht="11.85" hidden="1" customHeight="1" outlineLevel="4">
      <c r="A12088" s="1154" t="s">
        <v>19057</v>
      </c>
      <c r="B12088" s="1159" t="s">
        <v>19058</v>
      </c>
      <c r="C12088" s="1154" t="s">
        <v>763</v>
      </c>
      <c r="D12088" s="1156">
        <v>11.32</v>
      </c>
    </row>
    <row r="12089" spans="1:4" ht="11.85" hidden="1" customHeight="1" outlineLevel="4">
      <c r="A12089" s="1154" t="s">
        <v>19059</v>
      </c>
      <c r="B12089" s="1159" t="s">
        <v>19060</v>
      </c>
      <c r="C12089" s="1154" t="s">
        <v>763</v>
      </c>
      <c r="D12089" s="1156">
        <v>9.2200000000000006</v>
      </c>
    </row>
    <row r="12090" spans="1:4" ht="11.85" hidden="1" customHeight="1" outlineLevel="4">
      <c r="A12090" s="1154" t="s">
        <v>19061</v>
      </c>
      <c r="B12090" s="1159" t="s">
        <v>19062</v>
      </c>
      <c r="C12090" s="1154" t="s">
        <v>763</v>
      </c>
      <c r="D12090" s="1156">
        <v>16.760000000000002</v>
      </c>
    </row>
    <row r="12091" spans="1:4" ht="11.85" hidden="1" customHeight="1" outlineLevel="4">
      <c r="A12091" s="1154" t="s">
        <v>19063</v>
      </c>
      <c r="B12091" s="1159" t="s">
        <v>19064</v>
      </c>
      <c r="C12091" s="1154" t="s">
        <v>763</v>
      </c>
      <c r="D12091" s="1156">
        <v>17.510000000000002</v>
      </c>
    </row>
    <row r="12092" spans="1:4" ht="11.85" hidden="1" customHeight="1" outlineLevel="4">
      <c r="A12092" s="1154" t="s">
        <v>19063</v>
      </c>
      <c r="B12092" s="1159" t="s">
        <v>19065</v>
      </c>
      <c r="C12092" s="1154" t="s">
        <v>763</v>
      </c>
      <c r="D12092" s="1156">
        <v>15.58</v>
      </c>
    </row>
    <row r="12093" spans="1:4" ht="11.85" hidden="1" customHeight="1" outlineLevel="4">
      <c r="A12093" s="1154" t="s">
        <v>19066</v>
      </c>
      <c r="B12093" s="1159" t="s">
        <v>19067</v>
      </c>
      <c r="C12093" s="1154" t="s">
        <v>763</v>
      </c>
      <c r="D12093" s="1156">
        <v>9.15</v>
      </c>
    </row>
    <row r="12094" spans="1:4" ht="11.85" hidden="1" customHeight="1" outlineLevel="4">
      <c r="A12094" s="1154"/>
      <c r="B12094" s="1159" t="s">
        <v>19068</v>
      </c>
      <c r="C12094" s="1154" t="s">
        <v>763</v>
      </c>
      <c r="D12094" s="1156">
        <v>19.34</v>
      </c>
    </row>
    <row r="12095" spans="1:4" ht="11.85" hidden="1" customHeight="1" outlineLevel="4">
      <c r="A12095" s="1154"/>
      <c r="B12095" s="1159" t="s">
        <v>19069</v>
      </c>
      <c r="C12095" s="1154" t="s">
        <v>763</v>
      </c>
      <c r="D12095" s="1156">
        <v>39.03</v>
      </c>
    </row>
    <row r="12096" spans="1:4" ht="11.85" hidden="1" customHeight="1" outlineLevel="4">
      <c r="A12096" s="1154" t="s">
        <v>19070</v>
      </c>
      <c r="B12096" s="1159" t="s">
        <v>19071</v>
      </c>
      <c r="C12096" s="1154" t="s">
        <v>763</v>
      </c>
      <c r="D12096" s="1156">
        <v>7.33</v>
      </c>
    </row>
    <row r="12097" spans="1:4" ht="11.85" hidden="1" customHeight="1" outlineLevel="4">
      <c r="A12097" s="1154" t="s">
        <v>19072</v>
      </c>
      <c r="B12097" s="1159" t="s">
        <v>19073</v>
      </c>
      <c r="C12097" s="1154" t="s">
        <v>763</v>
      </c>
      <c r="D12097" s="1156">
        <v>42.87</v>
      </c>
    </row>
    <row r="12098" spans="1:4" ht="11.85" hidden="1" customHeight="1" outlineLevel="4">
      <c r="A12098" s="1154" t="s">
        <v>19074</v>
      </c>
      <c r="B12098" s="1159" t="s">
        <v>19075</v>
      </c>
      <c r="C12098" s="1154" t="s">
        <v>763</v>
      </c>
      <c r="D12098" s="1156">
        <v>11.75</v>
      </c>
    </row>
    <row r="12099" spans="1:4" ht="11.85" hidden="1" customHeight="1" outlineLevel="4">
      <c r="A12099" s="1154" t="s">
        <v>19076</v>
      </c>
      <c r="B12099" s="1159" t="s">
        <v>19077</v>
      </c>
      <c r="C12099" s="1154" t="s">
        <v>763</v>
      </c>
      <c r="D12099" s="1156">
        <v>23.62</v>
      </c>
    </row>
    <row r="12100" spans="1:4" ht="11.85" hidden="1" customHeight="1" outlineLevel="2" collapsed="1">
      <c r="A12100" s="1140"/>
      <c r="B12100" s="1143" t="s">
        <v>19078</v>
      </c>
      <c r="C12100" s="1140"/>
      <c r="D12100" s="1141">
        <v>9.99</v>
      </c>
    </row>
    <row r="12101" spans="1:4" ht="11.85" hidden="1" customHeight="1" outlineLevel="3" collapsed="1">
      <c r="A12101" s="1140"/>
      <c r="B12101" s="1145" t="s">
        <v>1402</v>
      </c>
      <c r="C12101" s="1140"/>
      <c r="D12101" s="1141">
        <v>9.99</v>
      </c>
    </row>
    <row r="12102" spans="1:4" ht="11.85" hidden="1" customHeight="1" outlineLevel="4">
      <c r="A12102" s="1154" t="s">
        <v>19079</v>
      </c>
      <c r="B12102" s="1159" t="s">
        <v>19080</v>
      </c>
      <c r="C12102" s="1154" t="s">
        <v>763</v>
      </c>
      <c r="D12102" s="1156">
        <v>9.99</v>
      </c>
    </row>
    <row r="12103" spans="1:4" ht="11.85" hidden="1" customHeight="1" outlineLevel="3" collapsed="1">
      <c r="A12103" s="1140"/>
      <c r="B12103" s="1145" t="s">
        <v>1425</v>
      </c>
      <c r="C12103" s="1140"/>
      <c r="D12103" s="1141">
        <v>7.27</v>
      </c>
    </row>
    <row r="12104" spans="1:4" ht="11.85" hidden="1" customHeight="1" outlineLevel="4">
      <c r="A12104" s="1154" t="s">
        <v>19081</v>
      </c>
      <c r="B12104" s="1159" t="s">
        <v>19082</v>
      </c>
      <c r="C12104" s="1154" t="s">
        <v>763</v>
      </c>
      <c r="D12104" s="1156">
        <v>7.27</v>
      </c>
    </row>
    <row r="12105" spans="1:4" ht="11.85" hidden="1" customHeight="1" outlineLevel="4">
      <c r="A12105" s="1154" t="s">
        <v>19083</v>
      </c>
      <c r="B12105" s="1159" t="s">
        <v>19084</v>
      </c>
      <c r="C12105" s="1154" t="s">
        <v>763</v>
      </c>
      <c r="D12105" s="1156">
        <v>7.06</v>
      </c>
    </row>
    <row r="12106" spans="1:4" ht="11.85" hidden="1" customHeight="1" outlineLevel="4">
      <c r="A12106" s="1154" t="s">
        <v>19083</v>
      </c>
      <c r="B12106" s="1159" t="s">
        <v>19085</v>
      </c>
      <c r="C12106" s="1154" t="s">
        <v>763</v>
      </c>
      <c r="D12106" s="1156">
        <v>6.77</v>
      </c>
    </row>
    <row r="12107" spans="1:4" ht="11.85" hidden="1" customHeight="1" outlineLevel="1" collapsed="1">
      <c r="A12107" s="1140"/>
      <c r="B12107" s="1142" t="s">
        <v>19086</v>
      </c>
      <c r="C12107" s="1140"/>
      <c r="D12107" s="1141">
        <v>87.2</v>
      </c>
    </row>
    <row r="12108" spans="1:4" ht="11.85" hidden="1" customHeight="1" outlineLevel="2">
      <c r="A12108" s="1154" t="s">
        <v>19087</v>
      </c>
      <c r="B12108" s="1157" t="s">
        <v>19088</v>
      </c>
      <c r="C12108" s="1154" t="s">
        <v>763</v>
      </c>
      <c r="D12108" s="1156">
        <v>2.69</v>
      </c>
    </row>
    <row r="12109" spans="1:4" ht="11.85" hidden="1" customHeight="1" outlineLevel="2">
      <c r="A12109" s="1160">
        <v>1109</v>
      </c>
      <c r="B12109" s="1157" t="s">
        <v>19089</v>
      </c>
      <c r="C12109" s="1154" t="s">
        <v>763</v>
      </c>
      <c r="D12109" s="1156">
        <v>2.5</v>
      </c>
    </row>
    <row r="12110" spans="1:4" ht="11.85" hidden="1" customHeight="1" outlineLevel="2">
      <c r="A12110" s="1154"/>
      <c r="B12110" s="1157" t="s">
        <v>19090</v>
      </c>
      <c r="C12110" s="1154" t="s">
        <v>763</v>
      </c>
      <c r="D12110" s="1156">
        <v>5.66</v>
      </c>
    </row>
    <row r="12111" spans="1:4" ht="11.85" hidden="1" customHeight="1" outlineLevel="2">
      <c r="A12111" s="1154" t="s">
        <v>19091</v>
      </c>
      <c r="B12111" s="1157" t="s">
        <v>19092</v>
      </c>
      <c r="C12111" s="1154" t="s">
        <v>2312</v>
      </c>
      <c r="D12111" s="1156">
        <v>87.2</v>
      </c>
    </row>
    <row r="12112" spans="1:4" ht="11.85" hidden="1" customHeight="1" outlineLevel="2">
      <c r="A12112" s="1154" t="s">
        <v>19091</v>
      </c>
      <c r="B12112" s="1157" t="s">
        <v>19093</v>
      </c>
      <c r="C12112" s="1154" t="s">
        <v>2312</v>
      </c>
      <c r="D12112" s="1156">
        <v>61.63</v>
      </c>
    </row>
    <row r="12113" spans="1:4" ht="11.85" customHeight="1" collapsed="1">
      <c r="A12113" s="1140"/>
      <c r="B12113" s="1140" t="s">
        <v>19094</v>
      </c>
      <c r="C12113" s="1140"/>
      <c r="D12113" s="1141">
        <v>40.22</v>
      </c>
    </row>
    <row r="12114" spans="1:4" ht="11.85" hidden="1" customHeight="1" outlineLevel="1" collapsed="1">
      <c r="A12114" s="1140"/>
      <c r="B12114" s="1142" t="s">
        <v>19095</v>
      </c>
      <c r="C12114" s="1140"/>
      <c r="D12114" s="1141">
        <v>0.42</v>
      </c>
    </row>
    <row r="12115" spans="1:4" ht="11.85" hidden="1" customHeight="1" outlineLevel="2" collapsed="1">
      <c r="A12115" s="1140"/>
      <c r="B12115" s="1143" t="s">
        <v>19096</v>
      </c>
      <c r="C12115" s="1140"/>
      <c r="D12115" s="1141">
        <v>0.42</v>
      </c>
    </row>
    <row r="12116" spans="1:4" ht="11.85" hidden="1" customHeight="1" outlineLevel="3">
      <c r="A12116" s="1154" t="s">
        <v>19097</v>
      </c>
      <c r="B12116" s="1158" t="s">
        <v>19098</v>
      </c>
      <c r="C12116" s="1154" t="s">
        <v>763</v>
      </c>
      <c r="D12116" s="1156">
        <v>0.1</v>
      </c>
    </row>
    <row r="12117" spans="1:4" ht="11.85" hidden="1" customHeight="1" outlineLevel="3">
      <c r="A12117" s="1154" t="s">
        <v>19099</v>
      </c>
      <c r="B12117" s="1158" t="s">
        <v>19100</v>
      </c>
      <c r="C12117" s="1154" t="s">
        <v>763</v>
      </c>
      <c r="D12117" s="1156">
        <v>0.22</v>
      </c>
    </row>
    <row r="12118" spans="1:4" ht="11.85" hidden="1" customHeight="1" outlineLevel="3">
      <c r="A12118" s="1154" t="s">
        <v>19101</v>
      </c>
      <c r="B12118" s="1158" t="s">
        <v>19102</v>
      </c>
      <c r="C12118" s="1154" t="s">
        <v>763</v>
      </c>
      <c r="D12118" s="1156">
        <v>0.22</v>
      </c>
    </row>
    <row r="12119" spans="1:4" ht="11.85" hidden="1" customHeight="1" outlineLevel="3">
      <c r="A12119" s="1154" t="s">
        <v>19103</v>
      </c>
      <c r="B12119" s="1158" t="s">
        <v>19104</v>
      </c>
      <c r="C12119" s="1154" t="s">
        <v>763</v>
      </c>
      <c r="D12119" s="1156">
        <v>0.04</v>
      </c>
    </row>
    <row r="12120" spans="1:4" ht="11.85" hidden="1" customHeight="1" outlineLevel="3">
      <c r="A12120" s="1154" t="s">
        <v>19105</v>
      </c>
      <c r="B12120" s="1158" t="s">
        <v>19106</v>
      </c>
      <c r="C12120" s="1154" t="s">
        <v>763</v>
      </c>
      <c r="D12120" s="1156">
        <v>0.05</v>
      </c>
    </row>
    <row r="12121" spans="1:4" ht="11.85" hidden="1" customHeight="1" outlineLevel="3">
      <c r="A12121" s="1154" t="s">
        <v>19107</v>
      </c>
      <c r="B12121" s="1158" t="s">
        <v>19108</v>
      </c>
      <c r="C12121" s="1154" t="s">
        <v>763</v>
      </c>
      <c r="D12121" s="1156">
        <v>0.15</v>
      </c>
    </row>
    <row r="12122" spans="1:4" ht="11.85" hidden="1" customHeight="1" outlineLevel="3">
      <c r="A12122" s="1154" t="s">
        <v>19109</v>
      </c>
      <c r="B12122" s="1158" t="s">
        <v>19110</v>
      </c>
      <c r="C12122" s="1154" t="s">
        <v>763</v>
      </c>
      <c r="D12122" s="1156">
        <v>0.18</v>
      </c>
    </row>
    <row r="12123" spans="1:4" ht="11.85" hidden="1" customHeight="1" outlineLevel="3">
      <c r="A12123" s="1154"/>
      <c r="B12123" s="1158" t="s">
        <v>19111</v>
      </c>
      <c r="C12123" s="1154" t="s">
        <v>763</v>
      </c>
      <c r="D12123" s="1156">
        <v>0.2</v>
      </c>
    </row>
    <row r="12124" spans="1:4" ht="11.85" hidden="1" customHeight="1" outlineLevel="3">
      <c r="A12124" s="1154" t="s">
        <v>19112</v>
      </c>
      <c r="B12124" s="1158" t="s">
        <v>19113</v>
      </c>
      <c r="C12124" s="1154" t="s">
        <v>763</v>
      </c>
      <c r="D12124" s="1156">
        <v>7.0000000000000007E-2</v>
      </c>
    </row>
    <row r="12125" spans="1:4" ht="11.85" hidden="1" customHeight="1" outlineLevel="3">
      <c r="A12125" s="1154" t="s">
        <v>19114</v>
      </c>
      <c r="B12125" s="1158" t="s">
        <v>19115</v>
      </c>
      <c r="C12125" s="1154" t="s">
        <v>763</v>
      </c>
      <c r="D12125" s="1156">
        <v>0.12</v>
      </c>
    </row>
    <row r="12126" spans="1:4" ht="11.85" hidden="1" customHeight="1" outlineLevel="3">
      <c r="A12126" s="1154" t="s">
        <v>19116</v>
      </c>
      <c r="B12126" s="1158" t="s">
        <v>19117</v>
      </c>
      <c r="C12126" s="1154" t="s">
        <v>763</v>
      </c>
      <c r="D12126" s="1156">
        <v>0.15</v>
      </c>
    </row>
    <row r="12127" spans="1:4" ht="11.85" hidden="1" customHeight="1" outlineLevel="3">
      <c r="A12127" s="1154" t="s">
        <v>19118</v>
      </c>
      <c r="B12127" s="1158" t="s">
        <v>19119</v>
      </c>
      <c r="C12127" s="1154" t="s">
        <v>763</v>
      </c>
      <c r="D12127" s="1156">
        <v>0.19</v>
      </c>
    </row>
    <row r="12128" spans="1:4" ht="11.85" hidden="1" customHeight="1" outlineLevel="3">
      <c r="A12128" s="1154" t="s">
        <v>19120</v>
      </c>
      <c r="B12128" s="1158" t="s">
        <v>19121</v>
      </c>
      <c r="C12128" s="1154" t="s">
        <v>763</v>
      </c>
      <c r="D12128" s="1156">
        <v>0.31</v>
      </c>
    </row>
    <row r="12129" spans="1:4" ht="11.85" hidden="1" customHeight="1" outlineLevel="3">
      <c r="A12129" s="1154" t="s">
        <v>19122</v>
      </c>
      <c r="B12129" s="1158" t="s">
        <v>19123</v>
      </c>
      <c r="C12129" s="1154" t="s">
        <v>763</v>
      </c>
      <c r="D12129" s="1156">
        <v>0.42</v>
      </c>
    </row>
    <row r="12130" spans="1:4" ht="11.85" hidden="1" customHeight="1" outlineLevel="3">
      <c r="A12130" s="1154"/>
      <c r="B12130" s="1158" t="s">
        <v>19124</v>
      </c>
      <c r="C12130" s="1154" t="s">
        <v>763</v>
      </c>
      <c r="D12130" s="1156">
        <v>0.1</v>
      </c>
    </row>
    <row r="12131" spans="1:4" ht="11.85" hidden="1" customHeight="1" outlineLevel="3">
      <c r="A12131" s="1154" t="s">
        <v>19125</v>
      </c>
      <c r="B12131" s="1158" t="s">
        <v>19126</v>
      </c>
      <c r="C12131" s="1154" t="s">
        <v>763</v>
      </c>
      <c r="D12131" s="1156">
        <v>0.14000000000000001</v>
      </c>
    </row>
    <row r="12132" spans="1:4" ht="11.85" hidden="1" customHeight="1" outlineLevel="3">
      <c r="A12132" s="1154" t="s">
        <v>19127</v>
      </c>
      <c r="B12132" s="1158" t="s">
        <v>19128</v>
      </c>
      <c r="C12132" s="1154" t="s">
        <v>763</v>
      </c>
      <c r="D12132" s="1156">
        <v>0.16</v>
      </c>
    </row>
    <row r="12133" spans="1:4" ht="11.85" hidden="1" customHeight="1" outlineLevel="3">
      <c r="A12133" s="1154" t="s">
        <v>19129</v>
      </c>
      <c r="B12133" s="1158" t="s">
        <v>19130</v>
      </c>
      <c r="C12133" s="1154" t="s">
        <v>763</v>
      </c>
      <c r="D12133" s="1156">
        <v>0.22</v>
      </c>
    </row>
    <row r="12134" spans="1:4" ht="11.85" hidden="1" customHeight="1" outlineLevel="1" collapsed="1">
      <c r="A12134" s="1140"/>
      <c r="B12134" s="1142" t="s">
        <v>19131</v>
      </c>
      <c r="C12134" s="1140"/>
      <c r="D12134" s="1141">
        <v>40.22</v>
      </c>
    </row>
    <row r="12135" spans="1:4" ht="11.85" hidden="1" customHeight="1" outlineLevel="2" collapsed="1">
      <c r="A12135" s="1140"/>
      <c r="B12135" s="1143" t="s">
        <v>19132</v>
      </c>
      <c r="C12135" s="1140"/>
      <c r="D12135" s="1141">
        <v>40.22</v>
      </c>
    </row>
    <row r="12136" spans="1:4" ht="11.85" hidden="1" customHeight="1" outlineLevel="3">
      <c r="A12136" s="1154"/>
      <c r="B12136" s="1158" t="s">
        <v>19133</v>
      </c>
      <c r="C12136" s="1154" t="s">
        <v>2312</v>
      </c>
      <c r="D12136" s="1156">
        <v>40.22</v>
      </c>
    </row>
    <row r="12137" spans="1:4" ht="11.85" hidden="1" customHeight="1" outlineLevel="3">
      <c r="A12137" s="1154"/>
      <c r="B12137" s="1158" t="s">
        <v>19134</v>
      </c>
      <c r="C12137" s="1154" t="s">
        <v>2312</v>
      </c>
      <c r="D12137" s="1156">
        <v>31.43</v>
      </c>
    </row>
    <row r="12138" spans="1:4" ht="11.85" hidden="1" customHeight="1" outlineLevel="3">
      <c r="A12138" s="1154"/>
      <c r="B12138" s="1158" t="s">
        <v>19135</v>
      </c>
      <c r="C12138" s="1154" t="s">
        <v>2312</v>
      </c>
      <c r="D12138" s="1156">
        <v>31.29</v>
      </c>
    </row>
    <row r="12139" spans="1:4" ht="11.85" hidden="1" customHeight="1" outlineLevel="3">
      <c r="A12139" s="1154"/>
      <c r="B12139" s="1158" t="s">
        <v>19136</v>
      </c>
      <c r="C12139" s="1154" t="s">
        <v>2312</v>
      </c>
      <c r="D12139" s="1156">
        <v>31.43</v>
      </c>
    </row>
    <row r="12140" spans="1:4" ht="11.85" hidden="1" customHeight="1" outlineLevel="3">
      <c r="A12140" s="1154"/>
      <c r="B12140" s="1158" t="s">
        <v>19137</v>
      </c>
      <c r="C12140" s="1154" t="s">
        <v>2312</v>
      </c>
      <c r="D12140" s="1156">
        <v>31.29</v>
      </c>
    </row>
    <row r="12141" spans="1:4" ht="11.85" hidden="1" customHeight="1" outlineLevel="3">
      <c r="A12141" s="1154"/>
      <c r="B12141" s="1158" t="s">
        <v>19138</v>
      </c>
      <c r="C12141" s="1154" t="s">
        <v>2312</v>
      </c>
      <c r="D12141" s="1156">
        <v>31.43</v>
      </c>
    </row>
    <row r="12142" spans="1:4" ht="11.85" hidden="1" customHeight="1" outlineLevel="3">
      <c r="A12142" s="1154"/>
      <c r="B12142" s="1158" t="s">
        <v>19139</v>
      </c>
      <c r="C12142" s="1154" t="s">
        <v>2312</v>
      </c>
      <c r="D12142" s="1156">
        <v>31.43</v>
      </c>
    </row>
    <row r="12143" spans="1:4" ht="11.85" hidden="1" customHeight="1" outlineLevel="2" collapsed="1">
      <c r="A12143" s="1140"/>
      <c r="B12143" s="1143" t="s">
        <v>19140</v>
      </c>
      <c r="C12143" s="1140"/>
      <c r="D12143" s="1141">
        <v>39.18</v>
      </c>
    </row>
    <row r="12144" spans="1:4" ht="11.85" hidden="1" customHeight="1" outlineLevel="3">
      <c r="A12144" s="1154"/>
      <c r="B12144" s="1158" t="s">
        <v>19141</v>
      </c>
      <c r="C12144" s="1154" t="s">
        <v>2312</v>
      </c>
      <c r="D12144" s="1156">
        <v>17.920000000000002</v>
      </c>
    </row>
    <row r="12145" spans="1:4" ht="11.85" hidden="1" customHeight="1" outlineLevel="3">
      <c r="A12145" s="1154"/>
      <c r="B12145" s="1158" t="s">
        <v>19142</v>
      </c>
      <c r="C12145" s="1154" t="s">
        <v>2312</v>
      </c>
      <c r="D12145" s="1156">
        <v>17.920000000000002</v>
      </c>
    </row>
    <row r="12146" spans="1:4" ht="11.85" hidden="1" customHeight="1" outlineLevel="3">
      <c r="A12146" s="1154"/>
      <c r="B12146" s="1158" t="s">
        <v>19143</v>
      </c>
      <c r="C12146" s="1154" t="s">
        <v>2312</v>
      </c>
      <c r="D12146" s="1156">
        <v>17.920000000000002</v>
      </c>
    </row>
    <row r="12147" spans="1:4" ht="11.85" hidden="1" customHeight="1" outlineLevel="3">
      <c r="A12147" s="1154"/>
      <c r="B12147" s="1158" t="s">
        <v>19144</v>
      </c>
      <c r="C12147" s="1154" t="s">
        <v>2312</v>
      </c>
      <c r="D12147" s="1156">
        <v>17.920000000000002</v>
      </c>
    </row>
    <row r="12148" spans="1:4" ht="11.85" hidden="1" customHeight="1" outlineLevel="3">
      <c r="A12148" s="1154"/>
      <c r="B12148" s="1158" t="s">
        <v>19145</v>
      </c>
      <c r="C12148" s="1154" t="s">
        <v>2312</v>
      </c>
      <c r="D12148" s="1156">
        <v>17.920000000000002</v>
      </c>
    </row>
    <row r="12149" spans="1:4" ht="11.85" hidden="1" customHeight="1" outlineLevel="3">
      <c r="A12149" s="1154"/>
      <c r="B12149" s="1158" t="s">
        <v>19146</v>
      </c>
      <c r="C12149" s="1154" t="s">
        <v>2312</v>
      </c>
      <c r="D12149" s="1156">
        <v>17.920000000000002</v>
      </c>
    </row>
    <row r="12150" spans="1:4" ht="11.85" hidden="1" customHeight="1" outlineLevel="3">
      <c r="A12150" s="1154"/>
      <c r="B12150" s="1158" t="s">
        <v>19147</v>
      </c>
      <c r="C12150" s="1154" t="s">
        <v>2312</v>
      </c>
      <c r="D12150" s="1156">
        <v>17.920000000000002</v>
      </c>
    </row>
    <row r="12151" spans="1:4" ht="11.85" hidden="1" customHeight="1" outlineLevel="3">
      <c r="A12151" s="1154"/>
      <c r="B12151" s="1158" t="s">
        <v>19148</v>
      </c>
      <c r="C12151" s="1154" t="s">
        <v>2312</v>
      </c>
      <c r="D12151" s="1156">
        <v>17.920000000000002</v>
      </c>
    </row>
    <row r="12152" spans="1:4" ht="11.85" hidden="1" customHeight="1" outlineLevel="3">
      <c r="A12152" s="1154"/>
      <c r="B12152" s="1158" t="s">
        <v>19149</v>
      </c>
      <c r="C12152" s="1154" t="s">
        <v>2312</v>
      </c>
      <c r="D12152" s="1156">
        <v>17.920000000000002</v>
      </c>
    </row>
    <row r="12153" spans="1:4" ht="11.85" hidden="1" customHeight="1" outlineLevel="3">
      <c r="A12153" s="1154"/>
      <c r="B12153" s="1158" t="s">
        <v>19150</v>
      </c>
      <c r="C12153" s="1154" t="s">
        <v>2312</v>
      </c>
      <c r="D12153" s="1156">
        <v>17.920000000000002</v>
      </c>
    </row>
    <row r="12154" spans="1:4" ht="11.85" hidden="1" customHeight="1" outlineLevel="3">
      <c r="A12154" s="1154"/>
      <c r="B12154" s="1158" t="s">
        <v>19151</v>
      </c>
      <c r="C12154" s="1154" t="s">
        <v>2312</v>
      </c>
      <c r="D12154" s="1156">
        <v>17.920000000000002</v>
      </c>
    </row>
    <row r="12155" spans="1:4" ht="11.85" hidden="1" customHeight="1" outlineLevel="3">
      <c r="A12155" s="1154"/>
      <c r="B12155" s="1158" t="s">
        <v>19152</v>
      </c>
      <c r="C12155" s="1154" t="s">
        <v>2312</v>
      </c>
      <c r="D12155" s="1156">
        <v>17.920000000000002</v>
      </c>
    </row>
    <row r="12156" spans="1:4" ht="11.85" hidden="1" customHeight="1" outlineLevel="3">
      <c r="A12156" s="1154"/>
      <c r="B12156" s="1158" t="s">
        <v>19153</v>
      </c>
      <c r="C12156" s="1154" t="s">
        <v>2312</v>
      </c>
      <c r="D12156" s="1156">
        <v>17.920000000000002</v>
      </c>
    </row>
    <row r="12157" spans="1:4" ht="11.85" hidden="1" customHeight="1" outlineLevel="3">
      <c r="A12157" s="1154"/>
      <c r="B12157" s="1158" t="s">
        <v>19154</v>
      </c>
      <c r="C12157" s="1154" t="s">
        <v>2312</v>
      </c>
      <c r="D12157" s="1156">
        <v>33.31</v>
      </c>
    </row>
    <row r="12158" spans="1:4" ht="11.85" hidden="1" customHeight="1" outlineLevel="3">
      <c r="A12158" s="1154"/>
      <c r="B12158" s="1158" t="s">
        <v>19155</v>
      </c>
      <c r="C12158" s="1154" t="s">
        <v>2312</v>
      </c>
      <c r="D12158" s="1156">
        <v>33.25</v>
      </c>
    </row>
    <row r="12159" spans="1:4" ht="11.85" hidden="1" customHeight="1" outlineLevel="3">
      <c r="A12159" s="1154"/>
      <c r="B12159" s="1158" t="s">
        <v>19156</v>
      </c>
      <c r="C12159" s="1154" t="s">
        <v>2312</v>
      </c>
      <c r="D12159" s="1156">
        <v>34.32</v>
      </c>
    </row>
    <row r="12160" spans="1:4" ht="11.85" hidden="1" customHeight="1" outlineLevel="3">
      <c r="A12160" s="1154"/>
      <c r="B12160" s="1158" t="s">
        <v>19157</v>
      </c>
      <c r="C12160" s="1154" t="s">
        <v>2312</v>
      </c>
      <c r="D12160" s="1156">
        <v>38.75</v>
      </c>
    </row>
    <row r="12161" spans="1:4" ht="11.85" hidden="1" customHeight="1" outlineLevel="3">
      <c r="A12161" s="1154"/>
      <c r="B12161" s="1158" t="s">
        <v>19158</v>
      </c>
      <c r="C12161" s="1154" t="s">
        <v>2312</v>
      </c>
      <c r="D12161" s="1156">
        <v>34.119999999999997</v>
      </c>
    </row>
    <row r="12162" spans="1:4" ht="11.85" hidden="1" customHeight="1" outlineLevel="3">
      <c r="A12162" s="1154"/>
      <c r="B12162" s="1158" t="s">
        <v>19159</v>
      </c>
      <c r="C12162" s="1154" t="s">
        <v>2312</v>
      </c>
      <c r="D12162" s="1156">
        <v>33.25</v>
      </c>
    </row>
    <row r="12163" spans="1:4" ht="11.85" hidden="1" customHeight="1" outlineLevel="3">
      <c r="A12163" s="1154"/>
      <c r="B12163" s="1158" t="s">
        <v>19160</v>
      </c>
      <c r="C12163" s="1154" t="s">
        <v>2312</v>
      </c>
      <c r="D12163" s="1156">
        <v>34.72</v>
      </c>
    </row>
    <row r="12164" spans="1:4" ht="11.85" hidden="1" customHeight="1" outlineLevel="3">
      <c r="A12164" s="1154"/>
      <c r="B12164" s="1158" t="s">
        <v>19161</v>
      </c>
      <c r="C12164" s="1154" t="s">
        <v>2312</v>
      </c>
      <c r="D12164" s="1156">
        <v>39.18</v>
      </c>
    </row>
    <row r="12165" spans="1:4" ht="11.85" hidden="1" customHeight="1" outlineLevel="3">
      <c r="A12165" s="1154"/>
      <c r="B12165" s="1158" t="s">
        <v>19162</v>
      </c>
      <c r="C12165" s="1154" t="s">
        <v>2312</v>
      </c>
      <c r="D12165" s="1156">
        <v>16.649999999999999</v>
      </c>
    </row>
    <row r="12166" spans="1:4" ht="11.85" hidden="1" customHeight="1" outlineLevel="3">
      <c r="A12166" s="1154"/>
      <c r="B12166" s="1158" t="s">
        <v>19163</v>
      </c>
      <c r="C12166" s="1154" t="s">
        <v>2312</v>
      </c>
      <c r="D12166" s="1156">
        <v>16.649999999999999</v>
      </c>
    </row>
    <row r="12167" spans="1:4" ht="11.85" hidden="1" customHeight="1" outlineLevel="3">
      <c r="A12167" s="1154"/>
      <c r="B12167" s="1158" t="s">
        <v>19164</v>
      </c>
      <c r="C12167" s="1154" t="s">
        <v>2312</v>
      </c>
      <c r="D12167" s="1156">
        <v>16.649999999999999</v>
      </c>
    </row>
    <row r="12168" spans="1:4" ht="11.85" hidden="1" customHeight="1" outlineLevel="3">
      <c r="A12168" s="1154"/>
      <c r="B12168" s="1158" t="s">
        <v>19165</v>
      </c>
      <c r="C12168" s="1154" t="s">
        <v>2312</v>
      </c>
      <c r="D12168" s="1156">
        <v>16.649999999999999</v>
      </c>
    </row>
    <row r="12169" spans="1:4" ht="11.85" hidden="1" customHeight="1" outlineLevel="3">
      <c r="A12169" s="1154"/>
      <c r="B12169" s="1158" t="s">
        <v>19166</v>
      </c>
      <c r="C12169" s="1154" t="s">
        <v>2312</v>
      </c>
      <c r="D12169" s="1156">
        <v>16.649999999999999</v>
      </c>
    </row>
    <row r="12170" spans="1:4" ht="11.85" hidden="1" customHeight="1" outlineLevel="3">
      <c r="A12170" s="1154"/>
      <c r="B12170" s="1158" t="s">
        <v>19167</v>
      </c>
      <c r="C12170" s="1154" t="s">
        <v>2312</v>
      </c>
      <c r="D12170" s="1156">
        <v>16.649999999999999</v>
      </c>
    </row>
    <row r="12171" spans="1:4" ht="11.85" hidden="1" customHeight="1" outlineLevel="3">
      <c r="A12171" s="1154"/>
      <c r="B12171" s="1158" t="s">
        <v>19168</v>
      </c>
      <c r="C12171" s="1154" t="s">
        <v>2312</v>
      </c>
      <c r="D12171" s="1156">
        <v>16.649999999999999</v>
      </c>
    </row>
    <row r="12172" spans="1:4" ht="11.85" hidden="1" customHeight="1" outlineLevel="3">
      <c r="A12172" s="1154"/>
      <c r="B12172" s="1158" t="s">
        <v>19169</v>
      </c>
      <c r="C12172" s="1154" t="s">
        <v>2312</v>
      </c>
      <c r="D12172" s="1156">
        <v>16.649999999999999</v>
      </c>
    </row>
    <row r="12173" spans="1:4" ht="11.85" hidden="1" customHeight="1" outlineLevel="3">
      <c r="A12173" s="1154"/>
      <c r="B12173" s="1158" t="s">
        <v>19170</v>
      </c>
      <c r="C12173" s="1154" t="s">
        <v>2312</v>
      </c>
      <c r="D12173" s="1156">
        <v>16.649999999999999</v>
      </c>
    </row>
    <row r="12174" spans="1:4" ht="11.85" hidden="1" customHeight="1" outlineLevel="3">
      <c r="A12174" s="1154"/>
      <c r="B12174" s="1158" t="s">
        <v>19171</v>
      </c>
      <c r="C12174" s="1154" t="s">
        <v>2312</v>
      </c>
      <c r="D12174" s="1156">
        <v>16.649999999999999</v>
      </c>
    </row>
    <row r="12175" spans="1:4" ht="11.85" hidden="1" customHeight="1" outlineLevel="3">
      <c r="A12175" s="1154"/>
      <c r="B12175" s="1158" t="s">
        <v>19172</v>
      </c>
      <c r="C12175" s="1154" t="s">
        <v>2312</v>
      </c>
      <c r="D12175" s="1156">
        <v>16.649999999999999</v>
      </c>
    </row>
    <row r="12176" spans="1:4" ht="11.85" hidden="1" customHeight="1" outlineLevel="3">
      <c r="A12176" s="1154"/>
      <c r="B12176" s="1158" t="s">
        <v>19173</v>
      </c>
      <c r="C12176" s="1154" t="s">
        <v>2312</v>
      </c>
      <c r="D12176" s="1156">
        <v>16.649999999999999</v>
      </c>
    </row>
    <row r="12177" spans="1:4" ht="11.85" hidden="1" customHeight="1" outlineLevel="3">
      <c r="A12177" s="1154"/>
      <c r="B12177" s="1158" t="s">
        <v>19174</v>
      </c>
      <c r="C12177" s="1154" t="s">
        <v>2312</v>
      </c>
      <c r="D12177" s="1156">
        <v>16.63</v>
      </c>
    </row>
    <row r="12178" spans="1:4" ht="11.85" hidden="1" customHeight="1" outlineLevel="3">
      <c r="A12178" s="1154"/>
      <c r="B12178" s="1158" t="s">
        <v>19175</v>
      </c>
      <c r="C12178" s="1154" t="s">
        <v>2312</v>
      </c>
      <c r="D12178" s="1156">
        <v>16.649999999999999</v>
      </c>
    </row>
    <row r="12179" spans="1:4" ht="11.85" hidden="1" customHeight="1" outlineLevel="3">
      <c r="A12179" s="1154"/>
      <c r="B12179" s="1158" t="s">
        <v>19176</v>
      </c>
      <c r="C12179" s="1154" t="s">
        <v>2312</v>
      </c>
      <c r="D12179" s="1156">
        <v>16.649999999999999</v>
      </c>
    </row>
    <row r="12180" spans="1:4" ht="11.85" hidden="1" customHeight="1" outlineLevel="3" collapsed="1">
      <c r="A12180" s="1140"/>
      <c r="B12180" s="1145" t="s">
        <v>19177</v>
      </c>
      <c r="C12180" s="1140"/>
      <c r="D12180" s="1141">
        <v>0.42</v>
      </c>
    </row>
    <row r="12181" spans="1:4" ht="11.85" hidden="1" customHeight="1" outlineLevel="4">
      <c r="A12181" s="1154" t="s">
        <v>19178</v>
      </c>
      <c r="B12181" s="1159" t="s">
        <v>19179</v>
      </c>
      <c r="C12181" s="1154" t="s">
        <v>2426</v>
      </c>
      <c r="D12181" s="1156">
        <v>0.42</v>
      </c>
    </row>
    <row r="12182" spans="1:4" ht="11.85" hidden="1" customHeight="1" outlineLevel="4">
      <c r="A12182" s="1154" t="s">
        <v>19180</v>
      </c>
      <c r="B12182" s="1159" t="s">
        <v>19181</v>
      </c>
      <c r="C12182" s="1154" t="s">
        <v>2426</v>
      </c>
      <c r="D12182" s="1156">
        <v>0.42</v>
      </c>
    </row>
    <row r="12183" spans="1:4" ht="11.85" hidden="1" customHeight="1" outlineLevel="4">
      <c r="A12183" s="1154" t="s">
        <v>19182</v>
      </c>
      <c r="B12183" s="1159" t="s">
        <v>19183</v>
      </c>
      <c r="C12183" s="1154" t="s">
        <v>2426</v>
      </c>
      <c r="D12183" s="1156">
        <v>0.42</v>
      </c>
    </row>
    <row r="12184" spans="1:4" ht="11.85" hidden="1" customHeight="1" outlineLevel="4">
      <c r="A12184" s="1154" t="s">
        <v>19184</v>
      </c>
      <c r="B12184" s="1159" t="s">
        <v>19185</v>
      </c>
      <c r="C12184" s="1154" t="s">
        <v>2426</v>
      </c>
      <c r="D12184" s="1156">
        <v>0.37</v>
      </c>
    </row>
    <row r="12185" spans="1:4" ht="11.85" hidden="1" customHeight="1" outlineLevel="3" collapsed="1">
      <c r="A12185" s="1140"/>
      <c r="B12185" s="1145" t="s">
        <v>19186</v>
      </c>
      <c r="C12185" s="1140"/>
      <c r="D12185" s="1141">
        <v>0.38</v>
      </c>
    </row>
    <row r="12186" spans="1:4" ht="11.85" hidden="1" customHeight="1" outlineLevel="4">
      <c r="A12186" s="1154"/>
      <c r="B12186" s="1159" t="s">
        <v>19187</v>
      </c>
      <c r="C12186" s="1154" t="s">
        <v>2426</v>
      </c>
      <c r="D12186" s="1156">
        <v>0.38</v>
      </c>
    </row>
    <row r="12187" spans="1:4" ht="11.85" hidden="1" customHeight="1" outlineLevel="4">
      <c r="A12187" s="1154"/>
      <c r="B12187" s="1159" t="s">
        <v>19188</v>
      </c>
      <c r="C12187" s="1154" t="s">
        <v>2426</v>
      </c>
      <c r="D12187" s="1156">
        <v>0.38</v>
      </c>
    </row>
    <row r="12188" spans="1:4" ht="11.85" hidden="1" customHeight="1" outlineLevel="4">
      <c r="A12188" s="1154"/>
      <c r="B12188" s="1159" t="s">
        <v>19189</v>
      </c>
      <c r="C12188" s="1154" t="s">
        <v>2426</v>
      </c>
      <c r="D12188" s="1156">
        <v>0.38</v>
      </c>
    </row>
    <row r="12189" spans="1:4" ht="11.85" hidden="1" customHeight="1" outlineLevel="4">
      <c r="A12189" s="1154"/>
      <c r="B12189" s="1159" t="s">
        <v>19190</v>
      </c>
      <c r="C12189" s="1154" t="s">
        <v>2426</v>
      </c>
      <c r="D12189" s="1156">
        <v>0.38</v>
      </c>
    </row>
    <row r="12190" spans="1:4" ht="11.85" hidden="1" customHeight="1" outlineLevel="4">
      <c r="A12190" s="1154"/>
      <c r="B12190" s="1159" t="s">
        <v>19191</v>
      </c>
      <c r="C12190" s="1154" t="s">
        <v>2426</v>
      </c>
      <c r="D12190" s="1156">
        <v>0.38</v>
      </c>
    </row>
    <row r="12191" spans="1:4" ht="11.85" hidden="1" customHeight="1" outlineLevel="4">
      <c r="A12191" s="1154"/>
      <c r="B12191" s="1159" t="s">
        <v>19192</v>
      </c>
      <c r="C12191" s="1154" t="s">
        <v>2426</v>
      </c>
      <c r="D12191" s="1156">
        <v>0.38</v>
      </c>
    </row>
    <row r="12192" spans="1:4" ht="11.85" hidden="1" customHeight="1" outlineLevel="3">
      <c r="A12192" s="1154" t="s">
        <v>19193</v>
      </c>
      <c r="B12192" s="1158" t="s">
        <v>19194</v>
      </c>
      <c r="C12192" s="1154" t="s">
        <v>2312</v>
      </c>
      <c r="D12192" s="1156">
        <v>18.010000000000002</v>
      </c>
    </row>
    <row r="12193" spans="1:4" ht="11.85" hidden="1" customHeight="1" outlineLevel="3">
      <c r="A12193" s="1154" t="s">
        <v>19195</v>
      </c>
      <c r="B12193" s="1158" t="s">
        <v>19196</v>
      </c>
      <c r="C12193" s="1154" t="s">
        <v>2312</v>
      </c>
      <c r="D12193" s="1156">
        <v>18.149999999999999</v>
      </c>
    </row>
    <row r="12194" spans="1:4" ht="11.85" hidden="1" customHeight="1" outlineLevel="3">
      <c r="A12194" s="1154" t="s">
        <v>19197</v>
      </c>
      <c r="B12194" s="1158" t="s">
        <v>19198</v>
      </c>
      <c r="C12194" s="1154" t="s">
        <v>2312</v>
      </c>
      <c r="D12194" s="1156">
        <v>18.010000000000002</v>
      </c>
    </row>
    <row r="12195" spans="1:4" ht="11.85" hidden="1" customHeight="1" outlineLevel="3">
      <c r="A12195" s="1154" t="s">
        <v>19199</v>
      </c>
      <c r="B12195" s="1158" t="s">
        <v>19200</v>
      </c>
      <c r="C12195" s="1154" t="s">
        <v>2312</v>
      </c>
      <c r="D12195" s="1156">
        <v>18.010000000000002</v>
      </c>
    </row>
    <row r="12196" spans="1:4" ht="11.85" hidden="1" customHeight="1" outlineLevel="3">
      <c r="A12196" s="1154" t="s">
        <v>19201</v>
      </c>
      <c r="B12196" s="1158" t="s">
        <v>19202</v>
      </c>
      <c r="C12196" s="1154" t="s">
        <v>2312</v>
      </c>
      <c r="D12196" s="1156">
        <v>18.010000000000002</v>
      </c>
    </row>
    <row r="12197" spans="1:4" ht="11.85" hidden="1" customHeight="1" outlineLevel="3">
      <c r="A12197" s="1154" t="s">
        <v>19182</v>
      </c>
      <c r="B12197" s="1158" t="s">
        <v>19203</v>
      </c>
      <c r="C12197" s="1154" t="s">
        <v>2312</v>
      </c>
      <c r="D12197" s="1156">
        <v>18.149999999999999</v>
      </c>
    </row>
    <row r="12198" spans="1:4" ht="11.85" hidden="1" customHeight="1" outlineLevel="3">
      <c r="A12198" s="1154" t="s">
        <v>19204</v>
      </c>
      <c r="B12198" s="1158" t="s">
        <v>19205</v>
      </c>
      <c r="C12198" s="1154" t="s">
        <v>2312</v>
      </c>
      <c r="D12198" s="1156">
        <v>18.010000000000002</v>
      </c>
    </row>
    <row r="12199" spans="1:4" ht="11.85" hidden="1" customHeight="1" outlineLevel="2" collapsed="1">
      <c r="A12199" s="1140"/>
      <c r="B12199" s="1143" t="s">
        <v>19206</v>
      </c>
      <c r="C12199" s="1140"/>
      <c r="D12199" s="1141">
        <v>17.04</v>
      </c>
    </row>
    <row r="12200" spans="1:4" ht="11.85" hidden="1" customHeight="1" outlineLevel="3">
      <c r="A12200" s="1154"/>
      <c r="B12200" s="1158" t="s">
        <v>19207</v>
      </c>
      <c r="C12200" s="1154" t="s">
        <v>2312</v>
      </c>
      <c r="D12200" s="1156">
        <v>17.04</v>
      </c>
    </row>
    <row r="12201" spans="1:4" ht="11.85" hidden="1" customHeight="1" outlineLevel="3">
      <c r="A12201" s="1154"/>
      <c r="B12201" s="1158" t="s">
        <v>19208</v>
      </c>
      <c r="C12201" s="1154" t="s">
        <v>2312</v>
      </c>
      <c r="D12201" s="1156">
        <v>17.04</v>
      </c>
    </row>
    <row r="12202" spans="1:4" ht="11.85" hidden="1" customHeight="1" outlineLevel="3">
      <c r="A12202" s="1154"/>
      <c r="B12202" s="1158" t="s">
        <v>19209</v>
      </c>
      <c r="C12202" s="1154" t="s">
        <v>2312</v>
      </c>
      <c r="D12202" s="1156">
        <v>17.04</v>
      </c>
    </row>
    <row r="12203" spans="1:4" ht="11.85" hidden="1" customHeight="1" outlineLevel="3">
      <c r="A12203" s="1154"/>
      <c r="B12203" s="1158" t="s">
        <v>19210</v>
      </c>
      <c r="C12203" s="1154" t="s">
        <v>2312</v>
      </c>
      <c r="D12203" s="1156">
        <v>17.04</v>
      </c>
    </row>
    <row r="12204" spans="1:4" ht="11.85" hidden="1" customHeight="1" outlineLevel="3">
      <c r="A12204" s="1154"/>
      <c r="B12204" s="1158" t="s">
        <v>19211</v>
      </c>
      <c r="C12204" s="1154" t="s">
        <v>2312</v>
      </c>
      <c r="D12204" s="1156">
        <v>17.04</v>
      </c>
    </row>
    <row r="12205" spans="1:4" ht="11.85" hidden="1" customHeight="1" outlineLevel="3">
      <c r="A12205" s="1154"/>
      <c r="B12205" s="1158" t="s">
        <v>19212</v>
      </c>
      <c r="C12205" s="1154" t="s">
        <v>2312</v>
      </c>
      <c r="D12205" s="1156">
        <v>17.04</v>
      </c>
    </row>
    <row r="12206" spans="1:4" ht="11.85" hidden="1" customHeight="1" outlineLevel="3">
      <c r="A12206" s="1154"/>
      <c r="B12206" s="1158" t="s">
        <v>19213</v>
      </c>
      <c r="C12206" s="1154" t="s">
        <v>2312</v>
      </c>
      <c r="D12206" s="1156">
        <v>17.04</v>
      </c>
    </row>
    <row r="12207" spans="1:4" ht="11.85" hidden="1" customHeight="1" outlineLevel="3">
      <c r="A12207" s="1154"/>
      <c r="B12207" s="1158" t="s">
        <v>19214</v>
      </c>
      <c r="C12207" s="1154" t="s">
        <v>2312</v>
      </c>
      <c r="D12207" s="1156">
        <v>17.04</v>
      </c>
    </row>
    <row r="12208" spans="1:4" ht="11.85" hidden="1" customHeight="1" outlineLevel="3">
      <c r="A12208" s="1154"/>
      <c r="B12208" s="1158" t="s">
        <v>19215</v>
      </c>
      <c r="C12208" s="1154" t="s">
        <v>2312</v>
      </c>
      <c r="D12208" s="1156">
        <v>17.04</v>
      </c>
    </row>
    <row r="12209" spans="1:4" ht="11.85" hidden="1" customHeight="1" outlineLevel="3">
      <c r="A12209" s="1154"/>
      <c r="B12209" s="1158" t="s">
        <v>19216</v>
      </c>
      <c r="C12209" s="1154" t="s">
        <v>2312</v>
      </c>
      <c r="D12209" s="1156">
        <v>17.04</v>
      </c>
    </row>
    <row r="12210" spans="1:4" ht="11.85" hidden="1" customHeight="1" outlineLevel="3">
      <c r="A12210" s="1154"/>
      <c r="B12210" s="1158" t="s">
        <v>19217</v>
      </c>
      <c r="C12210" s="1154" t="s">
        <v>2312</v>
      </c>
      <c r="D12210" s="1156">
        <v>17.04</v>
      </c>
    </row>
    <row r="12211" spans="1:4" ht="11.85" hidden="1" customHeight="1" outlineLevel="3">
      <c r="A12211" s="1154"/>
      <c r="B12211" s="1158" t="s">
        <v>19218</v>
      </c>
      <c r="C12211" s="1154" t="s">
        <v>2312</v>
      </c>
      <c r="D12211" s="1156">
        <v>17.04</v>
      </c>
    </row>
    <row r="12212" spans="1:4" ht="11.85" customHeight="1" collapsed="1">
      <c r="A12212" s="1140"/>
      <c r="B12212" s="1140" t="s">
        <v>19219</v>
      </c>
      <c r="C12212" s="1140"/>
      <c r="D12212" s="1141">
        <v>57.88</v>
      </c>
    </row>
    <row r="12213" spans="1:4" ht="11.85" hidden="1" customHeight="1" outlineLevel="1" collapsed="1">
      <c r="A12213" s="1140"/>
      <c r="B12213" s="1142" t="s">
        <v>19220</v>
      </c>
      <c r="C12213" s="1140"/>
      <c r="D12213" s="1141">
        <v>9.86</v>
      </c>
    </row>
    <row r="12214" spans="1:4" ht="11.85" hidden="1" customHeight="1" outlineLevel="2">
      <c r="A12214" s="1154" t="s">
        <v>19221</v>
      </c>
      <c r="B12214" s="1157" t="s">
        <v>19222</v>
      </c>
      <c r="C12214" s="1154" t="s">
        <v>763</v>
      </c>
      <c r="D12214" s="1156">
        <v>2.19</v>
      </c>
    </row>
    <row r="12215" spans="1:4" ht="11.85" hidden="1" customHeight="1" outlineLevel="2">
      <c r="A12215" s="1154" t="s">
        <v>19223</v>
      </c>
      <c r="B12215" s="1157" t="s">
        <v>19224</v>
      </c>
      <c r="C12215" s="1154" t="s">
        <v>763</v>
      </c>
      <c r="D12215" s="1156">
        <v>9.57</v>
      </c>
    </row>
    <row r="12216" spans="1:4" ht="11.85" hidden="1" customHeight="1" outlineLevel="2">
      <c r="A12216" s="1154" t="s">
        <v>19225</v>
      </c>
      <c r="B12216" s="1157" t="s">
        <v>19226</v>
      </c>
      <c r="C12216" s="1154" t="s">
        <v>763</v>
      </c>
      <c r="D12216" s="1156">
        <v>9.86</v>
      </c>
    </row>
    <row r="12217" spans="1:4" ht="11.85" hidden="1" customHeight="1" outlineLevel="2">
      <c r="A12217" s="1154" t="s">
        <v>19227</v>
      </c>
      <c r="B12217" s="1157" t="s">
        <v>19228</v>
      </c>
      <c r="C12217" s="1154" t="s">
        <v>763</v>
      </c>
      <c r="D12217" s="1156">
        <v>6.28</v>
      </c>
    </row>
    <row r="12218" spans="1:4" ht="11.85" hidden="1" customHeight="1" outlineLevel="2">
      <c r="A12218" s="1154" t="s">
        <v>19229</v>
      </c>
      <c r="B12218" s="1157" t="s">
        <v>19230</v>
      </c>
      <c r="C12218" s="1154" t="s">
        <v>763</v>
      </c>
      <c r="D12218" s="1156">
        <v>6.24</v>
      </c>
    </row>
    <row r="12219" spans="1:4" ht="11.85" hidden="1" customHeight="1" outlineLevel="2">
      <c r="A12219" s="1154" t="s">
        <v>19231</v>
      </c>
      <c r="B12219" s="1157" t="s">
        <v>19232</v>
      </c>
      <c r="C12219" s="1154" t="s">
        <v>763</v>
      </c>
      <c r="D12219" s="1156">
        <v>8.99</v>
      </c>
    </row>
    <row r="12220" spans="1:4" ht="11.85" hidden="1" customHeight="1" outlineLevel="2">
      <c r="A12220" s="1154" t="s">
        <v>19233</v>
      </c>
      <c r="B12220" s="1157" t="s">
        <v>19234</v>
      </c>
      <c r="C12220" s="1154" t="s">
        <v>763</v>
      </c>
      <c r="D12220" s="1156">
        <v>8.75</v>
      </c>
    </row>
    <row r="12221" spans="1:4" ht="11.85" hidden="1" customHeight="1" outlineLevel="1" collapsed="1">
      <c r="A12221" s="1140"/>
      <c r="B12221" s="1142" t="s">
        <v>19235</v>
      </c>
      <c r="C12221" s="1140"/>
      <c r="D12221" s="1141">
        <v>6.53</v>
      </c>
    </row>
    <row r="12222" spans="1:4" ht="11.85" hidden="1" customHeight="1" outlineLevel="2" collapsed="1">
      <c r="A12222" s="1140"/>
      <c r="B12222" s="1143" t="s">
        <v>19236</v>
      </c>
      <c r="C12222" s="1140"/>
      <c r="D12222" s="1141">
        <v>0.16</v>
      </c>
    </row>
    <row r="12223" spans="1:4" ht="11.85" hidden="1" customHeight="1" outlineLevel="3">
      <c r="A12223" s="1154"/>
      <c r="B12223" s="1158" t="s">
        <v>19237</v>
      </c>
      <c r="C12223" s="1154" t="s">
        <v>763</v>
      </c>
      <c r="D12223" s="1156">
        <v>0.13</v>
      </c>
    </row>
    <row r="12224" spans="1:4" ht="11.85" hidden="1" customHeight="1" outlineLevel="3">
      <c r="A12224" s="1154"/>
      <c r="B12224" s="1158" t="s">
        <v>19238</v>
      </c>
      <c r="C12224" s="1154" t="s">
        <v>763</v>
      </c>
      <c r="D12224" s="1156">
        <v>0.13</v>
      </c>
    </row>
    <row r="12225" spans="1:4" ht="11.85" hidden="1" customHeight="1" outlineLevel="3">
      <c r="A12225" s="1154"/>
      <c r="B12225" s="1158" t="s">
        <v>19239</v>
      </c>
      <c r="C12225" s="1154" t="s">
        <v>763</v>
      </c>
      <c r="D12225" s="1156">
        <v>0.11</v>
      </c>
    </row>
    <row r="12226" spans="1:4" ht="11.85" hidden="1" customHeight="1" outlineLevel="3">
      <c r="A12226" s="1154"/>
      <c r="B12226" s="1158" t="s">
        <v>19240</v>
      </c>
      <c r="C12226" s="1154" t="s">
        <v>763</v>
      </c>
      <c r="D12226" s="1156">
        <v>0.11</v>
      </c>
    </row>
    <row r="12227" spans="1:4" ht="11.85" hidden="1" customHeight="1" outlineLevel="3">
      <c r="A12227" s="1154"/>
      <c r="B12227" s="1158" t="s">
        <v>19241</v>
      </c>
      <c r="C12227" s="1154" t="s">
        <v>763</v>
      </c>
      <c r="D12227" s="1156">
        <v>0.11</v>
      </c>
    </row>
    <row r="12228" spans="1:4" ht="11.85" hidden="1" customHeight="1" outlineLevel="3">
      <c r="A12228" s="1154"/>
      <c r="B12228" s="1158" t="s">
        <v>19242</v>
      </c>
      <c r="C12228" s="1154" t="s">
        <v>763</v>
      </c>
      <c r="D12228" s="1156">
        <v>0.13</v>
      </c>
    </row>
    <row r="12229" spans="1:4" ht="11.85" hidden="1" customHeight="1" outlineLevel="3">
      <c r="A12229" s="1154"/>
      <c r="B12229" s="1158" t="s">
        <v>19243</v>
      </c>
      <c r="C12229" s="1154" t="s">
        <v>763</v>
      </c>
      <c r="D12229" s="1156">
        <v>0.14000000000000001</v>
      </c>
    </row>
    <row r="12230" spans="1:4" ht="11.85" hidden="1" customHeight="1" outlineLevel="3">
      <c r="A12230" s="1154" t="s">
        <v>19244</v>
      </c>
      <c r="B12230" s="1158" t="s">
        <v>19245</v>
      </c>
      <c r="C12230" s="1154" t="s">
        <v>763</v>
      </c>
      <c r="D12230" s="1156">
        <v>0.13</v>
      </c>
    </row>
    <row r="12231" spans="1:4" ht="11.85" hidden="1" customHeight="1" outlineLevel="3">
      <c r="A12231" s="1154" t="s">
        <v>19246</v>
      </c>
      <c r="B12231" s="1158" t="s">
        <v>19247</v>
      </c>
      <c r="C12231" s="1154" t="s">
        <v>763</v>
      </c>
      <c r="D12231" s="1156">
        <v>0.13</v>
      </c>
    </row>
    <row r="12232" spans="1:4" ht="11.85" hidden="1" customHeight="1" outlineLevel="3">
      <c r="A12232" s="1154"/>
      <c r="B12232" s="1158" t="s">
        <v>19248</v>
      </c>
      <c r="C12232" s="1154" t="s">
        <v>763</v>
      </c>
      <c r="D12232" s="1156">
        <v>0.13</v>
      </c>
    </row>
    <row r="12233" spans="1:4" ht="11.85" hidden="1" customHeight="1" outlineLevel="3">
      <c r="A12233" s="1154"/>
      <c r="B12233" s="1158" t="s">
        <v>19249</v>
      </c>
      <c r="C12233" s="1154" t="s">
        <v>763</v>
      </c>
      <c r="D12233" s="1156">
        <v>0.14000000000000001</v>
      </c>
    </row>
    <row r="12234" spans="1:4" ht="11.85" hidden="1" customHeight="1" outlineLevel="3">
      <c r="A12234" s="1154"/>
      <c r="B12234" s="1158" t="s">
        <v>19250</v>
      </c>
      <c r="C12234" s="1154" t="s">
        <v>763</v>
      </c>
      <c r="D12234" s="1156">
        <v>0.13</v>
      </c>
    </row>
    <row r="12235" spans="1:4" ht="11.85" hidden="1" customHeight="1" outlineLevel="3">
      <c r="A12235" s="1154" t="s">
        <v>19251</v>
      </c>
      <c r="B12235" s="1158" t="s">
        <v>19252</v>
      </c>
      <c r="C12235" s="1154" t="s">
        <v>763</v>
      </c>
      <c r="D12235" s="1156">
        <v>0.14000000000000001</v>
      </c>
    </row>
    <row r="12236" spans="1:4" ht="11.85" hidden="1" customHeight="1" outlineLevel="3">
      <c r="A12236" s="1154"/>
      <c r="B12236" s="1158" t="s">
        <v>19253</v>
      </c>
      <c r="C12236" s="1154" t="s">
        <v>763</v>
      </c>
      <c r="D12236" s="1156">
        <v>0.13</v>
      </c>
    </row>
    <row r="12237" spans="1:4" ht="11.85" hidden="1" customHeight="1" outlineLevel="3">
      <c r="A12237" s="1154"/>
      <c r="B12237" s="1158" t="s">
        <v>19254</v>
      </c>
      <c r="C12237" s="1154" t="s">
        <v>763</v>
      </c>
      <c r="D12237" s="1156">
        <v>0.13</v>
      </c>
    </row>
    <row r="12238" spans="1:4" ht="11.85" hidden="1" customHeight="1" outlineLevel="3">
      <c r="A12238" s="1154" t="s">
        <v>19255</v>
      </c>
      <c r="B12238" s="1158" t="s">
        <v>19256</v>
      </c>
      <c r="C12238" s="1154" t="s">
        <v>763</v>
      </c>
      <c r="D12238" s="1156">
        <v>0.13</v>
      </c>
    </row>
    <row r="12239" spans="1:4" ht="11.85" hidden="1" customHeight="1" outlineLevel="3">
      <c r="A12239" s="1154"/>
      <c r="B12239" s="1158" t="s">
        <v>19257</v>
      </c>
      <c r="C12239" s="1154" t="s">
        <v>763</v>
      </c>
      <c r="D12239" s="1156">
        <v>0.11</v>
      </c>
    </row>
    <row r="12240" spans="1:4" ht="11.85" hidden="1" customHeight="1" outlineLevel="3">
      <c r="A12240" s="1154"/>
      <c r="B12240" s="1158" t="s">
        <v>19258</v>
      </c>
      <c r="C12240" s="1154" t="s">
        <v>763</v>
      </c>
      <c r="D12240" s="1156">
        <v>0.13</v>
      </c>
    </row>
    <row r="12241" spans="1:4" ht="11.85" hidden="1" customHeight="1" outlineLevel="3">
      <c r="A12241" s="1154" t="s">
        <v>19259</v>
      </c>
      <c r="B12241" s="1158" t="s">
        <v>19260</v>
      </c>
      <c r="C12241" s="1154" t="s">
        <v>763</v>
      </c>
      <c r="D12241" s="1156">
        <v>0.13</v>
      </c>
    </row>
    <row r="12242" spans="1:4" ht="11.85" hidden="1" customHeight="1" outlineLevel="3">
      <c r="A12242" s="1154" t="s">
        <v>19261</v>
      </c>
      <c r="B12242" s="1158" t="s">
        <v>19262</v>
      </c>
      <c r="C12242" s="1154" t="s">
        <v>763</v>
      </c>
      <c r="D12242" s="1156">
        <v>0.09</v>
      </c>
    </row>
    <row r="12243" spans="1:4" ht="11.85" hidden="1" customHeight="1" outlineLevel="3">
      <c r="A12243" s="1154"/>
      <c r="B12243" s="1158" t="s">
        <v>19263</v>
      </c>
      <c r="C12243" s="1154" t="s">
        <v>763</v>
      </c>
      <c r="D12243" s="1156">
        <v>0.11</v>
      </c>
    </row>
    <row r="12244" spans="1:4" ht="11.85" hidden="1" customHeight="1" outlineLevel="3">
      <c r="A12244" s="1154"/>
      <c r="B12244" s="1158" t="s">
        <v>19264</v>
      </c>
      <c r="C12244" s="1154" t="s">
        <v>763</v>
      </c>
      <c r="D12244" s="1156">
        <v>0.13</v>
      </c>
    </row>
    <row r="12245" spans="1:4" ht="11.85" hidden="1" customHeight="1" outlineLevel="3">
      <c r="A12245" s="1154"/>
      <c r="B12245" s="1158" t="s">
        <v>19265</v>
      </c>
      <c r="C12245" s="1154" t="s">
        <v>763</v>
      </c>
      <c r="D12245" s="1156">
        <v>0.13</v>
      </c>
    </row>
    <row r="12246" spans="1:4" ht="11.85" hidden="1" customHeight="1" outlineLevel="3">
      <c r="A12246" s="1154"/>
      <c r="B12246" s="1158" t="s">
        <v>19266</v>
      </c>
      <c r="C12246" s="1154" t="s">
        <v>763</v>
      </c>
      <c r="D12246" s="1156">
        <v>0.11</v>
      </c>
    </row>
    <row r="12247" spans="1:4" ht="11.85" hidden="1" customHeight="1" outlineLevel="3">
      <c r="A12247" s="1154" t="s">
        <v>19267</v>
      </c>
      <c r="B12247" s="1158" t="s">
        <v>19268</v>
      </c>
      <c r="C12247" s="1154" t="s">
        <v>763</v>
      </c>
      <c r="D12247" s="1156">
        <v>0.11</v>
      </c>
    </row>
    <row r="12248" spans="1:4" ht="11.85" hidden="1" customHeight="1" outlineLevel="3">
      <c r="A12248" s="1154" t="s">
        <v>19269</v>
      </c>
      <c r="B12248" s="1158" t="s">
        <v>19270</v>
      </c>
      <c r="C12248" s="1154" t="s">
        <v>763</v>
      </c>
      <c r="D12248" s="1156">
        <v>0.13</v>
      </c>
    </row>
    <row r="12249" spans="1:4" ht="11.85" hidden="1" customHeight="1" outlineLevel="3">
      <c r="A12249" s="1154" t="s">
        <v>19271</v>
      </c>
      <c r="B12249" s="1158" t="s">
        <v>19272</v>
      </c>
      <c r="C12249" s="1154" t="s">
        <v>763</v>
      </c>
      <c r="D12249" s="1156">
        <v>0.16</v>
      </c>
    </row>
    <row r="12250" spans="1:4" ht="11.85" hidden="1" customHeight="1" outlineLevel="3">
      <c r="A12250" s="1154"/>
      <c r="B12250" s="1158" t="s">
        <v>19273</v>
      </c>
      <c r="C12250" s="1154" t="s">
        <v>763</v>
      </c>
      <c r="D12250" s="1156">
        <v>0.13</v>
      </c>
    </row>
    <row r="12251" spans="1:4" ht="11.85" hidden="1" customHeight="1" outlineLevel="3">
      <c r="A12251" s="1154" t="s">
        <v>19274</v>
      </c>
      <c r="B12251" s="1158" t="s">
        <v>19275</v>
      </c>
      <c r="C12251" s="1154" t="s">
        <v>763</v>
      </c>
      <c r="D12251" s="1156">
        <v>0.13</v>
      </c>
    </row>
    <row r="12252" spans="1:4" ht="11.85" hidden="1" customHeight="1" outlineLevel="3">
      <c r="A12252" s="1154" t="s">
        <v>19276</v>
      </c>
      <c r="B12252" s="1158" t="s">
        <v>19277</v>
      </c>
      <c r="C12252" s="1154" t="s">
        <v>763</v>
      </c>
      <c r="D12252" s="1156">
        <v>0.11</v>
      </c>
    </row>
    <row r="12253" spans="1:4" ht="11.85" hidden="1" customHeight="1" outlineLevel="3">
      <c r="A12253" s="1154"/>
      <c r="B12253" s="1158" t="s">
        <v>19278</v>
      </c>
      <c r="C12253" s="1154" t="s">
        <v>763</v>
      </c>
      <c r="D12253" s="1156">
        <v>0.11</v>
      </c>
    </row>
    <row r="12254" spans="1:4" ht="11.85" hidden="1" customHeight="1" outlineLevel="3">
      <c r="A12254" s="1154"/>
      <c r="B12254" s="1158" t="s">
        <v>19279</v>
      </c>
      <c r="C12254" s="1154" t="s">
        <v>763</v>
      </c>
      <c r="D12254" s="1156">
        <v>0.13</v>
      </c>
    </row>
    <row r="12255" spans="1:4" ht="11.85" hidden="1" customHeight="1" outlineLevel="3">
      <c r="A12255" s="1154" t="s">
        <v>19280</v>
      </c>
      <c r="B12255" s="1158" t="s">
        <v>19281</v>
      </c>
      <c r="C12255" s="1154" t="s">
        <v>763</v>
      </c>
      <c r="D12255" s="1156">
        <v>0.13</v>
      </c>
    </row>
    <row r="12256" spans="1:4" ht="11.85" hidden="1" customHeight="1" outlineLevel="3">
      <c r="A12256" s="1154"/>
      <c r="B12256" s="1158" t="s">
        <v>19282</v>
      </c>
      <c r="C12256" s="1154" t="s">
        <v>763</v>
      </c>
      <c r="D12256" s="1156">
        <v>0.13</v>
      </c>
    </row>
    <row r="12257" spans="1:4" ht="11.85" hidden="1" customHeight="1" outlineLevel="3">
      <c r="A12257" s="1154"/>
      <c r="B12257" s="1158" t="s">
        <v>19283</v>
      </c>
      <c r="C12257" s="1154" t="s">
        <v>763</v>
      </c>
      <c r="D12257" s="1156">
        <v>0.13</v>
      </c>
    </row>
    <row r="12258" spans="1:4" ht="11.85" hidden="1" customHeight="1" outlineLevel="3">
      <c r="A12258" s="1154" t="s">
        <v>19284</v>
      </c>
      <c r="B12258" s="1158" t="s">
        <v>19285</v>
      </c>
      <c r="C12258" s="1154" t="s">
        <v>763</v>
      </c>
      <c r="D12258" s="1156">
        <v>0.13</v>
      </c>
    </row>
    <row r="12259" spans="1:4" ht="11.85" hidden="1" customHeight="1" outlineLevel="3">
      <c r="A12259" s="1154"/>
      <c r="B12259" s="1158" t="s">
        <v>19286</v>
      </c>
      <c r="C12259" s="1154" t="s">
        <v>763</v>
      </c>
      <c r="D12259" s="1156">
        <v>0.13</v>
      </c>
    </row>
    <row r="12260" spans="1:4" ht="11.85" hidden="1" customHeight="1" outlineLevel="3">
      <c r="A12260" s="1154"/>
      <c r="B12260" s="1158" t="s">
        <v>19287</v>
      </c>
      <c r="C12260" s="1154" t="s">
        <v>763</v>
      </c>
      <c r="D12260" s="1156">
        <v>0.13</v>
      </c>
    </row>
    <row r="12261" spans="1:4" ht="11.85" hidden="1" customHeight="1" outlineLevel="3">
      <c r="A12261" s="1154"/>
      <c r="B12261" s="1158" t="s">
        <v>19288</v>
      </c>
      <c r="C12261" s="1154" t="s">
        <v>763</v>
      </c>
      <c r="D12261" s="1156">
        <v>0.13</v>
      </c>
    </row>
    <row r="12262" spans="1:4" ht="11.85" hidden="1" customHeight="1" outlineLevel="3">
      <c r="A12262" s="1154"/>
      <c r="B12262" s="1158" t="s">
        <v>19289</v>
      </c>
      <c r="C12262" s="1154" t="s">
        <v>763</v>
      </c>
      <c r="D12262" s="1156">
        <v>0.16</v>
      </c>
    </row>
    <row r="12263" spans="1:4" ht="11.85" hidden="1" customHeight="1" outlineLevel="3">
      <c r="A12263" s="1154" t="s">
        <v>19290</v>
      </c>
      <c r="B12263" s="1158" t="s">
        <v>19291</v>
      </c>
      <c r="C12263" s="1154" t="s">
        <v>763</v>
      </c>
      <c r="D12263" s="1156">
        <v>0.13</v>
      </c>
    </row>
    <row r="12264" spans="1:4" ht="11.85" hidden="1" customHeight="1" outlineLevel="3">
      <c r="A12264" s="1154"/>
      <c r="B12264" s="1158" t="s">
        <v>19292</v>
      </c>
      <c r="C12264" s="1154" t="s">
        <v>763</v>
      </c>
      <c r="D12264" s="1156">
        <v>0.13</v>
      </c>
    </row>
    <row r="12265" spans="1:4" ht="11.85" hidden="1" customHeight="1" outlineLevel="2" collapsed="1">
      <c r="A12265" s="1140"/>
      <c r="B12265" s="1143" t="s">
        <v>19293</v>
      </c>
      <c r="C12265" s="1140"/>
      <c r="D12265" s="1141">
        <v>6.53</v>
      </c>
    </row>
    <row r="12266" spans="1:4" ht="11.85" hidden="1" customHeight="1" outlineLevel="3">
      <c r="A12266" s="1154" t="s">
        <v>19294</v>
      </c>
      <c r="B12266" s="1158" t="s">
        <v>19295</v>
      </c>
      <c r="C12266" s="1154" t="s">
        <v>763</v>
      </c>
      <c r="D12266" s="1156">
        <v>1.66</v>
      </c>
    </row>
    <row r="12267" spans="1:4" ht="11.85" hidden="1" customHeight="1" outlineLevel="3">
      <c r="A12267" s="1154" t="s">
        <v>19296</v>
      </c>
      <c r="B12267" s="1158" t="s">
        <v>19297</v>
      </c>
      <c r="C12267" s="1154" t="s">
        <v>763</v>
      </c>
      <c r="D12267" s="1156">
        <v>1.57</v>
      </c>
    </row>
    <row r="12268" spans="1:4" ht="11.85" hidden="1" customHeight="1" outlineLevel="3">
      <c r="A12268" s="1154" t="s">
        <v>19298</v>
      </c>
      <c r="B12268" s="1158" t="s">
        <v>19299</v>
      </c>
      <c r="C12268" s="1154" t="s">
        <v>763</v>
      </c>
      <c r="D12268" s="1156">
        <v>1.43</v>
      </c>
    </row>
    <row r="12269" spans="1:4" ht="11.85" hidden="1" customHeight="1" outlineLevel="3">
      <c r="A12269" s="1154" t="s">
        <v>19300</v>
      </c>
      <c r="B12269" s="1158" t="s">
        <v>19301</v>
      </c>
      <c r="C12269" s="1154" t="s">
        <v>763</v>
      </c>
      <c r="D12269" s="1156">
        <v>1.48</v>
      </c>
    </row>
    <row r="12270" spans="1:4" ht="11.85" hidden="1" customHeight="1" outlineLevel="3">
      <c r="A12270" s="1154" t="s">
        <v>19302</v>
      </c>
      <c r="B12270" s="1158" t="s">
        <v>19303</v>
      </c>
      <c r="C12270" s="1154" t="s">
        <v>763</v>
      </c>
      <c r="D12270" s="1156">
        <v>1.57</v>
      </c>
    </row>
    <row r="12271" spans="1:4" ht="11.85" hidden="1" customHeight="1" outlineLevel="3">
      <c r="A12271" s="1154" t="s">
        <v>19304</v>
      </c>
      <c r="B12271" s="1158" t="s">
        <v>19305</v>
      </c>
      <c r="C12271" s="1154" t="s">
        <v>763</v>
      </c>
      <c r="D12271" s="1156">
        <v>1.58</v>
      </c>
    </row>
    <row r="12272" spans="1:4" ht="11.85" hidden="1" customHeight="1" outlineLevel="3">
      <c r="A12272" s="1154" t="s">
        <v>19306</v>
      </c>
      <c r="B12272" s="1158" t="s">
        <v>19307</v>
      </c>
      <c r="C12272" s="1154" t="s">
        <v>763</v>
      </c>
      <c r="D12272" s="1156">
        <v>1.77</v>
      </c>
    </row>
    <row r="12273" spans="1:4" ht="11.85" hidden="1" customHeight="1" outlineLevel="3">
      <c r="A12273" s="1154" t="s">
        <v>19308</v>
      </c>
      <c r="B12273" s="1158" t="s">
        <v>19309</v>
      </c>
      <c r="C12273" s="1154" t="s">
        <v>763</v>
      </c>
      <c r="D12273" s="1156">
        <v>1.65</v>
      </c>
    </row>
    <row r="12274" spans="1:4" ht="11.85" hidden="1" customHeight="1" outlineLevel="3">
      <c r="A12274" s="1154" t="s">
        <v>19310</v>
      </c>
      <c r="B12274" s="1158" t="s">
        <v>19311</v>
      </c>
      <c r="C12274" s="1154" t="s">
        <v>763</v>
      </c>
      <c r="D12274" s="1156">
        <v>6.09</v>
      </c>
    </row>
    <row r="12275" spans="1:4" ht="11.85" hidden="1" customHeight="1" outlineLevel="3">
      <c r="A12275" s="1154" t="s">
        <v>19312</v>
      </c>
      <c r="B12275" s="1158" t="s">
        <v>19313</v>
      </c>
      <c r="C12275" s="1154" t="s">
        <v>763</v>
      </c>
      <c r="D12275" s="1156">
        <v>6.53</v>
      </c>
    </row>
    <row r="12276" spans="1:4" ht="11.85" hidden="1" customHeight="1" outlineLevel="3">
      <c r="A12276" s="1154" t="s">
        <v>19314</v>
      </c>
      <c r="B12276" s="1158" t="s">
        <v>19315</v>
      </c>
      <c r="C12276" s="1154" t="s">
        <v>763</v>
      </c>
      <c r="D12276" s="1156">
        <v>4.3099999999999996</v>
      </c>
    </row>
    <row r="12277" spans="1:4" ht="11.85" hidden="1" customHeight="1" outlineLevel="3">
      <c r="A12277" s="1154" t="s">
        <v>19316</v>
      </c>
      <c r="B12277" s="1158" t="s">
        <v>19317</v>
      </c>
      <c r="C12277" s="1154" t="s">
        <v>763</v>
      </c>
      <c r="D12277" s="1156">
        <v>5.0599999999999996</v>
      </c>
    </row>
    <row r="12278" spans="1:4" ht="11.85" hidden="1" customHeight="1" outlineLevel="1" collapsed="1">
      <c r="A12278" s="1140"/>
      <c r="B12278" s="1142" t="s">
        <v>19318</v>
      </c>
      <c r="C12278" s="1140"/>
      <c r="D12278" s="1141">
        <v>57.88</v>
      </c>
    </row>
    <row r="12279" spans="1:4" ht="22.35" hidden="1" customHeight="1" outlineLevel="2">
      <c r="A12279" s="1154" t="s">
        <v>19319</v>
      </c>
      <c r="B12279" s="1157" t="s">
        <v>19320</v>
      </c>
      <c r="C12279" s="1154" t="s">
        <v>763</v>
      </c>
      <c r="D12279" s="1156">
        <v>18.62</v>
      </c>
    </row>
    <row r="12280" spans="1:4" ht="11.85" hidden="1" customHeight="1" outlineLevel="2">
      <c r="A12280" s="1154" t="s">
        <v>19321</v>
      </c>
      <c r="B12280" s="1157" t="s">
        <v>19322</v>
      </c>
      <c r="C12280" s="1154" t="s">
        <v>763</v>
      </c>
      <c r="D12280" s="1156">
        <v>19.690000000000001</v>
      </c>
    </row>
    <row r="12281" spans="1:4" ht="11.85" hidden="1" customHeight="1" outlineLevel="2">
      <c r="A12281" s="1154" t="s">
        <v>19323</v>
      </c>
      <c r="B12281" s="1157" t="s">
        <v>19324</v>
      </c>
      <c r="C12281" s="1154" t="s">
        <v>763</v>
      </c>
      <c r="D12281" s="1156">
        <v>47.44</v>
      </c>
    </row>
    <row r="12282" spans="1:4" ht="11.85" hidden="1" customHeight="1" outlineLevel="2">
      <c r="A12282" s="1154" t="s">
        <v>19325</v>
      </c>
      <c r="B12282" s="1157" t="s">
        <v>19326</v>
      </c>
      <c r="C12282" s="1154" t="s">
        <v>763</v>
      </c>
      <c r="D12282" s="1156">
        <v>46.34</v>
      </c>
    </row>
    <row r="12283" spans="1:4" ht="11.85" hidden="1" customHeight="1" outlineLevel="2">
      <c r="A12283" s="1154" t="s">
        <v>19327</v>
      </c>
      <c r="B12283" s="1157" t="s">
        <v>19328</v>
      </c>
      <c r="C12283" s="1154" t="s">
        <v>763</v>
      </c>
      <c r="D12283" s="1156">
        <v>46.41</v>
      </c>
    </row>
    <row r="12284" spans="1:4" ht="22.35" hidden="1" customHeight="1" outlineLevel="2">
      <c r="A12284" s="1154" t="s">
        <v>19329</v>
      </c>
      <c r="B12284" s="1157" t="s">
        <v>19330</v>
      </c>
      <c r="C12284" s="1154" t="s">
        <v>763</v>
      </c>
      <c r="D12284" s="1156">
        <v>57.55</v>
      </c>
    </row>
    <row r="12285" spans="1:4" ht="11.85" hidden="1" customHeight="1" outlineLevel="2">
      <c r="A12285" s="1154" t="s">
        <v>19331</v>
      </c>
      <c r="B12285" s="1157" t="s">
        <v>19332</v>
      </c>
      <c r="C12285" s="1154" t="s">
        <v>763</v>
      </c>
      <c r="D12285" s="1156">
        <v>53.63</v>
      </c>
    </row>
    <row r="12286" spans="1:4" ht="11.85" hidden="1" customHeight="1" outlineLevel="2">
      <c r="A12286" s="1154" t="s">
        <v>19333</v>
      </c>
      <c r="B12286" s="1157" t="s">
        <v>19334</v>
      </c>
      <c r="C12286" s="1154" t="s">
        <v>763</v>
      </c>
      <c r="D12286" s="1156">
        <v>57.88</v>
      </c>
    </row>
    <row r="12287" spans="1:4" ht="11.85" hidden="1" customHeight="1" outlineLevel="2">
      <c r="A12287" s="1154" t="s">
        <v>19335</v>
      </c>
      <c r="B12287" s="1157" t="s">
        <v>19336</v>
      </c>
      <c r="C12287" s="1154" t="s">
        <v>763</v>
      </c>
      <c r="D12287" s="1156">
        <v>25.22</v>
      </c>
    </row>
    <row r="12288" spans="1:4" ht="11.85" hidden="1" customHeight="1" outlineLevel="2">
      <c r="A12288" s="1154" t="s">
        <v>19337</v>
      </c>
      <c r="B12288" s="1157" t="s">
        <v>19338</v>
      </c>
      <c r="C12288" s="1154" t="s">
        <v>763</v>
      </c>
      <c r="D12288" s="1156">
        <v>25.18</v>
      </c>
    </row>
    <row r="12289" spans="1:4" ht="11.85" customHeight="1" collapsed="1">
      <c r="A12289" s="1140"/>
      <c r="B12289" s="1140" t="s">
        <v>19339</v>
      </c>
      <c r="C12289" s="1140"/>
      <c r="D12289" s="1141">
        <v>53.09</v>
      </c>
    </row>
    <row r="12290" spans="1:4" ht="11.85" hidden="1" customHeight="1" outlineLevel="1" collapsed="1">
      <c r="A12290" s="1135"/>
      <c r="B12290" s="1137" t="s">
        <v>2692</v>
      </c>
      <c r="C12290" s="1135"/>
      <c r="D12290" s="1136">
        <v>1.91</v>
      </c>
    </row>
    <row r="12291" spans="1:4" ht="11.85" hidden="1" customHeight="1" outlineLevel="2" collapsed="1">
      <c r="A12291" s="1135"/>
      <c r="B12291" s="1138" t="s">
        <v>19340</v>
      </c>
      <c r="C12291" s="1135"/>
      <c r="D12291" s="1136">
        <v>1.1499999999999999</v>
      </c>
    </row>
    <row r="12292" spans="1:4" ht="11.85" hidden="1" customHeight="1" outlineLevel="3">
      <c r="A12292" s="1169" t="s">
        <v>19341</v>
      </c>
      <c r="B12292" s="1170" t="s">
        <v>19342</v>
      </c>
      <c r="C12292" s="1169" t="s">
        <v>763</v>
      </c>
      <c r="D12292" s="1171">
        <v>1.1499999999999999</v>
      </c>
    </row>
    <row r="12293" spans="1:4" ht="11.85" hidden="1" customHeight="1" outlineLevel="3">
      <c r="A12293" s="1169" t="s">
        <v>19343</v>
      </c>
      <c r="B12293" s="1170" t="s">
        <v>19344</v>
      </c>
      <c r="C12293" s="1169" t="s">
        <v>763</v>
      </c>
      <c r="D12293" s="1171">
        <v>1.1499999999999999</v>
      </c>
    </row>
    <row r="12294" spans="1:4" ht="11.85" hidden="1" customHeight="1" outlineLevel="3">
      <c r="A12294" s="1172">
        <v>8060</v>
      </c>
      <c r="B12294" s="1170" t="s">
        <v>19345</v>
      </c>
      <c r="C12294" s="1169" t="s">
        <v>763</v>
      </c>
      <c r="D12294" s="1171">
        <v>0.28000000000000003</v>
      </c>
    </row>
    <row r="12295" spans="1:4" ht="11.85" hidden="1" customHeight="1" outlineLevel="3">
      <c r="A12295" s="1172">
        <v>2175</v>
      </c>
      <c r="B12295" s="1170" t="s">
        <v>19346</v>
      </c>
      <c r="C12295" s="1169" t="s">
        <v>763</v>
      </c>
      <c r="D12295" s="1171">
        <v>0.28999999999999998</v>
      </c>
    </row>
    <row r="12296" spans="1:4" ht="11.85" hidden="1" customHeight="1" outlineLevel="3">
      <c r="A12296" s="1172">
        <v>8059</v>
      </c>
      <c r="B12296" s="1170" t="s">
        <v>19347</v>
      </c>
      <c r="C12296" s="1169" t="s">
        <v>763</v>
      </c>
      <c r="D12296" s="1171">
        <v>0.28000000000000003</v>
      </c>
    </row>
    <row r="12297" spans="1:4" ht="11.85" hidden="1" customHeight="1" outlineLevel="3">
      <c r="A12297" s="1172">
        <v>2176</v>
      </c>
      <c r="B12297" s="1170" t="s">
        <v>19348</v>
      </c>
      <c r="C12297" s="1169" t="s">
        <v>763</v>
      </c>
      <c r="D12297" s="1171">
        <v>0.28000000000000003</v>
      </c>
    </row>
    <row r="12298" spans="1:4" ht="11.85" hidden="1" customHeight="1" outlineLevel="3">
      <c r="A12298" s="1172">
        <v>2175</v>
      </c>
      <c r="B12298" s="1170" t="s">
        <v>19349</v>
      </c>
      <c r="C12298" s="1169" t="s">
        <v>763</v>
      </c>
      <c r="D12298" s="1171">
        <v>0.28999999999999998</v>
      </c>
    </row>
    <row r="12299" spans="1:4" ht="11.85" hidden="1" customHeight="1" outlineLevel="3">
      <c r="A12299" s="1172">
        <v>2177</v>
      </c>
      <c r="B12299" s="1170" t="s">
        <v>19350</v>
      </c>
      <c r="C12299" s="1169" t="s">
        <v>763</v>
      </c>
      <c r="D12299" s="1171">
        <v>0.28999999999999998</v>
      </c>
    </row>
    <row r="12300" spans="1:4" ht="11.85" hidden="1" customHeight="1" outlineLevel="3">
      <c r="A12300" s="1172">
        <v>9709</v>
      </c>
      <c r="B12300" s="1170" t="s">
        <v>19351</v>
      </c>
      <c r="C12300" s="1169" t="s">
        <v>763</v>
      </c>
      <c r="D12300" s="1171">
        <v>0.28000000000000003</v>
      </c>
    </row>
    <row r="12301" spans="1:4" ht="11.85" hidden="1" customHeight="1" outlineLevel="3">
      <c r="A12301" s="1169"/>
      <c r="B12301" s="1170" t="s">
        <v>19352</v>
      </c>
      <c r="C12301" s="1169" t="s">
        <v>763</v>
      </c>
      <c r="D12301" s="1171">
        <v>0.28999999999999998</v>
      </c>
    </row>
    <row r="12302" spans="1:4" ht="11.85" hidden="1" customHeight="1" outlineLevel="3">
      <c r="A12302" s="1172">
        <v>9709</v>
      </c>
      <c r="B12302" s="1170" t="s">
        <v>19353</v>
      </c>
      <c r="C12302" s="1169" t="s">
        <v>763</v>
      </c>
      <c r="D12302" s="1171">
        <v>0.28999999999999998</v>
      </c>
    </row>
    <row r="12303" spans="1:4" ht="11.85" hidden="1" customHeight="1" outlineLevel="3">
      <c r="A12303" s="1172">
        <v>2176</v>
      </c>
      <c r="B12303" s="1170" t="s">
        <v>19354</v>
      </c>
      <c r="C12303" s="1169" t="s">
        <v>763</v>
      </c>
      <c r="D12303" s="1171">
        <v>0.28999999999999998</v>
      </c>
    </row>
    <row r="12304" spans="1:4" ht="11.85" hidden="1" customHeight="1" outlineLevel="3">
      <c r="A12304" s="1172">
        <v>2178</v>
      </c>
      <c r="B12304" s="1170" t="s">
        <v>19355</v>
      </c>
      <c r="C12304" s="1169" t="s">
        <v>763</v>
      </c>
      <c r="D12304" s="1171">
        <v>0.28000000000000003</v>
      </c>
    </row>
    <row r="12305" spans="1:4" ht="11.85" hidden="1" customHeight="1" outlineLevel="3">
      <c r="A12305" s="1172">
        <v>8061</v>
      </c>
      <c r="B12305" s="1170" t="s">
        <v>19356</v>
      </c>
      <c r="C12305" s="1169" t="s">
        <v>763</v>
      </c>
      <c r="D12305" s="1171">
        <v>0.28000000000000003</v>
      </c>
    </row>
    <row r="12306" spans="1:4" ht="11.85" hidden="1" customHeight="1" outlineLevel="3">
      <c r="A12306" s="1169"/>
      <c r="B12306" s="1170" t="s">
        <v>19357</v>
      </c>
      <c r="C12306" s="1169" t="s">
        <v>763</v>
      </c>
      <c r="D12306" s="1171">
        <v>0.31</v>
      </c>
    </row>
    <row r="12307" spans="1:4" ht="11.85" hidden="1" customHeight="1" outlineLevel="2" collapsed="1">
      <c r="A12307" s="1135"/>
      <c r="B12307" s="1138" t="s">
        <v>19358</v>
      </c>
      <c r="C12307" s="1135"/>
      <c r="D12307" s="1136">
        <v>1.91</v>
      </c>
    </row>
    <row r="12308" spans="1:4" ht="11.85" hidden="1" customHeight="1" outlineLevel="3">
      <c r="A12308" s="1169" t="s">
        <v>19359</v>
      </c>
      <c r="B12308" s="1170" t="s">
        <v>19360</v>
      </c>
      <c r="C12308" s="1169" t="s">
        <v>763</v>
      </c>
      <c r="D12308" s="1171">
        <v>0.89</v>
      </c>
    </row>
    <row r="12309" spans="1:4" ht="11.85" hidden="1" customHeight="1" outlineLevel="3">
      <c r="A12309" s="1169" t="s">
        <v>19361</v>
      </c>
      <c r="B12309" s="1170" t="s">
        <v>19362</v>
      </c>
      <c r="C12309" s="1169" t="s">
        <v>763</v>
      </c>
      <c r="D12309" s="1171">
        <v>1.5</v>
      </c>
    </row>
    <row r="12310" spans="1:4" ht="11.85" hidden="1" customHeight="1" outlineLevel="3">
      <c r="A12310" s="1169" t="s">
        <v>19363</v>
      </c>
      <c r="B12310" s="1170" t="s">
        <v>19364</v>
      </c>
      <c r="C12310" s="1169" t="s">
        <v>763</v>
      </c>
      <c r="D12310" s="1171">
        <v>1.35</v>
      </c>
    </row>
    <row r="12311" spans="1:4" ht="11.85" hidden="1" customHeight="1" outlineLevel="3">
      <c r="A12311" s="1169" t="s">
        <v>19365</v>
      </c>
      <c r="B12311" s="1170" t="s">
        <v>19366</v>
      </c>
      <c r="C12311" s="1169" t="s">
        <v>763</v>
      </c>
      <c r="D12311" s="1171">
        <v>1.91</v>
      </c>
    </row>
    <row r="12312" spans="1:4" ht="11.85" hidden="1" customHeight="1" outlineLevel="3">
      <c r="A12312" s="1172">
        <v>12501</v>
      </c>
      <c r="B12312" s="1170" t="s">
        <v>19367</v>
      </c>
      <c r="C12312" s="1169" t="s">
        <v>763</v>
      </c>
      <c r="D12312" s="1171">
        <v>0.44</v>
      </c>
    </row>
    <row r="12313" spans="1:4" ht="11.85" hidden="1" customHeight="1" outlineLevel="3">
      <c r="A12313" s="1172">
        <v>12501</v>
      </c>
      <c r="B12313" s="1170" t="s">
        <v>19368</v>
      </c>
      <c r="C12313" s="1169" t="s">
        <v>763</v>
      </c>
      <c r="D12313" s="1171">
        <v>0.45</v>
      </c>
    </row>
    <row r="12314" spans="1:4" ht="11.85" hidden="1" customHeight="1" outlineLevel="3">
      <c r="A12314" s="1172">
        <v>12503</v>
      </c>
      <c r="B12314" s="1170" t="s">
        <v>19369</v>
      </c>
      <c r="C12314" s="1169" t="s">
        <v>763</v>
      </c>
      <c r="D12314" s="1171">
        <v>0.44</v>
      </c>
    </row>
    <row r="12315" spans="1:4" ht="11.85" hidden="1" customHeight="1" outlineLevel="3">
      <c r="A12315" s="1172">
        <v>12541</v>
      </c>
      <c r="B12315" s="1170" t="s">
        <v>19370</v>
      </c>
      <c r="C12315" s="1169" t="s">
        <v>763</v>
      </c>
      <c r="D12315" s="1171">
        <v>0.45</v>
      </c>
    </row>
    <row r="12316" spans="1:4" ht="11.85" hidden="1" customHeight="1" outlineLevel="3">
      <c r="A12316" s="1172">
        <v>2749</v>
      </c>
      <c r="B12316" s="1170" t="s">
        <v>19371</v>
      </c>
      <c r="C12316" s="1169" t="s">
        <v>763</v>
      </c>
      <c r="D12316" s="1171">
        <v>0.45</v>
      </c>
    </row>
    <row r="12317" spans="1:4" ht="11.85" hidden="1" customHeight="1" outlineLevel="3">
      <c r="A12317" s="1172">
        <v>12504</v>
      </c>
      <c r="B12317" s="1170" t="s">
        <v>19372</v>
      </c>
      <c r="C12317" s="1169" t="s">
        <v>763</v>
      </c>
      <c r="D12317" s="1171">
        <v>0.47</v>
      </c>
    </row>
    <row r="12318" spans="1:4" ht="11.85" hidden="1" customHeight="1" outlineLevel="1" collapsed="1">
      <c r="A12318" s="1135"/>
      <c r="B12318" s="1137" t="s">
        <v>19373</v>
      </c>
      <c r="C12318" s="1135"/>
      <c r="D12318" s="1136">
        <v>0.31</v>
      </c>
    </row>
    <row r="12319" spans="1:4" ht="11.85" hidden="1" customHeight="1" outlineLevel="2">
      <c r="A12319" s="1169"/>
      <c r="B12319" s="1173" t="s">
        <v>19374</v>
      </c>
      <c r="C12319" s="1169" t="s">
        <v>763</v>
      </c>
      <c r="D12319" s="1171">
        <v>0.31</v>
      </c>
    </row>
    <row r="12320" spans="1:4" ht="11.85" hidden="1" customHeight="1" outlineLevel="2">
      <c r="A12320" s="1169"/>
      <c r="B12320" s="1173" t="s">
        <v>19375</v>
      </c>
      <c r="C12320" s="1169" t="s">
        <v>763</v>
      </c>
      <c r="D12320" s="1171">
        <v>0.31</v>
      </c>
    </row>
    <row r="12321" spans="1:4" ht="11.85" hidden="1" customHeight="1" outlineLevel="2">
      <c r="A12321" s="1169"/>
      <c r="B12321" s="1173" t="s">
        <v>19376</v>
      </c>
      <c r="C12321" s="1169" t="s">
        <v>763</v>
      </c>
      <c r="D12321" s="1171">
        <v>0.31</v>
      </c>
    </row>
    <row r="12322" spans="1:4" ht="11.85" hidden="1" customHeight="1" outlineLevel="2">
      <c r="A12322" s="1169"/>
      <c r="B12322" s="1173" t="s">
        <v>19377</v>
      </c>
      <c r="C12322" s="1169" t="s">
        <v>763</v>
      </c>
      <c r="D12322" s="1171">
        <v>0.31</v>
      </c>
    </row>
    <row r="12323" spans="1:4" ht="11.85" hidden="1" customHeight="1" outlineLevel="2">
      <c r="A12323" s="1169"/>
      <c r="B12323" s="1173" t="s">
        <v>19378</v>
      </c>
      <c r="C12323" s="1169" t="s">
        <v>763</v>
      </c>
      <c r="D12323" s="1171">
        <v>0.31</v>
      </c>
    </row>
    <row r="12324" spans="1:4" ht="11.85" hidden="1" customHeight="1" outlineLevel="2">
      <c r="A12324" s="1169"/>
      <c r="B12324" s="1173" t="s">
        <v>19379</v>
      </c>
      <c r="C12324" s="1169" t="s">
        <v>763</v>
      </c>
      <c r="D12324" s="1171">
        <v>0.31</v>
      </c>
    </row>
    <row r="12325" spans="1:4" ht="11.85" hidden="1" customHeight="1" outlineLevel="2">
      <c r="A12325" s="1169"/>
      <c r="B12325" s="1173" t="s">
        <v>19380</v>
      </c>
      <c r="C12325" s="1169" t="s">
        <v>763</v>
      </c>
      <c r="D12325" s="1171">
        <v>0.31</v>
      </c>
    </row>
    <row r="12326" spans="1:4" ht="11.85" hidden="1" customHeight="1" outlineLevel="2">
      <c r="A12326" s="1169"/>
      <c r="B12326" s="1173" t="s">
        <v>19381</v>
      </c>
      <c r="C12326" s="1169" t="s">
        <v>763</v>
      </c>
      <c r="D12326" s="1171">
        <v>0.31</v>
      </c>
    </row>
    <row r="12327" spans="1:4" ht="11.85" hidden="1" customHeight="1" outlineLevel="2">
      <c r="A12327" s="1169"/>
      <c r="B12327" s="1173" t="s">
        <v>19382</v>
      </c>
      <c r="C12327" s="1169" t="s">
        <v>763</v>
      </c>
      <c r="D12327" s="1171">
        <v>0.31</v>
      </c>
    </row>
    <row r="12328" spans="1:4" ht="11.85" hidden="1" customHeight="1" outlineLevel="2">
      <c r="A12328" s="1169"/>
      <c r="B12328" s="1173" t="s">
        <v>19383</v>
      </c>
      <c r="C12328" s="1169" t="s">
        <v>763</v>
      </c>
      <c r="D12328" s="1171">
        <v>0.31</v>
      </c>
    </row>
    <row r="12329" spans="1:4" ht="11.85" hidden="1" customHeight="1" outlineLevel="2">
      <c r="A12329" s="1169"/>
      <c r="B12329" s="1173" t="s">
        <v>19384</v>
      </c>
      <c r="C12329" s="1169" t="s">
        <v>763</v>
      </c>
      <c r="D12329" s="1171">
        <v>0.31</v>
      </c>
    </row>
    <row r="12330" spans="1:4" ht="11.85" hidden="1" customHeight="1" outlineLevel="2">
      <c r="A12330" s="1169"/>
      <c r="B12330" s="1173" t="s">
        <v>19385</v>
      </c>
      <c r="C12330" s="1169" t="s">
        <v>763</v>
      </c>
      <c r="D12330" s="1171">
        <v>0.31</v>
      </c>
    </row>
    <row r="12331" spans="1:4" ht="11.85" hidden="1" customHeight="1" outlineLevel="1" collapsed="1">
      <c r="A12331" s="1135"/>
      <c r="B12331" s="1137" t="s">
        <v>19386</v>
      </c>
      <c r="C12331" s="1135"/>
      <c r="D12331" s="1136">
        <v>53.09</v>
      </c>
    </row>
    <row r="12332" spans="1:4" ht="11.85" hidden="1" customHeight="1" outlineLevel="2">
      <c r="A12332" s="1169"/>
      <c r="B12332" s="1173" t="s">
        <v>19387</v>
      </c>
      <c r="C12332" s="1169" t="s">
        <v>2312</v>
      </c>
      <c r="D12332" s="1171">
        <v>15.09</v>
      </c>
    </row>
    <row r="12333" spans="1:4" ht="11.85" hidden="1" customHeight="1" outlineLevel="2">
      <c r="A12333" s="1169"/>
      <c r="B12333" s="1173" t="s">
        <v>19388</v>
      </c>
      <c r="C12333" s="1169" t="s">
        <v>2312</v>
      </c>
      <c r="D12333" s="1171">
        <v>53.09</v>
      </c>
    </row>
    <row r="12334" spans="1:4" ht="11.85" hidden="1" customHeight="1" outlineLevel="1" collapsed="1">
      <c r="A12334" s="1135"/>
      <c r="B12334" s="1137" t="s">
        <v>19389</v>
      </c>
      <c r="C12334" s="1135"/>
      <c r="D12334" s="1136">
        <v>1.5</v>
      </c>
    </row>
    <row r="12335" spans="1:4" ht="11.85" hidden="1" customHeight="1" outlineLevel="2" collapsed="1">
      <c r="A12335" s="1135"/>
      <c r="B12335" s="1138" t="s">
        <v>19340</v>
      </c>
      <c r="C12335" s="1135"/>
      <c r="D12335" s="1136">
        <v>1.29</v>
      </c>
    </row>
    <row r="12336" spans="1:4" ht="11.85" hidden="1" customHeight="1" outlineLevel="3">
      <c r="A12336" s="1169" t="s">
        <v>19390</v>
      </c>
      <c r="B12336" s="1170" t="s">
        <v>19391</v>
      </c>
      <c r="C12336" s="1169" t="s">
        <v>763</v>
      </c>
      <c r="D12336" s="1171">
        <v>1.29</v>
      </c>
    </row>
    <row r="12337" spans="1:4" ht="11.85" hidden="1" customHeight="1" outlineLevel="3">
      <c r="A12337" s="1169" t="s">
        <v>19392</v>
      </c>
      <c r="B12337" s="1170" t="s">
        <v>19393</v>
      </c>
      <c r="C12337" s="1169" t="s">
        <v>763</v>
      </c>
      <c r="D12337" s="1171">
        <v>0.97</v>
      </c>
    </row>
    <row r="12338" spans="1:4" ht="11.85" hidden="1" customHeight="1" outlineLevel="3">
      <c r="A12338" s="1172">
        <v>8801</v>
      </c>
      <c r="B12338" s="1170" t="s">
        <v>19394</v>
      </c>
      <c r="C12338" s="1169" t="s">
        <v>763</v>
      </c>
      <c r="D12338" s="1171">
        <v>0.28999999999999998</v>
      </c>
    </row>
    <row r="12339" spans="1:4" ht="11.85" hidden="1" customHeight="1" outlineLevel="3">
      <c r="A12339" s="1172">
        <v>8804</v>
      </c>
      <c r="B12339" s="1170" t="s">
        <v>19395</v>
      </c>
      <c r="C12339" s="1169" t="s">
        <v>763</v>
      </c>
      <c r="D12339" s="1171">
        <v>0.28999999999999998</v>
      </c>
    </row>
    <row r="12340" spans="1:4" ht="11.85" hidden="1" customHeight="1" outlineLevel="3">
      <c r="A12340" s="1172">
        <v>9712</v>
      </c>
      <c r="B12340" s="1170" t="s">
        <v>19396</v>
      </c>
      <c r="C12340" s="1169" t="s">
        <v>763</v>
      </c>
      <c r="D12340" s="1171">
        <v>0.35</v>
      </c>
    </row>
    <row r="12341" spans="1:4" ht="11.85" hidden="1" customHeight="1" outlineLevel="3">
      <c r="A12341" s="1172">
        <v>9712</v>
      </c>
      <c r="B12341" s="1170" t="s">
        <v>19397</v>
      </c>
      <c r="C12341" s="1169" t="s">
        <v>763</v>
      </c>
      <c r="D12341" s="1171">
        <v>0.28999999999999998</v>
      </c>
    </row>
    <row r="12342" spans="1:4" ht="11.85" hidden="1" customHeight="1" outlineLevel="3">
      <c r="A12342" s="1172">
        <v>8802</v>
      </c>
      <c r="B12342" s="1170" t="s">
        <v>19398</v>
      </c>
      <c r="C12342" s="1169" t="s">
        <v>763</v>
      </c>
      <c r="D12342" s="1171">
        <v>0.28999999999999998</v>
      </c>
    </row>
    <row r="12343" spans="1:4" ht="11.85" hidden="1" customHeight="1" outlineLevel="3">
      <c r="A12343" s="1172">
        <v>8798</v>
      </c>
      <c r="B12343" s="1170" t="s">
        <v>19399</v>
      </c>
      <c r="C12343" s="1169" t="s">
        <v>763</v>
      </c>
      <c r="D12343" s="1171">
        <v>0.28999999999999998</v>
      </c>
    </row>
    <row r="12344" spans="1:4" ht="11.85" hidden="1" customHeight="1" outlineLevel="3">
      <c r="A12344" s="1172">
        <v>8806</v>
      </c>
      <c r="B12344" s="1170" t="s">
        <v>19400</v>
      </c>
      <c r="C12344" s="1169" t="s">
        <v>763</v>
      </c>
      <c r="D12344" s="1171">
        <v>0.28999999999999998</v>
      </c>
    </row>
    <row r="12345" spans="1:4" ht="11.85" hidden="1" customHeight="1" outlineLevel="3">
      <c r="A12345" s="1172">
        <v>8806</v>
      </c>
      <c r="B12345" s="1170" t="s">
        <v>19401</v>
      </c>
      <c r="C12345" s="1169" t="s">
        <v>763</v>
      </c>
      <c r="D12345" s="1171">
        <v>0.31</v>
      </c>
    </row>
    <row r="12346" spans="1:4" ht="11.85" hidden="1" customHeight="1" outlineLevel="3">
      <c r="A12346" s="1169"/>
      <c r="B12346" s="1170" t="s">
        <v>19402</v>
      </c>
      <c r="C12346" s="1169" t="s">
        <v>763</v>
      </c>
      <c r="D12346" s="1171">
        <v>0.31</v>
      </c>
    </row>
    <row r="12347" spans="1:4" ht="11.85" hidden="1" customHeight="1" outlineLevel="2" collapsed="1">
      <c r="A12347" s="1135"/>
      <c r="B12347" s="1138" t="s">
        <v>19358</v>
      </c>
      <c r="C12347" s="1135"/>
      <c r="D12347" s="1136">
        <v>1.5</v>
      </c>
    </row>
    <row r="12348" spans="1:4" ht="11.85" hidden="1" customHeight="1" outlineLevel="3">
      <c r="A12348" s="1169" t="s">
        <v>19403</v>
      </c>
      <c r="B12348" s="1170" t="s">
        <v>19404</v>
      </c>
      <c r="C12348" s="1169" t="s">
        <v>763</v>
      </c>
      <c r="D12348" s="1171">
        <v>1.18</v>
      </c>
    </row>
    <row r="12349" spans="1:4" ht="11.85" hidden="1" customHeight="1" outlineLevel="3">
      <c r="A12349" s="1169" t="s">
        <v>19405</v>
      </c>
      <c r="B12349" s="1170" t="s">
        <v>19406</v>
      </c>
      <c r="C12349" s="1169" t="s">
        <v>763</v>
      </c>
      <c r="D12349" s="1171">
        <v>1.5</v>
      </c>
    </row>
    <row r="12350" spans="1:4" ht="11.85" hidden="1" customHeight="1" outlineLevel="3">
      <c r="A12350" s="1169" t="s">
        <v>19407</v>
      </c>
      <c r="B12350" s="1170" t="s">
        <v>19408</v>
      </c>
      <c r="C12350" s="1169" t="s">
        <v>763</v>
      </c>
      <c r="D12350" s="1171">
        <v>0.98</v>
      </c>
    </row>
    <row r="12351" spans="1:4" ht="11.85" hidden="1" customHeight="1" outlineLevel="3">
      <c r="A12351" s="1172">
        <v>8800</v>
      </c>
      <c r="B12351" s="1170" t="s">
        <v>19409</v>
      </c>
      <c r="C12351" s="1169" t="s">
        <v>763</v>
      </c>
      <c r="D12351" s="1171">
        <v>0.45</v>
      </c>
    </row>
    <row r="12352" spans="1:4" ht="11.85" hidden="1" customHeight="1" outlineLevel="3">
      <c r="A12352" s="1172">
        <v>12546</v>
      </c>
      <c r="B12352" s="1170" t="s">
        <v>19410</v>
      </c>
      <c r="C12352" s="1169" t="s">
        <v>763</v>
      </c>
      <c r="D12352" s="1171">
        <v>0.49</v>
      </c>
    </row>
    <row r="12353" spans="1:4" ht="11.85" hidden="1" customHeight="1" outlineLevel="3">
      <c r="A12353" s="1172">
        <v>12546</v>
      </c>
      <c r="B12353" s="1170" t="s">
        <v>19411</v>
      </c>
      <c r="C12353" s="1169" t="s">
        <v>763</v>
      </c>
      <c r="D12353" s="1171">
        <v>0.45</v>
      </c>
    </row>
    <row r="12354" spans="1:4" ht="11.85" hidden="1" customHeight="1" outlineLevel="3">
      <c r="A12354" s="1169"/>
      <c r="B12354" s="1170" t="s">
        <v>19412</v>
      </c>
      <c r="C12354" s="1169" t="s">
        <v>763</v>
      </c>
      <c r="D12354" s="1171">
        <v>0.48</v>
      </c>
    </row>
    <row r="12355" spans="1:4" ht="11.85" hidden="1" customHeight="1" outlineLevel="3">
      <c r="A12355" s="1172">
        <v>8803</v>
      </c>
      <c r="B12355" s="1170" t="s">
        <v>19413</v>
      </c>
      <c r="C12355" s="1169" t="s">
        <v>763</v>
      </c>
      <c r="D12355" s="1171">
        <v>0.47</v>
      </c>
    </row>
    <row r="12356" spans="1:4" ht="11.85" hidden="1" customHeight="1" outlineLevel="3">
      <c r="A12356" s="1172">
        <v>12547</v>
      </c>
      <c r="B12356" s="1170" t="s">
        <v>19414</v>
      </c>
      <c r="C12356" s="1169" t="s">
        <v>763</v>
      </c>
      <c r="D12356" s="1171">
        <v>0.52</v>
      </c>
    </row>
    <row r="12357" spans="1:4" ht="11.85" hidden="1" customHeight="1" outlineLevel="1" collapsed="1">
      <c r="A12357" s="1135"/>
      <c r="B12357" s="1137" t="s">
        <v>19415</v>
      </c>
      <c r="C12357" s="1135"/>
      <c r="D12357" s="1136">
        <v>0.28999999999999998</v>
      </c>
    </row>
    <row r="12358" spans="1:4" ht="11.85" hidden="1" customHeight="1" outlineLevel="2">
      <c r="A12358" s="1169"/>
      <c r="B12358" s="1173" t="s">
        <v>19416</v>
      </c>
      <c r="C12358" s="1169" t="s">
        <v>763</v>
      </c>
      <c r="D12358" s="1171">
        <v>0.28999999999999998</v>
      </c>
    </row>
    <row r="12359" spans="1:4" ht="11.85" hidden="1" customHeight="1" outlineLevel="2">
      <c r="A12359" s="1169"/>
      <c r="B12359" s="1173" t="s">
        <v>19417</v>
      </c>
      <c r="C12359" s="1169" t="s">
        <v>763</v>
      </c>
      <c r="D12359" s="1171">
        <v>0.28999999999999998</v>
      </c>
    </row>
    <row r="12360" spans="1:4" ht="11.85" hidden="1" customHeight="1" outlineLevel="2">
      <c r="A12360" s="1169"/>
      <c r="B12360" s="1173" t="s">
        <v>19418</v>
      </c>
      <c r="C12360" s="1169" t="s">
        <v>763</v>
      </c>
      <c r="D12360" s="1171">
        <v>0.28999999999999998</v>
      </c>
    </row>
    <row r="12361" spans="1:4" ht="11.85" hidden="1" customHeight="1" outlineLevel="2">
      <c r="A12361" s="1169"/>
      <c r="B12361" s="1173" t="s">
        <v>19419</v>
      </c>
      <c r="C12361" s="1169" t="s">
        <v>763</v>
      </c>
      <c r="D12361" s="1171">
        <v>0.28999999999999998</v>
      </c>
    </row>
    <row r="12362" spans="1:4" ht="11.85" hidden="1" customHeight="1" outlineLevel="2">
      <c r="A12362" s="1169"/>
      <c r="B12362" s="1173" t="s">
        <v>19420</v>
      </c>
      <c r="C12362" s="1169" t="s">
        <v>763</v>
      </c>
      <c r="D12362" s="1171">
        <v>0.28999999999999998</v>
      </c>
    </row>
    <row r="12363" spans="1:4" ht="11.85" hidden="1" customHeight="1" outlineLevel="2">
      <c r="A12363" s="1169"/>
      <c r="B12363" s="1173" t="s">
        <v>19421</v>
      </c>
      <c r="C12363" s="1169" t="s">
        <v>763</v>
      </c>
      <c r="D12363" s="1171">
        <v>0.28999999999999998</v>
      </c>
    </row>
    <row r="12364" spans="1:4" ht="11.85" hidden="1" customHeight="1" outlineLevel="2">
      <c r="A12364" s="1169"/>
      <c r="B12364" s="1173" t="s">
        <v>19422</v>
      </c>
      <c r="C12364" s="1169" t="s">
        <v>763</v>
      </c>
      <c r="D12364" s="1171">
        <v>0.28999999999999998</v>
      </c>
    </row>
    <row r="12365" spans="1:4" ht="11.85" hidden="1" customHeight="1" outlineLevel="2">
      <c r="A12365" s="1169"/>
      <c r="B12365" s="1173" t="s">
        <v>19423</v>
      </c>
      <c r="C12365" s="1169" t="s">
        <v>763</v>
      </c>
      <c r="D12365" s="1171">
        <v>0.28999999999999998</v>
      </c>
    </row>
    <row r="12366" spans="1:4" ht="11.85" hidden="1" customHeight="1" outlineLevel="2">
      <c r="A12366" s="1169"/>
      <c r="B12366" s="1173" t="s">
        <v>19424</v>
      </c>
      <c r="C12366" s="1169" t="s">
        <v>763</v>
      </c>
      <c r="D12366" s="1171">
        <v>0.28999999999999998</v>
      </c>
    </row>
    <row r="12367" spans="1:4" ht="11.85" hidden="1" customHeight="1" outlineLevel="2">
      <c r="A12367" s="1169"/>
      <c r="B12367" s="1173" t="s">
        <v>19425</v>
      </c>
      <c r="C12367" s="1169" t="s">
        <v>763</v>
      </c>
      <c r="D12367" s="1171">
        <v>0.28999999999999998</v>
      </c>
    </row>
    <row r="12368" spans="1:4" ht="11.85" hidden="1" customHeight="1" outlineLevel="2">
      <c r="A12368" s="1169"/>
      <c r="B12368" s="1173" t="s">
        <v>19426</v>
      </c>
      <c r="C12368" s="1169" t="s">
        <v>763</v>
      </c>
      <c r="D12368" s="1171">
        <v>0.28999999999999998</v>
      </c>
    </row>
    <row r="12369" spans="1:4" ht="11.85" hidden="1" customHeight="1" outlineLevel="2">
      <c r="A12369" s="1169"/>
      <c r="B12369" s="1173" t="s">
        <v>19427</v>
      </c>
      <c r="C12369" s="1169" t="s">
        <v>763</v>
      </c>
      <c r="D12369" s="1171">
        <v>0.28999999999999998</v>
      </c>
    </row>
    <row r="12370" spans="1:4" ht="11.85" hidden="1" customHeight="1" outlineLevel="1" collapsed="1">
      <c r="A12370" s="1135"/>
      <c r="B12370" s="1137" t="s">
        <v>19428</v>
      </c>
      <c r="C12370" s="1135"/>
      <c r="D12370" s="1136">
        <v>1.74</v>
      </c>
    </row>
    <row r="12371" spans="1:4" ht="11.85" hidden="1" customHeight="1" outlineLevel="2" collapsed="1">
      <c r="A12371" s="1135"/>
      <c r="B12371" s="1138" t="s">
        <v>19340</v>
      </c>
      <c r="C12371" s="1135"/>
      <c r="D12371" s="1136">
        <v>0.86</v>
      </c>
    </row>
    <row r="12372" spans="1:4" ht="11.85" hidden="1" customHeight="1" outlineLevel="3">
      <c r="A12372" s="1169" t="s">
        <v>19429</v>
      </c>
      <c r="B12372" s="1170" t="s">
        <v>19430</v>
      </c>
      <c r="C12372" s="1169" t="s">
        <v>763</v>
      </c>
      <c r="D12372" s="1171">
        <v>0.86</v>
      </c>
    </row>
    <row r="12373" spans="1:4" ht="11.85" hidden="1" customHeight="1" outlineLevel="3">
      <c r="A12373" s="1169" t="s">
        <v>19431</v>
      </c>
      <c r="B12373" s="1170" t="s">
        <v>19432</v>
      </c>
      <c r="C12373" s="1169" t="s">
        <v>763</v>
      </c>
      <c r="D12373" s="1171">
        <v>0.84</v>
      </c>
    </row>
    <row r="12374" spans="1:4" ht="11.85" hidden="1" customHeight="1" outlineLevel="3">
      <c r="A12374" s="1169" t="s">
        <v>19433</v>
      </c>
      <c r="B12374" s="1170" t="s">
        <v>19434</v>
      </c>
      <c r="C12374" s="1169" t="s">
        <v>763</v>
      </c>
      <c r="D12374" s="1171">
        <v>0.84</v>
      </c>
    </row>
    <row r="12375" spans="1:4" ht="11.85" hidden="1" customHeight="1" outlineLevel="3">
      <c r="A12375" s="1169" t="s">
        <v>19435</v>
      </c>
      <c r="B12375" s="1170" t="s">
        <v>19436</v>
      </c>
      <c r="C12375" s="1169" t="s">
        <v>763</v>
      </c>
      <c r="D12375" s="1171">
        <v>0.86</v>
      </c>
    </row>
    <row r="12376" spans="1:4" ht="11.85" hidden="1" customHeight="1" outlineLevel="3">
      <c r="A12376" s="1169" t="s">
        <v>19437</v>
      </c>
      <c r="B12376" s="1170" t="s">
        <v>19438</v>
      </c>
      <c r="C12376" s="1169" t="s">
        <v>763</v>
      </c>
      <c r="D12376" s="1171">
        <v>0.31</v>
      </c>
    </row>
    <row r="12377" spans="1:4" ht="11.85" hidden="1" customHeight="1" outlineLevel="3">
      <c r="A12377" s="1172">
        <v>8713</v>
      </c>
      <c r="B12377" s="1170" t="s">
        <v>19439</v>
      </c>
      <c r="C12377" s="1169" t="s">
        <v>763</v>
      </c>
      <c r="D12377" s="1171">
        <v>0.47</v>
      </c>
    </row>
    <row r="12378" spans="1:4" ht="11.85" hidden="1" customHeight="1" outlineLevel="3">
      <c r="A12378" s="1172">
        <v>8715</v>
      </c>
      <c r="B12378" s="1170" t="s">
        <v>19440</v>
      </c>
      <c r="C12378" s="1169" t="s">
        <v>763</v>
      </c>
      <c r="D12378" s="1171">
        <v>0.45</v>
      </c>
    </row>
    <row r="12379" spans="1:4" ht="11.85" hidden="1" customHeight="1" outlineLevel="3">
      <c r="A12379" s="1169"/>
      <c r="B12379" s="1170" t="s">
        <v>19441</v>
      </c>
      <c r="C12379" s="1169" t="s">
        <v>763</v>
      </c>
      <c r="D12379" s="1171">
        <v>0.44</v>
      </c>
    </row>
    <row r="12380" spans="1:4" ht="11.85" hidden="1" customHeight="1" outlineLevel="3">
      <c r="A12380" s="1169"/>
      <c r="B12380" s="1170" t="s">
        <v>19442</v>
      </c>
      <c r="C12380" s="1169" t="s">
        <v>763</v>
      </c>
      <c r="D12380" s="1171">
        <v>0.52</v>
      </c>
    </row>
    <row r="12381" spans="1:4" ht="11.85" hidden="1" customHeight="1" outlineLevel="3">
      <c r="A12381" s="1172">
        <v>2751</v>
      </c>
      <c r="B12381" s="1170" t="s">
        <v>19443</v>
      </c>
      <c r="C12381" s="1169" t="s">
        <v>763</v>
      </c>
      <c r="D12381" s="1171">
        <v>0.45</v>
      </c>
    </row>
    <row r="12382" spans="1:4" ht="11.85" hidden="1" customHeight="1" outlineLevel="3">
      <c r="A12382" s="1172">
        <v>9710</v>
      </c>
      <c r="B12382" s="1170" t="s">
        <v>19444</v>
      </c>
      <c r="C12382" s="1169" t="s">
        <v>763</v>
      </c>
      <c r="D12382" s="1171">
        <v>0.44</v>
      </c>
    </row>
    <row r="12383" spans="1:4" ht="11.85" hidden="1" customHeight="1" outlineLevel="3">
      <c r="A12383" s="1169"/>
      <c r="B12383" s="1170" t="s">
        <v>19445</v>
      </c>
      <c r="C12383" s="1169" t="s">
        <v>763</v>
      </c>
      <c r="D12383" s="1171">
        <v>0.52</v>
      </c>
    </row>
    <row r="12384" spans="1:4" ht="11.85" hidden="1" customHeight="1" outlineLevel="3">
      <c r="A12384" s="1169"/>
      <c r="B12384" s="1170" t="s">
        <v>19446</v>
      </c>
      <c r="C12384" s="1169" t="s">
        <v>763</v>
      </c>
      <c r="D12384" s="1171">
        <v>0.52</v>
      </c>
    </row>
    <row r="12385" spans="1:4" ht="11.85" hidden="1" customHeight="1" outlineLevel="3">
      <c r="A12385" s="1172">
        <v>2751</v>
      </c>
      <c r="B12385" s="1170" t="s">
        <v>19447</v>
      </c>
      <c r="C12385" s="1169" t="s">
        <v>763</v>
      </c>
      <c r="D12385" s="1171">
        <v>0.52</v>
      </c>
    </row>
    <row r="12386" spans="1:4" ht="11.85" hidden="1" customHeight="1" outlineLevel="3">
      <c r="A12386" s="1172">
        <v>2182</v>
      </c>
      <c r="B12386" s="1170" t="s">
        <v>19448</v>
      </c>
      <c r="C12386" s="1169" t="s">
        <v>763</v>
      </c>
      <c r="D12386" s="1171">
        <v>0.44</v>
      </c>
    </row>
    <row r="12387" spans="1:4" ht="11.85" hidden="1" customHeight="1" outlineLevel="3">
      <c r="A12387" s="1172">
        <v>2184</v>
      </c>
      <c r="B12387" s="1170" t="s">
        <v>19449</v>
      </c>
      <c r="C12387" s="1169" t="s">
        <v>763</v>
      </c>
      <c r="D12387" s="1171">
        <v>0.44</v>
      </c>
    </row>
    <row r="12388" spans="1:4" ht="11.85" hidden="1" customHeight="1" outlineLevel="3">
      <c r="A12388" s="1172">
        <v>8714</v>
      </c>
      <c r="B12388" s="1170" t="s">
        <v>19450</v>
      </c>
      <c r="C12388" s="1169" t="s">
        <v>763</v>
      </c>
      <c r="D12388" s="1171">
        <v>0.45</v>
      </c>
    </row>
    <row r="12389" spans="1:4" ht="11.85" hidden="1" customHeight="1" outlineLevel="3">
      <c r="A12389" s="1169"/>
      <c r="B12389" s="1170" t="s">
        <v>19451</v>
      </c>
      <c r="C12389" s="1169" t="s">
        <v>763</v>
      </c>
      <c r="D12389" s="1171">
        <v>0.53</v>
      </c>
    </row>
    <row r="12390" spans="1:4" ht="11.85" hidden="1" customHeight="1" outlineLevel="3">
      <c r="A12390" s="1172">
        <v>8307</v>
      </c>
      <c r="B12390" s="1170" t="s">
        <v>19452</v>
      </c>
      <c r="C12390" s="1169" t="s">
        <v>763</v>
      </c>
      <c r="D12390" s="1171">
        <v>0.44</v>
      </c>
    </row>
    <row r="12391" spans="1:4" ht="11.85" hidden="1" customHeight="1" outlineLevel="3">
      <c r="A12391" s="1172">
        <v>2185</v>
      </c>
      <c r="B12391" s="1170" t="s">
        <v>19453</v>
      </c>
      <c r="C12391" s="1169" t="s">
        <v>763</v>
      </c>
      <c r="D12391" s="1171">
        <v>0.56999999999999995</v>
      </c>
    </row>
    <row r="12392" spans="1:4" ht="11.85" hidden="1" customHeight="1" outlineLevel="3">
      <c r="A12392" s="1172">
        <v>8308</v>
      </c>
      <c r="B12392" s="1170" t="s">
        <v>19454</v>
      </c>
      <c r="C12392" s="1169" t="s">
        <v>763</v>
      </c>
      <c r="D12392" s="1171">
        <v>0.44</v>
      </c>
    </row>
    <row r="12393" spans="1:4" ht="11.85" hidden="1" customHeight="1" outlineLevel="3">
      <c r="A12393" s="1169"/>
      <c r="B12393" s="1170" t="s">
        <v>19455</v>
      </c>
      <c r="C12393" s="1169" t="s">
        <v>763</v>
      </c>
      <c r="D12393" s="1171">
        <v>0.53</v>
      </c>
    </row>
    <row r="12394" spans="1:4" ht="11.85" hidden="1" customHeight="1" outlineLevel="3">
      <c r="A12394" s="1172">
        <v>2185</v>
      </c>
      <c r="B12394" s="1170" t="s">
        <v>19456</v>
      </c>
      <c r="C12394" s="1169" t="s">
        <v>763</v>
      </c>
      <c r="D12394" s="1171">
        <v>0.45</v>
      </c>
    </row>
    <row r="12395" spans="1:4" ht="11.85" hidden="1" customHeight="1" outlineLevel="3">
      <c r="A12395" s="1172">
        <v>2187</v>
      </c>
      <c r="B12395" s="1170" t="s">
        <v>19457</v>
      </c>
      <c r="C12395" s="1169" t="s">
        <v>763</v>
      </c>
      <c r="D12395" s="1171">
        <v>0.45</v>
      </c>
    </row>
    <row r="12396" spans="1:4" ht="11.85" hidden="1" customHeight="1" outlineLevel="3">
      <c r="A12396" s="1172">
        <v>9711</v>
      </c>
      <c r="B12396" s="1170" t="s">
        <v>19458</v>
      </c>
      <c r="C12396" s="1169" t="s">
        <v>763</v>
      </c>
      <c r="D12396" s="1171">
        <v>0.45</v>
      </c>
    </row>
    <row r="12397" spans="1:4" ht="11.85" hidden="1" customHeight="1" outlineLevel="3">
      <c r="A12397" s="1169"/>
      <c r="B12397" s="1170" t="s">
        <v>19459</v>
      </c>
      <c r="C12397" s="1169" t="s">
        <v>763</v>
      </c>
      <c r="D12397" s="1171">
        <v>0.52</v>
      </c>
    </row>
    <row r="12398" spans="1:4" ht="11.85" hidden="1" customHeight="1" outlineLevel="3">
      <c r="A12398" s="1172">
        <v>8308</v>
      </c>
      <c r="B12398" s="1170" t="s">
        <v>19460</v>
      </c>
      <c r="C12398" s="1169" t="s">
        <v>763</v>
      </c>
      <c r="D12398" s="1171">
        <v>0.44</v>
      </c>
    </row>
    <row r="12399" spans="1:4" ht="11.85" hidden="1" customHeight="1" outlineLevel="3">
      <c r="A12399" s="1169"/>
      <c r="B12399" s="1170" t="s">
        <v>19461</v>
      </c>
      <c r="C12399" s="1169" t="s">
        <v>763</v>
      </c>
      <c r="D12399" s="1171">
        <v>0.44</v>
      </c>
    </row>
    <row r="12400" spans="1:4" ht="11.85" hidden="1" customHeight="1" outlineLevel="3">
      <c r="A12400" s="1172">
        <v>2188</v>
      </c>
      <c r="B12400" s="1170" t="s">
        <v>19462</v>
      </c>
      <c r="C12400" s="1169" t="s">
        <v>763</v>
      </c>
      <c r="D12400" s="1171">
        <v>0.44</v>
      </c>
    </row>
    <row r="12401" spans="1:4" ht="11.85" hidden="1" customHeight="1" outlineLevel="3">
      <c r="A12401" s="1169"/>
      <c r="B12401" s="1170" t="s">
        <v>19463</v>
      </c>
      <c r="C12401" s="1169" t="s">
        <v>763</v>
      </c>
      <c r="D12401" s="1171">
        <v>0.44</v>
      </c>
    </row>
    <row r="12402" spans="1:4" ht="11.85" hidden="1" customHeight="1" outlineLevel="3">
      <c r="A12402" s="1169"/>
      <c r="B12402" s="1170" t="s">
        <v>19464</v>
      </c>
      <c r="C12402" s="1169" t="s">
        <v>763</v>
      </c>
      <c r="D12402" s="1171">
        <v>0.45</v>
      </c>
    </row>
    <row r="12403" spans="1:4" ht="11.85" hidden="1" customHeight="1" outlineLevel="2" collapsed="1">
      <c r="A12403" s="1135"/>
      <c r="B12403" s="1138" t="s">
        <v>19358</v>
      </c>
      <c r="C12403" s="1135"/>
      <c r="D12403" s="1136">
        <v>1.74</v>
      </c>
    </row>
    <row r="12404" spans="1:4" ht="11.85" hidden="1" customHeight="1" outlineLevel="3">
      <c r="A12404" s="1169" t="s">
        <v>19465</v>
      </c>
      <c r="B12404" s="1170" t="s">
        <v>19466</v>
      </c>
      <c r="C12404" s="1169" t="s">
        <v>763</v>
      </c>
      <c r="D12404" s="1171">
        <v>1.58</v>
      </c>
    </row>
    <row r="12405" spans="1:4" ht="11.85" hidden="1" customHeight="1" outlineLevel="3">
      <c r="A12405" s="1169" t="s">
        <v>19467</v>
      </c>
      <c r="B12405" s="1170" t="s">
        <v>19468</v>
      </c>
      <c r="C12405" s="1169" t="s">
        <v>763</v>
      </c>
      <c r="D12405" s="1171">
        <v>1.74</v>
      </c>
    </row>
    <row r="12406" spans="1:4" ht="11.85" hidden="1" customHeight="1" outlineLevel="3">
      <c r="A12406" s="1169" t="s">
        <v>19469</v>
      </c>
      <c r="B12406" s="1170" t="s">
        <v>19470</v>
      </c>
      <c r="C12406" s="1169" t="s">
        <v>763</v>
      </c>
      <c r="D12406" s="1171">
        <v>1.51</v>
      </c>
    </row>
    <row r="12407" spans="1:4" ht="11.85" hidden="1" customHeight="1" outlineLevel="3">
      <c r="A12407" s="1169" t="s">
        <v>19471</v>
      </c>
      <c r="B12407" s="1170" t="s">
        <v>19472</v>
      </c>
      <c r="C12407" s="1169" t="s">
        <v>763</v>
      </c>
      <c r="D12407" s="1171">
        <v>1.55</v>
      </c>
    </row>
    <row r="12408" spans="1:4" ht="11.85" hidden="1" customHeight="1" outlineLevel="3">
      <c r="A12408" s="1169" t="s">
        <v>19473</v>
      </c>
      <c r="B12408" s="1170" t="s">
        <v>19474</v>
      </c>
      <c r="C12408" s="1169" t="s">
        <v>763</v>
      </c>
      <c r="D12408" s="1171">
        <v>0.46</v>
      </c>
    </row>
    <row r="12409" spans="1:4" ht="11.85" hidden="1" customHeight="1" outlineLevel="3">
      <c r="A12409" s="1172">
        <v>9031</v>
      </c>
      <c r="B12409" s="1170" t="s">
        <v>19475</v>
      </c>
      <c r="C12409" s="1169" t="s">
        <v>763</v>
      </c>
      <c r="D12409" s="1171">
        <v>0.7</v>
      </c>
    </row>
    <row r="12410" spans="1:4" ht="11.85" hidden="1" customHeight="1" outlineLevel="3">
      <c r="A12410" s="1172">
        <v>2751</v>
      </c>
      <c r="B12410" s="1170" t="s">
        <v>19476</v>
      </c>
      <c r="C12410" s="1169" t="s">
        <v>763</v>
      </c>
      <c r="D12410" s="1171">
        <v>0.7</v>
      </c>
    </row>
    <row r="12411" spans="1:4" ht="11.85" hidden="1" customHeight="1" outlineLevel="3">
      <c r="A12411" s="1172">
        <v>2751</v>
      </c>
      <c r="B12411" s="1170" t="s">
        <v>19477</v>
      </c>
      <c r="C12411" s="1169" t="s">
        <v>763</v>
      </c>
      <c r="D12411" s="1171">
        <v>0.82</v>
      </c>
    </row>
    <row r="12412" spans="1:4" ht="11.85" hidden="1" customHeight="1" outlineLevel="3">
      <c r="A12412" s="1172">
        <v>12544</v>
      </c>
      <c r="B12412" s="1170" t="s">
        <v>19478</v>
      </c>
      <c r="C12412" s="1169" t="s">
        <v>763</v>
      </c>
      <c r="D12412" s="1171">
        <v>0.72</v>
      </c>
    </row>
    <row r="12413" spans="1:4" ht="11.85" hidden="1" customHeight="1" outlineLevel="3">
      <c r="A12413" s="1172">
        <v>2751</v>
      </c>
      <c r="B12413" s="1170" t="s">
        <v>19479</v>
      </c>
      <c r="C12413" s="1169" t="s">
        <v>763</v>
      </c>
      <c r="D12413" s="1171">
        <v>0.89</v>
      </c>
    </row>
    <row r="12414" spans="1:4" ht="11.85" hidden="1" customHeight="1" outlineLevel="3">
      <c r="A12414" s="1172">
        <v>9030</v>
      </c>
      <c r="B12414" s="1170" t="s">
        <v>19480</v>
      </c>
      <c r="C12414" s="1169" t="s">
        <v>763</v>
      </c>
      <c r="D12414" s="1171">
        <v>0.92</v>
      </c>
    </row>
    <row r="12415" spans="1:4" ht="11.85" hidden="1" customHeight="1" outlineLevel="3">
      <c r="A12415" s="1172">
        <v>9028</v>
      </c>
      <c r="B12415" s="1170" t="s">
        <v>19481</v>
      </c>
      <c r="C12415" s="1169" t="s">
        <v>763</v>
      </c>
      <c r="D12415" s="1171">
        <v>0.7</v>
      </c>
    </row>
    <row r="12416" spans="1:4" ht="11.85" hidden="1" customHeight="1" outlineLevel="3">
      <c r="A12416" s="1172">
        <v>9028</v>
      </c>
      <c r="B12416" s="1170" t="s">
        <v>19482</v>
      </c>
      <c r="C12416" s="1169" t="s">
        <v>763</v>
      </c>
      <c r="D12416" s="1171">
        <v>0.7</v>
      </c>
    </row>
    <row r="12417" spans="1:4" ht="11.85" hidden="1" customHeight="1" outlineLevel="3">
      <c r="A12417" s="1172">
        <v>2753</v>
      </c>
      <c r="B12417" s="1170" t="s">
        <v>19483</v>
      </c>
      <c r="C12417" s="1169" t="s">
        <v>763</v>
      </c>
      <c r="D12417" s="1171">
        <v>0.7</v>
      </c>
    </row>
    <row r="12418" spans="1:4" ht="11.85" hidden="1" customHeight="1" outlineLevel="3">
      <c r="A12418" s="1172">
        <v>12542</v>
      </c>
      <c r="B12418" s="1170" t="s">
        <v>19484</v>
      </c>
      <c r="C12418" s="1169" t="s">
        <v>763</v>
      </c>
      <c r="D12418" s="1171">
        <v>0.72</v>
      </c>
    </row>
    <row r="12419" spans="1:4" ht="11.85" hidden="1" customHeight="1" outlineLevel="3">
      <c r="A12419" s="1172">
        <v>2753</v>
      </c>
      <c r="B12419" s="1170" t="s">
        <v>19485</v>
      </c>
      <c r="C12419" s="1169" t="s">
        <v>763</v>
      </c>
      <c r="D12419" s="1171">
        <v>0.7</v>
      </c>
    </row>
    <row r="12420" spans="1:4" ht="11.85" hidden="1" customHeight="1" outlineLevel="3">
      <c r="A12420" s="1172">
        <v>9029</v>
      </c>
      <c r="B12420" s="1170" t="s">
        <v>19486</v>
      </c>
      <c r="C12420" s="1169" t="s">
        <v>763</v>
      </c>
      <c r="D12420" s="1171">
        <v>0.92</v>
      </c>
    </row>
    <row r="12421" spans="1:4" ht="11.85" hidden="1" customHeight="1" outlineLevel="1" collapsed="1">
      <c r="A12421" s="1135"/>
      <c r="B12421" s="1137" t="s">
        <v>19487</v>
      </c>
      <c r="C12421" s="1135"/>
      <c r="D12421" s="1136">
        <v>0.44</v>
      </c>
    </row>
    <row r="12422" spans="1:4" ht="11.85" hidden="1" customHeight="1" outlineLevel="2" collapsed="1">
      <c r="A12422" s="1135"/>
      <c r="B12422" s="1139">
        <v>135</v>
      </c>
      <c r="C12422" s="1135"/>
      <c r="D12422" s="1136">
        <v>0.44</v>
      </c>
    </row>
    <row r="12423" spans="1:4" ht="11.85" hidden="1" customHeight="1" outlineLevel="3">
      <c r="A12423" s="1169"/>
      <c r="B12423" s="1170" t="s">
        <v>19488</v>
      </c>
      <c r="C12423" s="1169" t="s">
        <v>763</v>
      </c>
      <c r="D12423" s="1171">
        <v>0.44</v>
      </c>
    </row>
    <row r="12424" spans="1:4" ht="11.85" hidden="1" customHeight="1" outlineLevel="3">
      <c r="A12424" s="1169"/>
      <c r="B12424" s="1170" t="s">
        <v>19489</v>
      </c>
      <c r="C12424" s="1169" t="s">
        <v>763</v>
      </c>
      <c r="D12424" s="1171">
        <v>0.44</v>
      </c>
    </row>
    <row r="12425" spans="1:4" ht="11.85" hidden="1" customHeight="1" outlineLevel="3">
      <c r="A12425" s="1169"/>
      <c r="B12425" s="1170" t="s">
        <v>19490</v>
      </c>
      <c r="C12425" s="1169" t="s">
        <v>763</v>
      </c>
      <c r="D12425" s="1171">
        <v>0.44</v>
      </c>
    </row>
    <row r="12426" spans="1:4" ht="11.85" hidden="1" customHeight="1" outlineLevel="3">
      <c r="A12426" s="1169"/>
      <c r="B12426" s="1170" t="s">
        <v>19491</v>
      </c>
      <c r="C12426" s="1169" t="s">
        <v>763</v>
      </c>
      <c r="D12426" s="1171">
        <v>0.44</v>
      </c>
    </row>
    <row r="12427" spans="1:4" ht="11.85" hidden="1" customHeight="1" outlineLevel="3">
      <c r="A12427" s="1169"/>
      <c r="B12427" s="1170" t="s">
        <v>19492</v>
      </c>
      <c r="C12427" s="1169" t="s">
        <v>763</v>
      </c>
      <c r="D12427" s="1171">
        <v>0.44</v>
      </c>
    </row>
    <row r="12428" spans="1:4" ht="11.85" hidden="1" customHeight="1" outlineLevel="3">
      <c r="A12428" s="1169"/>
      <c r="B12428" s="1170" t="s">
        <v>19493</v>
      </c>
      <c r="C12428" s="1169" t="s">
        <v>763</v>
      </c>
      <c r="D12428" s="1171">
        <v>0.44</v>
      </c>
    </row>
    <row r="12429" spans="1:4" ht="11.85" hidden="1" customHeight="1" outlineLevel="3">
      <c r="A12429" s="1169"/>
      <c r="B12429" s="1170" t="s">
        <v>19494</v>
      </c>
      <c r="C12429" s="1169" t="s">
        <v>763</v>
      </c>
      <c r="D12429" s="1171">
        <v>0.44</v>
      </c>
    </row>
    <row r="12430" spans="1:4" ht="11.85" hidden="1" customHeight="1" outlineLevel="3">
      <c r="A12430" s="1169"/>
      <c r="B12430" s="1170" t="s">
        <v>19495</v>
      </c>
      <c r="C12430" s="1169" t="s">
        <v>763</v>
      </c>
      <c r="D12430" s="1171">
        <v>0.44</v>
      </c>
    </row>
    <row r="12431" spans="1:4" ht="11.85" hidden="1" customHeight="1" outlineLevel="3">
      <c r="A12431" s="1169"/>
      <c r="B12431" s="1170" t="s">
        <v>19496</v>
      </c>
      <c r="C12431" s="1169" t="s">
        <v>763</v>
      </c>
      <c r="D12431" s="1171">
        <v>0.44</v>
      </c>
    </row>
    <row r="12432" spans="1:4" ht="11.85" hidden="1" customHeight="1" outlineLevel="3">
      <c r="A12432" s="1169"/>
      <c r="B12432" s="1170" t="s">
        <v>19497</v>
      </c>
      <c r="C12432" s="1169" t="s">
        <v>763</v>
      </c>
      <c r="D12432" s="1171">
        <v>0.44</v>
      </c>
    </row>
    <row r="12433" spans="1:4" ht="11.85" hidden="1" customHeight="1" outlineLevel="3">
      <c r="A12433" s="1169"/>
      <c r="B12433" s="1170" t="s">
        <v>19498</v>
      </c>
      <c r="C12433" s="1169" t="s">
        <v>763</v>
      </c>
      <c r="D12433" s="1171">
        <v>0.44</v>
      </c>
    </row>
    <row r="12434" spans="1:4" ht="11.85" hidden="1" customHeight="1" outlineLevel="3">
      <c r="A12434" s="1169"/>
      <c r="B12434" s="1170" t="s">
        <v>19499</v>
      </c>
      <c r="C12434" s="1169" t="s">
        <v>763</v>
      </c>
      <c r="D12434" s="1171">
        <v>0.44</v>
      </c>
    </row>
    <row r="12435" spans="1:4" ht="11.85" hidden="1" customHeight="1" outlineLevel="2" collapsed="1">
      <c r="A12435" s="1135"/>
      <c r="B12435" s="1139">
        <v>90</v>
      </c>
      <c r="C12435" s="1135"/>
      <c r="D12435" s="1136">
        <v>0.2</v>
      </c>
    </row>
    <row r="12436" spans="1:4" ht="11.85" hidden="1" customHeight="1" outlineLevel="3">
      <c r="A12436" s="1169"/>
      <c r="B12436" s="1170" t="s">
        <v>19500</v>
      </c>
      <c r="C12436" s="1169" t="s">
        <v>763</v>
      </c>
      <c r="D12436" s="1171">
        <v>0.2</v>
      </c>
    </row>
    <row r="12437" spans="1:4" ht="11.85" hidden="1" customHeight="1" outlineLevel="3">
      <c r="A12437" s="1169"/>
      <c r="B12437" s="1170" t="s">
        <v>19501</v>
      </c>
      <c r="C12437" s="1169" t="s">
        <v>763</v>
      </c>
      <c r="D12437" s="1171">
        <v>0.2</v>
      </c>
    </row>
    <row r="12438" spans="1:4" ht="11.85" hidden="1" customHeight="1" outlineLevel="3">
      <c r="A12438" s="1169"/>
      <c r="B12438" s="1170" t="s">
        <v>19502</v>
      </c>
      <c r="C12438" s="1169" t="s">
        <v>763</v>
      </c>
      <c r="D12438" s="1171">
        <v>0.2</v>
      </c>
    </row>
    <row r="12439" spans="1:4" ht="11.85" hidden="1" customHeight="1" outlineLevel="3">
      <c r="A12439" s="1169"/>
      <c r="B12439" s="1170" t="s">
        <v>19503</v>
      </c>
      <c r="C12439" s="1169" t="s">
        <v>763</v>
      </c>
      <c r="D12439" s="1171">
        <v>0.2</v>
      </c>
    </row>
    <row r="12440" spans="1:4" ht="11.85" hidden="1" customHeight="1" outlineLevel="3">
      <c r="A12440" s="1169"/>
      <c r="B12440" s="1170" t="s">
        <v>19504</v>
      </c>
      <c r="C12440" s="1169" t="s">
        <v>763</v>
      </c>
      <c r="D12440" s="1171">
        <v>0.2</v>
      </c>
    </row>
    <row r="12441" spans="1:4" ht="11.85" hidden="1" customHeight="1" outlineLevel="3">
      <c r="A12441" s="1169"/>
      <c r="B12441" s="1170" t="s">
        <v>19505</v>
      </c>
      <c r="C12441" s="1169" t="s">
        <v>763</v>
      </c>
      <c r="D12441" s="1171">
        <v>0.2</v>
      </c>
    </row>
    <row r="12442" spans="1:4" ht="11.85" hidden="1" customHeight="1" outlineLevel="3">
      <c r="A12442" s="1169"/>
      <c r="B12442" s="1170" t="s">
        <v>19506</v>
      </c>
      <c r="C12442" s="1169" t="s">
        <v>763</v>
      </c>
      <c r="D12442" s="1171">
        <v>0.2</v>
      </c>
    </row>
    <row r="12443" spans="1:4" ht="11.85" hidden="1" customHeight="1" outlineLevel="3">
      <c r="A12443" s="1169"/>
      <c r="B12443" s="1170" t="s">
        <v>19507</v>
      </c>
      <c r="C12443" s="1169" t="s">
        <v>763</v>
      </c>
      <c r="D12443" s="1171">
        <v>0.2</v>
      </c>
    </row>
    <row r="12444" spans="1:4" ht="11.85" hidden="1" customHeight="1" outlineLevel="3">
      <c r="A12444" s="1169"/>
      <c r="B12444" s="1170" t="s">
        <v>19508</v>
      </c>
      <c r="C12444" s="1169" t="s">
        <v>763</v>
      </c>
      <c r="D12444" s="1171">
        <v>0.2</v>
      </c>
    </row>
    <row r="12445" spans="1:4" ht="11.85" hidden="1" customHeight="1" outlineLevel="3">
      <c r="A12445" s="1169"/>
      <c r="B12445" s="1170" t="s">
        <v>19509</v>
      </c>
      <c r="C12445" s="1169" t="s">
        <v>763</v>
      </c>
      <c r="D12445" s="1171">
        <v>0.2</v>
      </c>
    </row>
    <row r="12446" spans="1:4" ht="11.85" hidden="1" customHeight="1" outlineLevel="3">
      <c r="A12446" s="1169"/>
      <c r="B12446" s="1170" t="s">
        <v>19510</v>
      </c>
      <c r="C12446" s="1169" t="s">
        <v>763</v>
      </c>
      <c r="D12446" s="1171">
        <v>0.2</v>
      </c>
    </row>
    <row r="12447" spans="1:4" ht="11.85" hidden="1" customHeight="1" outlineLevel="3">
      <c r="A12447" s="1169"/>
      <c r="B12447" s="1170" t="s">
        <v>19511</v>
      </c>
      <c r="C12447" s="1169" t="s">
        <v>763</v>
      </c>
      <c r="D12447" s="1171">
        <v>0.2</v>
      </c>
    </row>
    <row r="12448" spans="1:4" ht="11.85" hidden="1" customHeight="1" outlineLevel="1" collapsed="1">
      <c r="A12448" s="1135"/>
      <c r="B12448" s="1137" t="s">
        <v>19512</v>
      </c>
      <c r="C12448" s="1135"/>
      <c r="D12448" s="1136">
        <v>29.14</v>
      </c>
    </row>
    <row r="12449" spans="1:4" ht="11.85" hidden="1" customHeight="1" outlineLevel="2" collapsed="1">
      <c r="A12449" s="1135"/>
      <c r="B12449" s="1138" t="s">
        <v>19340</v>
      </c>
      <c r="C12449" s="1135"/>
      <c r="D12449" s="1136">
        <v>22.57</v>
      </c>
    </row>
    <row r="12450" spans="1:4" ht="11.85" hidden="1" customHeight="1" outlineLevel="3">
      <c r="A12450" s="1169" t="s">
        <v>19513</v>
      </c>
      <c r="B12450" s="1170" t="s">
        <v>19514</v>
      </c>
      <c r="C12450" s="1169" t="s">
        <v>763</v>
      </c>
      <c r="D12450" s="1171">
        <v>14.27</v>
      </c>
    </row>
    <row r="12451" spans="1:4" ht="11.85" hidden="1" customHeight="1" outlineLevel="3">
      <c r="A12451" s="1169" t="s">
        <v>19515</v>
      </c>
      <c r="B12451" s="1170" t="s">
        <v>19516</v>
      </c>
      <c r="C12451" s="1169" t="s">
        <v>763</v>
      </c>
      <c r="D12451" s="1171">
        <v>14.27</v>
      </c>
    </row>
    <row r="12452" spans="1:4" ht="11.85" hidden="1" customHeight="1" outlineLevel="3">
      <c r="A12452" s="1169" t="s">
        <v>19517</v>
      </c>
      <c r="B12452" s="1170" t="s">
        <v>19518</v>
      </c>
      <c r="C12452" s="1169" t="s">
        <v>763</v>
      </c>
      <c r="D12452" s="1171">
        <v>22.57</v>
      </c>
    </row>
    <row r="12453" spans="1:4" ht="11.85" hidden="1" customHeight="1" outlineLevel="3">
      <c r="A12453" s="1169" t="s">
        <v>19519</v>
      </c>
      <c r="B12453" s="1170" t="s">
        <v>19520</v>
      </c>
      <c r="C12453" s="1169" t="s">
        <v>763</v>
      </c>
      <c r="D12453" s="1171">
        <v>8.5399999999999991</v>
      </c>
    </row>
    <row r="12454" spans="1:4" ht="11.85" hidden="1" customHeight="1" outlineLevel="3">
      <c r="A12454" s="1172">
        <v>4000</v>
      </c>
      <c r="B12454" s="1170" t="s">
        <v>19521</v>
      </c>
      <c r="C12454" s="1169" t="s">
        <v>763</v>
      </c>
      <c r="D12454" s="1171">
        <v>11.33</v>
      </c>
    </row>
    <row r="12455" spans="1:4" ht="11.85" hidden="1" customHeight="1" outlineLevel="3">
      <c r="A12455" s="1172">
        <v>7602</v>
      </c>
      <c r="B12455" s="1170" t="s">
        <v>19522</v>
      </c>
      <c r="C12455" s="1169" t="s">
        <v>763</v>
      </c>
      <c r="D12455" s="1171">
        <v>8.5399999999999991</v>
      </c>
    </row>
    <row r="12456" spans="1:4" ht="11.85" hidden="1" customHeight="1" outlineLevel="3">
      <c r="A12456" s="1172">
        <v>4000</v>
      </c>
      <c r="B12456" s="1170" t="s">
        <v>19523</v>
      </c>
      <c r="C12456" s="1169" t="s">
        <v>763</v>
      </c>
      <c r="D12456" s="1171">
        <v>11.39</v>
      </c>
    </row>
    <row r="12457" spans="1:4" ht="11.85" hidden="1" customHeight="1" outlineLevel="3">
      <c r="A12457" s="1172">
        <v>2189</v>
      </c>
      <c r="B12457" s="1170" t="s">
        <v>19524</v>
      </c>
      <c r="C12457" s="1169" t="s">
        <v>763</v>
      </c>
      <c r="D12457" s="1171">
        <v>10.41</v>
      </c>
    </row>
    <row r="12458" spans="1:4" ht="11.85" hidden="1" customHeight="1" outlineLevel="3">
      <c r="A12458" s="1172">
        <v>2879</v>
      </c>
      <c r="B12458" s="1170" t="s">
        <v>19525</v>
      </c>
      <c r="C12458" s="1169" t="s">
        <v>763</v>
      </c>
      <c r="D12458" s="1171">
        <v>8.5399999999999991</v>
      </c>
    </row>
    <row r="12459" spans="1:4" ht="11.85" hidden="1" customHeight="1" outlineLevel="3">
      <c r="A12459" s="1172">
        <v>4000</v>
      </c>
      <c r="B12459" s="1170" t="s">
        <v>19526</v>
      </c>
      <c r="C12459" s="1169" t="s">
        <v>763</v>
      </c>
      <c r="D12459" s="1171">
        <v>11.52</v>
      </c>
    </row>
    <row r="12460" spans="1:4" ht="11.85" hidden="1" customHeight="1" outlineLevel="3">
      <c r="A12460" s="1172">
        <v>2190</v>
      </c>
      <c r="B12460" s="1170" t="s">
        <v>19527</v>
      </c>
      <c r="C12460" s="1169" t="s">
        <v>763</v>
      </c>
      <c r="D12460" s="1171">
        <v>8.5</v>
      </c>
    </row>
    <row r="12461" spans="1:4" ht="11.85" hidden="1" customHeight="1" outlineLevel="3">
      <c r="A12461" s="1172">
        <v>2191</v>
      </c>
      <c r="B12461" s="1170" t="s">
        <v>19528</v>
      </c>
      <c r="C12461" s="1169" t="s">
        <v>763</v>
      </c>
      <c r="D12461" s="1171">
        <v>8.4600000000000009</v>
      </c>
    </row>
    <row r="12462" spans="1:4" ht="11.85" hidden="1" customHeight="1" outlineLevel="3">
      <c r="A12462" s="1172">
        <v>9229</v>
      </c>
      <c r="B12462" s="1170" t="s">
        <v>19529</v>
      </c>
      <c r="C12462" s="1169" t="s">
        <v>763</v>
      </c>
      <c r="D12462" s="1171">
        <v>8.4600000000000009</v>
      </c>
    </row>
    <row r="12463" spans="1:4" ht="11.85" hidden="1" customHeight="1" outlineLevel="3">
      <c r="A12463" s="1172">
        <v>4000</v>
      </c>
      <c r="B12463" s="1170" t="s">
        <v>19530</v>
      </c>
      <c r="C12463" s="1169" t="s">
        <v>763</v>
      </c>
      <c r="D12463" s="1171">
        <v>11.52</v>
      </c>
    </row>
    <row r="12464" spans="1:4" ht="11.85" hidden="1" customHeight="1" outlineLevel="3">
      <c r="A12464" s="1172">
        <v>8366</v>
      </c>
      <c r="B12464" s="1170" t="s">
        <v>19531</v>
      </c>
      <c r="C12464" s="1169" t="s">
        <v>763</v>
      </c>
      <c r="D12464" s="1171">
        <v>8.6300000000000008</v>
      </c>
    </row>
    <row r="12465" spans="1:4" ht="11.85" hidden="1" customHeight="1" outlineLevel="3">
      <c r="A12465" s="1172">
        <v>2192</v>
      </c>
      <c r="B12465" s="1170" t="s">
        <v>19532</v>
      </c>
      <c r="C12465" s="1169" t="s">
        <v>763</v>
      </c>
      <c r="D12465" s="1171">
        <v>8.56</v>
      </c>
    </row>
    <row r="12466" spans="1:4" ht="11.85" hidden="1" customHeight="1" outlineLevel="3">
      <c r="A12466" s="1172">
        <v>2193</v>
      </c>
      <c r="B12466" s="1170" t="s">
        <v>19533</v>
      </c>
      <c r="C12466" s="1169" t="s">
        <v>763</v>
      </c>
      <c r="D12466" s="1171">
        <v>8.5399999999999991</v>
      </c>
    </row>
    <row r="12467" spans="1:4" ht="11.85" hidden="1" customHeight="1" outlineLevel="3">
      <c r="A12467" s="1172">
        <v>4000</v>
      </c>
      <c r="B12467" s="1170" t="s">
        <v>19534</v>
      </c>
      <c r="C12467" s="1169" t="s">
        <v>763</v>
      </c>
      <c r="D12467" s="1171">
        <v>11.52</v>
      </c>
    </row>
    <row r="12468" spans="1:4" ht="11.85" hidden="1" customHeight="1" outlineLevel="3">
      <c r="A12468" s="1172">
        <v>7603</v>
      </c>
      <c r="B12468" s="1170" t="s">
        <v>19535</v>
      </c>
      <c r="C12468" s="1169" t="s">
        <v>763</v>
      </c>
      <c r="D12468" s="1171">
        <v>8.7899999999999991</v>
      </c>
    </row>
    <row r="12469" spans="1:4" ht="11.85" hidden="1" customHeight="1" outlineLevel="3">
      <c r="A12469" s="1172">
        <v>2194</v>
      </c>
      <c r="B12469" s="1170" t="s">
        <v>19536</v>
      </c>
      <c r="C12469" s="1169" t="s">
        <v>763</v>
      </c>
      <c r="D12469" s="1171">
        <v>8.4600000000000009</v>
      </c>
    </row>
    <row r="12470" spans="1:4" ht="11.85" hidden="1" customHeight="1" outlineLevel="3">
      <c r="A12470" s="1172">
        <v>4000</v>
      </c>
      <c r="B12470" s="1170" t="s">
        <v>19537</v>
      </c>
      <c r="C12470" s="1169" t="s">
        <v>763</v>
      </c>
      <c r="D12470" s="1171">
        <v>11.28</v>
      </c>
    </row>
    <row r="12471" spans="1:4" ht="11.85" hidden="1" customHeight="1" outlineLevel="3">
      <c r="A12471" s="1169"/>
      <c r="B12471" s="1170" t="s">
        <v>19538</v>
      </c>
      <c r="C12471" s="1169" t="s">
        <v>763</v>
      </c>
      <c r="D12471" s="1171">
        <v>9.02</v>
      </c>
    </row>
    <row r="12472" spans="1:4" ht="11.85" hidden="1" customHeight="1" outlineLevel="3">
      <c r="A12472" s="1169"/>
      <c r="B12472" s="1170" t="s">
        <v>19539</v>
      </c>
      <c r="C12472" s="1169" t="s">
        <v>763</v>
      </c>
      <c r="D12472" s="1171">
        <v>8.6</v>
      </c>
    </row>
    <row r="12473" spans="1:4" ht="11.85" hidden="1" customHeight="1" outlineLevel="3">
      <c r="A12473" s="1172">
        <v>7601</v>
      </c>
      <c r="B12473" s="1170" t="s">
        <v>19540</v>
      </c>
      <c r="C12473" s="1169" t="s">
        <v>763</v>
      </c>
      <c r="D12473" s="1171">
        <v>8.4600000000000009</v>
      </c>
    </row>
    <row r="12474" spans="1:4" ht="11.85" hidden="1" customHeight="1" outlineLevel="3">
      <c r="A12474" s="1172">
        <v>4000</v>
      </c>
      <c r="B12474" s="1170" t="s">
        <v>19541</v>
      </c>
      <c r="C12474" s="1169" t="s">
        <v>763</v>
      </c>
      <c r="D12474" s="1171">
        <v>11.39</v>
      </c>
    </row>
    <row r="12475" spans="1:4" ht="11.85" hidden="1" customHeight="1" outlineLevel="3">
      <c r="A12475" s="1169"/>
      <c r="B12475" s="1170" t="s">
        <v>19542</v>
      </c>
      <c r="C12475" s="1169" t="s">
        <v>763</v>
      </c>
      <c r="D12475" s="1171">
        <v>8.6</v>
      </c>
    </row>
    <row r="12476" spans="1:4" ht="11.85" hidden="1" customHeight="1" outlineLevel="2" collapsed="1">
      <c r="A12476" s="1135"/>
      <c r="B12476" s="1138" t="s">
        <v>19358</v>
      </c>
      <c r="C12476" s="1135"/>
      <c r="D12476" s="1136">
        <v>29.14</v>
      </c>
    </row>
    <row r="12477" spans="1:4" ht="11.85" hidden="1" customHeight="1" outlineLevel="3">
      <c r="A12477" s="1169" t="s">
        <v>19543</v>
      </c>
      <c r="B12477" s="1170" t="s">
        <v>19544</v>
      </c>
      <c r="C12477" s="1169" t="s">
        <v>763</v>
      </c>
      <c r="D12477" s="1171">
        <v>24.62</v>
      </c>
    </row>
    <row r="12478" spans="1:4" ht="11.85" hidden="1" customHeight="1" outlineLevel="3">
      <c r="A12478" s="1169" t="s">
        <v>19545</v>
      </c>
      <c r="B12478" s="1170" t="s">
        <v>19546</v>
      </c>
      <c r="C12478" s="1169" t="s">
        <v>763</v>
      </c>
      <c r="D12478" s="1171">
        <v>24.38</v>
      </c>
    </row>
    <row r="12479" spans="1:4" ht="11.85" hidden="1" customHeight="1" outlineLevel="3">
      <c r="A12479" s="1169" t="s">
        <v>19547</v>
      </c>
      <c r="B12479" s="1170" t="s">
        <v>19548</v>
      </c>
      <c r="C12479" s="1169" t="s">
        <v>763</v>
      </c>
      <c r="D12479" s="1171">
        <v>29.14</v>
      </c>
    </row>
    <row r="12480" spans="1:4" ht="11.85" hidden="1" customHeight="1" outlineLevel="3">
      <c r="A12480" s="1169" t="s">
        <v>19549</v>
      </c>
      <c r="B12480" s="1170" t="s">
        <v>19550</v>
      </c>
      <c r="C12480" s="1169" t="s">
        <v>763</v>
      </c>
      <c r="D12480" s="1171">
        <v>17.72</v>
      </c>
    </row>
    <row r="12481" spans="1:4" ht="11.85" hidden="1" customHeight="1" outlineLevel="3">
      <c r="A12481" s="1169"/>
      <c r="B12481" s="1170" t="s">
        <v>19551</v>
      </c>
      <c r="C12481" s="1169" t="s">
        <v>763</v>
      </c>
      <c r="D12481" s="1171">
        <v>13.77</v>
      </c>
    </row>
    <row r="12482" spans="1:4" ht="11.85" hidden="1" customHeight="1" outlineLevel="3">
      <c r="A12482" s="1172">
        <v>12421</v>
      </c>
      <c r="B12482" s="1170" t="s">
        <v>19552</v>
      </c>
      <c r="C12482" s="1169" t="s">
        <v>763</v>
      </c>
      <c r="D12482" s="1171">
        <v>13.95</v>
      </c>
    </row>
    <row r="12483" spans="1:4" ht="11.85" hidden="1" customHeight="1" outlineLevel="3">
      <c r="A12483" s="1172">
        <v>12423</v>
      </c>
      <c r="B12483" s="1170" t="s">
        <v>19553</v>
      </c>
      <c r="C12483" s="1169" t="s">
        <v>763</v>
      </c>
      <c r="D12483" s="1171">
        <v>13.95</v>
      </c>
    </row>
    <row r="12484" spans="1:4" ht="11.85" hidden="1" customHeight="1" outlineLevel="3">
      <c r="A12484" s="1172">
        <v>12423</v>
      </c>
      <c r="B12484" s="1170" t="s">
        <v>19554</v>
      </c>
      <c r="C12484" s="1169" t="s">
        <v>763</v>
      </c>
      <c r="D12484" s="1171">
        <v>13.7</v>
      </c>
    </row>
    <row r="12485" spans="1:4" ht="11.85" hidden="1" customHeight="1" outlineLevel="3">
      <c r="A12485" s="1172">
        <v>12531</v>
      </c>
      <c r="B12485" s="1170" t="s">
        <v>19555</v>
      </c>
      <c r="C12485" s="1169" t="s">
        <v>763</v>
      </c>
      <c r="D12485" s="1171">
        <v>14.81</v>
      </c>
    </row>
    <row r="12486" spans="1:4" ht="11.85" hidden="1" customHeight="1" outlineLevel="3">
      <c r="A12486" s="1172">
        <v>2742</v>
      </c>
      <c r="B12486" s="1170" t="s">
        <v>19556</v>
      </c>
      <c r="C12486" s="1169" t="s">
        <v>763</v>
      </c>
      <c r="D12486" s="1171">
        <v>13.58</v>
      </c>
    </row>
    <row r="12487" spans="1:4" ht="11.85" hidden="1" customHeight="1" outlineLevel="3">
      <c r="A12487" s="1172">
        <v>12422</v>
      </c>
      <c r="B12487" s="1170" t="s">
        <v>19557</v>
      </c>
      <c r="C12487" s="1169" t="s">
        <v>763</v>
      </c>
      <c r="D12487" s="1171">
        <v>13.95</v>
      </c>
    </row>
    <row r="12488" spans="1:4" ht="11.85" hidden="1" customHeight="1" outlineLevel="1" collapsed="1">
      <c r="A12488" s="1135"/>
      <c r="B12488" s="1137" t="s">
        <v>19558</v>
      </c>
      <c r="C12488" s="1135"/>
      <c r="D12488" s="1136">
        <v>7.91</v>
      </c>
    </row>
    <row r="12489" spans="1:4" ht="11.85" hidden="1" customHeight="1" outlineLevel="2">
      <c r="A12489" s="1169"/>
      <c r="B12489" s="1173" t="s">
        <v>19559</v>
      </c>
      <c r="C12489" s="1169" t="s">
        <v>763</v>
      </c>
      <c r="D12489" s="1171">
        <v>5.7</v>
      </c>
    </row>
    <row r="12490" spans="1:4" ht="11.85" hidden="1" customHeight="1" outlineLevel="2">
      <c r="A12490" s="1169"/>
      <c r="B12490" s="1173" t="s">
        <v>19560</v>
      </c>
      <c r="C12490" s="1169" t="s">
        <v>763</v>
      </c>
      <c r="D12490" s="1171">
        <v>5.7</v>
      </c>
    </row>
    <row r="12491" spans="1:4" ht="11.85" hidden="1" customHeight="1" outlineLevel="2">
      <c r="A12491" s="1169"/>
      <c r="B12491" s="1173" t="s">
        <v>19561</v>
      </c>
      <c r="C12491" s="1169" t="s">
        <v>763</v>
      </c>
      <c r="D12491" s="1171">
        <v>7.91</v>
      </c>
    </row>
    <row r="12492" spans="1:4" ht="11.85" hidden="1" customHeight="1" outlineLevel="2">
      <c r="A12492" s="1169"/>
      <c r="B12492" s="1173" t="s">
        <v>19562</v>
      </c>
      <c r="C12492" s="1169" t="s">
        <v>763</v>
      </c>
      <c r="D12492" s="1171">
        <v>5.7</v>
      </c>
    </row>
    <row r="12493" spans="1:4" ht="11.85" hidden="1" customHeight="1" outlineLevel="2">
      <c r="A12493" s="1169"/>
      <c r="B12493" s="1173" t="s">
        <v>19563</v>
      </c>
      <c r="C12493" s="1169" t="s">
        <v>763</v>
      </c>
      <c r="D12493" s="1171">
        <v>7.71</v>
      </c>
    </row>
    <row r="12494" spans="1:4" ht="11.85" hidden="1" customHeight="1" outlineLevel="2">
      <c r="A12494" s="1169"/>
      <c r="B12494" s="1173" t="s">
        <v>19564</v>
      </c>
      <c r="C12494" s="1169" t="s">
        <v>763</v>
      </c>
      <c r="D12494" s="1171">
        <v>5.7</v>
      </c>
    </row>
    <row r="12495" spans="1:4" ht="11.85" hidden="1" customHeight="1" outlineLevel="2">
      <c r="A12495" s="1169"/>
      <c r="B12495" s="1173" t="s">
        <v>19565</v>
      </c>
      <c r="C12495" s="1169" t="s">
        <v>763</v>
      </c>
      <c r="D12495" s="1171">
        <v>5.7</v>
      </c>
    </row>
    <row r="12496" spans="1:4" ht="11.85" hidden="1" customHeight="1" outlineLevel="2">
      <c r="A12496" s="1169"/>
      <c r="B12496" s="1173" t="s">
        <v>19566</v>
      </c>
      <c r="C12496" s="1169" t="s">
        <v>763</v>
      </c>
      <c r="D12496" s="1171">
        <v>5.7</v>
      </c>
    </row>
    <row r="12497" spans="1:4" ht="11.85" hidden="1" customHeight="1" outlineLevel="2">
      <c r="A12497" s="1169"/>
      <c r="B12497" s="1173" t="s">
        <v>19567</v>
      </c>
      <c r="C12497" s="1169" t="s">
        <v>763</v>
      </c>
      <c r="D12497" s="1171">
        <v>5.7</v>
      </c>
    </row>
    <row r="12498" spans="1:4" ht="11.85" hidden="1" customHeight="1" outlineLevel="2">
      <c r="A12498" s="1169"/>
      <c r="B12498" s="1173" t="s">
        <v>19568</v>
      </c>
      <c r="C12498" s="1169" t="s">
        <v>763</v>
      </c>
      <c r="D12498" s="1171">
        <v>5.7</v>
      </c>
    </row>
    <row r="12499" spans="1:4" ht="11.85" hidden="1" customHeight="1" outlineLevel="2">
      <c r="A12499" s="1169"/>
      <c r="B12499" s="1173" t="s">
        <v>19569</v>
      </c>
      <c r="C12499" s="1169" t="s">
        <v>763</v>
      </c>
      <c r="D12499" s="1171">
        <v>5.7</v>
      </c>
    </row>
    <row r="12500" spans="1:4" ht="11.85" hidden="1" customHeight="1" outlineLevel="2">
      <c r="A12500" s="1169"/>
      <c r="B12500" s="1173" t="s">
        <v>19570</v>
      </c>
      <c r="C12500" s="1169" t="s">
        <v>763</v>
      </c>
      <c r="D12500" s="1171">
        <v>5.7</v>
      </c>
    </row>
    <row r="12501" spans="1:4" ht="11.85" hidden="1" customHeight="1" outlineLevel="2">
      <c r="A12501" s="1169"/>
      <c r="B12501" s="1173" t="s">
        <v>19571</v>
      </c>
      <c r="C12501" s="1169" t="s">
        <v>763</v>
      </c>
      <c r="D12501" s="1171">
        <v>7.91</v>
      </c>
    </row>
    <row r="12502" spans="1:4" ht="11.85" hidden="1" customHeight="1" outlineLevel="2">
      <c r="A12502" s="1169"/>
      <c r="B12502" s="1173" t="s">
        <v>19572</v>
      </c>
      <c r="C12502" s="1169" t="s">
        <v>763</v>
      </c>
      <c r="D12502" s="1171">
        <v>5.7</v>
      </c>
    </row>
    <row r="12503" spans="1:4" ht="11.85" hidden="1" customHeight="1" outlineLevel="1" collapsed="1">
      <c r="A12503" s="1135"/>
      <c r="B12503" s="1137" t="s">
        <v>19573</v>
      </c>
      <c r="C12503" s="1135"/>
      <c r="D12503" s="1136">
        <v>0.82</v>
      </c>
    </row>
    <row r="12504" spans="1:4" ht="11.85" hidden="1" customHeight="1" outlineLevel="2">
      <c r="A12504" s="1169" t="s">
        <v>19574</v>
      </c>
      <c r="B12504" s="1173" t="s">
        <v>19575</v>
      </c>
      <c r="C12504" s="1169" t="s">
        <v>763</v>
      </c>
      <c r="D12504" s="1171">
        <v>0.82</v>
      </c>
    </row>
    <row r="12505" spans="1:4" ht="11.85" hidden="1" customHeight="1" outlineLevel="2">
      <c r="A12505" s="1169" t="s">
        <v>19576</v>
      </c>
      <c r="B12505" s="1173" t="s">
        <v>19577</v>
      </c>
      <c r="C12505" s="1169" t="s">
        <v>763</v>
      </c>
      <c r="D12505" s="1171">
        <v>0.8</v>
      </c>
    </row>
    <row r="12506" spans="1:4" collapsed="1"/>
  </sheetData>
  <mergeCells count="3">
    <mergeCell ref="A1:A4"/>
    <mergeCell ref="B1:B4"/>
    <mergeCell ref="C1:C4"/>
  </mergeCells>
  <hyperlinks>
    <hyperlink ref="F1" location="доп.фурн.!A1" display="Доп.Фурнитура"/>
    <hyperlink ref="F2" location="'полн.фурн.(P)'!A1" display="Полн.Фурнитура"/>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tabColor rgb="FFFFC000"/>
  </sheetPr>
  <dimension ref="A1:M148"/>
  <sheetViews>
    <sheetView workbookViewId="0">
      <selection sqref="A1:J1"/>
    </sheetView>
  </sheetViews>
  <sheetFormatPr defaultRowHeight="15"/>
  <sheetData>
    <row r="1" spans="1:13" ht="15.75">
      <c r="A1" s="2304" t="s">
        <v>431</v>
      </c>
      <c r="B1" s="2304"/>
      <c r="C1" s="2304"/>
      <c r="D1" s="2304"/>
      <c r="E1" s="2304"/>
      <c r="F1" s="2304"/>
      <c r="G1" s="2304"/>
      <c r="H1" s="2304"/>
      <c r="I1" s="2304"/>
      <c r="J1" s="2304"/>
      <c r="K1" s="262"/>
    </row>
    <row r="2" spans="1:13" ht="16.5">
      <c r="A2" s="263"/>
      <c r="B2" s="263"/>
      <c r="C2" s="264"/>
      <c r="D2" s="265"/>
      <c r="E2" s="264" t="s">
        <v>432</v>
      </c>
      <c r="F2" s="264"/>
      <c r="G2" s="264"/>
      <c r="H2" s="264"/>
      <c r="I2" s="264"/>
      <c r="J2" s="264"/>
      <c r="K2" s="265"/>
      <c r="M2" s="1919" t="s">
        <v>20393</v>
      </c>
    </row>
    <row r="3" spans="1:13" ht="16.5">
      <c r="A3" s="266" t="s">
        <v>433</v>
      </c>
      <c r="B3" s="263"/>
      <c r="C3" s="264"/>
      <c r="D3" s="265"/>
      <c r="E3" s="264"/>
      <c r="F3" s="264"/>
      <c r="G3" s="264"/>
      <c r="H3" s="267" t="s">
        <v>434</v>
      </c>
      <c r="I3" s="264" t="s">
        <v>435</v>
      </c>
      <c r="J3" s="264"/>
      <c r="K3" s="265"/>
    </row>
    <row r="4" spans="1:13" ht="17.25" thickBot="1">
      <c r="A4" s="262" t="s">
        <v>439</v>
      </c>
      <c r="B4" s="262"/>
      <c r="C4" s="270"/>
      <c r="D4" s="270"/>
      <c r="E4" s="270"/>
      <c r="F4" s="270"/>
      <c r="G4" s="270"/>
      <c r="H4" s="271"/>
      <c r="I4" s="272" t="s">
        <v>440</v>
      </c>
      <c r="J4" s="273" t="s">
        <v>441</v>
      </c>
      <c r="K4" s="271"/>
    </row>
    <row r="5" spans="1:13" ht="25.5">
      <c r="A5" s="1130" t="s">
        <v>442</v>
      </c>
      <c r="B5" s="2353" t="s">
        <v>443</v>
      </c>
      <c r="C5" s="2355" t="s">
        <v>444</v>
      </c>
      <c r="D5" s="2346" t="s">
        <v>445</v>
      </c>
      <c r="E5" s="2346" t="s">
        <v>446</v>
      </c>
      <c r="F5" s="2346" t="s">
        <v>447</v>
      </c>
      <c r="G5" s="2346" t="s">
        <v>448</v>
      </c>
      <c r="H5" s="2346" t="s">
        <v>449</v>
      </c>
      <c r="I5" s="2346" t="s">
        <v>450</v>
      </c>
      <c r="J5" s="2346" t="s">
        <v>451</v>
      </c>
      <c r="K5" s="2348" t="s">
        <v>452</v>
      </c>
    </row>
    <row r="6" spans="1:13" ht="25.5">
      <c r="A6" s="1131" t="s">
        <v>455</v>
      </c>
      <c r="B6" s="2354"/>
      <c r="C6" s="2356"/>
      <c r="D6" s="2347"/>
      <c r="E6" s="2347"/>
      <c r="F6" s="2347"/>
      <c r="G6" s="2347"/>
      <c r="H6" s="2347"/>
      <c r="I6" s="2347"/>
      <c r="J6" s="2347"/>
      <c r="K6" s="2349"/>
    </row>
    <row r="7" spans="1:13">
      <c r="A7" s="1132" t="s">
        <v>457</v>
      </c>
      <c r="B7" s="1133">
        <v>30.1</v>
      </c>
      <c r="C7" s="274">
        <v>34.299999999999997</v>
      </c>
      <c r="D7" s="274">
        <v>35.96</v>
      </c>
      <c r="E7" s="274">
        <v>43.61</v>
      </c>
      <c r="F7" s="274">
        <v>45.25</v>
      </c>
      <c r="G7" s="274">
        <v>49.33</v>
      </c>
      <c r="H7" s="274">
        <v>64.52</v>
      </c>
      <c r="I7" s="274">
        <v>72.17</v>
      </c>
      <c r="J7" s="274">
        <v>76.87</v>
      </c>
      <c r="K7" s="275">
        <v>29.810000000000002</v>
      </c>
    </row>
    <row r="8" spans="1:13">
      <c r="A8" s="1132" t="s">
        <v>458</v>
      </c>
      <c r="B8" s="1133">
        <v>31.240000000000002</v>
      </c>
      <c r="C8" s="274">
        <v>36.03</v>
      </c>
      <c r="D8" s="274">
        <v>37.729999999999997</v>
      </c>
      <c r="E8" s="274">
        <v>46.46</v>
      </c>
      <c r="F8" s="274">
        <v>48.09</v>
      </c>
      <c r="G8" s="274">
        <v>52.65</v>
      </c>
      <c r="H8" s="274">
        <v>69.86</v>
      </c>
      <c r="I8" s="274">
        <v>78.59</v>
      </c>
      <c r="J8" s="274">
        <v>83.43</v>
      </c>
      <c r="K8" s="275">
        <v>30.560000000000002</v>
      </c>
    </row>
    <row r="9" spans="1:13">
      <c r="A9" s="1132" t="s">
        <v>461</v>
      </c>
      <c r="B9" s="1133">
        <v>32.54</v>
      </c>
      <c r="C9" s="274">
        <v>37.880000000000003</v>
      </c>
      <c r="D9" s="274">
        <v>39.590000000000003</v>
      </c>
      <c r="E9" s="274">
        <v>49.12</v>
      </c>
      <c r="F9" s="274">
        <v>51.14</v>
      </c>
      <c r="G9" s="274">
        <v>56.22</v>
      </c>
      <c r="H9" s="274">
        <v>75.290000000000006</v>
      </c>
      <c r="I9" s="274">
        <v>84.82</v>
      </c>
      <c r="J9" s="274">
        <v>90.51</v>
      </c>
      <c r="K9" s="275">
        <v>31.309999999999995</v>
      </c>
    </row>
    <row r="10" spans="1:13">
      <c r="A10" s="1132" t="s">
        <v>462</v>
      </c>
      <c r="B10" s="1133">
        <v>33.85</v>
      </c>
      <c r="C10" s="274">
        <v>39.729999999999997</v>
      </c>
      <c r="D10" s="274">
        <v>41.45</v>
      </c>
      <c r="E10" s="274">
        <v>51.95</v>
      </c>
      <c r="F10" s="274">
        <v>54.19</v>
      </c>
      <c r="G10" s="274">
        <v>59.79</v>
      </c>
      <c r="H10" s="274">
        <v>80.72</v>
      </c>
      <c r="I10" s="274">
        <v>91.22</v>
      </c>
      <c r="J10" s="274">
        <v>97.59</v>
      </c>
      <c r="K10" s="275">
        <v>32.06</v>
      </c>
    </row>
    <row r="11" spans="1:13">
      <c r="A11" s="1132" t="s">
        <v>463</v>
      </c>
      <c r="B11" s="1133">
        <v>35.200000000000003</v>
      </c>
      <c r="C11" s="274">
        <v>41.58</v>
      </c>
      <c r="D11" s="274">
        <v>43.31</v>
      </c>
      <c r="E11" s="274">
        <v>54.79</v>
      </c>
      <c r="F11" s="274">
        <v>57.17</v>
      </c>
      <c r="G11" s="274">
        <v>63.36</v>
      </c>
      <c r="H11" s="274">
        <v>86.15</v>
      </c>
      <c r="I11" s="274">
        <v>97.63</v>
      </c>
      <c r="J11" s="274">
        <v>104.67</v>
      </c>
      <c r="K11" s="275">
        <v>32.81</v>
      </c>
    </row>
    <row r="12" spans="1:13">
      <c r="A12" s="1132" t="s">
        <v>464</v>
      </c>
      <c r="B12" s="1133">
        <v>36.42</v>
      </c>
      <c r="C12" s="274">
        <v>43.32</v>
      </c>
      <c r="D12" s="274">
        <v>45.06</v>
      </c>
      <c r="E12" s="274">
        <v>57.46</v>
      </c>
      <c r="F12" s="274">
        <v>60.09</v>
      </c>
      <c r="G12" s="274">
        <v>66.66</v>
      </c>
      <c r="H12" s="274">
        <v>91.47</v>
      </c>
      <c r="I12" s="274">
        <v>103.87</v>
      </c>
      <c r="J12" s="274">
        <v>111.24</v>
      </c>
      <c r="K12" s="275">
        <v>33.56</v>
      </c>
    </row>
    <row r="13" spans="1:13">
      <c r="A13" s="1132" t="s">
        <v>465</v>
      </c>
      <c r="B13" s="1133">
        <v>37.69</v>
      </c>
      <c r="C13" s="274">
        <v>45.17</v>
      </c>
      <c r="D13" s="274">
        <v>46.95</v>
      </c>
      <c r="E13" s="274">
        <v>60.3</v>
      </c>
      <c r="F13" s="274">
        <v>63.14</v>
      </c>
      <c r="G13" s="274">
        <v>70.260000000000005</v>
      </c>
      <c r="H13" s="274">
        <v>96.93</v>
      </c>
      <c r="I13" s="274">
        <v>110.28</v>
      </c>
      <c r="J13" s="274">
        <v>118.32</v>
      </c>
      <c r="K13" s="275">
        <v>34.31</v>
      </c>
    </row>
    <row r="14" spans="1:13">
      <c r="A14" s="1132" t="s">
        <v>467</v>
      </c>
      <c r="B14" s="1133">
        <v>38.909999999999997</v>
      </c>
      <c r="C14" s="274">
        <v>47.01</v>
      </c>
      <c r="D14" s="274">
        <v>48.8</v>
      </c>
      <c r="E14" s="274">
        <v>63.129999999999995</v>
      </c>
      <c r="F14" s="274">
        <v>66.180000000000007</v>
      </c>
      <c r="G14" s="274">
        <v>73.819999999999993</v>
      </c>
      <c r="H14" s="274">
        <v>102.35</v>
      </c>
      <c r="I14" s="274">
        <v>116.68</v>
      </c>
      <c r="J14" s="274">
        <v>125.39</v>
      </c>
      <c r="K14" s="275">
        <v>35.06</v>
      </c>
    </row>
    <row r="15" spans="1:13">
      <c r="A15" s="1132" t="s">
        <v>468</v>
      </c>
      <c r="B15" s="1133">
        <v>40.46</v>
      </c>
      <c r="C15" s="274">
        <v>48.56</v>
      </c>
      <c r="D15" s="274">
        <v>50.67</v>
      </c>
      <c r="E15" s="274">
        <v>65.97</v>
      </c>
      <c r="F15" s="274">
        <v>69.23</v>
      </c>
      <c r="G15" s="274">
        <v>77.39</v>
      </c>
      <c r="H15" s="274">
        <v>107.79</v>
      </c>
      <c r="I15" s="274">
        <v>123.09</v>
      </c>
      <c r="J15" s="274">
        <v>132.47</v>
      </c>
      <c r="K15" s="275">
        <v>35.81</v>
      </c>
    </row>
    <row r="16" spans="1:13">
      <c r="A16" s="1132" t="s">
        <v>470</v>
      </c>
      <c r="B16" s="1133">
        <v>41.6</v>
      </c>
      <c r="C16" s="274">
        <v>50.6</v>
      </c>
      <c r="D16" s="274">
        <v>52.43</v>
      </c>
      <c r="E16" s="274">
        <v>68.63</v>
      </c>
      <c r="F16" s="274">
        <v>72.08</v>
      </c>
      <c r="G16" s="274">
        <v>80.72</v>
      </c>
      <c r="H16" s="274">
        <v>113.12</v>
      </c>
      <c r="I16" s="274">
        <v>129.32</v>
      </c>
      <c r="J16" s="274">
        <v>139.04</v>
      </c>
      <c r="K16" s="275">
        <v>36.56</v>
      </c>
    </row>
    <row r="17" spans="1:11">
      <c r="A17" s="1132" t="s">
        <v>471</v>
      </c>
      <c r="B17" s="1133">
        <v>42.85</v>
      </c>
      <c r="C17" s="274">
        <v>52.45</v>
      </c>
      <c r="D17" s="274">
        <v>54.29</v>
      </c>
      <c r="E17" s="274">
        <v>71.5</v>
      </c>
      <c r="F17" s="274">
        <v>75.13</v>
      </c>
      <c r="G17" s="274">
        <v>84.29</v>
      </c>
      <c r="H17" s="274">
        <v>118.55</v>
      </c>
      <c r="I17" s="274">
        <v>135.76</v>
      </c>
      <c r="J17" s="274">
        <v>145.62</v>
      </c>
      <c r="K17" s="275">
        <v>37.309999999999995</v>
      </c>
    </row>
    <row r="18" spans="1:11">
      <c r="A18" s="1132" t="s">
        <v>472</v>
      </c>
      <c r="B18" s="1133">
        <v>44.09</v>
      </c>
      <c r="C18" s="274">
        <v>54.29</v>
      </c>
      <c r="D18" s="274">
        <v>56.15</v>
      </c>
      <c r="E18" s="274">
        <v>74.3</v>
      </c>
      <c r="F18" s="274">
        <v>78.17</v>
      </c>
      <c r="G18" s="274">
        <v>87.85</v>
      </c>
      <c r="H18" s="274">
        <v>123.98</v>
      </c>
      <c r="I18" s="274">
        <v>142.13</v>
      </c>
      <c r="J18" s="274">
        <v>153.19</v>
      </c>
      <c r="K18" s="275">
        <v>38.059999999999995</v>
      </c>
    </row>
    <row r="19" spans="1:11" ht="15.75" thickBot="1">
      <c r="A19" s="1132" t="s">
        <v>473</v>
      </c>
      <c r="B19" s="1134">
        <v>45.66</v>
      </c>
      <c r="C19" s="278">
        <v>58.66</v>
      </c>
      <c r="D19" s="278">
        <v>58.03</v>
      </c>
      <c r="E19" s="278">
        <v>77.16</v>
      </c>
      <c r="F19" s="278">
        <v>81.239999999999995</v>
      </c>
      <c r="G19" s="278">
        <v>91.44</v>
      </c>
      <c r="H19" s="278">
        <v>129.43</v>
      </c>
      <c r="I19" s="278">
        <v>148.56</v>
      </c>
      <c r="J19" s="278">
        <v>159.79</v>
      </c>
      <c r="K19" s="279">
        <v>38.81</v>
      </c>
    </row>
    <row r="20" spans="1:11">
      <c r="A20" s="280"/>
      <c r="B20" s="280"/>
      <c r="C20" s="281"/>
      <c r="D20" s="281"/>
      <c r="E20" s="281"/>
      <c r="F20" s="281"/>
      <c r="G20" s="281"/>
      <c r="H20" s="281"/>
      <c r="I20" s="281"/>
      <c r="J20" s="281"/>
      <c r="K20" s="262"/>
    </row>
    <row r="21" spans="1:11">
      <c r="A21" s="282" t="s">
        <v>474</v>
      </c>
      <c r="B21" s="282"/>
      <c r="C21" s="283"/>
      <c r="D21" s="283"/>
      <c r="E21" s="283"/>
      <c r="F21" s="283"/>
      <c r="G21" s="283"/>
      <c r="H21" s="283"/>
      <c r="I21" s="283"/>
      <c r="J21" s="283"/>
      <c r="K21" s="262"/>
    </row>
    <row r="22" spans="1:11">
      <c r="A22" s="282" t="s">
        <v>475</v>
      </c>
      <c r="B22" s="282"/>
      <c r="C22" s="283"/>
      <c r="D22" s="283"/>
      <c r="E22" s="283"/>
      <c r="F22" s="283"/>
      <c r="G22" s="283"/>
      <c r="H22" s="283"/>
      <c r="I22" s="283"/>
      <c r="J22" s="283"/>
      <c r="K22" s="262"/>
    </row>
    <row r="23" spans="1:11">
      <c r="A23" s="282" t="s">
        <v>476</v>
      </c>
      <c r="B23" s="282"/>
      <c r="C23" s="284"/>
      <c r="D23" s="284"/>
      <c r="E23" s="284"/>
      <c r="F23" s="284"/>
      <c r="G23" s="284"/>
      <c r="H23" s="284"/>
      <c r="I23" s="284"/>
      <c r="J23" s="284"/>
      <c r="K23" s="262"/>
    </row>
    <row r="24" spans="1:11">
      <c r="A24" s="262"/>
      <c r="B24" s="262"/>
      <c r="C24" s="262"/>
      <c r="D24" s="262"/>
      <c r="E24" s="262"/>
      <c r="F24" s="262"/>
      <c r="G24" s="262"/>
      <c r="H24" s="262"/>
      <c r="I24" s="262"/>
      <c r="J24" s="262"/>
      <c r="K24" s="262"/>
    </row>
    <row r="25" spans="1:11" ht="15.75">
      <c r="A25" s="2304" t="s">
        <v>431</v>
      </c>
      <c r="B25" s="2304"/>
      <c r="C25" s="2304"/>
      <c r="D25" s="2304"/>
      <c r="E25" s="2304"/>
      <c r="F25" s="2304"/>
      <c r="G25" s="2304"/>
      <c r="H25" s="2304"/>
      <c r="I25" s="2304"/>
      <c r="J25" s="2304"/>
      <c r="K25" s="262"/>
    </row>
    <row r="26" spans="1:11" ht="16.5">
      <c r="A26" s="289"/>
      <c r="B26" s="289"/>
      <c r="C26" s="264"/>
      <c r="D26" s="265"/>
      <c r="E26" s="264" t="s">
        <v>432</v>
      </c>
      <c r="F26" s="264"/>
      <c r="G26" s="264"/>
      <c r="H26" s="264"/>
      <c r="I26" s="264"/>
      <c r="J26" s="264"/>
      <c r="K26" s="265"/>
    </row>
    <row r="27" spans="1:11" ht="17.25" thickBot="1">
      <c r="A27" s="290" t="s">
        <v>477</v>
      </c>
      <c r="B27" s="262"/>
      <c r="C27" s="270"/>
      <c r="D27" s="270"/>
      <c r="E27" s="270"/>
      <c r="F27" s="270"/>
      <c r="G27" s="270"/>
      <c r="H27" s="272" t="s">
        <v>440</v>
      </c>
      <c r="I27" s="273" t="s">
        <v>441</v>
      </c>
      <c r="J27" s="270"/>
      <c r="K27" s="271"/>
    </row>
    <row r="28" spans="1:11" ht="26.25" thickBot="1">
      <c r="A28" s="291" t="s">
        <v>442</v>
      </c>
      <c r="B28" s="2353" t="s">
        <v>443</v>
      </c>
      <c r="C28" s="2355" t="s">
        <v>478</v>
      </c>
      <c r="D28" s="2346" t="s">
        <v>445</v>
      </c>
      <c r="E28" s="2346" t="s">
        <v>446</v>
      </c>
      <c r="F28" s="2346" t="s">
        <v>447</v>
      </c>
      <c r="G28" s="2346" t="s">
        <v>448</v>
      </c>
      <c r="H28" s="2346" t="s">
        <v>449</v>
      </c>
      <c r="I28" s="2346" t="s">
        <v>450</v>
      </c>
      <c r="J28" s="2346" t="s">
        <v>451</v>
      </c>
      <c r="K28" s="2348" t="s">
        <v>452</v>
      </c>
    </row>
    <row r="29" spans="1:11" ht="26.25" thickBot="1">
      <c r="A29" s="292" t="s">
        <v>455</v>
      </c>
      <c r="B29" s="2354"/>
      <c r="C29" s="2356"/>
      <c r="D29" s="2347"/>
      <c r="E29" s="2347"/>
      <c r="F29" s="2347"/>
      <c r="G29" s="2347"/>
      <c r="H29" s="2347"/>
      <c r="I29" s="2347"/>
      <c r="J29" s="2347"/>
      <c r="K29" s="2349"/>
    </row>
    <row r="30" spans="1:11">
      <c r="A30" s="293" t="s">
        <v>457</v>
      </c>
      <c r="B30" s="294">
        <v>40.186799999999998</v>
      </c>
      <c r="C30" s="274">
        <v>46.077999999999996</v>
      </c>
      <c r="D30" s="274">
        <v>45.475999999999999</v>
      </c>
      <c r="E30" s="274">
        <v>53.482999999999997</v>
      </c>
      <c r="F30" s="274">
        <v>56.287999999999997</v>
      </c>
      <c r="G30" s="274">
        <v>60.368000000000002</v>
      </c>
      <c r="H30" s="274">
        <v>75.361999999999995</v>
      </c>
      <c r="I30" s="274">
        <v>82.042999999999992</v>
      </c>
      <c r="J30" s="274">
        <v>84.86</v>
      </c>
      <c r="K30" s="275">
        <v>32.077999999999996</v>
      </c>
    </row>
    <row r="31" spans="1:11">
      <c r="A31" s="293" t="s">
        <v>458</v>
      </c>
      <c r="B31" s="294">
        <v>41.921399999999998</v>
      </c>
      <c r="C31" s="274">
        <v>48.548999999999999</v>
      </c>
      <c r="D31" s="274">
        <v>47.680499999999995</v>
      </c>
      <c r="E31" s="274">
        <v>56.688374999999994</v>
      </c>
      <c r="F31" s="274">
        <v>59.843999999999994</v>
      </c>
      <c r="G31" s="274">
        <v>64.433999999999997</v>
      </c>
      <c r="H31" s="274">
        <v>81.302249999999987</v>
      </c>
      <c r="I31" s="274">
        <v>88.818374999999989</v>
      </c>
      <c r="J31" s="274">
        <v>92.01</v>
      </c>
      <c r="K31" s="275">
        <v>32.798999999999999</v>
      </c>
    </row>
    <row r="32" spans="1:11">
      <c r="A32" s="293" t="s">
        <v>461</v>
      </c>
      <c r="B32" s="294">
        <v>43.656000000000006</v>
      </c>
      <c r="C32" s="274">
        <v>51.02</v>
      </c>
      <c r="D32" s="274">
        <v>49.884999999999998</v>
      </c>
      <c r="E32" s="274">
        <v>59.893749999999997</v>
      </c>
      <c r="F32" s="274">
        <v>63.400000000000006</v>
      </c>
      <c r="G32" s="274">
        <v>68.5</v>
      </c>
      <c r="H32" s="274">
        <v>87.242499999999993</v>
      </c>
      <c r="I32" s="274">
        <v>95.593749999999986</v>
      </c>
      <c r="J32" s="274">
        <v>98.98</v>
      </c>
      <c r="K32" s="275">
        <v>33.520000000000003</v>
      </c>
    </row>
    <row r="33" spans="1:11">
      <c r="A33" s="293" t="s">
        <v>462</v>
      </c>
      <c r="B33" s="294">
        <v>45.390600000000006</v>
      </c>
      <c r="C33" s="274">
        <v>53.491000000000007</v>
      </c>
      <c r="D33" s="274">
        <v>52.089500000000001</v>
      </c>
      <c r="E33" s="274">
        <v>63.099125000000001</v>
      </c>
      <c r="F33" s="274">
        <v>66.956000000000003</v>
      </c>
      <c r="G33" s="274">
        <v>72.566000000000017</v>
      </c>
      <c r="H33" s="274">
        <v>93.182749999999999</v>
      </c>
      <c r="I33" s="274">
        <v>102.369125</v>
      </c>
      <c r="J33" s="274">
        <v>106.24</v>
      </c>
      <c r="K33" s="275">
        <v>34.241000000000007</v>
      </c>
    </row>
    <row r="34" spans="1:11">
      <c r="A34" s="293" t="s">
        <v>463</v>
      </c>
      <c r="B34" s="294">
        <v>47.125200000000007</v>
      </c>
      <c r="C34" s="274">
        <v>55.962000000000003</v>
      </c>
      <c r="D34" s="274">
        <v>54.293999999999997</v>
      </c>
      <c r="E34" s="274">
        <v>66.304500000000004</v>
      </c>
      <c r="F34" s="274">
        <v>70.512</v>
      </c>
      <c r="G34" s="274">
        <v>76.631999999999991</v>
      </c>
      <c r="H34" s="274">
        <v>99.123000000000005</v>
      </c>
      <c r="I34" s="274">
        <v>109.14449999999999</v>
      </c>
      <c r="J34" s="274">
        <v>113</v>
      </c>
      <c r="K34" s="275">
        <v>34.962000000000003</v>
      </c>
    </row>
    <row r="35" spans="1:11">
      <c r="A35" s="293" t="s">
        <v>464</v>
      </c>
      <c r="B35" s="294">
        <v>48.8598</v>
      </c>
      <c r="C35" s="274">
        <v>58.433</v>
      </c>
      <c r="D35" s="274">
        <v>56.4985</v>
      </c>
      <c r="E35" s="274">
        <v>69.509874999999994</v>
      </c>
      <c r="F35" s="274">
        <v>74.067999999999998</v>
      </c>
      <c r="G35" s="274">
        <v>80.697999999999993</v>
      </c>
      <c r="H35" s="274">
        <v>105.06325</v>
      </c>
      <c r="I35" s="274">
        <v>115.91987499999999</v>
      </c>
      <c r="J35" s="274">
        <v>119.77</v>
      </c>
      <c r="K35" s="275">
        <v>35.683</v>
      </c>
    </row>
    <row r="36" spans="1:11">
      <c r="A36" s="293" t="s">
        <v>465</v>
      </c>
      <c r="B36" s="294">
        <v>50.5944</v>
      </c>
      <c r="C36" s="274">
        <v>60.904000000000003</v>
      </c>
      <c r="D36" s="274">
        <v>58.70300000000001</v>
      </c>
      <c r="E36" s="274">
        <v>72.715249999999997</v>
      </c>
      <c r="F36" s="274">
        <v>77.624000000000009</v>
      </c>
      <c r="G36" s="274">
        <v>84.763999999999996</v>
      </c>
      <c r="H36" s="274">
        <v>111.00349999999999</v>
      </c>
      <c r="I36" s="274">
        <v>122.69524999999999</v>
      </c>
      <c r="J36" s="274">
        <v>127.63</v>
      </c>
      <c r="K36" s="275">
        <v>36.404000000000003</v>
      </c>
    </row>
    <row r="37" spans="1:11">
      <c r="A37" s="293" t="s">
        <v>467</v>
      </c>
      <c r="B37" s="294">
        <v>52.329000000000001</v>
      </c>
      <c r="C37" s="274">
        <v>63.375</v>
      </c>
      <c r="D37" s="274">
        <v>60.907499999999999</v>
      </c>
      <c r="E37" s="274">
        <v>75.920625000000001</v>
      </c>
      <c r="F37" s="274">
        <v>81.179999999999993</v>
      </c>
      <c r="G37" s="274">
        <v>88.83</v>
      </c>
      <c r="H37" s="274">
        <v>116.94374999999999</v>
      </c>
      <c r="I37" s="274">
        <v>129.47062499999998</v>
      </c>
      <c r="J37" s="274">
        <v>134.79</v>
      </c>
      <c r="K37" s="275">
        <v>37.125</v>
      </c>
    </row>
    <row r="38" spans="1:11">
      <c r="A38" s="293" t="s">
        <v>468</v>
      </c>
      <c r="B38" s="294">
        <v>54.063600000000008</v>
      </c>
      <c r="C38" s="274">
        <v>65.846000000000004</v>
      </c>
      <c r="D38" s="274">
        <v>63.112000000000009</v>
      </c>
      <c r="E38" s="274">
        <v>79.126000000000005</v>
      </c>
      <c r="F38" s="274">
        <v>84.736000000000004</v>
      </c>
      <c r="G38" s="274">
        <v>92.896000000000001</v>
      </c>
      <c r="H38" s="274">
        <v>122.884</v>
      </c>
      <c r="I38" s="274">
        <v>136.24599999999998</v>
      </c>
      <c r="J38" s="274">
        <v>141.86000000000001</v>
      </c>
      <c r="K38" s="275">
        <v>37.846000000000004</v>
      </c>
    </row>
    <row r="39" spans="1:11">
      <c r="A39" s="293" t="s">
        <v>470</v>
      </c>
      <c r="B39" s="294">
        <v>55.798199999999994</v>
      </c>
      <c r="C39" s="274">
        <v>68.316999999999993</v>
      </c>
      <c r="D39" s="274">
        <v>65.316500000000005</v>
      </c>
      <c r="E39" s="274">
        <v>82.331375000000008</v>
      </c>
      <c r="F39" s="274">
        <v>88.292000000000002</v>
      </c>
      <c r="G39" s="274">
        <v>96.962000000000003</v>
      </c>
      <c r="H39" s="274">
        <v>128.82425000000001</v>
      </c>
      <c r="I39" s="274">
        <v>143.02137500000001</v>
      </c>
      <c r="J39" s="274">
        <v>148.82</v>
      </c>
      <c r="K39" s="275">
        <v>38.567</v>
      </c>
    </row>
    <row r="40" spans="1:11">
      <c r="A40" s="293" t="s">
        <v>471</v>
      </c>
      <c r="B40" s="294">
        <v>57.532799999999995</v>
      </c>
      <c r="C40" s="274">
        <v>70.787999999999997</v>
      </c>
      <c r="D40" s="274">
        <v>67.520999999999987</v>
      </c>
      <c r="E40" s="274">
        <v>85.536749999999984</v>
      </c>
      <c r="F40" s="274">
        <v>91.847999999999985</v>
      </c>
      <c r="G40" s="274">
        <v>101.02799999999999</v>
      </c>
      <c r="H40" s="274">
        <v>134.76449999999997</v>
      </c>
      <c r="I40" s="274">
        <v>149.79674999999997</v>
      </c>
      <c r="J40" s="274">
        <v>156.58000000000001</v>
      </c>
      <c r="K40" s="275">
        <v>39.287999999999997</v>
      </c>
    </row>
    <row r="41" spans="1:11">
      <c r="A41" s="293" t="s">
        <v>472</v>
      </c>
      <c r="B41" s="294">
        <v>59.267399999999995</v>
      </c>
      <c r="C41" s="274">
        <v>73.259</v>
      </c>
      <c r="D41" s="274">
        <v>69.725499999999982</v>
      </c>
      <c r="E41" s="274">
        <v>88.742124999999987</v>
      </c>
      <c r="F41" s="274">
        <v>95.403999999999996</v>
      </c>
      <c r="G41" s="274">
        <v>105.09399999999999</v>
      </c>
      <c r="H41" s="274">
        <v>140.70474999999999</v>
      </c>
      <c r="I41" s="274">
        <v>156.572125</v>
      </c>
      <c r="J41" s="274">
        <v>163.35</v>
      </c>
      <c r="K41" s="275">
        <v>40.009</v>
      </c>
    </row>
    <row r="42" spans="1:11" ht="15.75" thickBot="1">
      <c r="A42" s="296" t="s">
        <v>473</v>
      </c>
      <c r="B42" s="297">
        <v>61.002000000000002</v>
      </c>
      <c r="C42" s="278">
        <v>75.73</v>
      </c>
      <c r="D42" s="278">
        <v>71.929999999999993</v>
      </c>
      <c r="E42" s="278">
        <v>91.947499999999991</v>
      </c>
      <c r="F42" s="278">
        <v>98.96</v>
      </c>
      <c r="G42" s="278">
        <v>109.16</v>
      </c>
      <c r="H42" s="278">
        <v>146.64499999999998</v>
      </c>
      <c r="I42" s="278">
        <v>163.34749999999997</v>
      </c>
      <c r="J42" s="278">
        <v>170.44</v>
      </c>
      <c r="K42" s="279">
        <v>40.730000000000004</v>
      </c>
    </row>
    <row r="43" spans="1:11">
      <c r="A43" s="262"/>
      <c r="B43" s="262"/>
      <c r="C43" s="262"/>
      <c r="D43" s="262"/>
      <c r="E43" s="262"/>
      <c r="F43" s="262"/>
      <c r="G43" s="262"/>
      <c r="H43" s="262"/>
      <c r="I43" s="262"/>
      <c r="J43" s="262"/>
      <c r="K43" s="262"/>
    </row>
    <row r="44" spans="1:11">
      <c r="A44" s="282" t="s">
        <v>479</v>
      </c>
      <c r="B44" s="282"/>
      <c r="C44" s="283"/>
      <c r="D44" s="283"/>
      <c r="E44" s="283"/>
      <c r="F44" s="283"/>
      <c r="G44" s="283"/>
      <c r="H44" s="283"/>
      <c r="I44" s="283"/>
      <c r="J44" s="283"/>
      <c r="K44" s="262"/>
    </row>
    <row r="45" spans="1:11">
      <c r="A45" s="282" t="s">
        <v>475</v>
      </c>
      <c r="B45" s="282"/>
      <c r="C45" s="283"/>
      <c r="D45" s="283"/>
      <c r="E45" s="283"/>
      <c r="F45" s="283"/>
      <c r="G45" s="283"/>
      <c r="H45" s="283"/>
      <c r="I45" s="283"/>
      <c r="J45" s="283"/>
      <c r="K45" s="262"/>
    </row>
    <row r="46" spans="1:11">
      <c r="A46" s="282" t="s">
        <v>480</v>
      </c>
      <c r="B46" s="282"/>
      <c r="C46" s="284"/>
      <c r="D46" s="284"/>
      <c r="E46" s="284"/>
      <c r="F46" s="284"/>
      <c r="G46" s="284"/>
      <c r="H46" s="284"/>
      <c r="I46" s="284"/>
      <c r="J46" s="284"/>
      <c r="K46" s="262"/>
    </row>
    <row r="47" spans="1:11">
      <c r="A47" s="262"/>
      <c r="B47" s="262"/>
      <c r="C47" s="262"/>
      <c r="D47" s="262"/>
      <c r="E47" s="262"/>
      <c r="F47" s="262"/>
      <c r="G47" s="262"/>
      <c r="H47" s="262"/>
      <c r="I47" s="262"/>
      <c r="J47" s="262"/>
      <c r="K47" s="262"/>
    </row>
    <row r="48" spans="1:11" ht="15.75">
      <c r="A48" s="2304" t="s">
        <v>431</v>
      </c>
      <c r="B48" s="2304"/>
      <c r="C48" s="2304"/>
      <c r="D48" s="2304"/>
      <c r="E48" s="2304"/>
      <c r="F48" s="2304"/>
      <c r="G48" s="2304"/>
      <c r="H48" s="2304"/>
      <c r="I48" s="2304"/>
      <c r="J48" s="2304"/>
      <c r="K48" s="262"/>
    </row>
    <row r="49" spans="1:11" ht="16.5">
      <c r="A49" s="289"/>
      <c r="B49" s="289"/>
      <c r="C49" s="264"/>
      <c r="D49" s="265"/>
      <c r="E49" s="264" t="s">
        <v>432</v>
      </c>
      <c r="F49" s="264"/>
      <c r="G49" s="264"/>
      <c r="H49" s="264"/>
      <c r="I49" s="264"/>
      <c r="J49" s="264"/>
      <c r="K49" s="265"/>
    </row>
    <row r="50" spans="1:11" ht="16.5">
      <c r="A50" s="262" t="s">
        <v>967</v>
      </c>
      <c r="B50" s="262"/>
      <c r="C50" s="270"/>
      <c r="D50" s="270"/>
      <c r="E50" s="270"/>
      <c r="F50" s="270"/>
      <c r="G50" s="270"/>
      <c r="H50" s="272" t="s">
        <v>440</v>
      </c>
      <c r="I50" s="273" t="s">
        <v>968</v>
      </c>
      <c r="J50" s="270"/>
      <c r="K50" s="271"/>
    </row>
    <row r="51" spans="1:11" ht="16.5">
      <c r="A51" s="262"/>
      <c r="B51" s="457" t="s">
        <v>969</v>
      </c>
      <c r="C51" s="270"/>
      <c r="D51" s="270"/>
      <c r="E51" s="270"/>
      <c r="F51" s="270"/>
      <c r="G51" s="270"/>
      <c r="H51" s="272"/>
      <c r="I51" s="273"/>
      <c r="J51" s="270"/>
      <c r="K51" s="271"/>
    </row>
    <row r="52" spans="1:11" ht="17.25" thickBot="1">
      <c r="A52" s="262"/>
      <c r="B52" s="457" t="s">
        <v>970</v>
      </c>
      <c r="C52" s="270"/>
      <c r="D52" s="270"/>
      <c r="E52" s="270"/>
      <c r="F52" s="270"/>
      <c r="G52" s="270"/>
      <c r="H52" s="272"/>
      <c r="I52" s="273"/>
      <c r="J52" s="270"/>
      <c r="K52" s="271"/>
    </row>
    <row r="53" spans="1:11" ht="26.25" thickBot="1">
      <c r="A53" s="291" t="s">
        <v>442</v>
      </c>
      <c r="B53" s="2353" t="s">
        <v>443</v>
      </c>
      <c r="C53" s="2355" t="s">
        <v>478</v>
      </c>
      <c r="D53" s="2346" t="s">
        <v>445</v>
      </c>
      <c r="E53" s="2346" t="s">
        <v>446</v>
      </c>
      <c r="F53" s="2346" t="s">
        <v>447</v>
      </c>
      <c r="G53" s="2346" t="s">
        <v>448</v>
      </c>
      <c r="H53" s="2346" t="s">
        <v>449</v>
      </c>
      <c r="I53" s="2346" t="s">
        <v>450</v>
      </c>
      <c r="J53" s="2346" t="s">
        <v>451</v>
      </c>
      <c r="K53" s="2348" t="s">
        <v>452</v>
      </c>
    </row>
    <row r="54" spans="1:11" ht="26.25" thickBot="1">
      <c r="A54" s="292" t="s">
        <v>455</v>
      </c>
      <c r="B54" s="2354"/>
      <c r="C54" s="2356"/>
      <c r="D54" s="2347"/>
      <c r="E54" s="2347"/>
      <c r="F54" s="2347"/>
      <c r="G54" s="2347"/>
      <c r="H54" s="2347"/>
      <c r="I54" s="2347"/>
      <c r="J54" s="2347"/>
      <c r="K54" s="2349"/>
    </row>
    <row r="55" spans="1:11">
      <c r="A55" s="293" t="s">
        <v>457</v>
      </c>
      <c r="B55" s="294">
        <v>42.194800000000008</v>
      </c>
      <c r="C55" s="274">
        <v>48.086000000000006</v>
      </c>
      <c r="D55" s="274">
        <v>47.484000000000009</v>
      </c>
      <c r="E55" s="274">
        <v>55.491000000000007</v>
      </c>
      <c r="F55" s="274">
        <v>58.296000000000006</v>
      </c>
      <c r="G55" s="274">
        <v>62.376000000000012</v>
      </c>
      <c r="H55" s="274">
        <v>77.37</v>
      </c>
      <c r="I55" s="274">
        <v>84.051000000000002</v>
      </c>
      <c r="J55" s="274">
        <v>86.86</v>
      </c>
      <c r="K55" s="275">
        <v>34.086000000000006</v>
      </c>
    </row>
    <row r="56" spans="1:11">
      <c r="A56" s="293" t="s">
        <v>458</v>
      </c>
      <c r="B56" s="294">
        <v>43.980400000000003</v>
      </c>
      <c r="C56" s="274">
        <v>50.608000000000004</v>
      </c>
      <c r="D56" s="274">
        <v>49.7395</v>
      </c>
      <c r="E56" s="274">
        <v>58.747374999999998</v>
      </c>
      <c r="F56" s="274">
        <v>61.902999999999999</v>
      </c>
      <c r="G56" s="274">
        <v>66.493000000000009</v>
      </c>
      <c r="H56" s="274">
        <v>83.361249999999998</v>
      </c>
      <c r="I56" s="274">
        <v>90.877375000000001</v>
      </c>
      <c r="J56" s="274">
        <v>94.07</v>
      </c>
      <c r="K56" s="275">
        <v>34.858000000000004</v>
      </c>
    </row>
    <row r="57" spans="1:11">
      <c r="A57" s="293" t="s">
        <v>461</v>
      </c>
      <c r="B57" s="294">
        <v>45.766000000000005</v>
      </c>
      <c r="C57" s="274">
        <v>53.13</v>
      </c>
      <c r="D57" s="274">
        <v>51.994999999999997</v>
      </c>
      <c r="E57" s="274">
        <v>62.003749999999997</v>
      </c>
      <c r="F57" s="274">
        <v>65.510000000000005</v>
      </c>
      <c r="G57" s="274">
        <v>70.61</v>
      </c>
      <c r="H57" s="274">
        <v>89.352499999999992</v>
      </c>
      <c r="I57" s="274">
        <v>97.703749999999999</v>
      </c>
      <c r="J57" s="274">
        <v>101.09</v>
      </c>
      <c r="K57" s="275">
        <v>35.630000000000003</v>
      </c>
    </row>
    <row r="58" spans="1:11">
      <c r="A58" s="293" t="s">
        <v>462</v>
      </c>
      <c r="B58" s="294">
        <v>47.551600000000001</v>
      </c>
      <c r="C58" s="274">
        <v>55.652000000000001</v>
      </c>
      <c r="D58" s="274">
        <v>54.250500000000002</v>
      </c>
      <c r="E58" s="274">
        <v>65.260125000000002</v>
      </c>
      <c r="F58" s="274">
        <v>69.117000000000004</v>
      </c>
      <c r="G58" s="274">
        <v>74.727000000000004</v>
      </c>
      <c r="H58" s="274">
        <v>95.34375</v>
      </c>
      <c r="I58" s="274">
        <v>104.530125</v>
      </c>
      <c r="J58" s="274">
        <v>108.4</v>
      </c>
      <c r="K58" s="275">
        <v>36.402000000000001</v>
      </c>
    </row>
    <row r="59" spans="1:11">
      <c r="A59" s="293" t="s">
        <v>463</v>
      </c>
      <c r="B59" s="294">
        <v>49.337199999999996</v>
      </c>
      <c r="C59" s="274">
        <v>58.173999999999999</v>
      </c>
      <c r="D59" s="274">
        <v>56.506</v>
      </c>
      <c r="E59" s="274">
        <v>68.516499999999994</v>
      </c>
      <c r="F59" s="274">
        <v>72.724000000000004</v>
      </c>
      <c r="G59" s="274">
        <v>78.843999999999994</v>
      </c>
      <c r="H59" s="274">
        <v>101.33499999999999</v>
      </c>
      <c r="I59" s="274">
        <v>111.3565</v>
      </c>
      <c r="J59" s="274">
        <v>115.21</v>
      </c>
      <c r="K59" s="275">
        <v>37.173999999999999</v>
      </c>
    </row>
    <row r="60" spans="1:11">
      <c r="A60" s="293" t="s">
        <v>464</v>
      </c>
      <c r="B60" s="294">
        <v>51.122800000000005</v>
      </c>
      <c r="C60" s="274">
        <v>60.696000000000005</v>
      </c>
      <c r="D60" s="274">
        <v>58.761500000000005</v>
      </c>
      <c r="E60" s="274">
        <v>71.772874999999999</v>
      </c>
      <c r="F60" s="274">
        <v>76.331000000000003</v>
      </c>
      <c r="G60" s="274">
        <v>82.960999999999999</v>
      </c>
      <c r="H60" s="274">
        <v>107.32625</v>
      </c>
      <c r="I60" s="274">
        <v>118.182875</v>
      </c>
      <c r="J60" s="274">
        <v>122.03</v>
      </c>
      <c r="K60" s="275">
        <v>37.946000000000005</v>
      </c>
    </row>
    <row r="61" spans="1:11">
      <c r="A61" s="293" t="s">
        <v>465</v>
      </c>
      <c r="B61" s="294">
        <v>52.9084</v>
      </c>
      <c r="C61" s="274">
        <v>63.218000000000004</v>
      </c>
      <c r="D61" s="274">
        <v>61.017000000000003</v>
      </c>
      <c r="E61" s="274">
        <v>75.029250000000005</v>
      </c>
      <c r="F61" s="274">
        <v>79.938000000000002</v>
      </c>
      <c r="G61" s="274">
        <v>87.078000000000003</v>
      </c>
      <c r="H61" s="274">
        <v>113.3175</v>
      </c>
      <c r="I61" s="274">
        <v>125.00924999999999</v>
      </c>
      <c r="J61" s="274">
        <v>129.94</v>
      </c>
      <c r="K61" s="275">
        <v>38.718000000000004</v>
      </c>
    </row>
    <row r="62" spans="1:11">
      <c r="A62" s="293" t="s">
        <v>467</v>
      </c>
      <c r="B62" s="294">
        <v>54.69400000000001</v>
      </c>
      <c r="C62" s="274">
        <v>65.740000000000009</v>
      </c>
      <c r="D62" s="274">
        <v>63.272500000000008</v>
      </c>
      <c r="E62" s="274">
        <v>78.28562500000001</v>
      </c>
      <c r="F62" s="274">
        <v>83.545000000000002</v>
      </c>
      <c r="G62" s="274">
        <v>91.195000000000007</v>
      </c>
      <c r="H62" s="274">
        <v>119.30875</v>
      </c>
      <c r="I62" s="274">
        <v>131.83562500000002</v>
      </c>
      <c r="J62" s="274">
        <v>137.15</v>
      </c>
      <c r="K62" s="275">
        <v>39.490000000000009</v>
      </c>
    </row>
    <row r="63" spans="1:11">
      <c r="A63" s="293" t="s">
        <v>468</v>
      </c>
      <c r="B63" s="294">
        <v>56.479600000000005</v>
      </c>
      <c r="C63" s="274">
        <v>68.262</v>
      </c>
      <c r="D63" s="274">
        <v>65.528000000000006</v>
      </c>
      <c r="E63" s="274">
        <v>81.542000000000016</v>
      </c>
      <c r="F63" s="274">
        <v>87.152000000000001</v>
      </c>
      <c r="G63" s="274">
        <v>95.312000000000012</v>
      </c>
      <c r="H63" s="274">
        <v>125.3</v>
      </c>
      <c r="I63" s="274">
        <v>138.66200000000001</v>
      </c>
      <c r="J63" s="274">
        <v>144.27000000000001</v>
      </c>
      <c r="K63" s="275">
        <v>40.262000000000008</v>
      </c>
    </row>
    <row r="64" spans="1:11">
      <c r="A64" s="293" t="s">
        <v>470</v>
      </c>
      <c r="B64" s="294">
        <v>58.265200000000007</v>
      </c>
      <c r="C64" s="274">
        <v>70.784000000000006</v>
      </c>
      <c r="D64" s="274">
        <v>67.783500000000004</v>
      </c>
      <c r="E64" s="274">
        <v>84.798375000000007</v>
      </c>
      <c r="F64" s="274">
        <v>90.759</v>
      </c>
      <c r="G64" s="274">
        <v>99.429000000000016</v>
      </c>
      <c r="H64" s="274">
        <v>131.29124999999999</v>
      </c>
      <c r="I64" s="274">
        <v>145.48837499999999</v>
      </c>
      <c r="J64" s="274">
        <v>151.30000000000001</v>
      </c>
      <c r="K64" s="275">
        <v>41.034000000000006</v>
      </c>
    </row>
    <row r="65" spans="1:11">
      <c r="A65" s="293" t="s">
        <v>471</v>
      </c>
      <c r="B65" s="294">
        <v>60.050800000000002</v>
      </c>
      <c r="C65" s="274">
        <v>73.305999999999997</v>
      </c>
      <c r="D65" s="274">
        <v>70.038999999999987</v>
      </c>
      <c r="E65" s="274">
        <v>88.054749999999984</v>
      </c>
      <c r="F65" s="274">
        <v>94.365999999999985</v>
      </c>
      <c r="G65" s="274">
        <v>103.54599999999999</v>
      </c>
      <c r="H65" s="274">
        <v>137.2825</v>
      </c>
      <c r="I65" s="274">
        <v>152.31474999999998</v>
      </c>
      <c r="J65" s="274">
        <v>159.1</v>
      </c>
      <c r="K65" s="275">
        <v>41.806000000000004</v>
      </c>
    </row>
    <row r="66" spans="1:11">
      <c r="A66" s="293" t="s">
        <v>472</v>
      </c>
      <c r="B66" s="294">
        <v>61.836399999999998</v>
      </c>
      <c r="C66" s="274">
        <v>75.828000000000003</v>
      </c>
      <c r="D66" s="274">
        <v>72.294499999999985</v>
      </c>
      <c r="E66" s="274">
        <v>91.31112499999999</v>
      </c>
      <c r="F66" s="274">
        <v>97.972999999999985</v>
      </c>
      <c r="G66" s="274">
        <v>107.66299999999998</v>
      </c>
      <c r="H66" s="274">
        <v>143.27374999999998</v>
      </c>
      <c r="I66" s="274">
        <v>159.14112499999999</v>
      </c>
      <c r="J66" s="274">
        <v>165.92</v>
      </c>
      <c r="K66" s="275">
        <v>42.578000000000003</v>
      </c>
    </row>
    <row r="67" spans="1:11" ht="15.75" thickBot="1">
      <c r="A67" s="296" t="s">
        <v>473</v>
      </c>
      <c r="B67" s="297">
        <v>63.622000000000014</v>
      </c>
      <c r="C67" s="278">
        <v>78.350000000000009</v>
      </c>
      <c r="D67" s="278">
        <v>74.55</v>
      </c>
      <c r="E67" s="278">
        <v>94.567499999999995</v>
      </c>
      <c r="F67" s="278">
        <v>101.58</v>
      </c>
      <c r="G67" s="278">
        <v>111.78</v>
      </c>
      <c r="H67" s="278">
        <v>149.26499999999999</v>
      </c>
      <c r="I67" s="278">
        <v>165.96749999999997</v>
      </c>
      <c r="J67" s="278">
        <v>173.03</v>
      </c>
      <c r="K67" s="279">
        <v>43.350000000000009</v>
      </c>
    </row>
    <row r="68" spans="1:11">
      <c r="A68" s="280"/>
      <c r="B68" s="458"/>
      <c r="C68" s="459"/>
      <c r="D68" s="459"/>
      <c r="E68" s="459"/>
      <c r="F68" s="459"/>
      <c r="G68" s="459"/>
      <c r="H68" s="459"/>
      <c r="I68" s="459"/>
      <c r="J68" s="459"/>
      <c r="K68" s="459"/>
    </row>
    <row r="69" spans="1:11">
      <c r="A69" s="282" t="s">
        <v>479</v>
      </c>
      <c r="B69" s="282"/>
      <c r="C69" s="283"/>
      <c r="D69" s="283"/>
      <c r="E69" s="283"/>
      <c r="F69" s="283"/>
      <c r="G69" s="283"/>
      <c r="H69" s="283"/>
      <c r="I69" s="283"/>
      <c r="J69" s="283"/>
      <c r="K69" s="459"/>
    </row>
    <row r="70" spans="1:11">
      <c r="A70" s="282" t="s">
        <v>475</v>
      </c>
      <c r="B70" s="282"/>
      <c r="C70" s="283"/>
      <c r="D70" s="283"/>
      <c r="E70" s="283"/>
      <c r="F70" s="283"/>
      <c r="G70" s="283"/>
      <c r="H70" s="283"/>
      <c r="I70" s="283"/>
      <c r="J70" s="283"/>
      <c r="K70" s="460"/>
    </row>
    <row r="71" spans="1:11">
      <c r="A71" s="282" t="s">
        <v>476</v>
      </c>
      <c r="B71" s="282"/>
      <c r="C71" s="284"/>
      <c r="D71" s="284"/>
      <c r="E71" s="284"/>
      <c r="F71" s="284"/>
      <c r="G71" s="284"/>
      <c r="H71" s="284"/>
      <c r="I71" s="284"/>
      <c r="J71" s="284"/>
      <c r="K71" s="262"/>
    </row>
    <row r="72" spans="1:11">
      <c r="A72" s="282"/>
      <c r="B72" s="282"/>
      <c r="C72" s="284"/>
      <c r="D72" s="284"/>
      <c r="E72" s="284"/>
      <c r="F72" s="284"/>
      <c r="G72" s="284"/>
      <c r="H72" s="284"/>
      <c r="I72" s="284"/>
      <c r="J72" s="284"/>
      <c r="K72" s="262"/>
    </row>
    <row r="73" spans="1:11" ht="15.75">
      <c r="A73" s="2304" t="s">
        <v>971</v>
      </c>
      <c r="B73" s="2304"/>
      <c r="C73" s="2304"/>
      <c r="D73" s="2304"/>
      <c r="E73" s="2304"/>
      <c r="F73" s="2304"/>
      <c r="G73" s="2304"/>
      <c r="H73" s="2304"/>
      <c r="I73" s="2304"/>
      <c r="J73" s="2304"/>
      <c r="K73" s="262"/>
    </row>
    <row r="74" spans="1:11" ht="16.5">
      <c r="A74" s="263"/>
      <c r="B74" s="263"/>
      <c r="C74" s="264"/>
      <c r="D74" s="265"/>
      <c r="E74" s="264" t="s">
        <v>432</v>
      </c>
      <c r="F74" s="264"/>
      <c r="G74" s="264"/>
      <c r="H74" s="264"/>
      <c r="I74" s="264"/>
      <c r="J74" s="264"/>
      <c r="K74" s="265"/>
    </row>
    <row r="75" spans="1:11" ht="16.5">
      <c r="A75" s="262" t="s">
        <v>967</v>
      </c>
      <c r="B75" s="262"/>
      <c r="C75" s="270" t="s">
        <v>972</v>
      </c>
      <c r="D75" s="270"/>
      <c r="E75" s="270"/>
      <c r="F75" s="270"/>
      <c r="G75" s="270"/>
      <c r="H75" s="272"/>
      <c r="I75" s="273"/>
      <c r="J75" s="270"/>
      <c r="K75" s="271"/>
    </row>
    <row r="76" spans="1:11" ht="17.25" thickBot="1">
      <c r="A76" s="262"/>
      <c r="B76" s="457"/>
      <c r="C76" s="270"/>
      <c r="D76" s="270"/>
      <c r="E76" s="270"/>
      <c r="F76" s="270"/>
      <c r="G76" s="270"/>
      <c r="H76" s="272"/>
      <c r="I76" s="273"/>
      <c r="J76" s="270"/>
      <c r="K76" s="271"/>
    </row>
    <row r="77" spans="1:11" ht="26.25" thickBot="1">
      <c r="A77" s="291" t="s">
        <v>442</v>
      </c>
      <c r="B77" s="2353" t="s">
        <v>443</v>
      </c>
      <c r="C77" s="2355" t="s">
        <v>478</v>
      </c>
      <c r="D77" s="2346" t="s">
        <v>445</v>
      </c>
      <c r="E77" s="2346" t="s">
        <v>446</v>
      </c>
      <c r="F77" s="2346" t="s">
        <v>447</v>
      </c>
      <c r="G77" s="2346" t="s">
        <v>448</v>
      </c>
      <c r="H77" s="2346" t="s">
        <v>449</v>
      </c>
      <c r="I77" s="2346" t="s">
        <v>450</v>
      </c>
      <c r="J77" s="2346" t="s">
        <v>451</v>
      </c>
      <c r="K77" s="2348" t="s">
        <v>452</v>
      </c>
    </row>
    <row r="78" spans="1:11" ht="26.25" thickBot="1">
      <c r="A78" s="292" t="s">
        <v>455</v>
      </c>
      <c r="B78" s="2354"/>
      <c r="C78" s="2356"/>
      <c r="D78" s="2347"/>
      <c r="E78" s="2347"/>
      <c r="F78" s="2347"/>
      <c r="G78" s="2347"/>
      <c r="H78" s="2347"/>
      <c r="I78" s="2347"/>
      <c r="J78" s="2347"/>
      <c r="K78" s="2349"/>
    </row>
    <row r="79" spans="1:11">
      <c r="A79" s="293" t="s">
        <v>457</v>
      </c>
      <c r="B79" s="461">
        <v>37.492800000000003</v>
      </c>
      <c r="C79" s="462">
        <v>43.384</v>
      </c>
      <c r="D79" s="274">
        <v>43.784999999999997</v>
      </c>
      <c r="E79" s="274">
        <v>51.792000000000002</v>
      </c>
      <c r="F79" s="274">
        <v>54.596999999999994</v>
      </c>
      <c r="G79" s="274">
        <v>58.676999999999992</v>
      </c>
      <c r="H79" s="274">
        <v>72.344999999999999</v>
      </c>
      <c r="I79" s="274">
        <v>80.35199999999999</v>
      </c>
      <c r="J79" s="274">
        <v>83.16</v>
      </c>
      <c r="K79" s="275">
        <v>29.384</v>
      </c>
    </row>
    <row r="80" spans="1:11">
      <c r="A80" s="293" t="s">
        <v>458</v>
      </c>
      <c r="B80" s="461">
        <v>39.263150000000003</v>
      </c>
      <c r="C80" s="463">
        <v>45.890750000000004</v>
      </c>
      <c r="D80" s="274">
        <v>46.042250000000003</v>
      </c>
      <c r="E80" s="274">
        <v>55.050125000000001</v>
      </c>
      <c r="F80" s="274">
        <v>58.205750000000002</v>
      </c>
      <c r="G80" s="274">
        <v>62.795749999999998</v>
      </c>
      <c r="H80" s="274">
        <v>78.172249999999991</v>
      </c>
      <c r="I80" s="274">
        <v>87.18012499999999</v>
      </c>
      <c r="J80" s="274">
        <v>90.37</v>
      </c>
      <c r="K80" s="275">
        <v>30.140750000000004</v>
      </c>
    </row>
    <row r="81" spans="1:11">
      <c r="A81" s="293" t="s">
        <v>461</v>
      </c>
      <c r="B81" s="461">
        <v>41.033500000000004</v>
      </c>
      <c r="C81" s="463">
        <v>48.397500000000001</v>
      </c>
      <c r="D81" s="274">
        <v>48.299499999999995</v>
      </c>
      <c r="E81" s="274">
        <v>58.308249999999994</v>
      </c>
      <c r="F81" s="274">
        <v>61.814499999999995</v>
      </c>
      <c r="G81" s="274">
        <v>66.914500000000004</v>
      </c>
      <c r="H81" s="274">
        <v>83.999499999999998</v>
      </c>
      <c r="I81" s="274">
        <v>94.00824999999999</v>
      </c>
      <c r="J81" s="274">
        <v>97.39</v>
      </c>
      <c r="K81" s="275">
        <v>30.897500000000001</v>
      </c>
    </row>
    <row r="82" spans="1:11">
      <c r="A82" s="293" t="s">
        <v>462</v>
      </c>
      <c r="B82" s="461">
        <v>42.803849999999997</v>
      </c>
      <c r="C82" s="463">
        <v>50.904249999999998</v>
      </c>
      <c r="D82" s="274">
        <v>50.556749999999994</v>
      </c>
      <c r="E82" s="274">
        <v>61.566374999999994</v>
      </c>
      <c r="F82" s="274">
        <v>65.423249999999996</v>
      </c>
      <c r="G82" s="274">
        <v>71.033249999999995</v>
      </c>
      <c r="H82" s="274">
        <v>89.82674999999999</v>
      </c>
      <c r="I82" s="274">
        <v>100.83637499999999</v>
      </c>
      <c r="J82" s="274">
        <v>104.71</v>
      </c>
      <c r="K82" s="275">
        <v>31.654249999999998</v>
      </c>
    </row>
    <row r="83" spans="1:11">
      <c r="A83" s="293" t="s">
        <v>463</v>
      </c>
      <c r="B83" s="461">
        <v>44.574200000000005</v>
      </c>
      <c r="C83" s="463">
        <v>53.411000000000001</v>
      </c>
      <c r="D83" s="274">
        <v>52.813999999999993</v>
      </c>
      <c r="E83" s="274">
        <v>64.8245</v>
      </c>
      <c r="F83" s="274">
        <v>69.031999999999996</v>
      </c>
      <c r="G83" s="274">
        <v>75.152000000000001</v>
      </c>
      <c r="H83" s="274">
        <v>95.653999999999982</v>
      </c>
      <c r="I83" s="274">
        <v>107.66449999999999</v>
      </c>
      <c r="J83" s="274">
        <v>111.52</v>
      </c>
      <c r="K83" s="275">
        <v>32.411000000000001</v>
      </c>
    </row>
    <row r="84" spans="1:11">
      <c r="A84" s="293" t="s">
        <v>464</v>
      </c>
      <c r="B84" s="461">
        <v>46.344550000000005</v>
      </c>
      <c r="C84" s="464">
        <v>55.917750000000005</v>
      </c>
      <c r="D84" s="274">
        <v>55.071250000000006</v>
      </c>
      <c r="E84" s="274">
        <v>68.082624999999993</v>
      </c>
      <c r="F84" s="274">
        <v>72.640749999999997</v>
      </c>
      <c r="G84" s="274">
        <v>79.270750000000007</v>
      </c>
      <c r="H84" s="274">
        <v>101.48124999999999</v>
      </c>
      <c r="I84" s="274">
        <v>114.49262499999999</v>
      </c>
      <c r="J84" s="274">
        <v>118.34</v>
      </c>
      <c r="K84" s="275">
        <v>33.167750000000005</v>
      </c>
    </row>
    <row r="85" spans="1:11">
      <c r="A85" s="293" t="s">
        <v>465</v>
      </c>
      <c r="B85" s="461">
        <v>48.114899999999992</v>
      </c>
      <c r="C85" s="464">
        <v>58.424499999999995</v>
      </c>
      <c r="D85" s="274">
        <v>57.328499999999991</v>
      </c>
      <c r="E85" s="274">
        <v>71.340749999999986</v>
      </c>
      <c r="F85" s="274">
        <v>76.249499999999983</v>
      </c>
      <c r="G85" s="274">
        <v>83.389499999999998</v>
      </c>
      <c r="H85" s="274">
        <v>107.30849999999998</v>
      </c>
      <c r="I85" s="274">
        <v>121.32074999999998</v>
      </c>
      <c r="J85" s="274">
        <v>126.25</v>
      </c>
      <c r="K85" s="275">
        <v>33.924499999999995</v>
      </c>
    </row>
    <row r="86" spans="1:11">
      <c r="A86" s="293" t="s">
        <v>467</v>
      </c>
      <c r="B86" s="461">
        <v>49.885249999999999</v>
      </c>
      <c r="C86" s="464">
        <v>60.931249999999999</v>
      </c>
      <c r="D86" s="274">
        <v>59.585749999999997</v>
      </c>
      <c r="E86" s="274">
        <v>74.598875000000007</v>
      </c>
      <c r="F86" s="274">
        <v>79.858249999999998</v>
      </c>
      <c r="G86" s="274">
        <v>87.508250000000004</v>
      </c>
      <c r="H86" s="274">
        <v>113.13574999999999</v>
      </c>
      <c r="I86" s="274">
        <v>128.148875</v>
      </c>
      <c r="J86" s="274">
        <v>133.47</v>
      </c>
      <c r="K86" s="275">
        <v>34.681249999999999</v>
      </c>
    </row>
    <row r="87" spans="1:11">
      <c r="A87" s="293" t="s">
        <v>468</v>
      </c>
      <c r="B87" s="461">
        <v>51.655600000000007</v>
      </c>
      <c r="C87" s="464">
        <v>63.438000000000002</v>
      </c>
      <c r="D87" s="274">
        <v>61.843000000000011</v>
      </c>
      <c r="E87" s="274">
        <v>77.856999999999999</v>
      </c>
      <c r="F87" s="274">
        <v>83.466999999999999</v>
      </c>
      <c r="G87" s="274">
        <v>91.62700000000001</v>
      </c>
      <c r="H87" s="274">
        <v>118.96299999999999</v>
      </c>
      <c r="I87" s="274">
        <v>134.977</v>
      </c>
      <c r="J87" s="274">
        <v>140.59</v>
      </c>
      <c r="K87" s="275">
        <v>35.438000000000002</v>
      </c>
    </row>
    <row r="88" spans="1:11">
      <c r="A88" s="293" t="s">
        <v>470</v>
      </c>
      <c r="B88" s="461">
        <v>53.42595</v>
      </c>
      <c r="C88" s="464">
        <v>65.944749999999999</v>
      </c>
      <c r="D88" s="274">
        <v>64.100250000000017</v>
      </c>
      <c r="E88" s="274">
        <v>81.115124999999992</v>
      </c>
      <c r="F88" s="274">
        <v>87.075749999999999</v>
      </c>
      <c r="G88" s="274">
        <v>95.745750000000001</v>
      </c>
      <c r="H88" s="274">
        <v>124.79025</v>
      </c>
      <c r="I88" s="274">
        <v>141.805125</v>
      </c>
      <c r="J88" s="274">
        <v>147.6</v>
      </c>
      <c r="K88" s="275">
        <v>36.194750000000006</v>
      </c>
    </row>
    <row r="89" spans="1:11">
      <c r="A89" s="293" t="s">
        <v>471</v>
      </c>
      <c r="B89" s="461">
        <v>55.196300000000001</v>
      </c>
      <c r="C89" s="463">
        <v>68.451499999999996</v>
      </c>
      <c r="D89" s="274">
        <v>66.357499999999987</v>
      </c>
      <c r="E89" s="274">
        <v>84.373249999999985</v>
      </c>
      <c r="F89" s="274">
        <v>90.684499999999986</v>
      </c>
      <c r="G89" s="274">
        <v>99.864499999999992</v>
      </c>
      <c r="H89" s="274">
        <v>130.61749999999998</v>
      </c>
      <c r="I89" s="274">
        <v>148.63324999999998</v>
      </c>
      <c r="J89" s="274">
        <v>155.41999999999999</v>
      </c>
      <c r="K89" s="275">
        <v>36.951500000000003</v>
      </c>
    </row>
    <row r="90" spans="1:11">
      <c r="A90" s="293" t="s">
        <v>472</v>
      </c>
      <c r="B90" s="461">
        <v>56.966650000000001</v>
      </c>
      <c r="C90" s="463">
        <v>70.958249999999992</v>
      </c>
      <c r="D90" s="274">
        <v>68.614750000000001</v>
      </c>
      <c r="E90" s="274">
        <v>87.631374999999991</v>
      </c>
      <c r="F90" s="274">
        <v>94.29325</v>
      </c>
      <c r="G90" s="274">
        <v>103.98325</v>
      </c>
      <c r="H90" s="274">
        <v>136.44474999999997</v>
      </c>
      <c r="I90" s="274">
        <v>155.46137499999998</v>
      </c>
      <c r="J90" s="274">
        <v>162.24</v>
      </c>
      <c r="K90" s="275">
        <v>37.70825</v>
      </c>
    </row>
    <row r="91" spans="1:11" ht="15.75" thickBot="1">
      <c r="A91" s="296" t="s">
        <v>473</v>
      </c>
      <c r="B91" s="465">
        <v>58.737000000000002</v>
      </c>
      <c r="C91" s="466">
        <v>73.465000000000003</v>
      </c>
      <c r="D91" s="278">
        <v>70.872</v>
      </c>
      <c r="E91" s="278">
        <v>90.889499999999998</v>
      </c>
      <c r="F91" s="278">
        <v>97.902000000000001</v>
      </c>
      <c r="G91" s="278">
        <v>108.102</v>
      </c>
      <c r="H91" s="278">
        <v>142.27199999999999</v>
      </c>
      <c r="I91" s="278">
        <v>162.28949999999998</v>
      </c>
      <c r="J91" s="278">
        <v>169.35</v>
      </c>
      <c r="K91" s="279">
        <v>38.465000000000003</v>
      </c>
    </row>
    <row r="92" spans="1:11">
      <c r="A92" s="282" t="s">
        <v>973</v>
      </c>
      <c r="B92" s="282"/>
      <c r="C92" s="283"/>
      <c r="D92" s="283"/>
      <c r="E92" s="283"/>
      <c r="F92" s="283"/>
      <c r="G92" s="283"/>
      <c r="H92" s="283"/>
      <c r="I92" s="283"/>
      <c r="J92" s="283"/>
      <c r="K92" s="459"/>
    </row>
    <row r="93" spans="1:11">
      <c r="A93" s="282"/>
      <c r="B93" s="282"/>
      <c r="C93" s="284"/>
      <c r="D93" s="284"/>
      <c r="E93" s="284"/>
      <c r="F93" s="284"/>
      <c r="G93" s="284"/>
      <c r="H93" s="284"/>
      <c r="I93" s="284"/>
      <c r="J93" s="262"/>
      <c r="K93" s="262"/>
    </row>
    <row r="94" spans="1:11" ht="15.75">
      <c r="A94" s="2304" t="s">
        <v>974</v>
      </c>
      <c r="B94" s="2304"/>
      <c r="C94" s="2304"/>
      <c r="D94" s="2304"/>
      <c r="E94" s="2304"/>
      <c r="F94" s="2304"/>
      <c r="G94" s="2304"/>
      <c r="H94" s="2304"/>
      <c r="I94" s="2304"/>
      <c r="J94" s="2304"/>
      <c r="K94" s="262"/>
    </row>
    <row r="95" spans="1:11" ht="16.5">
      <c r="A95" s="289"/>
      <c r="B95" s="289"/>
      <c r="C95" s="264"/>
      <c r="D95" s="265"/>
      <c r="E95" s="264" t="s">
        <v>432</v>
      </c>
      <c r="F95" s="264"/>
      <c r="G95" s="264"/>
      <c r="H95" s="264"/>
      <c r="I95" s="264"/>
      <c r="J95" s="264"/>
      <c r="K95" s="265"/>
    </row>
    <row r="96" spans="1:11" ht="16.5">
      <c r="A96" s="2357" t="s">
        <v>975</v>
      </c>
      <c r="B96" s="2358"/>
      <c r="C96" s="2358"/>
      <c r="D96" s="2358"/>
      <c r="E96" s="2358"/>
      <c r="F96" s="2358"/>
      <c r="G96" s="2358"/>
      <c r="H96" s="2358"/>
      <c r="I96" s="2358"/>
      <c r="J96" s="2358"/>
      <c r="K96" s="2358"/>
    </row>
    <row r="97" spans="1:11" ht="17.25" thickBot="1">
      <c r="A97" s="262" t="s">
        <v>976</v>
      </c>
      <c r="B97" s="262"/>
      <c r="C97" s="270"/>
      <c r="D97" s="270"/>
      <c r="E97" s="270"/>
      <c r="F97" s="270"/>
      <c r="G97" s="270"/>
      <c r="H97" s="272" t="s">
        <v>440</v>
      </c>
      <c r="I97" s="273" t="s">
        <v>977</v>
      </c>
      <c r="J97" s="270"/>
      <c r="K97" s="271"/>
    </row>
    <row r="98" spans="1:11" ht="26.25" thickBot="1">
      <c r="A98" s="291" t="s">
        <v>442</v>
      </c>
      <c r="B98" s="2353" t="s">
        <v>443</v>
      </c>
      <c r="C98" s="2355" t="s">
        <v>978</v>
      </c>
      <c r="D98" s="2346" t="s">
        <v>445</v>
      </c>
      <c r="E98" s="2346" t="s">
        <v>446</v>
      </c>
      <c r="F98" s="2346" t="s">
        <v>447</v>
      </c>
      <c r="G98" s="2346" t="s">
        <v>448</v>
      </c>
      <c r="H98" s="2346" t="s">
        <v>449</v>
      </c>
      <c r="I98" s="2346" t="s">
        <v>450</v>
      </c>
      <c r="J98" s="2346" t="s">
        <v>451</v>
      </c>
      <c r="K98" s="2348" t="s">
        <v>452</v>
      </c>
    </row>
    <row r="99" spans="1:11" ht="26.25" thickBot="1">
      <c r="A99" s="292" t="s">
        <v>455</v>
      </c>
      <c r="B99" s="2354"/>
      <c r="C99" s="2356"/>
      <c r="D99" s="2347"/>
      <c r="E99" s="2347"/>
      <c r="F99" s="2347"/>
      <c r="G99" s="2347"/>
      <c r="H99" s="2347"/>
      <c r="I99" s="2347"/>
      <c r="J99" s="2347"/>
      <c r="K99" s="2349"/>
    </row>
    <row r="100" spans="1:11">
      <c r="A100" s="293" t="s">
        <v>457</v>
      </c>
      <c r="B100" s="294">
        <v>31.6068</v>
      </c>
      <c r="C100" s="274">
        <v>37.497999999999998</v>
      </c>
      <c r="D100" s="274">
        <v>36.896000000000001</v>
      </c>
      <c r="E100" s="274">
        <v>44.902999999999999</v>
      </c>
      <c r="F100" s="274">
        <v>47.707999999999998</v>
      </c>
      <c r="G100" s="274">
        <v>51.788000000000004</v>
      </c>
      <c r="H100" s="274">
        <v>66.781999999999996</v>
      </c>
      <c r="I100" s="274">
        <v>73.462999999999994</v>
      </c>
      <c r="J100" s="274">
        <v>76.27</v>
      </c>
      <c r="K100" s="275">
        <v>23.497999999999998</v>
      </c>
    </row>
    <row r="101" spans="1:11">
      <c r="A101" s="293" t="s">
        <v>458</v>
      </c>
      <c r="B101" s="294">
        <v>33.178899999999999</v>
      </c>
      <c r="C101" s="274">
        <v>39.8065</v>
      </c>
      <c r="D101" s="274">
        <v>38.937999999999995</v>
      </c>
      <c r="E101" s="274">
        <v>47.945874999999994</v>
      </c>
      <c r="F101" s="274">
        <v>51.101499999999994</v>
      </c>
      <c r="G101" s="274">
        <v>55.691499999999998</v>
      </c>
      <c r="H101" s="274">
        <v>72.559749999999994</v>
      </c>
      <c r="I101" s="274">
        <v>80.075874999999996</v>
      </c>
      <c r="J101" s="274">
        <v>83.27</v>
      </c>
      <c r="K101" s="275">
        <v>24.0565</v>
      </c>
    </row>
    <row r="102" spans="1:11">
      <c r="A102" s="293" t="s">
        <v>461</v>
      </c>
      <c r="B102" s="294">
        <v>34.751000000000005</v>
      </c>
      <c r="C102" s="274">
        <v>42.115000000000002</v>
      </c>
      <c r="D102" s="274">
        <v>40.98</v>
      </c>
      <c r="E102" s="274">
        <v>50.988749999999996</v>
      </c>
      <c r="F102" s="274">
        <v>54.494999999999997</v>
      </c>
      <c r="G102" s="274">
        <v>59.594999999999999</v>
      </c>
      <c r="H102" s="274">
        <v>78.337499999999991</v>
      </c>
      <c r="I102" s="274">
        <v>86.688749999999985</v>
      </c>
      <c r="J102" s="274">
        <v>90.07</v>
      </c>
      <c r="K102" s="275">
        <v>24.615000000000002</v>
      </c>
    </row>
    <row r="103" spans="1:11">
      <c r="A103" s="293" t="s">
        <v>462</v>
      </c>
      <c r="B103" s="294">
        <v>36.323099999999997</v>
      </c>
      <c r="C103" s="274">
        <v>44.423499999999997</v>
      </c>
      <c r="D103" s="274">
        <v>43.021999999999991</v>
      </c>
      <c r="E103" s="274">
        <v>54.031624999999991</v>
      </c>
      <c r="F103" s="274">
        <v>57.888499999999993</v>
      </c>
      <c r="G103" s="274">
        <v>63.498500000000007</v>
      </c>
      <c r="H103" s="274">
        <v>84.115249999999989</v>
      </c>
      <c r="I103" s="274">
        <v>93.301624999999987</v>
      </c>
      <c r="J103" s="274">
        <v>97.17</v>
      </c>
      <c r="K103" s="275">
        <v>25.173499999999997</v>
      </c>
    </row>
    <row r="104" spans="1:11">
      <c r="A104" s="293" t="s">
        <v>463</v>
      </c>
      <c r="B104" s="294">
        <v>37.895200000000003</v>
      </c>
      <c r="C104" s="274">
        <v>46.731999999999999</v>
      </c>
      <c r="D104" s="274">
        <v>45.063999999999993</v>
      </c>
      <c r="E104" s="274">
        <v>57.0745</v>
      </c>
      <c r="F104" s="274">
        <v>61.281999999999996</v>
      </c>
      <c r="G104" s="274">
        <v>67.402000000000001</v>
      </c>
      <c r="H104" s="274">
        <v>89.892999999999986</v>
      </c>
      <c r="I104" s="274">
        <v>99.91449999999999</v>
      </c>
      <c r="J104" s="274">
        <v>103.77</v>
      </c>
      <c r="K104" s="275">
        <v>25.731999999999999</v>
      </c>
    </row>
    <row r="105" spans="1:11">
      <c r="A105" s="293" t="s">
        <v>464</v>
      </c>
      <c r="B105" s="294">
        <v>39.467300000000002</v>
      </c>
      <c r="C105" s="274">
        <v>49.040500000000002</v>
      </c>
      <c r="D105" s="274">
        <v>47.106000000000002</v>
      </c>
      <c r="E105" s="274">
        <v>60.117375000000003</v>
      </c>
      <c r="F105" s="274">
        <v>64.6755</v>
      </c>
      <c r="G105" s="274">
        <v>71.305500000000009</v>
      </c>
      <c r="H105" s="274">
        <v>95.670749999999998</v>
      </c>
      <c r="I105" s="274">
        <v>106.52737499999999</v>
      </c>
      <c r="J105" s="274">
        <v>110.37</v>
      </c>
      <c r="K105" s="275">
        <v>26.290500000000002</v>
      </c>
    </row>
    <row r="106" spans="1:11">
      <c r="A106" s="293" t="s">
        <v>465</v>
      </c>
      <c r="B106" s="294">
        <v>41.039399999999993</v>
      </c>
      <c r="C106" s="274">
        <v>51.348999999999997</v>
      </c>
      <c r="D106" s="274">
        <v>49.148000000000003</v>
      </c>
      <c r="E106" s="274">
        <v>63.160249999999991</v>
      </c>
      <c r="F106" s="274">
        <v>68.069000000000003</v>
      </c>
      <c r="G106" s="274">
        <v>75.208999999999989</v>
      </c>
      <c r="H106" s="274">
        <v>101.44849999999998</v>
      </c>
      <c r="I106" s="274">
        <v>113.14024999999998</v>
      </c>
      <c r="J106" s="274">
        <v>118.07</v>
      </c>
      <c r="K106" s="275">
        <v>26.848999999999997</v>
      </c>
    </row>
    <row r="107" spans="1:11">
      <c r="A107" s="293" t="s">
        <v>467</v>
      </c>
      <c r="B107" s="294">
        <v>42.611499999999999</v>
      </c>
      <c r="C107" s="274">
        <v>53.657499999999999</v>
      </c>
      <c r="D107" s="274">
        <v>51.19</v>
      </c>
      <c r="E107" s="274">
        <v>66.203125</v>
      </c>
      <c r="F107" s="274">
        <v>71.462499999999991</v>
      </c>
      <c r="G107" s="274">
        <v>79.112499999999997</v>
      </c>
      <c r="H107" s="274">
        <v>107.22624999999999</v>
      </c>
      <c r="I107" s="274">
        <v>119.753125</v>
      </c>
      <c r="J107" s="274">
        <v>125.08</v>
      </c>
      <c r="K107" s="275">
        <v>27.407499999999999</v>
      </c>
    </row>
    <row r="108" spans="1:11">
      <c r="A108" s="293" t="s">
        <v>468</v>
      </c>
      <c r="B108" s="294">
        <v>44.183599999999998</v>
      </c>
      <c r="C108" s="274">
        <v>55.966000000000001</v>
      </c>
      <c r="D108" s="274">
        <v>53.231999999999999</v>
      </c>
      <c r="E108" s="274">
        <v>69.245999999999995</v>
      </c>
      <c r="F108" s="274">
        <v>74.856000000000009</v>
      </c>
      <c r="G108" s="274">
        <v>83.016000000000005</v>
      </c>
      <c r="H108" s="274">
        <v>113.004</v>
      </c>
      <c r="I108" s="274">
        <v>126.366</v>
      </c>
      <c r="J108" s="274">
        <v>131.97999999999999</v>
      </c>
      <c r="K108" s="275">
        <v>27.966000000000001</v>
      </c>
    </row>
    <row r="109" spans="1:11">
      <c r="A109" s="293" t="s">
        <v>470</v>
      </c>
      <c r="B109" s="294">
        <v>45.75569999999999</v>
      </c>
      <c r="C109" s="274">
        <v>58.274499999999989</v>
      </c>
      <c r="D109" s="274">
        <v>55.274000000000001</v>
      </c>
      <c r="E109" s="274">
        <v>72.28887499999999</v>
      </c>
      <c r="F109" s="274">
        <v>78.249499999999998</v>
      </c>
      <c r="G109" s="274">
        <v>86.919499999999999</v>
      </c>
      <c r="H109" s="274">
        <v>118.78174999999999</v>
      </c>
      <c r="I109" s="274">
        <v>132.97887499999999</v>
      </c>
      <c r="J109" s="274">
        <v>138.78</v>
      </c>
      <c r="K109" s="275">
        <v>28.524499999999996</v>
      </c>
    </row>
    <row r="110" spans="1:11">
      <c r="A110" s="293" t="s">
        <v>471</v>
      </c>
      <c r="B110" s="294">
        <v>47.327799999999996</v>
      </c>
      <c r="C110" s="274">
        <v>60.582999999999998</v>
      </c>
      <c r="D110" s="274">
        <v>57.316000000000003</v>
      </c>
      <c r="E110" s="274">
        <v>75.331749999999985</v>
      </c>
      <c r="F110" s="274">
        <v>81.642999999999986</v>
      </c>
      <c r="G110" s="274">
        <v>90.822999999999993</v>
      </c>
      <c r="H110" s="274">
        <v>124.55949999999999</v>
      </c>
      <c r="I110" s="274">
        <v>139.59174999999996</v>
      </c>
      <c r="J110" s="274">
        <v>146.38</v>
      </c>
      <c r="K110" s="275">
        <v>29.082999999999998</v>
      </c>
    </row>
    <row r="111" spans="1:11">
      <c r="A111" s="293" t="s">
        <v>472</v>
      </c>
      <c r="B111" s="294">
        <v>48.899900000000002</v>
      </c>
      <c r="C111" s="274">
        <v>62.891500000000008</v>
      </c>
      <c r="D111" s="274">
        <v>59.358000000000004</v>
      </c>
      <c r="E111" s="274">
        <v>78.374624999999995</v>
      </c>
      <c r="F111" s="274">
        <v>85.03649999999999</v>
      </c>
      <c r="G111" s="274">
        <v>94.726499999999987</v>
      </c>
      <c r="H111" s="274">
        <v>130.33724999999998</v>
      </c>
      <c r="I111" s="274">
        <v>146.20462499999999</v>
      </c>
      <c r="J111" s="274">
        <v>152.97999999999999</v>
      </c>
      <c r="K111" s="275">
        <v>29.641500000000001</v>
      </c>
    </row>
    <row r="112" spans="1:11" ht="15.75" thickBot="1">
      <c r="A112" s="296" t="s">
        <v>473</v>
      </c>
      <c r="B112" s="297">
        <v>50.472000000000001</v>
      </c>
      <c r="C112" s="278">
        <v>65.2</v>
      </c>
      <c r="D112" s="278">
        <v>61.400000000000006</v>
      </c>
      <c r="E112" s="278">
        <v>81.41749999999999</v>
      </c>
      <c r="F112" s="278">
        <v>88.429999999999993</v>
      </c>
      <c r="G112" s="278">
        <v>98.63</v>
      </c>
      <c r="H112" s="278">
        <v>136.11499999999998</v>
      </c>
      <c r="I112" s="278">
        <v>152.8175</v>
      </c>
      <c r="J112" s="278">
        <v>159.88</v>
      </c>
      <c r="K112" s="279">
        <v>30.200000000000003</v>
      </c>
    </row>
    <row r="113" spans="1:11">
      <c r="A113" s="262" t="s">
        <v>979</v>
      </c>
      <c r="B113" s="262"/>
      <c r="C113" s="262"/>
      <c r="D113" s="262"/>
      <c r="E113" s="262"/>
      <c r="F113" s="262"/>
      <c r="G113" s="262"/>
      <c r="H113" s="262"/>
      <c r="I113" s="467"/>
      <c r="J113" s="262"/>
      <c r="K113" s="262"/>
    </row>
    <row r="114" spans="1:11">
      <c r="A114" s="262"/>
      <c r="B114" s="262"/>
      <c r="C114" s="262"/>
      <c r="D114" s="262"/>
      <c r="E114" s="262"/>
      <c r="F114" s="262"/>
      <c r="G114" s="262"/>
      <c r="H114" s="262"/>
      <c r="I114" s="467"/>
      <c r="J114" s="262"/>
      <c r="K114" s="262"/>
    </row>
    <row r="115" spans="1:11" ht="15.75">
      <c r="A115" s="2304" t="s">
        <v>980</v>
      </c>
      <c r="B115" s="2304"/>
      <c r="C115" s="2304"/>
      <c r="D115" s="2304"/>
      <c r="E115" s="2304"/>
      <c r="F115" s="2304"/>
      <c r="G115" s="2304"/>
      <c r="H115" s="2304"/>
      <c r="I115" s="2304"/>
      <c r="J115" s="262"/>
      <c r="K115" s="262"/>
    </row>
    <row r="116" spans="1:11" ht="15.75" thickBot="1">
      <c r="A116" s="262"/>
      <c r="B116" s="262"/>
      <c r="C116" s="468"/>
      <c r="D116" s="262"/>
      <c r="E116" s="262"/>
      <c r="F116" s="262"/>
      <c r="G116" s="262"/>
      <c r="H116" s="262"/>
      <c r="I116" s="262"/>
      <c r="J116" s="262"/>
      <c r="K116" s="262"/>
    </row>
    <row r="117" spans="1:11" ht="15.75" thickBot="1">
      <c r="A117" s="2350" t="s">
        <v>981</v>
      </c>
      <c r="B117" s="2351"/>
      <c r="C117" s="2352"/>
      <c r="D117" s="2352"/>
      <c r="E117" s="2352"/>
      <c r="F117" s="2352"/>
      <c r="G117" s="2352"/>
      <c r="H117" s="469" t="s">
        <v>982</v>
      </c>
      <c r="I117" s="470" t="s">
        <v>983</v>
      </c>
      <c r="J117" s="262"/>
      <c r="K117" s="262"/>
    </row>
    <row r="118" spans="1:11">
      <c r="A118" s="2332" t="s">
        <v>984</v>
      </c>
      <c r="B118" s="2333"/>
      <c r="C118" s="2334"/>
      <c r="D118" s="2334"/>
      <c r="E118" s="2334"/>
      <c r="F118" s="2334"/>
      <c r="G118" s="2334"/>
      <c r="H118" s="471">
        <v>4</v>
      </c>
      <c r="I118" s="472" t="s">
        <v>50</v>
      </c>
      <c r="J118" s="262"/>
      <c r="K118" s="262"/>
    </row>
    <row r="119" spans="1:11">
      <c r="A119" s="2332" t="s">
        <v>985</v>
      </c>
      <c r="B119" s="2333"/>
      <c r="C119" s="2334"/>
      <c r="D119" s="2334"/>
      <c r="E119" s="2334"/>
      <c r="F119" s="2334"/>
      <c r="G119" s="2334"/>
      <c r="H119" s="471">
        <v>7</v>
      </c>
      <c r="I119" s="472" t="s">
        <v>50</v>
      </c>
      <c r="J119" s="262"/>
      <c r="K119" s="262"/>
    </row>
    <row r="120" spans="1:11">
      <c r="A120" s="2332" t="s">
        <v>986</v>
      </c>
      <c r="B120" s="2333"/>
      <c r="C120" s="2334"/>
      <c r="D120" s="2334"/>
      <c r="E120" s="2334"/>
      <c r="F120" s="2334"/>
      <c r="G120" s="2334"/>
      <c r="H120" s="471">
        <v>8</v>
      </c>
      <c r="I120" s="472" t="s">
        <v>50</v>
      </c>
      <c r="J120" s="262"/>
      <c r="K120" s="262"/>
    </row>
    <row r="121" spans="1:11">
      <c r="A121" s="2332" t="s">
        <v>987</v>
      </c>
      <c r="B121" s="2333"/>
      <c r="C121" s="2334"/>
      <c r="D121" s="2334"/>
      <c r="E121" s="2334"/>
      <c r="F121" s="2334"/>
      <c r="G121" s="2334"/>
      <c r="H121" s="471">
        <v>10</v>
      </c>
      <c r="I121" s="472" t="s">
        <v>50</v>
      </c>
      <c r="J121" s="262"/>
      <c r="K121" s="262"/>
    </row>
    <row r="122" spans="1:11">
      <c r="A122" s="2332" t="s">
        <v>988</v>
      </c>
      <c r="B122" s="2333"/>
      <c r="C122" s="2334"/>
      <c r="D122" s="2334"/>
      <c r="E122" s="2334"/>
      <c r="F122" s="2334"/>
      <c r="G122" s="2334"/>
      <c r="H122" s="471">
        <v>12</v>
      </c>
      <c r="I122" s="472" t="s">
        <v>50</v>
      </c>
      <c r="J122" s="262"/>
      <c r="K122" s="262"/>
    </row>
    <row r="123" spans="1:11">
      <c r="A123" s="2332" t="s">
        <v>989</v>
      </c>
      <c r="B123" s="2333"/>
      <c r="C123" s="2334"/>
      <c r="D123" s="2334"/>
      <c r="E123" s="2334"/>
      <c r="F123" s="2334"/>
      <c r="G123" s="2334"/>
      <c r="H123" s="471">
        <v>15</v>
      </c>
      <c r="I123" s="472" t="s">
        <v>50</v>
      </c>
      <c r="J123" s="262"/>
      <c r="K123" s="262"/>
    </row>
    <row r="124" spans="1:11">
      <c r="A124" s="2332" t="s">
        <v>990</v>
      </c>
      <c r="B124" s="2333"/>
      <c r="C124" s="2334"/>
      <c r="D124" s="2334"/>
      <c r="E124" s="2334"/>
      <c r="F124" s="2334"/>
      <c r="G124" s="2334"/>
      <c r="H124" s="471">
        <v>20</v>
      </c>
      <c r="I124" s="472" t="s">
        <v>50</v>
      </c>
      <c r="J124" s="262"/>
      <c r="K124" s="262"/>
    </row>
    <row r="125" spans="1:11" ht="15.75" thickBot="1">
      <c r="A125" s="2335" t="s">
        <v>991</v>
      </c>
      <c r="B125" s="2336"/>
      <c r="C125" s="2337"/>
      <c r="D125" s="2337"/>
      <c r="E125" s="2337"/>
      <c r="F125" s="2337"/>
      <c r="G125" s="2337"/>
      <c r="H125" s="2338" t="s">
        <v>992</v>
      </c>
      <c r="I125" s="2339"/>
      <c r="J125" s="262"/>
      <c r="K125" s="262"/>
    </row>
    <row r="126" spans="1:11" ht="15.75" thickBot="1">
      <c r="A126" s="473" t="s">
        <v>993</v>
      </c>
      <c r="B126" s="474"/>
      <c r="C126" s="474"/>
      <c r="D126" s="474"/>
      <c r="E126" s="474"/>
      <c r="F126" s="474"/>
      <c r="G126" s="474"/>
      <c r="H126" s="475"/>
      <c r="I126" s="476"/>
      <c r="J126" s="262"/>
      <c r="K126" s="262"/>
    </row>
    <row r="127" spans="1:11">
      <c r="A127" s="2340" t="s">
        <v>994</v>
      </c>
      <c r="B127" s="2341"/>
      <c r="C127" s="2342"/>
      <c r="D127" s="2342"/>
      <c r="E127" s="2342"/>
      <c r="F127" s="2342"/>
      <c r="G127" s="2342"/>
      <c r="H127" s="477">
        <v>1.5</v>
      </c>
      <c r="I127" s="478" t="s">
        <v>759</v>
      </c>
      <c r="J127" s="262"/>
      <c r="K127" s="262"/>
    </row>
    <row r="128" spans="1:11" ht="15.75" thickBot="1">
      <c r="A128" s="2343" t="s">
        <v>995</v>
      </c>
      <c r="B128" s="2344"/>
      <c r="C128" s="2345"/>
      <c r="D128" s="2345"/>
      <c r="E128" s="2345"/>
      <c r="F128" s="2345"/>
      <c r="G128" s="2345"/>
      <c r="H128" s="479">
        <v>0.3</v>
      </c>
      <c r="I128" s="480" t="s">
        <v>759</v>
      </c>
      <c r="J128" s="262"/>
      <c r="K128" s="262"/>
    </row>
    <row r="129" spans="1:11">
      <c r="A129" s="481"/>
      <c r="B129" s="481"/>
      <c r="C129" s="482"/>
      <c r="D129" s="481"/>
      <c r="E129" s="262"/>
      <c r="F129" s="262"/>
      <c r="G129" s="262"/>
      <c r="H129" s="262"/>
      <c r="I129" s="262"/>
      <c r="J129" s="262"/>
      <c r="K129" s="262"/>
    </row>
    <row r="130" spans="1:11">
      <c r="A130" s="262"/>
      <c r="B130" s="2331" t="s">
        <v>996</v>
      </c>
      <c r="C130" s="2331"/>
      <c r="D130" s="2331"/>
      <c r="E130" s="2331"/>
      <c r="F130" s="2331"/>
      <c r="G130" s="2331"/>
      <c r="H130" s="2331"/>
      <c r="I130" s="2331"/>
      <c r="J130" s="2331"/>
      <c r="K130" s="483"/>
    </row>
    <row r="131" spans="1:11">
      <c r="A131" s="483"/>
      <c r="B131" s="483"/>
      <c r="C131" s="468"/>
      <c r="D131" s="483"/>
      <c r="E131" s="483"/>
      <c r="F131" s="483"/>
      <c r="G131" s="483"/>
      <c r="H131" s="483"/>
      <c r="I131" s="483"/>
      <c r="J131" s="483"/>
      <c r="K131" s="483"/>
    </row>
    <row r="132" spans="1:11">
      <c r="A132" s="262"/>
      <c r="B132" s="457" t="s">
        <v>997</v>
      </c>
      <c r="C132" s="468"/>
      <c r="D132" s="262"/>
      <c r="E132" s="262"/>
      <c r="F132" s="262"/>
      <c r="G132" s="262"/>
      <c r="H132" s="262"/>
      <c r="I132" s="262"/>
      <c r="J132" s="262"/>
      <c r="K132" s="262"/>
    </row>
    <row r="133" spans="1:11">
      <c r="A133" s="262"/>
      <c r="B133" s="457"/>
      <c r="C133" s="468"/>
      <c r="D133" s="262"/>
      <c r="E133" s="262"/>
      <c r="F133" s="262"/>
      <c r="G133" s="262"/>
      <c r="H133" s="262"/>
      <c r="I133" s="262"/>
      <c r="J133" s="262"/>
      <c r="K133" s="262"/>
    </row>
    <row r="134" spans="1:11" ht="15.75" thickBot="1">
      <c r="A134" s="484"/>
      <c r="B134" s="485" t="s">
        <v>998</v>
      </c>
      <c r="C134" s="262"/>
      <c r="D134" s="262"/>
      <c r="E134" s="262"/>
      <c r="F134" s="262"/>
      <c r="G134" s="262"/>
      <c r="H134" s="262"/>
      <c r="I134" s="262"/>
      <c r="J134" s="262"/>
      <c r="K134" s="262"/>
    </row>
    <row r="135" spans="1:11">
      <c r="A135" s="262"/>
      <c r="B135" s="486" t="s">
        <v>999</v>
      </c>
      <c r="C135" s="487"/>
      <c r="D135" s="487"/>
      <c r="E135" s="487"/>
      <c r="F135" s="487"/>
      <c r="G135" s="487"/>
      <c r="H135" s="488">
        <v>20</v>
      </c>
      <c r="I135" s="489" t="s">
        <v>759</v>
      </c>
      <c r="J135" s="262"/>
      <c r="K135" s="262"/>
    </row>
    <row r="136" spans="1:11">
      <c r="A136" s="262"/>
      <c r="B136" s="490" t="s">
        <v>1000</v>
      </c>
      <c r="C136" s="491"/>
      <c r="D136" s="491"/>
      <c r="E136" s="491"/>
      <c r="F136" s="491"/>
      <c r="G136" s="491"/>
      <c r="H136" s="492">
        <v>23</v>
      </c>
      <c r="I136" s="493" t="s">
        <v>759</v>
      </c>
      <c r="J136" s="262"/>
      <c r="K136" s="262"/>
    </row>
    <row r="137" spans="1:11">
      <c r="A137" s="262"/>
      <c r="B137" s="2312" t="s">
        <v>1001</v>
      </c>
      <c r="C137" s="2313"/>
      <c r="D137" s="2313"/>
      <c r="E137" s="2313"/>
      <c r="F137" s="2313"/>
      <c r="G137" s="2313"/>
      <c r="H137" s="494">
        <v>2.2000000000000002</v>
      </c>
      <c r="I137" s="472" t="s">
        <v>1002</v>
      </c>
      <c r="J137" s="262"/>
      <c r="K137" s="262"/>
    </row>
    <row r="138" spans="1:11">
      <c r="A138" s="262"/>
      <c r="B138" s="2314" t="s">
        <v>1003</v>
      </c>
      <c r="C138" s="2315"/>
      <c r="D138" s="2315"/>
      <c r="E138" s="2315"/>
      <c r="F138" s="2315"/>
      <c r="G138" s="2316"/>
      <c r="H138" s="494">
        <v>6</v>
      </c>
      <c r="I138" s="472" t="s">
        <v>1004</v>
      </c>
      <c r="J138" s="262"/>
      <c r="K138" s="262"/>
    </row>
    <row r="139" spans="1:11" ht="15.75" thickBot="1">
      <c r="A139" s="262"/>
      <c r="B139" s="2317" t="s">
        <v>1005</v>
      </c>
      <c r="C139" s="2318"/>
      <c r="D139" s="2318"/>
      <c r="E139" s="2318"/>
      <c r="F139" s="2318"/>
      <c r="G139" s="2319"/>
      <c r="H139" s="495" t="s">
        <v>1006</v>
      </c>
      <c r="I139" s="480" t="s">
        <v>1004</v>
      </c>
      <c r="J139" s="262"/>
      <c r="K139" s="262"/>
    </row>
    <row r="140" spans="1:11">
      <c r="A140" s="262"/>
      <c r="B140" s="481"/>
      <c r="C140" s="481"/>
      <c r="D140" s="481"/>
      <c r="E140" s="481"/>
      <c r="F140" s="481"/>
      <c r="G140" s="481"/>
      <c r="H140" s="481"/>
      <c r="I140" s="496"/>
      <c r="J140" s="262"/>
      <c r="K140" s="262"/>
    </row>
    <row r="141" spans="1:11">
      <c r="A141" s="262"/>
      <c r="B141" s="497"/>
      <c r="C141" s="262"/>
      <c r="D141" s="262"/>
      <c r="E141" s="262"/>
      <c r="F141" s="262"/>
      <c r="G141" s="271" t="s">
        <v>1007</v>
      </c>
      <c r="H141" s="262"/>
      <c r="I141" s="262"/>
      <c r="J141" s="262"/>
      <c r="K141" s="262"/>
    </row>
    <row r="142" spans="1:11" ht="15.75" thickBot="1">
      <c r="A142" s="262"/>
      <c r="B142" s="262"/>
      <c r="C142" s="262"/>
      <c r="D142" s="262"/>
      <c r="E142" s="262"/>
      <c r="F142" s="262"/>
      <c r="G142" s="262"/>
      <c r="H142" s="262"/>
      <c r="I142" s="262"/>
      <c r="J142" s="262"/>
      <c r="K142" s="262"/>
    </row>
    <row r="143" spans="1:11" ht="27.75" thickBot="1">
      <c r="A143" s="262"/>
      <c r="B143" s="498" t="s">
        <v>1008</v>
      </c>
      <c r="C143" s="499"/>
      <c r="D143" s="499"/>
      <c r="E143" s="499"/>
      <c r="F143" s="499"/>
      <c r="G143" s="499"/>
      <c r="H143" s="500" t="s">
        <v>1009</v>
      </c>
      <c r="I143" s="262"/>
      <c r="J143" s="262"/>
      <c r="K143" s="262"/>
    </row>
    <row r="144" spans="1:11">
      <c r="A144" s="262"/>
      <c r="B144" s="2320" t="s">
        <v>1010</v>
      </c>
      <c r="C144" s="2321"/>
      <c r="D144" s="2321"/>
      <c r="E144" s="2321"/>
      <c r="F144" s="2321"/>
      <c r="G144" s="2321"/>
      <c r="H144" s="2322">
        <v>48</v>
      </c>
      <c r="I144" s="262"/>
      <c r="J144" s="262"/>
      <c r="K144" s="262"/>
    </row>
    <row r="145" spans="1:11">
      <c r="A145" s="262"/>
      <c r="B145" s="2325" t="s">
        <v>1011</v>
      </c>
      <c r="C145" s="2326"/>
      <c r="D145" s="2326"/>
      <c r="E145" s="2326"/>
      <c r="F145" s="2326"/>
      <c r="G145" s="2326"/>
      <c r="H145" s="2323"/>
      <c r="I145" s="262"/>
      <c r="J145" s="262"/>
      <c r="K145" s="262"/>
    </row>
    <row r="146" spans="1:11">
      <c r="A146" s="262"/>
      <c r="B146" s="2327" t="s">
        <v>1012</v>
      </c>
      <c r="C146" s="2328"/>
      <c r="D146" s="2328"/>
      <c r="E146" s="2328"/>
      <c r="F146" s="2328"/>
      <c r="G146" s="2328"/>
      <c r="H146" s="2323"/>
      <c r="I146" s="262"/>
      <c r="J146" s="262"/>
      <c r="K146" s="262"/>
    </row>
    <row r="147" spans="1:11" ht="15.75" thickBot="1">
      <c r="A147" s="262"/>
      <c r="B147" s="2329" t="s">
        <v>1013</v>
      </c>
      <c r="C147" s="2330"/>
      <c r="D147" s="2330"/>
      <c r="E147" s="2330"/>
      <c r="F147" s="2330"/>
      <c r="G147" s="2330"/>
      <c r="H147" s="2324"/>
      <c r="I147" s="262"/>
      <c r="J147" s="262"/>
      <c r="K147" s="262"/>
    </row>
    <row r="148" spans="1:11">
      <c r="A148" s="262"/>
      <c r="B148" s="262"/>
      <c r="C148" s="262"/>
      <c r="D148" s="262"/>
      <c r="E148" s="262"/>
      <c r="F148" s="262"/>
      <c r="G148" s="262"/>
      <c r="H148" s="262"/>
      <c r="I148" s="262"/>
      <c r="J148" s="262"/>
      <c r="K148" s="262"/>
    </row>
  </sheetData>
  <mergeCells count="78">
    <mergeCell ref="A1:J1"/>
    <mergeCell ref="B5:B6"/>
    <mergeCell ref="C5:C6"/>
    <mergeCell ref="D5:D6"/>
    <mergeCell ref="E5:E6"/>
    <mergeCell ref="F5:F6"/>
    <mergeCell ref="G5:G6"/>
    <mergeCell ref="H5:H6"/>
    <mergeCell ref="I5:I6"/>
    <mergeCell ref="J5:J6"/>
    <mergeCell ref="K5:K6"/>
    <mergeCell ref="A25:J25"/>
    <mergeCell ref="B28:B29"/>
    <mergeCell ref="C28:C29"/>
    <mergeCell ref="D28:D29"/>
    <mergeCell ref="E28:E29"/>
    <mergeCell ref="F28:F29"/>
    <mergeCell ref="G28:G29"/>
    <mergeCell ref="H28:H29"/>
    <mergeCell ref="I28:I29"/>
    <mergeCell ref="J28:J29"/>
    <mergeCell ref="K28:K29"/>
    <mergeCell ref="A48:J48"/>
    <mergeCell ref="B53:B54"/>
    <mergeCell ref="C53:C54"/>
    <mergeCell ref="D53:D54"/>
    <mergeCell ref="E53:E54"/>
    <mergeCell ref="F53:F54"/>
    <mergeCell ref="G53:G54"/>
    <mergeCell ref="H53:H54"/>
    <mergeCell ref="A96:K96"/>
    <mergeCell ref="I53:I54"/>
    <mergeCell ref="J53:J54"/>
    <mergeCell ref="K53:K54"/>
    <mergeCell ref="A73:J73"/>
    <mergeCell ref="B77:B78"/>
    <mergeCell ref="C77:C78"/>
    <mergeCell ref="D77:D78"/>
    <mergeCell ref="E77:E78"/>
    <mergeCell ref="F77:F78"/>
    <mergeCell ref="G77:G78"/>
    <mergeCell ref="H77:H78"/>
    <mergeCell ref="I77:I78"/>
    <mergeCell ref="J77:J78"/>
    <mergeCell ref="K77:K78"/>
    <mergeCell ref="A94:J94"/>
    <mergeCell ref="A117:G117"/>
    <mergeCell ref="B98:B99"/>
    <mergeCell ref="C98:C99"/>
    <mergeCell ref="D98:D99"/>
    <mergeCell ref="E98:E99"/>
    <mergeCell ref="F98:F99"/>
    <mergeCell ref="G98:G99"/>
    <mergeCell ref="H98:H99"/>
    <mergeCell ref="I98:I99"/>
    <mergeCell ref="J98:J99"/>
    <mergeCell ref="K98:K99"/>
    <mergeCell ref="A115:I115"/>
    <mergeCell ref="B130:J130"/>
    <mergeCell ref="A118:G118"/>
    <mergeCell ref="A119:G119"/>
    <mergeCell ref="A120:G120"/>
    <mergeCell ref="A121:G121"/>
    <mergeCell ref="A122:G122"/>
    <mergeCell ref="A123:G123"/>
    <mergeCell ref="A124:G124"/>
    <mergeCell ref="A125:G125"/>
    <mergeCell ref="H125:I125"/>
    <mergeCell ref="A127:G127"/>
    <mergeCell ref="A128:G128"/>
    <mergeCell ref="B137:G137"/>
    <mergeCell ref="B138:G138"/>
    <mergeCell ref="B139:G139"/>
    <mergeCell ref="B144:G144"/>
    <mergeCell ref="H144:H147"/>
    <mergeCell ref="B145:G145"/>
    <mergeCell ref="B146:G146"/>
    <mergeCell ref="B147:G147"/>
  </mergeCells>
  <hyperlinks>
    <hyperlink ref="M2" location="'двери-купе(P)'!A1" display="Двери-купе(Р)"/>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M76"/>
  <sheetViews>
    <sheetView workbookViewId="0"/>
  </sheetViews>
  <sheetFormatPr defaultRowHeight="15"/>
  <cols>
    <col min="1" max="1" width="47.7109375" customWidth="1"/>
  </cols>
  <sheetData>
    <row r="1" spans="1:13" ht="21.75" thickBot="1">
      <c r="A1" s="1234" t="s">
        <v>19579</v>
      </c>
      <c r="B1" s="569"/>
      <c r="C1" s="2389" t="s">
        <v>1213</v>
      </c>
      <c r="D1" s="2390"/>
      <c r="E1" s="2390"/>
      <c r="F1" s="2391"/>
    </row>
    <row r="2" spans="1:13" ht="21">
      <c r="A2" s="1176" t="s">
        <v>1214</v>
      </c>
      <c r="B2" s="1177"/>
      <c r="C2" s="1178" t="s">
        <v>1215</v>
      </c>
      <c r="D2" s="1179" t="s">
        <v>1216</v>
      </c>
      <c r="E2" s="1179" t="s">
        <v>1217</v>
      </c>
      <c r="F2" s="1180" t="s">
        <v>1218</v>
      </c>
      <c r="G2" s="532"/>
      <c r="H2" s="1920" t="s">
        <v>20399</v>
      </c>
      <c r="I2" s="532"/>
      <c r="J2" s="532"/>
      <c r="K2" s="532"/>
      <c r="L2" s="532"/>
      <c r="M2" s="532"/>
    </row>
    <row r="3" spans="1:13">
      <c r="A3" s="1181" t="s">
        <v>1219</v>
      </c>
      <c r="B3" s="570"/>
      <c r="C3" s="570" t="s">
        <v>1220</v>
      </c>
      <c r="D3" s="570" t="s">
        <v>1221</v>
      </c>
      <c r="E3" s="570" t="s">
        <v>1222</v>
      </c>
      <c r="F3" s="1182"/>
      <c r="G3" s="532"/>
      <c r="H3" s="532"/>
      <c r="I3" s="532"/>
      <c r="J3" s="532"/>
      <c r="K3" s="532"/>
      <c r="L3" s="532"/>
      <c r="M3" s="532"/>
    </row>
    <row r="4" spans="1:13" ht="21">
      <c r="A4" s="1183"/>
      <c r="B4" s="1184"/>
      <c r="C4" s="1184"/>
      <c r="D4" s="1184"/>
      <c r="E4" s="1184"/>
      <c r="F4" s="1185"/>
      <c r="G4" s="532"/>
      <c r="H4" s="532"/>
      <c r="I4" s="532"/>
      <c r="J4" s="532"/>
      <c r="K4" s="532"/>
      <c r="L4" s="532"/>
      <c r="M4" s="532"/>
    </row>
    <row r="5" spans="1:13">
      <c r="A5" s="1186" t="s">
        <v>1223</v>
      </c>
      <c r="B5" s="2380"/>
      <c r="C5" s="2381">
        <v>47</v>
      </c>
      <c r="D5" s="2381">
        <v>45</v>
      </c>
      <c r="E5" s="2381">
        <v>40</v>
      </c>
      <c r="F5" s="2382">
        <v>38</v>
      </c>
    </row>
    <row r="6" spans="1:13" ht="105" customHeight="1">
      <c r="A6" s="1187" t="s">
        <v>1224</v>
      </c>
      <c r="B6" s="2380"/>
      <c r="C6" s="2381"/>
      <c r="D6" s="2381"/>
      <c r="E6" s="2381"/>
      <c r="F6" s="2382"/>
    </row>
    <row r="7" spans="1:13">
      <c r="A7" s="1188" t="s">
        <v>1225</v>
      </c>
      <c r="B7" s="2380"/>
      <c r="C7" s="2381">
        <v>50</v>
      </c>
      <c r="D7" s="2381">
        <v>48</v>
      </c>
      <c r="E7" s="2381">
        <v>43</v>
      </c>
      <c r="F7" s="2382">
        <v>40</v>
      </c>
    </row>
    <row r="8" spans="1:13" ht="100.5" customHeight="1">
      <c r="A8" s="1189" t="s">
        <v>1226</v>
      </c>
      <c r="B8" s="2380"/>
      <c r="C8" s="2381"/>
      <c r="D8" s="2381"/>
      <c r="E8" s="2381"/>
      <c r="F8" s="2382"/>
    </row>
    <row r="9" spans="1:13">
      <c r="A9" s="1188" t="s">
        <v>1227</v>
      </c>
      <c r="B9" s="2380"/>
      <c r="C9" s="2381">
        <v>64</v>
      </c>
      <c r="D9" s="2381">
        <v>61</v>
      </c>
      <c r="E9" s="2381">
        <v>54</v>
      </c>
      <c r="F9" s="2382">
        <v>51</v>
      </c>
    </row>
    <row r="10" spans="1:13" ht="78" customHeight="1">
      <c r="A10" s="1189" t="s">
        <v>1228</v>
      </c>
      <c r="B10" s="2380"/>
      <c r="C10" s="2381"/>
      <c r="D10" s="2381"/>
      <c r="E10" s="2381"/>
      <c r="F10" s="2382"/>
    </row>
    <row r="11" spans="1:13">
      <c r="A11" s="1188" t="s">
        <v>1229</v>
      </c>
      <c r="B11" s="2380"/>
      <c r="C11" s="2381">
        <v>72</v>
      </c>
      <c r="D11" s="2381">
        <v>68</v>
      </c>
      <c r="E11" s="2381">
        <v>61</v>
      </c>
      <c r="F11" s="2382">
        <v>58</v>
      </c>
    </row>
    <row r="12" spans="1:13" ht="90" customHeight="1">
      <c r="A12" s="1189" t="s">
        <v>1230</v>
      </c>
      <c r="B12" s="2380"/>
      <c r="C12" s="2381"/>
      <c r="D12" s="2381"/>
      <c r="E12" s="2381"/>
      <c r="F12" s="2382"/>
    </row>
    <row r="13" spans="1:13" ht="15.75">
      <c r="A13" s="2386" t="s">
        <v>1231</v>
      </c>
      <c r="B13" s="2387"/>
      <c r="C13" s="2387"/>
      <c r="D13" s="2387"/>
      <c r="E13" s="2387"/>
      <c r="F13" s="2388"/>
    </row>
    <row r="14" spans="1:13" ht="18.75">
      <c r="A14" s="1190" t="s">
        <v>1232</v>
      </c>
      <c r="B14" s="675"/>
      <c r="C14" s="673">
        <v>231</v>
      </c>
      <c r="D14" s="571">
        <v>219</v>
      </c>
      <c r="E14" s="571">
        <v>196</v>
      </c>
      <c r="F14" s="1191">
        <v>185</v>
      </c>
    </row>
    <row r="15" spans="1:13" ht="18.75">
      <c r="A15" s="1190" t="s">
        <v>1233</v>
      </c>
      <c r="B15" s="675"/>
      <c r="C15" s="673">
        <v>241</v>
      </c>
      <c r="D15" s="571">
        <v>229</v>
      </c>
      <c r="E15" s="571">
        <v>205</v>
      </c>
      <c r="F15" s="1191">
        <v>193</v>
      </c>
      <c r="G15" s="572"/>
    </row>
    <row r="16" spans="1:13" ht="21">
      <c r="A16" s="2383" t="s">
        <v>1234</v>
      </c>
      <c r="B16" s="2384"/>
      <c r="C16" s="2384"/>
      <c r="D16" s="2384"/>
      <c r="E16" s="2384"/>
      <c r="F16" s="2385"/>
    </row>
    <row r="17" spans="1:13" ht="21">
      <c r="A17" s="1192" t="s">
        <v>1235</v>
      </c>
      <c r="B17" s="1193"/>
      <c r="C17" s="1193"/>
      <c r="D17" s="1193"/>
      <c r="E17" s="1193"/>
      <c r="F17" s="1194"/>
    </row>
    <row r="18" spans="1:13" ht="62.25" customHeight="1">
      <c r="A18" s="1189" t="s">
        <v>1236</v>
      </c>
      <c r="B18" s="2380"/>
      <c r="C18" s="2381">
        <v>111</v>
      </c>
      <c r="D18" s="2381">
        <v>105</v>
      </c>
      <c r="E18" s="2381">
        <v>94</v>
      </c>
      <c r="F18" s="2382">
        <v>89</v>
      </c>
    </row>
    <row r="19" spans="1:13" ht="58.5" customHeight="1">
      <c r="A19" s="1189" t="s">
        <v>1237</v>
      </c>
      <c r="B19" s="2380"/>
      <c r="C19" s="2381"/>
      <c r="D19" s="2381"/>
      <c r="E19" s="2381"/>
      <c r="F19" s="2382"/>
    </row>
    <row r="20" spans="1:13" ht="15.75">
      <c r="A20" s="2377" t="s">
        <v>1238</v>
      </c>
      <c r="B20" s="2378"/>
      <c r="C20" s="2378"/>
      <c r="D20" s="2378"/>
      <c r="E20" s="2378"/>
      <c r="F20" s="2379"/>
    </row>
    <row r="21" spans="1:13" ht="50.25" customHeight="1">
      <c r="A21" s="1189" t="s">
        <v>1239</v>
      </c>
      <c r="B21" s="2380"/>
      <c r="C21" s="2381">
        <v>130</v>
      </c>
      <c r="D21" s="2381">
        <v>124</v>
      </c>
      <c r="E21" s="2381">
        <v>111</v>
      </c>
      <c r="F21" s="2382">
        <v>104</v>
      </c>
    </row>
    <row r="22" spans="1:13" ht="54.75" customHeight="1">
      <c r="A22" s="1189" t="s">
        <v>1237</v>
      </c>
      <c r="B22" s="2380"/>
      <c r="C22" s="2381"/>
      <c r="D22" s="2381"/>
      <c r="E22" s="2381"/>
      <c r="F22" s="2382"/>
    </row>
    <row r="23" spans="1:13" ht="15.75">
      <c r="A23" s="2363" t="s">
        <v>1240</v>
      </c>
      <c r="B23" s="2364"/>
      <c r="C23" s="2364"/>
      <c r="D23" s="2364"/>
      <c r="E23" s="2364"/>
      <c r="F23" s="2365"/>
    </row>
    <row r="24" spans="1:13" ht="18.75">
      <c r="A24" s="1195" t="s">
        <v>1233</v>
      </c>
      <c r="B24" s="1196"/>
      <c r="C24" s="573">
        <f>F24*1.25</f>
        <v>283.5</v>
      </c>
      <c r="D24" s="573">
        <f>F24*1.19</f>
        <v>269.892</v>
      </c>
      <c r="E24" s="573">
        <f>F24*1.06</f>
        <v>240.40800000000002</v>
      </c>
      <c r="F24" s="1197">
        <v>226.8</v>
      </c>
    </row>
    <row r="25" spans="1:13">
      <c r="A25" s="2366"/>
      <c r="B25" s="2367"/>
      <c r="C25" s="2367"/>
      <c r="D25" s="2367"/>
      <c r="E25" s="2367"/>
      <c r="F25" s="2368"/>
      <c r="G25" s="304"/>
    </row>
    <row r="26" spans="1:13" ht="21">
      <c r="A26" s="2369" t="s">
        <v>1241</v>
      </c>
      <c r="B26" s="2370"/>
      <c r="C26" s="2370"/>
      <c r="D26" s="2370"/>
      <c r="E26" s="2370"/>
      <c r="F26" s="2371"/>
      <c r="G26" s="532"/>
      <c r="H26" s="532"/>
      <c r="I26" s="532"/>
      <c r="J26" s="532"/>
      <c r="K26" s="532"/>
      <c r="L26" s="532"/>
      <c r="M26" s="532"/>
    </row>
    <row r="27" spans="1:13">
      <c r="A27" s="1181"/>
      <c r="B27" s="570" t="s">
        <v>1242</v>
      </c>
      <c r="C27" s="570"/>
      <c r="D27" s="570"/>
      <c r="E27" s="570"/>
      <c r="F27" s="1182"/>
      <c r="G27" s="574"/>
      <c r="H27" s="574"/>
      <c r="I27" s="574"/>
      <c r="J27" s="574"/>
      <c r="K27" s="574"/>
      <c r="L27" s="574"/>
      <c r="M27" s="574"/>
    </row>
    <row r="28" spans="1:13" ht="30">
      <c r="A28" s="1198" t="s">
        <v>1243</v>
      </c>
      <c r="B28" s="1184" t="s">
        <v>1244</v>
      </c>
      <c r="C28" s="1184"/>
      <c r="D28" s="1184"/>
      <c r="E28" s="1184"/>
      <c r="F28" s="1185"/>
    </row>
    <row r="29" spans="1:13" ht="30.75" customHeight="1">
      <c r="A29" s="1199" t="s">
        <v>1232</v>
      </c>
      <c r="B29" s="575"/>
      <c r="C29" s="576">
        <f>F29*1.25</f>
        <v>110.25</v>
      </c>
      <c r="D29" s="576">
        <f>F29*1.19</f>
        <v>104.958</v>
      </c>
      <c r="E29" s="576">
        <v>94</v>
      </c>
      <c r="F29" s="1200">
        <v>88.2</v>
      </c>
    </row>
    <row r="30" spans="1:13" ht="17.25">
      <c r="A30" s="1195" t="s">
        <v>1233</v>
      </c>
      <c r="B30" s="575"/>
      <c r="C30" s="576">
        <f>F30*1.25</f>
        <v>120.75</v>
      </c>
      <c r="D30" s="576">
        <f>F30*1.19</f>
        <v>114.95399999999999</v>
      </c>
      <c r="E30" s="576">
        <f>F30*1.06</f>
        <v>102.396</v>
      </c>
      <c r="F30" s="1200">
        <v>96.6</v>
      </c>
    </row>
    <row r="31" spans="1:13" ht="30" customHeight="1">
      <c r="A31" s="1201" t="s">
        <v>1245</v>
      </c>
      <c r="B31" s="1202"/>
      <c r="C31" s="1203"/>
      <c r="D31" s="1203"/>
      <c r="E31" s="1203"/>
      <c r="F31" s="1204"/>
    </row>
    <row r="32" spans="1:13" ht="35.25" customHeight="1">
      <c r="A32" s="1199" t="s">
        <v>1232</v>
      </c>
      <c r="B32" s="575"/>
      <c r="C32" s="576">
        <f>F32*1.25</f>
        <v>120.75</v>
      </c>
      <c r="D32" s="576">
        <f>F32*1.19</f>
        <v>114.95399999999999</v>
      </c>
      <c r="E32" s="576">
        <f>F32*1.06</f>
        <v>102.396</v>
      </c>
      <c r="F32" s="1200">
        <v>96.6</v>
      </c>
    </row>
    <row r="33" spans="1:6" ht="17.25">
      <c r="A33" s="1195" t="s">
        <v>1233</v>
      </c>
      <c r="B33" s="575"/>
      <c r="C33" s="576">
        <v>141</v>
      </c>
      <c r="D33" s="576">
        <v>134</v>
      </c>
      <c r="E33" s="576">
        <f>F33*1.06</f>
        <v>120.20400000000001</v>
      </c>
      <c r="F33" s="1200">
        <v>113.4</v>
      </c>
    </row>
    <row r="34" spans="1:6" ht="17.25">
      <c r="A34" s="1205" t="s">
        <v>1246</v>
      </c>
      <c r="B34" s="1206"/>
      <c r="C34" s="1203"/>
      <c r="D34" s="1203"/>
      <c r="E34" s="1203"/>
      <c r="F34" s="1207"/>
    </row>
    <row r="35" spans="1:6" ht="48.75" customHeight="1">
      <c r="A35" s="1208" t="s">
        <v>1247</v>
      </c>
      <c r="B35" s="575"/>
      <c r="C35" s="576">
        <v>141</v>
      </c>
      <c r="D35" s="576">
        <v>134</v>
      </c>
      <c r="E35" s="576">
        <f>F35*1.06</f>
        <v>120.20400000000001</v>
      </c>
      <c r="F35" s="1200">
        <v>113.4</v>
      </c>
    </row>
    <row r="36" spans="1:6" ht="40.5" customHeight="1">
      <c r="A36" s="1209" t="s">
        <v>19578</v>
      </c>
      <c r="B36" s="575"/>
      <c r="C36" s="576">
        <v>163</v>
      </c>
      <c r="D36" s="576">
        <v>155</v>
      </c>
      <c r="E36" s="576">
        <v>139</v>
      </c>
      <c r="F36" s="1200">
        <v>131</v>
      </c>
    </row>
    <row r="37" spans="1:6">
      <c r="A37" s="2372" t="s">
        <v>1248</v>
      </c>
      <c r="B37" s="2373"/>
      <c r="C37" s="2373"/>
      <c r="D37" s="2373"/>
      <c r="E37" s="2373"/>
      <c r="F37" s="2374"/>
    </row>
    <row r="38" spans="1:6" ht="71.25" customHeight="1">
      <c r="A38" s="1229" t="s">
        <v>1249</v>
      </c>
      <c r="B38" s="577"/>
      <c r="C38" s="578">
        <v>200</v>
      </c>
      <c r="D38" s="578">
        <v>190</v>
      </c>
      <c r="E38" s="578">
        <v>170</v>
      </c>
      <c r="F38" s="1210">
        <v>160</v>
      </c>
    </row>
    <row r="39" spans="1:6" ht="18">
      <c r="A39" s="2375" t="s">
        <v>1250</v>
      </c>
      <c r="B39" s="2315"/>
      <c r="C39" s="2315"/>
      <c r="D39" s="2315"/>
      <c r="E39" s="2315"/>
      <c r="F39" s="2376"/>
    </row>
    <row r="40" spans="1:6" ht="17.25">
      <c r="A40" s="1195" t="s">
        <v>1243</v>
      </c>
      <c r="B40" s="575"/>
      <c r="C40" s="576">
        <v>153</v>
      </c>
      <c r="D40" s="576">
        <f>F40*1.19</f>
        <v>144.94199999999998</v>
      </c>
      <c r="E40" s="576">
        <v>130</v>
      </c>
      <c r="F40" s="1200">
        <v>121.8</v>
      </c>
    </row>
    <row r="41" spans="1:6" ht="17.25">
      <c r="A41" s="1195" t="s">
        <v>1245</v>
      </c>
      <c r="B41" s="575"/>
      <c r="C41" s="576">
        <v>163</v>
      </c>
      <c r="D41" s="576">
        <f>F41*1.19</f>
        <v>154.93799999999999</v>
      </c>
      <c r="E41" s="576">
        <v>139</v>
      </c>
      <c r="F41" s="1200">
        <v>130.19999999999999</v>
      </c>
    </row>
    <row r="42" spans="1:6" ht="21">
      <c r="A42" s="1211" t="s">
        <v>1251</v>
      </c>
      <c r="B42" s="1206"/>
      <c r="C42" s="1203"/>
      <c r="D42" s="1203"/>
      <c r="E42" s="1203"/>
      <c r="F42" s="1212"/>
    </row>
    <row r="43" spans="1:6" ht="17.25">
      <c r="A43" s="1199" t="s">
        <v>1243</v>
      </c>
      <c r="B43" s="575"/>
      <c r="C43" s="576">
        <v>288</v>
      </c>
      <c r="D43" s="576">
        <v>274</v>
      </c>
      <c r="E43" s="576">
        <f>F43*1.06</f>
        <v>243.8</v>
      </c>
      <c r="F43" s="1200">
        <v>230</v>
      </c>
    </row>
    <row r="44" spans="1:6" ht="17.25">
      <c r="A44" s="1199" t="s">
        <v>1245</v>
      </c>
      <c r="B44" s="575"/>
      <c r="C44" s="576">
        <f>F44*1.25</f>
        <v>304.5</v>
      </c>
      <c r="D44" s="576">
        <f>F44*1.19</f>
        <v>289.88399999999996</v>
      </c>
      <c r="E44" s="576">
        <v>259</v>
      </c>
      <c r="F44" s="1200">
        <v>243.6</v>
      </c>
    </row>
    <row r="45" spans="1:6" ht="17.25">
      <c r="A45" s="1195" t="s">
        <v>1246</v>
      </c>
      <c r="B45" s="575"/>
      <c r="C45" s="576">
        <f>F45*1.25</f>
        <v>320.25</v>
      </c>
      <c r="D45" s="576">
        <v>304</v>
      </c>
      <c r="E45" s="576">
        <f>F45*1.06</f>
        <v>271.572</v>
      </c>
      <c r="F45" s="1200">
        <v>256.2</v>
      </c>
    </row>
    <row r="46" spans="1:6" ht="21">
      <c r="A46" s="1211" t="s">
        <v>1252</v>
      </c>
      <c r="B46" s="1206"/>
      <c r="C46" s="1203"/>
      <c r="D46" s="1203"/>
      <c r="E46" s="1203"/>
      <c r="F46" s="1212"/>
    </row>
    <row r="47" spans="1:6" ht="17.25">
      <c r="A47" s="1199" t="s">
        <v>1243</v>
      </c>
      <c r="B47" s="575"/>
      <c r="C47" s="576">
        <f>F47*1.25</f>
        <v>299.25</v>
      </c>
      <c r="D47" s="576">
        <v>284</v>
      </c>
      <c r="E47" s="576">
        <f>F47*1.06</f>
        <v>253.76400000000001</v>
      </c>
      <c r="F47" s="1200">
        <v>239.4</v>
      </c>
    </row>
    <row r="48" spans="1:6" ht="17.25">
      <c r="A48" s="1199" t="s">
        <v>1245</v>
      </c>
      <c r="B48" s="575"/>
      <c r="C48" s="576">
        <f>F48*1.25</f>
        <v>315</v>
      </c>
      <c r="D48" s="576">
        <v>299</v>
      </c>
      <c r="E48" s="576">
        <v>268</v>
      </c>
      <c r="F48" s="1200">
        <v>252</v>
      </c>
    </row>
    <row r="49" spans="1:13">
      <c r="A49" s="1213"/>
      <c r="B49" s="532"/>
      <c r="C49" s="532"/>
      <c r="D49" s="532"/>
      <c r="E49" s="532"/>
      <c r="F49" s="579"/>
    </row>
    <row r="50" spans="1:13" ht="15.75" thickBot="1">
      <c r="A50" s="1213"/>
      <c r="B50" s="532"/>
      <c r="C50" s="532"/>
      <c r="D50" s="532"/>
      <c r="E50" s="532"/>
      <c r="F50" s="579"/>
    </row>
    <row r="51" spans="1:13" ht="16.5" thickBot="1">
      <c r="A51" s="1214" t="s">
        <v>1253</v>
      </c>
      <c r="B51" s="1215"/>
      <c r="C51" s="1216">
        <v>334</v>
      </c>
      <c r="D51" s="1216">
        <v>317</v>
      </c>
      <c r="E51" s="1216">
        <v>284</v>
      </c>
      <c r="F51" s="1216">
        <v>267</v>
      </c>
    </row>
    <row r="52" spans="1:13" ht="17.25">
      <c r="A52" s="1211" t="s">
        <v>1254</v>
      </c>
      <c r="B52" s="1206"/>
      <c r="C52" s="1203"/>
      <c r="D52" s="1203"/>
      <c r="E52" s="1203"/>
      <c r="F52" s="1217"/>
    </row>
    <row r="53" spans="1:13" ht="17.25">
      <c r="A53" s="1218" t="s">
        <v>1255</v>
      </c>
      <c r="B53" s="1219"/>
      <c r="C53" s="1220">
        <v>320</v>
      </c>
      <c r="D53" s="1220">
        <v>304</v>
      </c>
      <c r="E53" s="1220">
        <v>272</v>
      </c>
      <c r="F53" s="1221">
        <v>256</v>
      </c>
    </row>
    <row r="54" spans="1:13" ht="17.25">
      <c r="A54" s="1222" t="s">
        <v>1256</v>
      </c>
      <c r="B54" s="575"/>
      <c r="C54" s="576"/>
      <c r="D54" s="576"/>
      <c r="E54" s="576"/>
      <c r="F54" s="1223"/>
    </row>
    <row r="55" spans="1:13" ht="43.5" customHeight="1" thickBot="1">
      <c r="A55" s="1224" t="s">
        <v>1249</v>
      </c>
      <c r="B55" s="1225"/>
      <c r="C55" s="1226">
        <v>410</v>
      </c>
      <c r="D55" s="1226">
        <v>390</v>
      </c>
      <c r="E55" s="1226">
        <v>349</v>
      </c>
      <c r="F55" s="1227">
        <v>328</v>
      </c>
    </row>
    <row r="56" spans="1:13" ht="18" thickBot="1">
      <c r="A56" s="1230"/>
      <c r="B56" s="1231"/>
      <c r="C56" s="1232"/>
      <c r="D56" s="1232"/>
      <c r="E56" s="1232"/>
      <c r="F56" s="1233"/>
    </row>
    <row r="57" spans="1:13">
      <c r="A57" s="1228"/>
      <c r="B57" s="2359"/>
      <c r="C57" s="2360"/>
      <c r="D57" s="2360"/>
      <c r="E57" s="2360"/>
      <c r="F57" s="2360"/>
      <c r="G57" s="2360"/>
      <c r="H57" s="2360"/>
      <c r="I57" s="2360"/>
      <c r="J57" s="2360"/>
      <c r="K57" s="2360"/>
      <c r="L57" s="2360"/>
      <c r="M57" s="2360"/>
    </row>
    <row r="58" spans="1:13">
      <c r="A58" s="580" t="s">
        <v>1257</v>
      </c>
      <c r="B58" s="581"/>
      <c r="C58" s="582" t="s">
        <v>1258</v>
      </c>
      <c r="D58" s="583"/>
      <c r="E58" s="583"/>
      <c r="F58" s="584"/>
      <c r="G58" s="583"/>
      <c r="H58" s="583"/>
      <c r="I58" s="583"/>
      <c r="J58" s="583"/>
      <c r="L58" s="583"/>
      <c r="M58" s="583"/>
    </row>
    <row r="59" spans="1:13">
      <c r="A59" s="585" t="s">
        <v>1259</v>
      </c>
      <c r="B59" s="586"/>
      <c r="C59" s="587" t="s">
        <v>1260</v>
      </c>
      <c r="D59" s="588"/>
      <c r="E59" s="588"/>
      <c r="F59" s="588"/>
      <c r="G59" s="588"/>
      <c r="H59" s="589"/>
      <c r="I59" s="589"/>
      <c r="J59" s="589"/>
      <c r="L59" s="587"/>
      <c r="M59" s="587"/>
    </row>
    <row r="60" spans="1:13">
      <c r="A60" s="590" t="s">
        <v>1261</v>
      </c>
      <c r="B60" s="589"/>
      <c r="C60" s="590" t="s">
        <v>1262</v>
      </c>
      <c r="D60" s="588"/>
      <c r="E60" s="588"/>
      <c r="F60" s="588"/>
      <c r="G60" s="588"/>
      <c r="H60" s="588"/>
      <c r="I60" s="588"/>
      <c r="J60" s="588"/>
      <c r="L60" s="590"/>
      <c r="M60" s="590"/>
    </row>
    <row r="61" spans="1:13">
      <c r="A61" s="590" t="s">
        <v>1263</v>
      </c>
      <c r="B61" s="589"/>
      <c r="C61" s="590" t="s">
        <v>1264</v>
      </c>
      <c r="D61" s="588"/>
      <c r="E61" s="588"/>
      <c r="F61" s="588"/>
      <c r="G61" s="588"/>
      <c r="H61" s="588"/>
      <c r="I61" s="588"/>
      <c r="J61" s="588"/>
      <c r="L61" s="590"/>
      <c r="M61" s="590"/>
    </row>
    <row r="62" spans="1:13">
      <c r="A62" s="590"/>
      <c r="B62" s="589"/>
      <c r="C62" s="591" t="s">
        <v>1265</v>
      </c>
      <c r="D62" s="588"/>
      <c r="E62" s="588"/>
      <c r="F62" s="588"/>
      <c r="G62" s="588"/>
      <c r="H62" s="588"/>
      <c r="I62" s="588"/>
      <c r="J62" s="588"/>
      <c r="K62" s="592"/>
      <c r="L62" s="583"/>
      <c r="M62" s="583"/>
    </row>
    <row r="63" spans="1:13">
      <c r="A63" s="593" t="s">
        <v>1266</v>
      </c>
      <c r="B63" s="594"/>
      <c r="C63" s="595"/>
      <c r="D63" s="595"/>
      <c r="E63" s="595"/>
      <c r="F63" s="595"/>
      <c r="G63" s="595"/>
      <c r="H63" s="595"/>
      <c r="I63" s="595"/>
      <c r="J63" s="595"/>
      <c r="K63" s="593"/>
      <c r="L63" s="596"/>
      <c r="M63" s="596"/>
    </row>
    <row r="64" spans="1:13">
      <c r="A64" s="593" t="s">
        <v>1267</v>
      </c>
      <c r="B64" s="595"/>
      <c r="C64" s="595"/>
      <c r="D64" s="595"/>
      <c r="E64" s="595"/>
      <c r="F64" s="597"/>
      <c r="G64" s="595"/>
      <c r="H64" s="595"/>
      <c r="I64" s="595"/>
      <c r="J64" s="595"/>
      <c r="K64" s="593"/>
      <c r="L64" s="596"/>
      <c r="M64" s="596"/>
    </row>
    <row r="65" spans="1:13">
      <c r="A65" s="593" t="s">
        <v>1268</v>
      </c>
      <c r="B65" s="594"/>
      <c r="C65" s="595"/>
      <c r="D65" s="595"/>
      <c r="E65" s="595"/>
      <c r="F65" s="595"/>
      <c r="G65" s="595"/>
      <c r="H65" s="595"/>
      <c r="I65" s="595"/>
      <c r="J65" s="595"/>
      <c r="K65" s="593"/>
      <c r="L65" s="596"/>
      <c r="M65" s="596"/>
    </row>
    <row r="66" spans="1:13">
      <c r="A66" s="593" t="s">
        <v>1269</v>
      </c>
      <c r="B66" s="594"/>
      <c r="C66" s="595"/>
      <c r="D66" s="595"/>
      <c r="E66" s="595"/>
      <c r="F66" s="595"/>
      <c r="G66" s="595"/>
      <c r="H66" s="595"/>
      <c r="I66" s="595"/>
      <c r="J66" s="595"/>
      <c r="K66" s="593"/>
      <c r="L66" s="596"/>
      <c r="M66" s="596"/>
    </row>
    <row r="67" spans="1:13">
      <c r="A67" s="593"/>
      <c r="B67" s="594"/>
      <c r="C67" s="595"/>
      <c r="D67" s="595"/>
      <c r="E67" s="595"/>
      <c r="F67" s="595"/>
      <c r="G67" s="595"/>
      <c r="H67" s="595"/>
      <c r="I67" s="595"/>
      <c r="J67" s="595"/>
      <c r="K67" s="593"/>
      <c r="L67" s="596"/>
      <c r="M67" s="596"/>
    </row>
    <row r="68" spans="1:13">
      <c r="A68" s="2361" t="s">
        <v>1270</v>
      </c>
      <c r="B68" s="2362"/>
      <c r="C68" s="2362"/>
      <c r="D68" s="2362"/>
      <c r="E68" s="2362"/>
      <c r="F68" s="2362"/>
      <c r="G68" s="2362"/>
      <c r="H68" s="2362"/>
      <c r="I68" s="2362"/>
      <c r="J68" s="2362"/>
      <c r="K68" s="2362"/>
      <c r="L68" s="2362"/>
      <c r="M68" s="2362"/>
    </row>
    <row r="69" spans="1:13">
      <c r="A69" s="2362"/>
      <c r="B69" s="2362"/>
      <c r="C69" s="2362"/>
      <c r="D69" s="2362"/>
      <c r="E69" s="2362"/>
      <c r="F69" s="2362"/>
      <c r="G69" s="2362"/>
      <c r="H69" s="2362"/>
      <c r="I69" s="2362"/>
      <c r="J69" s="2362"/>
      <c r="K69" s="2362"/>
      <c r="L69" s="2362"/>
      <c r="M69" s="2362"/>
    </row>
    <row r="70" spans="1:13">
      <c r="A70" s="598"/>
      <c r="B70" s="599"/>
      <c r="C70" s="599"/>
      <c r="D70" s="599"/>
      <c r="E70" s="599"/>
      <c r="F70" s="599"/>
      <c r="G70" s="599"/>
      <c r="H70" s="599"/>
      <c r="I70" s="599"/>
      <c r="J70" s="596"/>
      <c r="K70" s="596"/>
      <c r="L70" s="596"/>
      <c r="M70" s="596"/>
    </row>
    <row r="71" spans="1:13">
      <c r="A71" s="593" t="s">
        <v>1271</v>
      </c>
      <c r="B71" s="598"/>
      <c r="C71" s="598"/>
      <c r="D71" s="598"/>
      <c r="E71" s="598"/>
      <c r="F71" s="598"/>
      <c r="G71" s="598"/>
      <c r="H71" s="598"/>
      <c r="I71" s="598"/>
      <c r="J71" s="598"/>
      <c r="K71" s="598"/>
      <c r="L71" s="598"/>
      <c r="M71" s="598"/>
    </row>
    <row r="72" spans="1:13">
      <c r="A72" s="593" t="s">
        <v>1272</v>
      </c>
      <c r="B72" s="598"/>
      <c r="C72" s="598"/>
      <c r="D72" s="598"/>
      <c r="E72" s="598"/>
      <c r="F72" s="598"/>
      <c r="G72" s="598"/>
      <c r="H72" s="598"/>
      <c r="I72" s="598"/>
      <c r="J72" s="598"/>
      <c r="K72" s="598"/>
      <c r="L72" s="598"/>
      <c r="M72" s="598"/>
    </row>
    <row r="73" spans="1:13">
      <c r="A73" s="593" t="s">
        <v>1273</v>
      </c>
      <c r="B73" s="598"/>
      <c r="C73" s="598"/>
      <c r="D73" s="598"/>
      <c r="E73" s="598"/>
      <c r="F73" s="598"/>
      <c r="G73" s="598"/>
      <c r="H73" s="598"/>
      <c r="I73" s="598"/>
      <c r="J73" s="598"/>
      <c r="K73" s="598"/>
      <c r="L73" s="598"/>
      <c r="M73" s="598"/>
    </row>
    <row r="74" spans="1:13">
      <c r="A74" s="598" t="s">
        <v>1274</v>
      </c>
      <c r="B74" s="598"/>
      <c r="C74" s="598"/>
      <c r="D74" s="598"/>
      <c r="E74" s="598"/>
      <c r="F74" s="598"/>
      <c r="G74" s="598"/>
      <c r="H74" s="598"/>
      <c r="I74" s="598"/>
      <c r="J74" s="598"/>
      <c r="K74" s="598"/>
      <c r="L74" s="598"/>
      <c r="M74" s="598"/>
    </row>
    <row r="75" spans="1:13">
      <c r="A75" s="598" t="s">
        <v>1275</v>
      </c>
      <c r="B75" s="598"/>
      <c r="C75" s="598"/>
      <c r="D75" s="598"/>
      <c r="E75" s="598"/>
      <c r="F75" s="598"/>
      <c r="G75" s="598"/>
      <c r="H75" s="598"/>
      <c r="I75" s="598"/>
      <c r="J75" s="598"/>
      <c r="K75" s="598"/>
      <c r="L75" s="598"/>
      <c r="M75" s="598"/>
    </row>
    <row r="76" spans="1:13">
      <c r="A76" s="598" t="s">
        <v>1276</v>
      </c>
      <c r="B76" s="598"/>
      <c r="C76" s="598"/>
      <c r="D76" s="598"/>
      <c r="E76" s="598"/>
      <c r="F76" s="598"/>
      <c r="G76" s="598"/>
      <c r="H76" s="598"/>
      <c r="I76" s="598"/>
      <c r="J76" s="598"/>
      <c r="K76" s="598"/>
      <c r="L76" s="598"/>
      <c r="M76" s="598"/>
    </row>
  </sheetData>
  <mergeCells count="41">
    <mergeCell ref="C1:F1"/>
    <mergeCell ref="B5:B6"/>
    <mergeCell ref="C5:C6"/>
    <mergeCell ref="D5:D6"/>
    <mergeCell ref="E5:E6"/>
    <mergeCell ref="F5:F6"/>
    <mergeCell ref="A13:F13"/>
    <mergeCell ref="B7:B8"/>
    <mergeCell ref="C7:C8"/>
    <mergeCell ref="D7:D8"/>
    <mergeCell ref="E7:E8"/>
    <mergeCell ref="F7:F8"/>
    <mergeCell ref="B9:B10"/>
    <mergeCell ref="C9:C10"/>
    <mergeCell ref="D9:D10"/>
    <mergeCell ref="E9:E10"/>
    <mergeCell ref="F9:F10"/>
    <mergeCell ref="B11:B12"/>
    <mergeCell ref="C11:C12"/>
    <mergeCell ref="D11:D12"/>
    <mergeCell ref="E11:E12"/>
    <mergeCell ref="F11:F12"/>
    <mergeCell ref="A16:F16"/>
    <mergeCell ref="B18:B19"/>
    <mergeCell ref="C18:C19"/>
    <mergeCell ref="D18:D19"/>
    <mergeCell ref="E18:E19"/>
    <mergeCell ref="F18:F19"/>
    <mergeCell ref="A20:F20"/>
    <mergeCell ref="B21:B22"/>
    <mergeCell ref="C21:C22"/>
    <mergeCell ref="D21:D22"/>
    <mergeCell ref="E21:E22"/>
    <mergeCell ref="F21:F22"/>
    <mergeCell ref="B57:M57"/>
    <mergeCell ref="A68:M69"/>
    <mergeCell ref="A23:F23"/>
    <mergeCell ref="A25:F25"/>
    <mergeCell ref="A26:F26"/>
    <mergeCell ref="A37:F37"/>
    <mergeCell ref="A39:F39"/>
  </mergeCells>
  <hyperlinks>
    <hyperlink ref="H2" location="'фасад(P)'!A1" display="Фасад(Р)"/>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I113"/>
  <sheetViews>
    <sheetView workbookViewId="0">
      <selection sqref="A1:F1"/>
    </sheetView>
  </sheetViews>
  <sheetFormatPr defaultRowHeight="15"/>
  <cols>
    <col min="1" max="1" width="41.5703125" customWidth="1"/>
    <col min="2" max="2" width="37.7109375" customWidth="1"/>
    <col min="3" max="3" width="10.7109375" customWidth="1"/>
    <col min="4" max="4" width="11.85546875" customWidth="1"/>
  </cols>
  <sheetData>
    <row r="1" spans="1:9" ht="18">
      <c r="A1" s="2421" t="s">
        <v>19580</v>
      </c>
      <c r="B1" s="2421"/>
      <c r="C1" s="2421"/>
      <c r="D1" s="2421"/>
      <c r="E1" s="2421"/>
      <c r="F1" s="2421"/>
      <c r="G1" s="262"/>
    </row>
    <row r="2" spans="1:9" ht="18">
      <c r="A2" s="262"/>
      <c r="B2" s="262"/>
      <c r="C2" s="1235"/>
      <c r="D2" s="483"/>
      <c r="E2" s="483"/>
      <c r="F2" s="262"/>
      <c r="G2" s="1236" t="s">
        <v>19581</v>
      </c>
    </row>
    <row r="3" spans="1:9" ht="15.75" thickBot="1">
      <c r="A3" s="2439"/>
      <c r="B3" s="2439"/>
      <c r="C3" s="2439"/>
      <c r="D3" s="2439"/>
      <c r="E3" s="2439"/>
      <c r="F3" s="2439"/>
      <c r="G3" s="2439"/>
    </row>
    <row r="4" spans="1:9" ht="16.5" thickBot="1">
      <c r="A4" s="2440" t="s">
        <v>19582</v>
      </c>
      <c r="B4" s="2424" t="s">
        <v>19583</v>
      </c>
      <c r="C4" s="2424" t="s">
        <v>19584</v>
      </c>
      <c r="D4" s="2424" t="s">
        <v>19585</v>
      </c>
      <c r="E4" s="2442" t="s">
        <v>19586</v>
      </c>
      <c r="F4" s="2443"/>
      <c r="G4" s="2444"/>
      <c r="I4" s="1919" t="s">
        <v>20399</v>
      </c>
    </row>
    <row r="5" spans="1:9" ht="90" thickBot="1">
      <c r="A5" s="2441"/>
      <c r="B5" s="2425"/>
      <c r="C5" s="2425"/>
      <c r="D5" s="2425"/>
      <c r="E5" s="1237" t="s">
        <v>19587</v>
      </c>
      <c r="F5" s="1237" t="s">
        <v>19588</v>
      </c>
      <c r="G5" s="1237" t="s">
        <v>19589</v>
      </c>
    </row>
    <row r="6" spans="1:9" ht="18.75" thickBot="1">
      <c r="A6" s="2428" t="s">
        <v>19590</v>
      </c>
      <c r="B6" s="2429"/>
      <c r="C6" s="2429"/>
      <c r="D6" s="2429"/>
      <c r="E6" s="2429"/>
      <c r="F6" s="2429"/>
      <c r="G6" s="2430"/>
    </row>
    <row r="7" spans="1:9" ht="17.25">
      <c r="A7" s="1238" t="s">
        <v>19591</v>
      </c>
      <c r="B7" s="1239" t="s">
        <v>1004</v>
      </c>
      <c r="C7" s="1240" t="s">
        <v>19592</v>
      </c>
      <c r="D7" s="1241" t="s">
        <v>19593</v>
      </c>
      <c r="E7" s="1242">
        <v>126</v>
      </c>
      <c r="F7" s="1243">
        <v>144</v>
      </c>
      <c r="G7" s="1244">
        <v>171</v>
      </c>
    </row>
    <row r="8" spans="1:9" ht="17.25">
      <c r="A8" s="1238" t="s">
        <v>19594</v>
      </c>
      <c r="B8" s="1239" t="s">
        <v>1004</v>
      </c>
      <c r="C8" s="1245">
        <v>120</v>
      </c>
      <c r="D8" s="1242">
        <v>132</v>
      </c>
      <c r="E8" s="1242">
        <v>138.6</v>
      </c>
      <c r="F8" s="1242">
        <v>158.4</v>
      </c>
      <c r="G8" s="1246">
        <v>188.1</v>
      </c>
    </row>
    <row r="9" spans="1:9" ht="42.75" customHeight="1">
      <c r="A9" s="1247" t="s">
        <v>19595</v>
      </c>
      <c r="B9" s="1239" t="s">
        <v>1004</v>
      </c>
      <c r="C9" s="1245">
        <v>123</v>
      </c>
      <c r="D9" s="1248">
        <v>135</v>
      </c>
      <c r="E9" s="1242">
        <v>141.30000000000001</v>
      </c>
      <c r="F9" s="1242">
        <v>161.1</v>
      </c>
      <c r="G9" s="1246">
        <v>190.8</v>
      </c>
    </row>
    <row r="10" spans="1:9" ht="47.25" customHeight="1">
      <c r="A10" s="1247" t="s">
        <v>19596</v>
      </c>
      <c r="B10" s="1239" t="s">
        <v>1004</v>
      </c>
      <c r="C10" s="1245">
        <v>123</v>
      </c>
      <c r="D10" s="1248">
        <v>135</v>
      </c>
      <c r="E10" s="1242">
        <v>141.30000000000001</v>
      </c>
      <c r="F10" s="1242">
        <v>161.1</v>
      </c>
      <c r="G10" s="1246">
        <v>190.8</v>
      </c>
    </row>
    <row r="11" spans="1:9" ht="15.75" thickBot="1">
      <c r="A11" s="1249" t="s">
        <v>19597</v>
      </c>
      <c r="B11" s="1250"/>
      <c r="C11" s="1251"/>
      <c r="D11" s="1251"/>
      <c r="E11" s="1251"/>
      <c r="F11" s="1251"/>
      <c r="G11" s="1251"/>
    </row>
    <row r="12" spans="1:9" ht="15.75" thickBot="1">
      <c r="A12" s="2445" t="s">
        <v>19598</v>
      </c>
      <c r="B12" s="2446"/>
      <c r="C12" s="2446"/>
      <c r="D12" s="2446"/>
      <c r="E12" s="2446"/>
      <c r="F12" s="2446"/>
      <c r="G12" s="2447"/>
    </row>
    <row r="13" spans="1:9" ht="42.75" customHeight="1">
      <c r="A13" s="1252" t="s">
        <v>19599</v>
      </c>
      <c r="B13" s="1239" t="s">
        <v>759</v>
      </c>
      <c r="C13" s="1253">
        <v>6</v>
      </c>
      <c r="D13" s="1254"/>
      <c r="E13" s="1253"/>
      <c r="F13" s="1255">
        <v>9</v>
      </c>
      <c r="G13" s="1256"/>
    </row>
    <row r="14" spans="1:9" ht="33.75" customHeight="1">
      <c r="A14" s="1252" t="s">
        <v>19600</v>
      </c>
      <c r="B14" s="1239" t="s">
        <v>759</v>
      </c>
      <c r="C14" s="1253">
        <v>8</v>
      </c>
      <c r="D14" s="1254"/>
      <c r="E14" s="1253"/>
      <c r="F14" s="1255">
        <v>12.5</v>
      </c>
      <c r="G14" s="1256"/>
    </row>
    <row r="15" spans="1:9" ht="34.5" customHeight="1">
      <c r="A15" s="1252" t="s">
        <v>19601</v>
      </c>
      <c r="B15" s="1239" t="s">
        <v>759</v>
      </c>
      <c r="C15" s="1257">
        <v>9</v>
      </c>
      <c r="D15" s="1258"/>
      <c r="E15" s="2448">
        <v>14</v>
      </c>
      <c r="F15" s="2449"/>
      <c r="G15" s="2450"/>
    </row>
    <row r="16" spans="1:9" ht="50.25" customHeight="1">
      <c r="A16" s="1252" t="s">
        <v>19602</v>
      </c>
      <c r="B16" s="1239" t="s">
        <v>759</v>
      </c>
      <c r="C16" s="1253">
        <v>15.6</v>
      </c>
      <c r="D16" s="1254"/>
      <c r="E16" s="1253"/>
      <c r="F16" s="1255">
        <v>24</v>
      </c>
      <c r="G16" s="1256"/>
    </row>
    <row r="17" spans="1:7" ht="31.5" customHeight="1">
      <c r="A17" s="1252" t="s">
        <v>19603</v>
      </c>
      <c r="B17" s="1239" t="s">
        <v>759</v>
      </c>
      <c r="C17" s="1259">
        <v>17.2</v>
      </c>
      <c r="D17" s="1258"/>
      <c r="E17" s="2448">
        <v>27</v>
      </c>
      <c r="F17" s="2449"/>
      <c r="G17" s="2450"/>
    </row>
    <row r="18" spans="1:7" ht="36" customHeight="1" thickBot="1">
      <c r="A18" s="1260" t="s">
        <v>19604</v>
      </c>
      <c r="B18" s="1261" t="s">
        <v>759</v>
      </c>
      <c r="C18" s="1262">
        <f>110*0.15</f>
        <v>16.5</v>
      </c>
      <c r="D18" s="1263">
        <f>120*0.15</f>
        <v>18</v>
      </c>
      <c r="E18" s="1263">
        <f>140*0.15</f>
        <v>21</v>
      </c>
      <c r="F18" s="1263">
        <f>160*0.15</f>
        <v>24</v>
      </c>
      <c r="G18" s="1264">
        <f>190*0.15</f>
        <v>28.5</v>
      </c>
    </row>
    <row r="19" spans="1:7" ht="18.75" thickBot="1">
      <c r="A19" s="2416" t="s">
        <v>19605</v>
      </c>
      <c r="B19" s="2417"/>
      <c r="C19" s="2417"/>
      <c r="D19" s="2417"/>
      <c r="E19" s="2417"/>
      <c r="F19" s="2417"/>
      <c r="G19" s="2418"/>
    </row>
    <row r="20" spans="1:7" ht="52.5" customHeight="1">
      <c r="A20" s="1265" t="s">
        <v>19606</v>
      </c>
      <c r="B20" s="1002" t="s">
        <v>1004</v>
      </c>
      <c r="C20" s="1266">
        <v>283</v>
      </c>
      <c r="D20" s="1267">
        <v>310</v>
      </c>
      <c r="E20" s="1243">
        <v>330</v>
      </c>
      <c r="F20" s="1243">
        <v>350</v>
      </c>
      <c r="G20" s="1244">
        <v>370</v>
      </c>
    </row>
    <row r="21" spans="1:7" ht="17.25">
      <c r="A21" s="1268" t="s">
        <v>19607</v>
      </c>
      <c r="B21" s="1002" t="s">
        <v>1004</v>
      </c>
      <c r="C21" s="1269">
        <f>C20*1.3</f>
        <v>367.90000000000003</v>
      </c>
      <c r="D21" s="1242">
        <f>D20*1.3</f>
        <v>403</v>
      </c>
      <c r="E21" s="1242">
        <f>E20*1.3</f>
        <v>429</v>
      </c>
      <c r="F21" s="1242">
        <f>F20*1.3</f>
        <v>455</v>
      </c>
      <c r="G21" s="1246">
        <f>G20*1.3</f>
        <v>481</v>
      </c>
    </row>
    <row r="22" spans="1:7" ht="28.5" customHeight="1">
      <c r="A22" s="1270" t="s">
        <v>19608</v>
      </c>
      <c r="B22" s="1002" t="s">
        <v>1004</v>
      </c>
      <c r="C22" s="1271">
        <f>C20*1.1</f>
        <v>311.3</v>
      </c>
      <c r="D22" s="1272">
        <f>D20*1.1</f>
        <v>341</v>
      </c>
      <c r="E22" s="1272">
        <f>E20*1.1</f>
        <v>363.00000000000006</v>
      </c>
      <c r="F22" s="1272">
        <f>F20*1.1</f>
        <v>385.00000000000006</v>
      </c>
      <c r="G22" s="1273">
        <f>G20*1.1</f>
        <v>407.00000000000006</v>
      </c>
    </row>
    <row r="23" spans="1:7" ht="45.75" customHeight="1">
      <c r="A23" s="1270" t="s">
        <v>19609</v>
      </c>
      <c r="B23" s="1002" t="s">
        <v>50</v>
      </c>
      <c r="C23" s="1274">
        <v>12</v>
      </c>
      <c r="D23" s="1275"/>
      <c r="E23" s="1253"/>
      <c r="F23" s="1255">
        <v>14</v>
      </c>
      <c r="G23" s="1256"/>
    </row>
    <row r="24" spans="1:7" ht="23.25" customHeight="1" thickBot="1">
      <c r="A24" s="1276" t="s">
        <v>19610</v>
      </c>
      <c r="B24" s="1277" t="s">
        <v>50</v>
      </c>
      <c r="C24" s="1278">
        <f>C20*0.0795</f>
        <v>22.4985</v>
      </c>
      <c r="D24" s="1279">
        <f>D20*0.0795</f>
        <v>24.645</v>
      </c>
      <c r="E24" s="1279">
        <f>E20*0.0795</f>
        <v>26.234999999999999</v>
      </c>
      <c r="F24" s="1279">
        <f>F20*0.0795</f>
        <v>27.824999999999999</v>
      </c>
      <c r="G24" s="1280">
        <f>G20*0.0795</f>
        <v>29.414999999999999</v>
      </c>
    </row>
    <row r="25" spans="1:7">
      <c r="A25" s="1281"/>
      <c r="B25" s="1282"/>
      <c r="C25" s="483"/>
      <c r="D25" s="483"/>
      <c r="E25" s="483"/>
      <c r="F25" s="483"/>
      <c r="G25" s="262"/>
    </row>
    <row r="26" spans="1:7">
      <c r="A26" s="2438" t="s">
        <v>19611</v>
      </c>
      <c r="B26" s="2438"/>
      <c r="C26" s="2438"/>
      <c r="D26" s="483"/>
      <c r="E26" s="483"/>
      <c r="F26" s="483"/>
      <c r="G26" s="262"/>
    </row>
    <row r="27" spans="1:7">
      <c r="A27" s="1283" t="s">
        <v>19612</v>
      </c>
      <c r="B27" s="1284"/>
      <c r="C27" s="1285"/>
      <c r="D27" s="1286"/>
      <c r="E27" s="1286"/>
      <c r="F27" s="1286"/>
      <c r="G27" s="262"/>
    </row>
    <row r="28" spans="1:7">
      <c r="A28" s="1283" t="s">
        <v>19613</v>
      </c>
      <c r="B28" s="1283"/>
      <c r="C28" s="1284"/>
      <c r="D28" s="1285"/>
      <c r="E28" s="1286"/>
      <c r="F28" s="1286"/>
      <c r="G28" s="1286"/>
    </row>
    <row r="29" spans="1:7">
      <c r="A29" s="1283" t="s">
        <v>19614</v>
      </c>
      <c r="B29" s="1284"/>
      <c r="C29" s="1285"/>
      <c r="D29" s="1286"/>
      <c r="E29" s="1286"/>
      <c r="F29" s="1286"/>
      <c r="G29" s="262"/>
    </row>
    <row r="30" spans="1:7">
      <c r="A30" s="1287" t="s">
        <v>19615</v>
      </c>
      <c r="B30" s="1287"/>
      <c r="C30" s="1285"/>
      <c r="D30" s="1286"/>
      <c r="E30" s="1286"/>
      <c r="F30" s="1286"/>
      <c r="G30" s="262"/>
    </row>
    <row r="31" spans="1:7">
      <c r="A31" s="282" t="s">
        <v>19616</v>
      </c>
      <c r="B31" s="1287"/>
      <c r="C31" s="1285"/>
      <c r="D31" s="1286"/>
      <c r="E31" s="1286"/>
      <c r="F31" s="1286"/>
      <c r="G31" s="262"/>
    </row>
    <row r="32" spans="1:7" ht="30.75" customHeight="1">
      <c r="A32" s="2419" t="s">
        <v>19617</v>
      </c>
      <c r="B32" s="2419"/>
      <c r="C32" s="2419"/>
      <c r="D32" s="2419"/>
      <c r="E32" s="2419"/>
      <c r="F32" s="2419"/>
      <c r="G32" s="2419"/>
    </row>
    <row r="33" spans="1:8">
      <c r="A33" s="282" t="s">
        <v>19618</v>
      </c>
      <c r="B33" s="1287"/>
      <c r="C33" s="1285"/>
      <c r="D33" s="1286"/>
      <c r="E33" s="1286"/>
      <c r="F33" s="1286"/>
      <c r="G33" s="262"/>
    </row>
    <row r="34" spans="1:8">
      <c r="A34" s="282"/>
      <c r="B34" s="1287"/>
      <c r="C34" s="1285"/>
      <c r="D34" s="1286"/>
      <c r="E34" s="1286"/>
      <c r="F34" s="1286"/>
      <c r="G34" s="262"/>
    </row>
    <row r="35" spans="1:8">
      <c r="A35" s="1288" t="s">
        <v>19619</v>
      </c>
      <c r="B35" s="1289"/>
      <c r="C35" s="483"/>
      <c r="D35" s="483"/>
      <c r="E35" s="483"/>
      <c r="F35" s="483"/>
      <c r="G35" s="262"/>
    </row>
    <row r="36" spans="1:8">
      <c r="A36" s="2420" t="s">
        <v>19620</v>
      </c>
      <c r="B36" s="2420"/>
      <c r="C36" s="2420"/>
      <c r="D36" s="2420"/>
      <c r="E36" s="2420"/>
      <c r="F36" s="2420"/>
      <c r="G36" s="2420"/>
    </row>
    <row r="39" spans="1:8" ht="18">
      <c r="A39" s="2421" t="s">
        <v>19621</v>
      </c>
      <c r="B39" s="2421"/>
      <c r="C39" s="2421"/>
      <c r="D39" s="2421"/>
      <c r="E39" s="2421"/>
      <c r="F39" s="2421"/>
      <c r="G39" s="2421"/>
      <c r="H39" s="262"/>
    </row>
    <row r="40" spans="1:8" ht="18">
      <c r="A40" s="1290"/>
      <c r="B40" s="1290"/>
      <c r="C40" s="1290"/>
      <c r="D40" s="1290"/>
      <c r="E40" s="1290"/>
      <c r="F40" s="1290"/>
      <c r="G40" s="1290"/>
      <c r="H40" s="262"/>
    </row>
    <row r="41" spans="1:8" ht="18">
      <c r="A41" s="262"/>
      <c r="B41" s="262"/>
      <c r="C41" s="262"/>
      <c r="D41" s="1108"/>
      <c r="E41" s="262"/>
      <c r="F41" s="262"/>
      <c r="G41" s="1236" t="s">
        <v>19622</v>
      </c>
      <c r="H41" s="262"/>
    </row>
    <row r="42" spans="1:8" ht="15.75" thickBot="1">
      <c r="A42" s="262"/>
      <c r="B42" s="262"/>
      <c r="C42" s="262"/>
      <c r="D42" s="262"/>
      <c r="E42" s="262"/>
      <c r="F42" s="262"/>
      <c r="G42" s="262"/>
      <c r="H42" s="262"/>
    </row>
    <row r="43" spans="1:8" ht="41.25" thickBot="1">
      <c r="A43" s="2307" t="s">
        <v>19623</v>
      </c>
      <c r="B43" s="2422"/>
      <c r="C43" s="2424" t="s">
        <v>19583</v>
      </c>
      <c r="D43" s="1291" t="s">
        <v>19624</v>
      </c>
      <c r="E43" s="2426" t="s">
        <v>19585</v>
      </c>
      <c r="F43" s="1292" t="s">
        <v>19625</v>
      </c>
      <c r="G43" s="1292" t="s">
        <v>19626</v>
      </c>
      <c r="H43" s="1108"/>
    </row>
    <row r="44" spans="1:8" ht="41.25" thickBot="1">
      <c r="A44" s="2308"/>
      <c r="B44" s="2423"/>
      <c r="C44" s="2425"/>
      <c r="D44" s="1292" t="s">
        <v>19627</v>
      </c>
      <c r="E44" s="2427"/>
      <c r="F44" s="1292" t="s">
        <v>19628</v>
      </c>
      <c r="G44" s="1292" t="s">
        <v>19629</v>
      </c>
      <c r="H44" s="1108"/>
    </row>
    <row r="45" spans="1:8" ht="18.75" thickBot="1">
      <c r="A45" s="2428" t="s">
        <v>19630</v>
      </c>
      <c r="B45" s="2429"/>
      <c r="C45" s="2429"/>
      <c r="D45" s="2429"/>
      <c r="E45" s="2429"/>
      <c r="F45" s="2429"/>
      <c r="G45" s="2430"/>
      <c r="H45" s="1293"/>
    </row>
    <row r="46" spans="1:8" ht="17.25">
      <c r="A46" s="2431" t="s">
        <v>19631</v>
      </c>
      <c r="B46" s="2432"/>
      <c r="C46" s="1294" t="s">
        <v>1004</v>
      </c>
      <c r="D46" s="1295">
        <v>130</v>
      </c>
      <c r="E46" s="1295">
        <v>145</v>
      </c>
      <c r="F46" s="1296">
        <f>D46+20</f>
        <v>150</v>
      </c>
      <c r="G46" s="1297">
        <f>E46+20</f>
        <v>165</v>
      </c>
      <c r="H46" s="1293"/>
    </row>
    <row r="47" spans="1:8" ht="17.25">
      <c r="A47" s="2433" t="s">
        <v>19632</v>
      </c>
      <c r="B47" s="2434"/>
      <c r="C47" s="1239" t="s">
        <v>1004</v>
      </c>
      <c r="D47" s="1298">
        <v>135</v>
      </c>
      <c r="E47" s="1298">
        <v>150</v>
      </c>
      <c r="F47" s="1299">
        <v>155</v>
      </c>
      <c r="G47" s="1300">
        <v>170</v>
      </c>
      <c r="H47" s="1301"/>
    </row>
    <row r="48" spans="1:8" ht="17.25">
      <c r="A48" s="1302" t="s">
        <v>19633</v>
      </c>
      <c r="B48" s="1303"/>
      <c r="C48" s="1304" t="s">
        <v>1004</v>
      </c>
      <c r="D48" s="1305">
        <f>D46*1.3</f>
        <v>169</v>
      </c>
      <c r="E48" s="1306">
        <f>E46*1.3</f>
        <v>188.5</v>
      </c>
      <c r="F48" s="1307">
        <f>F46*1.3</f>
        <v>195</v>
      </c>
      <c r="G48" s="1273">
        <f>G46*1.3</f>
        <v>214.5</v>
      </c>
      <c r="H48" s="1308"/>
    </row>
    <row r="49" spans="1:8">
      <c r="A49" s="1309" t="s">
        <v>19597</v>
      </c>
      <c r="B49" s="1310"/>
      <c r="C49" s="1311"/>
      <c r="D49" s="1311"/>
      <c r="E49" s="1311"/>
      <c r="F49" s="1311"/>
      <c r="G49" s="1312"/>
      <c r="H49" s="262"/>
    </row>
    <row r="50" spans="1:8" ht="15.75" thickBot="1">
      <c r="A50" s="2435" t="s">
        <v>19634</v>
      </c>
      <c r="B50" s="2436"/>
      <c r="C50" s="2436"/>
      <c r="D50" s="2436"/>
      <c r="E50" s="2436"/>
      <c r="F50" s="2436"/>
      <c r="G50" s="2437"/>
      <c r="H50" s="262"/>
    </row>
    <row r="51" spans="1:8" ht="18.75" thickBot="1">
      <c r="A51" s="2416" t="s">
        <v>19635</v>
      </c>
      <c r="B51" s="2417"/>
      <c r="C51" s="2417"/>
      <c r="D51" s="2417"/>
      <c r="E51" s="2417"/>
      <c r="F51" s="2417"/>
      <c r="G51" s="2418"/>
      <c r="H51" s="1293"/>
    </row>
    <row r="52" spans="1:8" ht="27">
      <c r="A52" s="1313" t="s">
        <v>19636</v>
      </c>
      <c r="B52" s="1314"/>
      <c r="C52" s="1239" t="s">
        <v>1004</v>
      </c>
      <c r="D52" s="1295">
        <v>350</v>
      </c>
      <c r="E52" s="1315">
        <f>D52+15</f>
        <v>365</v>
      </c>
      <c r="F52" s="1266">
        <v>370</v>
      </c>
      <c r="G52" s="1244">
        <v>385</v>
      </c>
      <c r="H52" s="1293"/>
    </row>
    <row r="53" spans="1:8" ht="27.75" thickBot="1">
      <c r="A53" s="1316" t="s">
        <v>19637</v>
      </c>
      <c r="B53" s="1317"/>
      <c r="C53" s="1239" t="s">
        <v>1004</v>
      </c>
      <c r="D53" s="1298">
        <v>455</v>
      </c>
      <c r="E53" s="1318">
        <v>474.5</v>
      </c>
      <c r="F53" s="1245">
        <v>475</v>
      </c>
      <c r="G53" s="1246">
        <v>494.5</v>
      </c>
      <c r="H53" s="481"/>
    </row>
    <row r="54" spans="1:8" ht="18.75" thickBot="1">
      <c r="A54" s="2416" t="s">
        <v>19638</v>
      </c>
      <c r="B54" s="2417"/>
      <c r="C54" s="2417"/>
      <c r="D54" s="2417"/>
      <c r="E54" s="2417"/>
      <c r="F54" s="2417"/>
      <c r="G54" s="2418"/>
      <c r="H54" s="481"/>
    </row>
    <row r="55" spans="1:8" ht="18.75" thickBot="1">
      <c r="A55" s="2398" t="s">
        <v>19639</v>
      </c>
      <c r="B55" s="2399"/>
      <c r="C55" s="2399"/>
      <c r="D55" s="2399"/>
      <c r="E55" s="2399"/>
      <c r="F55" s="2399"/>
      <c r="G55" s="2400"/>
      <c r="H55" s="481"/>
    </row>
    <row r="56" spans="1:8" ht="17.25">
      <c r="A56" s="1319" t="s">
        <v>19640</v>
      </c>
      <c r="B56" s="1320" t="s">
        <v>19641</v>
      </c>
      <c r="C56" s="1239" t="s">
        <v>759</v>
      </c>
      <c r="D56" s="1321"/>
      <c r="E56" s="1322"/>
      <c r="F56" s="1323">
        <v>17</v>
      </c>
      <c r="G56" s="1324"/>
      <c r="H56" s="481"/>
    </row>
    <row r="57" spans="1:8" ht="17.25">
      <c r="A57" s="1325" t="s">
        <v>19642</v>
      </c>
      <c r="B57" s="1326" t="s">
        <v>19643</v>
      </c>
      <c r="C57" s="1327" t="s">
        <v>759</v>
      </c>
      <c r="D57" s="1321"/>
      <c r="E57" s="1322"/>
      <c r="F57" s="1323">
        <v>20</v>
      </c>
      <c r="G57" s="1324"/>
      <c r="H57" s="481"/>
    </row>
    <row r="58" spans="1:8" ht="17.25">
      <c r="A58" s="1325" t="s">
        <v>19644</v>
      </c>
      <c r="B58" s="1326" t="s">
        <v>19641</v>
      </c>
      <c r="C58" s="1327" t="s">
        <v>50</v>
      </c>
      <c r="D58" s="1321"/>
      <c r="E58" s="1322"/>
      <c r="F58" s="1323">
        <v>40</v>
      </c>
      <c r="G58" s="1324"/>
      <c r="H58" s="481"/>
    </row>
    <row r="59" spans="1:8" ht="17.25">
      <c r="A59" s="1328" t="s">
        <v>19645</v>
      </c>
      <c r="B59" s="1329" t="s">
        <v>19643</v>
      </c>
      <c r="C59" s="1304" t="s">
        <v>50</v>
      </c>
      <c r="D59" s="1330"/>
      <c r="E59" s="1331"/>
      <c r="F59" s="1332">
        <v>40</v>
      </c>
      <c r="G59" s="1333"/>
      <c r="H59" s="481"/>
    </row>
    <row r="60" spans="1:8" ht="17.25">
      <c r="A60" s="1334" t="s">
        <v>19646</v>
      </c>
      <c r="B60" s="1335" t="s">
        <v>19647</v>
      </c>
      <c r="C60" s="1336" t="s">
        <v>759</v>
      </c>
      <c r="D60" s="1337"/>
      <c r="E60" s="1338"/>
      <c r="F60" s="1339">
        <v>45</v>
      </c>
      <c r="G60" s="1340"/>
      <c r="H60" s="1341"/>
    </row>
    <row r="61" spans="1:8" ht="17.25">
      <c r="A61" s="1325" t="s">
        <v>19648</v>
      </c>
      <c r="B61" s="1326" t="s">
        <v>19647</v>
      </c>
      <c r="C61" s="1327" t="s">
        <v>759</v>
      </c>
      <c r="D61" s="1321"/>
      <c r="E61" s="1322"/>
      <c r="F61" s="1323">
        <v>40</v>
      </c>
      <c r="G61" s="1324"/>
      <c r="H61" s="280"/>
    </row>
    <row r="62" spans="1:8" ht="17.25">
      <c r="A62" s="1325" t="s">
        <v>19649</v>
      </c>
      <c r="B62" s="1326" t="s">
        <v>19650</v>
      </c>
      <c r="C62" s="1327" t="s">
        <v>759</v>
      </c>
      <c r="D62" s="1321"/>
      <c r="E62" s="1322"/>
      <c r="F62" s="1323">
        <v>50</v>
      </c>
      <c r="G62" s="1324"/>
      <c r="H62" s="1342"/>
    </row>
    <row r="63" spans="1:8" ht="17.25">
      <c r="A63" s="1325" t="s">
        <v>19651</v>
      </c>
      <c r="B63" s="1326" t="s">
        <v>19650</v>
      </c>
      <c r="C63" s="1327" t="s">
        <v>759</v>
      </c>
      <c r="D63" s="1321"/>
      <c r="E63" s="1322"/>
      <c r="F63" s="1323">
        <v>45</v>
      </c>
      <c r="G63" s="1324"/>
      <c r="H63" s="1342"/>
    </row>
    <row r="64" spans="1:8" ht="17.25">
      <c r="A64" s="1343" t="s">
        <v>19652</v>
      </c>
      <c r="B64" s="1344"/>
      <c r="C64" s="1345" t="s">
        <v>50</v>
      </c>
      <c r="D64" s="1346"/>
      <c r="E64" s="1347"/>
      <c r="F64" s="1348">
        <v>50</v>
      </c>
      <c r="G64" s="1349"/>
      <c r="H64" s="1342"/>
    </row>
    <row r="65" spans="1:8" ht="17.25">
      <c r="A65" s="1334" t="s">
        <v>19653</v>
      </c>
      <c r="B65" s="1335" t="s">
        <v>19654</v>
      </c>
      <c r="C65" s="1336" t="s">
        <v>759</v>
      </c>
      <c r="D65" s="1337"/>
      <c r="E65" s="1338"/>
      <c r="F65" s="1339">
        <v>40</v>
      </c>
      <c r="G65" s="1340"/>
      <c r="H65" s="1342"/>
    </row>
    <row r="66" spans="1:8" ht="17.25">
      <c r="A66" s="1325" t="s">
        <v>19655</v>
      </c>
      <c r="B66" s="1326" t="s">
        <v>19654</v>
      </c>
      <c r="C66" s="1327" t="s">
        <v>759</v>
      </c>
      <c r="D66" s="1321"/>
      <c r="E66" s="1322"/>
      <c r="F66" s="1323">
        <v>35</v>
      </c>
      <c r="G66" s="1324"/>
      <c r="H66" s="1342"/>
    </row>
    <row r="67" spans="1:8" ht="17.25">
      <c r="A67" s="1343" t="s">
        <v>19656</v>
      </c>
      <c r="B67" s="1344" t="s">
        <v>19654</v>
      </c>
      <c r="C67" s="1345" t="s">
        <v>50</v>
      </c>
      <c r="D67" s="1346"/>
      <c r="E67" s="1347"/>
      <c r="F67" s="1348">
        <v>45</v>
      </c>
      <c r="G67" s="1349"/>
      <c r="H67" s="481"/>
    </row>
    <row r="68" spans="1:8" ht="18" thickBot="1">
      <c r="A68" s="1350" t="s">
        <v>19657</v>
      </c>
      <c r="B68" s="1351"/>
      <c r="C68" s="1239" t="s">
        <v>50</v>
      </c>
      <c r="D68" s="1352"/>
      <c r="E68" s="1353"/>
      <c r="F68" s="1354">
        <v>12</v>
      </c>
      <c r="G68" s="1355"/>
      <c r="H68" s="262"/>
    </row>
    <row r="69" spans="1:8" ht="18.75" thickBot="1">
      <c r="A69" s="2398" t="s">
        <v>19658</v>
      </c>
      <c r="B69" s="2399"/>
      <c r="C69" s="2399"/>
      <c r="D69" s="2399"/>
      <c r="E69" s="2399"/>
      <c r="F69" s="2399"/>
      <c r="G69" s="2400"/>
      <c r="H69" s="262"/>
    </row>
    <row r="70" spans="1:8" ht="17.25">
      <c r="A70" s="1319" t="s">
        <v>19659</v>
      </c>
      <c r="B70" s="1320" t="s">
        <v>19641</v>
      </c>
      <c r="C70" s="1239" t="s">
        <v>759</v>
      </c>
      <c r="D70" s="1321"/>
      <c r="E70" s="1322"/>
      <c r="F70" s="1323">
        <v>60</v>
      </c>
      <c r="G70" s="1324"/>
      <c r="H70" s="262"/>
    </row>
    <row r="71" spans="1:8" ht="18" thickBot="1">
      <c r="A71" s="1325" t="s">
        <v>19660</v>
      </c>
      <c r="B71" s="1326" t="s">
        <v>19643</v>
      </c>
      <c r="C71" s="1327" t="s">
        <v>50</v>
      </c>
      <c r="D71" s="1321"/>
      <c r="E71" s="1322"/>
      <c r="F71" s="1323">
        <v>55</v>
      </c>
      <c r="G71" s="1324"/>
      <c r="H71" s="262"/>
    </row>
    <row r="72" spans="1:8" ht="18.75" thickBot="1">
      <c r="A72" s="2398" t="s">
        <v>19661</v>
      </c>
      <c r="B72" s="2399"/>
      <c r="C72" s="2399"/>
      <c r="D72" s="2399"/>
      <c r="E72" s="2399"/>
      <c r="F72" s="2399"/>
      <c r="G72" s="2400"/>
      <c r="H72" s="262"/>
    </row>
    <row r="73" spans="1:8" ht="18" thickBot="1">
      <c r="A73" s="1356" t="s">
        <v>19662</v>
      </c>
      <c r="B73" s="262"/>
      <c r="C73" s="1357" t="s">
        <v>1004</v>
      </c>
      <c r="D73" s="1358">
        <v>182</v>
      </c>
      <c r="E73" s="1359">
        <v>203</v>
      </c>
      <c r="F73" s="1359">
        <v>210</v>
      </c>
      <c r="G73" s="1360">
        <v>230.99999999999997</v>
      </c>
      <c r="H73" s="2392"/>
    </row>
    <row r="74" spans="1:8" ht="33" customHeight="1" thickBot="1">
      <c r="A74" s="2393" t="s">
        <v>19663</v>
      </c>
      <c r="B74" s="2394"/>
      <c r="C74" s="2394"/>
      <c r="D74" s="2394"/>
      <c r="E74" s="2394"/>
      <c r="F74" s="2394"/>
      <c r="G74" s="2395"/>
      <c r="H74" s="2392"/>
    </row>
    <row r="75" spans="1:8" ht="18" thickBot="1">
      <c r="A75" s="1361" t="s">
        <v>19664</v>
      </c>
      <c r="B75" s="870"/>
      <c r="C75" s="1357" t="s">
        <v>1004</v>
      </c>
      <c r="D75" s="1362">
        <v>182</v>
      </c>
      <c r="E75" s="1363">
        <v>203</v>
      </c>
      <c r="F75" s="1363">
        <v>210</v>
      </c>
      <c r="G75" s="1364">
        <v>230.99999999999997</v>
      </c>
      <c r="H75" s="262"/>
    </row>
    <row r="76" spans="1:8" ht="40.5">
      <c r="A76" s="2411" t="s">
        <v>19665</v>
      </c>
      <c r="B76" s="2414" t="s">
        <v>19666</v>
      </c>
      <c r="C76" s="2415"/>
      <c r="D76" s="1365" t="s">
        <v>19667</v>
      </c>
      <c r="E76" s="1365" t="s">
        <v>19668</v>
      </c>
      <c r="F76" s="1366" t="s">
        <v>19669</v>
      </c>
      <c r="G76" s="1367"/>
      <c r="H76" s="262"/>
    </row>
    <row r="77" spans="1:8" ht="40.5">
      <c r="A77" s="2412"/>
      <c r="B77" s="1368" t="s">
        <v>19670</v>
      </c>
      <c r="C77" s="481"/>
      <c r="D77" s="1369">
        <v>20</v>
      </c>
      <c r="E77" s="1370">
        <v>22</v>
      </c>
      <c r="F77" s="1370">
        <v>25</v>
      </c>
      <c r="G77" s="1371"/>
      <c r="H77" s="262"/>
    </row>
    <row r="78" spans="1:8" ht="27">
      <c r="A78" s="2412"/>
      <c r="B78" s="1368" t="s">
        <v>19671</v>
      </c>
      <c r="C78" s="281" t="s">
        <v>50</v>
      </c>
      <c r="D78" s="1299" t="s">
        <v>456</v>
      </c>
      <c r="E78" s="1372">
        <v>22</v>
      </c>
      <c r="F78" s="1372" t="s">
        <v>456</v>
      </c>
      <c r="G78" s="1373"/>
      <c r="H78" s="262"/>
    </row>
    <row r="79" spans="1:8" ht="18" thickBot="1">
      <c r="A79" s="2413"/>
      <c r="B79" s="1374" t="s">
        <v>19672</v>
      </c>
      <c r="C79" s="880"/>
      <c r="D79" s="1375">
        <v>20</v>
      </c>
      <c r="E79" s="1376">
        <v>22</v>
      </c>
      <c r="F79" s="1376">
        <v>25</v>
      </c>
      <c r="G79" s="1377"/>
      <c r="H79" s="262"/>
    </row>
    <row r="80" spans="1:8" ht="18" thickBot="1">
      <c r="A80" s="1378" t="s">
        <v>19673</v>
      </c>
      <c r="B80" s="1379"/>
      <c r="C80" s="499"/>
      <c r="D80" s="1331"/>
      <c r="E80" s="1331"/>
      <c r="F80" s="1331"/>
      <c r="G80" s="1333"/>
      <c r="H80" s="262"/>
    </row>
    <row r="81" spans="1:8" ht="17.25">
      <c r="A81" s="1380" t="s">
        <v>19674</v>
      </c>
      <c r="B81" s="1381"/>
      <c r="C81" s="1294" t="s">
        <v>1004</v>
      </c>
      <c r="D81" s="1382">
        <v>364</v>
      </c>
      <c r="E81" s="1383">
        <v>406</v>
      </c>
      <c r="F81" s="1383">
        <v>420</v>
      </c>
      <c r="G81" s="1384">
        <v>461.99999999999994</v>
      </c>
      <c r="H81" s="262"/>
    </row>
    <row r="82" spans="1:8" ht="18" thickBot="1">
      <c r="A82" s="1385" t="s">
        <v>19675</v>
      </c>
      <c r="B82" s="1070"/>
      <c r="C82" s="1386" t="s">
        <v>1004</v>
      </c>
      <c r="D82" s="1387">
        <v>182</v>
      </c>
      <c r="E82" s="1388">
        <v>203</v>
      </c>
      <c r="F82" s="1388">
        <v>210</v>
      </c>
      <c r="G82" s="1389">
        <v>230.99999999999997</v>
      </c>
      <c r="H82" s="1390"/>
    </row>
    <row r="83" spans="1:8" ht="18.75" thickBot="1">
      <c r="A83" s="2398" t="s">
        <v>19676</v>
      </c>
      <c r="B83" s="2399"/>
      <c r="C83" s="2399"/>
      <c r="D83" s="2399"/>
      <c r="E83" s="2399"/>
      <c r="F83" s="2399"/>
      <c r="G83" s="2400"/>
      <c r="H83" s="262"/>
    </row>
    <row r="84" spans="1:8" ht="15.75">
      <c r="A84" s="1391" t="s">
        <v>19677</v>
      </c>
      <c r="B84" s="1392" t="s">
        <v>19678</v>
      </c>
      <c r="C84" s="2401" t="s">
        <v>50</v>
      </c>
      <c r="D84" s="1393"/>
      <c r="E84" s="1394"/>
      <c r="F84" s="1395">
        <v>25</v>
      </c>
      <c r="G84" s="1396"/>
      <c r="H84" s="262"/>
    </row>
    <row r="85" spans="1:8" ht="15.75">
      <c r="A85" s="1397" t="s">
        <v>19679</v>
      </c>
      <c r="B85" s="1392" t="s">
        <v>19680</v>
      </c>
      <c r="C85" s="2402"/>
      <c r="D85" s="994"/>
      <c r="E85" s="1398"/>
      <c r="F85" s="1399">
        <v>35</v>
      </c>
      <c r="G85" s="1400"/>
      <c r="H85" s="262"/>
    </row>
    <row r="86" spans="1:8" ht="16.5" thickBot="1">
      <c r="A86" s="1401" t="s">
        <v>19681</v>
      </c>
      <c r="B86" s="1402" t="s">
        <v>19682</v>
      </c>
      <c r="C86" s="2403"/>
      <c r="D86" s="1277"/>
      <c r="E86" s="1403"/>
      <c r="F86" s="1404">
        <v>40</v>
      </c>
      <c r="G86" s="1405"/>
      <c r="H86" s="262"/>
    </row>
    <row r="87" spans="1:8" ht="15.75" thickBot="1">
      <c r="A87" s="1406" t="s">
        <v>19683</v>
      </c>
      <c r="B87" s="1407"/>
      <c r="C87" s="1407"/>
      <c r="D87" s="1407"/>
      <c r="E87" s="1407"/>
      <c r="F87" s="1407"/>
      <c r="G87" s="1408"/>
      <c r="H87" s="262"/>
    </row>
    <row r="88" spans="1:8">
      <c r="A88" s="2404" t="s">
        <v>19684</v>
      </c>
      <c r="B88" s="2405"/>
      <c r="C88" s="1294" t="s">
        <v>1004</v>
      </c>
      <c r="D88" s="1011">
        <f>D46*1.2</f>
        <v>156</v>
      </c>
      <c r="E88" s="1409">
        <f>E46*1.2</f>
        <v>174</v>
      </c>
      <c r="F88" s="1410">
        <f>F46*1.2</f>
        <v>180</v>
      </c>
      <c r="G88" s="1411">
        <f>G46*1.2</f>
        <v>198</v>
      </c>
      <c r="H88" s="262"/>
    </row>
    <row r="89" spans="1:8" ht="27" customHeight="1">
      <c r="A89" s="2406" t="s">
        <v>19685</v>
      </c>
      <c r="B89" s="2407"/>
      <c r="C89" s="2407"/>
      <c r="D89" s="2407"/>
      <c r="E89" s="2407"/>
      <c r="F89" s="2407"/>
      <c r="G89" s="2408"/>
      <c r="H89" s="262"/>
    </row>
    <row r="90" spans="1:8">
      <c r="A90" s="1350" t="s">
        <v>19686</v>
      </c>
      <c r="B90" s="1412"/>
      <c r="C90" s="1239" t="s">
        <v>1004</v>
      </c>
      <c r="D90" s="1002">
        <f>D46*1.4</f>
        <v>182</v>
      </c>
      <c r="E90" s="1413">
        <f>E46*1.4</f>
        <v>203</v>
      </c>
      <c r="F90" s="1414">
        <f>F46*1.4</f>
        <v>210</v>
      </c>
      <c r="G90" s="1415">
        <f>G46*1.4</f>
        <v>230.99999999999997</v>
      </c>
      <c r="H90" s="262"/>
    </row>
    <row r="91" spans="1:8">
      <c r="A91" s="1416" t="s">
        <v>19687</v>
      </c>
      <c r="B91" s="1417"/>
      <c r="C91" s="1239" t="s">
        <v>1004</v>
      </c>
      <c r="D91" s="1418">
        <f>D90</f>
        <v>182</v>
      </c>
      <c r="E91" s="1419">
        <f>E90</f>
        <v>203</v>
      </c>
      <c r="F91" s="1418">
        <f>F90</f>
        <v>210</v>
      </c>
      <c r="G91" s="1419">
        <f>G90</f>
        <v>230.99999999999997</v>
      </c>
      <c r="H91" s="262"/>
    </row>
    <row r="92" spans="1:8">
      <c r="A92" s="1350" t="s">
        <v>19688</v>
      </c>
      <c r="B92" s="1412"/>
      <c r="C92" s="1002" t="s">
        <v>50</v>
      </c>
      <c r="D92" s="1420"/>
      <c r="E92" s="2409">
        <v>25</v>
      </c>
      <c r="F92" s="2409"/>
      <c r="G92" s="1421"/>
      <c r="H92" s="262"/>
    </row>
    <row r="93" spans="1:8">
      <c r="A93" s="1350" t="s">
        <v>19689</v>
      </c>
      <c r="B93" s="1412" t="s">
        <v>19690</v>
      </c>
      <c r="C93" s="1239" t="s">
        <v>759</v>
      </c>
      <c r="D93" s="1422">
        <v>14</v>
      </c>
      <c r="E93" s="1423"/>
      <c r="F93" s="1423"/>
      <c r="G93" s="1424"/>
      <c r="H93" s="262"/>
    </row>
    <row r="94" spans="1:8">
      <c r="A94" s="1350" t="s">
        <v>19512</v>
      </c>
      <c r="B94" s="1412" t="s">
        <v>19691</v>
      </c>
      <c r="C94" s="1239" t="s">
        <v>759</v>
      </c>
      <c r="D94" s="1002">
        <f>110*0.15</f>
        <v>16.5</v>
      </c>
      <c r="E94" s="1425">
        <f>120*0.15</f>
        <v>18</v>
      </c>
      <c r="F94" s="1002">
        <f>130*0.15</f>
        <v>19.5</v>
      </c>
      <c r="G94" s="1425">
        <f>140*0.15</f>
        <v>21</v>
      </c>
      <c r="H94" s="262"/>
    </row>
    <row r="95" spans="1:8">
      <c r="A95" s="1350" t="s">
        <v>19692</v>
      </c>
      <c r="B95" s="1412" t="s">
        <v>19691</v>
      </c>
      <c r="C95" s="1239" t="s">
        <v>759</v>
      </c>
      <c r="D95" s="1426">
        <v>30</v>
      </c>
      <c r="E95" s="1427">
        <f>D95*1.12</f>
        <v>33.6</v>
      </c>
      <c r="F95" s="1428">
        <f>D95*1.15</f>
        <v>34.5</v>
      </c>
      <c r="G95" s="1429">
        <f>E95*1.15</f>
        <v>38.64</v>
      </c>
      <c r="H95" s="262"/>
    </row>
    <row r="96" spans="1:8" ht="15.75" thickBot="1">
      <c r="A96" s="1430" t="s">
        <v>19693</v>
      </c>
      <c r="B96" s="1431" t="s">
        <v>19691</v>
      </c>
      <c r="C96" s="1432" t="s">
        <v>759</v>
      </c>
      <c r="D96" s="1433">
        <f>283*0.0795</f>
        <v>22.4985</v>
      </c>
      <c r="E96" s="1434">
        <f>310*0.0795</f>
        <v>24.645</v>
      </c>
      <c r="F96" s="1277"/>
      <c r="G96" s="1405"/>
      <c r="H96" s="262"/>
    </row>
    <row r="97" spans="1:8">
      <c r="A97" s="1435"/>
      <c r="B97" s="1435"/>
      <c r="C97" s="281"/>
      <c r="D97" s="282"/>
      <c r="E97" s="282"/>
      <c r="F97" s="282"/>
      <c r="G97" s="282"/>
      <c r="H97" s="262"/>
    </row>
    <row r="98" spans="1:8">
      <c r="A98" s="2410" t="s">
        <v>19694</v>
      </c>
      <c r="B98" s="2410"/>
      <c r="C98" s="1289"/>
      <c r="D98" s="483"/>
      <c r="E98" s="483"/>
      <c r="F98" s="483"/>
      <c r="G98" s="483"/>
      <c r="H98" s="262"/>
    </row>
    <row r="99" spans="1:8">
      <c r="A99" s="1283" t="s">
        <v>19612</v>
      </c>
      <c r="B99" s="1283"/>
      <c r="C99" s="1284"/>
      <c r="D99" s="1285"/>
      <c r="E99" s="1286"/>
      <c r="F99" s="1286"/>
      <c r="G99" s="1286"/>
      <c r="H99" s="262"/>
    </row>
    <row r="100" spans="1:8">
      <c r="A100" s="1283" t="s">
        <v>19613</v>
      </c>
      <c r="B100" s="1283"/>
      <c r="C100" s="1284"/>
      <c r="D100" s="1285"/>
      <c r="E100" s="1286"/>
      <c r="F100" s="1286"/>
      <c r="G100" s="1286"/>
      <c r="H100" s="262"/>
    </row>
    <row r="101" spans="1:8">
      <c r="A101" s="1287" t="s">
        <v>19615</v>
      </c>
      <c r="B101" s="1287"/>
      <c r="C101" s="1285"/>
      <c r="D101" s="1286"/>
      <c r="E101" s="1286"/>
      <c r="F101" s="1286"/>
      <c r="G101" s="262"/>
      <c r="H101" s="262"/>
    </row>
    <row r="102" spans="1:8">
      <c r="A102" s="282" t="s">
        <v>19695</v>
      </c>
      <c r="B102" s="1287"/>
      <c r="C102" s="1285"/>
      <c r="D102" s="1286"/>
      <c r="E102" s="1286"/>
      <c r="F102" s="1286"/>
      <c r="G102" s="262"/>
      <c r="H102" s="262"/>
    </row>
    <row r="103" spans="1:8">
      <c r="A103" s="282" t="s">
        <v>19618</v>
      </c>
      <c r="B103" s="1287"/>
      <c r="C103" s="1285"/>
      <c r="D103" s="1286"/>
      <c r="E103" s="1286"/>
      <c r="F103" s="1286"/>
      <c r="G103" s="262"/>
      <c r="H103" s="262"/>
    </row>
    <row r="104" spans="1:8">
      <c r="A104" s="282"/>
      <c r="B104" s="282"/>
      <c r="C104" s="1287"/>
      <c r="D104" s="1285"/>
      <c r="E104" s="1286"/>
      <c r="F104" s="1286"/>
      <c r="G104" s="1286"/>
      <c r="H104" s="262"/>
    </row>
    <row r="105" spans="1:8">
      <c r="A105" s="1283" t="s">
        <v>19696</v>
      </c>
      <c r="B105" s="1283"/>
      <c r="C105" s="1284"/>
      <c r="D105" s="1285"/>
      <c r="E105" s="1286"/>
      <c r="F105" s="1286"/>
      <c r="G105" s="1286"/>
      <c r="H105" s="262"/>
    </row>
    <row r="106" spans="1:8">
      <c r="A106" s="1288" t="s">
        <v>19697</v>
      </c>
      <c r="B106" s="1288"/>
      <c r="C106" s="1289"/>
      <c r="D106" s="483"/>
      <c r="E106" s="483"/>
      <c r="F106" s="483"/>
      <c r="G106" s="483"/>
      <c r="H106" s="262"/>
    </row>
    <row r="107" spans="1:8">
      <c r="A107" s="2396" t="s">
        <v>19698</v>
      </c>
      <c r="B107" s="2396"/>
      <c r="C107" s="2396"/>
      <c r="D107" s="2396"/>
      <c r="E107" s="2396"/>
      <c r="F107" s="2396"/>
      <c r="G107" s="2396"/>
      <c r="H107" s="262"/>
    </row>
    <row r="108" spans="1:8">
      <c r="A108" s="262"/>
      <c r="B108" s="262"/>
      <c r="C108" s="262"/>
      <c r="D108" s="262"/>
      <c r="E108" s="262"/>
      <c r="F108" s="262"/>
      <c r="G108" s="262"/>
      <c r="H108" s="262"/>
    </row>
    <row r="109" spans="1:8">
      <c r="A109" s="1436" t="s">
        <v>19699</v>
      </c>
      <c r="B109" s="1436"/>
      <c r="C109" s="1289"/>
      <c r="D109" s="483"/>
      <c r="E109" s="483"/>
      <c r="F109" s="483"/>
      <c r="G109" s="483"/>
      <c r="H109" s="262"/>
    </row>
    <row r="110" spans="1:8" ht="16.5">
      <c r="A110" s="2397" t="s">
        <v>19700</v>
      </c>
      <c r="B110" s="2397"/>
      <c r="C110" s="2397"/>
      <c r="D110" s="2397"/>
      <c r="E110" s="2397"/>
      <c r="F110" s="2397"/>
      <c r="G110" s="2397"/>
      <c r="H110" s="262"/>
    </row>
    <row r="111" spans="1:8">
      <c r="A111" s="262"/>
      <c r="B111" s="1438" t="s">
        <v>19701</v>
      </c>
      <c r="C111" s="1437"/>
      <c r="D111" s="1437"/>
      <c r="E111" s="1437"/>
      <c r="F111" s="1437"/>
      <c r="G111" s="1437"/>
      <c r="H111" s="262"/>
    </row>
    <row r="112" spans="1:8">
      <c r="A112" s="262"/>
      <c r="B112" s="1439" t="s">
        <v>19702</v>
      </c>
      <c r="C112" s="1437"/>
      <c r="D112" s="1437"/>
      <c r="E112" s="1437"/>
      <c r="F112" s="1437"/>
      <c r="G112" s="1437"/>
      <c r="H112" s="262"/>
    </row>
    <row r="113" spans="1:8">
      <c r="A113" s="262"/>
      <c r="B113" s="262"/>
      <c r="C113" s="497"/>
      <c r="D113" s="262"/>
      <c r="E113" s="262"/>
      <c r="F113" s="262"/>
      <c r="G113" s="262"/>
      <c r="H113" s="262"/>
    </row>
  </sheetData>
  <mergeCells count="40">
    <mergeCell ref="A26:C26"/>
    <mergeCell ref="A1:F1"/>
    <mergeCell ref="A3:G3"/>
    <mergeCell ref="A4:A5"/>
    <mergeCell ref="B4:B5"/>
    <mergeCell ref="C4:C5"/>
    <mergeCell ref="D4:D5"/>
    <mergeCell ref="E4:G4"/>
    <mergeCell ref="A6:G6"/>
    <mergeCell ref="A12:G12"/>
    <mergeCell ref="E15:G15"/>
    <mergeCell ref="E17:G17"/>
    <mergeCell ref="A19:G19"/>
    <mergeCell ref="A54:G54"/>
    <mergeCell ref="A55:G55"/>
    <mergeCell ref="A69:G69"/>
    <mergeCell ref="A72:G72"/>
    <mergeCell ref="A32:G32"/>
    <mergeCell ref="A36:G36"/>
    <mergeCell ref="A39:G39"/>
    <mergeCell ref="A43:B44"/>
    <mergeCell ref="C43:C44"/>
    <mergeCell ref="E43:E44"/>
    <mergeCell ref="A45:G45"/>
    <mergeCell ref="A46:B46"/>
    <mergeCell ref="A47:B47"/>
    <mergeCell ref="A50:G50"/>
    <mergeCell ref="A51:G51"/>
    <mergeCell ref="H73:H74"/>
    <mergeCell ref="A74:G74"/>
    <mergeCell ref="A107:G107"/>
    <mergeCell ref="A110:G110"/>
    <mergeCell ref="A83:G83"/>
    <mergeCell ref="C84:C86"/>
    <mergeCell ref="A88:B88"/>
    <mergeCell ref="A89:G89"/>
    <mergeCell ref="E92:F92"/>
    <mergeCell ref="A98:B98"/>
    <mergeCell ref="A76:A79"/>
    <mergeCell ref="B76:C76"/>
  </mergeCells>
  <hyperlinks>
    <hyperlink ref="I4" location="'фасад(P)'!A1" display="Фасад(Р)"/>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AG115"/>
  <sheetViews>
    <sheetView workbookViewId="0">
      <selection sqref="A1:AG1"/>
    </sheetView>
  </sheetViews>
  <sheetFormatPr defaultRowHeight="15"/>
  <cols>
    <col min="2" max="2" width="24" customWidth="1"/>
  </cols>
  <sheetData>
    <row r="1" spans="1:33" ht="19.5">
      <c r="A1" s="2483" t="s">
        <v>19704</v>
      </c>
      <c r="B1" s="2484"/>
      <c r="C1" s="2484"/>
      <c r="D1" s="2484"/>
      <c r="E1" s="2484"/>
      <c r="F1" s="2484"/>
      <c r="G1" s="2484"/>
      <c r="H1" s="2484"/>
      <c r="I1" s="2484"/>
      <c r="J1" s="2484"/>
      <c r="K1" s="2484"/>
      <c r="L1" s="2484"/>
      <c r="M1" s="2484"/>
      <c r="N1" s="2484"/>
      <c r="O1" s="2484"/>
      <c r="P1" s="2484"/>
      <c r="Q1" s="2484"/>
      <c r="R1" s="2484"/>
      <c r="S1" s="2484"/>
      <c r="T1" s="2484"/>
      <c r="U1" s="2484"/>
      <c r="V1" s="2484"/>
      <c r="W1" s="2484"/>
      <c r="X1" s="2484"/>
      <c r="Y1" s="2484"/>
      <c r="Z1" s="2484"/>
      <c r="AA1" s="2484"/>
      <c r="AB1" s="2484"/>
      <c r="AC1" s="2484"/>
      <c r="AD1" s="2484"/>
      <c r="AE1" s="2484"/>
      <c r="AF1" s="2484"/>
      <c r="AG1" s="2484"/>
    </row>
    <row r="2" spans="1:33" ht="23.25" thickBot="1">
      <c r="A2" s="2485" t="s">
        <v>1040</v>
      </c>
      <c r="B2" s="2486"/>
      <c r="C2" s="2486"/>
      <c r="D2" s="2486"/>
      <c r="E2" s="2486"/>
      <c r="F2" s="2486"/>
      <c r="G2" s="2486"/>
      <c r="H2" s="2486"/>
      <c r="J2" s="1919" t="s">
        <v>20399</v>
      </c>
    </row>
    <row r="3" spans="1:33" ht="15.75">
      <c r="A3" s="522" t="s">
        <v>1041</v>
      </c>
      <c r="B3" s="523" t="s">
        <v>1042</v>
      </c>
      <c r="C3" s="2487" t="s">
        <v>1043</v>
      </c>
      <c r="D3" s="2488"/>
      <c r="E3" s="2488"/>
      <c r="F3" s="2488"/>
      <c r="G3" s="2488"/>
      <c r="H3" s="2489"/>
      <c r="I3" s="524"/>
      <c r="J3" s="524"/>
      <c r="K3" s="524"/>
      <c r="L3" s="524"/>
      <c r="M3" s="524"/>
      <c r="N3" s="524"/>
      <c r="O3" s="524"/>
      <c r="P3" s="524"/>
      <c r="Q3" s="524"/>
      <c r="R3" s="524"/>
      <c r="S3" s="524"/>
      <c r="T3" s="524"/>
      <c r="U3" s="524"/>
      <c r="V3" s="524"/>
      <c r="W3" s="524"/>
      <c r="X3" s="524"/>
      <c r="Y3" s="524"/>
      <c r="Z3" s="524"/>
      <c r="AA3" s="524"/>
      <c r="AB3" s="524"/>
      <c r="AC3" s="524"/>
      <c r="AD3" s="524"/>
      <c r="AE3" s="524"/>
      <c r="AF3" s="524"/>
      <c r="AG3" s="524"/>
    </row>
    <row r="4" spans="1:33" ht="15.75">
      <c r="A4" s="525">
        <v>4548</v>
      </c>
      <c r="B4" s="526" t="s">
        <v>1044</v>
      </c>
      <c r="C4" s="2490">
        <v>100</v>
      </c>
      <c r="D4" s="2491"/>
      <c r="E4" s="2491"/>
      <c r="F4" s="2491"/>
      <c r="G4" s="2491"/>
      <c r="H4" s="2492"/>
      <c r="I4" s="524"/>
      <c r="J4" s="524"/>
      <c r="K4" s="524"/>
      <c r="L4" s="524"/>
      <c r="M4" s="524"/>
      <c r="N4" s="524"/>
      <c r="O4" s="524"/>
      <c r="P4" s="524"/>
      <c r="Q4" s="524"/>
      <c r="R4" s="524"/>
      <c r="S4" s="524"/>
      <c r="T4" s="524"/>
      <c r="U4" s="524"/>
      <c r="V4" s="524"/>
      <c r="W4" s="524"/>
      <c r="X4" s="524"/>
      <c r="Y4" s="524"/>
      <c r="Z4" s="524"/>
      <c r="AA4" s="524"/>
      <c r="AB4" s="524"/>
      <c r="AC4" s="524"/>
      <c r="AD4" s="524"/>
      <c r="AE4" s="524"/>
      <c r="AF4" s="524"/>
      <c r="AG4" s="524"/>
    </row>
    <row r="5" spans="1:33" ht="15.75">
      <c r="A5" s="525">
        <v>3362</v>
      </c>
      <c r="B5" s="526" t="s">
        <v>1045</v>
      </c>
      <c r="C5" s="2493"/>
      <c r="D5" s="2494"/>
      <c r="E5" s="2494"/>
      <c r="F5" s="2494"/>
      <c r="G5" s="2494"/>
      <c r="H5" s="2495"/>
      <c r="I5" s="524"/>
      <c r="J5" s="524"/>
      <c r="K5" s="524"/>
      <c r="L5" s="524"/>
      <c r="M5" s="524"/>
      <c r="N5" s="524"/>
      <c r="O5" s="524"/>
      <c r="P5" s="524"/>
      <c r="Q5" s="524"/>
      <c r="R5" s="524"/>
      <c r="S5" s="524"/>
      <c r="T5" s="524"/>
      <c r="U5" s="524"/>
      <c r="V5" s="524"/>
      <c r="W5" s="524"/>
      <c r="X5" s="524"/>
      <c r="Y5" s="524"/>
      <c r="Z5" s="524"/>
      <c r="AA5" s="524"/>
      <c r="AB5" s="524"/>
      <c r="AC5" s="524"/>
      <c r="AD5" s="524"/>
      <c r="AE5" s="524"/>
      <c r="AF5" s="524"/>
      <c r="AG5" s="524"/>
    </row>
    <row r="6" spans="1:33" ht="15.75">
      <c r="A6" s="525">
        <v>7498</v>
      </c>
      <c r="B6" s="526" t="s">
        <v>1046</v>
      </c>
      <c r="C6" s="2493"/>
      <c r="D6" s="2494"/>
      <c r="E6" s="2494"/>
      <c r="F6" s="2494"/>
      <c r="G6" s="2494"/>
      <c r="H6" s="2495"/>
      <c r="I6" s="524"/>
      <c r="J6" s="524"/>
      <c r="K6" s="524"/>
      <c r="L6" s="524"/>
      <c r="M6" s="524"/>
      <c r="N6" s="524"/>
      <c r="O6" s="524"/>
      <c r="P6" s="524"/>
      <c r="Q6" s="524"/>
      <c r="R6" s="524"/>
      <c r="S6" s="524"/>
      <c r="T6" s="524"/>
      <c r="U6" s="524"/>
      <c r="V6" s="524"/>
      <c r="W6" s="524"/>
      <c r="X6" s="524"/>
      <c r="Y6" s="524"/>
      <c r="Z6" s="524"/>
      <c r="AA6" s="524"/>
      <c r="AB6" s="524"/>
      <c r="AC6" s="524"/>
      <c r="AD6" s="524"/>
      <c r="AE6" s="524"/>
      <c r="AF6" s="524"/>
      <c r="AG6" s="524"/>
    </row>
    <row r="7" spans="1:33" ht="15.75">
      <c r="A7" s="525">
        <v>5320</v>
      </c>
      <c r="B7" s="526" t="s">
        <v>1047</v>
      </c>
      <c r="C7" s="2493"/>
      <c r="D7" s="2494"/>
      <c r="E7" s="2494"/>
      <c r="F7" s="2494"/>
      <c r="G7" s="2494"/>
      <c r="H7" s="2495"/>
      <c r="I7" s="524"/>
      <c r="J7" s="524"/>
      <c r="K7" s="524"/>
      <c r="L7" s="524"/>
      <c r="M7" s="524"/>
      <c r="N7" s="524"/>
      <c r="O7" s="524"/>
      <c r="P7" s="524"/>
      <c r="Q7" s="524"/>
      <c r="R7" s="524"/>
      <c r="S7" s="524"/>
      <c r="T7" s="524"/>
      <c r="U7" s="524"/>
      <c r="V7" s="524"/>
      <c r="W7" s="524"/>
      <c r="X7" s="524"/>
      <c r="Y7" s="524"/>
      <c r="Z7" s="524"/>
      <c r="AA7" s="524"/>
      <c r="AB7" s="524"/>
      <c r="AC7" s="524"/>
      <c r="AD7" s="524"/>
      <c r="AE7" s="524"/>
      <c r="AF7" s="524"/>
      <c r="AG7" s="524"/>
    </row>
    <row r="8" spans="1:33" ht="15.75">
      <c r="A8" s="525">
        <v>1982</v>
      </c>
      <c r="B8" s="526" t="s">
        <v>1048</v>
      </c>
      <c r="C8" s="2493"/>
      <c r="D8" s="2494"/>
      <c r="E8" s="2494"/>
      <c r="F8" s="2494"/>
      <c r="G8" s="2494"/>
      <c r="H8" s="2495"/>
      <c r="I8" s="524"/>
      <c r="J8" s="524"/>
      <c r="K8" s="524"/>
      <c r="L8" s="524"/>
      <c r="M8" s="524"/>
      <c r="N8" s="524"/>
      <c r="O8" s="524"/>
      <c r="P8" s="524"/>
      <c r="Q8" s="524"/>
      <c r="R8" s="524"/>
      <c r="S8" s="524"/>
      <c r="T8" s="524"/>
      <c r="U8" s="524"/>
      <c r="V8" s="524"/>
      <c r="W8" s="524"/>
      <c r="X8" s="524"/>
      <c r="Y8" s="524"/>
      <c r="Z8" s="524"/>
      <c r="AA8" s="524"/>
      <c r="AB8" s="524"/>
      <c r="AC8" s="524"/>
      <c r="AD8" s="524"/>
      <c r="AE8" s="524"/>
      <c r="AF8" s="524"/>
      <c r="AG8" s="524"/>
    </row>
    <row r="9" spans="1:33" ht="15.75">
      <c r="A9" s="525">
        <v>9133</v>
      </c>
      <c r="B9" s="526" t="s">
        <v>1049</v>
      </c>
      <c r="C9" s="2493"/>
      <c r="D9" s="2494"/>
      <c r="E9" s="2494"/>
      <c r="F9" s="2494"/>
      <c r="G9" s="2494"/>
      <c r="H9" s="2495"/>
      <c r="I9" s="524"/>
      <c r="J9" s="524"/>
      <c r="K9" s="524"/>
      <c r="L9" s="524"/>
      <c r="M9" s="524"/>
      <c r="N9" s="524"/>
      <c r="O9" s="524"/>
      <c r="P9" s="524"/>
      <c r="Q9" s="524"/>
      <c r="R9" s="524"/>
      <c r="S9" s="524"/>
      <c r="T9" s="524"/>
      <c r="U9" s="524"/>
      <c r="V9" s="524"/>
      <c r="W9" s="524"/>
      <c r="X9" s="524"/>
      <c r="Y9" s="524"/>
      <c r="Z9" s="524"/>
      <c r="AA9" s="524"/>
      <c r="AB9" s="524"/>
      <c r="AC9" s="524"/>
      <c r="AD9" s="524"/>
      <c r="AE9" s="524"/>
      <c r="AF9" s="524"/>
      <c r="AG9" s="524"/>
    </row>
    <row r="10" spans="1:33" ht="15.75">
      <c r="A10" s="525">
        <v>6300</v>
      </c>
      <c r="B10" s="526" t="s">
        <v>1050</v>
      </c>
      <c r="C10" s="2493"/>
      <c r="D10" s="2494"/>
      <c r="E10" s="2494"/>
      <c r="F10" s="2494"/>
      <c r="G10" s="2494"/>
      <c r="H10" s="2495"/>
      <c r="I10" s="524"/>
      <c r="J10" s="524"/>
      <c r="K10" s="524"/>
      <c r="L10" s="524"/>
      <c r="M10" s="524"/>
      <c r="N10" s="524"/>
      <c r="O10" s="524"/>
      <c r="P10" s="524"/>
      <c r="Q10" s="524"/>
      <c r="R10" s="524"/>
      <c r="S10" s="524"/>
      <c r="T10" s="524"/>
      <c r="U10" s="524"/>
      <c r="V10" s="524"/>
      <c r="W10" s="524"/>
      <c r="X10" s="524"/>
      <c r="Y10" s="524"/>
      <c r="Z10" s="524"/>
      <c r="AA10" s="524"/>
      <c r="AB10" s="524"/>
      <c r="AC10" s="524"/>
      <c r="AD10" s="524"/>
      <c r="AE10" s="524"/>
      <c r="AF10" s="524"/>
      <c r="AG10" s="524"/>
    </row>
    <row r="11" spans="1:33" ht="15.75">
      <c r="A11" s="525">
        <v>8412</v>
      </c>
      <c r="B11" s="526" t="s">
        <v>1051</v>
      </c>
      <c r="C11" s="2493"/>
      <c r="D11" s="2494"/>
      <c r="E11" s="2494"/>
      <c r="F11" s="2494"/>
      <c r="G11" s="2494"/>
      <c r="H11" s="2495"/>
      <c r="I11" s="524"/>
      <c r="J11" s="524"/>
      <c r="K11" s="524"/>
      <c r="L11" s="524"/>
      <c r="M11" s="524"/>
      <c r="N11" s="524"/>
      <c r="O11" s="524"/>
      <c r="P11" s="524"/>
      <c r="Q11" s="524"/>
      <c r="R11" s="524"/>
      <c r="S11" s="524"/>
      <c r="T11" s="524"/>
      <c r="U11" s="524"/>
      <c r="V11" s="524"/>
      <c r="W11" s="524"/>
      <c r="X11" s="524"/>
      <c r="Y11" s="524"/>
      <c r="Z11" s="524"/>
      <c r="AA11" s="524"/>
      <c r="AB11" s="524"/>
      <c r="AC11" s="524"/>
      <c r="AD11" s="524"/>
      <c r="AE11" s="524"/>
      <c r="AF11" s="524"/>
      <c r="AG11" s="524"/>
    </row>
    <row r="12" spans="1:33" ht="16.5" thickBot="1">
      <c r="A12" s="527">
        <v>3369</v>
      </c>
      <c r="B12" s="528" t="s">
        <v>1052</v>
      </c>
      <c r="C12" s="2496"/>
      <c r="D12" s="2497"/>
      <c r="E12" s="2497"/>
      <c r="F12" s="2497"/>
      <c r="G12" s="2497"/>
      <c r="H12" s="2498"/>
      <c r="I12" s="524"/>
      <c r="J12" s="524"/>
      <c r="K12" s="524"/>
      <c r="L12" s="524"/>
      <c r="M12" s="524"/>
      <c r="N12" s="524"/>
      <c r="O12" s="524"/>
      <c r="P12" s="524"/>
      <c r="Q12" s="524"/>
      <c r="R12" s="524"/>
      <c r="S12" s="524"/>
      <c r="T12" s="524"/>
      <c r="U12" s="524"/>
      <c r="V12" s="524"/>
      <c r="W12" s="524"/>
      <c r="X12" s="524"/>
      <c r="Y12" s="524"/>
      <c r="Z12" s="524"/>
      <c r="AA12" s="524"/>
      <c r="AB12" s="524"/>
      <c r="AC12" s="524"/>
      <c r="AD12" s="524"/>
      <c r="AE12" s="524"/>
      <c r="AF12" s="524"/>
      <c r="AG12" s="524"/>
    </row>
    <row r="13" spans="1:33" ht="19.5">
      <c r="A13" s="529"/>
      <c r="B13" s="524"/>
      <c r="C13" s="524"/>
      <c r="D13" s="524"/>
      <c r="E13" s="524"/>
      <c r="F13" s="524"/>
      <c r="G13" s="524"/>
      <c r="H13" s="524"/>
      <c r="I13" s="524"/>
      <c r="J13" s="524"/>
      <c r="K13" s="524"/>
      <c r="L13" s="524"/>
      <c r="M13" s="524"/>
      <c r="N13" s="524"/>
      <c r="O13" s="524"/>
      <c r="P13" s="524"/>
      <c r="Q13" s="524"/>
      <c r="R13" s="524"/>
      <c r="S13" s="524"/>
      <c r="T13" s="524"/>
      <c r="U13" s="524"/>
      <c r="V13" s="524"/>
      <c r="W13" s="524"/>
      <c r="X13" s="524"/>
      <c r="Y13" s="524"/>
      <c r="Z13" s="524"/>
      <c r="AA13" s="524"/>
      <c r="AB13" s="524"/>
      <c r="AC13" s="524"/>
      <c r="AD13" s="524"/>
      <c r="AE13" s="524"/>
      <c r="AF13" s="524"/>
      <c r="AG13" s="524"/>
    </row>
    <row r="14" spans="1:33" ht="20.25" thickBot="1">
      <c r="A14" s="2485" t="s">
        <v>19703</v>
      </c>
      <c r="B14" s="2499"/>
      <c r="C14" s="2499"/>
      <c r="D14" s="2499"/>
      <c r="E14" s="2499"/>
      <c r="F14" s="2499"/>
      <c r="G14" s="2499"/>
      <c r="H14" s="2499"/>
      <c r="I14" s="2499"/>
      <c r="J14" s="2499"/>
      <c r="K14" s="2499"/>
      <c r="L14" s="2499"/>
      <c r="M14" s="2499"/>
      <c r="N14" s="2499"/>
      <c r="O14" s="2499"/>
      <c r="P14" s="2499"/>
      <c r="Q14" s="2499"/>
      <c r="R14" s="2499"/>
      <c r="S14" s="2499"/>
      <c r="T14" s="2499"/>
      <c r="U14" s="2499"/>
      <c r="V14" s="2499"/>
      <c r="W14" s="2499"/>
      <c r="X14" s="2499"/>
      <c r="Y14" s="2499"/>
      <c r="Z14" s="2499"/>
      <c r="AA14" s="2499"/>
      <c r="AB14" s="2499"/>
      <c r="AC14" s="2499"/>
      <c r="AD14" s="2499"/>
      <c r="AE14" s="2499"/>
      <c r="AF14" s="2499"/>
      <c r="AG14" s="2499"/>
    </row>
    <row r="15" spans="1:33" ht="22.5">
      <c r="A15" s="522" t="s">
        <v>1041</v>
      </c>
      <c r="B15" s="523" t="s">
        <v>1042</v>
      </c>
      <c r="C15" s="530" t="s">
        <v>1053</v>
      </c>
      <c r="D15" s="530" t="s">
        <v>1054</v>
      </c>
      <c r="E15" s="530" t="s">
        <v>1055</v>
      </c>
      <c r="F15" s="530" t="s">
        <v>1056</v>
      </c>
      <c r="G15" s="530" t="s">
        <v>1057</v>
      </c>
      <c r="H15" s="531" t="s">
        <v>1058</v>
      </c>
      <c r="I15" s="532"/>
      <c r="J15" s="532"/>
      <c r="K15" s="532"/>
      <c r="L15" s="532"/>
      <c r="M15" s="532"/>
      <c r="N15" s="532"/>
      <c r="O15" s="532"/>
      <c r="P15" s="532"/>
      <c r="Q15" s="532"/>
      <c r="R15" s="532"/>
      <c r="S15" s="532"/>
      <c r="T15" s="532"/>
      <c r="U15" s="532"/>
      <c r="V15" s="532"/>
      <c r="W15" s="532"/>
      <c r="X15" s="532"/>
      <c r="Y15" s="532"/>
      <c r="Z15" s="532"/>
      <c r="AA15" s="532"/>
      <c r="AB15" s="532"/>
      <c r="AC15" s="532"/>
      <c r="AD15" s="532"/>
      <c r="AE15" s="532"/>
      <c r="AF15" s="532"/>
      <c r="AG15" s="532"/>
    </row>
    <row r="16" spans="1:33">
      <c r="A16" s="533" t="s">
        <v>1059</v>
      </c>
      <c r="B16" s="526" t="s">
        <v>347</v>
      </c>
      <c r="C16" s="2479">
        <v>55</v>
      </c>
      <c r="D16" s="2460">
        <f>C16+10</f>
        <v>65</v>
      </c>
      <c r="E16" s="2460">
        <f>C16+12</f>
        <v>67</v>
      </c>
      <c r="F16" s="2460">
        <f>C16+17</f>
        <v>72</v>
      </c>
      <c r="G16" s="2460">
        <f>C16+24</f>
        <v>79</v>
      </c>
      <c r="H16" s="2462">
        <f>C16+35</f>
        <v>90</v>
      </c>
      <c r="I16" s="532"/>
      <c r="J16" s="532"/>
      <c r="K16" s="532"/>
      <c r="L16" s="532"/>
      <c r="M16" s="532"/>
      <c r="N16" s="532"/>
      <c r="O16" s="532"/>
      <c r="P16" s="532"/>
      <c r="Q16" s="532"/>
      <c r="R16" s="532"/>
      <c r="S16" s="532"/>
      <c r="T16" s="532"/>
      <c r="U16" s="532"/>
      <c r="V16" s="532"/>
      <c r="W16" s="532"/>
      <c r="X16" s="532"/>
      <c r="Y16" s="532"/>
      <c r="Z16" s="532"/>
      <c r="AA16" s="532"/>
      <c r="AB16" s="532"/>
      <c r="AC16" s="532"/>
      <c r="AD16" s="532"/>
      <c r="AE16" s="532"/>
      <c r="AF16" s="532"/>
      <c r="AG16" s="532"/>
    </row>
    <row r="17" spans="1:33">
      <c r="A17" s="534" t="s">
        <v>1060</v>
      </c>
      <c r="B17" s="535" t="s">
        <v>1061</v>
      </c>
      <c r="C17" s="2479"/>
      <c r="D17" s="2473"/>
      <c r="E17" s="2473"/>
      <c r="F17" s="2473"/>
      <c r="G17" s="2473"/>
      <c r="H17" s="2477"/>
      <c r="I17" s="532"/>
      <c r="J17" s="532"/>
      <c r="K17" s="532"/>
      <c r="L17" s="532"/>
      <c r="M17" s="532"/>
      <c r="N17" s="532"/>
      <c r="O17" s="532"/>
      <c r="P17" s="532"/>
      <c r="Q17" s="532"/>
      <c r="R17" s="532"/>
      <c r="S17" s="532"/>
      <c r="T17" s="532"/>
      <c r="U17" s="532"/>
      <c r="V17" s="532"/>
      <c r="W17" s="532"/>
      <c r="X17" s="532"/>
      <c r="Y17" s="532"/>
      <c r="Z17" s="532"/>
      <c r="AA17" s="532"/>
      <c r="AB17" s="532"/>
      <c r="AC17" s="532"/>
      <c r="AD17" s="532"/>
      <c r="AE17" s="532"/>
      <c r="AF17" s="532"/>
      <c r="AG17" s="532"/>
    </row>
    <row r="18" spans="1:33">
      <c r="A18" s="534" t="s">
        <v>1062</v>
      </c>
      <c r="B18" s="535" t="s">
        <v>1063</v>
      </c>
      <c r="C18" s="2479"/>
      <c r="D18" s="2480"/>
      <c r="E18" s="2480"/>
      <c r="F18" s="2480"/>
      <c r="G18" s="2480"/>
      <c r="H18" s="2478"/>
      <c r="I18" s="532"/>
      <c r="J18" s="532"/>
      <c r="K18" s="532"/>
      <c r="L18" s="532"/>
      <c r="M18" s="532"/>
      <c r="N18" s="532"/>
      <c r="O18" s="532"/>
      <c r="P18" s="532"/>
      <c r="Q18" s="532"/>
      <c r="R18" s="532"/>
      <c r="S18" s="532"/>
      <c r="T18" s="532"/>
      <c r="U18" s="532"/>
      <c r="V18" s="532"/>
      <c r="W18" s="532"/>
      <c r="X18" s="532"/>
      <c r="Y18" s="532"/>
      <c r="Z18" s="532"/>
      <c r="AA18" s="532"/>
      <c r="AB18" s="532"/>
      <c r="AC18" s="532"/>
      <c r="AD18" s="532"/>
      <c r="AE18" s="532"/>
      <c r="AF18" s="532"/>
      <c r="AG18" s="532"/>
    </row>
    <row r="19" spans="1:33">
      <c r="A19" s="536" t="s">
        <v>1064</v>
      </c>
      <c r="B19" s="526" t="s">
        <v>1065</v>
      </c>
      <c r="C19" s="2471">
        <v>58</v>
      </c>
      <c r="D19" s="2460">
        <f>C19+10</f>
        <v>68</v>
      </c>
      <c r="E19" s="2460">
        <f>C19+12</f>
        <v>70</v>
      </c>
      <c r="F19" s="2460">
        <f>C19+17</f>
        <v>75</v>
      </c>
      <c r="G19" s="2460">
        <f>C19+24</f>
        <v>82</v>
      </c>
      <c r="H19" s="2462">
        <f>C19+35</f>
        <v>93</v>
      </c>
      <c r="I19" s="532"/>
      <c r="J19" s="532"/>
      <c r="K19" s="532"/>
      <c r="L19" s="532"/>
      <c r="M19" s="532"/>
      <c r="N19" s="532"/>
      <c r="O19" s="532"/>
      <c r="P19" s="532"/>
      <c r="Q19" s="532"/>
      <c r="R19" s="532"/>
      <c r="S19" s="532"/>
      <c r="T19" s="532"/>
      <c r="U19" s="532"/>
      <c r="V19" s="532"/>
      <c r="W19" s="532"/>
      <c r="X19" s="532"/>
      <c r="Y19" s="532"/>
      <c r="Z19" s="532"/>
      <c r="AA19" s="532"/>
      <c r="AB19" s="532"/>
      <c r="AC19" s="532"/>
      <c r="AD19" s="532"/>
      <c r="AE19" s="532"/>
      <c r="AF19" s="532"/>
      <c r="AG19" s="532"/>
    </row>
    <row r="20" spans="1:33">
      <c r="A20" s="534" t="s">
        <v>1066</v>
      </c>
      <c r="B20" s="537" t="s">
        <v>1065</v>
      </c>
      <c r="C20" s="2481"/>
      <c r="D20" s="2473"/>
      <c r="E20" s="2473"/>
      <c r="F20" s="2473"/>
      <c r="G20" s="2473"/>
      <c r="H20" s="2477"/>
      <c r="I20" s="532"/>
      <c r="J20" s="532"/>
      <c r="K20" s="532"/>
      <c r="L20" s="532"/>
      <c r="M20" s="532"/>
      <c r="N20" s="532"/>
      <c r="O20" s="532"/>
      <c r="P20" s="532"/>
      <c r="Q20" s="532"/>
      <c r="R20" s="532"/>
      <c r="S20" s="532"/>
      <c r="T20" s="532"/>
      <c r="U20" s="532"/>
      <c r="V20" s="532"/>
      <c r="W20" s="532"/>
      <c r="X20" s="532"/>
      <c r="Y20" s="532"/>
      <c r="Z20" s="532"/>
      <c r="AA20" s="532"/>
      <c r="AB20" s="532"/>
      <c r="AC20" s="532"/>
      <c r="AD20" s="532"/>
      <c r="AE20" s="532"/>
      <c r="AF20" s="532"/>
      <c r="AG20" s="532"/>
    </row>
    <row r="21" spans="1:33">
      <c r="A21" s="534" t="s">
        <v>1067</v>
      </c>
      <c r="B21" s="537" t="s">
        <v>1068</v>
      </c>
      <c r="C21" s="2482"/>
      <c r="D21" s="2476"/>
      <c r="E21" s="2476"/>
      <c r="F21" s="2476"/>
      <c r="G21" s="2476"/>
      <c r="H21" s="2468"/>
      <c r="I21" s="532"/>
      <c r="J21" s="532"/>
      <c r="K21" s="532"/>
      <c r="L21" s="532"/>
      <c r="M21" s="532"/>
      <c r="N21" s="532"/>
      <c r="O21" s="532"/>
      <c r="P21" s="532"/>
      <c r="Q21" s="532"/>
      <c r="R21" s="532"/>
      <c r="S21" s="532"/>
      <c r="T21" s="532"/>
      <c r="U21" s="532"/>
      <c r="V21" s="532"/>
      <c r="W21" s="532"/>
      <c r="X21" s="532"/>
      <c r="Y21" s="532"/>
      <c r="Z21" s="532"/>
      <c r="AA21" s="532"/>
      <c r="AB21" s="532"/>
      <c r="AC21" s="532"/>
      <c r="AD21" s="532"/>
      <c r="AE21" s="532"/>
      <c r="AF21" s="532"/>
      <c r="AG21" s="532"/>
    </row>
    <row r="22" spans="1:33">
      <c r="A22" s="534" t="s">
        <v>1069</v>
      </c>
      <c r="B22" s="537" t="s">
        <v>1070</v>
      </c>
      <c r="C22" s="2482"/>
      <c r="D22" s="2476"/>
      <c r="E22" s="2476"/>
      <c r="F22" s="2476"/>
      <c r="G22" s="2476"/>
      <c r="H22" s="2468"/>
      <c r="I22" s="532"/>
      <c r="J22" s="532"/>
      <c r="K22" s="532"/>
      <c r="L22" s="532"/>
      <c r="M22" s="532"/>
      <c r="N22" s="532"/>
      <c r="O22" s="532"/>
      <c r="P22" s="532"/>
      <c r="Q22" s="532"/>
      <c r="R22" s="532"/>
      <c r="S22" s="532"/>
      <c r="T22" s="532"/>
      <c r="U22" s="532"/>
      <c r="V22" s="532"/>
      <c r="W22" s="532"/>
      <c r="X22" s="532"/>
      <c r="Y22" s="532"/>
      <c r="Z22" s="532"/>
      <c r="AA22" s="532"/>
      <c r="AB22" s="532"/>
      <c r="AC22" s="532"/>
      <c r="AD22" s="532"/>
      <c r="AE22" s="532"/>
      <c r="AF22" s="532"/>
      <c r="AG22" s="532"/>
    </row>
    <row r="23" spans="1:33">
      <c r="A23" s="534" t="s">
        <v>1071</v>
      </c>
      <c r="B23" s="537" t="s">
        <v>1072</v>
      </c>
      <c r="C23" s="2482"/>
      <c r="D23" s="2476"/>
      <c r="E23" s="2476"/>
      <c r="F23" s="2476"/>
      <c r="G23" s="2476"/>
      <c r="H23" s="2468"/>
      <c r="I23" s="532"/>
      <c r="J23" s="532"/>
      <c r="K23" s="532"/>
      <c r="L23" s="532"/>
      <c r="M23" s="532"/>
      <c r="N23" s="532"/>
      <c r="O23" s="532"/>
      <c r="P23" s="532"/>
      <c r="Q23" s="532"/>
      <c r="R23" s="532"/>
      <c r="S23" s="532"/>
      <c r="T23" s="532"/>
      <c r="U23" s="532"/>
      <c r="V23" s="532"/>
      <c r="W23" s="532"/>
      <c r="X23" s="532"/>
      <c r="Y23" s="532"/>
      <c r="Z23" s="532"/>
      <c r="AA23" s="532"/>
      <c r="AB23" s="532"/>
      <c r="AC23" s="532"/>
      <c r="AD23" s="532"/>
      <c r="AE23" s="532"/>
      <c r="AF23" s="532"/>
      <c r="AG23" s="532"/>
    </row>
    <row r="24" spans="1:33">
      <c r="A24" s="534" t="s">
        <v>1073</v>
      </c>
      <c r="B24" s="537" t="s">
        <v>1074</v>
      </c>
      <c r="C24" s="2482"/>
      <c r="D24" s="2476"/>
      <c r="E24" s="2476"/>
      <c r="F24" s="2476"/>
      <c r="G24" s="2476"/>
      <c r="H24" s="2468"/>
      <c r="I24" s="532"/>
      <c r="J24" s="532"/>
      <c r="K24" s="532"/>
      <c r="L24" s="532"/>
      <c r="M24" s="532"/>
      <c r="N24" s="532"/>
      <c r="O24" s="532"/>
      <c r="P24" s="532"/>
      <c r="Q24" s="532"/>
      <c r="R24" s="532"/>
      <c r="S24" s="532"/>
      <c r="T24" s="532"/>
      <c r="U24" s="532"/>
      <c r="V24" s="532"/>
      <c r="W24" s="532"/>
      <c r="X24" s="532"/>
      <c r="Y24" s="532"/>
      <c r="Z24" s="532"/>
      <c r="AA24" s="532"/>
      <c r="AB24" s="532"/>
      <c r="AC24" s="532"/>
      <c r="AD24" s="532"/>
      <c r="AE24" s="532"/>
      <c r="AF24" s="532"/>
      <c r="AG24" s="532"/>
    </row>
    <row r="25" spans="1:33">
      <c r="A25" s="534" t="s">
        <v>1075</v>
      </c>
      <c r="B25" s="537" t="s">
        <v>1076</v>
      </c>
      <c r="C25" s="2482"/>
      <c r="D25" s="2476"/>
      <c r="E25" s="2476"/>
      <c r="F25" s="2476"/>
      <c r="G25" s="2476"/>
      <c r="H25" s="2468"/>
      <c r="I25" s="532"/>
      <c r="J25" s="532"/>
      <c r="K25" s="532"/>
      <c r="L25" s="532"/>
      <c r="M25" s="532"/>
      <c r="N25" s="532"/>
      <c r="O25" s="532"/>
      <c r="P25" s="532"/>
      <c r="Q25" s="532"/>
      <c r="R25" s="532"/>
      <c r="S25" s="532"/>
      <c r="T25" s="532"/>
      <c r="U25" s="532"/>
      <c r="V25" s="532"/>
      <c r="W25" s="532"/>
      <c r="X25" s="532"/>
      <c r="Y25" s="532"/>
      <c r="Z25" s="532"/>
      <c r="AA25" s="532"/>
      <c r="AB25" s="532"/>
      <c r="AC25" s="532"/>
      <c r="AD25" s="532"/>
      <c r="AE25" s="532"/>
      <c r="AF25" s="532"/>
      <c r="AG25" s="532"/>
    </row>
    <row r="26" spans="1:33">
      <c r="A26" s="534" t="s">
        <v>1077</v>
      </c>
      <c r="B26" s="537" t="s">
        <v>1078</v>
      </c>
      <c r="C26" s="2482"/>
      <c r="D26" s="2476"/>
      <c r="E26" s="2476"/>
      <c r="F26" s="2476"/>
      <c r="G26" s="2476"/>
      <c r="H26" s="2468"/>
      <c r="I26" s="532"/>
      <c r="J26" s="532"/>
      <c r="K26" s="532"/>
      <c r="L26" s="532"/>
      <c r="M26" s="532"/>
      <c r="N26" s="532"/>
      <c r="O26" s="532"/>
      <c r="P26" s="532"/>
      <c r="Q26" s="532"/>
      <c r="R26" s="532"/>
      <c r="S26" s="532"/>
      <c r="T26" s="532"/>
      <c r="U26" s="532"/>
      <c r="V26" s="532"/>
      <c r="W26" s="532"/>
      <c r="X26" s="532"/>
      <c r="Y26" s="532"/>
      <c r="Z26" s="532"/>
      <c r="AA26" s="532"/>
      <c r="AB26" s="532"/>
      <c r="AC26" s="532"/>
      <c r="AD26" s="532"/>
      <c r="AE26" s="532"/>
      <c r="AF26" s="532"/>
      <c r="AG26" s="532"/>
    </row>
    <row r="27" spans="1:33">
      <c r="A27" s="534"/>
      <c r="B27" s="537"/>
      <c r="C27" s="2482"/>
      <c r="D27" s="2476"/>
      <c r="E27" s="2476"/>
      <c r="F27" s="2476"/>
      <c r="G27" s="2476"/>
      <c r="H27" s="2468"/>
      <c r="I27" s="532"/>
      <c r="J27" s="532"/>
      <c r="K27" s="532"/>
      <c r="L27" s="532"/>
      <c r="M27" s="532"/>
      <c r="N27" s="532"/>
      <c r="O27" s="532"/>
      <c r="P27" s="532"/>
      <c r="Q27" s="532"/>
      <c r="R27" s="532"/>
      <c r="S27" s="532"/>
      <c r="T27" s="532"/>
      <c r="U27" s="532"/>
      <c r="V27" s="532"/>
      <c r="W27" s="532"/>
      <c r="X27" s="532"/>
      <c r="Y27" s="532"/>
      <c r="Z27" s="532"/>
      <c r="AA27" s="532"/>
      <c r="AB27" s="532"/>
      <c r="AC27" s="532"/>
      <c r="AD27" s="532"/>
      <c r="AE27" s="532"/>
      <c r="AF27" s="532"/>
      <c r="AG27" s="532"/>
    </row>
    <row r="28" spans="1:33">
      <c r="A28" s="534" t="s">
        <v>1079</v>
      </c>
      <c r="B28" s="537" t="s">
        <v>1080</v>
      </c>
      <c r="C28" s="2482"/>
      <c r="D28" s="2476"/>
      <c r="E28" s="2476"/>
      <c r="F28" s="2476"/>
      <c r="G28" s="2476"/>
      <c r="H28" s="2468"/>
      <c r="I28" s="532"/>
      <c r="J28" s="532"/>
      <c r="K28" s="532"/>
      <c r="L28" s="532"/>
      <c r="M28" s="532"/>
      <c r="N28" s="532"/>
      <c r="O28" s="532"/>
      <c r="P28" s="532"/>
      <c r="Q28" s="532"/>
      <c r="R28" s="532"/>
      <c r="S28" s="532"/>
      <c r="T28" s="532"/>
      <c r="U28" s="532"/>
      <c r="V28" s="532"/>
      <c r="W28" s="532"/>
      <c r="X28" s="532"/>
      <c r="Y28" s="532"/>
      <c r="Z28" s="532"/>
      <c r="AA28" s="532"/>
      <c r="AB28" s="532"/>
      <c r="AC28" s="532"/>
      <c r="AD28" s="532"/>
      <c r="AE28" s="532"/>
      <c r="AF28" s="532"/>
      <c r="AG28" s="532"/>
    </row>
    <row r="29" spans="1:33">
      <c r="A29" s="534" t="s">
        <v>1081</v>
      </c>
      <c r="B29" s="537" t="s">
        <v>1082</v>
      </c>
      <c r="C29" s="2482"/>
      <c r="D29" s="2476"/>
      <c r="E29" s="2476"/>
      <c r="F29" s="2476"/>
      <c r="G29" s="2476"/>
      <c r="H29" s="2468"/>
      <c r="I29" s="532"/>
      <c r="J29" s="532"/>
      <c r="K29" s="532"/>
      <c r="L29" s="532"/>
      <c r="M29" s="532"/>
      <c r="N29" s="532"/>
      <c r="O29" s="532"/>
      <c r="P29" s="532"/>
      <c r="Q29" s="532"/>
      <c r="R29" s="532"/>
      <c r="S29" s="532"/>
      <c r="T29" s="532"/>
      <c r="U29" s="532"/>
      <c r="V29" s="532"/>
      <c r="W29" s="532"/>
      <c r="X29" s="532"/>
      <c r="Y29" s="532"/>
      <c r="Z29" s="532"/>
      <c r="AA29" s="532"/>
      <c r="AB29" s="532"/>
      <c r="AC29" s="532"/>
      <c r="AD29" s="532"/>
      <c r="AE29" s="532"/>
      <c r="AF29" s="532"/>
      <c r="AG29" s="532"/>
    </row>
    <row r="30" spans="1:33">
      <c r="A30" s="534" t="s">
        <v>1083</v>
      </c>
      <c r="B30" s="537" t="s">
        <v>1084</v>
      </c>
      <c r="C30" s="2482"/>
      <c r="D30" s="2476"/>
      <c r="E30" s="2476"/>
      <c r="F30" s="2476"/>
      <c r="G30" s="2476"/>
      <c r="H30" s="2468"/>
      <c r="I30" s="532"/>
      <c r="J30" s="532"/>
      <c r="K30" s="532"/>
      <c r="L30" s="532"/>
      <c r="M30" s="532"/>
      <c r="N30" s="532"/>
      <c r="O30" s="532"/>
      <c r="P30" s="532"/>
      <c r="Q30" s="532"/>
      <c r="R30" s="532"/>
      <c r="S30" s="532"/>
      <c r="T30" s="532"/>
      <c r="U30" s="532"/>
      <c r="V30" s="532"/>
      <c r="W30" s="532"/>
      <c r="X30" s="532"/>
      <c r="Y30" s="532"/>
      <c r="Z30" s="532"/>
      <c r="AA30" s="532"/>
      <c r="AB30" s="532"/>
      <c r="AC30" s="532"/>
      <c r="AD30" s="532"/>
      <c r="AE30" s="532"/>
      <c r="AF30" s="532"/>
      <c r="AG30" s="532"/>
    </row>
    <row r="31" spans="1:33">
      <c r="A31" s="534" t="s">
        <v>1085</v>
      </c>
      <c r="B31" s="537" t="s">
        <v>1086</v>
      </c>
      <c r="C31" s="2482"/>
      <c r="D31" s="2476"/>
      <c r="E31" s="2476"/>
      <c r="F31" s="2476"/>
      <c r="G31" s="2476"/>
      <c r="H31" s="2468"/>
      <c r="I31" s="532"/>
      <c r="J31" s="532"/>
      <c r="K31" s="532"/>
      <c r="L31" s="532"/>
      <c r="M31" s="532"/>
      <c r="N31" s="532"/>
      <c r="O31" s="532"/>
      <c r="P31" s="532"/>
      <c r="Q31" s="532"/>
      <c r="R31" s="532"/>
      <c r="S31" s="532"/>
      <c r="T31" s="532"/>
      <c r="U31" s="532"/>
      <c r="V31" s="532"/>
      <c r="W31" s="532"/>
      <c r="X31" s="532"/>
      <c r="Y31" s="532"/>
      <c r="Z31" s="532"/>
      <c r="AA31" s="532"/>
      <c r="AB31" s="532"/>
      <c r="AC31" s="532"/>
      <c r="AD31" s="532"/>
      <c r="AE31" s="532"/>
      <c r="AF31" s="532"/>
      <c r="AG31" s="532"/>
    </row>
    <row r="32" spans="1:33">
      <c r="A32" s="534" t="s">
        <v>1087</v>
      </c>
      <c r="B32" s="537" t="s">
        <v>1088</v>
      </c>
      <c r="C32" s="2482"/>
      <c r="D32" s="2476"/>
      <c r="E32" s="2476"/>
      <c r="F32" s="2476"/>
      <c r="G32" s="2476"/>
      <c r="H32" s="2468"/>
      <c r="I32" s="532"/>
      <c r="J32" s="532"/>
      <c r="K32" s="532"/>
      <c r="L32" s="532"/>
      <c r="M32" s="532"/>
      <c r="N32" s="532"/>
      <c r="O32" s="532"/>
      <c r="P32" s="532"/>
      <c r="Q32" s="532"/>
      <c r="R32" s="532"/>
      <c r="S32" s="532"/>
      <c r="T32" s="532"/>
      <c r="U32" s="532"/>
      <c r="V32" s="532"/>
      <c r="W32" s="532"/>
      <c r="X32" s="532"/>
      <c r="Y32" s="532"/>
      <c r="Z32" s="532"/>
      <c r="AA32" s="532"/>
      <c r="AB32" s="532"/>
      <c r="AC32" s="532"/>
      <c r="AD32" s="532"/>
      <c r="AE32" s="532"/>
      <c r="AF32" s="532"/>
      <c r="AG32" s="532"/>
    </row>
    <row r="33" spans="1:33">
      <c r="A33" s="534" t="s">
        <v>1089</v>
      </c>
      <c r="B33" s="537" t="s">
        <v>1090</v>
      </c>
      <c r="C33" s="2482"/>
      <c r="D33" s="2476"/>
      <c r="E33" s="2476"/>
      <c r="F33" s="2476"/>
      <c r="G33" s="2476"/>
      <c r="H33" s="2468"/>
      <c r="I33" s="532"/>
      <c r="J33" s="532"/>
      <c r="K33" s="532"/>
      <c r="L33" s="532"/>
      <c r="M33" s="532"/>
      <c r="N33" s="532"/>
      <c r="O33" s="532"/>
      <c r="P33" s="532"/>
      <c r="Q33" s="532"/>
      <c r="R33" s="532"/>
      <c r="S33" s="532"/>
      <c r="T33" s="532"/>
      <c r="U33" s="532"/>
      <c r="V33" s="532"/>
      <c r="W33" s="532"/>
      <c r="X33" s="532"/>
      <c r="Y33" s="532"/>
      <c r="Z33" s="532"/>
      <c r="AA33" s="532"/>
      <c r="AB33" s="532"/>
      <c r="AC33" s="532"/>
      <c r="AD33" s="532"/>
      <c r="AE33" s="532"/>
      <c r="AF33" s="532"/>
      <c r="AG33" s="532"/>
    </row>
    <row r="34" spans="1:33">
      <c r="A34" s="534" t="s">
        <v>1091</v>
      </c>
      <c r="B34" s="537" t="s">
        <v>1092</v>
      </c>
      <c r="C34" s="2482"/>
      <c r="D34" s="2476"/>
      <c r="E34" s="2476"/>
      <c r="F34" s="2476"/>
      <c r="G34" s="2476"/>
      <c r="H34" s="2468"/>
      <c r="I34" s="532"/>
      <c r="J34" s="532"/>
      <c r="K34" s="532"/>
      <c r="L34" s="532"/>
      <c r="M34" s="532"/>
      <c r="N34" s="532"/>
      <c r="O34" s="532"/>
      <c r="P34" s="532"/>
      <c r="Q34" s="532"/>
      <c r="R34" s="532"/>
      <c r="S34" s="532"/>
      <c r="T34" s="532"/>
      <c r="U34" s="532"/>
      <c r="V34" s="532"/>
      <c r="W34" s="532"/>
      <c r="X34" s="532"/>
      <c r="Y34" s="532"/>
      <c r="Z34" s="532"/>
      <c r="AA34" s="532"/>
      <c r="AB34" s="532"/>
      <c r="AC34" s="532"/>
      <c r="AD34" s="532"/>
      <c r="AE34" s="532"/>
      <c r="AF34" s="532"/>
      <c r="AG34" s="532"/>
    </row>
    <row r="35" spans="1:33">
      <c r="A35" s="534" t="s">
        <v>1093</v>
      </c>
      <c r="B35" s="537" t="s">
        <v>1094</v>
      </c>
      <c r="C35" s="2482"/>
      <c r="D35" s="2476"/>
      <c r="E35" s="2476"/>
      <c r="F35" s="2476"/>
      <c r="G35" s="2476"/>
      <c r="H35" s="2468"/>
      <c r="I35" s="532"/>
      <c r="J35" s="532"/>
      <c r="K35" s="532"/>
      <c r="L35" s="532"/>
      <c r="M35" s="532"/>
      <c r="N35" s="532"/>
      <c r="O35" s="532"/>
      <c r="P35" s="532"/>
      <c r="Q35" s="532"/>
      <c r="R35" s="532"/>
      <c r="S35" s="532"/>
      <c r="T35" s="532"/>
      <c r="U35" s="532"/>
      <c r="V35" s="532"/>
      <c r="W35" s="532"/>
      <c r="X35" s="532"/>
      <c r="Y35" s="532"/>
      <c r="Z35" s="532"/>
      <c r="AA35" s="532"/>
      <c r="AB35" s="532"/>
      <c r="AC35" s="532"/>
      <c r="AD35" s="532"/>
      <c r="AE35" s="532"/>
      <c r="AF35" s="532"/>
      <c r="AG35" s="532"/>
    </row>
    <row r="36" spans="1:33">
      <c r="A36" s="534" t="s">
        <v>1095</v>
      </c>
      <c r="B36" s="537" t="s">
        <v>1096</v>
      </c>
      <c r="C36" s="2482"/>
      <c r="D36" s="2476"/>
      <c r="E36" s="2476"/>
      <c r="F36" s="2476"/>
      <c r="G36" s="2476"/>
      <c r="H36" s="2468"/>
      <c r="I36" s="532"/>
      <c r="J36" s="532"/>
      <c r="K36" s="532"/>
      <c r="L36" s="532"/>
      <c r="M36" s="532"/>
      <c r="N36" s="532"/>
      <c r="O36" s="532"/>
      <c r="P36" s="532"/>
      <c r="Q36" s="532"/>
      <c r="R36" s="532"/>
      <c r="S36" s="532"/>
      <c r="T36" s="532"/>
      <c r="U36" s="532"/>
      <c r="V36" s="532"/>
      <c r="W36" s="532"/>
      <c r="X36" s="532"/>
      <c r="Y36" s="532"/>
      <c r="Z36" s="532"/>
      <c r="AA36" s="532"/>
      <c r="AB36" s="532"/>
      <c r="AC36" s="532"/>
      <c r="AD36" s="532"/>
      <c r="AE36" s="532"/>
      <c r="AF36" s="532"/>
      <c r="AG36" s="532"/>
    </row>
    <row r="37" spans="1:33">
      <c r="A37" s="534" t="s">
        <v>1097</v>
      </c>
      <c r="B37" s="537" t="s">
        <v>1098</v>
      </c>
      <c r="C37" s="2482"/>
      <c r="D37" s="2476"/>
      <c r="E37" s="2476"/>
      <c r="F37" s="2476"/>
      <c r="G37" s="2476"/>
      <c r="H37" s="2468"/>
      <c r="I37" s="532"/>
      <c r="J37" s="532"/>
      <c r="K37" s="532"/>
      <c r="L37" s="532"/>
      <c r="M37" s="532"/>
      <c r="N37" s="532"/>
      <c r="O37" s="532"/>
      <c r="P37" s="532"/>
      <c r="Q37" s="532"/>
      <c r="R37" s="532"/>
      <c r="S37" s="532"/>
      <c r="T37" s="532"/>
      <c r="U37" s="532"/>
      <c r="V37" s="532"/>
      <c r="W37" s="532"/>
      <c r="X37" s="532"/>
      <c r="Y37" s="532"/>
      <c r="Z37" s="532"/>
      <c r="AA37" s="532"/>
      <c r="AB37" s="532"/>
      <c r="AC37" s="532"/>
      <c r="AD37" s="532"/>
      <c r="AE37" s="532"/>
      <c r="AF37" s="532"/>
      <c r="AG37" s="532"/>
    </row>
    <row r="38" spans="1:33">
      <c r="A38" s="534" t="s">
        <v>1099</v>
      </c>
      <c r="B38" s="537" t="s">
        <v>1100</v>
      </c>
      <c r="C38" s="2482"/>
      <c r="D38" s="2476"/>
      <c r="E38" s="2476"/>
      <c r="F38" s="2476"/>
      <c r="G38" s="2476"/>
      <c r="H38" s="2468"/>
      <c r="I38" s="532"/>
      <c r="J38" s="532"/>
      <c r="K38" s="532"/>
      <c r="L38" s="532"/>
      <c r="M38" s="532"/>
      <c r="N38" s="532"/>
      <c r="O38" s="532"/>
      <c r="P38" s="532"/>
      <c r="Q38" s="532"/>
      <c r="R38" s="532"/>
      <c r="S38" s="532"/>
      <c r="T38" s="532"/>
      <c r="U38" s="532"/>
      <c r="V38" s="532"/>
      <c r="W38" s="532"/>
      <c r="X38" s="532"/>
      <c r="Y38" s="532"/>
      <c r="Z38" s="532"/>
      <c r="AA38" s="532"/>
      <c r="AB38" s="532"/>
      <c r="AC38" s="532"/>
      <c r="AD38" s="532"/>
      <c r="AE38" s="532"/>
      <c r="AF38" s="532"/>
      <c r="AG38" s="532"/>
    </row>
    <row r="39" spans="1:33">
      <c r="A39" s="534" t="s">
        <v>1101</v>
      </c>
      <c r="B39" s="537" t="s">
        <v>1102</v>
      </c>
      <c r="C39" s="2482"/>
      <c r="D39" s="2476"/>
      <c r="E39" s="2476"/>
      <c r="F39" s="2476"/>
      <c r="G39" s="2476"/>
      <c r="H39" s="2468"/>
      <c r="I39" s="532"/>
      <c r="J39" s="532"/>
      <c r="K39" s="532"/>
      <c r="L39" s="532"/>
      <c r="M39" s="532"/>
      <c r="N39" s="532"/>
      <c r="O39" s="532"/>
      <c r="P39" s="532"/>
      <c r="Q39" s="532"/>
      <c r="R39" s="532"/>
      <c r="S39" s="532"/>
      <c r="T39" s="532"/>
      <c r="U39" s="532"/>
      <c r="V39" s="532"/>
      <c r="W39" s="532"/>
      <c r="X39" s="532"/>
      <c r="Y39" s="532"/>
      <c r="Z39" s="532"/>
      <c r="AA39" s="532"/>
      <c r="AB39" s="532"/>
      <c r="AC39" s="532"/>
      <c r="AD39" s="532"/>
      <c r="AE39" s="532"/>
      <c r="AF39" s="532"/>
      <c r="AG39" s="532"/>
    </row>
    <row r="40" spans="1:33">
      <c r="A40" s="534" t="s">
        <v>1087</v>
      </c>
      <c r="B40" s="537" t="s">
        <v>1103</v>
      </c>
      <c r="C40" s="2482"/>
      <c r="D40" s="2476"/>
      <c r="E40" s="2476"/>
      <c r="F40" s="2476"/>
      <c r="G40" s="2476"/>
      <c r="H40" s="2468"/>
      <c r="I40" s="532"/>
      <c r="J40" s="532"/>
      <c r="K40" s="532"/>
      <c r="L40" s="532"/>
      <c r="M40" s="532"/>
      <c r="N40" s="532"/>
      <c r="O40" s="532"/>
      <c r="P40" s="532"/>
      <c r="Q40" s="532"/>
      <c r="R40" s="532"/>
      <c r="S40" s="532"/>
      <c r="T40" s="532"/>
      <c r="U40" s="532"/>
      <c r="V40" s="532"/>
      <c r="W40" s="532"/>
      <c r="X40" s="532"/>
      <c r="Y40" s="532"/>
      <c r="Z40" s="532"/>
      <c r="AA40" s="532"/>
      <c r="AB40" s="532"/>
      <c r="AC40" s="532"/>
      <c r="AD40" s="532"/>
      <c r="AE40" s="532"/>
      <c r="AF40" s="532"/>
      <c r="AG40" s="532"/>
    </row>
    <row r="41" spans="1:33">
      <c r="A41" s="534" t="s">
        <v>1104</v>
      </c>
      <c r="B41" s="537" t="s">
        <v>1105</v>
      </c>
      <c r="C41" s="2482"/>
      <c r="D41" s="2476"/>
      <c r="E41" s="2476"/>
      <c r="F41" s="2476"/>
      <c r="G41" s="2476"/>
      <c r="H41" s="2468"/>
      <c r="I41" s="532"/>
      <c r="J41" s="532"/>
      <c r="K41" s="532"/>
      <c r="L41" s="532"/>
      <c r="M41" s="532"/>
      <c r="N41" s="532"/>
      <c r="O41" s="532"/>
      <c r="P41" s="532"/>
      <c r="Q41" s="532"/>
      <c r="R41" s="532"/>
      <c r="S41" s="532"/>
      <c r="T41" s="532"/>
      <c r="U41" s="532"/>
      <c r="V41" s="532"/>
      <c r="W41" s="532"/>
      <c r="X41" s="532"/>
      <c r="Y41" s="532"/>
      <c r="Z41" s="532"/>
      <c r="AA41" s="532"/>
      <c r="AB41" s="532"/>
      <c r="AC41" s="532"/>
      <c r="AD41" s="532"/>
      <c r="AE41" s="532"/>
      <c r="AF41" s="532"/>
      <c r="AG41" s="532"/>
    </row>
    <row r="42" spans="1:33">
      <c r="A42" s="534" t="s">
        <v>1106</v>
      </c>
      <c r="B42" s="537" t="s">
        <v>1107</v>
      </c>
      <c r="C42" s="2482"/>
      <c r="D42" s="2476"/>
      <c r="E42" s="2476"/>
      <c r="F42" s="2476"/>
      <c r="G42" s="2476"/>
      <c r="H42" s="2468"/>
      <c r="I42" s="532"/>
      <c r="J42" s="532"/>
      <c r="K42" s="532"/>
      <c r="L42" s="532"/>
      <c r="M42" s="532"/>
      <c r="N42" s="532"/>
      <c r="O42" s="532"/>
      <c r="P42" s="532"/>
      <c r="Q42" s="532"/>
      <c r="R42" s="532"/>
      <c r="S42" s="532"/>
      <c r="T42" s="532"/>
      <c r="U42" s="532"/>
      <c r="V42" s="532"/>
      <c r="W42" s="532"/>
      <c r="X42" s="532"/>
      <c r="Y42" s="532"/>
      <c r="Z42" s="532"/>
      <c r="AA42" s="532"/>
      <c r="AB42" s="532"/>
      <c r="AC42" s="532"/>
      <c r="AD42" s="532"/>
      <c r="AE42" s="532"/>
      <c r="AF42" s="532"/>
      <c r="AG42" s="532"/>
    </row>
    <row r="43" spans="1:33">
      <c r="A43" s="534" t="s">
        <v>1108</v>
      </c>
      <c r="B43" s="537" t="s">
        <v>1109</v>
      </c>
      <c r="C43" s="2482"/>
      <c r="D43" s="2476"/>
      <c r="E43" s="2476"/>
      <c r="F43" s="2476"/>
      <c r="G43" s="2476"/>
      <c r="H43" s="2468"/>
      <c r="I43" s="532"/>
      <c r="J43" s="532"/>
      <c r="K43" s="532"/>
      <c r="L43" s="532"/>
      <c r="M43" s="532"/>
      <c r="N43" s="532"/>
      <c r="O43" s="532"/>
      <c r="P43" s="532"/>
      <c r="Q43" s="532"/>
      <c r="R43" s="532"/>
      <c r="S43" s="532"/>
      <c r="T43" s="532"/>
      <c r="U43" s="532"/>
      <c r="V43" s="532"/>
      <c r="W43" s="532"/>
      <c r="X43" s="532"/>
      <c r="Y43" s="532"/>
      <c r="Z43" s="532"/>
      <c r="AA43" s="532"/>
      <c r="AB43" s="532"/>
      <c r="AC43" s="532"/>
      <c r="AD43" s="532"/>
      <c r="AE43" s="532"/>
      <c r="AF43" s="532"/>
      <c r="AG43" s="532"/>
    </row>
    <row r="44" spans="1:33">
      <c r="A44" s="534" t="s">
        <v>1110</v>
      </c>
      <c r="B44" s="537" t="s">
        <v>1111</v>
      </c>
      <c r="C44" s="2482"/>
      <c r="D44" s="2476"/>
      <c r="E44" s="2476"/>
      <c r="F44" s="2476"/>
      <c r="G44" s="2476"/>
      <c r="H44" s="2468"/>
      <c r="I44" s="532"/>
      <c r="J44" s="532"/>
      <c r="K44" s="532"/>
      <c r="L44" s="532"/>
      <c r="M44" s="532"/>
      <c r="N44" s="532"/>
      <c r="O44" s="532"/>
      <c r="P44" s="532"/>
      <c r="Q44" s="532"/>
      <c r="R44" s="532"/>
      <c r="S44" s="532"/>
      <c r="T44" s="532"/>
      <c r="U44" s="532"/>
      <c r="V44" s="532"/>
      <c r="W44" s="532"/>
      <c r="X44" s="532"/>
      <c r="Y44" s="532"/>
      <c r="Z44" s="532"/>
      <c r="AA44" s="532"/>
      <c r="AB44" s="532"/>
      <c r="AC44" s="532"/>
      <c r="AD44" s="532"/>
      <c r="AE44" s="532"/>
      <c r="AF44" s="532"/>
      <c r="AG44" s="532"/>
    </row>
    <row r="45" spans="1:33">
      <c r="A45" s="534" t="s">
        <v>1112</v>
      </c>
      <c r="B45" s="537" t="s">
        <v>1113</v>
      </c>
      <c r="C45" s="2482"/>
      <c r="D45" s="2476"/>
      <c r="E45" s="2476"/>
      <c r="F45" s="2476"/>
      <c r="G45" s="2476"/>
      <c r="H45" s="2468"/>
      <c r="I45" s="532"/>
      <c r="J45" s="532"/>
      <c r="K45" s="532"/>
      <c r="L45" s="532"/>
      <c r="M45" s="532"/>
      <c r="N45" s="532"/>
      <c r="O45" s="532"/>
      <c r="P45" s="532"/>
      <c r="Q45" s="532"/>
      <c r="R45" s="532"/>
      <c r="S45" s="532"/>
      <c r="T45" s="532"/>
      <c r="U45" s="532"/>
      <c r="V45" s="532"/>
      <c r="W45" s="532"/>
      <c r="X45" s="532"/>
      <c r="Y45" s="532"/>
      <c r="Z45" s="532"/>
      <c r="AA45" s="532"/>
      <c r="AB45" s="532"/>
      <c r="AC45" s="532"/>
      <c r="AD45" s="532"/>
      <c r="AE45" s="532"/>
      <c r="AF45" s="532"/>
      <c r="AG45" s="532"/>
    </row>
    <row r="46" spans="1:33">
      <c r="A46" s="534" t="s">
        <v>1114</v>
      </c>
      <c r="B46" s="537" t="s">
        <v>1086</v>
      </c>
      <c r="C46" s="2482"/>
      <c r="D46" s="2476"/>
      <c r="E46" s="2476"/>
      <c r="F46" s="2476"/>
      <c r="G46" s="2476"/>
      <c r="H46" s="2468"/>
      <c r="I46" s="532"/>
      <c r="J46" s="532"/>
      <c r="K46" s="532"/>
      <c r="L46" s="532"/>
      <c r="M46" s="532"/>
      <c r="N46" s="532"/>
      <c r="O46" s="532"/>
      <c r="P46" s="532"/>
      <c r="Q46" s="532"/>
      <c r="R46" s="532"/>
      <c r="S46" s="532"/>
      <c r="T46" s="532"/>
      <c r="U46" s="532"/>
      <c r="V46" s="532"/>
      <c r="W46" s="532"/>
      <c r="X46" s="532"/>
      <c r="Y46" s="532"/>
      <c r="Z46" s="532"/>
      <c r="AA46" s="532"/>
      <c r="AB46" s="532"/>
      <c r="AC46" s="532"/>
      <c r="AD46" s="532"/>
      <c r="AE46" s="532"/>
      <c r="AF46" s="532"/>
      <c r="AG46" s="532"/>
    </row>
    <row r="47" spans="1:33">
      <c r="A47" s="534" t="s">
        <v>1115</v>
      </c>
      <c r="B47" s="537" t="s">
        <v>1116</v>
      </c>
      <c r="C47" s="2482"/>
      <c r="D47" s="2476"/>
      <c r="E47" s="2476"/>
      <c r="F47" s="2476"/>
      <c r="G47" s="2476"/>
      <c r="H47" s="2468"/>
      <c r="I47" s="532"/>
      <c r="J47" s="532"/>
      <c r="K47" s="532"/>
      <c r="L47" s="532"/>
      <c r="M47" s="532"/>
      <c r="N47" s="532"/>
      <c r="O47" s="532"/>
      <c r="P47" s="532"/>
      <c r="Q47" s="532"/>
      <c r="R47" s="532"/>
      <c r="S47" s="532"/>
      <c r="T47" s="532"/>
      <c r="U47" s="532"/>
      <c r="V47" s="532"/>
      <c r="W47" s="532"/>
      <c r="X47" s="532"/>
      <c r="Y47" s="532"/>
      <c r="Z47" s="532"/>
      <c r="AA47" s="532"/>
      <c r="AB47" s="532"/>
      <c r="AC47" s="532"/>
      <c r="AD47" s="532"/>
      <c r="AE47" s="532"/>
      <c r="AF47" s="532"/>
      <c r="AG47" s="532"/>
    </row>
    <row r="48" spans="1:33">
      <c r="A48" s="534" t="s">
        <v>1117</v>
      </c>
      <c r="B48" s="537" t="s">
        <v>1118</v>
      </c>
      <c r="C48" s="2482"/>
      <c r="D48" s="2476"/>
      <c r="E48" s="2476"/>
      <c r="F48" s="2476"/>
      <c r="G48" s="2476"/>
      <c r="H48" s="2468"/>
      <c r="I48" s="532"/>
      <c r="J48" s="532"/>
      <c r="K48" s="532"/>
      <c r="L48" s="532"/>
      <c r="M48" s="532"/>
      <c r="N48" s="532"/>
      <c r="O48" s="532"/>
      <c r="P48" s="532"/>
      <c r="Q48" s="532"/>
      <c r="R48" s="532"/>
      <c r="S48" s="532"/>
      <c r="T48" s="532"/>
      <c r="U48" s="532"/>
      <c r="V48" s="532"/>
      <c r="W48" s="532"/>
      <c r="X48" s="532"/>
      <c r="Y48" s="532"/>
      <c r="Z48" s="532"/>
      <c r="AA48" s="532"/>
      <c r="AB48" s="532"/>
      <c r="AC48" s="532"/>
      <c r="AD48" s="532"/>
      <c r="AE48" s="532"/>
      <c r="AF48" s="532"/>
      <c r="AG48" s="532"/>
    </row>
    <row r="49" spans="1:33">
      <c r="A49" s="538" t="s">
        <v>1119</v>
      </c>
      <c r="B49" s="539" t="s">
        <v>1120</v>
      </c>
      <c r="C49" s="2472"/>
      <c r="D49" s="2461"/>
      <c r="E49" s="2461"/>
      <c r="F49" s="2461"/>
      <c r="G49" s="2461"/>
      <c r="H49" s="2463"/>
      <c r="I49" s="532"/>
      <c r="J49" s="532"/>
      <c r="K49" s="532"/>
      <c r="L49" s="532"/>
      <c r="M49" s="532"/>
      <c r="N49" s="532"/>
      <c r="O49" s="532"/>
      <c r="P49" s="532"/>
      <c r="Q49" s="532"/>
      <c r="R49" s="532"/>
      <c r="S49" s="532"/>
      <c r="T49" s="532"/>
      <c r="U49" s="532"/>
      <c r="V49" s="532"/>
      <c r="W49" s="532"/>
      <c r="X49" s="532"/>
      <c r="Y49" s="532"/>
      <c r="Z49" s="532"/>
      <c r="AA49" s="532"/>
      <c r="AB49" s="532"/>
      <c r="AC49" s="532"/>
      <c r="AD49" s="532"/>
      <c r="AE49" s="532"/>
      <c r="AF49" s="532"/>
      <c r="AG49" s="532"/>
    </row>
    <row r="50" spans="1:33">
      <c r="A50" s="534" t="s">
        <v>1121</v>
      </c>
      <c r="B50" s="535" t="s">
        <v>1122</v>
      </c>
      <c r="C50" s="2479">
        <v>62</v>
      </c>
      <c r="D50" s="2460">
        <f>C50+10</f>
        <v>72</v>
      </c>
      <c r="E50" s="2460">
        <f>C50+12</f>
        <v>74</v>
      </c>
      <c r="F50" s="2460">
        <f>C50+17</f>
        <v>79</v>
      </c>
      <c r="G50" s="2460">
        <f>C50+24</f>
        <v>86</v>
      </c>
      <c r="H50" s="2462">
        <f>C50+35</f>
        <v>97</v>
      </c>
      <c r="I50" s="532"/>
      <c r="J50" s="532"/>
      <c r="K50" s="532"/>
      <c r="L50" s="532"/>
      <c r="M50" s="532"/>
      <c r="N50" s="532"/>
      <c r="O50" s="532"/>
      <c r="P50" s="532"/>
      <c r="Q50" s="532"/>
      <c r="R50" s="532"/>
      <c r="S50" s="532"/>
      <c r="T50" s="532"/>
      <c r="U50" s="532"/>
      <c r="V50" s="532"/>
      <c r="W50" s="532"/>
      <c r="X50" s="532"/>
      <c r="Y50" s="532"/>
      <c r="Z50" s="532"/>
      <c r="AA50" s="532"/>
      <c r="AB50" s="532"/>
      <c r="AC50" s="532"/>
      <c r="AD50" s="532"/>
      <c r="AE50" s="532"/>
      <c r="AF50" s="532"/>
      <c r="AG50" s="532"/>
    </row>
    <row r="51" spans="1:33">
      <c r="A51" s="534" t="s">
        <v>1123</v>
      </c>
      <c r="B51" s="535" t="s">
        <v>1124</v>
      </c>
      <c r="C51" s="2479"/>
      <c r="D51" s="2473"/>
      <c r="E51" s="2473"/>
      <c r="F51" s="2473"/>
      <c r="G51" s="2473"/>
      <c r="H51" s="2477"/>
      <c r="I51" s="532"/>
      <c r="J51" s="532"/>
      <c r="K51" s="532"/>
      <c r="L51" s="532"/>
      <c r="M51" s="532"/>
      <c r="N51" s="532"/>
      <c r="O51" s="532"/>
      <c r="P51" s="532"/>
      <c r="Q51" s="532"/>
      <c r="R51" s="532"/>
      <c r="S51" s="532"/>
      <c r="T51" s="532"/>
      <c r="U51" s="532"/>
      <c r="V51" s="532"/>
      <c r="W51" s="532"/>
      <c r="X51" s="532"/>
      <c r="Y51" s="532"/>
      <c r="Z51" s="532"/>
      <c r="AA51" s="532"/>
      <c r="AB51" s="532"/>
      <c r="AC51" s="532"/>
      <c r="AD51" s="532"/>
      <c r="AE51" s="532"/>
      <c r="AF51" s="532"/>
      <c r="AG51" s="532"/>
    </row>
    <row r="52" spans="1:33">
      <c r="A52" s="534" t="s">
        <v>1125</v>
      </c>
      <c r="B52" s="535" t="s">
        <v>1126</v>
      </c>
      <c r="C52" s="2479"/>
      <c r="D52" s="2473"/>
      <c r="E52" s="2473"/>
      <c r="F52" s="2473"/>
      <c r="G52" s="2473"/>
      <c r="H52" s="2477"/>
      <c r="I52" s="532"/>
      <c r="J52" s="532"/>
      <c r="K52" s="532"/>
      <c r="L52" s="532"/>
      <c r="M52" s="532"/>
      <c r="N52" s="532"/>
      <c r="O52" s="532"/>
      <c r="P52" s="532"/>
      <c r="Q52" s="532"/>
      <c r="R52" s="532"/>
      <c r="S52" s="532"/>
      <c r="T52" s="532"/>
      <c r="U52" s="532"/>
      <c r="V52" s="532"/>
      <c r="W52" s="532"/>
      <c r="X52" s="532"/>
      <c r="Y52" s="532"/>
      <c r="Z52" s="532"/>
      <c r="AA52" s="532"/>
      <c r="AB52" s="532"/>
      <c r="AC52" s="532"/>
      <c r="AD52" s="532"/>
      <c r="AE52" s="532"/>
      <c r="AF52" s="532"/>
      <c r="AG52" s="532"/>
    </row>
    <row r="53" spans="1:33">
      <c r="A53" s="534" t="s">
        <v>1127</v>
      </c>
      <c r="B53" s="535" t="s">
        <v>1128</v>
      </c>
      <c r="C53" s="2479"/>
      <c r="D53" s="2473"/>
      <c r="E53" s="2473"/>
      <c r="F53" s="2473"/>
      <c r="G53" s="2473"/>
      <c r="H53" s="2477"/>
      <c r="I53" s="532"/>
      <c r="J53" s="532"/>
      <c r="K53" s="532"/>
      <c r="L53" s="532"/>
      <c r="M53" s="532"/>
      <c r="N53" s="532"/>
      <c r="O53" s="532"/>
      <c r="P53" s="532"/>
      <c r="Q53" s="532"/>
      <c r="R53" s="532"/>
      <c r="S53" s="532"/>
      <c r="T53" s="532"/>
      <c r="U53" s="532"/>
      <c r="V53" s="532"/>
      <c r="W53" s="532"/>
      <c r="X53" s="532"/>
      <c r="Y53" s="532"/>
      <c r="Z53" s="532"/>
      <c r="AA53" s="532"/>
      <c r="AB53" s="532"/>
      <c r="AC53" s="532"/>
      <c r="AD53" s="532"/>
      <c r="AE53" s="532"/>
      <c r="AF53" s="532"/>
      <c r="AG53" s="532"/>
    </row>
    <row r="54" spans="1:33">
      <c r="A54" s="534" t="s">
        <v>1129</v>
      </c>
      <c r="B54" s="535" t="s">
        <v>1130</v>
      </c>
      <c r="C54" s="2479"/>
      <c r="D54" s="2473"/>
      <c r="E54" s="2473"/>
      <c r="F54" s="2473"/>
      <c r="G54" s="2473"/>
      <c r="H54" s="2477"/>
      <c r="I54" s="532"/>
      <c r="J54" s="532"/>
      <c r="K54" s="532"/>
      <c r="L54" s="532"/>
      <c r="M54" s="532"/>
      <c r="N54" s="532"/>
      <c r="O54" s="532"/>
      <c r="P54" s="532"/>
      <c r="Q54" s="532"/>
      <c r="R54" s="532"/>
      <c r="S54" s="532"/>
      <c r="T54" s="532"/>
      <c r="U54" s="532"/>
      <c r="V54" s="532"/>
      <c r="W54" s="532"/>
      <c r="X54" s="532"/>
      <c r="Y54" s="532"/>
      <c r="Z54" s="532"/>
      <c r="AA54" s="532"/>
      <c r="AB54" s="532"/>
      <c r="AC54" s="532"/>
      <c r="AD54" s="532"/>
      <c r="AE54" s="532"/>
      <c r="AF54" s="532"/>
      <c r="AG54" s="532"/>
    </row>
    <row r="55" spans="1:33">
      <c r="A55" s="534" t="s">
        <v>1131</v>
      </c>
      <c r="B55" s="535" t="s">
        <v>1132</v>
      </c>
      <c r="C55" s="2479"/>
      <c r="D55" s="2473"/>
      <c r="E55" s="2473"/>
      <c r="F55" s="2473"/>
      <c r="G55" s="2473"/>
      <c r="H55" s="2477"/>
      <c r="I55" s="532"/>
      <c r="J55" s="532"/>
      <c r="K55" s="532"/>
      <c r="L55" s="532"/>
      <c r="M55" s="532"/>
      <c r="N55" s="532"/>
      <c r="O55" s="532"/>
      <c r="P55" s="532"/>
      <c r="Q55" s="532"/>
      <c r="R55" s="532"/>
      <c r="S55" s="532"/>
      <c r="T55" s="532"/>
      <c r="U55" s="532"/>
      <c r="V55" s="532"/>
      <c r="W55" s="532"/>
      <c r="X55" s="532"/>
      <c r="Y55" s="532"/>
      <c r="Z55" s="532"/>
      <c r="AA55" s="532"/>
      <c r="AB55" s="532"/>
      <c r="AC55" s="532"/>
      <c r="AD55" s="532"/>
      <c r="AE55" s="532"/>
      <c r="AF55" s="532"/>
      <c r="AG55" s="532"/>
    </row>
    <row r="56" spans="1:33">
      <c r="A56" s="538" t="s">
        <v>1133</v>
      </c>
      <c r="B56" s="540" t="s">
        <v>1134</v>
      </c>
      <c r="C56" s="2479"/>
      <c r="D56" s="2480"/>
      <c r="E56" s="2480"/>
      <c r="F56" s="2480"/>
      <c r="G56" s="2480"/>
      <c r="H56" s="2478"/>
      <c r="I56" s="532"/>
      <c r="J56" s="532"/>
      <c r="K56" s="532"/>
      <c r="L56" s="532"/>
      <c r="M56" s="532"/>
      <c r="N56" s="532"/>
      <c r="O56" s="532"/>
      <c r="P56" s="532"/>
      <c r="Q56" s="532"/>
      <c r="R56" s="532"/>
      <c r="S56" s="532"/>
      <c r="T56" s="532"/>
      <c r="U56" s="532"/>
      <c r="V56" s="532"/>
      <c r="W56" s="532"/>
      <c r="X56" s="532"/>
      <c r="Y56" s="532"/>
      <c r="Z56" s="532"/>
      <c r="AA56" s="532"/>
      <c r="AB56" s="532"/>
      <c r="AC56" s="532"/>
      <c r="AD56" s="532"/>
      <c r="AE56" s="532"/>
      <c r="AF56" s="532"/>
      <c r="AG56" s="532"/>
    </row>
    <row r="57" spans="1:33">
      <c r="A57" s="533" t="s">
        <v>1135</v>
      </c>
      <c r="B57" s="526" t="s">
        <v>1136</v>
      </c>
      <c r="C57" s="2479">
        <v>64</v>
      </c>
      <c r="D57" s="2460">
        <f>C57+10</f>
        <v>74</v>
      </c>
      <c r="E57" s="2460">
        <f>C57+12</f>
        <v>76</v>
      </c>
      <c r="F57" s="2460">
        <f>C57+17</f>
        <v>81</v>
      </c>
      <c r="G57" s="2460">
        <f>C57+24</f>
        <v>88</v>
      </c>
      <c r="H57" s="2462">
        <f>C57+35</f>
        <v>99</v>
      </c>
      <c r="I57" s="532"/>
      <c r="J57" s="532"/>
      <c r="K57" s="532"/>
      <c r="L57" s="532"/>
      <c r="M57" s="532"/>
      <c r="N57" s="532"/>
      <c r="O57" s="532"/>
      <c r="P57" s="532"/>
      <c r="Q57" s="532"/>
      <c r="R57" s="532"/>
      <c r="S57" s="532"/>
      <c r="T57" s="532"/>
      <c r="U57" s="532"/>
      <c r="V57" s="532"/>
      <c r="W57" s="532"/>
      <c r="X57" s="532"/>
      <c r="Y57" s="532"/>
      <c r="Z57" s="532"/>
      <c r="AA57" s="532"/>
      <c r="AB57" s="532"/>
      <c r="AC57" s="532"/>
      <c r="AD57" s="532"/>
      <c r="AE57" s="532"/>
      <c r="AF57" s="532"/>
      <c r="AG57" s="532"/>
    </row>
    <row r="58" spans="1:33">
      <c r="A58" s="534" t="s">
        <v>1137</v>
      </c>
      <c r="B58" s="535" t="s">
        <v>1138</v>
      </c>
      <c r="C58" s="2479"/>
      <c r="D58" s="2473"/>
      <c r="E58" s="2473"/>
      <c r="F58" s="2473"/>
      <c r="G58" s="2473"/>
      <c r="H58" s="2477"/>
      <c r="I58" s="532"/>
      <c r="J58" s="532"/>
      <c r="K58" s="532"/>
      <c r="L58" s="532"/>
      <c r="M58" s="532"/>
      <c r="N58" s="532"/>
      <c r="O58" s="532"/>
      <c r="P58" s="532"/>
      <c r="Q58" s="532"/>
      <c r="R58" s="532"/>
      <c r="S58" s="532"/>
      <c r="T58" s="532"/>
      <c r="U58" s="532"/>
      <c r="V58" s="532"/>
      <c r="W58" s="532"/>
      <c r="X58" s="532"/>
      <c r="Y58" s="532"/>
      <c r="Z58" s="532"/>
      <c r="AA58" s="532"/>
      <c r="AB58" s="532"/>
      <c r="AC58" s="532"/>
      <c r="AD58" s="532"/>
      <c r="AE58" s="532"/>
      <c r="AF58" s="532"/>
      <c r="AG58" s="532"/>
    </row>
    <row r="59" spans="1:33">
      <c r="A59" s="534" t="s">
        <v>1139</v>
      </c>
      <c r="B59" s="535" t="s">
        <v>1140</v>
      </c>
      <c r="C59" s="2479"/>
      <c r="D59" s="2473"/>
      <c r="E59" s="2473"/>
      <c r="F59" s="2473"/>
      <c r="G59" s="2473"/>
      <c r="H59" s="2477"/>
      <c r="I59" s="532"/>
      <c r="J59" s="532"/>
      <c r="K59" s="532"/>
      <c r="L59" s="532"/>
      <c r="M59" s="532"/>
      <c r="N59" s="532"/>
      <c r="O59" s="532"/>
      <c r="P59" s="532"/>
      <c r="Q59" s="532"/>
      <c r="R59" s="532"/>
      <c r="S59" s="532"/>
      <c r="T59" s="532"/>
      <c r="U59" s="532"/>
      <c r="V59" s="532"/>
      <c r="W59" s="532"/>
      <c r="X59" s="532"/>
      <c r="Y59" s="532"/>
      <c r="Z59" s="532"/>
      <c r="AA59" s="532"/>
      <c r="AB59" s="532"/>
      <c r="AC59" s="532"/>
      <c r="AD59" s="532"/>
      <c r="AE59" s="532"/>
      <c r="AF59" s="532"/>
      <c r="AG59" s="532"/>
    </row>
    <row r="60" spans="1:33">
      <c r="A60" s="534" t="s">
        <v>1141</v>
      </c>
      <c r="B60" s="535" t="s">
        <v>1142</v>
      </c>
      <c r="C60" s="2479"/>
      <c r="D60" s="2473"/>
      <c r="E60" s="2473"/>
      <c r="F60" s="2473"/>
      <c r="G60" s="2473"/>
      <c r="H60" s="2477"/>
      <c r="I60" s="532"/>
      <c r="J60" s="532"/>
      <c r="K60" s="532"/>
      <c r="L60" s="532"/>
      <c r="M60" s="532"/>
      <c r="N60" s="532"/>
      <c r="O60" s="532"/>
      <c r="P60" s="532"/>
      <c r="Q60" s="532"/>
      <c r="R60" s="532"/>
      <c r="S60" s="532"/>
      <c r="T60" s="532"/>
      <c r="U60" s="532"/>
      <c r="V60" s="532"/>
      <c r="W60" s="532"/>
      <c r="X60" s="532"/>
      <c r="Y60" s="532"/>
      <c r="Z60" s="532"/>
      <c r="AA60" s="532"/>
      <c r="AB60" s="532"/>
      <c r="AC60" s="532"/>
      <c r="AD60" s="532"/>
      <c r="AE60" s="532"/>
      <c r="AF60" s="532"/>
      <c r="AG60" s="532"/>
    </row>
    <row r="61" spans="1:33">
      <c r="A61" s="534" t="s">
        <v>1143</v>
      </c>
      <c r="B61" s="535" t="s">
        <v>1144</v>
      </c>
      <c r="C61" s="2479"/>
      <c r="D61" s="2473"/>
      <c r="E61" s="2473"/>
      <c r="F61" s="2473"/>
      <c r="G61" s="2473"/>
      <c r="H61" s="2477"/>
      <c r="I61" s="532"/>
      <c r="J61" s="532"/>
      <c r="K61" s="532"/>
      <c r="L61" s="532"/>
      <c r="M61" s="532"/>
      <c r="N61" s="532"/>
      <c r="O61" s="532"/>
      <c r="P61" s="532"/>
      <c r="Q61" s="532"/>
      <c r="R61" s="532"/>
      <c r="S61" s="532"/>
      <c r="T61" s="532"/>
      <c r="U61" s="532"/>
      <c r="V61" s="532"/>
      <c r="W61" s="532"/>
      <c r="X61" s="532"/>
      <c r="Y61" s="532"/>
      <c r="Z61" s="532"/>
      <c r="AA61" s="532"/>
      <c r="AB61" s="532"/>
      <c r="AC61" s="532"/>
      <c r="AD61" s="532"/>
      <c r="AE61" s="532"/>
      <c r="AF61" s="532"/>
      <c r="AG61" s="532"/>
    </row>
    <row r="62" spans="1:33">
      <c r="A62" s="534" t="s">
        <v>1145</v>
      </c>
      <c r="B62" s="535" t="s">
        <v>1146</v>
      </c>
      <c r="C62" s="2479"/>
      <c r="D62" s="2473"/>
      <c r="E62" s="2473"/>
      <c r="F62" s="2473"/>
      <c r="G62" s="2473"/>
      <c r="H62" s="2477"/>
      <c r="I62" s="532"/>
      <c r="J62" s="532"/>
      <c r="K62" s="532"/>
      <c r="L62" s="532"/>
      <c r="M62" s="532"/>
      <c r="N62" s="532"/>
      <c r="O62" s="532"/>
      <c r="P62" s="532"/>
      <c r="Q62" s="532"/>
      <c r="R62" s="532"/>
      <c r="S62" s="532"/>
      <c r="T62" s="532"/>
      <c r="U62" s="532"/>
      <c r="V62" s="532"/>
      <c r="W62" s="532"/>
      <c r="X62" s="532"/>
      <c r="Y62" s="532"/>
      <c r="Z62" s="532"/>
      <c r="AA62" s="532"/>
      <c r="AB62" s="532"/>
      <c r="AC62" s="532"/>
      <c r="AD62" s="532"/>
      <c r="AE62" s="532"/>
      <c r="AF62" s="532"/>
      <c r="AG62" s="532"/>
    </row>
    <row r="63" spans="1:33">
      <c r="A63" s="534" t="s">
        <v>1147</v>
      </c>
      <c r="B63" s="535" t="s">
        <v>1148</v>
      </c>
      <c r="C63" s="2479"/>
      <c r="D63" s="2473"/>
      <c r="E63" s="2473"/>
      <c r="F63" s="2473"/>
      <c r="G63" s="2473"/>
      <c r="H63" s="2477"/>
      <c r="I63" s="532"/>
      <c r="J63" s="532"/>
      <c r="K63" s="532"/>
      <c r="L63" s="532"/>
      <c r="M63" s="532"/>
      <c r="N63" s="532"/>
      <c r="O63" s="532"/>
      <c r="P63" s="532"/>
      <c r="Q63" s="532"/>
      <c r="R63" s="532"/>
      <c r="S63" s="532"/>
      <c r="T63" s="532"/>
      <c r="U63" s="532"/>
      <c r="V63" s="532"/>
      <c r="W63" s="532"/>
      <c r="X63" s="532"/>
      <c r="Y63" s="532"/>
      <c r="Z63" s="532"/>
      <c r="AA63" s="532"/>
      <c r="AB63" s="532"/>
      <c r="AC63" s="532"/>
      <c r="AD63" s="532"/>
      <c r="AE63" s="532"/>
      <c r="AF63" s="532"/>
      <c r="AG63" s="532"/>
    </row>
    <row r="64" spans="1:33">
      <c r="A64" s="534" t="s">
        <v>1149</v>
      </c>
      <c r="B64" s="535" t="s">
        <v>1118</v>
      </c>
      <c r="C64" s="2479"/>
      <c r="D64" s="2473"/>
      <c r="E64" s="2473"/>
      <c r="F64" s="2473"/>
      <c r="G64" s="2473"/>
      <c r="H64" s="2477"/>
      <c r="I64" s="532"/>
      <c r="J64" s="532"/>
      <c r="K64" s="532"/>
      <c r="L64" s="532"/>
      <c r="M64" s="532"/>
      <c r="N64" s="532"/>
      <c r="O64" s="532"/>
      <c r="P64" s="532"/>
      <c r="Q64" s="532"/>
      <c r="R64" s="532"/>
      <c r="S64" s="532"/>
      <c r="T64" s="532"/>
      <c r="U64" s="532"/>
      <c r="V64" s="532"/>
      <c r="W64" s="532"/>
      <c r="X64" s="532"/>
      <c r="Y64" s="532"/>
      <c r="Z64" s="532"/>
      <c r="AA64" s="532"/>
      <c r="AB64" s="532"/>
      <c r="AC64" s="532"/>
      <c r="AD64" s="532"/>
      <c r="AE64" s="532"/>
      <c r="AF64" s="532"/>
      <c r="AG64" s="532"/>
    </row>
    <row r="65" spans="1:33">
      <c r="A65" s="534" t="s">
        <v>1150</v>
      </c>
      <c r="B65" s="535" t="s">
        <v>1151</v>
      </c>
      <c r="C65" s="2479"/>
      <c r="D65" s="2473"/>
      <c r="E65" s="2473"/>
      <c r="F65" s="2473"/>
      <c r="G65" s="2473"/>
      <c r="H65" s="2477"/>
      <c r="I65" s="532"/>
      <c r="J65" s="532"/>
      <c r="K65" s="532"/>
      <c r="L65" s="532"/>
      <c r="M65" s="532"/>
      <c r="N65" s="532"/>
      <c r="O65" s="532"/>
      <c r="P65" s="532"/>
      <c r="Q65" s="532"/>
      <c r="R65" s="532"/>
      <c r="S65" s="532"/>
      <c r="T65" s="532"/>
      <c r="U65" s="532"/>
      <c r="V65" s="532"/>
      <c r="W65" s="532"/>
      <c r="X65" s="532"/>
      <c r="Y65" s="532"/>
      <c r="Z65" s="532"/>
      <c r="AA65" s="532"/>
      <c r="AB65" s="532"/>
      <c r="AC65" s="532"/>
      <c r="AD65" s="532"/>
      <c r="AE65" s="532"/>
      <c r="AF65" s="532"/>
      <c r="AG65" s="532"/>
    </row>
    <row r="66" spans="1:33">
      <c r="A66" s="534" t="s">
        <v>1152</v>
      </c>
      <c r="B66" s="535" t="s">
        <v>1153</v>
      </c>
      <c r="C66" s="2479"/>
      <c r="D66" s="2473"/>
      <c r="E66" s="2473"/>
      <c r="F66" s="2473"/>
      <c r="G66" s="2473"/>
      <c r="H66" s="2477"/>
      <c r="I66" s="532"/>
      <c r="J66" s="532"/>
      <c r="K66" s="532"/>
      <c r="L66" s="532"/>
      <c r="M66" s="532"/>
      <c r="N66" s="532"/>
      <c r="O66" s="532"/>
      <c r="P66" s="532"/>
      <c r="Q66" s="532"/>
      <c r="R66" s="532"/>
      <c r="S66" s="532"/>
      <c r="T66" s="532"/>
      <c r="U66" s="532"/>
      <c r="V66" s="532"/>
      <c r="W66" s="532"/>
      <c r="X66" s="532"/>
      <c r="Y66" s="532"/>
      <c r="Z66" s="532"/>
      <c r="AA66" s="532"/>
      <c r="AB66" s="532"/>
      <c r="AC66" s="532"/>
      <c r="AD66" s="532"/>
      <c r="AE66" s="532"/>
      <c r="AF66" s="532"/>
      <c r="AG66" s="532"/>
    </row>
    <row r="67" spans="1:33">
      <c r="A67" s="534" t="s">
        <v>1154</v>
      </c>
      <c r="B67" s="535" t="s">
        <v>1155</v>
      </c>
      <c r="C67" s="2479"/>
      <c r="D67" s="2473"/>
      <c r="E67" s="2473"/>
      <c r="F67" s="2473"/>
      <c r="G67" s="2473"/>
      <c r="H67" s="2477"/>
      <c r="I67" s="532"/>
      <c r="J67" s="532"/>
      <c r="K67" s="532"/>
      <c r="L67" s="532"/>
      <c r="M67" s="532"/>
      <c r="N67" s="532"/>
      <c r="O67" s="532"/>
      <c r="P67" s="532"/>
      <c r="Q67" s="532"/>
      <c r="R67" s="532"/>
      <c r="S67" s="532"/>
      <c r="T67" s="532"/>
      <c r="U67" s="532"/>
      <c r="V67" s="532"/>
      <c r="W67" s="532"/>
      <c r="X67" s="532"/>
      <c r="Y67" s="532"/>
      <c r="Z67" s="532"/>
      <c r="AA67" s="532"/>
      <c r="AB67" s="532"/>
      <c r="AC67" s="532"/>
      <c r="AD67" s="532"/>
      <c r="AE67" s="532"/>
      <c r="AF67" s="532"/>
      <c r="AG67" s="532"/>
    </row>
    <row r="68" spans="1:33">
      <c r="A68" s="534" t="s">
        <v>1156</v>
      </c>
      <c r="B68" s="535" t="s">
        <v>1157</v>
      </c>
      <c r="C68" s="2479"/>
      <c r="D68" s="2473"/>
      <c r="E68" s="2473"/>
      <c r="F68" s="2473"/>
      <c r="G68" s="2473"/>
      <c r="H68" s="2477"/>
      <c r="I68" s="532"/>
      <c r="J68" s="532"/>
      <c r="K68" s="532"/>
      <c r="L68" s="532"/>
      <c r="M68" s="532"/>
      <c r="N68" s="532"/>
      <c r="O68" s="532"/>
      <c r="P68" s="532"/>
      <c r="Q68" s="532"/>
      <c r="R68" s="532"/>
      <c r="S68" s="532"/>
      <c r="T68" s="532"/>
      <c r="U68" s="532"/>
      <c r="V68" s="532"/>
      <c r="W68" s="532"/>
      <c r="X68" s="532"/>
      <c r="Y68" s="532"/>
      <c r="Z68" s="532"/>
      <c r="AA68" s="532"/>
      <c r="AB68" s="532"/>
      <c r="AC68" s="532"/>
      <c r="AD68" s="532"/>
      <c r="AE68" s="532"/>
      <c r="AF68" s="532"/>
      <c r="AG68" s="532"/>
    </row>
    <row r="69" spans="1:33">
      <c r="A69" s="534" t="s">
        <v>1158</v>
      </c>
      <c r="B69" s="535" t="s">
        <v>1159</v>
      </c>
      <c r="C69" s="2479"/>
      <c r="D69" s="2473"/>
      <c r="E69" s="2473"/>
      <c r="F69" s="2473"/>
      <c r="G69" s="2473"/>
      <c r="H69" s="2477"/>
      <c r="I69" s="532"/>
      <c r="J69" s="532"/>
      <c r="K69" s="532"/>
      <c r="L69" s="532"/>
      <c r="M69" s="532"/>
      <c r="N69" s="532"/>
      <c r="O69" s="532"/>
      <c r="P69" s="532"/>
      <c r="Q69" s="532"/>
      <c r="R69" s="532"/>
      <c r="S69" s="532"/>
      <c r="T69" s="532"/>
      <c r="U69" s="532"/>
      <c r="V69" s="532"/>
      <c r="W69" s="532"/>
      <c r="X69" s="532"/>
      <c r="Y69" s="532"/>
      <c r="Z69" s="532"/>
      <c r="AA69" s="532"/>
      <c r="AB69" s="532"/>
      <c r="AC69" s="532"/>
      <c r="AD69" s="532"/>
      <c r="AE69" s="532"/>
      <c r="AF69" s="532"/>
      <c r="AG69" s="532"/>
    </row>
    <row r="70" spans="1:33">
      <c r="A70" s="534" t="s">
        <v>1160</v>
      </c>
      <c r="B70" s="535" t="s">
        <v>1161</v>
      </c>
      <c r="C70" s="2479"/>
      <c r="D70" s="2473"/>
      <c r="E70" s="2473"/>
      <c r="F70" s="2473"/>
      <c r="G70" s="2473"/>
      <c r="H70" s="2477"/>
      <c r="I70" s="532"/>
      <c r="J70" s="532"/>
      <c r="K70" s="532"/>
      <c r="L70" s="532"/>
      <c r="M70" s="532"/>
      <c r="N70" s="532"/>
      <c r="O70" s="532"/>
      <c r="P70" s="532"/>
      <c r="Q70" s="532"/>
      <c r="R70" s="532"/>
      <c r="S70" s="532"/>
      <c r="T70" s="532"/>
      <c r="U70" s="532"/>
      <c r="V70" s="532"/>
      <c r="W70" s="532"/>
      <c r="X70" s="532"/>
      <c r="Y70" s="532"/>
      <c r="Z70" s="532"/>
      <c r="AA70" s="532"/>
      <c r="AB70" s="532"/>
      <c r="AC70" s="532"/>
      <c r="AD70" s="532"/>
      <c r="AE70" s="532"/>
      <c r="AF70" s="532"/>
      <c r="AG70" s="532"/>
    </row>
    <row r="71" spans="1:33">
      <c r="A71" s="534" t="s">
        <v>1162</v>
      </c>
      <c r="B71" s="535" t="s">
        <v>1163</v>
      </c>
      <c r="C71" s="2479"/>
      <c r="D71" s="2473"/>
      <c r="E71" s="2473"/>
      <c r="F71" s="2473"/>
      <c r="G71" s="2473"/>
      <c r="H71" s="2477"/>
      <c r="I71" s="532"/>
      <c r="J71" s="532"/>
      <c r="K71" s="532"/>
      <c r="L71" s="532"/>
      <c r="M71" s="532"/>
      <c r="N71" s="532"/>
      <c r="O71" s="532"/>
      <c r="P71" s="532"/>
      <c r="Q71" s="532"/>
      <c r="R71" s="532"/>
      <c r="S71" s="532"/>
      <c r="T71" s="532"/>
      <c r="U71" s="532"/>
      <c r="V71" s="532"/>
      <c r="W71" s="532"/>
      <c r="X71" s="532"/>
      <c r="Y71" s="532"/>
      <c r="Z71" s="532"/>
      <c r="AA71" s="532"/>
      <c r="AB71" s="532"/>
      <c r="AC71" s="532"/>
      <c r="AD71" s="532"/>
      <c r="AE71" s="532"/>
      <c r="AF71" s="532"/>
      <c r="AG71" s="532"/>
    </row>
    <row r="72" spans="1:33">
      <c r="A72" s="534" t="s">
        <v>1164</v>
      </c>
      <c r="B72" s="535" t="s">
        <v>1165</v>
      </c>
      <c r="C72" s="2479"/>
      <c r="D72" s="2473"/>
      <c r="E72" s="2473"/>
      <c r="F72" s="2473"/>
      <c r="G72" s="2473"/>
      <c r="H72" s="2477"/>
      <c r="I72" s="532"/>
      <c r="J72" s="532"/>
      <c r="K72" s="532"/>
      <c r="L72" s="532"/>
      <c r="M72" s="532"/>
      <c r="N72" s="532"/>
      <c r="O72" s="532"/>
      <c r="P72" s="532"/>
      <c r="Q72" s="532"/>
      <c r="R72" s="532"/>
      <c r="S72" s="532"/>
      <c r="T72" s="532"/>
      <c r="U72" s="532"/>
      <c r="V72" s="532"/>
      <c r="W72" s="532"/>
      <c r="X72" s="532"/>
      <c r="Y72" s="532"/>
      <c r="Z72" s="532"/>
      <c r="AA72" s="532"/>
      <c r="AB72" s="532"/>
      <c r="AC72" s="532"/>
      <c r="AD72" s="532"/>
      <c r="AE72" s="532"/>
      <c r="AF72" s="532"/>
      <c r="AG72" s="532"/>
    </row>
    <row r="73" spans="1:33">
      <c r="A73" s="534" t="s">
        <v>1166</v>
      </c>
      <c r="B73" s="535" t="s">
        <v>1167</v>
      </c>
      <c r="C73" s="2479"/>
      <c r="D73" s="2480"/>
      <c r="E73" s="2480"/>
      <c r="F73" s="2480"/>
      <c r="G73" s="2480"/>
      <c r="H73" s="2478"/>
      <c r="I73" s="532"/>
      <c r="J73" s="532"/>
      <c r="K73" s="532"/>
      <c r="L73" s="532"/>
      <c r="M73" s="532"/>
      <c r="N73" s="532"/>
      <c r="O73" s="532"/>
      <c r="P73" s="532"/>
      <c r="Q73" s="532"/>
      <c r="R73" s="532"/>
      <c r="S73" s="532"/>
      <c r="T73" s="532"/>
      <c r="U73" s="532"/>
      <c r="V73" s="532"/>
      <c r="W73" s="532"/>
      <c r="X73" s="532"/>
      <c r="Y73" s="532"/>
      <c r="Z73" s="532"/>
      <c r="AA73" s="532"/>
      <c r="AB73" s="532"/>
      <c r="AC73" s="532"/>
      <c r="AD73" s="532"/>
      <c r="AE73" s="532"/>
      <c r="AF73" s="532"/>
      <c r="AG73" s="532"/>
    </row>
    <row r="74" spans="1:33">
      <c r="A74" s="536" t="s">
        <v>1168</v>
      </c>
      <c r="B74" s="526" t="s">
        <v>1169</v>
      </c>
      <c r="C74" s="2471">
        <v>63</v>
      </c>
      <c r="D74" s="2460">
        <f>C74+10</f>
        <v>73</v>
      </c>
      <c r="E74" s="2460">
        <f>C74+12</f>
        <v>75</v>
      </c>
      <c r="F74" s="2460">
        <f>C74+17</f>
        <v>80</v>
      </c>
      <c r="G74" s="2460">
        <f>C74+24</f>
        <v>87</v>
      </c>
      <c r="H74" s="2462">
        <f>C74+35</f>
        <v>98</v>
      </c>
      <c r="I74" s="532"/>
      <c r="J74" s="532"/>
      <c r="K74" s="532"/>
      <c r="L74" s="532"/>
      <c r="M74" s="532"/>
      <c r="N74" s="532"/>
      <c r="O74" s="532"/>
      <c r="P74" s="532"/>
      <c r="Q74" s="532"/>
      <c r="R74" s="532"/>
      <c r="S74" s="532"/>
      <c r="T74" s="532"/>
      <c r="U74" s="532"/>
      <c r="V74" s="532"/>
      <c r="W74" s="532"/>
      <c r="X74" s="532"/>
      <c r="Y74" s="532"/>
      <c r="Z74" s="532"/>
      <c r="AA74" s="532"/>
      <c r="AB74" s="532"/>
      <c r="AC74" s="532"/>
      <c r="AD74" s="532"/>
      <c r="AE74" s="532"/>
      <c r="AF74" s="532"/>
      <c r="AG74" s="532"/>
    </row>
    <row r="75" spans="1:33">
      <c r="A75" s="541" t="s">
        <v>1170</v>
      </c>
      <c r="B75" s="540" t="s">
        <v>1171</v>
      </c>
      <c r="C75" s="2472"/>
      <c r="D75" s="2461"/>
      <c r="E75" s="2461"/>
      <c r="F75" s="2461"/>
      <c r="G75" s="2461"/>
      <c r="H75" s="2463"/>
      <c r="I75" s="532"/>
      <c r="J75" s="532"/>
      <c r="K75" s="532"/>
      <c r="L75" s="532"/>
      <c r="M75" s="532"/>
      <c r="N75" s="532"/>
      <c r="O75" s="532"/>
      <c r="P75" s="532"/>
      <c r="Q75" s="532"/>
      <c r="R75" s="532"/>
      <c r="S75" s="532"/>
      <c r="T75" s="532"/>
      <c r="U75" s="532"/>
      <c r="V75" s="532"/>
      <c r="W75" s="532"/>
      <c r="X75" s="532"/>
      <c r="Y75" s="532"/>
      <c r="Z75" s="532"/>
      <c r="AA75" s="532"/>
      <c r="AB75" s="532"/>
      <c r="AC75" s="532"/>
      <c r="AD75" s="532"/>
      <c r="AE75" s="532"/>
      <c r="AF75" s="532"/>
      <c r="AG75" s="532"/>
    </row>
    <row r="76" spans="1:33">
      <c r="A76" s="538" t="s">
        <v>1172</v>
      </c>
      <c r="B76" s="540" t="s">
        <v>1173</v>
      </c>
      <c r="C76" s="672">
        <v>81</v>
      </c>
      <c r="D76" s="672">
        <f>C76+10</f>
        <v>91</v>
      </c>
      <c r="E76" s="672">
        <f>C76+12</f>
        <v>93</v>
      </c>
      <c r="F76" s="672">
        <f>C76+17</f>
        <v>98</v>
      </c>
      <c r="G76" s="672">
        <f>C76+24</f>
        <v>105</v>
      </c>
      <c r="H76" s="542">
        <f>C76+35</f>
        <v>116</v>
      </c>
      <c r="I76" s="532"/>
      <c r="J76" s="532"/>
      <c r="K76" s="532"/>
      <c r="L76" s="532"/>
      <c r="M76" s="532"/>
      <c r="N76" s="532"/>
      <c r="O76" s="532"/>
      <c r="P76" s="532"/>
      <c r="Q76" s="532"/>
      <c r="R76" s="532"/>
      <c r="S76" s="532"/>
      <c r="T76" s="532"/>
      <c r="U76" s="532"/>
      <c r="V76" s="532"/>
      <c r="W76" s="532"/>
      <c r="X76" s="532"/>
      <c r="Y76" s="532"/>
      <c r="Z76" s="532"/>
      <c r="AA76" s="532"/>
      <c r="AB76" s="532"/>
      <c r="AC76" s="532"/>
      <c r="AD76" s="532"/>
      <c r="AE76" s="532"/>
      <c r="AF76" s="532"/>
      <c r="AG76" s="532"/>
    </row>
    <row r="77" spans="1:33">
      <c r="A77" s="543"/>
      <c r="B77" s="544"/>
      <c r="C77" s="545"/>
      <c r="D77" s="545"/>
      <c r="E77" s="545"/>
      <c r="F77" s="545"/>
      <c r="G77" s="545"/>
      <c r="H77" s="546"/>
      <c r="I77" s="532"/>
      <c r="J77" s="532"/>
      <c r="K77" s="532"/>
      <c r="L77" s="532"/>
      <c r="M77" s="532"/>
      <c r="N77" s="532"/>
      <c r="O77" s="532"/>
      <c r="P77" s="532"/>
      <c r="Q77" s="532"/>
      <c r="R77" s="532"/>
      <c r="S77" s="532"/>
      <c r="T77" s="532"/>
      <c r="U77" s="532"/>
      <c r="V77" s="532"/>
      <c r="W77" s="532"/>
      <c r="X77" s="532"/>
      <c r="Y77" s="532"/>
      <c r="Z77" s="532"/>
      <c r="AA77" s="532"/>
      <c r="AB77" s="532"/>
      <c r="AC77" s="532"/>
      <c r="AD77" s="532"/>
      <c r="AE77" s="532"/>
      <c r="AF77" s="532"/>
      <c r="AG77" s="532"/>
    </row>
    <row r="78" spans="1:33">
      <c r="A78" s="533"/>
      <c r="B78" s="526"/>
      <c r="C78" s="676"/>
      <c r="D78" s="676"/>
      <c r="E78" s="676"/>
      <c r="F78" s="676"/>
      <c r="G78" s="676"/>
      <c r="H78" s="677"/>
      <c r="I78" s="532"/>
      <c r="J78" s="532"/>
      <c r="K78" s="532"/>
      <c r="L78" s="532"/>
      <c r="M78" s="532"/>
      <c r="N78" s="532"/>
      <c r="O78" s="532"/>
      <c r="P78" s="532"/>
      <c r="Q78" s="532"/>
      <c r="R78" s="532"/>
      <c r="S78" s="532"/>
      <c r="T78" s="532"/>
      <c r="U78" s="532"/>
      <c r="V78" s="532"/>
      <c r="W78" s="532"/>
      <c r="X78" s="532"/>
      <c r="Y78" s="532"/>
      <c r="Z78" s="532"/>
      <c r="AA78" s="532"/>
      <c r="AB78" s="532"/>
      <c r="AC78" s="532"/>
      <c r="AD78" s="532"/>
      <c r="AE78" s="532"/>
      <c r="AF78" s="532"/>
      <c r="AG78" s="532"/>
    </row>
    <row r="79" spans="1:33">
      <c r="A79" s="536" t="s">
        <v>1174</v>
      </c>
      <c r="B79" s="547" t="s">
        <v>1175</v>
      </c>
      <c r="C79" s="2460">
        <v>66</v>
      </c>
      <c r="D79" s="2460">
        <f>C79+10</f>
        <v>76</v>
      </c>
      <c r="E79" s="2460">
        <f>C79+12</f>
        <v>78</v>
      </c>
      <c r="F79" s="2460">
        <f>C79+17</f>
        <v>83</v>
      </c>
      <c r="G79" s="2460">
        <f>C79+24</f>
        <v>90</v>
      </c>
      <c r="H79" s="2462">
        <f>C79+35</f>
        <v>101</v>
      </c>
      <c r="I79" s="532"/>
      <c r="J79" s="532"/>
      <c r="K79" s="532"/>
      <c r="L79" s="532"/>
      <c r="M79" s="532"/>
      <c r="N79" s="532"/>
      <c r="O79" s="532"/>
      <c r="P79" s="532"/>
      <c r="Q79" s="532"/>
      <c r="R79" s="532"/>
      <c r="S79" s="532"/>
      <c r="T79" s="532"/>
      <c r="U79" s="532"/>
      <c r="V79" s="532"/>
      <c r="W79" s="532"/>
      <c r="X79" s="532"/>
      <c r="Y79" s="532"/>
      <c r="Z79" s="532"/>
      <c r="AA79" s="532"/>
      <c r="AB79" s="532"/>
      <c r="AC79" s="532"/>
      <c r="AD79" s="532"/>
      <c r="AE79" s="532"/>
      <c r="AF79" s="532"/>
      <c r="AG79" s="532"/>
    </row>
    <row r="80" spans="1:33">
      <c r="A80" s="548" t="s">
        <v>1176</v>
      </c>
      <c r="B80" s="549" t="s">
        <v>1177</v>
      </c>
      <c r="C80" s="2473"/>
      <c r="D80" s="2476"/>
      <c r="E80" s="2476"/>
      <c r="F80" s="2476"/>
      <c r="G80" s="2476"/>
      <c r="H80" s="2468"/>
      <c r="I80" s="532"/>
      <c r="J80" s="532"/>
      <c r="K80" s="532"/>
      <c r="L80" s="532"/>
      <c r="M80" s="532"/>
      <c r="N80" s="532"/>
      <c r="O80" s="532"/>
      <c r="P80" s="532"/>
      <c r="Q80" s="532"/>
      <c r="R80" s="532"/>
      <c r="S80" s="532"/>
      <c r="T80" s="532"/>
      <c r="U80" s="532"/>
      <c r="V80" s="532"/>
      <c r="W80" s="532"/>
      <c r="X80" s="532"/>
      <c r="Y80" s="532"/>
      <c r="Z80" s="532"/>
      <c r="AA80" s="532"/>
      <c r="AB80" s="532"/>
      <c r="AC80" s="532"/>
      <c r="AD80" s="532"/>
      <c r="AE80" s="532"/>
      <c r="AF80" s="532"/>
      <c r="AG80" s="532"/>
    </row>
    <row r="81" spans="1:33">
      <c r="A81" s="548" t="s">
        <v>1178</v>
      </c>
      <c r="B81" s="549" t="s">
        <v>1179</v>
      </c>
      <c r="C81" s="2474"/>
      <c r="D81" s="2474"/>
      <c r="E81" s="2474"/>
      <c r="F81" s="2474"/>
      <c r="G81" s="2474"/>
      <c r="H81" s="2469"/>
      <c r="I81" s="532"/>
      <c r="J81" s="532"/>
      <c r="K81" s="532"/>
      <c r="L81" s="532"/>
      <c r="M81" s="532"/>
      <c r="N81" s="532"/>
      <c r="O81" s="532"/>
      <c r="P81" s="532"/>
      <c r="Q81" s="532"/>
      <c r="R81" s="532"/>
      <c r="S81" s="532"/>
      <c r="T81" s="532"/>
      <c r="U81" s="532"/>
      <c r="V81" s="532"/>
      <c r="W81" s="532"/>
      <c r="X81" s="532"/>
      <c r="Y81" s="532"/>
      <c r="Z81" s="532"/>
      <c r="AA81" s="532"/>
      <c r="AB81" s="532"/>
      <c r="AC81" s="532"/>
      <c r="AD81" s="532"/>
      <c r="AE81" s="532"/>
      <c r="AF81" s="532"/>
      <c r="AG81" s="532"/>
    </row>
    <row r="82" spans="1:33">
      <c r="A82" s="548"/>
      <c r="B82" s="549"/>
      <c r="C82" s="2474"/>
      <c r="D82" s="2474"/>
      <c r="E82" s="2474"/>
      <c r="F82" s="2474"/>
      <c r="G82" s="2474"/>
      <c r="H82" s="2469"/>
    </row>
    <row r="83" spans="1:33">
      <c r="A83" s="548" t="s">
        <v>1180</v>
      </c>
      <c r="B83" s="549" t="s">
        <v>1181</v>
      </c>
      <c r="C83" s="2474"/>
      <c r="D83" s="2474"/>
      <c r="E83" s="2474"/>
      <c r="F83" s="2474"/>
      <c r="G83" s="2474"/>
      <c r="H83" s="2469"/>
    </row>
    <row r="84" spans="1:33">
      <c r="A84" s="548" t="s">
        <v>1182</v>
      </c>
      <c r="B84" s="549" t="s">
        <v>1183</v>
      </c>
      <c r="C84" s="2474"/>
      <c r="D84" s="2474"/>
      <c r="E84" s="2474"/>
      <c r="F84" s="2474"/>
      <c r="G84" s="2474"/>
      <c r="H84" s="2469"/>
    </row>
    <row r="85" spans="1:33">
      <c r="A85" s="548" t="s">
        <v>1184</v>
      </c>
      <c r="B85" s="549" t="s">
        <v>1185</v>
      </c>
      <c r="C85" s="2474"/>
      <c r="D85" s="2474"/>
      <c r="E85" s="2474"/>
      <c r="F85" s="2474"/>
      <c r="G85" s="2474"/>
      <c r="H85" s="2469"/>
    </row>
    <row r="86" spans="1:33">
      <c r="A86" s="548" t="s">
        <v>1186</v>
      </c>
      <c r="B86" s="549" t="s">
        <v>1187</v>
      </c>
      <c r="C86" s="2474"/>
      <c r="D86" s="2474"/>
      <c r="E86" s="2474"/>
      <c r="F86" s="2474"/>
      <c r="G86" s="2474"/>
      <c r="H86" s="2469"/>
    </row>
    <row r="87" spans="1:33">
      <c r="A87" s="541" t="s">
        <v>1188</v>
      </c>
      <c r="B87" s="550" t="s">
        <v>1189</v>
      </c>
      <c r="C87" s="2475"/>
      <c r="D87" s="2475"/>
      <c r="E87" s="2475"/>
      <c r="F87" s="2475"/>
      <c r="G87" s="2475"/>
      <c r="H87" s="2470"/>
    </row>
    <row r="88" spans="1:33">
      <c r="A88" s="548" t="s">
        <v>1190</v>
      </c>
      <c r="B88" s="535" t="s">
        <v>1191</v>
      </c>
      <c r="C88" s="2458">
        <v>67</v>
      </c>
      <c r="D88" s="2460">
        <f>C88+10</f>
        <v>77</v>
      </c>
      <c r="E88" s="2460">
        <f>C88+12</f>
        <v>79</v>
      </c>
      <c r="F88" s="2460">
        <f>C88+17</f>
        <v>84</v>
      </c>
      <c r="G88" s="2460">
        <f>C88+24</f>
        <v>91</v>
      </c>
      <c r="H88" s="2462">
        <f>C88+35</f>
        <v>102</v>
      </c>
    </row>
    <row r="89" spans="1:33">
      <c r="A89" s="541" t="s">
        <v>1192</v>
      </c>
      <c r="B89" s="540" t="s">
        <v>1193</v>
      </c>
      <c r="C89" s="2459"/>
      <c r="D89" s="2461"/>
      <c r="E89" s="2461"/>
      <c r="F89" s="2461"/>
      <c r="G89" s="2461"/>
      <c r="H89" s="2463"/>
    </row>
    <row r="90" spans="1:33">
      <c r="A90" s="538"/>
      <c r="B90" s="540"/>
      <c r="C90" s="551"/>
      <c r="D90" s="552"/>
      <c r="E90" s="551"/>
      <c r="F90" s="551"/>
      <c r="G90" s="551"/>
      <c r="H90" s="553"/>
    </row>
    <row r="91" spans="1:33" ht="15.75" thickBot="1">
      <c r="A91" s="554" t="s">
        <v>1194</v>
      </c>
      <c r="B91" s="528" t="s">
        <v>1195</v>
      </c>
      <c r="C91" s="555">
        <v>76</v>
      </c>
      <c r="D91" s="556">
        <f>C91+10</f>
        <v>86</v>
      </c>
      <c r="E91" s="556">
        <f>C91+12</f>
        <v>88</v>
      </c>
      <c r="F91" s="556">
        <f>C91+17</f>
        <v>93</v>
      </c>
      <c r="G91" s="556">
        <f>C91+24</f>
        <v>100</v>
      </c>
      <c r="H91" s="557">
        <f>C91+35</f>
        <v>111</v>
      </c>
    </row>
    <row r="92" spans="1:33">
      <c r="A92" s="558"/>
      <c r="B92" s="558"/>
      <c r="C92" s="559"/>
      <c r="D92" s="560"/>
      <c r="E92" s="560"/>
      <c r="F92" s="560"/>
      <c r="G92" s="560"/>
      <c r="H92" s="560"/>
    </row>
    <row r="93" spans="1:33">
      <c r="A93" s="2464" t="s">
        <v>1196</v>
      </c>
      <c r="B93" s="2465"/>
      <c r="C93" s="2465"/>
      <c r="D93" s="2465"/>
      <c r="E93" s="2465"/>
      <c r="F93" s="2465"/>
      <c r="G93" s="2465"/>
      <c r="H93" s="2465"/>
    </row>
    <row r="94" spans="1:33">
      <c r="A94" s="2466" t="s">
        <v>1197</v>
      </c>
      <c r="B94" s="2360"/>
      <c r="C94" s="2360"/>
      <c r="D94" s="2360"/>
      <c r="E94" s="2360"/>
      <c r="F94" s="2360"/>
      <c r="G94" s="2360"/>
      <c r="H94" s="2360"/>
    </row>
    <row r="95" spans="1:33">
      <c r="A95" s="561" t="s">
        <v>1198</v>
      </c>
      <c r="B95" s="561"/>
      <c r="C95" s="562"/>
      <c r="D95" s="562"/>
      <c r="E95" s="562"/>
      <c r="F95" s="562"/>
      <c r="G95" s="563"/>
      <c r="H95" s="563"/>
    </row>
    <row r="96" spans="1:33">
      <c r="A96" s="561" t="s">
        <v>1199</v>
      </c>
      <c r="B96" s="561"/>
      <c r="C96" s="562"/>
      <c r="D96" s="562"/>
      <c r="E96" s="562"/>
      <c r="F96" s="562"/>
      <c r="G96" s="563"/>
      <c r="H96" s="563"/>
    </row>
    <row r="97" spans="1:33">
      <c r="A97" s="561"/>
      <c r="B97" s="561"/>
      <c r="C97" s="564"/>
      <c r="D97" s="563"/>
      <c r="E97" s="563"/>
      <c r="F97" s="563"/>
      <c r="G97" s="563"/>
      <c r="H97" s="563"/>
    </row>
    <row r="98" spans="1:33">
      <c r="A98" s="561"/>
      <c r="B98" s="561"/>
      <c r="C98" s="564"/>
      <c r="D98" s="563"/>
      <c r="E98" s="563"/>
      <c r="F98" s="563"/>
      <c r="G98" s="563"/>
      <c r="H98" s="563"/>
    </row>
    <row r="99" spans="1:33" ht="21">
      <c r="A99" s="2456" t="s">
        <v>1200</v>
      </c>
      <c r="B99" s="2457"/>
      <c r="C99" s="2457"/>
      <c r="D99" s="2457"/>
      <c r="E99" s="2457"/>
      <c r="F99" s="2457"/>
      <c r="G99" s="2457"/>
      <c r="H99" s="2457"/>
    </row>
    <row r="100" spans="1:33">
      <c r="A100" s="561" t="s">
        <v>1201</v>
      </c>
      <c r="B100" s="565" t="s">
        <v>1202</v>
      </c>
      <c r="C100" s="565"/>
      <c r="D100" s="565"/>
      <c r="E100" s="565"/>
      <c r="F100" s="565"/>
      <c r="G100" s="562"/>
      <c r="H100" s="562"/>
    </row>
    <row r="101" spans="1:33">
      <c r="A101" s="565"/>
      <c r="B101" s="565"/>
      <c r="C101" s="565"/>
      <c r="D101" s="565"/>
      <c r="E101" s="565"/>
      <c r="F101" s="565"/>
      <c r="G101" s="562"/>
      <c r="H101" s="562"/>
    </row>
    <row r="102" spans="1:33">
      <c r="A102" s="565" t="s">
        <v>1203</v>
      </c>
      <c r="B102" s="565"/>
      <c r="C102" s="565"/>
      <c r="D102" s="565"/>
      <c r="E102" s="565"/>
      <c r="F102" s="565"/>
      <c r="G102" s="562"/>
      <c r="H102" s="562"/>
    </row>
    <row r="103" spans="1:33">
      <c r="A103" s="2467" t="s">
        <v>1204</v>
      </c>
      <c r="B103" s="2467"/>
      <c r="C103" s="2467"/>
      <c r="D103" s="2467"/>
      <c r="E103" s="2467"/>
      <c r="F103" s="2467"/>
      <c r="G103" s="2467"/>
      <c r="H103" s="2467"/>
    </row>
    <row r="104" spans="1:33">
      <c r="A104" s="2467"/>
      <c r="B104" s="2467"/>
      <c r="C104" s="2467"/>
      <c r="D104" s="2467"/>
      <c r="E104" s="2467"/>
      <c r="F104" s="2467"/>
      <c r="G104" s="2467"/>
      <c r="H104" s="2467"/>
    </row>
    <row r="105" spans="1:33">
      <c r="A105" s="2453" t="s">
        <v>1205</v>
      </c>
      <c r="B105" s="2453"/>
      <c r="C105" s="2453"/>
      <c r="D105" s="2453"/>
      <c r="E105" s="2453"/>
      <c r="F105" s="2453"/>
      <c r="G105" s="2453"/>
      <c r="H105" s="2453"/>
    </row>
    <row r="106" spans="1:33" ht="21">
      <c r="A106" s="2456" t="s">
        <v>1206</v>
      </c>
      <c r="B106" s="2457"/>
      <c r="C106" s="2457"/>
      <c r="D106" s="2457"/>
      <c r="E106" s="2457"/>
      <c r="F106" s="2457"/>
      <c r="G106" s="2457"/>
      <c r="H106" s="2457"/>
    </row>
    <row r="107" spans="1:33">
      <c r="A107" s="2451" t="s">
        <v>1207</v>
      </c>
      <c r="B107" s="2452"/>
      <c r="C107" s="2452"/>
      <c r="D107" s="2452"/>
      <c r="E107" s="2452"/>
      <c r="F107" s="2452"/>
      <c r="G107" s="2452"/>
      <c r="H107" s="2452"/>
      <c r="I107" s="566"/>
      <c r="J107" s="566"/>
      <c r="K107" s="566"/>
      <c r="L107" s="566"/>
      <c r="M107" s="566"/>
      <c r="N107" s="566"/>
      <c r="O107" s="566"/>
      <c r="P107" s="566"/>
      <c r="Q107" s="566"/>
      <c r="R107" s="566"/>
      <c r="S107" s="566"/>
      <c r="T107" s="566"/>
      <c r="U107" s="566"/>
      <c r="V107" s="566"/>
      <c r="W107" s="566"/>
      <c r="X107" s="566"/>
      <c r="Y107" s="566"/>
      <c r="Z107" s="566"/>
      <c r="AA107" s="566"/>
      <c r="AB107" s="566"/>
      <c r="AC107" s="566"/>
      <c r="AD107" s="566"/>
      <c r="AE107" s="566"/>
      <c r="AF107" s="566"/>
      <c r="AG107" s="566"/>
    </row>
    <row r="108" spans="1:33">
      <c r="A108" s="2452"/>
      <c r="B108" s="2452"/>
      <c r="C108" s="2452"/>
      <c r="D108" s="2452"/>
      <c r="E108" s="2452"/>
      <c r="F108" s="2452"/>
      <c r="G108" s="2452"/>
      <c r="H108" s="2452"/>
      <c r="I108" s="566"/>
      <c r="J108" s="566"/>
      <c r="K108" s="566"/>
      <c r="L108" s="566"/>
      <c r="M108" s="566"/>
      <c r="N108" s="566"/>
      <c r="O108" s="566"/>
      <c r="P108" s="566"/>
      <c r="Q108" s="566"/>
      <c r="R108" s="566"/>
      <c r="S108" s="566"/>
      <c r="T108" s="566"/>
      <c r="U108" s="566"/>
      <c r="V108" s="566"/>
      <c r="W108" s="566"/>
      <c r="X108" s="566"/>
      <c r="Y108" s="566"/>
      <c r="Z108" s="566"/>
      <c r="AA108" s="566"/>
      <c r="AB108" s="566"/>
      <c r="AC108" s="566"/>
      <c r="AD108" s="566"/>
      <c r="AE108" s="566"/>
      <c r="AF108" s="566"/>
      <c r="AG108" s="566"/>
    </row>
    <row r="109" spans="1:33">
      <c r="A109" s="565" t="s">
        <v>1208</v>
      </c>
      <c r="B109" s="565"/>
      <c r="C109" s="565"/>
      <c r="D109" s="565"/>
      <c r="E109" s="565"/>
      <c r="F109" s="565"/>
      <c r="G109" s="565"/>
      <c r="H109" s="565"/>
      <c r="I109" s="565"/>
      <c r="J109" s="565"/>
      <c r="K109" s="565"/>
      <c r="L109" s="565"/>
      <c r="M109" s="565"/>
      <c r="N109" s="565"/>
      <c r="O109" s="565"/>
      <c r="P109" s="565"/>
      <c r="Q109" s="565"/>
      <c r="R109" s="565"/>
      <c r="S109" s="565"/>
      <c r="T109" s="565"/>
      <c r="U109" s="565"/>
      <c r="V109" s="565"/>
      <c r="W109" s="565"/>
      <c r="X109" s="565"/>
      <c r="Y109" s="565"/>
      <c r="Z109" s="565"/>
      <c r="AA109" s="565"/>
      <c r="AB109" s="565"/>
      <c r="AC109" s="565"/>
      <c r="AD109" s="565"/>
      <c r="AE109" s="565"/>
      <c r="AF109" s="565"/>
      <c r="AG109" s="565"/>
    </row>
    <row r="110" spans="1:33">
      <c r="A110" s="565"/>
      <c r="B110" s="565"/>
      <c r="C110" s="565"/>
      <c r="D110" s="565"/>
      <c r="E110" s="565"/>
      <c r="F110" s="565"/>
      <c r="G110" s="565"/>
      <c r="H110" s="565"/>
      <c r="I110" s="565"/>
      <c r="J110" s="565"/>
      <c r="K110" s="565"/>
      <c r="L110" s="565"/>
      <c r="M110" s="565"/>
      <c r="N110" s="565"/>
      <c r="O110" s="565"/>
      <c r="P110" s="565"/>
      <c r="Q110" s="565"/>
      <c r="R110" s="565"/>
      <c r="S110" s="565"/>
      <c r="T110" s="565"/>
      <c r="U110" s="565"/>
      <c r="V110" s="565"/>
      <c r="W110" s="565"/>
      <c r="X110" s="565"/>
      <c r="Y110" s="565"/>
      <c r="Z110" s="565"/>
      <c r="AA110" s="565"/>
      <c r="AB110" s="565"/>
      <c r="AC110" s="565"/>
      <c r="AD110" s="565"/>
      <c r="AE110" s="565"/>
      <c r="AF110" s="565"/>
      <c r="AG110" s="565"/>
    </row>
    <row r="111" spans="1:33">
      <c r="A111" s="2453" t="s">
        <v>1209</v>
      </c>
      <c r="B111" s="2453"/>
      <c r="C111" s="2453"/>
      <c r="D111" s="2453"/>
      <c r="E111" s="2453"/>
      <c r="F111" s="2453"/>
      <c r="G111" s="2453"/>
      <c r="H111" s="2453"/>
      <c r="I111" s="565"/>
      <c r="J111" s="565"/>
      <c r="K111" s="565"/>
      <c r="L111" s="565"/>
      <c r="M111" s="565"/>
      <c r="N111" s="565"/>
      <c r="O111" s="565"/>
      <c r="P111" s="565"/>
      <c r="Q111" s="565"/>
      <c r="R111" s="565"/>
      <c r="S111" s="565"/>
      <c r="T111" s="565"/>
      <c r="U111" s="565"/>
      <c r="V111" s="565"/>
      <c r="W111" s="565"/>
      <c r="X111" s="565"/>
      <c r="Y111" s="565"/>
      <c r="Z111" s="565"/>
      <c r="AA111" s="565"/>
      <c r="AB111" s="565"/>
      <c r="AC111" s="565"/>
      <c r="AD111" s="565"/>
      <c r="AE111" s="565"/>
      <c r="AF111" s="565"/>
      <c r="AG111" s="565"/>
    </row>
    <row r="112" spans="1:33">
      <c r="A112" s="2454" t="s">
        <v>1210</v>
      </c>
      <c r="B112" s="2454"/>
      <c r="C112" s="2454"/>
      <c r="D112" s="2454"/>
      <c r="E112" s="2454"/>
      <c r="F112" s="2454"/>
      <c r="G112" s="2454"/>
      <c r="H112" s="2454"/>
      <c r="I112" s="565"/>
      <c r="J112" s="565"/>
      <c r="K112" s="565"/>
      <c r="L112" s="565"/>
      <c r="M112" s="565"/>
      <c r="N112" s="565"/>
      <c r="O112" s="565"/>
      <c r="P112" s="565"/>
      <c r="Q112" s="565"/>
      <c r="R112" s="565"/>
      <c r="S112" s="565"/>
      <c r="T112" s="565"/>
      <c r="U112" s="565"/>
      <c r="V112" s="565"/>
      <c r="W112" s="565"/>
      <c r="X112" s="565"/>
      <c r="Y112" s="565"/>
      <c r="Z112" s="565"/>
      <c r="AA112" s="565"/>
      <c r="AB112" s="565"/>
      <c r="AC112" s="565"/>
      <c r="AD112" s="565"/>
      <c r="AE112" s="565"/>
      <c r="AF112" s="565"/>
      <c r="AG112" s="565"/>
    </row>
    <row r="113" spans="1:33">
      <c r="A113" s="2454"/>
      <c r="B113" s="2454"/>
      <c r="C113" s="2454"/>
      <c r="D113" s="2454"/>
      <c r="E113" s="2454"/>
      <c r="F113" s="2454"/>
      <c r="G113" s="2454"/>
      <c r="H113" s="2454"/>
      <c r="I113" s="565"/>
      <c r="J113" s="565"/>
      <c r="K113" s="565"/>
      <c r="L113" s="565"/>
      <c r="M113" s="565"/>
      <c r="N113" s="565"/>
      <c r="O113" s="565"/>
      <c r="P113" s="565"/>
      <c r="Q113" s="565"/>
      <c r="R113" s="565"/>
      <c r="S113" s="565"/>
      <c r="T113" s="565"/>
      <c r="U113" s="565"/>
      <c r="V113" s="565"/>
      <c r="W113" s="565"/>
      <c r="X113" s="565"/>
      <c r="Y113" s="565"/>
      <c r="Z113" s="565"/>
      <c r="AA113" s="565"/>
      <c r="AB113" s="565"/>
      <c r="AC113" s="565"/>
      <c r="AD113" s="565"/>
      <c r="AE113" s="565"/>
      <c r="AF113" s="565"/>
      <c r="AG113" s="565"/>
    </row>
    <row r="114" spans="1:33" ht="18">
      <c r="A114" s="2455" t="s">
        <v>1211</v>
      </c>
      <c r="B114" s="2455"/>
      <c r="C114" s="2455"/>
      <c r="D114" s="2455"/>
      <c r="E114" s="2455"/>
      <c r="F114" s="2455"/>
      <c r="G114" s="2455"/>
      <c r="H114" s="2455"/>
      <c r="I114" s="567"/>
      <c r="J114" s="567"/>
      <c r="K114" s="567"/>
      <c r="L114" s="567"/>
      <c r="M114" s="567"/>
      <c r="N114" s="567"/>
      <c r="O114" s="567"/>
      <c r="P114" s="567"/>
      <c r="Q114" s="567"/>
      <c r="R114" s="567"/>
      <c r="S114" s="567"/>
      <c r="T114" s="567"/>
      <c r="U114" s="567"/>
      <c r="V114" s="567"/>
      <c r="W114" s="567"/>
      <c r="X114" s="567"/>
      <c r="Y114" s="567"/>
      <c r="Z114" s="567"/>
      <c r="AA114" s="567"/>
      <c r="AB114" s="567"/>
      <c r="AC114" s="567"/>
      <c r="AD114" s="567"/>
      <c r="AE114" s="567"/>
      <c r="AF114" s="567"/>
      <c r="AG114" s="567"/>
    </row>
    <row r="115" spans="1:33">
      <c r="A115" s="2451" t="s">
        <v>1212</v>
      </c>
      <c r="B115" s="2451"/>
      <c r="C115" s="2451"/>
      <c r="D115" s="2451"/>
      <c r="E115" s="2451"/>
      <c r="F115" s="2451"/>
      <c r="G115" s="2451"/>
      <c r="H115" s="2451"/>
      <c r="I115" s="568"/>
      <c r="J115" s="568"/>
      <c r="K115" s="568"/>
      <c r="L115" s="568"/>
      <c r="M115" s="568"/>
      <c r="N115" s="568"/>
      <c r="O115" s="568"/>
      <c r="P115" s="568"/>
      <c r="Q115" s="568"/>
      <c r="R115" s="568"/>
      <c r="S115" s="568"/>
      <c r="T115" s="568"/>
      <c r="U115" s="568"/>
      <c r="V115" s="568"/>
      <c r="W115" s="568"/>
      <c r="X115" s="568"/>
      <c r="Y115" s="568"/>
      <c r="Z115" s="568"/>
      <c r="AA115" s="568"/>
      <c r="AB115" s="568"/>
      <c r="AC115" s="568"/>
      <c r="AD115" s="568"/>
      <c r="AE115" s="568"/>
      <c r="AF115" s="568"/>
      <c r="AG115" s="568"/>
    </row>
  </sheetData>
  <mergeCells count="58">
    <mergeCell ref="A1:AG1"/>
    <mergeCell ref="A2:H2"/>
    <mergeCell ref="C3:H3"/>
    <mergeCell ref="C4:H12"/>
    <mergeCell ref="A14:AG14"/>
    <mergeCell ref="H16:H18"/>
    <mergeCell ref="C19:C49"/>
    <mergeCell ref="D19:D49"/>
    <mergeCell ref="E19:E49"/>
    <mergeCell ref="F19:F49"/>
    <mergeCell ref="G19:G49"/>
    <mergeCell ref="H19:H49"/>
    <mergeCell ref="C16:C18"/>
    <mergeCell ref="D16:D18"/>
    <mergeCell ref="E16:E18"/>
    <mergeCell ref="F16:F18"/>
    <mergeCell ref="G16:G18"/>
    <mergeCell ref="H57:H73"/>
    <mergeCell ref="C50:C56"/>
    <mergeCell ref="D50:D56"/>
    <mergeCell ref="E50:E56"/>
    <mergeCell ref="F50:F56"/>
    <mergeCell ref="G50:G56"/>
    <mergeCell ref="H50:H56"/>
    <mergeCell ref="C57:C73"/>
    <mergeCell ref="D57:D73"/>
    <mergeCell ref="E57:E73"/>
    <mergeCell ref="F57:F73"/>
    <mergeCell ref="G57:G73"/>
    <mergeCell ref="H79:H87"/>
    <mergeCell ref="C74:C75"/>
    <mergeCell ref="D74:D75"/>
    <mergeCell ref="E74:E75"/>
    <mergeCell ref="F74:F75"/>
    <mergeCell ref="G74:G75"/>
    <mergeCell ref="H74:H75"/>
    <mergeCell ref="C79:C87"/>
    <mergeCell ref="D79:D87"/>
    <mergeCell ref="E79:E87"/>
    <mergeCell ref="F79:F87"/>
    <mergeCell ref="G79:G87"/>
    <mergeCell ref="A106:H106"/>
    <mergeCell ref="C88:C89"/>
    <mergeCell ref="D88:D89"/>
    <mergeCell ref="E88:E89"/>
    <mergeCell ref="F88:F89"/>
    <mergeCell ref="G88:G89"/>
    <mergeCell ref="H88:H89"/>
    <mergeCell ref="A93:H93"/>
    <mergeCell ref="A94:H94"/>
    <mergeCell ref="A99:H99"/>
    <mergeCell ref="A103:H104"/>
    <mergeCell ref="A105:H105"/>
    <mergeCell ref="A107:H108"/>
    <mergeCell ref="A111:H111"/>
    <mergeCell ref="A112:H113"/>
    <mergeCell ref="A114:H114"/>
    <mergeCell ref="A115:H115"/>
  </mergeCells>
  <hyperlinks>
    <hyperlink ref="J2" location="'фасад(P)'!A1" display="Фасад(Р)"/>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
  <sheetViews>
    <sheetView zoomScale="70" zoomScaleNormal="70" workbookViewId="0"/>
  </sheetViews>
  <sheetFormatPr defaultRowHeight="15"/>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
  <sheetViews>
    <sheetView workbookViewId="0"/>
  </sheetViews>
  <sheetFormatPr defaultRowHeight="1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M56"/>
  <sheetViews>
    <sheetView workbookViewId="0">
      <selection sqref="A1:C1"/>
    </sheetView>
  </sheetViews>
  <sheetFormatPr defaultRowHeight="15"/>
  <cols>
    <col min="2" max="2" width="49" customWidth="1"/>
    <col min="5" max="5" width="18" customWidth="1"/>
  </cols>
  <sheetData>
    <row r="1" spans="1:13" ht="23.25" customHeight="1">
      <c r="A1" s="2502" t="s">
        <v>1278</v>
      </c>
      <c r="B1" s="2502"/>
      <c r="C1" s="2502"/>
      <c r="D1" s="1443"/>
      <c r="E1" s="1921" t="s">
        <v>20401</v>
      </c>
      <c r="F1" s="1443"/>
      <c r="G1" s="1443"/>
      <c r="H1" s="1443"/>
      <c r="I1" s="1443"/>
      <c r="J1" s="1"/>
      <c r="K1" s="30"/>
      <c r="L1" s="1"/>
      <c r="M1" s="1"/>
    </row>
    <row r="2" spans="1:13">
      <c r="F2" s="1"/>
      <c r="G2" s="1"/>
      <c r="H2" s="1"/>
      <c r="I2" s="1"/>
      <c r="J2" s="1"/>
      <c r="K2" s="30"/>
      <c r="L2" s="1"/>
      <c r="M2" s="1"/>
    </row>
    <row r="3" spans="1:13" ht="60">
      <c r="A3" s="602" t="s">
        <v>1279</v>
      </c>
      <c r="B3" s="602" t="s">
        <v>1032</v>
      </c>
      <c r="C3" s="602" t="s">
        <v>1280</v>
      </c>
      <c r="D3" s="603"/>
      <c r="E3" s="603"/>
      <c r="F3" s="1"/>
      <c r="G3" s="1"/>
      <c r="H3" s="1"/>
      <c r="I3" s="1"/>
      <c r="J3" s="1"/>
      <c r="K3" s="30"/>
      <c r="L3" s="1"/>
      <c r="M3" s="1"/>
    </row>
    <row r="4" spans="1:13" ht="20.100000000000001" customHeight="1">
      <c r="A4" s="604" t="s">
        <v>1281</v>
      </c>
      <c r="B4" s="604" t="s">
        <v>1282</v>
      </c>
      <c r="C4" s="605" t="s">
        <v>1350</v>
      </c>
      <c r="D4" s="606"/>
      <c r="E4" s="606"/>
      <c r="F4" s="1"/>
      <c r="G4" s="1"/>
      <c r="H4" s="1"/>
      <c r="I4" s="1"/>
      <c r="J4" s="1"/>
      <c r="K4" s="30"/>
      <c r="L4" s="1"/>
      <c r="M4" s="1"/>
    </row>
    <row r="5" spans="1:13" ht="20.100000000000001" customHeight="1">
      <c r="A5" s="604" t="s">
        <v>1284</v>
      </c>
      <c r="B5" s="604" t="s">
        <v>1051</v>
      </c>
      <c r="C5" s="605" t="s">
        <v>1351</v>
      </c>
      <c r="D5" s="606"/>
      <c r="E5" s="606"/>
      <c r="F5" s="1"/>
      <c r="G5" s="1"/>
      <c r="H5" s="1"/>
      <c r="I5" s="1"/>
      <c r="J5" s="1"/>
      <c r="K5" s="30"/>
      <c r="L5" s="1"/>
      <c r="M5" s="1"/>
    </row>
    <row r="6" spans="1:13" ht="20.100000000000001" customHeight="1">
      <c r="A6" s="604" t="s">
        <v>1281</v>
      </c>
      <c r="B6" s="604" t="s">
        <v>1352</v>
      </c>
      <c r="C6" s="605" t="s">
        <v>1353</v>
      </c>
      <c r="D6" s="2509"/>
      <c r="E6" s="2510"/>
      <c r="F6" s="1"/>
      <c r="G6" s="1"/>
      <c r="H6" s="1"/>
      <c r="I6" s="1"/>
      <c r="J6" s="1"/>
      <c r="K6" s="30"/>
      <c r="L6" s="1"/>
      <c r="M6" s="1"/>
    </row>
    <row r="7" spans="1:13" ht="26.25" customHeight="1">
      <c r="A7" s="604" t="s">
        <v>1285</v>
      </c>
      <c r="B7" s="604" t="s">
        <v>1354</v>
      </c>
      <c r="C7" s="607">
        <v>7</v>
      </c>
      <c r="D7" s="608"/>
      <c r="E7" s="608"/>
      <c r="F7" s="1"/>
      <c r="G7" s="1"/>
      <c r="H7" s="1"/>
      <c r="I7" s="1"/>
      <c r="J7" s="1"/>
      <c r="K7" s="30"/>
      <c r="L7" s="1"/>
      <c r="M7" s="1"/>
    </row>
    <row r="8" spans="1:13" ht="20.100000000000001" customHeight="1">
      <c r="A8" s="604" t="s">
        <v>1288</v>
      </c>
      <c r="B8" s="609" t="s">
        <v>1355</v>
      </c>
      <c r="C8" s="609">
        <v>6</v>
      </c>
      <c r="D8" s="610"/>
      <c r="E8" s="610"/>
      <c r="F8" s="1"/>
      <c r="G8" s="1"/>
      <c r="H8" s="1"/>
      <c r="I8" s="1"/>
      <c r="J8" s="1"/>
      <c r="K8" s="30"/>
      <c r="L8" s="1"/>
      <c r="M8" s="1"/>
    </row>
    <row r="9" spans="1:13" ht="20.100000000000001" customHeight="1">
      <c r="A9" s="604" t="s">
        <v>1288</v>
      </c>
      <c r="B9" s="609" t="s">
        <v>1356</v>
      </c>
      <c r="C9" s="609">
        <v>8</v>
      </c>
      <c r="D9" s="610"/>
      <c r="E9" s="610"/>
      <c r="F9" s="1"/>
      <c r="G9" s="1"/>
      <c r="H9" s="1"/>
      <c r="I9" s="1"/>
      <c r="J9" s="1"/>
      <c r="K9" s="30"/>
      <c r="L9" s="1"/>
      <c r="M9" s="1"/>
    </row>
    <row r="10" spans="1:13" ht="20.100000000000001" customHeight="1">
      <c r="A10" s="604" t="s">
        <v>1288</v>
      </c>
      <c r="B10" s="609" t="s">
        <v>1357</v>
      </c>
      <c r="C10" s="609">
        <v>12</v>
      </c>
      <c r="D10" s="610"/>
      <c r="E10" s="610"/>
      <c r="F10" s="1"/>
      <c r="G10" s="1"/>
      <c r="H10" s="1"/>
      <c r="I10" s="1"/>
      <c r="J10" s="1"/>
      <c r="K10" s="30"/>
      <c r="L10" s="1"/>
      <c r="M10" s="1"/>
    </row>
    <row r="11" spans="1:13" ht="20.100000000000001" customHeight="1">
      <c r="A11" s="604" t="s">
        <v>1358</v>
      </c>
      <c r="B11" s="609" t="s">
        <v>1286</v>
      </c>
      <c r="C11" s="609">
        <v>7</v>
      </c>
      <c r="D11" s="610"/>
      <c r="E11" s="610"/>
      <c r="F11" s="1"/>
      <c r="G11" s="1"/>
      <c r="H11" s="1"/>
      <c r="I11" s="1"/>
      <c r="J11" s="1"/>
      <c r="K11" s="30"/>
      <c r="L11" s="1"/>
      <c r="M11" s="1"/>
    </row>
    <row r="12" spans="1:13" ht="20.100000000000001" customHeight="1">
      <c r="A12" s="609" t="s">
        <v>1290</v>
      </c>
      <c r="B12" s="604" t="s">
        <v>1359</v>
      </c>
      <c r="C12" s="604">
        <v>9</v>
      </c>
      <c r="D12" s="2509"/>
      <c r="E12" s="2510"/>
      <c r="F12" s="1"/>
      <c r="G12" s="1"/>
      <c r="H12" s="1"/>
      <c r="I12" s="1"/>
      <c r="J12" s="1"/>
      <c r="K12" s="30"/>
      <c r="L12" s="1"/>
      <c r="M12" s="1"/>
    </row>
    <row r="13" spans="1:13" ht="20.100000000000001" customHeight="1">
      <c r="A13" s="604" t="s">
        <v>1360</v>
      </c>
      <c r="B13" s="604" t="s">
        <v>1355</v>
      </c>
      <c r="C13" s="604">
        <v>6</v>
      </c>
      <c r="D13" s="611"/>
      <c r="E13" s="611"/>
      <c r="F13" s="1"/>
      <c r="G13" s="1"/>
      <c r="H13" s="1"/>
      <c r="I13" s="1"/>
      <c r="J13" s="1"/>
      <c r="K13" s="30"/>
      <c r="L13" s="1"/>
      <c r="M13" s="1"/>
    </row>
    <row r="14" spans="1:13" ht="20.100000000000001" customHeight="1">
      <c r="A14" s="604" t="s">
        <v>1360</v>
      </c>
      <c r="B14" s="604" t="s">
        <v>1356</v>
      </c>
      <c r="C14" s="604">
        <v>7.5</v>
      </c>
      <c r="D14" s="611"/>
      <c r="E14" s="611"/>
      <c r="F14" s="1"/>
      <c r="G14" s="1"/>
      <c r="H14" s="1"/>
      <c r="I14" s="1"/>
      <c r="J14" s="1"/>
      <c r="K14" s="30"/>
      <c r="L14" s="1"/>
      <c r="M14" s="1"/>
    </row>
    <row r="15" spans="1:13" ht="20.100000000000001" customHeight="1">
      <c r="A15" s="604" t="s">
        <v>1361</v>
      </c>
      <c r="B15" s="604" t="s">
        <v>1286</v>
      </c>
      <c r="C15" s="605" t="s">
        <v>1283</v>
      </c>
      <c r="D15" s="606"/>
      <c r="E15" s="606"/>
      <c r="F15" s="1"/>
      <c r="G15" s="1"/>
      <c r="H15" s="1"/>
      <c r="I15" s="1"/>
      <c r="J15" s="1"/>
      <c r="K15" s="30"/>
      <c r="L15" s="1"/>
      <c r="M15" s="1"/>
    </row>
    <row r="16" spans="1:13" ht="20.100000000000001" customHeight="1">
      <c r="A16" s="604" t="s">
        <v>1287</v>
      </c>
      <c r="B16" s="604" t="s">
        <v>1286</v>
      </c>
      <c r="C16" s="604">
        <v>8</v>
      </c>
      <c r="D16" s="611"/>
      <c r="E16" s="611"/>
      <c r="F16" s="1"/>
      <c r="G16" s="1"/>
      <c r="H16" s="1"/>
      <c r="I16" s="1"/>
      <c r="J16" s="1"/>
      <c r="K16" s="30"/>
      <c r="L16" s="1"/>
      <c r="M16" s="1"/>
    </row>
    <row r="17" spans="1:13" ht="20.100000000000001" customHeight="1">
      <c r="A17" s="604" t="s">
        <v>1289</v>
      </c>
      <c r="B17" s="604" t="s">
        <v>1286</v>
      </c>
      <c r="C17" s="604">
        <v>6</v>
      </c>
      <c r="D17" s="611"/>
      <c r="E17" s="611"/>
      <c r="F17" s="1"/>
      <c r="G17" s="1"/>
      <c r="H17" s="1"/>
      <c r="I17" s="1"/>
      <c r="J17" s="1"/>
      <c r="K17" s="30"/>
      <c r="L17" s="1"/>
      <c r="M17" s="1"/>
    </row>
    <row r="18" spans="1:13" ht="20.100000000000001" customHeight="1">
      <c r="A18" s="604" t="s">
        <v>1362</v>
      </c>
      <c r="B18" s="604" t="s">
        <v>1363</v>
      </c>
      <c r="C18" s="604">
        <v>2</v>
      </c>
      <c r="D18" s="2509"/>
      <c r="E18" s="2510"/>
      <c r="F18" s="1"/>
      <c r="G18" s="1"/>
      <c r="H18" s="1"/>
      <c r="I18" s="1"/>
      <c r="J18" s="1"/>
      <c r="K18" s="30"/>
      <c r="L18" s="1"/>
      <c r="M18" s="1"/>
    </row>
    <row r="19" spans="1:13" ht="20.100000000000001" customHeight="1">
      <c r="A19" s="2515" t="s">
        <v>1364</v>
      </c>
      <c r="B19" s="2516"/>
      <c r="C19" s="613" t="s">
        <v>1365</v>
      </c>
      <c r="D19" s="611"/>
      <c r="E19" s="611"/>
      <c r="F19" s="1"/>
      <c r="G19" s="1"/>
      <c r="H19" s="1"/>
      <c r="I19" s="1"/>
      <c r="J19" s="1"/>
      <c r="K19" s="30"/>
      <c r="L19" s="1"/>
      <c r="M19" s="1"/>
    </row>
    <row r="20" spans="1:13" ht="20.100000000000001" customHeight="1">
      <c r="A20" s="2515" t="s">
        <v>1366</v>
      </c>
      <c r="B20" s="2516"/>
      <c r="C20" s="604">
        <v>6</v>
      </c>
      <c r="D20" s="611"/>
      <c r="E20" s="611"/>
      <c r="F20" s="1"/>
      <c r="G20" s="1"/>
      <c r="H20" s="1"/>
      <c r="I20" s="1"/>
      <c r="J20" s="1"/>
      <c r="K20" s="30"/>
      <c r="L20" s="1"/>
      <c r="M20" s="1"/>
    </row>
    <row r="21" spans="1:13">
      <c r="A21" s="615" t="s">
        <v>1386</v>
      </c>
      <c r="B21" s="611"/>
      <c r="C21" s="611"/>
      <c r="D21" s="611"/>
      <c r="E21" s="611"/>
      <c r="F21" s="1"/>
      <c r="G21" s="1"/>
      <c r="H21" s="1"/>
      <c r="I21" s="1"/>
      <c r="J21" s="1"/>
      <c r="K21" s="30"/>
      <c r="L21" s="1"/>
      <c r="M21" s="1"/>
    </row>
    <row r="22" spans="1:13">
      <c r="A22" s="615" t="s">
        <v>1367</v>
      </c>
      <c r="B22" s="611"/>
      <c r="C22" s="611"/>
      <c r="D22" s="611"/>
      <c r="E22" s="611"/>
      <c r="F22" s="1"/>
      <c r="G22" s="1"/>
      <c r="H22" s="1"/>
      <c r="I22" s="1"/>
      <c r="J22" s="1"/>
      <c r="K22" s="30"/>
      <c r="L22" s="1"/>
      <c r="M22" s="1"/>
    </row>
    <row r="23" spans="1:13">
      <c r="A23" s="1"/>
      <c r="B23" s="1"/>
      <c r="C23" s="1"/>
      <c r="D23" s="1"/>
      <c r="E23" s="1"/>
      <c r="F23" s="1"/>
      <c r="G23" s="1"/>
      <c r="H23" s="1"/>
      <c r="I23" s="1"/>
      <c r="J23" s="1"/>
      <c r="K23" s="30"/>
      <c r="L23" s="1"/>
      <c r="M23" s="1"/>
    </row>
    <row r="24" spans="1:13" ht="15.75" thickBot="1">
      <c r="A24" s="2501" t="s">
        <v>1298</v>
      </c>
      <c r="B24" s="2501"/>
      <c r="C24" s="2501"/>
      <c r="D24" s="1442"/>
      <c r="E24" s="1442"/>
      <c r="F24" s="1442"/>
      <c r="G24" s="1442"/>
      <c r="H24" s="1442"/>
      <c r="I24" s="1"/>
      <c r="J24" s="1"/>
      <c r="K24" s="30"/>
      <c r="L24" s="1"/>
      <c r="M24" s="1"/>
    </row>
    <row r="25" spans="1:13">
      <c r="A25" s="2513" t="s">
        <v>1292</v>
      </c>
      <c r="B25" s="2514"/>
      <c r="C25" s="616">
        <v>16.5</v>
      </c>
      <c r="D25" s="1"/>
      <c r="E25" s="1"/>
      <c r="F25" s="1"/>
      <c r="G25" s="1"/>
      <c r="H25" s="1"/>
      <c r="I25" s="1"/>
      <c r="J25" s="1"/>
      <c r="K25" s="30"/>
      <c r="L25" s="1"/>
      <c r="M25" s="1"/>
    </row>
    <row r="26" spans="1:13">
      <c r="A26" s="2503" t="s">
        <v>1293</v>
      </c>
      <c r="B26" s="2504"/>
      <c r="C26" s="617">
        <v>3.6</v>
      </c>
      <c r="D26" s="1"/>
      <c r="E26" s="1"/>
      <c r="F26" s="1"/>
      <c r="G26" s="1"/>
      <c r="H26" s="1"/>
      <c r="I26" s="1"/>
      <c r="J26" s="1"/>
      <c r="K26" s="30"/>
      <c r="L26" s="1"/>
      <c r="M26" s="1"/>
    </row>
    <row r="27" spans="1:13">
      <c r="A27" s="2507" t="s">
        <v>1370</v>
      </c>
      <c r="B27" s="2508"/>
      <c r="C27" s="617">
        <v>18.5</v>
      </c>
      <c r="D27" s="1"/>
      <c r="E27" s="1"/>
      <c r="F27" s="1"/>
      <c r="G27" s="1"/>
      <c r="H27" s="1"/>
      <c r="I27" s="1"/>
      <c r="J27" s="1"/>
      <c r="K27" s="30"/>
      <c r="L27" s="1"/>
      <c r="M27" s="1"/>
    </row>
    <row r="28" spans="1:13">
      <c r="A28" s="2507" t="s">
        <v>1371</v>
      </c>
      <c r="B28" s="2508"/>
      <c r="C28" s="617">
        <v>32</v>
      </c>
      <c r="D28" s="1"/>
      <c r="E28" s="1"/>
      <c r="F28" s="1"/>
      <c r="G28" s="1"/>
      <c r="H28" s="1"/>
      <c r="I28" s="1"/>
      <c r="J28" s="1"/>
      <c r="K28" s="30"/>
      <c r="L28" s="1"/>
      <c r="M28" s="1"/>
    </row>
    <row r="29" spans="1:13">
      <c r="A29" s="2507" t="s">
        <v>1372</v>
      </c>
      <c r="B29" s="2508"/>
      <c r="C29" s="617">
        <v>19</v>
      </c>
      <c r="D29" s="1"/>
      <c r="E29" s="1"/>
      <c r="F29" s="1"/>
      <c r="G29" s="1"/>
      <c r="H29" s="1"/>
      <c r="I29" s="1"/>
      <c r="J29" s="1"/>
      <c r="K29" s="30"/>
      <c r="L29" s="1"/>
      <c r="M29" s="1"/>
    </row>
    <row r="30" spans="1:13">
      <c r="A30" s="2517" t="s">
        <v>1387</v>
      </c>
      <c r="B30" s="2518"/>
      <c r="C30" s="617">
        <v>35.299999999999997</v>
      </c>
      <c r="D30" s="1"/>
      <c r="E30" s="1"/>
      <c r="F30" s="1"/>
      <c r="G30" s="1"/>
      <c r="H30" s="1"/>
      <c r="I30" s="1"/>
      <c r="J30" s="1"/>
      <c r="K30" s="30"/>
      <c r="L30" s="1"/>
      <c r="M30" s="1"/>
    </row>
    <row r="31" spans="1:13">
      <c r="A31" s="2503" t="s">
        <v>1299</v>
      </c>
      <c r="B31" s="2504"/>
      <c r="C31" s="617">
        <v>11</v>
      </c>
      <c r="D31" s="1"/>
      <c r="E31" s="1"/>
      <c r="F31" s="8"/>
      <c r="G31" s="1"/>
      <c r="H31" s="1"/>
      <c r="I31" s="1"/>
      <c r="J31" s="1"/>
      <c r="K31" s="30"/>
      <c r="L31" s="1"/>
      <c r="M31" s="1"/>
    </row>
    <row r="32" spans="1:13">
      <c r="A32" s="2503" t="s">
        <v>1300</v>
      </c>
      <c r="B32" s="2504"/>
      <c r="C32" s="617">
        <v>15.8</v>
      </c>
      <c r="D32" s="1"/>
      <c r="E32" s="1"/>
      <c r="F32" s="8"/>
      <c r="G32" s="1"/>
      <c r="H32" s="1"/>
      <c r="I32" s="1"/>
      <c r="J32" s="1"/>
      <c r="K32" s="30"/>
      <c r="L32" s="1"/>
      <c r="M32" s="1"/>
    </row>
    <row r="33" spans="1:13">
      <c r="A33" s="2503" t="s">
        <v>1369</v>
      </c>
      <c r="B33" s="2504"/>
      <c r="C33" s="617">
        <v>15.8</v>
      </c>
      <c r="D33" s="1"/>
      <c r="E33" s="1"/>
      <c r="F33" s="8"/>
      <c r="G33" s="1"/>
      <c r="H33" s="1"/>
      <c r="I33" s="1"/>
      <c r="J33" s="1"/>
      <c r="K33" s="30"/>
      <c r="L33" s="1"/>
      <c r="M33" s="1"/>
    </row>
    <row r="34" spans="1:13">
      <c r="A34" s="2503" t="s">
        <v>1301</v>
      </c>
      <c r="B34" s="2504"/>
      <c r="C34" s="617">
        <v>25</v>
      </c>
      <c r="D34" s="1"/>
      <c r="E34" s="1"/>
      <c r="F34" s="8"/>
      <c r="G34" s="1"/>
      <c r="H34" s="1"/>
      <c r="I34" s="1"/>
      <c r="J34" s="1"/>
      <c r="K34" s="30"/>
      <c r="L34" s="1"/>
      <c r="M34" s="1"/>
    </row>
    <row r="35" spans="1:13">
      <c r="A35" s="2503" t="s">
        <v>1302</v>
      </c>
      <c r="B35" s="2504"/>
      <c r="C35" s="617">
        <v>25</v>
      </c>
      <c r="D35" s="1"/>
      <c r="E35" s="1"/>
      <c r="F35" s="8"/>
      <c r="G35" s="1"/>
      <c r="H35" s="1"/>
      <c r="I35" s="1"/>
      <c r="J35" s="1"/>
      <c r="K35" s="30"/>
      <c r="L35" s="1"/>
      <c r="M35" s="1"/>
    </row>
    <row r="36" spans="1:13">
      <c r="A36" s="2503" t="s">
        <v>1303</v>
      </c>
      <c r="B36" s="2504"/>
      <c r="C36" s="617">
        <v>11.4</v>
      </c>
      <c r="D36" s="1"/>
      <c r="E36" s="1"/>
      <c r="F36" s="8"/>
      <c r="G36" s="1"/>
      <c r="H36" s="1"/>
      <c r="I36" s="1"/>
      <c r="J36" s="1"/>
      <c r="K36" s="30"/>
      <c r="L36" s="1"/>
      <c r="M36" s="1"/>
    </row>
    <row r="37" spans="1:13">
      <c r="A37" s="2503" t="s">
        <v>1368</v>
      </c>
      <c r="B37" s="2504"/>
      <c r="C37" s="617">
        <v>11.4</v>
      </c>
      <c r="D37" s="1"/>
      <c r="E37" s="1"/>
      <c r="F37" s="8"/>
      <c r="G37" s="1"/>
      <c r="H37" s="1"/>
      <c r="I37" s="1"/>
      <c r="J37" s="1"/>
      <c r="K37" s="30"/>
      <c r="L37" s="1"/>
      <c r="M37" s="1"/>
    </row>
    <row r="38" spans="1:13">
      <c r="A38" s="2503" t="s">
        <v>1304</v>
      </c>
      <c r="B38" s="2504"/>
      <c r="C38" s="617">
        <v>9</v>
      </c>
      <c r="D38" s="1"/>
      <c r="E38" s="1"/>
      <c r="F38" s="8"/>
      <c r="G38" s="1"/>
      <c r="H38" s="1"/>
      <c r="I38" s="1"/>
      <c r="J38" s="1"/>
      <c r="K38" s="30"/>
      <c r="L38" s="1"/>
      <c r="M38" s="1"/>
    </row>
    <row r="39" spans="1:13">
      <c r="A39" s="2503" t="s">
        <v>1305</v>
      </c>
      <c r="B39" s="2504"/>
      <c r="C39" s="617">
        <v>16.5</v>
      </c>
      <c r="D39" s="1"/>
      <c r="E39" s="1"/>
      <c r="F39" s="8"/>
      <c r="G39" s="1"/>
      <c r="H39" s="1"/>
      <c r="I39" s="1"/>
      <c r="J39" s="1"/>
      <c r="K39" s="30"/>
      <c r="L39" s="1"/>
      <c r="M39" s="1"/>
    </row>
    <row r="40" spans="1:13" ht="15.75" thickBot="1">
      <c r="A40" s="2505" t="s">
        <v>1306</v>
      </c>
      <c r="B40" s="2506"/>
      <c r="C40" s="618">
        <v>25</v>
      </c>
      <c r="D40" s="1"/>
      <c r="E40" s="1"/>
      <c r="F40" s="8"/>
      <c r="G40" s="1"/>
      <c r="H40" s="1"/>
      <c r="I40" s="1"/>
      <c r="J40" s="1"/>
      <c r="K40" s="30"/>
      <c r="L40" s="1"/>
      <c r="M40" s="1"/>
    </row>
    <row r="41" spans="1:13">
      <c r="A41" s="65"/>
      <c r="B41" s="65"/>
      <c r="C41" s="1"/>
      <c r="D41" s="1"/>
      <c r="E41" s="1"/>
      <c r="F41" s="8"/>
      <c r="G41" s="1"/>
      <c r="H41" s="1"/>
      <c r="I41" s="1"/>
      <c r="J41" s="1"/>
      <c r="K41" s="30"/>
      <c r="L41" s="1"/>
      <c r="M41" s="1"/>
    </row>
    <row r="42" spans="1:13">
      <c r="A42" s="2511" t="s">
        <v>1294</v>
      </c>
      <c r="B42" s="2512"/>
      <c r="C42" s="2512"/>
      <c r="D42" s="2512"/>
      <c r="E42" s="2512"/>
      <c r="F42" s="8"/>
      <c r="G42" s="1"/>
      <c r="H42" s="1"/>
      <c r="I42" s="1"/>
      <c r="J42" s="1"/>
      <c r="K42" s="30"/>
      <c r="L42" s="1"/>
      <c r="M42" s="1"/>
    </row>
    <row r="43" spans="1:13" ht="18.75">
      <c r="A43" s="612" t="s">
        <v>1295</v>
      </c>
      <c r="B43" s="601"/>
      <c r="C43" s="601"/>
      <c r="D43" s="601"/>
      <c r="E43" s="601"/>
      <c r="F43" s="8"/>
      <c r="G43" s="1"/>
      <c r="H43" s="1"/>
      <c r="I43" s="1"/>
      <c r="J43" s="1"/>
      <c r="K43" s="30"/>
      <c r="L43" s="1"/>
      <c r="M43" s="1"/>
    </row>
    <row r="44" spans="1:13">
      <c r="A44" s="600"/>
      <c r="B44" s="601"/>
      <c r="C44" s="601"/>
      <c r="D44" s="601"/>
      <c r="E44" s="601"/>
      <c r="F44" s="8"/>
      <c r="G44" s="1"/>
      <c r="H44" s="1"/>
      <c r="I44" s="1"/>
      <c r="J44" s="1"/>
      <c r="K44" s="30"/>
      <c r="L44" s="1"/>
      <c r="M44" s="1"/>
    </row>
    <row r="45" spans="1:13" ht="18.75">
      <c r="A45" s="612" t="s">
        <v>1296</v>
      </c>
      <c r="B45" s="532"/>
      <c r="C45" s="532"/>
      <c r="D45" s="532"/>
      <c r="E45" s="579"/>
      <c r="F45" s="1"/>
      <c r="G45" s="1"/>
      <c r="H45" s="1"/>
      <c r="I45" s="1"/>
      <c r="J45" s="1"/>
      <c r="K45" s="30"/>
      <c r="L45" s="1"/>
      <c r="M45" s="1"/>
    </row>
    <row r="46" spans="1:13" ht="18.75">
      <c r="A46" s="612" t="s">
        <v>1297</v>
      </c>
      <c r="B46" s="532"/>
      <c r="C46" s="532"/>
      <c r="D46" s="532"/>
      <c r="E46" s="532"/>
      <c r="F46" s="8"/>
      <c r="G46" s="1"/>
      <c r="H46" s="1"/>
      <c r="I46" s="1"/>
      <c r="J46" s="1"/>
      <c r="K46" s="30"/>
      <c r="L46" s="1"/>
      <c r="M46" s="1"/>
    </row>
    <row r="47" spans="1:13">
      <c r="A47" s="8"/>
      <c r="B47" s="8"/>
      <c r="C47" s="8"/>
      <c r="D47" s="8"/>
      <c r="E47" s="8"/>
      <c r="F47" s="1"/>
      <c r="G47" s="1"/>
      <c r="H47" s="1"/>
      <c r="I47" s="1"/>
      <c r="J47" s="1"/>
      <c r="K47" s="30"/>
      <c r="L47" s="1"/>
      <c r="M47" s="1"/>
    </row>
    <row r="48" spans="1:13">
      <c r="A48" s="2500" t="s">
        <v>1373</v>
      </c>
      <c r="B48" s="2500"/>
      <c r="C48" s="2500"/>
      <c r="D48" s="1441"/>
      <c r="E48" s="1441"/>
      <c r="F48" s="1441"/>
      <c r="G48" s="1"/>
      <c r="H48" s="1"/>
      <c r="I48" s="1"/>
      <c r="J48" s="1"/>
      <c r="K48" s="30"/>
      <c r="L48" s="1"/>
      <c r="M48" s="1"/>
    </row>
    <row r="49" spans="1:13">
      <c r="A49" s="614"/>
      <c r="B49" s="614"/>
      <c r="C49" s="614"/>
      <c r="D49" s="614"/>
      <c r="E49" s="614"/>
      <c r="F49" s="614"/>
      <c r="G49" s="1"/>
      <c r="H49" s="1"/>
      <c r="I49" s="1"/>
      <c r="J49" s="1"/>
      <c r="K49" s="30"/>
      <c r="L49" s="1"/>
      <c r="M49" s="1"/>
    </row>
    <row r="50" spans="1:13">
      <c r="A50" s="1440" t="s">
        <v>1374</v>
      </c>
      <c r="B50" s="1440"/>
      <c r="C50" s="1440" t="s">
        <v>1376</v>
      </c>
      <c r="D50" s="614"/>
      <c r="E50" s="614"/>
      <c r="G50" s="1"/>
      <c r="H50" s="1"/>
      <c r="I50" s="1"/>
      <c r="J50" s="1"/>
      <c r="K50" s="30"/>
      <c r="L50" s="1"/>
      <c r="M50" s="1"/>
    </row>
    <row r="51" spans="1:13">
      <c r="A51" s="1440" t="s">
        <v>1375</v>
      </c>
      <c r="B51" s="1440"/>
      <c r="C51" s="1440" t="s">
        <v>1377</v>
      </c>
      <c r="D51" s="614"/>
      <c r="E51" s="614"/>
      <c r="G51" s="1"/>
      <c r="H51" s="1"/>
      <c r="I51" s="1"/>
      <c r="J51" s="1"/>
      <c r="K51" s="30"/>
      <c r="L51" s="1"/>
      <c r="M51" s="1"/>
    </row>
    <row r="52" spans="1:13">
      <c r="A52" s="1440" t="s">
        <v>1378</v>
      </c>
      <c r="B52" s="1440"/>
      <c r="C52" s="1440" t="s">
        <v>1379</v>
      </c>
      <c r="D52" s="614"/>
      <c r="E52" s="614"/>
      <c r="G52" s="1"/>
      <c r="H52" s="1"/>
      <c r="I52" s="1"/>
      <c r="J52" s="1"/>
      <c r="K52" s="30"/>
      <c r="L52" s="1"/>
      <c r="M52" s="1"/>
    </row>
    <row r="53" spans="1:13">
      <c r="A53" s="1440" t="s">
        <v>1380</v>
      </c>
      <c r="B53" s="1440"/>
      <c r="C53" s="1440" t="s">
        <v>1381</v>
      </c>
      <c r="D53" s="614"/>
      <c r="E53" s="614"/>
      <c r="G53" s="1"/>
      <c r="H53" s="1"/>
      <c r="I53" s="1"/>
      <c r="J53" s="1"/>
      <c r="K53" s="30"/>
      <c r="L53" s="1"/>
      <c r="M53" s="1"/>
    </row>
    <row r="54" spans="1:13">
      <c r="A54" s="1440" t="s">
        <v>1382</v>
      </c>
      <c r="B54" s="1440"/>
      <c r="C54" s="1440" t="s">
        <v>1383</v>
      </c>
      <c r="D54" s="614"/>
      <c r="E54" s="614"/>
      <c r="G54" s="1"/>
      <c r="H54" s="1"/>
      <c r="I54" s="1"/>
      <c r="J54" s="1"/>
      <c r="K54" s="30"/>
      <c r="L54" s="1"/>
      <c r="M54" s="1"/>
    </row>
    <row r="55" spans="1:13">
      <c r="A55" s="1440" t="s">
        <v>1384</v>
      </c>
      <c r="B55" s="1440"/>
      <c r="C55" s="1440" t="s">
        <v>1385</v>
      </c>
      <c r="D55" s="614"/>
      <c r="E55" s="614"/>
      <c r="G55" s="1"/>
      <c r="H55" s="1"/>
      <c r="I55" s="1"/>
      <c r="J55" s="1"/>
      <c r="K55" s="30"/>
      <c r="L55" s="1"/>
      <c r="M55" s="1"/>
    </row>
    <row r="56" spans="1:13">
      <c r="A56" s="1"/>
      <c r="B56" s="1"/>
      <c r="C56" s="1"/>
      <c r="D56" s="1"/>
      <c r="E56" s="1"/>
      <c r="F56" s="1"/>
      <c r="G56" s="1"/>
      <c r="H56" s="1"/>
      <c r="I56" s="1"/>
      <c r="J56" s="1"/>
      <c r="K56" s="30"/>
      <c r="L56" s="1"/>
      <c r="M56" s="1"/>
    </row>
  </sheetData>
  <mergeCells count="25">
    <mergeCell ref="D6:E6"/>
    <mergeCell ref="D12:E12"/>
    <mergeCell ref="D18:E18"/>
    <mergeCell ref="A42:E42"/>
    <mergeCell ref="A25:B25"/>
    <mergeCell ref="A19:B19"/>
    <mergeCell ref="A20:B20"/>
    <mergeCell ref="A37:B37"/>
    <mergeCell ref="A33:B33"/>
    <mergeCell ref="A29:B29"/>
    <mergeCell ref="A28:B28"/>
    <mergeCell ref="A30:B30"/>
    <mergeCell ref="A35:B35"/>
    <mergeCell ref="A36:B36"/>
    <mergeCell ref="A48:C48"/>
    <mergeCell ref="A24:C24"/>
    <mergeCell ref="A1:C1"/>
    <mergeCell ref="A38:B38"/>
    <mergeCell ref="A39:B39"/>
    <mergeCell ref="A40:B40"/>
    <mergeCell ref="A26:B26"/>
    <mergeCell ref="A27:B27"/>
    <mergeCell ref="A31:B31"/>
    <mergeCell ref="A32:B32"/>
    <mergeCell ref="A34:B34"/>
  </mergeCells>
  <hyperlinks>
    <hyperlink ref="E1" location="'фасад alu(P)'!A1" display="фасад ALU(P)"/>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L46"/>
  <sheetViews>
    <sheetView workbookViewId="0">
      <selection sqref="A1:J1"/>
    </sheetView>
  </sheetViews>
  <sheetFormatPr defaultRowHeight="15"/>
  <cols>
    <col min="2" max="2" width="13.140625" customWidth="1"/>
    <col min="3" max="3" width="18.5703125" customWidth="1"/>
    <col min="9" max="9" width="15.42578125" customWidth="1"/>
  </cols>
  <sheetData>
    <row r="1" spans="1:12" ht="20.25" thickBot="1">
      <c r="A1" s="2569" t="s">
        <v>19705</v>
      </c>
      <c r="B1" s="2569"/>
      <c r="C1" s="2569"/>
      <c r="D1" s="2569"/>
      <c r="E1" s="2569"/>
      <c r="F1" s="2569"/>
      <c r="G1" s="2569"/>
      <c r="H1" s="2569"/>
      <c r="I1" s="2569"/>
      <c r="J1" s="2569"/>
    </row>
    <row r="2" spans="1:12" ht="15.75">
      <c r="A2" s="2570" t="s">
        <v>19706</v>
      </c>
      <c r="B2" s="2571"/>
      <c r="C2" s="2572"/>
      <c r="D2" s="1444"/>
      <c r="E2" s="1445"/>
      <c r="F2" s="2543" t="s">
        <v>19707</v>
      </c>
      <c r="G2" s="2544"/>
      <c r="H2" s="2544"/>
      <c r="I2" s="2544"/>
      <c r="J2" s="2545"/>
      <c r="L2" s="1919" t="s">
        <v>20403</v>
      </c>
    </row>
    <row r="3" spans="1:12">
      <c r="A3" s="2531" t="s">
        <v>394</v>
      </c>
      <c r="B3" s="2532"/>
      <c r="C3" s="1446" t="s">
        <v>19708</v>
      </c>
      <c r="D3" s="1447"/>
      <c r="E3" s="1445"/>
      <c r="F3" s="1448" t="s">
        <v>19709</v>
      </c>
      <c r="G3" s="1449" t="s">
        <v>19710</v>
      </c>
      <c r="H3" s="1449" t="s">
        <v>19711</v>
      </c>
      <c r="I3" s="1449" t="s">
        <v>19712</v>
      </c>
      <c r="J3" s="1450" t="s">
        <v>19713</v>
      </c>
    </row>
    <row r="4" spans="1:12">
      <c r="A4" s="2538" t="s">
        <v>19714</v>
      </c>
      <c r="B4" s="2540"/>
      <c r="C4" s="1451">
        <v>220000</v>
      </c>
      <c r="D4" s="1452"/>
      <c r="E4" s="1445"/>
      <c r="F4" s="1453" t="s">
        <v>1409</v>
      </c>
      <c r="G4" s="1454">
        <v>13200</v>
      </c>
      <c r="H4" s="1454">
        <v>15399.999999999998</v>
      </c>
      <c r="I4" s="1454">
        <v>110000</v>
      </c>
      <c r="J4" s="1455">
        <v>176000</v>
      </c>
    </row>
    <row r="5" spans="1:12">
      <c r="A5" s="2538" t="s">
        <v>19715</v>
      </c>
      <c r="B5" s="2540"/>
      <c r="C5" s="1451">
        <v>330000</v>
      </c>
      <c r="D5" s="1452"/>
      <c r="E5" s="1445"/>
      <c r="F5" s="1453" t="s">
        <v>1410</v>
      </c>
      <c r="G5" s="1454">
        <v>13200</v>
      </c>
      <c r="H5" s="1454">
        <v>15399.999999999998</v>
      </c>
      <c r="I5" s="1454">
        <v>132000</v>
      </c>
      <c r="J5" s="1455">
        <v>198000</v>
      </c>
    </row>
    <row r="6" spans="1:12">
      <c r="A6" s="2538" t="s">
        <v>19716</v>
      </c>
      <c r="B6" s="2540"/>
      <c r="C6" s="1451">
        <v>374000</v>
      </c>
      <c r="D6" s="1452"/>
      <c r="E6" s="1445"/>
      <c r="F6" s="1453" t="s">
        <v>1411</v>
      </c>
      <c r="G6" s="1454">
        <v>15399.999999999998</v>
      </c>
      <c r="H6" s="1454">
        <v>17600</v>
      </c>
      <c r="I6" s="1454">
        <v>132000</v>
      </c>
      <c r="J6" s="1455">
        <v>220000</v>
      </c>
    </row>
    <row r="7" spans="1:12">
      <c r="A7" s="2538" t="s">
        <v>19717</v>
      </c>
      <c r="B7" s="2540"/>
      <c r="C7" s="1451">
        <v>616000</v>
      </c>
      <c r="D7" s="1452"/>
      <c r="E7" s="1445"/>
      <c r="F7" s="1453" t="s">
        <v>1412</v>
      </c>
      <c r="G7" s="1454">
        <v>17600</v>
      </c>
      <c r="H7" s="1454">
        <v>22000</v>
      </c>
      <c r="I7" s="1454">
        <v>176000</v>
      </c>
      <c r="J7" s="1455">
        <v>242000</v>
      </c>
    </row>
    <row r="8" spans="1:12">
      <c r="A8" s="2538" t="s">
        <v>19718</v>
      </c>
      <c r="B8" s="2540"/>
      <c r="C8" s="1451">
        <v>660000</v>
      </c>
      <c r="D8" s="1452"/>
      <c r="E8" s="1445"/>
      <c r="F8" s="1453" t="s">
        <v>1413</v>
      </c>
      <c r="G8" s="1454">
        <v>24200.000000000004</v>
      </c>
      <c r="H8" s="1454">
        <v>28600</v>
      </c>
      <c r="I8" s="1454">
        <v>220000</v>
      </c>
      <c r="J8" s="1455">
        <v>264000</v>
      </c>
    </row>
    <row r="9" spans="1:12">
      <c r="A9" s="2538" t="s">
        <v>19719</v>
      </c>
      <c r="B9" s="2540"/>
      <c r="C9" s="1451">
        <v>352000</v>
      </c>
      <c r="D9" s="1452"/>
      <c r="E9" s="1445"/>
      <c r="F9" s="2558" t="s">
        <v>19720</v>
      </c>
      <c r="G9" s="2559"/>
      <c r="H9" s="2559"/>
      <c r="I9" s="2559"/>
      <c r="J9" s="2560"/>
    </row>
    <row r="10" spans="1:12">
      <c r="A10" s="2538" t="s">
        <v>19721</v>
      </c>
      <c r="B10" s="2540"/>
      <c r="C10" s="1451">
        <v>352000</v>
      </c>
      <c r="D10" s="1452"/>
      <c r="E10" s="1445"/>
      <c r="F10" s="2558" t="s">
        <v>19722</v>
      </c>
      <c r="G10" s="2559"/>
      <c r="H10" s="2559"/>
      <c r="I10" s="2559"/>
      <c r="J10" s="2560"/>
    </row>
    <row r="11" spans="1:12">
      <c r="A11" s="2538" t="s">
        <v>19723</v>
      </c>
      <c r="B11" s="2540"/>
      <c r="C11" s="1451">
        <v>440000</v>
      </c>
      <c r="D11" s="1452"/>
      <c r="E11" s="1445"/>
      <c r="F11" s="2558" t="s">
        <v>19724</v>
      </c>
      <c r="G11" s="2559"/>
      <c r="H11" s="2559"/>
      <c r="I11" s="2559"/>
      <c r="J11" s="2560"/>
    </row>
    <row r="12" spans="1:12">
      <c r="A12" s="2538" t="s">
        <v>19725</v>
      </c>
      <c r="B12" s="2540"/>
      <c r="C12" s="1451">
        <v>660000</v>
      </c>
      <c r="D12" s="1452"/>
      <c r="E12" s="1445"/>
      <c r="F12" s="1456"/>
      <c r="G12" s="1457"/>
      <c r="H12" s="1457"/>
      <c r="I12" s="1457"/>
      <c r="J12" s="1458"/>
    </row>
    <row r="13" spans="1:12">
      <c r="A13" s="2538" t="s">
        <v>19726</v>
      </c>
      <c r="B13" s="2540"/>
      <c r="C13" s="1455">
        <v>387000</v>
      </c>
      <c r="D13" s="1452"/>
      <c r="E13" s="1445"/>
      <c r="F13" s="1456"/>
      <c r="G13" s="1457"/>
      <c r="H13" s="1457"/>
      <c r="I13" s="1457"/>
      <c r="J13" s="1458"/>
    </row>
    <row r="14" spans="1:12" ht="15.75" thickBot="1">
      <c r="A14" s="2538" t="s">
        <v>19727</v>
      </c>
      <c r="B14" s="2540"/>
      <c r="C14" s="1455">
        <v>528000</v>
      </c>
      <c r="D14" s="1452"/>
      <c r="E14" s="1445"/>
      <c r="F14" s="1459"/>
      <c r="G14" s="1460"/>
      <c r="H14" s="1460"/>
      <c r="I14" s="1460"/>
      <c r="J14" s="1461"/>
    </row>
    <row r="15" spans="1:12" ht="15.75" thickBot="1">
      <c r="A15" s="2561" t="s">
        <v>19728</v>
      </c>
      <c r="B15" s="2562"/>
      <c r="C15" s="1462">
        <v>550000</v>
      </c>
      <c r="D15" s="1463"/>
      <c r="E15" s="1445"/>
      <c r="F15" s="1445"/>
      <c r="G15" s="1445"/>
      <c r="H15" s="1445"/>
      <c r="I15" s="1445"/>
      <c r="J15" s="1445"/>
    </row>
    <row r="16" spans="1:12">
      <c r="A16" s="2552" t="s">
        <v>19729</v>
      </c>
      <c r="B16" s="2555" t="s">
        <v>19730</v>
      </c>
      <c r="C16" s="2563"/>
      <c r="D16" s="1464"/>
      <c r="E16" s="1465"/>
      <c r="F16" s="2564" t="s">
        <v>19731</v>
      </c>
      <c r="G16" s="2565"/>
      <c r="H16" s="2565"/>
      <c r="I16" s="2565"/>
      <c r="J16" s="2563"/>
    </row>
    <row r="17" spans="1:10">
      <c r="A17" s="2553"/>
      <c r="B17" s="1449" t="s">
        <v>1416</v>
      </c>
      <c r="C17" s="1466" t="s">
        <v>1417</v>
      </c>
      <c r="D17" s="1467"/>
      <c r="E17" s="1465"/>
      <c r="F17" s="2566" t="s">
        <v>1416</v>
      </c>
      <c r="G17" s="2567"/>
      <c r="H17" s="2568" t="s">
        <v>1417</v>
      </c>
      <c r="I17" s="2567"/>
      <c r="J17" s="1468"/>
    </row>
    <row r="18" spans="1:10">
      <c r="A18" s="1469" t="s">
        <v>1409</v>
      </c>
      <c r="B18" s="1454">
        <v>22000</v>
      </c>
      <c r="C18" s="1455">
        <v>33000</v>
      </c>
      <c r="D18" s="1470"/>
      <c r="E18" s="1470"/>
      <c r="F18" s="2546">
        <v>44000</v>
      </c>
      <c r="G18" s="2547"/>
      <c r="H18" s="2548">
        <v>66000</v>
      </c>
      <c r="I18" s="2547"/>
      <c r="J18" s="1468"/>
    </row>
    <row r="19" spans="1:10">
      <c r="A19" s="1469" t="s">
        <v>1410</v>
      </c>
      <c r="B19" s="1454">
        <v>28600</v>
      </c>
      <c r="C19" s="1455">
        <v>42900</v>
      </c>
      <c r="D19" s="1470"/>
      <c r="E19" s="1470"/>
      <c r="F19" s="2546">
        <v>46200</v>
      </c>
      <c r="G19" s="2547"/>
      <c r="H19" s="2548">
        <v>77000</v>
      </c>
      <c r="I19" s="2547"/>
      <c r="J19" s="1468"/>
    </row>
    <row r="20" spans="1:10">
      <c r="A20" s="1469" t="s">
        <v>1411</v>
      </c>
      <c r="B20" s="1454">
        <v>35200</v>
      </c>
      <c r="C20" s="1455">
        <v>52800</v>
      </c>
      <c r="D20" s="1470"/>
      <c r="E20" s="1470"/>
      <c r="F20" s="2546">
        <v>55000</v>
      </c>
      <c r="G20" s="2547"/>
      <c r="H20" s="2548">
        <v>88000</v>
      </c>
      <c r="I20" s="2547"/>
      <c r="J20" s="1468"/>
    </row>
    <row r="21" spans="1:10">
      <c r="A21" s="1469" t="s">
        <v>1412</v>
      </c>
      <c r="B21" s="1454">
        <v>44000</v>
      </c>
      <c r="C21" s="1455">
        <v>66000</v>
      </c>
      <c r="D21" s="1470"/>
      <c r="E21" s="1470"/>
      <c r="F21" s="2546">
        <v>66000</v>
      </c>
      <c r="G21" s="2547"/>
      <c r="H21" s="2548">
        <v>116600</v>
      </c>
      <c r="I21" s="2547"/>
      <c r="J21" s="1468"/>
    </row>
    <row r="22" spans="1:10" ht="15.75" thickBot="1">
      <c r="A22" s="1471" t="s">
        <v>1413</v>
      </c>
      <c r="B22" s="1472">
        <v>50599.999999999993</v>
      </c>
      <c r="C22" s="1473">
        <v>75899.999999999985</v>
      </c>
      <c r="D22" s="1470"/>
      <c r="E22" s="1470"/>
      <c r="F22" s="2549">
        <v>77000</v>
      </c>
      <c r="G22" s="2550"/>
      <c r="H22" s="2551">
        <v>125400</v>
      </c>
      <c r="I22" s="2550"/>
      <c r="J22" s="1474"/>
    </row>
    <row r="23" spans="1:10" ht="15.75" thickBot="1">
      <c r="A23" s="1475"/>
      <c r="B23" s="1475"/>
      <c r="C23" s="1475"/>
      <c r="D23" s="1475"/>
      <c r="E23" s="1475"/>
      <c r="F23" s="1475"/>
      <c r="G23" s="1475"/>
      <c r="H23" s="1475"/>
      <c r="I23" s="1475"/>
      <c r="J23" s="1475"/>
    </row>
    <row r="24" spans="1:10">
      <c r="A24" s="2552" t="s">
        <v>19729</v>
      </c>
      <c r="B24" s="2554" t="s">
        <v>19732</v>
      </c>
      <c r="C24" s="2554"/>
      <c r="D24" s="2554"/>
      <c r="E24" s="2554"/>
      <c r="F24" s="2555"/>
      <c r="G24" s="2556" t="s">
        <v>19733</v>
      </c>
      <c r="H24" s="2554"/>
      <c r="I24" s="2554"/>
      <c r="J24" s="2557"/>
    </row>
    <row r="25" spans="1:10">
      <c r="A25" s="2553"/>
      <c r="B25" s="1449" t="s">
        <v>1413</v>
      </c>
      <c r="C25" s="1449" t="s">
        <v>19734</v>
      </c>
      <c r="D25" s="1449" t="s">
        <v>19735</v>
      </c>
      <c r="E25" s="1449" t="s">
        <v>19736</v>
      </c>
      <c r="F25" s="1476" t="s">
        <v>19737</v>
      </c>
      <c r="G25" s="1469" t="s">
        <v>1413</v>
      </c>
      <c r="H25" s="1449" t="s">
        <v>19734</v>
      </c>
      <c r="I25" s="1449" t="s">
        <v>19736</v>
      </c>
      <c r="J25" s="1466" t="s">
        <v>19737</v>
      </c>
    </row>
    <row r="26" spans="1:10">
      <c r="A26" s="1469" t="s">
        <v>1409</v>
      </c>
      <c r="B26" s="1454">
        <v>44000</v>
      </c>
      <c r="C26" s="1454">
        <v>48400.000000000007</v>
      </c>
      <c r="D26" s="1454">
        <v>77000</v>
      </c>
      <c r="E26" s="1454">
        <v>99000</v>
      </c>
      <c r="F26" s="1477">
        <v>154000</v>
      </c>
      <c r="G26" s="1478">
        <v>204600.00000000003</v>
      </c>
      <c r="H26" s="1479">
        <v>220000</v>
      </c>
      <c r="I26" s="1454" t="s">
        <v>19738</v>
      </c>
      <c r="J26" s="1455" t="s">
        <v>19738</v>
      </c>
    </row>
    <row r="27" spans="1:10">
      <c r="A27" s="1469" t="s">
        <v>1410</v>
      </c>
      <c r="B27" s="1454">
        <v>77000</v>
      </c>
      <c r="C27" s="1454">
        <v>88000</v>
      </c>
      <c r="D27" s="1454">
        <v>121000</v>
      </c>
      <c r="E27" s="1454">
        <v>132000</v>
      </c>
      <c r="F27" s="1477">
        <v>198000</v>
      </c>
      <c r="G27" s="1478">
        <v>220000</v>
      </c>
      <c r="H27" s="1479">
        <v>242000</v>
      </c>
      <c r="I27" s="1454" t="s">
        <v>19738</v>
      </c>
      <c r="J27" s="1455" t="s">
        <v>19738</v>
      </c>
    </row>
    <row r="28" spans="1:10">
      <c r="A28" s="1469" t="s">
        <v>1411</v>
      </c>
      <c r="B28" s="1454">
        <v>88000</v>
      </c>
      <c r="C28" s="1454">
        <v>110000</v>
      </c>
      <c r="D28" s="1454">
        <v>165000</v>
      </c>
      <c r="E28" s="1454">
        <v>176000</v>
      </c>
      <c r="F28" s="1477">
        <v>220000</v>
      </c>
      <c r="G28" s="1478">
        <v>226600.00000000003</v>
      </c>
      <c r="H28" s="1479">
        <v>264000</v>
      </c>
      <c r="I28" s="1479">
        <v>338800</v>
      </c>
      <c r="J28" s="1480">
        <v>514799.99999999994</v>
      </c>
    </row>
    <row r="29" spans="1:10">
      <c r="A29" s="1469" t="s">
        <v>1412</v>
      </c>
      <c r="B29" s="1454" t="s">
        <v>19738</v>
      </c>
      <c r="C29" s="1454" t="s">
        <v>19738</v>
      </c>
      <c r="D29" s="1454" t="s">
        <v>19738</v>
      </c>
      <c r="E29" s="1454">
        <v>440000</v>
      </c>
      <c r="F29" s="1477">
        <v>528000</v>
      </c>
      <c r="G29" s="1478">
        <v>250800</v>
      </c>
      <c r="H29" s="1479">
        <v>277200</v>
      </c>
      <c r="I29" s="1479">
        <v>396000</v>
      </c>
      <c r="J29" s="1480">
        <v>506000</v>
      </c>
    </row>
    <row r="30" spans="1:10" ht="15.75" thickBot="1">
      <c r="A30" s="1481" t="s">
        <v>1413</v>
      </c>
      <c r="B30" s="1482" t="s">
        <v>19738</v>
      </c>
      <c r="C30" s="1482" t="s">
        <v>19738</v>
      </c>
      <c r="D30" s="1482" t="s">
        <v>19738</v>
      </c>
      <c r="E30" s="1482">
        <v>484000</v>
      </c>
      <c r="F30" s="1483">
        <v>660000</v>
      </c>
      <c r="G30" s="1484">
        <v>301400</v>
      </c>
      <c r="H30" s="1485">
        <v>371799.99999999994</v>
      </c>
      <c r="I30" s="1485">
        <v>440000</v>
      </c>
      <c r="J30" s="1486">
        <v>550000</v>
      </c>
    </row>
    <row r="31" spans="1:10">
      <c r="A31" s="2541" t="s">
        <v>19739</v>
      </c>
      <c r="B31" s="2542"/>
      <c r="C31" s="2542"/>
      <c r="D31" s="1487"/>
      <c r="E31" s="1488" t="s">
        <v>19740</v>
      </c>
      <c r="F31" s="1489">
        <v>154000</v>
      </c>
      <c r="G31" s="1445"/>
      <c r="H31" s="2543" t="s">
        <v>19741</v>
      </c>
      <c r="I31" s="2544"/>
      <c r="J31" s="2545"/>
    </row>
    <row r="32" spans="1:10">
      <c r="A32" s="2519" t="s">
        <v>19742</v>
      </c>
      <c r="B32" s="2520"/>
      <c r="C32" s="2520"/>
      <c r="D32" s="1490"/>
      <c r="E32" s="1491" t="s">
        <v>19740</v>
      </c>
      <c r="F32" s="1492">
        <v>440000</v>
      </c>
      <c r="G32" s="1445"/>
      <c r="H32" s="2531" t="s">
        <v>1409</v>
      </c>
      <c r="I32" s="2532"/>
      <c r="J32" s="1493">
        <v>352000</v>
      </c>
    </row>
    <row r="33" spans="1:10">
      <c r="A33" s="2533" t="s">
        <v>19743</v>
      </c>
      <c r="B33" s="2534"/>
      <c r="C33" s="2535"/>
      <c r="D33" s="1490"/>
      <c r="E33" s="1491" t="s">
        <v>19740</v>
      </c>
      <c r="F33" s="1492">
        <v>356400</v>
      </c>
      <c r="G33" s="1445"/>
      <c r="H33" s="2531" t="s">
        <v>1411</v>
      </c>
      <c r="I33" s="2532"/>
      <c r="J33" s="1493">
        <v>484000</v>
      </c>
    </row>
    <row r="34" spans="1:10">
      <c r="A34" s="2533" t="s">
        <v>19744</v>
      </c>
      <c r="B34" s="2534"/>
      <c r="C34" s="2535"/>
      <c r="D34" s="1490"/>
      <c r="E34" s="1491" t="s">
        <v>19740</v>
      </c>
      <c r="F34" s="1492">
        <v>770000</v>
      </c>
      <c r="G34" s="1445"/>
      <c r="H34" s="2531" t="s">
        <v>1412</v>
      </c>
      <c r="I34" s="2532"/>
      <c r="J34" s="1493">
        <v>572000</v>
      </c>
    </row>
    <row r="35" spans="1:10" ht="15.75" thickBot="1">
      <c r="A35" s="2519" t="s">
        <v>19745</v>
      </c>
      <c r="B35" s="2520"/>
      <c r="C35" s="2520"/>
      <c r="D35" s="1490"/>
      <c r="E35" s="1491" t="s">
        <v>19740</v>
      </c>
      <c r="F35" s="1492">
        <v>880000</v>
      </c>
      <c r="G35" s="1445"/>
      <c r="H35" s="2536" t="s">
        <v>1413</v>
      </c>
      <c r="I35" s="2537"/>
      <c r="J35" s="1494">
        <v>660000</v>
      </c>
    </row>
    <row r="36" spans="1:10" ht="15.75" thickBot="1">
      <c r="A36" s="2519" t="s">
        <v>19746</v>
      </c>
      <c r="B36" s="2520"/>
      <c r="C36" s="2520"/>
      <c r="D36" s="1490"/>
      <c r="E36" s="1491" t="s">
        <v>19740</v>
      </c>
      <c r="F36" s="1492">
        <v>123199.99999999999</v>
      </c>
      <c r="G36" s="1445"/>
      <c r="H36" s="2536"/>
      <c r="I36" s="2537"/>
      <c r="J36" s="1495"/>
    </row>
    <row r="37" spans="1:10">
      <c r="A37" s="2538" t="s">
        <v>19747</v>
      </c>
      <c r="B37" s="2539"/>
      <c r="C37" s="2540"/>
      <c r="D37" s="1490"/>
      <c r="E37" s="1491" t="s">
        <v>19748</v>
      </c>
      <c r="F37" s="1492">
        <v>50599.999999999993</v>
      </c>
      <c r="G37" s="1445"/>
      <c r="H37" s="1447"/>
      <c r="I37" s="1447"/>
      <c r="J37" s="1452"/>
    </row>
    <row r="38" spans="1:10" ht="15.75" thickBot="1">
      <c r="A38" s="1448" t="s">
        <v>19749</v>
      </c>
      <c r="B38" s="1490"/>
      <c r="C38" s="1490"/>
      <c r="D38" s="1490"/>
      <c r="E38" s="1491" t="s">
        <v>50</v>
      </c>
      <c r="F38" s="1492">
        <v>220000</v>
      </c>
      <c r="G38" s="1445"/>
      <c r="H38" s="1445"/>
      <c r="I38" s="1445"/>
      <c r="J38" s="1445"/>
    </row>
    <row r="39" spans="1:10">
      <c r="A39" s="2519" t="s">
        <v>19750</v>
      </c>
      <c r="B39" s="2520"/>
      <c r="C39" s="2520"/>
      <c r="D39" s="1490"/>
      <c r="E39" s="1491" t="s">
        <v>50</v>
      </c>
      <c r="F39" s="1451">
        <v>22000</v>
      </c>
      <c r="G39" s="1445"/>
      <c r="H39" s="2528" t="s">
        <v>19751</v>
      </c>
      <c r="I39" s="2529"/>
      <c r="J39" s="2530"/>
    </row>
    <row r="40" spans="1:10">
      <c r="A40" s="1448" t="s">
        <v>19752</v>
      </c>
      <c r="B40" s="1490"/>
      <c r="C40" s="1490"/>
      <c r="D40" s="1490"/>
      <c r="E40" s="1491" t="s">
        <v>19753</v>
      </c>
      <c r="F40" s="1492">
        <v>45000</v>
      </c>
      <c r="G40" s="1445"/>
      <c r="H40" s="2521" t="s">
        <v>19754</v>
      </c>
      <c r="I40" s="2522"/>
      <c r="J40" s="1496">
        <v>330000</v>
      </c>
    </row>
    <row r="41" spans="1:10">
      <c r="A41" s="1448" t="s">
        <v>19755</v>
      </c>
      <c r="B41" s="1490"/>
      <c r="C41" s="1490"/>
      <c r="D41" s="1490"/>
      <c r="E41" s="1491" t="s">
        <v>50</v>
      </c>
      <c r="F41" s="1492">
        <v>66000</v>
      </c>
      <c r="G41" s="1445"/>
      <c r="H41" s="2521" t="s">
        <v>19756</v>
      </c>
      <c r="I41" s="2522"/>
      <c r="J41" s="1497">
        <v>308000</v>
      </c>
    </row>
    <row r="42" spans="1:10">
      <c r="A42" s="1448" t="s">
        <v>19757</v>
      </c>
      <c r="B42" s="1490"/>
      <c r="C42" s="1490"/>
      <c r="D42" s="1490"/>
      <c r="E42" s="1491" t="s">
        <v>50</v>
      </c>
      <c r="F42" s="1492">
        <v>77000</v>
      </c>
      <c r="G42" s="1445"/>
      <c r="H42" s="2521" t="s">
        <v>19758</v>
      </c>
      <c r="I42" s="2522"/>
      <c r="J42" s="1497">
        <v>242000</v>
      </c>
    </row>
    <row r="43" spans="1:10">
      <c r="A43" s="2519" t="s">
        <v>19759</v>
      </c>
      <c r="B43" s="2520"/>
      <c r="C43" s="2520"/>
      <c r="D43" s="1490"/>
      <c r="E43" s="1491" t="s">
        <v>50</v>
      </c>
      <c r="F43" s="1492">
        <v>99000</v>
      </c>
      <c r="G43" s="1445"/>
      <c r="H43" s="2521" t="s">
        <v>19760</v>
      </c>
      <c r="I43" s="2522"/>
      <c r="J43" s="1497">
        <v>220000</v>
      </c>
    </row>
    <row r="44" spans="1:10">
      <c r="A44" s="2519" t="s">
        <v>19761</v>
      </c>
      <c r="B44" s="2520"/>
      <c r="C44" s="2520"/>
      <c r="D44" s="1490"/>
      <c r="E44" s="1491" t="s">
        <v>50</v>
      </c>
      <c r="F44" s="1492">
        <v>77000</v>
      </c>
      <c r="G44" s="1445"/>
      <c r="H44" s="2521" t="s">
        <v>19762</v>
      </c>
      <c r="I44" s="2522"/>
      <c r="J44" s="1497">
        <v>440000</v>
      </c>
    </row>
    <row r="45" spans="1:10">
      <c r="A45" s="2519" t="s">
        <v>19763</v>
      </c>
      <c r="B45" s="2520"/>
      <c r="C45" s="2520"/>
      <c r="D45" s="1490"/>
      <c r="E45" s="1491" t="s">
        <v>50</v>
      </c>
      <c r="F45" s="1492">
        <v>99000</v>
      </c>
      <c r="G45" s="1445"/>
      <c r="H45" s="2521" t="s">
        <v>19764</v>
      </c>
      <c r="I45" s="2522"/>
      <c r="J45" s="1498">
        <v>330000</v>
      </c>
    </row>
    <row r="46" spans="1:10" ht="15.75" thickBot="1">
      <c r="A46" s="2523" t="s">
        <v>19765</v>
      </c>
      <c r="B46" s="2524"/>
      <c r="C46" s="2525"/>
      <c r="D46" s="1499"/>
      <c r="E46" s="1500" t="s">
        <v>19740</v>
      </c>
      <c r="F46" s="1462">
        <v>550000</v>
      </c>
      <c r="G46" s="1445"/>
      <c r="H46" s="2526" t="s">
        <v>19766</v>
      </c>
      <c r="I46" s="2527"/>
      <c r="J46" s="1501">
        <v>220000</v>
      </c>
    </row>
  </sheetData>
  <mergeCells count="63">
    <mergeCell ref="A10:B10"/>
    <mergeCell ref="F10:J10"/>
    <mergeCell ref="A1:J1"/>
    <mergeCell ref="A2:C2"/>
    <mergeCell ref="F2:J2"/>
    <mergeCell ref="A3:B3"/>
    <mergeCell ref="A4:B4"/>
    <mergeCell ref="A5:B5"/>
    <mergeCell ref="A6:B6"/>
    <mergeCell ref="A7:B7"/>
    <mergeCell ref="A8:B8"/>
    <mergeCell ref="A9:B9"/>
    <mergeCell ref="F9:J9"/>
    <mergeCell ref="F18:G18"/>
    <mergeCell ref="H18:I18"/>
    <mergeCell ref="A11:B11"/>
    <mergeCell ref="F11:J11"/>
    <mergeCell ref="A12:B12"/>
    <mergeCell ref="A13:B13"/>
    <mergeCell ref="A14:B14"/>
    <mergeCell ref="A15:B15"/>
    <mergeCell ref="A16:A17"/>
    <mergeCell ref="B16:C16"/>
    <mergeCell ref="F16:J16"/>
    <mergeCell ref="F17:G17"/>
    <mergeCell ref="H17:I17"/>
    <mergeCell ref="A31:C31"/>
    <mergeCell ref="H31:J31"/>
    <mergeCell ref="F19:G19"/>
    <mergeCell ref="H19:I19"/>
    <mergeCell ref="F20:G20"/>
    <mergeCell ref="H20:I20"/>
    <mergeCell ref="F21:G21"/>
    <mergeCell ref="H21:I21"/>
    <mergeCell ref="F22:G22"/>
    <mergeCell ref="H22:I22"/>
    <mergeCell ref="A24:A25"/>
    <mergeCell ref="B24:F24"/>
    <mergeCell ref="G24:J24"/>
    <mergeCell ref="A39:C39"/>
    <mergeCell ref="H39:J39"/>
    <mergeCell ref="A32:C32"/>
    <mergeCell ref="H32:I32"/>
    <mergeCell ref="A33:C33"/>
    <mergeCell ref="H33:I33"/>
    <mergeCell ref="A34:C34"/>
    <mergeCell ref="H34:I34"/>
    <mergeCell ref="A35:C35"/>
    <mergeCell ref="H35:I35"/>
    <mergeCell ref="A36:C36"/>
    <mergeCell ref="H36:I36"/>
    <mergeCell ref="A37:C37"/>
    <mergeCell ref="A45:C45"/>
    <mergeCell ref="H45:I45"/>
    <mergeCell ref="A46:C46"/>
    <mergeCell ref="H46:I46"/>
    <mergeCell ref="H40:I40"/>
    <mergeCell ref="H41:I41"/>
    <mergeCell ref="H42:I42"/>
    <mergeCell ref="A43:C43"/>
    <mergeCell ref="H43:I43"/>
    <mergeCell ref="A44:C44"/>
    <mergeCell ref="H44:I44"/>
  </mergeCells>
  <hyperlinks>
    <hyperlink ref="L2" location="'стекло(Р)'!A1" display="Стекло (Р)"/>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J17"/>
  <sheetViews>
    <sheetView workbookViewId="0">
      <selection sqref="A1:A2"/>
    </sheetView>
  </sheetViews>
  <sheetFormatPr defaultRowHeight="15"/>
  <cols>
    <col min="2" max="2" width="16.5703125" customWidth="1"/>
    <col min="6" max="6" width="12.28515625" customWidth="1"/>
  </cols>
  <sheetData>
    <row r="1" spans="1:10" ht="48">
      <c r="A1" s="2589" t="s">
        <v>1</v>
      </c>
      <c r="B1" s="2589" t="s">
        <v>19767</v>
      </c>
      <c r="C1" s="2589" t="s">
        <v>19768</v>
      </c>
      <c r="D1" s="2589"/>
      <c r="E1" s="2589"/>
      <c r="F1" s="2589"/>
      <c r="G1" s="1502" t="s">
        <v>19769</v>
      </c>
      <c r="H1" s="1503" t="s">
        <v>19770</v>
      </c>
      <c r="J1" s="1919" t="s">
        <v>20408</v>
      </c>
    </row>
    <row r="2" spans="1:10" ht="36">
      <c r="A2" s="2589"/>
      <c r="B2" s="2589"/>
      <c r="C2" s="2589"/>
      <c r="D2" s="2589"/>
      <c r="E2" s="2589"/>
      <c r="F2" s="2589"/>
      <c r="G2" s="1505" t="s">
        <v>19771</v>
      </c>
      <c r="H2" s="1503" t="s">
        <v>19771</v>
      </c>
    </row>
    <row r="3" spans="1:10" ht="39.950000000000003" customHeight="1">
      <c r="A3" s="1506">
        <v>1</v>
      </c>
      <c r="B3" s="1507" t="s">
        <v>19772</v>
      </c>
      <c r="C3" s="2590" t="s">
        <v>19773</v>
      </c>
      <c r="D3" s="2590"/>
      <c r="E3" s="2590"/>
      <c r="F3" s="2590"/>
      <c r="G3" s="1508">
        <v>65</v>
      </c>
      <c r="H3" s="1509">
        <v>120</v>
      </c>
    </row>
    <row r="4" spans="1:10" ht="39.950000000000003" customHeight="1">
      <c r="A4" s="1506">
        <v>2</v>
      </c>
      <c r="B4" s="1507" t="s">
        <v>19774</v>
      </c>
      <c r="C4" s="2590" t="s">
        <v>19775</v>
      </c>
      <c r="D4" s="2590"/>
      <c r="E4" s="2590"/>
      <c r="F4" s="2590"/>
      <c r="G4" s="1508">
        <v>80</v>
      </c>
      <c r="H4" s="1509">
        <v>140</v>
      </c>
    </row>
    <row r="5" spans="1:10" ht="39.950000000000003" customHeight="1">
      <c r="A5" s="1506">
        <v>3</v>
      </c>
      <c r="B5" s="1507" t="s">
        <v>19776</v>
      </c>
      <c r="C5" s="2590" t="s">
        <v>19777</v>
      </c>
      <c r="D5" s="2590"/>
      <c r="E5" s="2590"/>
      <c r="F5" s="2590"/>
      <c r="G5" s="1508">
        <v>80</v>
      </c>
      <c r="H5" s="1509">
        <v>150</v>
      </c>
    </row>
    <row r="6" spans="1:10" ht="39.950000000000003" customHeight="1">
      <c r="A6" s="1506">
        <v>4</v>
      </c>
      <c r="B6" s="1507" t="s">
        <v>19778</v>
      </c>
      <c r="C6" s="2590" t="s">
        <v>19779</v>
      </c>
      <c r="D6" s="2590"/>
      <c r="E6" s="2590"/>
      <c r="F6" s="2590"/>
      <c r="G6" s="1508">
        <v>95</v>
      </c>
      <c r="H6" s="1509">
        <v>170</v>
      </c>
    </row>
    <row r="7" spans="1:10" ht="39.950000000000003" customHeight="1">
      <c r="A7" s="1506">
        <v>5</v>
      </c>
      <c r="B7" s="1507" t="s">
        <v>19780</v>
      </c>
      <c r="C7" s="2590" t="s">
        <v>19781</v>
      </c>
      <c r="D7" s="2590"/>
      <c r="E7" s="2590"/>
      <c r="F7" s="2590"/>
      <c r="G7" s="1508">
        <v>80</v>
      </c>
      <c r="H7" s="1509">
        <v>140</v>
      </c>
    </row>
    <row r="8" spans="1:10" ht="39.950000000000003" customHeight="1">
      <c r="A8" s="1506">
        <v>6</v>
      </c>
      <c r="B8" s="1507" t="s">
        <v>19782</v>
      </c>
      <c r="C8" s="2590" t="s">
        <v>19783</v>
      </c>
      <c r="D8" s="2590"/>
      <c r="E8" s="2590"/>
      <c r="F8" s="2590"/>
      <c r="G8" s="1508">
        <v>95</v>
      </c>
      <c r="H8" s="1509">
        <v>170</v>
      </c>
    </row>
    <row r="9" spans="1:10" ht="39.950000000000003" customHeight="1">
      <c r="A9" s="1506">
        <v>7</v>
      </c>
      <c r="B9" s="1507" t="s">
        <v>19784</v>
      </c>
      <c r="C9" s="2590" t="s">
        <v>19785</v>
      </c>
      <c r="D9" s="2590"/>
      <c r="E9" s="2590"/>
      <c r="F9" s="2590"/>
      <c r="G9" s="1508">
        <v>40</v>
      </c>
      <c r="H9" s="1509">
        <v>60</v>
      </c>
    </row>
    <row r="10" spans="1:10" ht="40.5" customHeight="1">
      <c r="A10" s="2587" t="s">
        <v>19786</v>
      </c>
      <c r="B10" s="2587"/>
      <c r="C10" s="2587"/>
      <c r="D10" s="2587"/>
      <c r="E10" s="2587"/>
      <c r="F10" s="2587"/>
      <c r="G10" s="2587"/>
      <c r="H10" s="2588"/>
    </row>
    <row r="11" spans="1:10">
      <c r="A11" s="1504"/>
      <c r="B11" s="1504"/>
      <c r="C11" s="1504"/>
      <c r="D11" s="1504"/>
      <c r="E11" s="1504"/>
      <c r="F11" s="1504"/>
      <c r="G11" s="1504"/>
      <c r="H11" s="1510"/>
    </row>
    <row r="12" spans="1:10" ht="15.75">
      <c r="A12" s="2576" t="s">
        <v>19787</v>
      </c>
      <c r="B12" s="2577"/>
      <c r="C12" s="2577"/>
      <c r="D12" s="2577"/>
      <c r="E12" s="2577"/>
      <c r="F12" s="2577"/>
      <c r="G12" s="2578"/>
      <c r="H12" s="1510"/>
    </row>
    <row r="13" spans="1:10">
      <c r="A13" s="2579" t="s">
        <v>1</v>
      </c>
      <c r="B13" s="2581" t="s">
        <v>19788</v>
      </c>
      <c r="C13" s="2582"/>
      <c r="D13" s="2582"/>
      <c r="E13" s="2583"/>
      <c r="F13" s="2579" t="s">
        <v>19789</v>
      </c>
      <c r="G13" s="2579" t="s">
        <v>19790</v>
      </c>
      <c r="H13" s="1510"/>
    </row>
    <row r="14" spans="1:10">
      <c r="A14" s="2580"/>
      <c r="B14" s="2584"/>
      <c r="C14" s="2585"/>
      <c r="D14" s="2585"/>
      <c r="E14" s="2586"/>
      <c r="F14" s="2580"/>
      <c r="G14" s="2580"/>
      <c r="H14" s="1510"/>
    </row>
    <row r="15" spans="1:10" ht="30.75" customHeight="1">
      <c r="A15" s="1511">
        <v>11</v>
      </c>
      <c r="B15" s="2573" t="s">
        <v>19791</v>
      </c>
      <c r="C15" s="2574"/>
      <c r="D15" s="2574"/>
      <c r="E15" s="2575"/>
      <c r="F15" s="1511" t="s">
        <v>50</v>
      </c>
      <c r="G15" s="1512">
        <v>15</v>
      </c>
      <c r="H15" s="1510"/>
    </row>
    <row r="16" spans="1:10" ht="30.75" customHeight="1">
      <c r="A16" s="1511">
        <v>12</v>
      </c>
      <c r="B16" s="2573" t="s">
        <v>19792</v>
      </c>
      <c r="C16" s="2574"/>
      <c r="D16" s="2574"/>
      <c r="E16" s="2575"/>
      <c r="F16" s="1511" t="s">
        <v>50</v>
      </c>
      <c r="G16" s="1513" t="s">
        <v>992</v>
      </c>
      <c r="H16" s="1510"/>
    </row>
    <row r="17" spans="1:8" ht="30.75" customHeight="1">
      <c r="A17" s="1504"/>
      <c r="B17" s="1504"/>
      <c r="C17" s="1504"/>
      <c r="D17" s="1504"/>
      <c r="E17" s="1504"/>
      <c r="F17" s="1504"/>
      <c r="G17" s="1504"/>
      <c r="H17" s="1510"/>
    </row>
  </sheetData>
  <mergeCells count="18">
    <mergeCell ref="A10:H10"/>
    <mergeCell ref="A1:A2"/>
    <mergeCell ref="B1:B2"/>
    <mergeCell ref="C1:F2"/>
    <mergeCell ref="C3:F3"/>
    <mergeCell ref="C4:F4"/>
    <mergeCell ref="C5:F5"/>
    <mergeCell ref="C6:F6"/>
    <mergeCell ref="C7:F7"/>
    <mergeCell ref="C8:F8"/>
    <mergeCell ref="C9:F9"/>
    <mergeCell ref="B15:E15"/>
    <mergeCell ref="B16:E16"/>
    <mergeCell ref="A12:G12"/>
    <mergeCell ref="A13:A14"/>
    <mergeCell ref="B13:E14"/>
    <mergeCell ref="F13:F14"/>
    <mergeCell ref="G13:G14"/>
  </mergeCells>
  <hyperlinks>
    <hyperlink ref="J1" location="'фотодекор(P)'!A1" display="Фотодекор(Р)"/>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Z99"/>
  <sheetViews>
    <sheetView zoomScale="85" zoomScaleNormal="85" workbookViewId="0"/>
  </sheetViews>
  <sheetFormatPr defaultRowHeight="15"/>
  <cols>
    <col min="4" max="4" width="21.140625" customWidth="1"/>
    <col min="5" max="5" width="19" customWidth="1"/>
    <col min="11" max="11" width="23.85546875" customWidth="1"/>
    <col min="12" max="12" width="16.5703125" customWidth="1"/>
  </cols>
  <sheetData>
    <row r="1" spans="1:26" ht="15.75" thickBot="1">
      <c r="A1" s="1514"/>
      <c r="B1" s="1515"/>
      <c r="C1" s="1516"/>
      <c r="D1" s="1514"/>
      <c r="E1" s="1514"/>
      <c r="F1" s="1515"/>
      <c r="G1" s="1515"/>
      <c r="H1" s="1515"/>
      <c r="I1" s="1515"/>
      <c r="J1" s="1516"/>
      <c r="K1" s="1517" t="s">
        <v>19793</v>
      </c>
      <c r="L1" s="1517"/>
      <c r="M1" s="1515"/>
      <c r="N1" s="1515"/>
      <c r="O1" s="1515"/>
      <c r="P1" s="1514"/>
      <c r="Q1" s="1514"/>
      <c r="R1" s="1514"/>
      <c r="S1" s="1514"/>
      <c r="T1" s="1514"/>
      <c r="U1" s="1514"/>
      <c r="V1" s="1514"/>
      <c r="W1" s="1518"/>
      <c r="X1" s="1518"/>
    </row>
    <row r="2" spans="1:26" ht="47.25">
      <c r="A2" s="1519" t="s">
        <v>1434</v>
      </c>
      <c r="B2" s="1520" t="s">
        <v>1436</v>
      </c>
      <c r="C2" s="2760" t="s">
        <v>9</v>
      </c>
      <c r="D2" s="1521" t="s">
        <v>394</v>
      </c>
      <c r="E2" s="2762" t="s">
        <v>418</v>
      </c>
      <c r="F2" s="2764" t="s">
        <v>19794</v>
      </c>
      <c r="G2" s="2764"/>
      <c r="H2" s="2745"/>
      <c r="I2" s="1520" t="s">
        <v>1436</v>
      </c>
      <c r="J2" s="2760" t="s">
        <v>9</v>
      </c>
      <c r="K2" s="1522" t="s">
        <v>394</v>
      </c>
      <c r="L2" s="2762" t="s">
        <v>418</v>
      </c>
      <c r="M2" s="2765" t="s">
        <v>19794</v>
      </c>
      <c r="N2" s="2764"/>
      <c r="O2" s="2745"/>
      <c r="P2" s="2743" t="s">
        <v>19795</v>
      </c>
      <c r="Q2" s="2744"/>
      <c r="R2" s="2745"/>
      <c r="S2" s="2746" t="s">
        <v>19795</v>
      </c>
      <c r="T2" s="2747"/>
      <c r="U2" s="2748"/>
      <c r="V2" s="1523" t="s">
        <v>19796</v>
      </c>
      <c r="W2" s="1524" t="s">
        <v>19797</v>
      </c>
      <c r="X2" s="1524" t="s">
        <v>19798</v>
      </c>
    </row>
    <row r="3" spans="1:26" ht="16.5" thickBot="1">
      <c r="A3" s="1525"/>
      <c r="B3" s="1526"/>
      <c r="C3" s="2761"/>
      <c r="D3" s="1525"/>
      <c r="E3" s="2763"/>
      <c r="F3" s="1527"/>
      <c r="G3" s="1527"/>
      <c r="H3" s="1528"/>
      <c r="I3" s="1528"/>
      <c r="J3" s="2761"/>
      <c r="K3" s="1529"/>
      <c r="L3" s="2763"/>
      <c r="M3" s="1529"/>
      <c r="N3" s="1530"/>
      <c r="O3" s="1531"/>
      <c r="P3" s="2749" t="s">
        <v>19799</v>
      </c>
      <c r="Q3" s="2750"/>
      <c r="R3" s="2751"/>
      <c r="S3" s="2752" t="s">
        <v>19799</v>
      </c>
      <c r="T3" s="2753"/>
      <c r="U3" s="2754"/>
      <c r="V3" s="1532" t="s">
        <v>19800</v>
      </c>
      <c r="W3" s="1533" t="s">
        <v>19801</v>
      </c>
      <c r="X3" s="1533" t="s">
        <v>19801</v>
      </c>
    </row>
    <row r="4" spans="1:26" ht="15.75" thickBot="1">
      <c r="A4" s="1534"/>
      <c r="B4" s="2755" t="s">
        <v>19802</v>
      </c>
      <c r="C4" s="2756"/>
      <c r="D4" s="2757"/>
      <c r="E4" s="1535"/>
      <c r="F4" s="2755" t="s">
        <v>19803</v>
      </c>
      <c r="G4" s="2732" t="s">
        <v>19804</v>
      </c>
      <c r="H4" s="2734" t="s">
        <v>19805</v>
      </c>
      <c r="I4" s="2755" t="s">
        <v>19802</v>
      </c>
      <c r="J4" s="2756"/>
      <c r="K4" s="2757"/>
      <c r="L4" s="1535"/>
      <c r="M4" s="2755" t="s">
        <v>19803</v>
      </c>
      <c r="N4" s="2732" t="s">
        <v>19804</v>
      </c>
      <c r="O4" s="2734" t="s">
        <v>19805</v>
      </c>
      <c r="P4" s="2736" t="s">
        <v>19806</v>
      </c>
      <c r="Q4" s="2737"/>
      <c r="R4" s="2651"/>
      <c r="S4" s="2738" t="s">
        <v>19807</v>
      </c>
      <c r="T4" s="2739"/>
      <c r="U4" s="2740"/>
      <c r="V4" s="2741" t="s">
        <v>1411</v>
      </c>
      <c r="W4" s="2720" t="s">
        <v>19808</v>
      </c>
      <c r="X4" s="2720" t="s">
        <v>19809</v>
      </c>
    </row>
    <row r="5" spans="1:26" ht="27" thickBot="1">
      <c r="A5" s="1536"/>
      <c r="B5" s="2758"/>
      <c r="C5" s="2759"/>
      <c r="D5" s="2735"/>
      <c r="E5" s="1537"/>
      <c r="F5" s="2758"/>
      <c r="G5" s="2733"/>
      <c r="H5" s="2735"/>
      <c r="I5" s="2758"/>
      <c r="J5" s="2759"/>
      <c r="K5" s="2735"/>
      <c r="L5" s="1537"/>
      <c r="M5" s="2758"/>
      <c r="N5" s="2733"/>
      <c r="O5" s="2735"/>
      <c r="P5" s="522" t="s">
        <v>19810</v>
      </c>
      <c r="Q5" s="523" t="s">
        <v>19811</v>
      </c>
      <c r="R5" s="1538" t="s">
        <v>19812</v>
      </c>
      <c r="S5" s="1539" t="s">
        <v>19810</v>
      </c>
      <c r="T5" s="523" t="s">
        <v>19811</v>
      </c>
      <c r="U5" s="1538" t="s">
        <v>19812</v>
      </c>
      <c r="V5" s="2742"/>
      <c r="W5" s="2721"/>
      <c r="X5" s="2721"/>
    </row>
    <row r="6" spans="1:26" ht="15.75">
      <c r="A6" s="2722" t="s">
        <v>19813</v>
      </c>
      <c r="B6" s="1540" t="s">
        <v>19814</v>
      </c>
      <c r="C6" s="1541" t="s">
        <v>19815</v>
      </c>
      <c r="D6" s="1542" t="s">
        <v>19816</v>
      </c>
      <c r="E6" s="1543" t="s">
        <v>19817</v>
      </c>
      <c r="F6" s="1541"/>
      <c r="G6" s="1544" t="s">
        <v>2064</v>
      </c>
      <c r="H6" s="1544" t="s">
        <v>2064</v>
      </c>
      <c r="I6" s="1545" t="s">
        <v>19818</v>
      </c>
      <c r="J6" s="1545" t="s">
        <v>19815</v>
      </c>
      <c r="K6" s="1546" t="s">
        <v>19819</v>
      </c>
      <c r="L6" s="1546"/>
      <c r="M6" s="1547" t="s">
        <v>2064</v>
      </c>
      <c r="N6" s="1547" t="s">
        <v>2064</v>
      </c>
      <c r="O6" s="1548" t="s">
        <v>2064</v>
      </c>
      <c r="P6" s="2725">
        <v>34</v>
      </c>
      <c r="Q6" s="2727">
        <v>30</v>
      </c>
      <c r="R6" s="2728">
        <v>26</v>
      </c>
      <c r="S6" s="2725">
        <v>46</v>
      </c>
      <c r="T6" s="2727">
        <v>43</v>
      </c>
      <c r="U6" s="2728">
        <v>40</v>
      </c>
      <c r="V6" s="2730">
        <v>32</v>
      </c>
      <c r="W6" s="2730">
        <v>3.5</v>
      </c>
      <c r="X6" s="2707">
        <v>2.8</v>
      </c>
      <c r="Z6" s="1919" t="s">
        <v>20417</v>
      </c>
    </row>
    <row r="7" spans="1:26">
      <c r="A7" s="2723"/>
      <c r="B7" s="1549" t="s">
        <v>19820</v>
      </c>
      <c r="C7" s="1545" t="s">
        <v>19815</v>
      </c>
      <c r="D7" s="1546" t="s">
        <v>19821</v>
      </c>
      <c r="E7" s="1550" t="s">
        <v>19817</v>
      </c>
      <c r="F7" s="1545"/>
      <c r="G7" s="1547" t="s">
        <v>2064</v>
      </c>
      <c r="H7" s="1547" t="s">
        <v>2064</v>
      </c>
      <c r="I7" s="1545" t="s">
        <v>19822</v>
      </c>
      <c r="J7" s="1545" t="s">
        <v>19815</v>
      </c>
      <c r="K7" s="1546" t="s">
        <v>19823</v>
      </c>
      <c r="L7" s="1546"/>
      <c r="M7" s="1547" t="s">
        <v>2064</v>
      </c>
      <c r="N7" s="1547" t="s">
        <v>2064</v>
      </c>
      <c r="O7" s="1548" t="s">
        <v>2064</v>
      </c>
      <c r="P7" s="2726"/>
      <c r="Q7" s="2313"/>
      <c r="R7" s="2729"/>
      <c r="S7" s="2726"/>
      <c r="T7" s="2313"/>
      <c r="U7" s="2729"/>
      <c r="V7" s="2731"/>
      <c r="W7" s="2731"/>
      <c r="X7" s="2708"/>
    </row>
    <row r="8" spans="1:26">
      <c r="A8" s="2723"/>
      <c r="B8" s="1549" t="s">
        <v>19824</v>
      </c>
      <c r="C8" s="1545" t="s">
        <v>19815</v>
      </c>
      <c r="D8" s="1546" t="s">
        <v>19825</v>
      </c>
      <c r="E8" s="1551"/>
      <c r="F8" s="1547" t="s">
        <v>2064</v>
      </c>
      <c r="G8" s="1547" t="s">
        <v>2064</v>
      </c>
      <c r="H8" s="1547" t="s">
        <v>2064</v>
      </c>
      <c r="I8" s="1545" t="s">
        <v>19826</v>
      </c>
      <c r="J8" s="1545" t="s">
        <v>19815</v>
      </c>
      <c r="K8" s="1546" t="s">
        <v>19827</v>
      </c>
      <c r="L8" s="1546"/>
      <c r="M8" s="1547" t="s">
        <v>2064</v>
      </c>
      <c r="N8" s="1547" t="s">
        <v>2064</v>
      </c>
      <c r="O8" s="1548" t="s">
        <v>2064</v>
      </c>
      <c r="P8" s="2726"/>
      <c r="Q8" s="2313"/>
      <c r="R8" s="2729"/>
      <c r="S8" s="2726"/>
      <c r="T8" s="2313"/>
      <c r="U8" s="2729"/>
      <c r="V8" s="2731"/>
      <c r="W8" s="2731"/>
      <c r="X8" s="2708"/>
    </row>
    <row r="9" spans="1:26">
      <c r="A9" s="2724"/>
      <c r="B9" s="1549" t="s">
        <v>19828</v>
      </c>
      <c r="C9" s="1545" t="s">
        <v>19815</v>
      </c>
      <c r="D9" s="1546" t="s">
        <v>19829</v>
      </c>
      <c r="E9" s="1550" t="s">
        <v>19817</v>
      </c>
      <c r="F9" s="1547" t="s">
        <v>2064</v>
      </c>
      <c r="G9" s="1545"/>
      <c r="H9" s="1545"/>
      <c r="I9" s="1545" t="s">
        <v>19830</v>
      </c>
      <c r="J9" s="1545" t="s">
        <v>19831</v>
      </c>
      <c r="K9" s="1546" t="s">
        <v>19832</v>
      </c>
      <c r="L9" s="1546"/>
      <c r="M9" s="1547" t="s">
        <v>2064</v>
      </c>
      <c r="N9" s="1547" t="s">
        <v>2064</v>
      </c>
      <c r="O9" s="1548" t="s">
        <v>2064</v>
      </c>
      <c r="P9" s="2726"/>
      <c r="Q9" s="2313"/>
      <c r="R9" s="2729"/>
      <c r="S9" s="2726"/>
      <c r="T9" s="2313"/>
      <c r="U9" s="2729"/>
      <c r="V9" s="2731"/>
      <c r="W9" s="2731"/>
      <c r="X9" s="2708"/>
    </row>
    <row r="10" spans="1:26">
      <c r="A10" s="2724"/>
      <c r="B10" s="1549" t="s">
        <v>19833</v>
      </c>
      <c r="C10" s="1545" t="s">
        <v>19815</v>
      </c>
      <c r="D10" s="1546" t="s">
        <v>19834</v>
      </c>
      <c r="E10" s="1551"/>
      <c r="F10" s="1547" t="s">
        <v>2064</v>
      </c>
      <c r="G10" s="1547" t="s">
        <v>2064</v>
      </c>
      <c r="H10" s="1547" t="s">
        <v>2064</v>
      </c>
      <c r="I10" s="1545" t="s">
        <v>19835</v>
      </c>
      <c r="J10" s="1545" t="s">
        <v>19815</v>
      </c>
      <c r="K10" s="1546" t="s">
        <v>19836</v>
      </c>
      <c r="L10" s="1546"/>
      <c r="M10" s="1547" t="s">
        <v>2064</v>
      </c>
      <c r="N10" s="1545"/>
      <c r="O10" s="1548" t="s">
        <v>2064</v>
      </c>
      <c r="P10" s="2726"/>
      <c r="Q10" s="2313"/>
      <c r="R10" s="2729"/>
      <c r="S10" s="2726"/>
      <c r="T10" s="2313"/>
      <c r="U10" s="2729"/>
      <c r="V10" s="2731"/>
      <c r="W10" s="2731"/>
      <c r="X10" s="2708"/>
    </row>
    <row r="11" spans="1:26">
      <c r="A11" s="2724"/>
      <c r="B11" s="1549" t="s">
        <v>19837</v>
      </c>
      <c r="C11" s="1545" t="s">
        <v>19815</v>
      </c>
      <c r="D11" s="1546" t="s">
        <v>19838</v>
      </c>
      <c r="E11" s="1551"/>
      <c r="F11" s="1547" t="s">
        <v>2064</v>
      </c>
      <c r="G11" s="1547" t="s">
        <v>2064</v>
      </c>
      <c r="H11" s="1547" t="s">
        <v>2064</v>
      </c>
      <c r="I11" s="1552" t="s">
        <v>19839</v>
      </c>
      <c r="J11" s="1545" t="s">
        <v>19815</v>
      </c>
      <c r="K11" s="1546" t="s">
        <v>19840</v>
      </c>
      <c r="L11" s="1546"/>
      <c r="M11" s="1547" t="s">
        <v>2064</v>
      </c>
      <c r="N11" s="1547" t="s">
        <v>2064</v>
      </c>
      <c r="O11" s="1548" t="s">
        <v>2064</v>
      </c>
      <c r="P11" s="2726"/>
      <c r="Q11" s="2313"/>
      <c r="R11" s="2729"/>
      <c r="S11" s="2726"/>
      <c r="T11" s="2313"/>
      <c r="U11" s="2729"/>
      <c r="V11" s="2731"/>
      <c r="W11" s="2731"/>
      <c r="X11" s="2708"/>
    </row>
    <row r="12" spans="1:26">
      <c r="A12" s="2724"/>
      <c r="B12" s="1549" t="s">
        <v>19841</v>
      </c>
      <c r="C12" s="1545" t="s">
        <v>19815</v>
      </c>
      <c r="D12" s="1546" t="s">
        <v>19842</v>
      </c>
      <c r="E12" s="1551"/>
      <c r="F12" s="1547" t="s">
        <v>2064</v>
      </c>
      <c r="G12" s="1547" t="s">
        <v>2064</v>
      </c>
      <c r="H12" s="1553" t="s">
        <v>2064</v>
      </c>
      <c r="I12" s="1545" t="s">
        <v>19843</v>
      </c>
      <c r="J12" s="1545" t="s">
        <v>19815</v>
      </c>
      <c r="K12" s="1546" t="s">
        <v>19844</v>
      </c>
      <c r="L12" s="1550" t="s">
        <v>19817</v>
      </c>
      <c r="M12" s="1547" t="s">
        <v>2064</v>
      </c>
      <c r="N12" s="1547" t="s">
        <v>2064</v>
      </c>
      <c r="O12" s="1548" t="s">
        <v>2064</v>
      </c>
      <c r="P12" s="2726"/>
      <c r="Q12" s="2313"/>
      <c r="R12" s="2729"/>
      <c r="S12" s="2726"/>
      <c r="T12" s="2313"/>
      <c r="U12" s="2729"/>
      <c r="V12" s="2731"/>
      <c r="W12" s="2731"/>
      <c r="X12" s="2708"/>
    </row>
    <row r="13" spans="1:26">
      <c r="A13" s="2724"/>
      <c r="B13" s="1549" t="s">
        <v>19845</v>
      </c>
      <c r="C13" s="1545" t="s">
        <v>19815</v>
      </c>
      <c r="D13" s="1554" t="s">
        <v>551</v>
      </c>
      <c r="E13" s="1555"/>
      <c r="F13" s="1553" t="s">
        <v>2064</v>
      </c>
      <c r="G13" s="1553" t="s">
        <v>2064</v>
      </c>
      <c r="H13" s="1547" t="s">
        <v>2064</v>
      </c>
      <c r="I13" s="1545" t="s">
        <v>19846</v>
      </c>
      <c r="J13" s="1545" t="s">
        <v>19815</v>
      </c>
      <c r="K13" s="1546" t="s">
        <v>19847</v>
      </c>
      <c r="L13" s="1546"/>
      <c r="M13" s="1547" t="s">
        <v>2064</v>
      </c>
      <c r="N13" s="1547" t="s">
        <v>2064</v>
      </c>
      <c r="O13" s="1548" t="s">
        <v>2064</v>
      </c>
      <c r="P13" s="2726"/>
      <c r="Q13" s="2313"/>
      <c r="R13" s="2729"/>
      <c r="S13" s="2726"/>
      <c r="T13" s="2313"/>
      <c r="U13" s="2729"/>
      <c r="V13" s="2731"/>
      <c r="W13" s="2731"/>
      <c r="X13" s="2708"/>
    </row>
    <row r="14" spans="1:26">
      <c r="A14" s="2724"/>
      <c r="B14" s="1549" t="s">
        <v>19848</v>
      </c>
      <c r="C14" s="1545" t="s">
        <v>19815</v>
      </c>
      <c r="D14" s="1546" t="s">
        <v>19849</v>
      </c>
      <c r="E14" s="1551"/>
      <c r="F14" s="1547" t="s">
        <v>2064</v>
      </c>
      <c r="G14" s="1547" t="s">
        <v>2064</v>
      </c>
      <c r="H14" s="1547" t="s">
        <v>2064</v>
      </c>
      <c r="I14" s="1545" t="s">
        <v>19850</v>
      </c>
      <c r="J14" s="1545" t="s">
        <v>19815</v>
      </c>
      <c r="K14" s="1546" t="s">
        <v>19851</v>
      </c>
      <c r="L14" s="1546"/>
      <c r="M14" s="1547" t="s">
        <v>2064</v>
      </c>
      <c r="N14" s="1547" t="s">
        <v>2064</v>
      </c>
      <c r="O14" s="1548" t="s">
        <v>2064</v>
      </c>
      <c r="P14" s="2726"/>
      <c r="Q14" s="2313"/>
      <c r="R14" s="2729"/>
      <c r="S14" s="2726"/>
      <c r="T14" s="2313"/>
      <c r="U14" s="2729"/>
      <c r="V14" s="2731"/>
      <c r="W14" s="2731"/>
      <c r="X14" s="2708"/>
    </row>
    <row r="15" spans="1:26">
      <c r="A15" s="2724"/>
      <c r="B15" s="1549">
        <v>2012</v>
      </c>
      <c r="C15" s="1556" t="s">
        <v>19815</v>
      </c>
      <c r="D15" s="1557" t="s">
        <v>19852</v>
      </c>
      <c r="E15" s="1558"/>
      <c r="F15" s="1547" t="s">
        <v>2064</v>
      </c>
      <c r="G15" s="1547" t="s">
        <v>2064</v>
      </c>
      <c r="H15" s="1547" t="s">
        <v>2064</v>
      </c>
      <c r="I15" s="1545" t="s">
        <v>19853</v>
      </c>
      <c r="J15" s="1545" t="s">
        <v>19815</v>
      </c>
      <c r="K15" s="1546" t="s">
        <v>19854</v>
      </c>
      <c r="L15" s="1546"/>
      <c r="M15" s="1547" t="s">
        <v>2064</v>
      </c>
      <c r="N15" s="1547" t="s">
        <v>2064</v>
      </c>
      <c r="O15" s="1548" t="s">
        <v>2064</v>
      </c>
      <c r="P15" s="2726"/>
      <c r="Q15" s="2313"/>
      <c r="R15" s="2729"/>
      <c r="S15" s="2726"/>
      <c r="T15" s="2313"/>
      <c r="U15" s="2729"/>
      <c r="V15" s="2731"/>
      <c r="W15" s="2731"/>
      <c r="X15" s="2708"/>
    </row>
    <row r="16" spans="1:26">
      <c r="A16" s="2724"/>
      <c r="B16" s="1549" t="s">
        <v>19855</v>
      </c>
      <c r="C16" s="1545" t="s">
        <v>19815</v>
      </c>
      <c r="D16" s="1546" t="s">
        <v>19856</v>
      </c>
      <c r="E16" s="1551"/>
      <c r="F16" s="1547" t="s">
        <v>2064</v>
      </c>
      <c r="G16" s="1553" t="s">
        <v>2064</v>
      </c>
      <c r="H16" s="1547" t="s">
        <v>2064</v>
      </c>
      <c r="I16" s="1545" t="s">
        <v>19857</v>
      </c>
      <c r="J16" s="1545" t="s">
        <v>19858</v>
      </c>
      <c r="K16" s="1546" t="s">
        <v>19859</v>
      </c>
      <c r="L16" s="1559" t="s">
        <v>19860</v>
      </c>
      <c r="M16" s="1547" t="s">
        <v>2064</v>
      </c>
      <c r="N16" s="1547" t="s">
        <v>2064</v>
      </c>
      <c r="O16" s="1548" t="s">
        <v>2064</v>
      </c>
      <c r="P16" s="2726"/>
      <c r="Q16" s="2313"/>
      <c r="R16" s="2729"/>
      <c r="S16" s="2726"/>
      <c r="T16" s="2313"/>
      <c r="U16" s="2729"/>
      <c r="V16" s="2731"/>
      <c r="W16" s="2731"/>
      <c r="X16" s="2708"/>
    </row>
    <row r="17" spans="1:24">
      <c r="A17" s="2724"/>
      <c r="B17" s="1549" t="s">
        <v>19861</v>
      </c>
      <c r="C17" s="1545" t="s">
        <v>19815</v>
      </c>
      <c r="D17" s="1546" t="s">
        <v>19862</v>
      </c>
      <c r="E17" s="1551"/>
      <c r="F17" s="1547" t="s">
        <v>2064</v>
      </c>
      <c r="G17" s="1547" t="s">
        <v>2064</v>
      </c>
      <c r="H17" s="1547" t="s">
        <v>2064</v>
      </c>
      <c r="I17" s="1545" t="s">
        <v>19863</v>
      </c>
      <c r="J17" s="1545" t="s">
        <v>19815</v>
      </c>
      <c r="K17" s="1546" t="s">
        <v>19864</v>
      </c>
      <c r="L17" s="1546"/>
      <c r="M17" s="1547" t="s">
        <v>2064</v>
      </c>
      <c r="N17" s="1547" t="s">
        <v>2064</v>
      </c>
      <c r="O17" s="1548" t="s">
        <v>2064</v>
      </c>
      <c r="P17" s="2726"/>
      <c r="Q17" s="2313"/>
      <c r="R17" s="2729"/>
      <c r="S17" s="2726"/>
      <c r="T17" s="2313"/>
      <c r="U17" s="2729"/>
      <c r="V17" s="2731"/>
      <c r="W17" s="2731"/>
      <c r="X17" s="2708"/>
    </row>
    <row r="18" spans="1:24">
      <c r="A18" s="2724"/>
      <c r="B18" s="1549" t="s">
        <v>19865</v>
      </c>
      <c r="C18" s="1545" t="s">
        <v>19815</v>
      </c>
      <c r="D18" s="1560" t="s">
        <v>19866</v>
      </c>
      <c r="E18" s="1555"/>
      <c r="F18" s="1547" t="s">
        <v>2064</v>
      </c>
      <c r="G18" s="1547" t="s">
        <v>2064</v>
      </c>
      <c r="H18" s="1547" t="s">
        <v>2064</v>
      </c>
      <c r="I18" s="1545" t="s">
        <v>19867</v>
      </c>
      <c r="J18" s="1545" t="s">
        <v>19815</v>
      </c>
      <c r="K18" s="1546" t="s">
        <v>19868</v>
      </c>
      <c r="L18" s="1546"/>
      <c r="M18" s="1547" t="s">
        <v>2064</v>
      </c>
      <c r="N18" s="1545"/>
      <c r="O18" s="1548" t="s">
        <v>2064</v>
      </c>
      <c r="P18" s="2726"/>
      <c r="Q18" s="2313"/>
      <c r="R18" s="2729"/>
      <c r="S18" s="2726"/>
      <c r="T18" s="2313"/>
      <c r="U18" s="2729"/>
      <c r="V18" s="2731"/>
      <c r="W18" s="2731"/>
      <c r="X18" s="2708"/>
    </row>
    <row r="19" spans="1:24">
      <c r="A19" s="2724"/>
      <c r="B19" s="1549" t="s">
        <v>19869</v>
      </c>
      <c r="C19" s="1545" t="s">
        <v>19870</v>
      </c>
      <c r="D19" s="1546" t="s">
        <v>19871</v>
      </c>
      <c r="E19" s="1559" t="s">
        <v>19860</v>
      </c>
      <c r="F19" s="1547" t="s">
        <v>2064</v>
      </c>
      <c r="G19" s="1547" t="s">
        <v>2064</v>
      </c>
      <c r="H19" s="1547" t="s">
        <v>2064</v>
      </c>
      <c r="I19" s="1545" t="s">
        <v>19872</v>
      </c>
      <c r="J19" s="1545" t="s">
        <v>19815</v>
      </c>
      <c r="K19" s="1546" t="s">
        <v>19873</v>
      </c>
      <c r="L19" s="1546"/>
      <c r="M19" s="1547" t="s">
        <v>2064</v>
      </c>
      <c r="N19" s="1547" t="s">
        <v>2064</v>
      </c>
      <c r="O19" s="1548" t="s">
        <v>2064</v>
      </c>
      <c r="P19" s="2726"/>
      <c r="Q19" s="2313"/>
      <c r="R19" s="2729"/>
      <c r="S19" s="2726"/>
      <c r="T19" s="2313"/>
      <c r="U19" s="2729"/>
      <c r="V19" s="2731"/>
      <c r="W19" s="2731"/>
      <c r="X19" s="2708"/>
    </row>
    <row r="20" spans="1:24" ht="15.75">
      <c r="A20" s="2724"/>
      <c r="B20" s="1549" t="s">
        <v>19874</v>
      </c>
      <c r="C20" s="1545" t="s">
        <v>19815</v>
      </c>
      <c r="D20" s="1546" t="s">
        <v>19875</v>
      </c>
      <c r="E20" s="1551"/>
      <c r="F20" s="1547" t="s">
        <v>2064</v>
      </c>
      <c r="G20" s="1547" t="s">
        <v>2064</v>
      </c>
      <c r="H20" s="1547" t="s">
        <v>2064</v>
      </c>
      <c r="I20" s="1552" t="s">
        <v>19876</v>
      </c>
      <c r="J20" s="1561" t="s">
        <v>19815</v>
      </c>
      <c r="K20" s="1546" t="s">
        <v>19877</v>
      </c>
      <c r="L20" s="1546"/>
      <c r="M20" s="1562" t="s">
        <v>2064</v>
      </c>
      <c r="N20" s="1547" t="s">
        <v>2064</v>
      </c>
      <c r="O20" s="1548" t="s">
        <v>2064</v>
      </c>
      <c r="P20" s="2726"/>
      <c r="Q20" s="2313"/>
      <c r="R20" s="2729"/>
      <c r="S20" s="2726"/>
      <c r="T20" s="2313"/>
      <c r="U20" s="2729"/>
      <c r="V20" s="2731"/>
      <c r="W20" s="2731"/>
      <c r="X20" s="2708"/>
    </row>
    <row r="21" spans="1:24" ht="15.75">
      <c r="A21" s="2724"/>
      <c r="B21" s="1549" t="s">
        <v>19878</v>
      </c>
      <c r="C21" s="1545" t="s">
        <v>19815</v>
      </c>
      <c r="D21" s="1546" t="s">
        <v>19879</v>
      </c>
      <c r="E21" s="1551"/>
      <c r="F21" s="1547" t="s">
        <v>2064</v>
      </c>
      <c r="G21" s="1547" t="s">
        <v>2064</v>
      </c>
      <c r="H21" s="1547" t="s">
        <v>2064</v>
      </c>
      <c r="I21" s="1545" t="s">
        <v>19880</v>
      </c>
      <c r="J21" s="1545" t="s">
        <v>19815</v>
      </c>
      <c r="K21" s="1546" t="s">
        <v>19881</v>
      </c>
      <c r="L21" s="1546"/>
      <c r="M21" s="1563" t="s">
        <v>2064</v>
      </c>
      <c r="N21" s="1562" t="s">
        <v>2064</v>
      </c>
      <c r="O21" s="1564" t="s">
        <v>2064</v>
      </c>
      <c r="P21" s="2726"/>
      <c r="Q21" s="2313"/>
      <c r="R21" s="2729"/>
      <c r="S21" s="2726"/>
      <c r="T21" s="2313"/>
      <c r="U21" s="2729"/>
      <c r="V21" s="2731"/>
      <c r="W21" s="2731"/>
      <c r="X21" s="2708"/>
    </row>
    <row r="22" spans="1:24" ht="15.75">
      <c r="A22" s="2724"/>
      <c r="B22" s="1549" t="s">
        <v>19882</v>
      </c>
      <c r="C22" s="1545" t="s">
        <v>19815</v>
      </c>
      <c r="D22" s="1546" t="s">
        <v>19883</v>
      </c>
      <c r="E22" s="1551"/>
      <c r="F22" s="1547" t="s">
        <v>2064</v>
      </c>
      <c r="G22" s="1547" t="s">
        <v>2064</v>
      </c>
      <c r="H22" s="1547" t="s">
        <v>2064</v>
      </c>
      <c r="I22" s="1545" t="s">
        <v>19884</v>
      </c>
      <c r="J22" s="1561" t="s">
        <v>19815</v>
      </c>
      <c r="K22" s="1546" t="s">
        <v>19885</v>
      </c>
      <c r="L22" s="1559" t="s">
        <v>19860</v>
      </c>
      <c r="M22" s="1562" t="s">
        <v>2064</v>
      </c>
      <c r="N22" s="1547" t="s">
        <v>2064</v>
      </c>
      <c r="O22" s="1548" t="s">
        <v>2064</v>
      </c>
      <c r="P22" s="2726"/>
      <c r="Q22" s="2313"/>
      <c r="R22" s="2729"/>
      <c r="S22" s="2726"/>
      <c r="T22" s="2313"/>
      <c r="U22" s="2729"/>
      <c r="V22" s="2731"/>
      <c r="W22" s="2731"/>
      <c r="X22" s="2708"/>
    </row>
    <row r="23" spans="1:24" ht="15.75">
      <c r="A23" s="2724"/>
      <c r="B23" s="1549" t="s">
        <v>19886</v>
      </c>
      <c r="C23" s="1545" t="s">
        <v>19815</v>
      </c>
      <c r="D23" s="1546" t="s">
        <v>19887</v>
      </c>
      <c r="E23" s="1551"/>
      <c r="F23" s="1547" t="s">
        <v>2064</v>
      </c>
      <c r="G23" s="1547" t="s">
        <v>2064</v>
      </c>
      <c r="H23" s="1547" t="s">
        <v>2064</v>
      </c>
      <c r="I23" s="1545" t="s">
        <v>19888</v>
      </c>
      <c r="J23" s="1561" t="s">
        <v>19815</v>
      </c>
      <c r="K23" s="1546" t="s">
        <v>19889</v>
      </c>
      <c r="L23" s="1559" t="s">
        <v>19860</v>
      </c>
      <c r="M23" s="1562" t="s">
        <v>2064</v>
      </c>
      <c r="N23" s="1562" t="s">
        <v>2064</v>
      </c>
      <c r="O23" s="1564" t="s">
        <v>2064</v>
      </c>
      <c r="P23" s="2726"/>
      <c r="Q23" s="2313"/>
      <c r="R23" s="2729"/>
      <c r="S23" s="2726"/>
      <c r="T23" s="2313"/>
      <c r="U23" s="2729"/>
      <c r="V23" s="2731"/>
      <c r="W23" s="2731"/>
      <c r="X23" s="2708"/>
    </row>
    <row r="24" spans="1:24" ht="15.75">
      <c r="A24" s="2724"/>
      <c r="B24" s="1549" t="s">
        <v>19890</v>
      </c>
      <c r="C24" s="1545" t="s">
        <v>19815</v>
      </c>
      <c r="D24" s="1546" t="s">
        <v>19891</v>
      </c>
      <c r="E24" s="1551"/>
      <c r="F24" s="1547" t="s">
        <v>2064</v>
      </c>
      <c r="G24" s="1547" t="s">
        <v>2064</v>
      </c>
      <c r="H24" s="1547" t="s">
        <v>2064</v>
      </c>
      <c r="I24" s="1545" t="s">
        <v>19892</v>
      </c>
      <c r="J24" s="1561" t="s">
        <v>19815</v>
      </c>
      <c r="K24" s="1546" t="s">
        <v>1299</v>
      </c>
      <c r="L24" s="1546"/>
      <c r="M24" s="1562" t="s">
        <v>2064</v>
      </c>
      <c r="N24" s="1562" t="s">
        <v>2064</v>
      </c>
      <c r="O24" s="1564" t="s">
        <v>2064</v>
      </c>
      <c r="P24" s="2726"/>
      <c r="Q24" s="2313"/>
      <c r="R24" s="2729"/>
      <c r="S24" s="2726"/>
      <c r="T24" s="2313"/>
      <c r="U24" s="2729"/>
      <c r="V24" s="2731"/>
      <c r="W24" s="2731"/>
      <c r="X24" s="2708"/>
    </row>
    <row r="25" spans="1:24" ht="15.75">
      <c r="A25" s="2724"/>
      <c r="B25" s="1549" t="s">
        <v>19893</v>
      </c>
      <c r="C25" s="1545" t="s">
        <v>19815</v>
      </c>
      <c r="D25" s="1546" t="s">
        <v>19894</v>
      </c>
      <c r="E25" s="1551"/>
      <c r="F25" s="1547" t="s">
        <v>2064</v>
      </c>
      <c r="G25" s="1547" t="s">
        <v>2064</v>
      </c>
      <c r="H25" s="1547" t="s">
        <v>2064</v>
      </c>
      <c r="I25" s="1545" t="s">
        <v>19895</v>
      </c>
      <c r="J25" s="1561" t="s">
        <v>19815</v>
      </c>
      <c r="K25" s="1546" t="s">
        <v>19896</v>
      </c>
      <c r="L25" s="1546"/>
      <c r="M25" s="1547" t="s">
        <v>2064</v>
      </c>
      <c r="N25" s="1562" t="s">
        <v>2064</v>
      </c>
      <c r="O25" s="1564" t="s">
        <v>2064</v>
      </c>
      <c r="P25" s="2726"/>
      <c r="Q25" s="2313"/>
      <c r="R25" s="2729"/>
      <c r="S25" s="2726"/>
      <c r="T25" s="2313"/>
      <c r="U25" s="2729"/>
      <c r="V25" s="2731"/>
      <c r="W25" s="2731"/>
      <c r="X25" s="2708"/>
    </row>
    <row r="26" spans="1:24">
      <c r="A26" s="2724"/>
      <c r="B26" s="1549" t="s">
        <v>19897</v>
      </c>
      <c r="C26" s="1545" t="s">
        <v>19815</v>
      </c>
      <c r="D26" s="1546" t="s">
        <v>19898</v>
      </c>
      <c r="E26" s="1551"/>
      <c r="F26" s="1547" t="s">
        <v>2064</v>
      </c>
      <c r="G26" s="1547" t="s">
        <v>2064</v>
      </c>
      <c r="H26" s="1547" t="s">
        <v>2064</v>
      </c>
      <c r="I26" s="1545" t="s">
        <v>19899</v>
      </c>
      <c r="J26" s="1545" t="s">
        <v>19815</v>
      </c>
      <c r="K26" s="1546" t="s">
        <v>19900</v>
      </c>
      <c r="L26" s="1546"/>
      <c r="M26" s="1547" t="s">
        <v>2064</v>
      </c>
      <c r="N26" s="1547" t="s">
        <v>2064</v>
      </c>
      <c r="O26" s="1548" t="s">
        <v>2064</v>
      </c>
      <c r="P26" s="2726"/>
      <c r="Q26" s="2313"/>
      <c r="R26" s="2729"/>
      <c r="S26" s="2726"/>
      <c r="T26" s="2313"/>
      <c r="U26" s="2729"/>
      <c r="V26" s="2731"/>
      <c r="W26" s="2731"/>
      <c r="X26" s="2708"/>
    </row>
    <row r="27" spans="1:24">
      <c r="A27" s="2724"/>
      <c r="B27" s="1549" t="s">
        <v>19901</v>
      </c>
      <c r="C27" s="1545" t="s">
        <v>19815</v>
      </c>
      <c r="D27" s="1546" t="s">
        <v>19902</v>
      </c>
      <c r="E27" s="1551"/>
      <c r="F27" s="1547" t="s">
        <v>2064</v>
      </c>
      <c r="G27" s="1547" t="s">
        <v>2064</v>
      </c>
      <c r="H27" s="1547" t="s">
        <v>2064</v>
      </c>
      <c r="I27" s="1545" t="s">
        <v>19903</v>
      </c>
      <c r="J27" s="1545" t="s">
        <v>19815</v>
      </c>
      <c r="K27" s="1546" t="s">
        <v>19904</v>
      </c>
      <c r="L27" s="1559" t="s">
        <v>19860</v>
      </c>
      <c r="M27" s="1545"/>
      <c r="N27" s="1547" t="s">
        <v>2064</v>
      </c>
      <c r="O27" s="1548" t="s">
        <v>2064</v>
      </c>
      <c r="P27" s="2726"/>
      <c r="Q27" s="2313"/>
      <c r="R27" s="2729"/>
      <c r="S27" s="2726"/>
      <c r="T27" s="2313"/>
      <c r="U27" s="2729"/>
      <c r="V27" s="2731"/>
      <c r="W27" s="2731"/>
      <c r="X27" s="2708"/>
    </row>
    <row r="28" spans="1:24">
      <c r="A28" s="2724"/>
      <c r="B28" s="1545" t="s">
        <v>19905</v>
      </c>
      <c r="C28" s="1545" t="s">
        <v>19815</v>
      </c>
      <c r="D28" s="1546" t="s">
        <v>19906</v>
      </c>
      <c r="E28" s="1555"/>
      <c r="F28" s="1547" t="s">
        <v>2064</v>
      </c>
      <c r="G28" s="1547" t="s">
        <v>2064</v>
      </c>
      <c r="H28" s="1547" t="s">
        <v>2064</v>
      </c>
      <c r="I28" s="1545" t="s">
        <v>19907</v>
      </c>
      <c r="J28" s="1545" t="s">
        <v>19815</v>
      </c>
      <c r="K28" s="1546" t="s">
        <v>19908</v>
      </c>
      <c r="L28" s="1559" t="s">
        <v>19860</v>
      </c>
      <c r="M28" s="1545"/>
      <c r="N28" s="1547" t="s">
        <v>2064</v>
      </c>
      <c r="O28" s="1548" t="s">
        <v>2064</v>
      </c>
      <c r="P28" s="2726"/>
      <c r="Q28" s="2313"/>
      <c r="R28" s="2729"/>
      <c r="S28" s="2726"/>
      <c r="T28" s="2313"/>
      <c r="U28" s="2729"/>
      <c r="V28" s="2731"/>
      <c r="W28" s="2731"/>
      <c r="X28" s="2708"/>
    </row>
    <row r="29" spans="1:24">
      <c r="A29" s="2724"/>
      <c r="B29" s="1565" t="s">
        <v>19909</v>
      </c>
      <c r="C29" s="1566" t="s">
        <v>19815</v>
      </c>
      <c r="D29" s="1567" t="s">
        <v>19910</v>
      </c>
      <c r="E29" s="1551"/>
      <c r="F29" s="1547" t="s">
        <v>2064</v>
      </c>
      <c r="G29" s="1547" t="s">
        <v>2064</v>
      </c>
      <c r="H29" s="1553" t="s">
        <v>2064</v>
      </c>
      <c r="I29" s="1545" t="s">
        <v>19911</v>
      </c>
      <c r="J29" s="1545" t="s">
        <v>19815</v>
      </c>
      <c r="K29" s="1546" t="s">
        <v>19912</v>
      </c>
      <c r="L29" s="1559" t="s">
        <v>19860</v>
      </c>
      <c r="M29" s="1545"/>
      <c r="N29" s="1547" t="s">
        <v>2064</v>
      </c>
      <c r="O29" s="1548" t="s">
        <v>2064</v>
      </c>
      <c r="P29" s="2726"/>
      <c r="Q29" s="2313"/>
      <c r="R29" s="2729"/>
      <c r="S29" s="2726"/>
      <c r="T29" s="2313"/>
      <c r="U29" s="2729"/>
      <c r="V29" s="2731"/>
      <c r="W29" s="2731"/>
      <c r="X29" s="2708"/>
    </row>
    <row r="30" spans="1:24">
      <c r="A30" s="2724"/>
      <c r="B30" s="1549" t="s">
        <v>19913</v>
      </c>
      <c r="C30" s="1545" t="s">
        <v>19815</v>
      </c>
      <c r="D30" s="1546" t="s">
        <v>19914</v>
      </c>
      <c r="E30" s="1551"/>
      <c r="F30" s="1547" t="s">
        <v>2064</v>
      </c>
      <c r="G30" s="1553" t="s">
        <v>2064</v>
      </c>
      <c r="H30" s="1547" t="s">
        <v>2064</v>
      </c>
      <c r="I30" s="1545" t="s">
        <v>19915</v>
      </c>
      <c r="J30" s="1545" t="s">
        <v>19815</v>
      </c>
      <c r="K30" s="1546" t="s">
        <v>19916</v>
      </c>
      <c r="L30" s="1559" t="s">
        <v>19860</v>
      </c>
      <c r="M30" s="1545"/>
      <c r="N30" s="1547" t="s">
        <v>2064</v>
      </c>
      <c r="O30" s="1548" t="s">
        <v>2064</v>
      </c>
      <c r="P30" s="2726"/>
      <c r="Q30" s="2313"/>
      <c r="R30" s="2729"/>
      <c r="S30" s="2726"/>
      <c r="T30" s="2313"/>
      <c r="U30" s="2729"/>
      <c r="V30" s="2731"/>
      <c r="W30" s="2731"/>
      <c r="X30" s="2708"/>
    </row>
    <row r="31" spans="1:24">
      <c r="A31" s="2724"/>
      <c r="B31" s="1549" t="s">
        <v>19917</v>
      </c>
      <c r="C31" s="1545" t="s">
        <v>19815</v>
      </c>
      <c r="D31" s="1546" t="s">
        <v>19918</v>
      </c>
      <c r="E31" s="1551"/>
      <c r="F31" s="1547" t="s">
        <v>2064</v>
      </c>
      <c r="G31" s="1553" t="s">
        <v>2064</v>
      </c>
      <c r="H31" s="1568" t="s">
        <v>2064</v>
      </c>
      <c r="I31" s="1545" t="s">
        <v>19919</v>
      </c>
      <c r="J31" s="1545" t="s">
        <v>19858</v>
      </c>
      <c r="K31" s="1546" t="s">
        <v>19920</v>
      </c>
      <c r="L31" s="1559" t="s">
        <v>19860</v>
      </c>
      <c r="M31" s="1553" t="s">
        <v>2064</v>
      </c>
      <c r="N31" s="1547" t="s">
        <v>2064</v>
      </c>
      <c r="O31" s="1548" t="s">
        <v>2064</v>
      </c>
      <c r="P31" s="2726"/>
      <c r="Q31" s="2313"/>
      <c r="R31" s="2729"/>
      <c r="S31" s="2726"/>
      <c r="T31" s="2313"/>
      <c r="U31" s="2729"/>
      <c r="V31" s="2731"/>
      <c r="W31" s="2731"/>
      <c r="X31" s="2708"/>
    </row>
    <row r="32" spans="1:24">
      <c r="A32" s="2724"/>
      <c r="B32" s="1549" t="s">
        <v>19921</v>
      </c>
      <c r="C32" s="1545" t="s">
        <v>19815</v>
      </c>
      <c r="D32" s="1546" t="s">
        <v>19922</v>
      </c>
      <c r="E32" s="1551"/>
      <c r="F32" s="1547" t="s">
        <v>2064</v>
      </c>
      <c r="G32" s="1547" t="s">
        <v>2064</v>
      </c>
      <c r="H32" s="1547" t="s">
        <v>2064</v>
      </c>
      <c r="I32" s="1545" t="s">
        <v>19923</v>
      </c>
      <c r="J32" s="1545" t="s">
        <v>19815</v>
      </c>
      <c r="K32" s="1546" t="s">
        <v>19924</v>
      </c>
      <c r="L32" s="1546"/>
      <c r="M32" s="1547" t="s">
        <v>2064</v>
      </c>
      <c r="N32" s="1547" t="s">
        <v>2064</v>
      </c>
      <c r="O32" s="1548" t="s">
        <v>2064</v>
      </c>
      <c r="P32" s="2726"/>
      <c r="Q32" s="2313"/>
      <c r="R32" s="2729"/>
      <c r="S32" s="2726"/>
      <c r="T32" s="2313"/>
      <c r="U32" s="2729"/>
      <c r="V32" s="2731"/>
      <c r="W32" s="2731"/>
      <c r="X32" s="2708"/>
    </row>
    <row r="33" spans="1:24">
      <c r="A33" s="2724"/>
      <c r="B33" s="1569" t="s">
        <v>19925</v>
      </c>
      <c r="C33" s="1570" t="s">
        <v>19815</v>
      </c>
      <c r="D33" s="1557" t="s">
        <v>19926</v>
      </c>
      <c r="E33" s="1551"/>
      <c r="F33" s="1547" t="s">
        <v>2064</v>
      </c>
      <c r="G33" s="1547" t="s">
        <v>2064</v>
      </c>
      <c r="H33" s="1547" t="s">
        <v>2064</v>
      </c>
      <c r="I33" s="1571" t="s">
        <v>19927</v>
      </c>
      <c r="J33" s="1570" t="s">
        <v>19815</v>
      </c>
      <c r="K33" s="1557" t="s">
        <v>19906</v>
      </c>
      <c r="L33" s="1557"/>
      <c r="M33" s="1553" t="s">
        <v>2064</v>
      </c>
      <c r="N33" s="1547" t="s">
        <v>2064</v>
      </c>
      <c r="O33" s="1548" t="s">
        <v>2064</v>
      </c>
      <c r="P33" s="2726"/>
      <c r="Q33" s="2313"/>
      <c r="R33" s="2729"/>
      <c r="S33" s="2726"/>
      <c r="T33" s="2313"/>
      <c r="U33" s="2729"/>
      <c r="V33" s="2731"/>
      <c r="W33" s="2731"/>
      <c r="X33" s="2708"/>
    </row>
    <row r="34" spans="1:24">
      <c r="A34" s="2724"/>
      <c r="B34" s="1570" t="s">
        <v>19928</v>
      </c>
      <c r="C34" s="1570" t="s">
        <v>19815</v>
      </c>
      <c r="D34" s="1557" t="s">
        <v>19929</v>
      </c>
      <c r="E34" s="1551"/>
      <c r="F34" s="1547" t="s">
        <v>2064</v>
      </c>
      <c r="G34" s="1547" t="s">
        <v>2064</v>
      </c>
      <c r="H34" s="1553" t="s">
        <v>2064</v>
      </c>
      <c r="I34" s="1571" t="s">
        <v>19930</v>
      </c>
      <c r="J34" s="1570" t="s">
        <v>19815</v>
      </c>
      <c r="K34" s="1557" t="s">
        <v>19931</v>
      </c>
      <c r="L34" s="1557"/>
      <c r="M34" s="1553" t="s">
        <v>2064</v>
      </c>
      <c r="N34" s="1553" t="s">
        <v>2064</v>
      </c>
      <c r="O34" s="1572" t="s">
        <v>2064</v>
      </c>
      <c r="P34" s="2726"/>
      <c r="Q34" s="2313"/>
      <c r="R34" s="2729"/>
      <c r="S34" s="2726"/>
      <c r="T34" s="2313"/>
      <c r="U34" s="2729"/>
      <c r="V34" s="2731"/>
      <c r="W34" s="2731"/>
      <c r="X34" s="2708"/>
    </row>
    <row r="35" spans="1:24" ht="15.75" thickBot="1">
      <c r="A35" s="2724"/>
      <c r="B35" s="1570" t="s">
        <v>19932</v>
      </c>
      <c r="C35" s="1570" t="s">
        <v>19815</v>
      </c>
      <c r="D35" s="1557" t="s">
        <v>19933</v>
      </c>
      <c r="E35" s="1551"/>
      <c r="F35" s="1547" t="s">
        <v>2064</v>
      </c>
      <c r="G35" s="1547" t="s">
        <v>2064</v>
      </c>
      <c r="H35" s="1553" t="s">
        <v>2064</v>
      </c>
      <c r="I35" s="1570"/>
      <c r="J35" s="1570"/>
      <c r="K35" s="1557"/>
      <c r="L35" s="1557"/>
      <c r="M35" s="1570"/>
      <c r="N35" s="1570"/>
      <c r="O35" s="1573"/>
      <c r="P35" s="2726"/>
      <c r="Q35" s="2313"/>
      <c r="R35" s="2729"/>
      <c r="S35" s="2726"/>
      <c r="T35" s="2313"/>
      <c r="U35" s="2729"/>
      <c r="V35" s="2731"/>
      <c r="W35" s="2731"/>
      <c r="X35" s="2708"/>
    </row>
    <row r="36" spans="1:24" ht="15.75" thickBot="1">
      <c r="A36" s="1574"/>
      <c r="B36" s="2683" t="s">
        <v>19802</v>
      </c>
      <c r="C36" s="2684"/>
      <c r="D36" s="2685"/>
      <c r="E36" s="1575"/>
      <c r="F36" s="1576" t="s">
        <v>19803</v>
      </c>
      <c r="G36" s="1576" t="s">
        <v>19804</v>
      </c>
      <c r="H36" s="1576" t="s">
        <v>19805</v>
      </c>
      <c r="I36" s="2683" t="s">
        <v>19802</v>
      </c>
      <c r="J36" s="2684"/>
      <c r="K36" s="2685"/>
      <c r="L36" s="1575"/>
      <c r="M36" s="1576" t="s">
        <v>19803</v>
      </c>
      <c r="N36" s="1576" t="s">
        <v>19804</v>
      </c>
      <c r="O36" s="1576" t="s">
        <v>19805</v>
      </c>
      <c r="P36" s="2686" t="s">
        <v>19806</v>
      </c>
      <c r="Q36" s="2687"/>
      <c r="R36" s="2688"/>
      <c r="S36" s="2686" t="s">
        <v>19807</v>
      </c>
      <c r="T36" s="2687"/>
      <c r="U36" s="2689"/>
      <c r="V36" s="1577" t="s">
        <v>1411</v>
      </c>
      <c r="W36" s="1578" t="s">
        <v>19808</v>
      </c>
      <c r="X36" s="1578" t="s">
        <v>19934</v>
      </c>
    </row>
    <row r="37" spans="1:24">
      <c r="A37" s="2712" t="s">
        <v>19935</v>
      </c>
      <c r="B37" s="1540" t="s">
        <v>19936</v>
      </c>
      <c r="C37" s="1541" t="s">
        <v>19937</v>
      </c>
      <c r="D37" s="1542" t="s">
        <v>19938</v>
      </c>
      <c r="E37" s="1543" t="s">
        <v>19817</v>
      </c>
      <c r="F37" s="1541"/>
      <c r="G37" s="1541"/>
      <c r="H37" s="1579" t="s">
        <v>2064</v>
      </c>
      <c r="I37" s="1569">
        <v>2946</v>
      </c>
      <c r="J37" s="1570" t="s">
        <v>19939</v>
      </c>
      <c r="K37" s="1557" t="s">
        <v>19940</v>
      </c>
      <c r="L37" s="1557"/>
      <c r="M37" s="1553" t="s">
        <v>2064</v>
      </c>
      <c r="N37" s="1553" t="s">
        <v>2064</v>
      </c>
      <c r="O37" s="1572" t="s">
        <v>2064</v>
      </c>
      <c r="P37" s="2714">
        <v>45</v>
      </c>
      <c r="Q37" s="2717">
        <v>40</v>
      </c>
      <c r="R37" s="2718">
        <v>37</v>
      </c>
      <c r="S37" s="2715">
        <v>53</v>
      </c>
      <c r="T37" s="2663">
        <v>49</v>
      </c>
      <c r="U37" s="2709">
        <v>45</v>
      </c>
      <c r="V37" s="2710">
        <v>40</v>
      </c>
      <c r="W37" s="2710">
        <v>4.4000000000000004</v>
      </c>
      <c r="X37" s="2711">
        <v>3.7</v>
      </c>
    </row>
    <row r="38" spans="1:24">
      <c r="A38" s="2713"/>
      <c r="B38" s="1549" t="s">
        <v>19941</v>
      </c>
      <c r="C38" s="1545" t="s">
        <v>19815</v>
      </c>
      <c r="D38" s="1546" t="s">
        <v>19942</v>
      </c>
      <c r="E38" s="1551"/>
      <c r="F38" s="1547" t="s">
        <v>2064</v>
      </c>
      <c r="G38" s="1547" t="s">
        <v>2064</v>
      </c>
      <c r="H38" s="1548" t="s">
        <v>2064</v>
      </c>
      <c r="I38" s="1545" t="s">
        <v>19943</v>
      </c>
      <c r="J38" s="1561" t="s">
        <v>19815</v>
      </c>
      <c r="K38" s="1546" t="s">
        <v>19944</v>
      </c>
      <c r="L38" s="1551" t="s">
        <v>19817</v>
      </c>
      <c r="M38" s="1547" t="s">
        <v>2064</v>
      </c>
      <c r="N38" s="1545"/>
      <c r="O38" s="1580"/>
      <c r="P38" s="2715"/>
      <c r="Q38" s="2663"/>
      <c r="R38" s="2709"/>
      <c r="S38" s="2715"/>
      <c r="T38" s="2663"/>
      <c r="U38" s="2709"/>
      <c r="V38" s="2710"/>
      <c r="W38" s="2710"/>
      <c r="X38" s="2711"/>
    </row>
    <row r="39" spans="1:24">
      <c r="A39" s="2712"/>
      <c r="B39" s="1549" t="s">
        <v>19945</v>
      </c>
      <c r="C39" s="1545" t="s">
        <v>19815</v>
      </c>
      <c r="D39" s="1546" t="s">
        <v>19946</v>
      </c>
      <c r="E39" s="1551" t="s">
        <v>19817</v>
      </c>
      <c r="F39" s="1545"/>
      <c r="G39" s="1547" t="s">
        <v>2064</v>
      </c>
      <c r="H39" s="1547" t="s">
        <v>2064</v>
      </c>
      <c r="I39" s="1545" t="s">
        <v>19947</v>
      </c>
      <c r="J39" s="1561" t="s">
        <v>19948</v>
      </c>
      <c r="K39" s="1546" t="s">
        <v>19949</v>
      </c>
      <c r="L39" s="1551" t="s">
        <v>19817</v>
      </c>
      <c r="M39" s="1547" t="s">
        <v>2064</v>
      </c>
      <c r="N39" s="1547" t="s">
        <v>2064</v>
      </c>
      <c r="O39" s="1548" t="s">
        <v>2064</v>
      </c>
      <c r="P39" s="2715"/>
      <c r="Q39" s="2663"/>
      <c r="R39" s="2709"/>
      <c r="S39" s="2715"/>
      <c r="T39" s="2663"/>
      <c r="U39" s="2709"/>
      <c r="V39" s="2710"/>
      <c r="W39" s="2710"/>
      <c r="X39" s="2711"/>
    </row>
    <row r="40" spans="1:24">
      <c r="A40" s="2712"/>
      <c r="B40" s="1549" t="s">
        <v>19950</v>
      </c>
      <c r="C40" s="1545" t="s">
        <v>19951</v>
      </c>
      <c r="D40" s="1546" t="s">
        <v>19952</v>
      </c>
      <c r="E40" s="1546"/>
      <c r="F40" s="1547" t="s">
        <v>2064</v>
      </c>
      <c r="G40" s="1547" t="s">
        <v>2064</v>
      </c>
      <c r="H40" s="1547" t="s">
        <v>2064</v>
      </c>
      <c r="I40" s="1545" t="s">
        <v>19953</v>
      </c>
      <c r="J40" s="1561" t="s">
        <v>19948</v>
      </c>
      <c r="K40" s="1546" t="s">
        <v>19954</v>
      </c>
      <c r="L40" s="1546"/>
      <c r="M40" s="1547" t="s">
        <v>2064</v>
      </c>
      <c r="N40" s="1547" t="s">
        <v>2064</v>
      </c>
      <c r="O40" s="1548" t="s">
        <v>2064</v>
      </c>
      <c r="P40" s="2715"/>
      <c r="Q40" s="2663"/>
      <c r="R40" s="2709"/>
      <c r="S40" s="2715"/>
      <c r="T40" s="2663"/>
      <c r="U40" s="2709"/>
      <c r="V40" s="2710"/>
      <c r="W40" s="2710"/>
      <c r="X40" s="2711"/>
    </row>
    <row r="41" spans="1:24">
      <c r="A41" s="2712"/>
      <c r="B41" s="1549" t="s">
        <v>19955</v>
      </c>
      <c r="C41" s="1545" t="s">
        <v>19815</v>
      </c>
      <c r="D41" s="1546" t="s">
        <v>19956</v>
      </c>
      <c r="E41" s="1546"/>
      <c r="F41" s="1547" t="s">
        <v>2064</v>
      </c>
      <c r="G41" s="1547" t="s">
        <v>2064</v>
      </c>
      <c r="H41" s="1547" t="s">
        <v>2064</v>
      </c>
      <c r="I41" s="1552">
        <v>3813</v>
      </c>
      <c r="J41" s="1561" t="s">
        <v>19815</v>
      </c>
      <c r="K41" s="1546" t="s">
        <v>19957</v>
      </c>
      <c r="L41" s="1546"/>
      <c r="M41" s="1547" t="s">
        <v>2064</v>
      </c>
      <c r="N41" s="1547" t="s">
        <v>2064</v>
      </c>
      <c r="O41" s="1548" t="s">
        <v>2064</v>
      </c>
      <c r="P41" s="2715"/>
      <c r="Q41" s="2663"/>
      <c r="R41" s="2709"/>
      <c r="S41" s="2715"/>
      <c r="T41" s="2663"/>
      <c r="U41" s="2709"/>
      <c r="V41" s="2710"/>
      <c r="W41" s="2710"/>
      <c r="X41" s="2711"/>
    </row>
    <row r="42" spans="1:24">
      <c r="A42" s="2712"/>
      <c r="B42" s="1549" t="s">
        <v>19958</v>
      </c>
      <c r="C42" s="1570" t="s">
        <v>19815</v>
      </c>
      <c r="D42" s="1557" t="s">
        <v>19959</v>
      </c>
      <c r="E42" s="1546"/>
      <c r="F42" s="1547" t="s">
        <v>2064</v>
      </c>
      <c r="G42" s="1547" t="s">
        <v>2064</v>
      </c>
      <c r="H42" s="1547" t="s">
        <v>2064</v>
      </c>
      <c r="I42" s="1545" t="s">
        <v>19960</v>
      </c>
      <c r="J42" s="1545" t="s">
        <v>19948</v>
      </c>
      <c r="K42" s="1546" t="s">
        <v>19961</v>
      </c>
      <c r="L42" s="1546"/>
      <c r="M42" s="1547" t="s">
        <v>2064</v>
      </c>
      <c r="N42" s="1547" t="s">
        <v>2064</v>
      </c>
      <c r="O42" s="1548" t="s">
        <v>2064</v>
      </c>
      <c r="P42" s="2715"/>
      <c r="Q42" s="2663"/>
      <c r="R42" s="2709"/>
      <c r="S42" s="2715"/>
      <c r="T42" s="2663"/>
      <c r="U42" s="2709"/>
      <c r="V42" s="2710"/>
      <c r="W42" s="2710"/>
      <c r="X42" s="2711"/>
    </row>
    <row r="43" spans="1:24">
      <c r="A43" s="2712"/>
      <c r="B43" s="1549" t="s">
        <v>19962</v>
      </c>
      <c r="C43" s="1561" t="s">
        <v>19815</v>
      </c>
      <c r="D43" s="1546" t="s">
        <v>19963</v>
      </c>
      <c r="E43" s="1546"/>
      <c r="F43" s="1547" t="s">
        <v>2064</v>
      </c>
      <c r="G43" s="1547" t="s">
        <v>2064</v>
      </c>
      <c r="H43" s="1547" t="s">
        <v>2064</v>
      </c>
      <c r="I43" s="1545" t="s">
        <v>19964</v>
      </c>
      <c r="J43" s="1545" t="s">
        <v>19815</v>
      </c>
      <c r="K43" s="1546" t="s">
        <v>19965</v>
      </c>
      <c r="L43" s="1546"/>
      <c r="M43" s="1547" t="s">
        <v>2064</v>
      </c>
      <c r="N43" s="1547" t="s">
        <v>2064</v>
      </c>
      <c r="O43" s="1548" t="s">
        <v>2064</v>
      </c>
      <c r="P43" s="2715"/>
      <c r="Q43" s="2663"/>
      <c r="R43" s="2709"/>
      <c r="S43" s="2715"/>
      <c r="T43" s="2663"/>
      <c r="U43" s="2709"/>
      <c r="V43" s="2710"/>
      <c r="W43" s="2710"/>
      <c r="X43" s="2711"/>
    </row>
    <row r="44" spans="1:24">
      <c r="A44" s="2712"/>
      <c r="B44" s="1549" t="s">
        <v>19966</v>
      </c>
      <c r="C44" s="1561" t="s">
        <v>19948</v>
      </c>
      <c r="D44" s="1546" t="s">
        <v>19967</v>
      </c>
      <c r="E44" s="1546"/>
      <c r="F44" s="1547" t="s">
        <v>2064</v>
      </c>
      <c r="G44" s="1547" t="s">
        <v>2064</v>
      </c>
      <c r="H44" s="1547" t="s">
        <v>2064</v>
      </c>
      <c r="I44" s="1545" t="s">
        <v>19968</v>
      </c>
      <c r="J44" s="1561" t="s">
        <v>19831</v>
      </c>
      <c r="K44" s="1546" t="s">
        <v>19969</v>
      </c>
      <c r="L44" s="1550" t="s">
        <v>19817</v>
      </c>
      <c r="M44" s="1547" t="s">
        <v>2064</v>
      </c>
      <c r="N44" s="1545"/>
      <c r="O44" s="1548" t="s">
        <v>2064</v>
      </c>
      <c r="P44" s="2715"/>
      <c r="Q44" s="2663"/>
      <c r="R44" s="2709"/>
      <c r="S44" s="2715"/>
      <c r="T44" s="2663"/>
      <c r="U44" s="2709"/>
      <c r="V44" s="2710"/>
      <c r="W44" s="2710"/>
      <c r="X44" s="2711"/>
    </row>
    <row r="45" spans="1:24">
      <c r="A45" s="2712"/>
      <c r="B45" s="1549" t="s">
        <v>19970</v>
      </c>
      <c r="C45" s="1561" t="s">
        <v>19971</v>
      </c>
      <c r="D45" s="1546" t="s">
        <v>19972</v>
      </c>
      <c r="E45" s="1559" t="s">
        <v>19860</v>
      </c>
      <c r="F45" s="1547" t="s">
        <v>2064</v>
      </c>
      <c r="G45" s="1547" t="s">
        <v>2064</v>
      </c>
      <c r="H45" s="1547" t="s">
        <v>2064</v>
      </c>
      <c r="I45" s="1545" t="s">
        <v>19973</v>
      </c>
      <c r="J45" s="1545" t="s">
        <v>19858</v>
      </c>
      <c r="K45" s="1546" t="s">
        <v>19974</v>
      </c>
      <c r="L45" s="1546"/>
      <c r="M45" s="1547" t="s">
        <v>2064</v>
      </c>
      <c r="N45" s="1547" t="s">
        <v>2064</v>
      </c>
      <c r="O45" s="1548" t="s">
        <v>2064</v>
      </c>
      <c r="P45" s="2715"/>
      <c r="Q45" s="2663"/>
      <c r="R45" s="2709"/>
      <c r="S45" s="2715"/>
      <c r="T45" s="2663"/>
      <c r="U45" s="2709"/>
      <c r="V45" s="2710"/>
      <c r="W45" s="2710"/>
      <c r="X45" s="2711"/>
    </row>
    <row r="46" spans="1:24">
      <c r="A46" s="2712"/>
      <c r="B46" s="1549" t="s">
        <v>19975</v>
      </c>
      <c r="C46" s="1561" t="s">
        <v>19971</v>
      </c>
      <c r="D46" s="1546" t="s">
        <v>19976</v>
      </c>
      <c r="E46" s="1559" t="s">
        <v>19860</v>
      </c>
      <c r="F46" s="1547" t="s">
        <v>2064</v>
      </c>
      <c r="G46" s="1547" t="s">
        <v>2064</v>
      </c>
      <c r="H46" s="1547" t="s">
        <v>2064</v>
      </c>
      <c r="I46" s="1545" t="s">
        <v>19977</v>
      </c>
      <c r="J46" s="1545" t="s">
        <v>19978</v>
      </c>
      <c r="K46" s="1546" t="s">
        <v>19979</v>
      </c>
      <c r="L46" s="1546"/>
      <c r="M46" s="1547" t="s">
        <v>2064</v>
      </c>
      <c r="N46" s="1547" t="s">
        <v>2064</v>
      </c>
      <c r="O46" s="1548" t="s">
        <v>2064</v>
      </c>
      <c r="P46" s="2715"/>
      <c r="Q46" s="2663"/>
      <c r="R46" s="2709"/>
      <c r="S46" s="2715"/>
      <c r="T46" s="2663"/>
      <c r="U46" s="2709"/>
      <c r="V46" s="2710"/>
      <c r="W46" s="2710"/>
      <c r="X46" s="2711"/>
    </row>
    <row r="47" spans="1:24">
      <c r="A47" s="2712"/>
      <c r="B47" s="1549">
        <v>2013</v>
      </c>
      <c r="C47" s="1561" t="s">
        <v>19980</v>
      </c>
      <c r="D47" s="1546" t="s">
        <v>19981</v>
      </c>
      <c r="E47" s="1546"/>
      <c r="F47" s="1547" t="s">
        <v>2064</v>
      </c>
      <c r="G47" s="1547" t="s">
        <v>2064</v>
      </c>
      <c r="H47" s="1547" t="s">
        <v>2064</v>
      </c>
      <c r="I47" s="1545" t="s">
        <v>19982</v>
      </c>
      <c r="J47" s="1545" t="s">
        <v>19948</v>
      </c>
      <c r="K47" s="1546" t="s">
        <v>19983</v>
      </c>
      <c r="L47" s="1559" t="s">
        <v>19860</v>
      </c>
      <c r="M47" s="1547" t="s">
        <v>2064</v>
      </c>
      <c r="N47" s="1547" t="s">
        <v>2064</v>
      </c>
      <c r="O47" s="1548" t="s">
        <v>2064</v>
      </c>
      <c r="P47" s="2715"/>
      <c r="Q47" s="2663"/>
      <c r="R47" s="2709"/>
      <c r="S47" s="2715"/>
      <c r="T47" s="2663"/>
      <c r="U47" s="2709"/>
      <c r="V47" s="2710"/>
      <c r="W47" s="2710"/>
      <c r="X47" s="2711"/>
    </row>
    <row r="48" spans="1:24">
      <c r="A48" s="2712"/>
      <c r="B48" s="1549" t="s">
        <v>19984</v>
      </c>
      <c r="C48" s="1545" t="s">
        <v>19815</v>
      </c>
      <c r="D48" s="1560" t="s">
        <v>19985</v>
      </c>
      <c r="E48" s="1546"/>
      <c r="F48" s="1547" t="s">
        <v>2064</v>
      </c>
      <c r="G48" s="1547" t="s">
        <v>2064</v>
      </c>
      <c r="H48" s="1547" t="s">
        <v>2064</v>
      </c>
      <c r="I48" s="1545" t="s">
        <v>19986</v>
      </c>
      <c r="J48" s="1545" t="s">
        <v>19858</v>
      </c>
      <c r="K48" s="1546" t="s">
        <v>19987</v>
      </c>
      <c r="L48" s="1559" t="s">
        <v>19860</v>
      </c>
      <c r="M48" s="1547" t="s">
        <v>2064</v>
      </c>
      <c r="N48" s="1547" t="s">
        <v>2064</v>
      </c>
      <c r="O48" s="1548" t="s">
        <v>2064</v>
      </c>
      <c r="P48" s="2715"/>
      <c r="Q48" s="2663"/>
      <c r="R48" s="2709"/>
      <c r="S48" s="2715"/>
      <c r="T48" s="2663"/>
      <c r="U48" s="2709"/>
      <c r="V48" s="2710"/>
      <c r="W48" s="2710"/>
      <c r="X48" s="2711"/>
    </row>
    <row r="49" spans="1:24" ht="21">
      <c r="A49" s="2712"/>
      <c r="B49" s="1549" t="s">
        <v>19988</v>
      </c>
      <c r="C49" s="1545" t="s">
        <v>19815</v>
      </c>
      <c r="D49" s="1546" t="s">
        <v>19989</v>
      </c>
      <c r="E49" s="1551"/>
      <c r="F49" s="1547" t="s">
        <v>2064</v>
      </c>
      <c r="G49" s="1547" t="s">
        <v>2064</v>
      </c>
      <c r="H49" s="1547" t="s">
        <v>2064</v>
      </c>
      <c r="I49" s="1545" t="s">
        <v>19990</v>
      </c>
      <c r="J49" s="1561" t="s">
        <v>19831</v>
      </c>
      <c r="K49" s="1546" t="s">
        <v>19991</v>
      </c>
      <c r="L49" s="1550" t="s">
        <v>19817</v>
      </c>
      <c r="M49" s="1547" t="s">
        <v>2064</v>
      </c>
      <c r="N49" s="1581"/>
      <c r="O49" s="1582" t="s">
        <v>2064</v>
      </c>
      <c r="P49" s="2715"/>
      <c r="Q49" s="2663"/>
      <c r="R49" s="2709"/>
      <c r="S49" s="2715"/>
      <c r="T49" s="2663"/>
      <c r="U49" s="2709"/>
      <c r="V49" s="2710"/>
      <c r="W49" s="2710"/>
      <c r="X49" s="2711"/>
    </row>
    <row r="50" spans="1:24">
      <c r="A50" s="2712"/>
      <c r="B50" s="1549" t="s">
        <v>19992</v>
      </c>
      <c r="C50" s="1561" t="s">
        <v>19815</v>
      </c>
      <c r="D50" s="1546" t="s">
        <v>19993</v>
      </c>
      <c r="E50" s="1546"/>
      <c r="F50" s="1547" t="s">
        <v>2064</v>
      </c>
      <c r="G50" s="1547" t="s">
        <v>2064</v>
      </c>
      <c r="H50" s="1547" t="s">
        <v>2064</v>
      </c>
      <c r="I50" s="1570" t="s">
        <v>19994</v>
      </c>
      <c r="J50" s="1556">
        <v>1</v>
      </c>
      <c r="K50" s="1557" t="s">
        <v>19995</v>
      </c>
      <c r="L50" s="1558" t="s">
        <v>19817</v>
      </c>
      <c r="M50" s="1570"/>
      <c r="N50" s="1570"/>
      <c r="O50" s="1572" t="s">
        <v>2064</v>
      </c>
      <c r="P50" s="2715"/>
      <c r="Q50" s="2663"/>
      <c r="R50" s="2709"/>
      <c r="S50" s="2715"/>
      <c r="T50" s="2663"/>
      <c r="U50" s="2709"/>
      <c r="V50" s="2710"/>
      <c r="W50" s="2710"/>
      <c r="X50" s="2711"/>
    </row>
    <row r="51" spans="1:24" ht="15.75" thickBot="1">
      <c r="A51" s="2712"/>
      <c r="B51" s="1549" t="s">
        <v>19996</v>
      </c>
      <c r="C51" s="1545" t="s">
        <v>19997</v>
      </c>
      <c r="D51" s="1546" t="s">
        <v>19998</v>
      </c>
      <c r="E51" s="1550" t="s">
        <v>19817</v>
      </c>
      <c r="F51" s="1545"/>
      <c r="G51" s="1545"/>
      <c r="H51" s="1547" t="s">
        <v>2064</v>
      </c>
      <c r="I51" s="1570"/>
      <c r="J51" s="1556"/>
      <c r="K51" s="1557"/>
      <c r="L51" s="1558"/>
      <c r="M51" s="1570"/>
      <c r="N51" s="1570"/>
      <c r="O51" s="1573"/>
      <c r="P51" s="2716"/>
      <c r="Q51" s="2664"/>
      <c r="R51" s="2719"/>
      <c r="S51" s="2715"/>
      <c r="T51" s="2663"/>
      <c r="U51" s="2709"/>
      <c r="V51" s="2710"/>
      <c r="W51" s="2710"/>
      <c r="X51" s="2711"/>
    </row>
    <row r="52" spans="1:24" ht="15.75" thickBot="1">
      <c r="A52" s="1583"/>
      <c r="B52" s="2683" t="s">
        <v>19802</v>
      </c>
      <c r="C52" s="2684"/>
      <c r="D52" s="2685"/>
      <c r="E52" s="1575"/>
      <c r="F52" s="1576" t="s">
        <v>19803</v>
      </c>
      <c r="G52" s="1576" t="s">
        <v>19804</v>
      </c>
      <c r="H52" s="1576" t="s">
        <v>19805</v>
      </c>
      <c r="I52" s="2683" t="s">
        <v>19802</v>
      </c>
      <c r="J52" s="2702"/>
      <c r="K52" s="2685"/>
      <c r="L52" s="1575"/>
      <c r="M52" s="1576" t="s">
        <v>19803</v>
      </c>
      <c r="N52" s="1576" t="s">
        <v>19804</v>
      </c>
      <c r="O52" s="1576" t="s">
        <v>19805</v>
      </c>
      <c r="P52" s="2703" t="s">
        <v>19806</v>
      </c>
      <c r="Q52" s="2704"/>
      <c r="R52" s="2705"/>
      <c r="S52" s="2703" t="s">
        <v>19807</v>
      </c>
      <c r="T52" s="2704"/>
      <c r="U52" s="2706"/>
      <c r="V52" s="1584" t="s">
        <v>1411</v>
      </c>
      <c r="W52" s="1585" t="s">
        <v>19808</v>
      </c>
      <c r="X52" s="1586" t="s">
        <v>19934</v>
      </c>
    </row>
    <row r="53" spans="1:24">
      <c r="A53" s="2694" t="s">
        <v>19999</v>
      </c>
      <c r="B53" s="1540" t="s">
        <v>20000</v>
      </c>
      <c r="C53" s="1587">
        <v>1</v>
      </c>
      <c r="D53" s="1542" t="s">
        <v>10429</v>
      </c>
      <c r="E53" s="1542"/>
      <c r="F53" s="1544" t="s">
        <v>2064</v>
      </c>
      <c r="G53" s="1544" t="s">
        <v>2064</v>
      </c>
      <c r="H53" s="1579" t="s">
        <v>2064</v>
      </c>
      <c r="I53" s="1588" t="s">
        <v>20001</v>
      </c>
      <c r="J53" s="1561">
        <v>1</v>
      </c>
      <c r="K53" s="1546" t="s">
        <v>20002</v>
      </c>
      <c r="L53" s="1567"/>
      <c r="M53" s="1547" t="s">
        <v>2064</v>
      </c>
      <c r="N53" s="1547" t="s">
        <v>2064</v>
      </c>
      <c r="O53" s="1548" t="s">
        <v>2064</v>
      </c>
      <c r="P53" s="2698">
        <v>45</v>
      </c>
      <c r="Q53" s="2690">
        <v>40</v>
      </c>
      <c r="R53" s="2671">
        <v>37</v>
      </c>
      <c r="S53" s="2698">
        <v>53</v>
      </c>
      <c r="T53" s="2690">
        <v>49</v>
      </c>
      <c r="U53" s="2671">
        <v>45</v>
      </c>
      <c r="V53" s="2675">
        <v>40</v>
      </c>
      <c r="W53" s="2675">
        <v>4.4000000000000004</v>
      </c>
      <c r="X53" s="2679">
        <v>3.7</v>
      </c>
    </row>
    <row r="54" spans="1:24">
      <c r="A54" s="2695"/>
      <c r="B54" s="1549" t="s">
        <v>19941</v>
      </c>
      <c r="C54" s="1545" t="s">
        <v>385</v>
      </c>
      <c r="D54" s="1589" t="s">
        <v>20003</v>
      </c>
      <c r="E54" s="1589"/>
      <c r="F54" s="1545"/>
      <c r="G54" s="1547" t="s">
        <v>2064</v>
      </c>
      <c r="H54" s="1547" t="s">
        <v>2064</v>
      </c>
      <c r="I54" s="1588" t="s">
        <v>20004</v>
      </c>
      <c r="J54" s="1561">
        <v>1</v>
      </c>
      <c r="K54" s="1590" t="s">
        <v>19902</v>
      </c>
      <c r="L54" s="1546"/>
      <c r="M54" s="1547" t="s">
        <v>2064</v>
      </c>
      <c r="N54" s="1547" t="s">
        <v>2064</v>
      </c>
      <c r="O54" s="1548" t="s">
        <v>2064</v>
      </c>
      <c r="P54" s="2699"/>
      <c r="Q54" s="2691"/>
      <c r="R54" s="2672"/>
      <c r="S54" s="2699"/>
      <c r="T54" s="2691"/>
      <c r="U54" s="2672"/>
      <c r="V54" s="2676"/>
      <c r="W54" s="2676"/>
      <c r="X54" s="2680"/>
    </row>
    <row r="55" spans="1:24">
      <c r="A55" s="2695"/>
      <c r="B55" s="1549" t="s">
        <v>20005</v>
      </c>
      <c r="C55" s="1545" t="s">
        <v>19815</v>
      </c>
      <c r="D55" s="1546" t="s">
        <v>20006</v>
      </c>
      <c r="E55" s="1550" t="s">
        <v>19817</v>
      </c>
      <c r="F55" s="1545"/>
      <c r="G55" s="1545"/>
      <c r="H55" s="1547" t="s">
        <v>2064</v>
      </c>
      <c r="I55" s="1545">
        <v>1147</v>
      </c>
      <c r="J55" s="1561">
        <v>1</v>
      </c>
      <c r="K55" s="1546" t="s">
        <v>1771</v>
      </c>
      <c r="L55" s="1546"/>
      <c r="M55" s="1547" t="s">
        <v>2064</v>
      </c>
      <c r="N55" s="1547" t="s">
        <v>2064</v>
      </c>
      <c r="O55" s="1548" t="s">
        <v>2064</v>
      </c>
      <c r="P55" s="2699"/>
      <c r="Q55" s="2691"/>
      <c r="R55" s="2672"/>
      <c r="S55" s="2699"/>
      <c r="T55" s="2691"/>
      <c r="U55" s="2672"/>
      <c r="V55" s="2676"/>
      <c r="W55" s="2676"/>
      <c r="X55" s="2680"/>
    </row>
    <row r="56" spans="1:24">
      <c r="A56" s="2695"/>
      <c r="B56" s="1549" t="s">
        <v>20007</v>
      </c>
      <c r="C56" s="1545">
        <v>1</v>
      </c>
      <c r="D56" s="1546" t="s">
        <v>622</v>
      </c>
      <c r="E56" s="1546"/>
      <c r="F56" s="1547" t="s">
        <v>2064</v>
      </c>
      <c r="G56" s="1547" t="s">
        <v>2064</v>
      </c>
      <c r="H56" s="1547" t="s">
        <v>2064</v>
      </c>
      <c r="I56" s="1545" t="s">
        <v>20008</v>
      </c>
      <c r="J56" s="1545" t="s">
        <v>385</v>
      </c>
      <c r="K56" s="1546" t="s">
        <v>19952</v>
      </c>
      <c r="L56" s="1559" t="s">
        <v>19860</v>
      </c>
      <c r="M56" s="1545"/>
      <c r="N56" s="1547" t="s">
        <v>2064</v>
      </c>
      <c r="O56" s="1548" t="s">
        <v>2064</v>
      </c>
      <c r="P56" s="2699"/>
      <c r="Q56" s="2691"/>
      <c r="R56" s="2672"/>
      <c r="S56" s="2699"/>
      <c r="T56" s="2691"/>
      <c r="U56" s="2672"/>
      <c r="V56" s="2676"/>
      <c r="W56" s="2676"/>
      <c r="X56" s="2680"/>
    </row>
    <row r="57" spans="1:24">
      <c r="A57" s="2695"/>
      <c r="B57" s="1549" t="s">
        <v>20009</v>
      </c>
      <c r="C57" s="1561" t="s">
        <v>385</v>
      </c>
      <c r="D57" s="1546" t="s">
        <v>20010</v>
      </c>
      <c r="E57" s="1546"/>
      <c r="F57" s="1547" t="s">
        <v>2064</v>
      </c>
      <c r="G57" s="1547" t="s">
        <v>2064</v>
      </c>
      <c r="H57" s="1547" t="s">
        <v>2064</v>
      </c>
      <c r="I57" s="1545" t="s">
        <v>20011</v>
      </c>
      <c r="J57" s="1545" t="s">
        <v>385</v>
      </c>
      <c r="K57" s="1546" t="s">
        <v>19894</v>
      </c>
      <c r="L57" s="1559" t="s">
        <v>19860</v>
      </c>
      <c r="M57" s="1545"/>
      <c r="N57" s="1547" t="s">
        <v>2064</v>
      </c>
      <c r="O57" s="1548" t="s">
        <v>2064</v>
      </c>
      <c r="P57" s="2699"/>
      <c r="Q57" s="2691"/>
      <c r="R57" s="2672"/>
      <c r="S57" s="2699"/>
      <c r="T57" s="2691"/>
      <c r="U57" s="2672"/>
      <c r="V57" s="2676"/>
      <c r="W57" s="2676"/>
      <c r="X57" s="2680"/>
    </row>
    <row r="58" spans="1:24">
      <c r="A58" s="2695"/>
      <c r="B58" s="1549" t="s">
        <v>19962</v>
      </c>
      <c r="C58" s="1545" t="s">
        <v>385</v>
      </c>
      <c r="D58" s="1554" t="s">
        <v>19963</v>
      </c>
      <c r="E58" s="1554"/>
      <c r="F58" s="1547" t="s">
        <v>2064</v>
      </c>
      <c r="G58" s="1547" t="s">
        <v>2064</v>
      </c>
      <c r="H58" s="1547" t="s">
        <v>2064</v>
      </c>
      <c r="I58" s="1545" t="s">
        <v>20012</v>
      </c>
      <c r="J58" s="1561" t="s">
        <v>385</v>
      </c>
      <c r="K58" s="1546" t="s">
        <v>20013</v>
      </c>
      <c r="L58" s="1550" t="s">
        <v>19817</v>
      </c>
      <c r="M58" s="1545"/>
      <c r="N58" s="1547" t="s">
        <v>2064</v>
      </c>
      <c r="O58" s="1548" t="s">
        <v>2064</v>
      </c>
      <c r="P58" s="2699"/>
      <c r="Q58" s="2691"/>
      <c r="R58" s="2672"/>
      <c r="S58" s="2699"/>
      <c r="T58" s="2691"/>
      <c r="U58" s="2672"/>
      <c r="V58" s="2676"/>
      <c r="W58" s="2676"/>
      <c r="X58" s="2680"/>
    </row>
    <row r="59" spans="1:24">
      <c r="A59" s="2695"/>
      <c r="B59" s="1549" t="s">
        <v>20014</v>
      </c>
      <c r="C59" s="1545">
        <v>1</v>
      </c>
      <c r="D59" s="1546" t="s">
        <v>20015</v>
      </c>
      <c r="E59" s="1546"/>
      <c r="F59" s="1547" t="s">
        <v>2064</v>
      </c>
      <c r="G59" s="1547" t="s">
        <v>2064</v>
      </c>
      <c r="H59" s="1547" t="s">
        <v>2064</v>
      </c>
      <c r="I59" s="1545" t="s">
        <v>20016</v>
      </c>
      <c r="J59" s="1561" t="s">
        <v>385</v>
      </c>
      <c r="K59" s="1546" t="s">
        <v>20017</v>
      </c>
      <c r="L59" s="1550" t="s">
        <v>19817</v>
      </c>
      <c r="M59" s="1545"/>
      <c r="N59" s="1547" t="s">
        <v>2064</v>
      </c>
      <c r="O59" s="1580"/>
      <c r="P59" s="2699"/>
      <c r="Q59" s="2691"/>
      <c r="R59" s="2672"/>
      <c r="S59" s="2699"/>
      <c r="T59" s="2691"/>
      <c r="U59" s="2672"/>
      <c r="V59" s="2676"/>
      <c r="W59" s="2676"/>
      <c r="X59" s="2680"/>
    </row>
    <row r="60" spans="1:24">
      <c r="A60" s="2695"/>
      <c r="B60" s="1549" t="s">
        <v>20018</v>
      </c>
      <c r="C60" s="1545">
        <v>1</v>
      </c>
      <c r="D60" s="1546" t="s">
        <v>20019</v>
      </c>
      <c r="E60" s="1546"/>
      <c r="F60" s="1547" t="s">
        <v>2064</v>
      </c>
      <c r="G60" s="1547" t="s">
        <v>2064</v>
      </c>
      <c r="H60" s="1547" t="s">
        <v>2064</v>
      </c>
      <c r="I60" s="1545" t="s">
        <v>19888</v>
      </c>
      <c r="J60" s="1561">
        <v>1</v>
      </c>
      <c r="K60" s="1546" t="s">
        <v>19889</v>
      </c>
      <c r="L60" s="1559" t="s">
        <v>19860</v>
      </c>
      <c r="M60" s="1545"/>
      <c r="N60" s="1547" t="s">
        <v>2064</v>
      </c>
      <c r="O60" s="1548" t="s">
        <v>2064</v>
      </c>
      <c r="P60" s="2699"/>
      <c r="Q60" s="2691"/>
      <c r="R60" s="2672"/>
      <c r="S60" s="2699"/>
      <c r="T60" s="2691"/>
      <c r="U60" s="2672"/>
      <c r="V60" s="2676"/>
      <c r="W60" s="2676"/>
      <c r="X60" s="2680"/>
    </row>
    <row r="61" spans="1:24">
      <c r="A61" s="2695"/>
      <c r="B61" s="1549" t="s">
        <v>20020</v>
      </c>
      <c r="C61" s="1545" t="s">
        <v>385</v>
      </c>
      <c r="D61" s="1546" t="s">
        <v>20021</v>
      </c>
      <c r="E61" s="1559" t="s">
        <v>19860</v>
      </c>
      <c r="F61" s="1545"/>
      <c r="G61" s="1547" t="s">
        <v>2064</v>
      </c>
      <c r="H61" s="1547" t="s">
        <v>2064</v>
      </c>
      <c r="I61" s="1545" t="s">
        <v>20022</v>
      </c>
      <c r="J61" s="1561">
        <v>1</v>
      </c>
      <c r="K61" s="1546" t="s">
        <v>20023</v>
      </c>
      <c r="L61" s="1559" t="s">
        <v>19860</v>
      </c>
      <c r="M61" s="1545"/>
      <c r="N61" s="1547" t="s">
        <v>2064</v>
      </c>
      <c r="O61" s="1548" t="s">
        <v>2064</v>
      </c>
      <c r="P61" s="2699"/>
      <c r="Q61" s="2691"/>
      <c r="R61" s="2672"/>
      <c r="S61" s="2699"/>
      <c r="T61" s="2691"/>
      <c r="U61" s="2672"/>
      <c r="V61" s="2676"/>
      <c r="W61" s="2676"/>
      <c r="X61" s="2680"/>
    </row>
    <row r="62" spans="1:24">
      <c r="A62" s="2695"/>
      <c r="B62" s="1549" t="s">
        <v>20024</v>
      </c>
      <c r="C62" s="1561">
        <v>1</v>
      </c>
      <c r="D62" s="1546" t="s">
        <v>20025</v>
      </c>
      <c r="E62" s="1591"/>
      <c r="F62" s="1545"/>
      <c r="G62" s="1547" t="s">
        <v>2064</v>
      </c>
      <c r="H62" s="1592" t="s">
        <v>2064</v>
      </c>
      <c r="I62" s="1545" t="s">
        <v>20026</v>
      </c>
      <c r="J62" s="1561">
        <v>1</v>
      </c>
      <c r="K62" s="1546" t="s">
        <v>20027</v>
      </c>
      <c r="L62" s="1559" t="s">
        <v>19860</v>
      </c>
      <c r="M62" s="1545"/>
      <c r="N62" s="1547" t="s">
        <v>2064</v>
      </c>
      <c r="O62" s="1548" t="s">
        <v>2064</v>
      </c>
      <c r="P62" s="2699"/>
      <c r="Q62" s="2691"/>
      <c r="R62" s="2672"/>
      <c r="S62" s="2699"/>
      <c r="T62" s="2691"/>
      <c r="U62" s="2672"/>
      <c r="V62" s="2676"/>
      <c r="W62" s="2676"/>
      <c r="X62" s="2680"/>
    </row>
    <row r="63" spans="1:24">
      <c r="A63" s="2695"/>
      <c r="B63" s="1569" t="s">
        <v>20028</v>
      </c>
      <c r="C63" s="1556" t="s">
        <v>385</v>
      </c>
      <c r="D63" s="1557" t="s">
        <v>19924</v>
      </c>
      <c r="E63" s="1557"/>
      <c r="F63" s="1570"/>
      <c r="G63" s="1553" t="s">
        <v>2064</v>
      </c>
      <c r="H63" s="1553" t="s">
        <v>2064</v>
      </c>
      <c r="I63" s="1545" t="s">
        <v>20029</v>
      </c>
      <c r="J63" s="1561">
        <v>1</v>
      </c>
      <c r="K63" s="1546" t="s">
        <v>20030</v>
      </c>
      <c r="L63" s="1559" t="s">
        <v>19860</v>
      </c>
      <c r="M63" s="1545"/>
      <c r="N63" s="1547" t="s">
        <v>2064</v>
      </c>
      <c r="O63" s="1548" t="s">
        <v>2064</v>
      </c>
      <c r="P63" s="2699"/>
      <c r="Q63" s="2691"/>
      <c r="R63" s="2672"/>
      <c r="S63" s="2699"/>
      <c r="T63" s="2691"/>
      <c r="U63" s="2672"/>
      <c r="V63" s="2676"/>
      <c r="W63" s="2676"/>
      <c r="X63" s="2680"/>
    </row>
    <row r="64" spans="1:24">
      <c r="A64" s="2696"/>
      <c r="B64" s="1545" t="s">
        <v>20031</v>
      </c>
      <c r="C64" s="1561" t="s">
        <v>385</v>
      </c>
      <c r="D64" s="1546" t="s">
        <v>20032</v>
      </c>
      <c r="E64" s="1546"/>
      <c r="F64" s="1547" t="s">
        <v>2064</v>
      </c>
      <c r="G64" s="1547" t="s">
        <v>2064</v>
      </c>
      <c r="H64" s="1547" t="s">
        <v>2064</v>
      </c>
      <c r="I64" s="1571" t="s">
        <v>20033</v>
      </c>
      <c r="J64" s="1556">
        <v>1</v>
      </c>
      <c r="K64" s="1557" t="s">
        <v>20034</v>
      </c>
      <c r="L64" s="1593" t="s">
        <v>19817</v>
      </c>
      <c r="M64" s="1570"/>
      <c r="N64" s="1553" t="s">
        <v>2064</v>
      </c>
      <c r="O64" s="1572" t="s">
        <v>2064</v>
      </c>
      <c r="P64" s="2700"/>
      <c r="Q64" s="2692"/>
      <c r="R64" s="2673"/>
      <c r="S64" s="2700"/>
      <c r="T64" s="2692"/>
      <c r="U64" s="2673"/>
      <c r="V64" s="2677"/>
      <c r="W64" s="2677"/>
      <c r="X64" s="2681"/>
    </row>
    <row r="65" spans="1:24" ht="15.75" thickBot="1">
      <c r="A65" s="2697"/>
      <c r="B65" s="1570" t="s">
        <v>20035</v>
      </c>
      <c r="C65" s="1556" t="s">
        <v>385</v>
      </c>
      <c r="D65" s="1557" t="s">
        <v>20036</v>
      </c>
      <c r="E65" s="1557"/>
      <c r="F65" s="1553" t="s">
        <v>2064</v>
      </c>
      <c r="G65" s="1553" t="s">
        <v>2064</v>
      </c>
      <c r="H65" s="1553" t="s">
        <v>2064</v>
      </c>
      <c r="I65" s="1570"/>
      <c r="J65" s="1556"/>
      <c r="K65" s="1557"/>
      <c r="L65" s="1558"/>
      <c r="M65" s="1570"/>
      <c r="N65" s="1570"/>
      <c r="O65" s="1573"/>
      <c r="P65" s="2701"/>
      <c r="Q65" s="2693"/>
      <c r="R65" s="2674"/>
      <c r="S65" s="2701"/>
      <c r="T65" s="2693"/>
      <c r="U65" s="2674"/>
      <c r="V65" s="2678"/>
      <c r="W65" s="2678"/>
      <c r="X65" s="2682"/>
    </row>
    <row r="66" spans="1:24" ht="15.75" thickBot="1">
      <c r="A66" s="1574"/>
      <c r="B66" s="2683" t="s">
        <v>19802</v>
      </c>
      <c r="C66" s="2684"/>
      <c r="D66" s="2685"/>
      <c r="E66" s="1575"/>
      <c r="F66" s="1576" t="s">
        <v>19803</v>
      </c>
      <c r="G66" s="1576" t="s">
        <v>19804</v>
      </c>
      <c r="H66" s="1576" t="s">
        <v>19805</v>
      </c>
      <c r="I66" s="2683" t="s">
        <v>19802</v>
      </c>
      <c r="J66" s="2684"/>
      <c r="K66" s="2685"/>
      <c r="L66" s="1575"/>
      <c r="M66" s="1576" t="s">
        <v>19803</v>
      </c>
      <c r="N66" s="1576" t="s">
        <v>19804</v>
      </c>
      <c r="O66" s="1576" t="s">
        <v>19805</v>
      </c>
      <c r="P66" s="2686" t="s">
        <v>19806</v>
      </c>
      <c r="Q66" s="2687"/>
      <c r="R66" s="2688"/>
      <c r="S66" s="2686" t="s">
        <v>19807</v>
      </c>
      <c r="T66" s="2687"/>
      <c r="U66" s="2689"/>
      <c r="V66" s="1577" t="s">
        <v>1411</v>
      </c>
      <c r="W66" s="1578" t="s">
        <v>19808</v>
      </c>
      <c r="X66" s="1596" t="s">
        <v>19934</v>
      </c>
    </row>
    <row r="67" spans="1:24">
      <c r="A67" s="2656" t="s">
        <v>20037</v>
      </c>
      <c r="B67" s="1540" t="s">
        <v>20038</v>
      </c>
      <c r="C67" s="1541" t="s">
        <v>20039</v>
      </c>
      <c r="D67" s="1542" t="s">
        <v>20040</v>
      </c>
      <c r="E67" s="1542"/>
      <c r="F67" s="1544" t="s">
        <v>2064</v>
      </c>
      <c r="G67" s="1544" t="s">
        <v>2064</v>
      </c>
      <c r="H67" s="1544" t="s">
        <v>2064</v>
      </c>
      <c r="I67" s="1597" t="s">
        <v>20041</v>
      </c>
      <c r="J67" s="1541" t="s">
        <v>20042</v>
      </c>
      <c r="K67" s="1598" t="s">
        <v>20043</v>
      </c>
      <c r="L67" s="1542"/>
      <c r="M67" s="1599" t="s">
        <v>2064</v>
      </c>
      <c r="N67" s="1544" t="s">
        <v>2064</v>
      </c>
      <c r="O67" s="1600" t="s">
        <v>2064</v>
      </c>
      <c r="P67" s="2659">
        <v>66</v>
      </c>
      <c r="Q67" s="2662">
        <v>62</v>
      </c>
      <c r="R67" s="2665">
        <v>58</v>
      </c>
      <c r="S67" s="2668">
        <v>81</v>
      </c>
      <c r="T67" s="2646">
        <v>77</v>
      </c>
      <c r="U67" s="2626">
        <v>73</v>
      </c>
      <c r="V67" s="2600">
        <v>60</v>
      </c>
      <c r="W67" s="2631">
        <v>6.8</v>
      </c>
      <c r="X67" s="2637">
        <v>5.5</v>
      </c>
    </row>
    <row r="68" spans="1:24">
      <c r="A68" s="2657"/>
      <c r="B68" s="1549" t="s">
        <v>20044</v>
      </c>
      <c r="C68" s="1545" t="s">
        <v>19937</v>
      </c>
      <c r="D68" s="1546" t="s">
        <v>20045</v>
      </c>
      <c r="E68" s="1550" t="s">
        <v>19817</v>
      </c>
      <c r="F68" s="1547" t="s">
        <v>2064</v>
      </c>
      <c r="G68" s="1545"/>
      <c r="H68" s="1547" t="s">
        <v>2064</v>
      </c>
      <c r="I68" s="1601" t="s">
        <v>20046</v>
      </c>
      <c r="J68" s="1545" t="s">
        <v>20047</v>
      </c>
      <c r="K68" s="1602" t="s">
        <v>20019</v>
      </c>
      <c r="L68" s="1603"/>
      <c r="M68" s="1604" t="s">
        <v>2064</v>
      </c>
      <c r="N68" s="1547" t="s">
        <v>2064</v>
      </c>
      <c r="O68" s="1548" t="s">
        <v>2064</v>
      </c>
      <c r="P68" s="2660"/>
      <c r="Q68" s="2663"/>
      <c r="R68" s="2666"/>
      <c r="S68" s="2669"/>
      <c r="T68" s="2647"/>
      <c r="U68" s="2627"/>
      <c r="V68" s="2629"/>
      <c r="W68" s="2632"/>
      <c r="X68" s="2638"/>
    </row>
    <row r="69" spans="1:24">
      <c r="A69" s="2657"/>
      <c r="B69" s="1549" t="s">
        <v>20048</v>
      </c>
      <c r="C69" s="1545" t="s">
        <v>20039</v>
      </c>
      <c r="D69" s="1546" t="s">
        <v>20049</v>
      </c>
      <c r="E69" s="1550" t="s">
        <v>19817</v>
      </c>
      <c r="F69" s="1547" t="s">
        <v>2064</v>
      </c>
      <c r="G69" s="1547" t="s">
        <v>2064</v>
      </c>
      <c r="H69" s="1547" t="s">
        <v>2064</v>
      </c>
      <c r="I69" s="1552" t="s">
        <v>20050</v>
      </c>
      <c r="J69" s="1555" t="s">
        <v>20051</v>
      </c>
      <c r="K69" s="1605" t="s">
        <v>20052</v>
      </c>
      <c r="L69" s="1546"/>
      <c r="M69" s="1604" t="s">
        <v>2064</v>
      </c>
      <c r="N69" s="1547" t="s">
        <v>2064</v>
      </c>
      <c r="O69" s="1548" t="s">
        <v>2064</v>
      </c>
      <c r="P69" s="2660"/>
      <c r="Q69" s="2663"/>
      <c r="R69" s="2666"/>
      <c r="S69" s="2669"/>
      <c r="T69" s="2647"/>
      <c r="U69" s="2627"/>
      <c r="V69" s="2629"/>
      <c r="W69" s="2633"/>
      <c r="X69" s="2639"/>
    </row>
    <row r="70" spans="1:24">
      <c r="A70" s="2657"/>
      <c r="B70" s="1549" t="s">
        <v>20053</v>
      </c>
      <c r="C70" s="1545" t="s">
        <v>20051</v>
      </c>
      <c r="D70" s="1546" t="s">
        <v>20054</v>
      </c>
      <c r="E70" s="1546"/>
      <c r="F70" s="1547" t="s">
        <v>2064</v>
      </c>
      <c r="G70" s="1547" t="s">
        <v>2064</v>
      </c>
      <c r="H70" s="1547" t="s">
        <v>2064</v>
      </c>
      <c r="I70" s="1552" t="s">
        <v>20055</v>
      </c>
      <c r="J70" s="1555" t="s">
        <v>20051</v>
      </c>
      <c r="K70" s="1605" t="s">
        <v>20056</v>
      </c>
      <c r="L70" s="1546"/>
      <c r="M70" s="1604" t="s">
        <v>2064</v>
      </c>
      <c r="N70" s="1547" t="s">
        <v>2064</v>
      </c>
      <c r="O70" s="1548" t="s">
        <v>2064</v>
      </c>
      <c r="P70" s="2660"/>
      <c r="Q70" s="2663"/>
      <c r="R70" s="2666"/>
      <c r="S70" s="2669"/>
      <c r="T70" s="2647"/>
      <c r="U70" s="2627"/>
      <c r="V70" s="2629"/>
      <c r="W70" s="2634"/>
      <c r="X70" s="2640"/>
    </row>
    <row r="71" spans="1:24">
      <c r="A71" s="2657"/>
      <c r="B71" s="1549" t="s">
        <v>20057</v>
      </c>
      <c r="C71" s="1545" t="s">
        <v>19815</v>
      </c>
      <c r="D71" s="1546" t="s">
        <v>20058</v>
      </c>
      <c r="E71" s="1550" t="s">
        <v>19817</v>
      </c>
      <c r="F71" s="1545"/>
      <c r="G71" s="1547" t="s">
        <v>2064</v>
      </c>
      <c r="H71" s="1547" t="s">
        <v>2064</v>
      </c>
      <c r="I71" s="1552" t="s">
        <v>20059</v>
      </c>
      <c r="J71" s="1555" t="s">
        <v>20051</v>
      </c>
      <c r="K71" s="1605" t="s">
        <v>20060</v>
      </c>
      <c r="L71" s="1546"/>
      <c r="M71" s="1604" t="s">
        <v>2064</v>
      </c>
      <c r="N71" s="1547" t="s">
        <v>2064</v>
      </c>
      <c r="O71" s="1548" t="s">
        <v>2064</v>
      </c>
      <c r="P71" s="2660"/>
      <c r="Q71" s="2663"/>
      <c r="R71" s="2666"/>
      <c r="S71" s="2669"/>
      <c r="T71" s="2647"/>
      <c r="U71" s="2627"/>
      <c r="V71" s="2629"/>
      <c r="W71" s="2634"/>
      <c r="X71" s="2640"/>
    </row>
    <row r="72" spans="1:24">
      <c r="A72" s="2657"/>
      <c r="B72" s="1549" t="s">
        <v>20061</v>
      </c>
      <c r="C72" s="1545" t="s">
        <v>20039</v>
      </c>
      <c r="D72" s="1546" t="s">
        <v>20062</v>
      </c>
      <c r="E72" s="1559" t="s">
        <v>19860</v>
      </c>
      <c r="F72" s="1545"/>
      <c r="G72" s="1547" t="s">
        <v>2064</v>
      </c>
      <c r="H72" s="1547" t="s">
        <v>2064</v>
      </c>
      <c r="I72" s="1545" t="s">
        <v>20063</v>
      </c>
      <c r="J72" s="1555" t="s">
        <v>20051</v>
      </c>
      <c r="K72" s="1546" t="s">
        <v>20064</v>
      </c>
      <c r="L72" s="1546"/>
      <c r="M72" s="1547" t="s">
        <v>2064</v>
      </c>
      <c r="N72" s="1547" t="s">
        <v>2064</v>
      </c>
      <c r="O72" s="1548" t="s">
        <v>2064</v>
      </c>
      <c r="P72" s="2660"/>
      <c r="Q72" s="2663"/>
      <c r="R72" s="2666"/>
      <c r="S72" s="2669"/>
      <c r="T72" s="2647"/>
      <c r="U72" s="2627"/>
      <c r="V72" s="2629"/>
      <c r="W72" s="2635"/>
      <c r="X72" s="2641"/>
    </row>
    <row r="73" spans="1:24" ht="15.75" thickBot="1">
      <c r="A73" s="2658"/>
      <c r="B73" s="1606" t="s">
        <v>20065</v>
      </c>
      <c r="C73" s="1607" t="s">
        <v>20042</v>
      </c>
      <c r="D73" s="1608" t="s">
        <v>20066</v>
      </c>
      <c r="E73" s="1608" t="s">
        <v>19817</v>
      </c>
      <c r="F73" s="1609" t="s">
        <v>2064</v>
      </c>
      <c r="G73" s="1609" t="s">
        <v>2064</v>
      </c>
      <c r="H73" s="1609" t="s">
        <v>2064</v>
      </c>
      <c r="I73" s="1610"/>
      <c r="J73" s="1611"/>
      <c r="K73" s="1612"/>
      <c r="L73" s="1613"/>
      <c r="M73" s="1610"/>
      <c r="N73" s="1614"/>
      <c r="O73" s="1615"/>
      <c r="P73" s="2661"/>
      <c r="Q73" s="2664"/>
      <c r="R73" s="2667"/>
      <c r="S73" s="2670"/>
      <c r="T73" s="2648"/>
      <c r="U73" s="2628"/>
      <c r="V73" s="2630"/>
      <c r="W73" s="2636"/>
      <c r="X73" s="2642"/>
    </row>
    <row r="74" spans="1:24" ht="21">
      <c r="A74" s="1616"/>
      <c r="B74" s="1601"/>
      <c r="C74" s="1601"/>
      <c r="D74" s="1617"/>
      <c r="E74" s="1617"/>
      <c r="F74" s="1601"/>
      <c r="G74" s="1601"/>
      <c r="H74" s="1601"/>
      <c r="I74" s="1518"/>
      <c r="J74" s="1518"/>
      <c r="K74" s="1518"/>
      <c r="L74" s="1518"/>
      <c r="M74" s="1514"/>
      <c r="N74" s="1514"/>
      <c r="O74" s="1514"/>
      <c r="P74" s="1618"/>
      <c r="Q74" s="674"/>
      <c r="R74" s="674"/>
      <c r="S74" s="1619"/>
      <c r="T74" s="1619"/>
      <c r="U74" s="1619"/>
      <c r="V74" s="1620"/>
      <c r="W74" s="1621"/>
      <c r="X74" s="1622"/>
    </row>
    <row r="75" spans="1:24" ht="17.25">
      <c r="A75" s="1623" t="s">
        <v>20067</v>
      </c>
      <c r="B75" s="1515"/>
      <c r="C75" s="1514"/>
      <c r="D75" s="1514"/>
      <c r="E75" s="1514"/>
      <c r="F75" s="1515"/>
      <c r="G75" s="1515"/>
      <c r="H75" s="1515"/>
      <c r="I75" s="1515"/>
      <c r="J75" s="1515"/>
      <c r="K75" s="1514"/>
      <c r="L75" s="1514"/>
      <c r="M75" s="1515"/>
      <c r="N75" s="1515"/>
      <c r="O75" s="1515"/>
      <c r="P75" s="1514"/>
      <c r="Q75" s="1514"/>
      <c r="R75" s="1514"/>
      <c r="S75" s="1514"/>
      <c r="T75" s="1514"/>
      <c r="U75" s="1514"/>
      <c r="V75" s="1514"/>
      <c r="W75" s="1518"/>
      <c r="X75" s="1624"/>
    </row>
    <row r="76" spans="1:24" ht="17.25">
      <c r="A76" s="1623" t="s">
        <v>20068</v>
      </c>
      <c r="B76" s="1515"/>
      <c r="C76" s="1514"/>
      <c r="D76" s="1514"/>
      <c r="E76" s="1514"/>
      <c r="F76" s="1515"/>
      <c r="G76" s="1515"/>
      <c r="H76" s="1515"/>
      <c r="I76" s="1514"/>
      <c r="J76" s="1514"/>
      <c r="K76" s="1515"/>
      <c r="L76" s="1515"/>
      <c r="M76" s="1515"/>
      <c r="N76" s="1515"/>
      <c r="O76" s="1515"/>
      <c r="P76" s="1514"/>
      <c r="Q76" s="1514"/>
      <c r="R76" s="1514"/>
      <c r="S76" s="1514"/>
      <c r="T76" s="1514"/>
      <c r="U76" s="1514"/>
      <c r="V76" s="1514"/>
      <c r="W76" s="1518"/>
      <c r="X76" s="1624"/>
    </row>
    <row r="77" spans="1:24" ht="18" thickBot="1">
      <c r="A77" s="1623"/>
      <c r="B77" s="1515"/>
      <c r="C77" s="1514"/>
      <c r="D77" s="1514"/>
      <c r="E77" s="1514"/>
      <c r="F77" s="1515"/>
      <c r="G77" s="1515"/>
      <c r="H77" s="1515"/>
      <c r="I77" s="1514"/>
      <c r="J77" s="1514"/>
      <c r="K77" s="1515"/>
      <c r="L77" s="1515"/>
      <c r="M77" s="1515"/>
      <c r="N77" s="1515"/>
      <c r="O77" s="1515"/>
      <c r="P77" s="1514"/>
      <c r="Q77" s="1514"/>
      <c r="R77" s="1514"/>
      <c r="S77" s="1514"/>
      <c r="T77" s="1514"/>
      <c r="U77" s="1514"/>
      <c r="V77" s="1514"/>
      <c r="W77" s="1518"/>
      <c r="X77" s="1624"/>
    </row>
    <row r="78" spans="1:24" ht="15.75" thickBot="1">
      <c r="A78" s="1625"/>
      <c r="B78" s="1626" t="s">
        <v>20069</v>
      </c>
      <c r="C78" s="1627"/>
      <c r="D78" s="1627"/>
      <c r="E78" s="1627"/>
      <c r="F78" s="1627"/>
      <c r="G78" s="1627"/>
      <c r="H78" s="1627"/>
      <c r="I78" s="1628"/>
      <c r="J78" s="1628"/>
      <c r="K78" s="1629"/>
      <c r="L78" s="1629"/>
      <c r="M78" s="1629"/>
      <c r="N78" s="1629"/>
      <c r="O78" s="1629"/>
      <c r="P78" s="1628"/>
      <c r="Q78" s="1628"/>
      <c r="R78" s="1628"/>
      <c r="S78" s="1628"/>
      <c r="T78" s="1628"/>
      <c r="U78" s="1628"/>
      <c r="V78" s="1628"/>
      <c r="W78" s="1630"/>
      <c r="X78" s="1624"/>
    </row>
    <row r="79" spans="1:24">
      <c r="A79" s="1625"/>
      <c r="B79" s="1515"/>
      <c r="C79" s="1516"/>
      <c r="D79" s="1514"/>
      <c r="E79" s="1514"/>
      <c r="F79" s="1515"/>
      <c r="G79" s="1515"/>
      <c r="H79" s="1515"/>
      <c r="I79" s="1631"/>
      <c r="J79" s="1631"/>
      <c r="K79" s="1631"/>
      <c r="L79" s="1631"/>
      <c r="M79" s="1631"/>
      <c r="N79" s="1631"/>
      <c r="O79" s="1631"/>
      <c r="P79" s="1631"/>
      <c r="Q79" s="1631"/>
      <c r="R79" s="1631"/>
      <c r="S79" s="1631"/>
      <c r="T79" s="1631"/>
      <c r="U79" s="1631"/>
      <c r="V79" s="1631"/>
      <c r="W79" s="1518"/>
      <c r="X79" s="1624"/>
    </row>
    <row r="80" spans="1:24" ht="17.25">
      <c r="A80" s="1514"/>
      <c r="B80" s="1632" t="s">
        <v>20070</v>
      </c>
      <c r="C80" s="1516"/>
      <c r="D80" s="1514"/>
      <c r="E80" s="1514"/>
      <c r="F80" s="1515"/>
      <c r="G80" s="1515"/>
      <c r="H80" s="1515"/>
      <c r="I80" s="1515"/>
      <c r="J80" s="1516"/>
      <c r="K80" s="1515"/>
      <c r="L80" s="1515"/>
      <c r="M80" s="1515"/>
      <c r="N80" s="1515"/>
      <c r="O80" s="1515"/>
      <c r="P80" s="1514"/>
      <c r="Q80" s="1514"/>
      <c r="R80" s="1514"/>
      <c r="S80" s="1514"/>
      <c r="T80" s="1514"/>
      <c r="U80" s="1514"/>
      <c r="V80" s="1514"/>
      <c r="W80" s="1518"/>
      <c r="X80" s="1624"/>
    </row>
    <row r="81" spans="1:24" ht="17.25">
      <c r="A81" s="1514"/>
      <c r="B81" s="1633" t="s">
        <v>20071</v>
      </c>
      <c r="C81" s="1634"/>
      <c r="D81" s="1634"/>
      <c r="E81" s="1634"/>
      <c r="F81" s="1634"/>
      <c r="G81" s="1634"/>
      <c r="H81" s="1634"/>
      <c r="I81" s="1515"/>
      <c r="J81" s="1516"/>
      <c r="K81" s="1515"/>
      <c r="L81" s="1515"/>
      <c r="M81" s="1515"/>
      <c r="N81" s="1515"/>
      <c r="O81" s="1515"/>
      <c r="P81" s="1514"/>
      <c r="Q81" s="1514"/>
      <c r="R81" s="1514"/>
      <c r="S81" s="1514"/>
      <c r="T81" s="1514"/>
      <c r="U81" s="1514"/>
      <c r="V81" s="1514"/>
      <c r="W81" s="1518"/>
      <c r="X81" s="1518"/>
    </row>
    <row r="82" spans="1:24" ht="16.5">
      <c r="A82" s="1635"/>
      <c r="B82" s="1636" t="s">
        <v>20072</v>
      </c>
      <c r="C82" s="1634"/>
      <c r="D82" s="1634"/>
      <c r="E82" s="1634"/>
      <c r="F82" s="1634"/>
      <c r="G82" s="1634"/>
      <c r="H82" s="1634"/>
      <c r="I82" s="1634"/>
      <c r="J82" s="1634"/>
      <c r="K82" s="1634"/>
      <c r="L82" s="1634"/>
      <c r="M82" s="1634"/>
      <c r="N82" s="1634"/>
      <c r="O82" s="1634"/>
      <c r="P82" s="1634"/>
      <c r="Q82" s="1634"/>
      <c r="R82" s="1634"/>
      <c r="S82" s="1634"/>
      <c r="T82" s="1634"/>
      <c r="U82" s="1634"/>
      <c r="V82" s="1634"/>
      <c r="W82" s="1518"/>
      <c r="X82" s="1518"/>
    </row>
    <row r="83" spans="1:24">
      <c r="A83" s="1634"/>
      <c r="B83" s="1515"/>
      <c r="C83" s="1634"/>
      <c r="D83" s="1634"/>
      <c r="E83" s="1634"/>
      <c r="F83" s="1634"/>
      <c r="G83" s="1634"/>
      <c r="H83" s="1634"/>
      <c r="I83" s="1634"/>
      <c r="J83" s="1634"/>
      <c r="K83" s="1634"/>
      <c r="L83" s="1634"/>
      <c r="M83" s="1634"/>
      <c r="N83" s="1634"/>
      <c r="O83" s="1634"/>
      <c r="P83" s="1634"/>
      <c r="Q83" s="1634"/>
      <c r="R83" s="1634"/>
      <c r="S83" s="1634"/>
      <c r="T83" s="1634"/>
      <c r="U83" s="1634"/>
      <c r="V83" s="1634"/>
      <c r="W83" s="1518"/>
      <c r="X83" s="1518"/>
    </row>
    <row r="84" spans="1:24" ht="18.75">
      <c r="A84" s="1637" t="s">
        <v>20073</v>
      </c>
      <c r="B84" s="1634"/>
      <c r="C84" s="1634"/>
      <c r="D84" s="1634"/>
      <c r="E84" s="1634"/>
      <c r="F84" s="1634"/>
      <c r="G84" s="1634"/>
      <c r="H84" s="1634"/>
      <c r="I84" s="1634"/>
      <c r="J84" s="1634"/>
      <c r="K84" s="1634"/>
      <c r="L84" s="1634"/>
      <c r="M84" s="1634"/>
      <c r="N84" s="1634"/>
      <c r="O84" s="1634"/>
      <c r="P84" s="1634"/>
      <c r="Q84" s="1634"/>
      <c r="R84" s="1634"/>
      <c r="S84" s="1634"/>
      <c r="T84" s="1634"/>
      <c r="U84" s="1634"/>
      <c r="V84" s="1634"/>
      <c r="W84" s="1518"/>
      <c r="X84" s="1518"/>
    </row>
    <row r="85" spans="1:24">
      <c r="A85" s="1514"/>
      <c r="B85" s="1515"/>
      <c r="C85" s="1516"/>
      <c r="D85" s="1514"/>
      <c r="E85" s="1514"/>
      <c r="F85" s="1515"/>
      <c r="G85" s="1515"/>
      <c r="H85" s="1515"/>
      <c r="I85" s="1515"/>
      <c r="J85" s="1516"/>
      <c r="K85" s="1515"/>
      <c r="L85" s="1515"/>
      <c r="M85" s="1515"/>
      <c r="N85" s="1515"/>
      <c r="O85" s="1515"/>
      <c r="P85" s="1514"/>
      <c r="Q85" s="1514"/>
      <c r="R85" s="1514"/>
      <c r="S85" s="1514"/>
      <c r="T85" s="1514"/>
      <c r="U85" s="1514"/>
      <c r="V85" s="1514"/>
      <c r="W85" s="1518"/>
      <c r="X85" s="1518"/>
    </row>
    <row r="86" spans="1:24">
      <c r="A86" s="1514"/>
      <c r="B86" s="1515"/>
      <c r="C86" s="1516"/>
      <c r="D86" s="1514"/>
      <c r="E86" s="1514"/>
      <c r="F86" s="1515"/>
      <c r="G86" s="1515"/>
      <c r="H86" s="1515"/>
      <c r="I86" s="1515"/>
      <c r="J86" s="1516"/>
      <c r="K86" s="1515"/>
      <c r="L86" s="1515"/>
      <c r="M86" s="1515"/>
      <c r="N86" s="1515"/>
      <c r="O86" s="1515"/>
      <c r="P86" s="1514"/>
      <c r="Q86" s="1514"/>
      <c r="R86" s="1514"/>
      <c r="S86" s="1514"/>
      <c r="T86" s="1514"/>
      <c r="U86" s="1514"/>
      <c r="V86" s="1514"/>
      <c r="W86" s="1518"/>
      <c r="X86" s="1518"/>
    </row>
    <row r="87" spans="1:24">
      <c r="A87" s="1514"/>
      <c r="B87" s="1515"/>
      <c r="C87" s="1516"/>
      <c r="D87" s="1514"/>
      <c r="E87" s="1514"/>
      <c r="F87" s="1515"/>
      <c r="G87" s="1515"/>
      <c r="H87" s="1515"/>
      <c r="I87" s="1515"/>
      <c r="J87" s="1516"/>
      <c r="K87" s="1515"/>
      <c r="L87" s="1515"/>
      <c r="M87" s="1515"/>
      <c r="N87" s="1515"/>
      <c r="O87" s="1515"/>
      <c r="P87" s="1514"/>
      <c r="Q87" s="1514"/>
      <c r="R87" s="1514"/>
      <c r="S87" s="1514"/>
      <c r="T87" s="1514"/>
      <c r="U87" s="1514"/>
      <c r="V87" s="1514"/>
      <c r="W87" s="1518"/>
      <c r="X87" s="1518"/>
    </row>
    <row r="88" spans="1:24">
      <c r="A88" s="1514"/>
      <c r="B88" s="1515"/>
      <c r="C88" s="1516"/>
      <c r="D88" s="1514"/>
      <c r="E88" s="1514"/>
      <c r="F88" s="1515"/>
      <c r="G88" s="1515"/>
      <c r="H88" s="1515"/>
      <c r="I88" s="1515"/>
      <c r="J88" s="1516"/>
      <c r="K88" s="1515"/>
      <c r="L88" s="1515"/>
      <c r="M88" s="1515"/>
      <c r="N88" s="1515"/>
      <c r="O88" s="1515"/>
      <c r="P88" s="1514"/>
      <c r="Q88" s="1514"/>
      <c r="R88" s="1514"/>
      <c r="S88" s="1514"/>
      <c r="T88" s="1514"/>
      <c r="U88" s="1514"/>
      <c r="V88" s="1514"/>
      <c r="W88" s="1518"/>
      <c r="X88" s="1518"/>
    </row>
    <row r="89" spans="1:24">
      <c r="A89" s="1514"/>
      <c r="B89" s="1515"/>
      <c r="C89" s="1516"/>
      <c r="D89" s="1514"/>
      <c r="E89" s="1514"/>
      <c r="F89" s="1515"/>
      <c r="G89" s="1515"/>
      <c r="H89" s="1515"/>
      <c r="I89" s="1515"/>
      <c r="J89" s="1516"/>
      <c r="K89" s="1515"/>
      <c r="L89" s="1515"/>
      <c r="M89" s="1515"/>
      <c r="N89" s="1515"/>
      <c r="O89" s="1515"/>
      <c r="P89" s="1514"/>
      <c r="Q89" s="1514"/>
      <c r="R89" s="1514"/>
      <c r="S89" s="1514"/>
      <c r="T89" s="1514"/>
      <c r="U89" s="1514"/>
      <c r="V89" s="1514"/>
      <c r="W89" s="1518"/>
      <c r="X89" s="1518"/>
    </row>
    <row r="90" spans="1:24">
      <c r="A90" s="1514"/>
      <c r="B90" s="1515"/>
      <c r="C90" s="1516"/>
      <c r="D90" s="1514"/>
      <c r="E90" s="1514"/>
      <c r="F90" s="1515"/>
      <c r="G90" s="1515"/>
      <c r="H90" s="1515"/>
      <c r="I90" s="1515"/>
      <c r="J90" s="1516"/>
      <c r="K90" s="1515"/>
      <c r="L90" s="1515"/>
      <c r="M90" s="1515"/>
      <c r="N90" s="1515"/>
      <c r="O90" s="1515"/>
      <c r="P90" s="1514"/>
      <c r="Q90" s="1514"/>
      <c r="R90" s="1514"/>
      <c r="S90" s="1514"/>
      <c r="T90" s="1514"/>
      <c r="U90" s="1514"/>
      <c r="V90" s="1514"/>
      <c r="W90" s="1518"/>
      <c r="X90" s="1518"/>
    </row>
    <row r="93" spans="1:24" ht="15.75" thickBot="1"/>
    <row r="94" spans="1:24" ht="27" thickBot="1">
      <c r="A94" s="1638"/>
      <c r="B94" s="2643" t="s">
        <v>20074</v>
      </c>
      <c r="C94" s="2644"/>
      <c r="D94" s="2644"/>
      <c r="E94" s="2644"/>
      <c r="F94" s="2644"/>
      <c r="G94" s="2644"/>
      <c r="H94" s="2644"/>
      <c r="I94" s="2644"/>
      <c r="J94" s="2644"/>
      <c r="K94" s="2644"/>
      <c r="L94" s="2644"/>
      <c r="M94" s="2644"/>
      <c r="N94" s="2644"/>
      <c r="O94" s="2644"/>
      <c r="P94" s="2644"/>
      <c r="Q94" s="2644"/>
      <c r="R94" s="2644"/>
      <c r="S94" s="2644"/>
      <c r="T94" s="2644"/>
      <c r="U94" s="2644"/>
      <c r="V94" s="2645"/>
    </row>
    <row r="95" spans="1:24" ht="15.75" thickBot="1">
      <c r="A95" s="1639"/>
      <c r="B95" s="2649" t="s">
        <v>19802</v>
      </c>
      <c r="C95" s="2650"/>
      <c r="D95" s="2651"/>
      <c r="E95" s="1640" t="s">
        <v>19803</v>
      </c>
      <c r="F95" s="1641" t="s">
        <v>19804</v>
      </c>
      <c r="G95" s="1641" t="s">
        <v>19805</v>
      </c>
      <c r="H95" s="2649" t="s">
        <v>19802</v>
      </c>
      <c r="I95" s="2652"/>
      <c r="J95" s="2653"/>
      <c r="K95" s="1640" t="s">
        <v>19803</v>
      </c>
      <c r="L95" s="1641" t="s">
        <v>19804</v>
      </c>
      <c r="M95" s="1641" t="s">
        <v>19805</v>
      </c>
      <c r="N95" s="2654" t="s">
        <v>19806</v>
      </c>
      <c r="O95" s="2650"/>
      <c r="P95" s="2651"/>
      <c r="Q95" s="2655" t="s">
        <v>19807</v>
      </c>
      <c r="R95" s="2650"/>
      <c r="S95" s="2651"/>
      <c r="T95" s="1642" t="s">
        <v>1411</v>
      </c>
      <c r="U95" s="1643" t="s">
        <v>20075</v>
      </c>
      <c r="V95" s="1578" t="s">
        <v>20076</v>
      </c>
    </row>
    <row r="96" spans="1:24">
      <c r="A96" s="2603">
        <v>6</v>
      </c>
      <c r="B96" s="2605" t="s">
        <v>20077</v>
      </c>
      <c r="C96" s="2606"/>
      <c r="D96" s="1644" t="s">
        <v>20078</v>
      </c>
      <c r="E96" s="1645"/>
      <c r="F96" s="1646"/>
      <c r="G96" s="1647"/>
      <c r="H96" s="2607" t="s">
        <v>20079</v>
      </c>
      <c r="I96" s="2606"/>
      <c r="J96" s="1648" t="s">
        <v>20080</v>
      </c>
      <c r="K96" s="1646"/>
      <c r="L96" s="1646"/>
      <c r="M96" s="1647"/>
      <c r="N96" s="2608">
        <v>145</v>
      </c>
      <c r="O96" s="2609"/>
      <c r="P96" s="2610"/>
      <c r="Q96" s="2617">
        <v>155</v>
      </c>
      <c r="R96" s="2618"/>
      <c r="S96" s="2619"/>
      <c r="T96" s="2600">
        <v>150</v>
      </c>
      <c r="U96" s="2591" t="s">
        <v>20081</v>
      </c>
      <c r="V96" s="2591" t="s">
        <v>20082</v>
      </c>
    </row>
    <row r="97" spans="1:22">
      <c r="A97" s="2603"/>
      <c r="B97" s="2594" t="s">
        <v>20083</v>
      </c>
      <c r="C97" s="2595"/>
      <c r="D97" s="1649" t="s">
        <v>20084</v>
      </c>
      <c r="E97" s="1650"/>
      <c r="F97" s="1651"/>
      <c r="G97" s="1652"/>
      <c r="H97" s="2596" t="s">
        <v>20085</v>
      </c>
      <c r="I97" s="2595"/>
      <c r="J97" s="1653" t="s">
        <v>20086</v>
      </c>
      <c r="K97" s="1651"/>
      <c r="L97" s="1651"/>
      <c r="M97" s="1652"/>
      <c r="N97" s="2611"/>
      <c r="O97" s="2612"/>
      <c r="P97" s="2613"/>
      <c r="Q97" s="2620"/>
      <c r="R97" s="2621"/>
      <c r="S97" s="2622"/>
      <c r="T97" s="2601"/>
      <c r="U97" s="2592"/>
      <c r="V97" s="2592"/>
    </row>
    <row r="98" spans="1:22">
      <c r="A98" s="2603"/>
      <c r="B98" s="2594" t="s">
        <v>20087</v>
      </c>
      <c r="C98" s="2595"/>
      <c r="D98" s="1649" t="s">
        <v>20088</v>
      </c>
      <c r="E98" s="1650"/>
      <c r="F98" s="1651"/>
      <c r="G98" s="1652"/>
      <c r="H98" s="2596" t="s">
        <v>20089</v>
      </c>
      <c r="I98" s="2595"/>
      <c r="J98" s="1653" t="s">
        <v>20090</v>
      </c>
      <c r="K98" s="1651"/>
      <c r="L98" s="1651"/>
      <c r="M98" s="1652"/>
      <c r="N98" s="2611"/>
      <c r="O98" s="2612"/>
      <c r="P98" s="2613"/>
      <c r="Q98" s="2620"/>
      <c r="R98" s="2621"/>
      <c r="S98" s="2622"/>
      <c r="T98" s="2601"/>
      <c r="U98" s="2592"/>
      <c r="V98" s="2592"/>
    </row>
    <row r="99" spans="1:22" ht="15.75" thickBot="1">
      <c r="A99" s="2604"/>
      <c r="B99" s="2597" t="s">
        <v>20091</v>
      </c>
      <c r="C99" s="2598"/>
      <c r="D99" s="1654" t="s">
        <v>20092</v>
      </c>
      <c r="E99" s="1655"/>
      <c r="F99" s="1656"/>
      <c r="G99" s="1657"/>
      <c r="H99" s="2599" t="s">
        <v>20093</v>
      </c>
      <c r="I99" s="2598"/>
      <c r="J99" s="1658" t="s">
        <v>20094</v>
      </c>
      <c r="K99" s="1656"/>
      <c r="L99" s="1656"/>
      <c r="M99" s="1657"/>
      <c r="N99" s="2614"/>
      <c r="O99" s="2615"/>
      <c r="P99" s="2616"/>
      <c r="Q99" s="2623"/>
      <c r="R99" s="2624"/>
      <c r="S99" s="2625"/>
      <c r="T99" s="2602"/>
      <c r="U99" s="2593"/>
      <c r="V99" s="2593"/>
    </row>
  </sheetData>
  <mergeCells count="94">
    <mergeCell ref="P2:R2"/>
    <mergeCell ref="S2:U2"/>
    <mergeCell ref="P3:R3"/>
    <mergeCell ref="S3:U3"/>
    <mergeCell ref="B4:D5"/>
    <mergeCell ref="F4:F5"/>
    <mergeCell ref="G4:G5"/>
    <mergeCell ref="H4:H5"/>
    <mergeCell ref="I4:K5"/>
    <mergeCell ref="M4:M5"/>
    <mergeCell ref="C2:C3"/>
    <mergeCell ref="E2:E3"/>
    <mergeCell ref="F2:H2"/>
    <mergeCell ref="J2:J3"/>
    <mergeCell ref="L2:L3"/>
    <mergeCell ref="M2:O2"/>
    <mergeCell ref="X4:X5"/>
    <mergeCell ref="A6:A35"/>
    <mergeCell ref="P6:P35"/>
    <mergeCell ref="Q6:Q35"/>
    <mergeCell ref="R6:R35"/>
    <mergeCell ref="S6:S35"/>
    <mergeCell ref="T6:T35"/>
    <mergeCell ref="U6:U35"/>
    <mergeCell ref="V6:V35"/>
    <mergeCell ref="W6:W35"/>
    <mergeCell ref="N4:N5"/>
    <mergeCell ref="O4:O5"/>
    <mergeCell ref="P4:R4"/>
    <mergeCell ref="S4:U4"/>
    <mergeCell ref="V4:V5"/>
    <mergeCell ref="W4:W5"/>
    <mergeCell ref="A37:A51"/>
    <mergeCell ref="P37:P51"/>
    <mergeCell ref="Q37:Q51"/>
    <mergeCell ref="R37:R51"/>
    <mergeCell ref="S37:S51"/>
    <mergeCell ref="B52:D52"/>
    <mergeCell ref="I52:K52"/>
    <mergeCell ref="P52:R52"/>
    <mergeCell ref="S52:U52"/>
    <mergeCell ref="X6:X35"/>
    <mergeCell ref="B36:D36"/>
    <mergeCell ref="I36:K36"/>
    <mergeCell ref="P36:R36"/>
    <mergeCell ref="S36:U36"/>
    <mergeCell ref="T37:T51"/>
    <mergeCell ref="U37:U51"/>
    <mergeCell ref="V37:V51"/>
    <mergeCell ref="W37:W51"/>
    <mergeCell ref="X37:X51"/>
    <mergeCell ref="A53:A65"/>
    <mergeCell ref="P53:P65"/>
    <mergeCell ref="Q53:Q65"/>
    <mergeCell ref="R53:R65"/>
    <mergeCell ref="S53:S65"/>
    <mergeCell ref="U53:U65"/>
    <mergeCell ref="V53:V65"/>
    <mergeCell ref="W53:W65"/>
    <mergeCell ref="X53:X65"/>
    <mergeCell ref="B66:D66"/>
    <mergeCell ref="I66:K66"/>
    <mergeCell ref="P66:R66"/>
    <mergeCell ref="S66:U66"/>
    <mergeCell ref="T53:T65"/>
    <mergeCell ref="B95:D95"/>
    <mergeCell ref="H95:J95"/>
    <mergeCell ref="N95:P95"/>
    <mergeCell ref="Q95:S95"/>
    <mergeCell ref="A67:A73"/>
    <mergeCell ref="P67:P73"/>
    <mergeCell ref="Q67:Q73"/>
    <mergeCell ref="R67:R73"/>
    <mergeCell ref="S67:S73"/>
    <mergeCell ref="U67:U73"/>
    <mergeCell ref="V67:V73"/>
    <mergeCell ref="W67:W73"/>
    <mergeCell ref="X67:X73"/>
    <mergeCell ref="B94:V94"/>
    <mergeCell ref="T67:T73"/>
    <mergeCell ref="A96:A99"/>
    <mergeCell ref="B96:C96"/>
    <mergeCell ref="H96:I96"/>
    <mergeCell ref="N96:P99"/>
    <mergeCell ref="Q96:S99"/>
    <mergeCell ref="U96:U99"/>
    <mergeCell ref="V96:V99"/>
    <mergeCell ref="B97:C97"/>
    <mergeCell ref="H97:I97"/>
    <mergeCell ref="B98:C98"/>
    <mergeCell ref="H98:I98"/>
    <mergeCell ref="B99:C99"/>
    <mergeCell ref="H99:I99"/>
    <mergeCell ref="T96:T99"/>
  </mergeCells>
  <hyperlinks>
    <hyperlink ref="Z6" location="'столешница(P)'!A1" display="Столешница(P)"/>
  </hyperlink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Q68"/>
  <sheetViews>
    <sheetView workbookViewId="0"/>
  </sheetViews>
  <sheetFormatPr defaultRowHeight="15"/>
  <cols>
    <col min="4" max="4" width="39.42578125" customWidth="1"/>
    <col min="15" max="15" width="10.7109375" customWidth="1"/>
  </cols>
  <sheetData>
    <row r="1" spans="1:17" ht="37.5">
      <c r="A1" s="1659" t="s">
        <v>1434</v>
      </c>
      <c r="B1" s="1660" t="s">
        <v>1436</v>
      </c>
      <c r="C1" s="2840" t="s">
        <v>9</v>
      </c>
      <c r="D1" s="1659" t="s">
        <v>394</v>
      </c>
      <c r="E1" s="2841" t="s">
        <v>20095</v>
      </c>
      <c r="F1" s="2842"/>
      <c r="G1" s="2843"/>
      <c r="H1" s="2844" t="s">
        <v>20096</v>
      </c>
      <c r="I1" s="2845"/>
      <c r="J1" s="2846"/>
      <c r="K1" s="2844" t="s">
        <v>20096</v>
      </c>
      <c r="L1" s="2845"/>
      <c r="M1" s="2846"/>
      <c r="N1" s="1661" t="s">
        <v>20097</v>
      </c>
      <c r="O1" s="1662" t="s">
        <v>20098</v>
      </c>
    </row>
    <row r="2" spans="1:17" ht="15.75" thickBot="1">
      <c r="A2" s="1663"/>
      <c r="B2" s="1664"/>
      <c r="C2" s="2733"/>
      <c r="D2" s="1663"/>
      <c r="E2" s="1530"/>
      <c r="F2" s="1530"/>
      <c r="G2" s="1665"/>
      <c r="H2" s="2752" t="s">
        <v>19799</v>
      </c>
      <c r="I2" s="2753"/>
      <c r="J2" s="2754"/>
      <c r="K2" s="2752" t="s">
        <v>19799</v>
      </c>
      <c r="L2" s="2753"/>
      <c r="M2" s="2754"/>
      <c r="N2" s="1532" t="s">
        <v>19800</v>
      </c>
      <c r="O2" s="1533" t="s">
        <v>20099</v>
      </c>
    </row>
    <row r="3" spans="1:17" ht="15.75" thickBot="1">
      <c r="A3" s="1534"/>
      <c r="B3" s="2833" t="s">
        <v>20100</v>
      </c>
      <c r="C3" s="2834"/>
      <c r="D3" s="2835"/>
      <c r="E3" s="2839" t="s">
        <v>20101</v>
      </c>
      <c r="F3" s="2839" t="s">
        <v>20102</v>
      </c>
      <c r="G3" s="2839" t="s">
        <v>20082</v>
      </c>
      <c r="H3" s="2738" t="s">
        <v>20103</v>
      </c>
      <c r="I3" s="2739"/>
      <c r="J3" s="2740"/>
      <c r="K3" s="2738" t="s">
        <v>20104</v>
      </c>
      <c r="L3" s="2739"/>
      <c r="M3" s="2740"/>
      <c r="N3" s="2741" t="s">
        <v>1413</v>
      </c>
      <c r="O3" s="2741" t="s">
        <v>19808</v>
      </c>
    </row>
    <row r="4" spans="1:17" ht="27" thickBot="1">
      <c r="A4" s="1536"/>
      <c r="B4" s="2836"/>
      <c r="C4" s="2837"/>
      <c r="D4" s="2838"/>
      <c r="E4" s="2821"/>
      <c r="F4" s="2821"/>
      <c r="G4" s="2821"/>
      <c r="H4" s="1666" t="s">
        <v>19810</v>
      </c>
      <c r="I4" s="1666" t="s">
        <v>19811</v>
      </c>
      <c r="J4" s="1667" t="s">
        <v>19812</v>
      </c>
      <c r="K4" s="1666" t="s">
        <v>19810</v>
      </c>
      <c r="L4" s="1666" t="s">
        <v>19811</v>
      </c>
      <c r="M4" s="1667" t="s">
        <v>19812</v>
      </c>
      <c r="N4" s="2733"/>
      <c r="O4" s="2821"/>
    </row>
    <row r="5" spans="1:17" ht="15.75">
      <c r="A5" s="2603">
        <v>1</v>
      </c>
      <c r="B5" s="1668" t="s">
        <v>20105</v>
      </c>
      <c r="C5" s="1566" t="s">
        <v>20106</v>
      </c>
      <c r="D5" s="1669" t="s">
        <v>19956</v>
      </c>
      <c r="E5" s="1670" t="s">
        <v>2064</v>
      </c>
      <c r="F5" s="1566"/>
      <c r="G5" s="1670" t="s">
        <v>2064</v>
      </c>
      <c r="H5" s="2822">
        <v>66</v>
      </c>
      <c r="I5" s="2825">
        <v>62</v>
      </c>
      <c r="J5" s="2828">
        <v>58</v>
      </c>
      <c r="K5" s="2822"/>
      <c r="L5" s="2825"/>
      <c r="M5" s="2828"/>
      <c r="N5" s="2831">
        <v>45</v>
      </c>
      <c r="O5" s="2806">
        <v>2.5</v>
      </c>
      <c r="Q5" s="1919" t="s">
        <v>20417</v>
      </c>
    </row>
    <row r="6" spans="1:17" ht="15.75">
      <c r="A6" s="2742"/>
      <c r="B6" s="1552" t="s">
        <v>20107</v>
      </c>
      <c r="C6" s="1566" t="s">
        <v>20106</v>
      </c>
      <c r="D6" s="1671" t="s">
        <v>20108</v>
      </c>
      <c r="E6" s="1547" t="s">
        <v>2064</v>
      </c>
      <c r="F6" s="1545"/>
      <c r="G6" s="1547" t="s">
        <v>2064</v>
      </c>
      <c r="H6" s="2823"/>
      <c r="I6" s="2826"/>
      <c r="J6" s="2829"/>
      <c r="K6" s="2823"/>
      <c r="L6" s="2826"/>
      <c r="M6" s="2829"/>
      <c r="N6" s="2629"/>
      <c r="O6" s="2807"/>
    </row>
    <row r="7" spans="1:17" ht="15.75">
      <c r="A7" s="2742"/>
      <c r="B7" s="1552" t="s">
        <v>20038</v>
      </c>
      <c r="C7" s="1566" t="s">
        <v>20106</v>
      </c>
      <c r="D7" s="1671" t="s">
        <v>20109</v>
      </c>
      <c r="E7" s="1547" t="s">
        <v>2064</v>
      </c>
      <c r="F7" s="1545"/>
      <c r="G7" s="1547" t="s">
        <v>2064</v>
      </c>
      <c r="H7" s="2824"/>
      <c r="I7" s="2827"/>
      <c r="J7" s="2830"/>
      <c r="K7" s="2824"/>
      <c r="L7" s="2827"/>
      <c r="M7" s="2830"/>
      <c r="N7" s="2832"/>
      <c r="O7" s="2613"/>
    </row>
    <row r="8" spans="1:17" ht="15.75">
      <c r="A8" s="2742"/>
      <c r="B8" s="1552" t="s">
        <v>20110</v>
      </c>
      <c r="C8" s="1566" t="s">
        <v>1454</v>
      </c>
      <c r="D8" s="1671" t="s">
        <v>20111</v>
      </c>
      <c r="E8" s="1547" t="s">
        <v>2064</v>
      </c>
      <c r="F8" s="1545"/>
      <c r="G8" s="1547" t="s">
        <v>2064</v>
      </c>
      <c r="H8" s="2824"/>
      <c r="I8" s="2827"/>
      <c r="J8" s="2830"/>
      <c r="K8" s="2824"/>
      <c r="L8" s="2827"/>
      <c r="M8" s="2830"/>
      <c r="N8" s="2832"/>
      <c r="O8" s="2613"/>
    </row>
    <row r="9" spans="1:17" ht="15.75">
      <c r="A9" s="2742"/>
      <c r="B9" s="1552" t="s">
        <v>20112</v>
      </c>
      <c r="C9" s="1566" t="s">
        <v>20106</v>
      </c>
      <c r="D9" s="1671" t="s">
        <v>20113</v>
      </c>
      <c r="E9" s="1547" t="s">
        <v>2064</v>
      </c>
      <c r="F9" s="1545"/>
      <c r="G9" s="1547" t="s">
        <v>2064</v>
      </c>
      <c r="H9" s="2824"/>
      <c r="I9" s="2827"/>
      <c r="J9" s="2830"/>
      <c r="K9" s="2824"/>
      <c r="L9" s="2827"/>
      <c r="M9" s="2830"/>
      <c r="N9" s="2832"/>
      <c r="O9" s="2613"/>
    </row>
    <row r="10" spans="1:17" ht="15.75">
      <c r="A10" s="2742"/>
      <c r="B10" s="1552" t="s">
        <v>20114</v>
      </c>
      <c r="C10" s="1566" t="s">
        <v>20106</v>
      </c>
      <c r="D10" s="1671" t="s">
        <v>20115</v>
      </c>
      <c r="E10" s="1547" t="s">
        <v>2064</v>
      </c>
      <c r="F10" s="1545"/>
      <c r="G10" s="1547" t="s">
        <v>2064</v>
      </c>
      <c r="H10" s="2824"/>
      <c r="I10" s="2827"/>
      <c r="J10" s="2830"/>
      <c r="K10" s="2824"/>
      <c r="L10" s="2827"/>
      <c r="M10" s="2830"/>
      <c r="N10" s="2832"/>
      <c r="O10" s="2613"/>
    </row>
    <row r="11" spans="1:17" ht="15.75">
      <c r="A11" s="2742"/>
      <c r="B11" s="1552" t="s">
        <v>20116</v>
      </c>
      <c r="C11" s="1566" t="s">
        <v>20106</v>
      </c>
      <c r="D11" s="1671" t="s">
        <v>20117</v>
      </c>
      <c r="E11" s="1547" t="s">
        <v>2064</v>
      </c>
      <c r="F11" s="1545"/>
      <c r="G11" s="1547" t="s">
        <v>2064</v>
      </c>
      <c r="H11" s="2824"/>
      <c r="I11" s="2827"/>
      <c r="J11" s="2830"/>
      <c r="K11" s="2824"/>
      <c r="L11" s="2827"/>
      <c r="M11" s="2830"/>
      <c r="N11" s="2832"/>
      <c r="O11" s="2613"/>
    </row>
    <row r="12" spans="1:17" ht="15.75">
      <c r="A12" s="2742"/>
      <c r="B12" s="1552" t="s">
        <v>20118</v>
      </c>
      <c r="C12" s="1566" t="s">
        <v>20106</v>
      </c>
      <c r="D12" s="1671" t="s">
        <v>20119</v>
      </c>
      <c r="E12" s="1547" t="s">
        <v>2064</v>
      </c>
      <c r="F12" s="1545"/>
      <c r="G12" s="1547" t="s">
        <v>2064</v>
      </c>
      <c r="H12" s="2824"/>
      <c r="I12" s="2827"/>
      <c r="J12" s="2830"/>
      <c r="K12" s="2824"/>
      <c r="L12" s="2827"/>
      <c r="M12" s="2830"/>
      <c r="N12" s="2832"/>
      <c r="O12" s="2613"/>
    </row>
    <row r="13" spans="1:17" ht="15.75">
      <c r="A13" s="2742"/>
      <c r="B13" s="1552" t="s">
        <v>20120</v>
      </c>
      <c r="C13" s="1566" t="s">
        <v>20106</v>
      </c>
      <c r="D13" s="1671" t="s">
        <v>20121</v>
      </c>
      <c r="E13" s="1547" t="s">
        <v>2064</v>
      </c>
      <c r="F13" s="1545"/>
      <c r="G13" s="1547" t="s">
        <v>2064</v>
      </c>
      <c r="H13" s="2824"/>
      <c r="I13" s="2827"/>
      <c r="J13" s="2830"/>
      <c r="K13" s="2824"/>
      <c r="L13" s="2827"/>
      <c r="M13" s="2830"/>
      <c r="N13" s="2832"/>
      <c r="O13" s="2613"/>
    </row>
    <row r="14" spans="1:17" ht="15.75">
      <c r="A14" s="2742"/>
      <c r="B14" s="1552" t="s">
        <v>20122</v>
      </c>
      <c r="C14" s="1566" t="s">
        <v>20106</v>
      </c>
      <c r="D14" s="1671" t="s">
        <v>20123</v>
      </c>
      <c r="E14" s="1547" t="s">
        <v>2064</v>
      </c>
      <c r="F14" s="1545"/>
      <c r="G14" s="1547" t="s">
        <v>2064</v>
      </c>
      <c r="H14" s="2824"/>
      <c r="I14" s="2827"/>
      <c r="J14" s="2830"/>
      <c r="K14" s="2824"/>
      <c r="L14" s="2827"/>
      <c r="M14" s="2830"/>
      <c r="N14" s="2832"/>
      <c r="O14" s="2613"/>
    </row>
    <row r="15" spans="1:17" ht="15.75">
      <c r="A15" s="2742"/>
      <c r="B15" s="1552" t="s">
        <v>20124</v>
      </c>
      <c r="C15" s="1566" t="s">
        <v>20106</v>
      </c>
      <c r="D15" s="1671" t="s">
        <v>20125</v>
      </c>
      <c r="E15" s="1547" t="s">
        <v>2064</v>
      </c>
      <c r="F15" s="1545"/>
      <c r="G15" s="1547" t="s">
        <v>2064</v>
      </c>
      <c r="H15" s="2824"/>
      <c r="I15" s="2827"/>
      <c r="J15" s="2830"/>
      <c r="K15" s="2824"/>
      <c r="L15" s="2827"/>
      <c r="M15" s="2830"/>
      <c r="N15" s="2832"/>
      <c r="O15" s="2613"/>
    </row>
    <row r="16" spans="1:17" ht="16.5" thickBot="1">
      <c r="A16" s="2742"/>
      <c r="B16" s="1571" t="s">
        <v>20126</v>
      </c>
      <c r="C16" s="1672" t="s">
        <v>20106</v>
      </c>
      <c r="D16" s="1673" t="s">
        <v>20127</v>
      </c>
      <c r="E16" s="1553" t="s">
        <v>2064</v>
      </c>
      <c r="F16" s="1570"/>
      <c r="G16" s="1553" t="s">
        <v>2064</v>
      </c>
      <c r="H16" s="2824"/>
      <c r="I16" s="2827"/>
      <c r="J16" s="2830"/>
      <c r="K16" s="2824"/>
      <c r="L16" s="2827"/>
      <c r="M16" s="2830"/>
      <c r="N16" s="2832"/>
      <c r="O16" s="2613"/>
    </row>
    <row r="17" spans="1:15" ht="15.75" thickBot="1">
      <c r="A17" s="1583"/>
      <c r="B17" s="2683" t="s">
        <v>20128</v>
      </c>
      <c r="C17" s="2684"/>
      <c r="D17" s="2685"/>
      <c r="E17" s="1576" t="s">
        <v>20101</v>
      </c>
      <c r="F17" s="1674"/>
      <c r="G17" s="1674" t="s">
        <v>20082</v>
      </c>
      <c r="H17" s="2703" t="s">
        <v>20103</v>
      </c>
      <c r="I17" s="2704"/>
      <c r="J17" s="2706"/>
      <c r="K17" s="2736" t="s">
        <v>20104</v>
      </c>
      <c r="L17" s="2737"/>
      <c r="M17" s="2788"/>
      <c r="N17" s="1675" t="s">
        <v>1413</v>
      </c>
      <c r="O17" s="1676" t="s">
        <v>20129</v>
      </c>
    </row>
    <row r="18" spans="1:15" ht="15.75">
      <c r="A18" s="1583"/>
      <c r="B18" s="1668" t="s">
        <v>20130</v>
      </c>
      <c r="C18" s="1566" t="s">
        <v>1447</v>
      </c>
      <c r="D18" s="1669" t="s">
        <v>20131</v>
      </c>
      <c r="E18" s="1670" t="s">
        <v>2064</v>
      </c>
      <c r="F18" s="1677"/>
      <c r="G18" s="1678"/>
      <c r="H18" s="2714">
        <v>66</v>
      </c>
      <c r="I18" s="2717">
        <v>62</v>
      </c>
      <c r="J18" s="2812">
        <v>58</v>
      </c>
      <c r="K18" s="2815"/>
      <c r="L18" s="2816"/>
      <c r="M18" s="2817"/>
      <c r="N18" s="2818">
        <v>45</v>
      </c>
      <c r="O18" s="2818">
        <v>2.5</v>
      </c>
    </row>
    <row r="19" spans="1:15" ht="15.75">
      <c r="A19" s="2799">
        <v>2</v>
      </c>
      <c r="B19" s="1668" t="s">
        <v>20132</v>
      </c>
      <c r="C19" s="1566" t="s">
        <v>20106</v>
      </c>
      <c r="D19" s="1669" t="s">
        <v>20133</v>
      </c>
      <c r="E19" s="1670" t="s">
        <v>2064</v>
      </c>
      <c r="F19" s="1566"/>
      <c r="G19" s="1568" t="s">
        <v>2064</v>
      </c>
      <c r="H19" s="2808"/>
      <c r="I19" s="2810"/>
      <c r="J19" s="2813"/>
      <c r="K19" s="2808"/>
      <c r="L19" s="2810"/>
      <c r="M19" s="2813"/>
      <c r="N19" s="2819"/>
      <c r="O19" s="2819"/>
    </row>
    <row r="20" spans="1:15" ht="15.75">
      <c r="A20" s="2799"/>
      <c r="B20" s="1552" t="s">
        <v>20134</v>
      </c>
      <c r="C20" s="1545" t="s">
        <v>20106</v>
      </c>
      <c r="D20" s="1671" t="s">
        <v>20135</v>
      </c>
      <c r="E20" s="1547" t="s">
        <v>2064</v>
      </c>
      <c r="F20" s="1545"/>
      <c r="G20" s="1548" t="s">
        <v>2064</v>
      </c>
      <c r="H20" s="2808"/>
      <c r="I20" s="2810"/>
      <c r="J20" s="2813"/>
      <c r="K20" s="2808"/>
      <c r="L20" s="2810"/>
      <c r="M20" s="2813"/>
      <c r="N20" s="2819"/>
      <c r="O20" s="2819"/>
    </row>
    <row r="21" spans="1:15" ht="15.75">
      <c r="A21" s="2799"/>
      <c r="B21" s="1552" t="s">
        <v>20136</v>
      </c>
      <c r="C21" s="1545" t="s">
        <v>20106</v>
      </c>
      <c r="D21" s="1671" t="s">
        <v>20137</v>
      </c>
      <c r="E21" s="1547" t="s">
        <v>2064</v>
      </c>
      <c r="F21" s="1545"/>
      <c r="G21" s="1548" t="s">
        <v>2064</v>
      </c>
      <c r="H21" s="2808"/>
      <c r="I21" s="2810"/>
      <c r="J21" s="2813"/>
      <c r="K21" s="2808"/>
      <c r="L21" s="2810"/>
      <c r="M21" s="2813"/>
      <c r="N21" s="2819"/>
      <c r="O21" s="2819"/>
    </row>
    <row r="22" spans="1:15" ht="15.75">
      <c r="A22" s="2799"/>
      <c r="B22" s="1552" t="s">
        <v>20138</v>
      </c>
      <c r="C22" s="1545" t="s">
        <v>20139</v>
      </c>
      <c r="D22" s="1671" t="s">
        <v>20140</v>
      </c>
      <c r="E22" s="1547" t="s">
        <v>2064</v>
      </c>
      <c r="F22" s="1545"/>
      <c r="G22" s="1580"/>
      <c r="H22" s="2808"/>
      <c r="I22" s="2810"/>
      <c r="J22" s="2813"/>
      <c r="K22" s="2808"/>
      <c r="L22" s="2810"/>
      <c r="M22" s="2813"/>
      <c r="N22" s="2819"/>
      <c r="O22" s="2819"/>
    </row>
    <row r="23" spans="1:15" ht="15.75">
      <c r="A23" s="2799"/>
      <c r="B23" s="1552" t="s">
        <v>20141</v>
      </c>
      <c r="C23" s="1545" t="s">
        <v>1454</v>
      </c>
      <c r="D23" s="1671" t="s">
        <v>20142</v>
      </c>
      <c r="E23" s="1547" t="s">
        <v>2064</v>
      </c>
      <c r="F23" s="1545"/>
      <c r="G23" s="1548" t="s">
        <v>2064</v>
      </c>
      <c r="H23" s="2808"/>
      <c r="I23" s="2810"/>
      <c r="J23" s="2813"/>
      <c r="K23" s="2808"/>
      <c r="L23" s="2810"/>
      <c r="M23" s="2813"/>
      <c r="N23" s="2819"/>
      <c r="O23" s="2819"/>
    </row>
    <row r="24" spans="1:15" ht="15.75">
      <c r="A24" s="2799"/>
      <c r="B24" s="1552" t="s">
        <v>20143</v>
      </c>
      <c r="C24" s="1545" t="s">
        <v>20106</v>
      </c>
      <c r="D24" s="1671" t="s">
        <v>20144</v>
      </c>
      <c r="E24" s="1547" t="s">
        <v>2064</v>
      </c>
      <c r="F24" s="1545"/>
      <c r="G24" s="1548" t="s">
        <v>2064</v>
      </c>
      <c r="H24" s="2808"/>
      <c r="I24" s="2810"/>
      <c r="J24" s="2813"/>
      <c r="K24" s="2808"/>
      <c r="L24" s="2810"/>
      <c r="M24" s="2813"/>
      <c r="N24" s="2819"/>
      <c r="O24" s="2819"/>
    </row>
    <row r="25" spans="1:15" ht="15.75">
      <c r="A25" s="2799"/>
      <c r="B25" s="1552" t="s">
        <v>20145</v>
      </c>
      <c r="C25" s="1545" t="s">
        <v>20106</v>
      </c>
      <c r="D25" s="1679" t="s">
        <v>20146</v>
      </c>
      <c r="E25" s="1547" t="s">
        <v>2064</v>
      </c>
      <c r="F25" s="1545"/>
      <c r="G25" s="1548" t="s">
        <v>2064</v>
      </c>
      <c r="H25" s="2808"/>
      <c r="I25" s="2810"/>
      <c r="J25" s="2813"/>
      <c r="K25" s="2808"/>
      <c r="L25" s="2810"/>
      <c r="M25" s="2813"/>
      <c r="N25" s="2819"/>
      <c r="O25" s="2819"/>
    </row>
    <row r="26" spans="1:15" ht="15.75">
      <c r="A26" s="2799"/>
      <c r="B26" s="1552" t="s">
        <v>19990</v>
      </c>
      <c r="C26" s="1545" t="s">
        <v>1447</v>
      </c>
      <c r="D26" s="1679" t="s">
        <v>20147</v>
      </c>
      <c r="E26" s="1547" t="s">
        <v>2064</v>
      </c>
      <c r="F26" s="1545"/>
      <c r="G26" s="1548" t="s">
        <v>2064</v>
      </c>
      <c r="H26" s="2808"/>
      <c r="I26" s="2810"/>
      <c r="J26" s="2813"/>
      <c r="K26" s="2808"/>
      <c r="L26" s="2810"/>
      <c r="M26" s="2813"/>
      <c r="N26" s="2819"/>
      <c r="O26" s="2819"/>
    </row>
    <row r="27" spans="1:15" ht="15.75">
      <c r="A27" s="2799"/>
      <c r="B27" s="1552" t="s">
        <v>20148</v>
      </c>
      <c r="C27" s="1545" t="s">
        <v>20106</v>
      </c>
      <c r="D27" s="1679" t="s">
        <v>20149</v>
      </c>
      <c r="E27" s="1547" t="s">
        <v>2064</v>
      </c>
      <c r="F27" s="1545"/>
      <c r="G27" s="1548" t="s">
        <v>2064</v>
      </c>
      <c r="H27" s="2808"/>
      <c r="I27" s="2810"/>
      <c r="J27" s="2813"/>
      <c r="K27" s="2808"/>
      <c r="L27" s="2810"/>
      <c r="M27" s="2813"/>
      <c r="N27" s="2819"/>
      <c r="O27" s="2819"/>
    </row>
    <row r="28" spans="1:15" ht="15.75">
      <c r="A28" s="2799"/>
      <c r="B28" s="1552" t="s">
        <v>20029</v>
      </c>
      <c r="C28" s="1545" t="s">
        <v>1447</v>
      </c>
      <c r="D28" s="1679" t="s">
        <v>20150</v>
      </c>
      <c r="E28" s="1547" t="s">
        <v>2064</v>
      </c>
      <c r="F28" s="1545"/>
      <c r="G28" s="1548" t="s">
        <v>2064</v>
      </c>
      <c r="H28" s="2808"/>
      <c r="I28" s="2810"/>
      <c r="J28" s="2813"/>
      <c r="K28" s="2808"/>
      <c r="L28" s="2810"/>
      <c r="M28" s="2813"/>
      <c r="N28" s="2819"/>
      <c r="O28" s="2819"/>
    </row>
    <row r="29" spans="1:15" ht="15.75">
      <c r="A29" s="2799"/>
      <c r="B29" s="1552" t="s">
        <v>20151</v>
      </c>
      <c r="C29" s="1545" t="s">
        <v>1447</v>
      </c>
      <c r="D29" s="1679" t="s">
        <v>20152</v>
      </c>
      <c r="E29" s="1547" t="s">
        <v>2064</v>
      </c>
      <c r="F29" s="1545"/>
      <c r="G29" s="1548" t="s">
        <v>2064</v>
      </c>
      <c r="H29" s="2808"/>
      <c r="I29" s="2810"/>
      <c r="J29" s="2813"/>
      <c r="K29" s="2808"/>
      <c r="L29" s="2810"/>
      <c r="M29" s="2813"/>
      <c r="N29" s="2819"/>
      <c r="O29" s="2819"/>
    </row>
    <row r="30" spans="1:15" ht="15.75">
      <c r="A30" s="2799"/>
      <c r="B30" s="1552" t="s">
        <v>20153</v>
      </c>
      <c r="C30" s="1545" t="s">
        <v>1447</v>
      </c>
      <c r="D30" s="1679" t="s">
        <v>20154</v>
      </c>
      <c r="E30" s="1547" t="s">
        <v>2064</v>
      </c>
      <c r="F30" s="1545"/>
      <c r="G30" s="1548" t="s">
        <v>2064</v>
      </c>
      <c r="H30" s="2808"/>
      <c r="I30" s="2810"/>
      <c r="J30" s="2813"/>
      <c r="K30" s="2808"/>
      <c r="L30" s="2810"/>
      <c r="M30" s="2813"/>
      <c r="N30" s="2819"/>
      <c r="O30" s="2819"/>
    </row>
    <row r="31" spans="1:15" ht="15.75">
      <c r="A31" s="2799"/>
      <c r="B31" s="1552" t="s">
        <v>20155</v>
      </c>
      <c r="C31" s="1545" t="s">
        <v>20139</v>
      </c>
      <c r="D31" s="1679" t="s">
        <v>20156</v>
      </c>
      <c r="E31" s="1547" t="s">
        <v>2064</v>
      </c>
      <c r="F31" s="1545"/>
      <c r="G31" s="1548" t="s">
        <v>2064</v>
      </c>
      <c r="H31" s="2808"/>
      <c r="I31" s="2810"/>
      <c r="J31" s="2813"/>
      <c r="K31" s="2808"/>
      <c r="L31" s="2810"/>
      <c r="M31" s="2813"/>
      <c r="N31" s="2819"/>
      <c r="O31" s="2819"/>
    </row>
    <row r="32" spans="1:15" ht="15.75">
      <c r="A32" s="2799"/>
      <c r="B32" s="1571" t="s">
        <v>20157</v>
      </c>
      <c r="C32" s="1545" t="s">
        <v>1447</v>
      </c>
      <c r="D32" s="1680" t="s">
        <v>20158</v>
      </c>
      <c r="E32" s="1547" t="s">
        <v>2064</v>
      </c>
      <c r="F32" s="1545"/>
      <c r="G32" s="1580"/>
      <c r="H32" s="2808"/>
      <c r="I32" s="2810"/>
      <c r="J32" s="2813"/>
      <c r="K32" s="2808"/>
      <c r="L32" s="2810"/>
      <c r="M32" s="2813"/>
      <c r="N32" s="2819"/>
      <c r="O32" s="2819"/>
    </row>
    <row r="33" spans="1:15" ht="15.75">
      <c r="A33" s="2799"/>
      <c r="B33" s="1552" t="s">
        <v>20159</v>
      </c>
      <c r="C33" s="1545" t="s">
        <v>20160</v>
      </c>
      <c r="D33" s="1679" t="s">
        <v>20161</v>
      </c>
      <c r="E33" s="1547" t="s">
        <v>2064</v>
      </c>
      <c r="F33" s="1545"/>
      <c r="G33" s="1580"/>
      <c r="H33" s="2808"/>
      <c r="I33" s="2810"/>
      <c r="J33" s="2813"/>
      <c r="K33" s="2808"/>
      <c r="L33" s="2810"/>
      <c r="M33" s="2813"/>
      <c r="N33" s="2819"/>
      <c r="O33" s="2819"/>
    </row>
    <row r="34" spans="1:15" ht="16.5" thickBot="1">
      <c r="A34" s="2800"/>
      <c r="B34" s="1610" t="s">
        <v>20162</v>
      </c>
      <c r="C34" s="1614" t="s">
        <v>20160</v>
      </c>
      <c r="D34" s="1681" t="s">
        <v>20163</v>
      </c>
      <c r="E34" s="1682" t="s">
        <v>2064</v>
      </c>
      <c r="F34" s="1614"/>
      <c r="G34" s="1683" t="s">
        <v>2064</v>
      </c>
      <c r="H34" s="2809"/>
      <c r="I34" s="2811"/>
      <c r="J34" s="2814"/>
      <c r="K34" s="2809"/>
      <c r="L34" s="2811"/>
      <c r="M34" s="2814"/>
      <c r="N34" s="2820"/>
      <c r="O34" s="2820"/>
    </row>
    <row r="35" spans="1:15" ht="15.75" thickBot="1">
      <c r="A35" s="1684"/>
      <c r="B35" s="2683" t="s">
        <v>20128</v>
      </c>
      <c r="C35" s="2774"/>
      <c r="D35" s="2775"/>
      <c r="E35" s="1685" t="s">
        <v>20101</v>
      </c>
      <c r="F35" s="1685"/>
      <c r="G35" s="1685" t="s">
        <v>20082</v>
      </c>
      <c r="H35" s="2738" t="s">
        <v>20103</v>
      </c>
      <c r="I35" s="2739"/>
      <c r="J35" s="2740"/>
      <c r="K35" s="2738" t="s">
        <v>20103</v>
      </c>
      <c r="L35" s="2739"/>
      <c r="M35" s="2740"/>
      <c r="N35" s="1686" t="s">
        <v>1413</v>
      </c>
      <c r="O35" s="1643" t="s">
        <v>19808</v>
      </c>
    </row>
    <row r="36" spans="1:15" ht="15.75">
      <c r="A36" s="2801">
        <v>3</v>
      </c>
      <c r="B36" s="1565" t="s">
        <v>20141</v>
      </c>
      <c r="C36" s="1687" t="s">
        <v>1454</v>
      </c>
      <c r="D36" s="1688" t="s">
        <v>20164</v>
      </c>
      <c r="E36" s="1544" t="s">
        <v>2064</v>
      </c>
      <c r="F36" s="1544"/>
      <c r="G36" s="1544" t="s">
        <v>2064</v>
      </c>
      <c r="H36" s="2646"/>
      <c r="I36" s="2796"/>
      <c r="J36" s="2803"/>
      <c r="K36" s="2646"/>
      <c r="L36" s="2796"/>
      <c r="M36" s="2803"/>
      <c r="N36" s="2600"/>
      <c r="O36" s="2793"/>
    </row>
    <row r="37" spans="1:15">
      <c r="A37" s="2603"/>
      <c r="B37" s="1549"/>
      <c r="C37" s="1561"/>
      <c r="D37" s="1546"/>
      <c r="E37" s="1545"/>
      <c r="F37" s="1545"/>
      <c r="G37" s="1545"/>
      <c r="H37" s="2789"/>
      <c r="I37" s="2797"/>
      <c r="J37" s="2804"/>
      <c r="K37" s="2789"/>
      <c r="L37" s="2797"/>
      <c r="M37" s="2804"/>
      <c r="N37" s="2785"/>
      <c r="O37" s="2794"/>
    </row>
    <row r="38" spans="1:15">
      <c r="A38" s="2603"/>
      <c r="B38" s="1549"/>
      <c r="C38" s="1561"/>
      <c r="D38" s="1546"/>
      <c r="E38" s="1545"/>
      <c r="F38" s="1545"/>
      <c r="G38" s="1545"/>
      <c r="H38" s="2789"/>
      <c r="I38" s="2797"/>
      <c r="J38" s="2804"/>
      <c r="K38" s="2789"/>
      <c r="L38" s="2797"/>
      <c r="M38" s="2804"/>
      <c r="N38" s="2785"/>
      <c r="O38" s="2794"/>
    </row>
    <row r="39" spans="1:15" ht="15.75" thickBot="1">
      <c r="A39" s="2604"/>
      <c r="B39" s="1549"/>
      <c r="C39" s="1561"/>
      <c r="D39" s="1546"/>
      <c r="E39" s="1545"/>
      <c r="F39" s="1545"/>
      <c r="G39" s="1545"/>
      <c r="H39" s="2802"/>
      <c r="I39" s="2798"/>
      <c r="J39" s="2805"/>
      <c r="K39" s="2802"/>
      <c r="L39" s="2798"/>
      <c r="M39" s="2805"/>
      <c r="N39" s="2792"/>
      <c r="O39" s="2795"/>
    </row>
    <row r="40" spans="1:15" ht="15.75" thickBot="1">
      <c r="A40" s="1574"/>
      <c r="B40" s="2683" t="s">
        <v>20128</v>
      </c>
      <c r="C40" s="2774"/>
      <c r="D40" s="2775"/>
      <c r="E40" s="1674" t="s">
        <v>20101</v>
      </c>
      <c r="F40" s="1674"/>
      <c r="G40" s="1674" t="s">
        <v>20082</v>
      </c>
      <c r="H40" s="2736" t="s">
        <v>20103</v>
      </c>
      <c r="I40" s="2737"/>
      <c r="J40" s="2788"/>
      <c r="K40" s="2736" t="s">
        <v>20104</v>
      </c>
      <c r="L40" s="2737"/>
      <c r="M40" s="2788"/>
      <c r="N40" s="1686" t="s">
        <v>1413</v>
      </c>
      <c r="O40" s="1676" t="s">
        <v>19808</v>
      </c>
    </row>
    <row r="41" spans="1:15">
      <c r="A41" s="2790">
        <v>4</v>
      </c>
      <c r="B41" s="1514"/>
      <c r="C41" s="1514"/>
      <c r="D41" s="1514"/>
      <c r="E41" s="1514"/>
      <c r="F41" s="1514"/>
      <c r="G41" s="1514"/>
      <c r="H41" s="2791">
        <v>76</v>
      </c>
      <c r="I41" s="2789">
        <v>72</v>
      </c>
      <c r="J41" s="2784">
        <v>68</v>
      </c>
      <c r="K41" s="2791"/>
      <c r="L41" s="2789"/>
      <c r="M41" s="2784"/>
      <c r="N41" s="2600">
        <v>48</v>
      </c>
      <c r="O41" s="2770">
        <v>3.5</v>
      </c>
    </row>
    <row r="42" spans="1:15" ht="15.75" thickBot="1">
      <c r="A42" s="2790"/>
      <c r="B42" s="1514"/>
      <c r="C42" s="1514"/>
      <c r="D42" s="1514"/>
      <c r="E42" s="1514"/>
      <c r="F42" s="1514"/>
      <c r="G42" s="1514"/>
      <c r="H42" s="2791"/>
      <c r="I42" s="2789"/>
      <c r="J42" s="2784"/>
      <c r="K42" s="2791"/>
      <c r="L42" s="2789"/>
      <c r="M42" s="2784"/>
      <c r="N42" s="2785"/>
      <c r="O42" s="2786"/>
    </row>
    <row r="43" spans="1:15" ht="15.75">
      <c r="A43" s="2790"/>
      <c r="B43" s="1540" t="s">
        <v>20165</v>
      </c>
      <c r="C43" s="1587" t="s">
        <v>19980</v>
      </c>
      <c r="D43" s="1689" t="s">
        <v>20166</v>
      </c>
      <c r="E43" s="1544" t="s">
        <v>2064</v>
      </c>
      <c r="F43" s="1541"/>
      <c r="G43" s="1690"/>
      <c r="H43" s="2791"/>
      <c r="I43" s="2789"/>
      <c r="J43" s="2784"/>
      <c r="K43" s="2791"/>
      <c r="L43" s="2789"/>
      <c r="M43" s="2784"/>
      <c r="N43" s="2785"/>
      <c r="O43" s="2786"/>
    </row>
    <row r="44" spans="1:15" ht="15.75">
      <c r="A44" s="2790"/>
      <c r="B44" s="1549" t="s">
        <v>20167</v>
      </c>
      <c r="C44" s="1561" t="s">
        <v>19980</v>
      </c>
      <c r="D44" s="1671" t="s">
        <v>20168</v>
      </c>
      <c r="E44" s="1547" t="s">
        <v>2064</v>
      </c>
      <c r="F44" s="1580"/>
      <c r="G44" s="1592" t="s">
        <v>2064</v>
      </c>
      <c r="H44" s="2791"/>
      <c r="I44" s="2789"/>
      <c r="J44" s="2784"/>
      <c r="K44" s="2791"/>
      <c r="L44" s="2789"/>
      <c r="M44" s="2784"/>
      <c r="N44" s="2785"/>
      <c r="O44" s="2786"/>
    </row>
    <row r="45" spans="1:15" ht="15.75">
      <c r="A45" s="2790"/>
      <c r="B45" s="1549" t="s">
        <v>20169</v>
      </c>
      <c r="C45" s="1561" t="s">
        <v>19980</v>
      </c>
      <c r="D45" s="1671" t="s">
        <v>20170</v>
      </c>
      <c r="E45" s="1547" t="s">
        <v>2064</v>
      </c>
      <c r="F45" s="1580"/>
      <c r="G45" s="1592" t="s">
        <v>2064</v>
      </c>
      <c r="H45" s="2791"/>
      <c r="I45" s="2789"/>
      <c r="J45" s="2784"/>
      <c r="K45" s="2791"/>
      <c r="L45" s="2789"/>
      <c r="M45" s="2784"/>
      <c r="N45" s="2785"/>
      <c r="O45" s="2786"/>
    </row>
    <row r="46" spans="1:15" ht="15.75">
      <c r="A46" s="2790"/>
      <c r="B46" s="1549" t="s">
        <v>20171</v>
      </c>
      <c r="C46" s="1561" t="s">
        <v>19980</v>
      </c>
      <c r="D46" s="1671" t="s">
        <v>20172</v>
      </c>
      <c r="E46" s="1547" t="s">
        <v>2064</v>
      </c>
      <c r="F46" s="1545"/>
      <c r="G46" s="1592" t="s">
        <v>2064</v>
      </c>
      <c r="H46" s="2791"/>
      <c r="I46" s="2789"/>
      <c r="J46" s="2784"/>
      <c r="K46" s="2791"/>
      <c r="L46" s="2789"/>
      <c r="M46" s="2784"/>
      <c r="N46" s="2785"/>
      <c r="O46" s="2786"/>
    </row>
    <row r="47" spans="1:15" ht="15.75">
      <c r="A47" s="2790"/>
      <c r="B47" s="1549" t="s">
        <v>20173</v>
      </c>
      <c r="C47" s="1561" t="s">
        <v>19980</v>
      </c>
      <c r="D47" s="1671" t="s">
        <v>20174</v>
      </c>
      <c r="E47" s="1547" t="s">
        <v>2064</v>
      </c>
      <c r="F47" s="1545"/>
      <c r="G47" s="1592" t="s">
        <v>2064</v>
      </c>
      <c r="H47" s="2791"/>
      <c r="I47" s="2789"/>
      <c r="J47" s="2784"/>
      <c r="K47" s="2791"/>
      <c r="L47" s="2789"/>
      <c r="M47" s="2784"/>
      <c r="N47" s="2785"/>
      <c r="O47" s="2786"/>
    </row>
    <row r="48" spans="1:15" ht="15.75">
      <c r="A48" s="2790"/>
      <c r="B48" s="1549" t="s">
        <v>20175</v>
      </c>
      <c r="C48" s="1561" t="s">
        <v>19980</v>
      </c>
      <c r="D48" s="1671" t="s">
        <v>20176</v>
      </c>
      <c r="E48" s="1547" t="s">
        <v>2064</v>
      </c>
      <c r="F48" s="1545"/>
      <c r="G48" s="1592" t="s">
        <v>2064</v>
      </c>
      <c r="H48" s="2791"/>
      <c r="I48" s="2789"/>
      <c r="J48" s="2784"/>
      <c r="K48" s="2791"/>
      <c r="L48" s="2789"/>
      <c r="M48" s="2784"/>
      <c r="N48" s="2785"/>
      <c r="O48" s="2786"/>
    </row>
    <row r="49" spans="1:15" ht="15.75">
      <c r="A49" s="2790"/>
      <c r="B49" s="1549" t="s">
        <v>20177</v>
      </c>
      <c r="C49" s="1561" t="s">
        <v>20178</v>
      </c>
      <c r="D49" s="1671" t="s">
        <v>20179</v>
      </c>
      <c r="E49" s="1547" t="s">
        <v>2064</v>
      </c>
      <c r="F49" s="1545"/>
      <c r="G49" s="1691"/>
      <c r="H49" s="2791"/>
      <c r="I49" s="2789"/>
      <c r="J49" s="2784"/>
      <c r="K49" s="2791"/>
      <c r="L49" s="2789"/>
      <c r="M49" s="2784"/>
      <c r="N49" s="2785"/>
      <c r="O49" s="2786"/>
    </row>
    <row r="50" spans="1:15" ht="16.5" thickBot="1">
      <c r="A50" s="2790"/>
      <c r="B50" s="1606" t="s">
        <v>20180</v>
      </c>
      <c r="C50" s="1692" t="s">
        <v>19980</v>
      </c>
      <c r="D50" s="1693" t="s">
        <v>20181</v>
      </c>
      <c r="E50" s="1609" t="s">
        <v>2064</v>
      </c>
      <c r="F50" s="1694"/>
      <c r="G50" s="1695"/>
      <c r="H50" s="2791"/>
      <c r="I50" s="2789"/>
      <c r="J50" s="2784"/>
      <c r="K50" s="2791"/>
      <c r="L50" s="2789"/>
      <c r="M50" s="2784"/>
      <c r="N50" s="2785"/>
      <c r="O50" s="2786"/>
    </row>
    <row r="51" spans="1:15">
      <c r="A51" s="2790"/>
      <c r="B51" s="1565"/>
      <c r="C51" s="1566"/>
      <c r="D51" s="1696"/>
      <c r="E51" s="1566"/>
      <c r="F51" s="1566"/>
      <c r="G51" s="1566"/>
      <c r="H51" s="2715"/>
      <c r="I51" s="2647"/>
      <c r="J51" s="2627"/>
      <c r="K51" s="2715"/>
      <c r="L51" s="2647"/>
      <c r="M51" s="2627"/>
      <c r="N51" s="2785"/>
      <c r="O51" s="2786"/>
    </row>
    <row r="52" spans="1:15">
      <c r="A52" s="2790"/>
      <c r="B52" s="1549"/>
      <c r="C52" s="1545"/>
      <c r="D52" s="1546"/>
      <c r="E52" s="1545"/>
      <c r="F52" s="1545"/>
      <c r="G52" s="1545"/>
      <c r="H52" s="2715"/>
      <c r="I52" s="2647"/>
      <c r="J52" s="2627"/>
      <c r="K52" s="2715"/>
      <c r="L52" s="2647"/>
      <c r="M52" s="2627"/>
      <c r="N52" s="2785"/>
      <c r="O52" s="2786"/>
    </row>
    <row r="53" spans="1:15" ht="15.75" thickBot="1">
      <c r="A53" s="2781"/>
      <c r="B53" s="1569"/>
      <c r="C53" s="1570"/>
      <c r="D53" s="1697"/>
      <c r="E53" s="1570"/>
      <c r="F53" s="1570"/>
      <c r="G53" s="1570"/>
      <c r="H53" s="2716"/>
      <c r="I53" s="2648"/>
      <c r="J53" s="2628"/>
      <c r="K53" s="2716"/>
      <c r="L53" s="2648"/>
      <c r="M53" s="2628"/>
      <c r="N53" s="2630"/>
      <c r="O53" s="2787"/>
    </row>
    <row r="54" spans="1:15" ht="15.75" thickBot="1">
      <c r="A54" s="1574"/>
      <c r="B54" s="2683" t="s">
        <v>20128</v>
      </c>
      <c r="C54" s="2774"/>
      <c r="D54" s="2775"/>
      <c r="E54" s="1576" t="s">
        <v>20101</v>
      </c>
      <c r="F54" s="1674" t="s">
        <v>20102</v>
      </c>
      <c r="G54" s="1674" t="s">
        <v>20082</v>
      </c>
      <c r="H54" s="2736" t="s">
        <v>20103</v>
      </c>
      <c r="I54" s="2737"/>
      <c r="J54" s="2788"/>
      <c r="K54" s="2736" t="s">
        <v>20104</v>
      </c>
      <c r="L54" s="2737"/>
      <c r="M54" s="2788"/>
      <c r="N54" s="1675" t="s">
        <v>1413</v>
      </c>
      <c r="O54" s="1676" t="s">
        <v>19808</v>
      </c>
    </row>
    <row r="55" spans="1:15" ht="15.75">
      <c r="A55" s="2779">
        <v>5</v>
      </c>
      <c r="B55" s="1698" t="s">
        <v>20182</v>
      </c>
      <c r="C55" s="1541" t="s">
        <v>20183</v>
      </c>
      <c r="D55" s="1699" t="s">
        <v>20184</v>
      </c>
      <c r="E55" s="1544" t="s">
        <v>2064</v>
      </c>
      <c r="F55" s="1700"/>
      <c r="G55" s="1690"/>
      <c r="H55" s="2668">
        <v>90</v>
      </c>
      <c r="I55" s="2646">
        <v>85</v>
      </c>
      <c r="J55" s="2768">
        <v>81</v>
      </c>
      <c r="K55" s="2668"/>
      <c r="L55" s="2646"/>
      <c r="M55" s="2768"/>
      <c r="N55" s="2600">
        <v>69</v>
      </c>
      <c r="O55" s="2770">
        <v>5.5</v>
      </c>
    </row>
    <row r="56" spans="1:15" ht="16.5" thickBot="1">
      <c r="A56" s="2780"/>
      <c r="B56" s="1606" t="s">
        <v>20185</v>
      </c>
      <c r="C56" s="1607" t="s">
        <v>19980</v>
      </c>
      <c r="D56" s="1701" t="s">
        <v>20186</v>
      </c>
      <c r="E56" s="1547" t="s">
        <v>2064</v>
      </c>
      <c r="F56" s="1580"/>
      <c r="G56" s="1691"/>
      <c r="H56" s="2783"/>
      <c r="I56" s="2778"/>
      <c r="J56" s="2769"/>
      <c r="K56" s="2783"/>
      <c r="L56" s="2778"/>
      <c r="M56" s="2769"/>
      <c r="N56" s="2629"/>
      <c r="O56" s="2771"/>
    </row>
    <row r="57" spans="1:15" ht="15.75" thickBot="1">
      <c r="A57" s="2781"/>
      <c r="B57" s="2683" t="s">
        <v>20187</v>
      </c>
      <c r="C57" s="2774"/>
      <c r="D57" s="2775"/>
      <c r="E57" s="1576" t="s">
        <v>20101</v>
      </c>
      <c r="F57" s="1674" t="s">
        <v>20102</v>
      </c>
      <c r="G57" s="1674" t="s">
        <v>20082</v>
      </c>
      <c r="H57" s="2663">
        <f>H55/4.1*3.05</f>
        <v>66.951219512195124</v>
      </c>
      <c r="I57" s="2663">
        <f>I55/4.1*3.05</f>
        <v>63.231707317073173</v>
      </c>
      <c r="J57" s="2666">
        <v>60</v>
      </c>
      <c r="K57" s="2663">
        <v>60</v>
      </c>
      <c r="L57" s="2663">
        <v>56</v>
      </c>
      <c r="M57" s="2663">
        <v>52</v>
      </c>
      <c r="N57" s="2629"/>
      <c r="O57" s="2772"/>
    </row>
    <row r="58" spans="1:15" ht="15.75">
      <c r="A58" s="2781"/>
      <c r="B58" s="1540" t="s">
        <v>20188</v>
      </c>
      <c r="C58" s="1587" t="s">
        <v>19980</v>
      </c>
      <c r="D58" s="1702" t="s">
        <v>20189</v>
      </c>
      <c r="E58" s="1553" t="s">
        <v>2064</v>
      </c>
      <c r="F58" s="1600" t="s">
        <v>2064</v>
      </c>
      <c r="G58" s="1703"/>
      <c r="H58" s="2474"/>
      <c r="I58" s="2474"/>
      <c r="J58" s="2469"/>
      <c r="K58" s="2474"/>
      <c r="L58" s="2474"/>
      <c r="M58" s="2474"/>
      <c r="N58" s="2629"/>
      <c r="O58" s="2772"/>
    </row>
    <row r="59" spans="1:15" ht="15.75">
      <c r="A59" s="2781"/>
      <c r="B59" s="1549" t="s">
        <v>20190</v>
      </c>
      <c r="C59" s="1545" t="s">
        <v>19980</v>
      </c>
      <c r="D59" s="1704" t="s">
        <v>20191</v>
      </c>
      <c r="E59" s="1553" t="s">
        <v>2064</v>
      </c>
      <c r="F59" s="1548" t="s">
        <v>2064</v>
      </c>
      <c r="G59" s="1703"/>
      <c r="H59" s="2474"/>
      <c r="I59" s="2474"/>
      <c r="J59" s="2469"/>
      <c r="K59" s="2474"/>
      <c r="L59" s="2474"/>
      <c r="M59" s="2474"/>
      <c r="N59" s="2629"/>
      <c r="O59" s="2772"/>
    </row>
    <row r="60" spans="1:15" ht="16.5" thickBot="1">
      <c r="A60" s="2782"/>
      <c r="B60" s="1606" t="s">
        <v>20192</v>
      </c>
      <c r="C60" s="1607" t="s">
        <v>1447</v>
      </c>
      <c r="D60" s="1701" t="s">
        <v>20193</v>
      </c>
      <c r="E60" s="1609" t="s">
        <v>2064</v>
      </c>
      <c r="F60" s="1694"/>
      <c r="G60" s="1695" t="s">
        <v>2064</v>
      </c>
      <c r="H60" s="2776"/>
      <c r="I60" s="2776"/>
      <c r="J60" s="2777"/>
      <c r="K60" s="2776"/>
      <c r="L60" s="2776"/>
      <c r="M60" s="2776"/>
      <c r="N60" s="2630"/>
      <c r="O60" s="2773"/>
    </row>
    <row r="61" spans="1:15" ht="18.75">
      <c r="A61" s="1632" t="s">
        <v>20194</v>
      </c>
      <c r="B61" s="1515"/>
      <c r="C61" s="1516"/>
      <c r="D61" s="1705" t="s">
        <v>20195</v>
      </c>
      <c r="E61" s="1515"/>
      <c r="F61" s="1515"/>
      <c r="G61" s="1515"/>
      <c r="H61" s="1514"/>
      <c r="I61" s="1514"/>
      <c r="J61" s="1514"/>
      <c r="K61" s="1514"/>
      <c r="L61" s="1514"/>
      <c r="M61" s="1514"/>
      <c r="N61" s="1514"/>
      <c r="O61" s="1518"/>
    </row>
    <row r="62" spans="1:15" ht="18.75">
      <c r="A62" s="1632"/>
      <c r="B62" s="1515"/>
      <c r="C62" s="1516"/>
      <c r="D62" s="1705" t="s">
        <v>20196</v>
      </c>
      <c r="E62" s="1515"/>
      <c r="F62" s="1515"/>
      <c r="G62" s="1515"/>
      <c r="H62" s="1514"/>
      <c r="I62" s="1514"/>
      <c r="J62" s="1514"/>
      <c r="K62" s="1514"/>
      <c r="L62" s="1514"/>
      <c r="M62" s="1514"/>
      <c r="N62" s="1514"/>
      <c r="O62" s="1518"/>
    </row>
    <row r="63" spans="1:15" ht="18" thickBot="1">
      <c r="A63" s="1623"/>
      <c r="B63" s="1515"/>
      <c r="C63" s="1514"/>
      <c r="D63" s="1514"/>
      <c r="E63" s="1515"/>
      <c r="F63" s="1515"/>
      <c r="G63" s="1515"/>
      <c r="H63" s="1514"/>
      <c r="I63" s="1514"/>
      <c r="J63" s="1514"/>
      <c r="K63" s="1514"/>
      <c r="L63" s="1514"/>
      <c r="M63" s="1514"/>
      <c r="N63" s="1514"/>
      <c r="O63" s="1518"/>
    </row>
    <row r="64" spans="1:15" ht="15.75" thickBot="1">
      <c r="A64" s="1625"/>
      <c r="B64" s="2655" t="s">
        <v>20069</v>
      </c>
      <c r="C64" s="2766"/>
      <c r="D64" s="2766"/>
      <c r="E64" s="2766"/>
      <c r="F64" s="2766"/>
      <c r="G64" s="2766"/>
      <c r="H64" s="2766"/>
      <c r="I64" s="2766"/>
      <c r="J64" s="2766"/>
      <c r="K64" s="2766"/>
      <c r="L64" s="2766"/>
      <c r="M64" s="2766"/>
      <c r="N64" s="2767"/>
      <c r="O64" s="1518"/>
    </row>
    <row r="65" spans="1:15">
      <c r="A65" s="1625"/>
      <c r="B65" s="1515"/>
      <c r="C65" s="1516"/>
      <c r="D65" s="1514"/>
      <c r="E65" s="1515"/>
      <c r="F65" s="1515"/>
      <c r="G65" s="1515"/>
      <c r="H65" s="1514"/>
      <c r="I65" s="1514"/>
      <c r="J65" s="1514"/>
      <c r="K65" s="1514"/>
      <c r="L65" s="1514"/>
      <c r="M65" s="1514"/>
      <c r="N65" s="1514"/>
      <c r="O65" s="1518"/>
    </row>
    <row r="66" spans="1:15">
      <c r="A66" s="1706" t="s">
        <v>20197</v>
      </c>
      <c r="B66" s="1515"/>
      <c r="C66" s="1516"/>
      <c r="D66" s="1514"/>
      <c r="E66" s="1515"/>
      <c r="F66" s="1515"/>
      <c r="G66" s="1515"/>
      <c r="H66" s="1514"/>
      <c r="I66" s="1514"/>
      <c r="J66" s="1514"/>
      <c r="K66" s="1514"/>
      <c r="L66" s="1514"/>
      <c r="M66" s="1514"/>
      <c r="N66" s="1514"/>
      <c r="O66" s="1518"/>
    </row>
    <row r="67" spans="1:15" ht="17.25">
      <c r="A67" s="1514"/>
      <c r="B67" s="1632"/>
      <c r="C67" s="1516"/>
      <c r="D67" s="1514"/>
      <c r="E67" s="1515"/>
      <c r="F67" s="1515"/>
      <c r="G67" s="1515"/>
      <c r="H67" s="1514"/>
      <c r="I67" s="1514"/>
      <c r="J67" s="1514"/>
      <c r="K67" s="1514"/>
      <c r="L67" s="1514"/>
      <c r="M67" s="1514"/>
      <c r="N67" s="1514"/>
      <c r="O67" s="1518"/>
    </row>
    <row r="68" spans="1:15">
      <c r="A68" s="1514"/>
      <c r="B68" s="1707" t="s">
        <v>20198</v>
      </c>
      <c r="C68" s="1634"/>
      <c r="D68" s="1634"/>
      <c r="E68" s="1634"/>
      <c r="F68" s="1634"/>
      <c r="G68" s="1634"/>
      <c r="H68" s="1634"/>
      <c r="I68" s="1634"/>
      <c r="J68" s="1634"/>
      <c r="K68" s="1634"/>
      <c r="L68" s="1634"/>
      <c r="M68" s="1634"/>
      <c r="N68" s="1634"/>
      <c r="O68" s="1518"/>
    </row>
  </sheetData>
  <mergeCells count="79">
    <mergeCell ref="C1:C2"/>
    <mergeCell ref="E1:G1"/>
    <mergeCell ref="H1:J1"/>
    <mergeCell ref="K1:M1"/>
    <mergeCell ref="H2:J2"/>
    <mergeCell ref="K2:M2"/>
    <mergeCell ref="N3:N4"/>
    <mergeCell ref="O3:O4"/>
    <mergeCell ref="A5:A16"/>
    <mergeCell ref="H5:H16"/>
    <mergeCell ref="I5:I16"/>
    <mergeCell ref="J5:J16"/>
    <mergeCell ref="K5:K16"/>
    <mergeCell ref="L5:L16"/>
    <mergeCell ref="M5:M16"/>
    <mergeCell ref="N5:N16"/>
    <mergeCell ref="B3:D4"/>
    <mergeCell ref="E3:E4"/>
    <mergeCell ref="F3:F4"/>
    <mergeCell ref="G3:G4"/>
    <mergeCell ref="H3:J3"/>
    <mergeCell ref="K3:M3"/>
    <mergeCell ref="O5:O16"/>
    <mergeCell ref="B17:D17"/>
    <mergeCell ref="H17:J17"/>
    <mergeCell ref="K17:M17"/>
    <mergeCell ref="H18:H34"/>
    <mergeCell ref="I18:I34"/>
    <mergeCell ref="J18:J34"/>
    <mergeCell ref="K18:K34"/>
    <mergeCell ref="L18:L34"/>
    <mergeCell ref="M18:M34"/>
    <mergeCell ref="N18:N34"/>
    <mergeCell ref="O18:O34"/>
    <mergeCell ref="A19:A34"/>
    <mergeCell ref="B35:D35"/>
    <mergeCell ref="H35:J35"/>
    <mergeCell ref="K35:M35"/>
    <mergeCell ref="A36:A39"/>
    <mergeCell ref="H36:H39"/>
    <mergeCell ref="I36:I39"/>
    <mergeCell ref="J36:J39"/>
    <mergeCell ref="K36:K39"/>
    <mergeCell ref="M36:M39"/>
    <mergeCell ref="N36:N39"/>
    <mergeCell ref="O36:O39"/>
    <mergeCell ref="B40:D40"/>
    <mergeCell ref="H40:J40"/>
    <mergeCell ref="K40:M40"/>
    <mergeCell ref="L36:L39"/>
    <mergeCell ref="A41:A53"/>
    <mergeCell ref="H41:H53"/>
    <mergeCell ref="I41:I53"/>
    <mergeCell ref="J41:J53"/>
    <mergeCell ref="K41:K53"/>
    <mergeCell ref="M41:M53"/>
    <mergeCell ref="N41:N53"/>
    <mergeCell ref="O41:O53"/>
    <mergeCell ref="B54:D54"/>
    <mergeCell ref="H54:J54"/>
    <mergeCell ref="K54:M54"/>
    <mergeCell ref="L41:L53"/>
    <mergeCell ref="A55:A60"/>
    <mergeCell ref="H55:H56"/>
    <mergeCell ref="I55:I56"/>
    <mergeCell ref="J55:J56"/>
    <mergeCell ref="K55:K56"/>
    <mergeCell ref="B64:N64"/>
    <mergeCell ref="M55:M56"/>
    <mergeCell ref="N55:N60"/>
    <mergeCell ref="O55:O60"/>
    <mergeCell ref="B57:D57"/>
    <mergeCell ref="H57:H60"/>
    <mergeCell ref="I57:I60"/>
    <mergeCell ref="J57:J60"/>
    <mergeCell ref="K57:K60"/>
    <mergeCell ref="L57:L60"/>
    <mergeCell ref="M57:M60"/>
    <mergeCell ref="L55:L56"/>
  </mergeCells>
  <hyperlinks>
    <hyperlink ref="Q5" location="'столешница(P)'!A1" display="Столешница(P)"/>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N187"/>
  <sheetViews>
    <sheetView workbookViewId="0">
      <selection sqref="A1:J1"/>
    </sheetView>
  </sheetViews>
  <sheetFormatPr defaultRowHeight="15"/>
  <cols>
    <col min="2" max="2" width="13.5703125" customWidth="1"/>
    <col min="3" max="3" width="28.5703125" customWidth="1"/>
    <col min="4" max="4" width="21.5703125" customWidth="1"/>
    <col min="5" max="5" width="12.85546875" customWidth="1"/>
  </cols>
  <sheetData>
    <row r="1" spans="1:14" ht="19.5" thickBot="1">
      <c r="A1" s="2864" t="s">
        <v>20199</v>
      </c>
      <c r="B1" s="2864"/>
      <c r="C1" s="2864"/>
      <c r="D1" s="2864"/>
      <c r="E1" s="2864"/>
      <c r="F1" s="2864"/>
      <c r="G1" s="2864"/>
      <c r="H1" s="2864"/>
      <c r="I1" s="2864"/>
      <c r="J1" s="2864"/>
      <c r="L1" s="2983" t="s">
        <v>20385</v>
      </c>
      <c r="M1" s="2983"/>
      <c r="N1" s="2983"/>
    </row>
    <row r="2" spans="1:14" ht="18.75" thickBot="1">
      <c r="A2" s="1708"/>
      <c r="B2" s="1708"/>
      <c r="C2" s="1708"/>
      <c r="D2" s="2865" t="s">
        <v>20200</v>
      </c>
      <c r="E2" s="2866"/>
      <c r="F2" s="2866"/>
      <c r="G2" s="2866"/>
      <c r="H2" s="2866"/>
      <c r="I2" s="2867"/>
      <c r="J2" s="1709">
        <v>5</v>
      </c>
    </row>
    <row r="3" spans="1:14" ht="18.75" thickBot="1">
      <c r="A3" s="1708"/>
      <c r="B3" s="1708"/>
      <c r="C3" s="1708"/>
      <c r="D3" s="2868" t="s">
        <v>20201</v>
      </c>
      <c r="E3" s="2869"/>
      <c r="F3" s="2869"/>
      <c r="G3" s="2869"/>
      <c r="H3" s="2869"/>
      <c r="I3" s="2869"/>
      <c r="J3" s="2870"/>
      <c r="L3" s="1919" t="s">
        <v>20417</v>
      </c>
    </row>
    <row r="4" spans="1:14" ht="18.75" thickBot="1">
      <c r="A4" s="1708"/>
      <c r="B4" s="1708"/>
      <c r="C4" s="1708"/>
      <c r="D4" s="1710"/>
      <c r="E4" s="1710"/>
      <c r="F4" s="1710"/>
      <c r="G4" s="1710"/>
      <c r="H4" s="1710"/>
      <c r="I4" s="1710"/>
      <c r="J4" s="1710"/>
    </row>
    <row r="5" spans="1:14" ht="24" customHeight="1" thickBot="1">
      <c r="A5" s="2871" t="s">
        <v>20202</v>
      </c>
      <c r="B5" s="2873" t="s">
        <v>1436</v>
      </c>
      <c r="C5" s="2873" t="s">
        <v>20203</v>
      </c>
      <c r="D5" s="2875" t="s">
        <v>20204</v>
      </c>
      <c r="E5" s="2877" t="s">
        <v>20205</v>
      </c>
      <c r="F5" s="2879" t="s">
        <v>20206</v>
      </c>
      <c r="G5" s="2881" t="s">
        <v>20207</v>
      </c>
      <c r="H5" s="2882"/>
      <c r="I5" s="2847" t="s">
        <v>20208</v>
      </c>
      <c r="J5" s="2848"/>
    </row>
    <row r="6" spans="1:14" ht="15.75" thickBot="1">
      <c r="A6" s="2872"/>
      <c r="B6" s="2874"/>
      <c r="C6" s="2874"/>
      <c r="D6" s="2876"/>
      <c r="E6" s="2878"/>
      <c r="F6" s="2880"/>
      <c r="G6" s="1711" t="s">
        <v>759</v>
      </c>
      <c r="H6" s="1712" t="s">
        <v>20209</v>
      </c>
      <c r="I6" s="1711" t="s">
        <v>759</v>
      </c>
      <c r="J6" s="1712" t="s">
        <v>20209</v>
      </c>
    </row>
    <row r="7" spans="1:14" ht="15.75" thickBot="1">
      <c r="A7" s="2849" t="s">
        <v>20210</v>
      </c>
      <c r="B7" s="2850"/>
      <c r="C7" s="2850"/>
      <c r="D7" s="2850"/>
      <c r="E7" s="2850"/>
      <c r="F7" s="2850"/>
      <c r="G7" s="2850"/>
      <c r="H7" s="2850"/>
      <c r="I7" s="2850"/>
      <c r="J7" s="2851"/>
    </row>
    <row r="8" spans="1:14">
      <c r="A8" s="2852">
        <v>1</v>
      </c>
      <c r="B8" s="1713" t="s">
        <v>20211</v>
      </c>
      <c r="C8" s="1714" t="s">
        <v>20212</v>
      </c>
      <c r="D8" s="1715" t="s">
        <v>20213</v>
      </c>
      <c r="E8" s="1716"/>
      <c r="F8" s="1717"/>
      <c r="G8" s="2855">
        <v>19.170000000000002</v>
      </c>
      <c r="H8" s="2858">
        <f>G8*4.1</f>
        <v>78.596999999999994</v>
      </c>
      <c r="I8" s="2861">
        <f>G8*(1-$J$2/100)</f>
        <v>18.211500000000001</v>
      </c>
      <c r="J8" s="2858">
        <f>I8*4.1</f>
        <v>74.667149999999992</v>
      </c>
    </row>
    <row r="9" spans="1:14">
      <c r="A9" s="2853"/>
      <c r="B9" s="1718" t="s">
        <v>20214</v>
      </c>
      <c r="C9" s="1719" t="s">
        <v>20215</v>
      </c>
      <c r="D9" s="1720" t="s">
        <v>20216</v>
      </c>
      <c r="E9" s="1721"/>
      <c r="F9" s="1722"/>
      <c r="G9" s="2856"/>
      <c r="H9" s="2859"/>
      <c r="I9" s="2862"/>
      <c r="J9" s="2859"/>
    </row>
    <row r="10" spans="1:14">
      <c r="A10" s="2853"/>
      <c r="B10" s="1718" t="s">
        <v>20217</v>
      </c>
      <c r="C10" s="1718" t="s">
        <v>20218</v>
      </c>
      <c r="D10" s="1723" t="s">
        <v>20219</v>
      </c>
      <c r="E10" s="1724"/>
      <c r="F10" s="1722"/>
      <c r="G10" s="2856"/>
      <c r="H10" s="2859"/>
      <c r="I10" s="2862"/>
      <c r="J10" s="2859"/>
    </row>
    <row r="11" spans="1:14">
      <c r="A11" s="2853"/>
      <c r="B11" s="1725" t="s">
        <v>20220</v>
      </c>
      <c r="C11" s="1725" t="s">
        <v>20221</v>
      </c>
      <c r="D11" s="1726" t="s">
        <v>20222</v>
      </c>
      <c r="E11" s="1724"/>
      <c r="F11" s="1722"/>
      <c r="G11" s="2856"/>
      <c r="H11" s="2859"/>
      <c r="I11" s="2862"/>
      <c r="J11" s="2859"/>
    </row>
    <row r="12" spans="1:14" ht="15.75" thickBot="1">
      <c r="A12" s="2854"/>
      <c r="B12" s="1727" t="s">
        <v>20223</v>
      </c>
      <c r="C12" s="1728" t="s">
        <v>20224</v>
      </c>
      <c r="D12" s="1729" t="s">
        <v>20225</v>
      </c>
      <c r="E12" s="1730"/>
      <c r="F12" s="1731"/>
      <c r="G12" s="2857"/>
      <c r="H12" s="2860"/>
      <c r="I12" s="2863"/>
      <c r="J12" s="2860"/>
    </row>
    <row r="13" spans="1:14">
      <c r="A13" s="2852">
        <v>2</v>
      </c>
      <c r="B13" s="1713" t="s">
        <v>20226</v>
      </c>
      <c r="C13" s="1732" t="s">
        <v>20227</v>
      </c>
      <c r="D13" s="1715" t="s">
        <v>20225</v>
      </c>
      <c r="E13" s="1716"/>
      <c r="F13" s="1733"/>
      <c r="G13" s="2855">
        <v>21.32</v>
      </c>
      <c r="H13" s="2858">
        <f>G13*4.1</f>
        <v>87.411999999999992</v>
      </c>
      <c r="I13" s="2861">
        <f>G13*(1-$J$2/100)</f>
        <v>20.253999999999998</v>
      </c>
      <c r="J13" s="2858">
        <f>I13*4.1</f>
        <v>83.041399999999982</v>
      </c>
    </row>
    <row r="14" spans="1:14">
      <c r="A14" s="2853"/>
      <c r="B14" s="1734" t="s">
        <v>20228</v>
      </c>
      <c r="C14" s="1735" t="s">
        <v>20229</v>
      </c>
      <c r="D14" s="1723" t="s">
        <v>20219</v>
      </c>
      <c r="E14" s="1724"/>
      <c r="F14" s="1722"/>
      <c r="G14" s="2856"/>
      <c r="H14" s="2859"/>
      <c r="I14" s="2862"/>
      <c r="J14" s="2859"/>
    </row>
    <row r="15" spans="1:14">
      <c r="A15" s="2853"/>
      <c r="B15" s="1734" t="s">
        <v>20230</v>
      </c>
      <c r="C15" s="1735" t="s">
        <v>20231</v>
      </c>
      <c r="D15" s="1720" t="s">
        <v>20216</v>
      </c>
      <c r="E15" s="1724"/>
      <c r="F15" s="1722"/>
      <c r="G15" s="2856"/>
      <c r="H15" s="2859"/>
      <c r="I15" s="2862"/>
      <c r="J15" s="2859"/>
    </row>
    <row r="16" spans="1:14">
      <c r="A16" s="2853"/>
      <c r="B16" s="1734" t="s">
        <v>20232</v>
      </c>
      <c r="C16" s="1735" t="s">
        <v>20233</v>
      </c>
      <c r="D16" s="1736" t="s">
        <v>20234</v>
      </c>
      <c r="E16" s="1724"/>
      <c r="F16" s="1722"/>
      <c r="G16" s="2856"/>
      <c r="H16" s="2859"/>
      <c r="I16" s="2862"/>
      <c r="J16" s="2859"/>
    </row>
    <row r="17" spans="1:10">
      <c r="A17" s="2853"/>
      <c r="B17" s="1737" t="s">
        <v>20235</v>
      </c>
      <c r="C17" s="1738" t="s">
        <v>20236</v>
      </c>
      <c r="D17" s="1739" t="s">
        <v>20237</v>
      </c>
      <c r="E17" s="1724"/>
      <c r="F17" s="1722"/>
      <c r="G17" s="2856"/>
      <c r="H17" s="2859"/>
      <c r="I17" s="2862"/>
      <c r="J17" s="2859"/>
    </row>
    <row r="18" spans="1:10">
      <c r="A18" s="2853"/>
      <c r="B18" s="1737" t="s">
        <v>20238</v>
      </c>
      <c r="C18" s="1738" t="s">
        <v>20239</v>
      </c>
      <c r="D18" s="1720" t="s">
        <v>20213</v>
      </c>
      <c r="E18" s="1740"/>
      <c r="F18" s="1722"/>
      <c r="G18" s="2856"/>
      <c r="H18" s="2859"/>
      <c r="I18" s="2862"/>
      <c r="J18" s="2859"/>
    </row>
    <row r="19" spans="1:10">
      <c r="A19" s="2853"/>
      <c r="B19" s="1718" t="s">
        <v>20240</v>
      </c>
      <c r="C19" s="1741" t="s">
        <v>20241</v>
      </c>
      <c r="D19" s="1720" t="s">
        <v>20216</v>
      </c>
      <c r="E19" s="1721"/>
      <c r="F19" s="1722"/>
      <c r="G19" s="2856"/>
      <c r="H19" s="2859"/>
      <c r="I19" s="2862"/>
      <c r="J19" s="2859"/>
    </row>
    <row r="20" spans="1:10">
      <c r="A20" s="2853"/>
      <c r="B20" s="1734" t="s">
        <v>20242</v>
      </c>
      <c r="C20" s="1742" t="s">
        <v>20243</v>
      </c>
      <c r="D20" s="1720" t="s">
        <v>20225</v>
      </c>
      <c r="E20" s="1724"/>
      <c r="F20" s="1722"/>
      <c r="G20" s="2856"/>
      <c r="H20" s="2859"/>
      <c r="I20" s="2862"/>
      <c r="J20" s="2859"/>
    </row>
    <row r="21" spans="1:10">
      <c r="A21" s="2853"/>
      <c r="B21" s="1734" t="s">
        <v>20244</v>
      </c>
      <c r="C21" s="1742" t="s">
        <v>20245</v>
      </c>
      <c r="D21" s="1720" t="s">
        <v>20213</v>
      </c>
      <c r="E21" s="1724"/>
      <c r="F21" s="1722"/>
      <c r="G21" s="2856"/>
      <c r="H21" s="2859"/>
      <c r="I21" s="2862"/>
      <c r="J21" s="2859"/>
    </row>
    <row r="22" spans="1:10">
      <c r="A22" s="2853"/>
      <c r="B22" s="1734" t="s">
        <v>20246</v>
      </c>
      <c r="C22" s="1735" t="s">
        <v>20247</v>
      </c>
      <c r="D22" s="1720" t="s">
        <v>20213</v>
      </c>
      <c r="E22" s="1724"/>
      <c r="F22" s="1722"/>
      <c r="G22" s="2856"/>
      <c r="H22" s="2859"/>
      <c r="I22" s="2862"/>
      <c r="J22" s="2859"/>
    </row>
    <row r="23" spans="1:10">
      <c r="A23" s="2853"/>
      <c r="B23" s="1734" t="s">
        <v>20248</v>
      </c>
      <c r="C23" s="1735" t="s">
        <v>20249</v>
      </c>
      <c r="D23" s="1720" t="s">
        <v>20216</v>
      </c>
      <c r="E23" s="1724"/>
      <c r="F23" s="1722"/>
      <c r="G23" s="2856"/>
      <c r="H23" s="2859"/>
      <c r="I23" s="2862"/>
      <c r="J23" s="2859"/>
    </row>
    <row r="24" spans="1:10">
      <c r="A24" s="2853"/>
      <c r="B24" s="1734" t="s">
        <v>1881</v>
      </c>
      <c r="C24" s="1735" t="s">
        <v>20250</v>
      </c>
      <c r="D24" s="1736" t="s">
        <v>20234</v>
      </c>
      <c r="E24" s="1743"/>
      <c r="F24" s="1722"/>
      <c r="G24" s="2856"/>
      <c r="H24" s="2859"/>
      <c r="I24" s="2862"/>
      <c r="J24" s="2859"/>
    </row>
    <row r="25" spans="1:10">
      <c r="A25" s="2853"/>
      <c r="B25" s="1734" t="s">
        <v>20251</v>
      </c>
      <c r="C25" s="1742" t="s">
        <v>20252</v>
      </c>
      <c r="D25" s="1739" t="s">
        <v>20237</v>
      </c>
      <c r="E25" s="1724"/>
      <c r="F25" s="1722"/>
      <c r="G25" s="2856"/>
      <c r="H25" s="2859"/>
      <c r="I25" s="2862"/>
      <c r="J25" s="2859"/>
    </row>
    <row r="26" spans="1:10">
      <c r="A26" s="2853"/>
      <c r="B26" s="1734" t="s">
        <v>20253</v>
      </c>
      <c r="C26" s="1735" t="s">
        <v>20254</v>
      </c>
      <c r="D26" s="1720" t="s">
        <v>20213</v>
      </c>
      <c r="E26" s="1724"/>
      <c r="F26" s="1722"/>
      <c r="G26" s="2856"/>
      <c r="H26" s="2859"/>
      <c r="I26" s="2862"/>
      <c r="J26" s="2859"/>
    </row>
    <row r="27" spans="1:10">
      <c r="A27" s="2853"/>
      <c r="B27" s="1734" t="s">
        <v>20255</v>
      </c>
      <c r="C27" s="1735" t="s">
        <v>20117</v>
      </c>
      <c r="D27" s="1720" t="s">
        <v>20213</v>
      </c>
      <c r="E27" s="1724"/>
      <c r="F27" s="1722"/>
      <c r="G27" s="2856"/>
      <c r="H27" s="2859"/>
      <c r="I27" s="2862"/>
      <c r="J27" s="2859"/>
    </row>
    <row r="28" spans="1:10">
      <c r="A28" s="2853"/>
      <c r="B28" s="1744" t="s">
        <v>20256</v>
      </c>
      <c r="C28" s="1745" t="s">
        <v>20257</v>
      </c>
      <c r="D28" s="1739" t="s">
        <v>20258</v>
      </c>
      <c r="E28" s="1724"/>
      <c r="F28" s="1722"/>
      <c r="G28" s="2856"/>
      <c r="H28" s="2859"/>
      <c r="I28" s="2862"/>
      <c r="J28" s="2859"/>
    </row>
    <row r="29" spans="1:10">
      <c r="A29" s="2853"/>
      <c r="B29" s="1744" t="s">
        <v>20259</v>
      </c>
      <c r="C29" s="1745" t="s">
        <v>20260</v>
      </c>
      <c r="D29" s="1720" t="s">
        <v>20213</v>
      </c>
      <c r="E29" s="1724"/>
      <c r="F29" s="1722"/>
      <c r="G29" s="2856"/>
      <c r="H29" s="2859"/>
      <c r="I29" s="2862"/>
      <c r="J29" s="2859"/>
    </row>
    <row r="30" spans="1:10">
      <c r="A30" s="2853"/>
      <c r="B30" s="1737" t="s">
        <v>1863</v>
      </c>
      <c r="C30" s="1738" t="s">
        <v>20261</v>
      </c>
      <c r="D30" s="1739" t="s">
        <v>20237</v>
      </c>
      <c r="E30" s="1724"/>
      <c r="F30" s="1722"/>
      <c r="G30" s="2856"/>
      <c r="H30" s="2859"/>
      <c r="I30" s="2862"/>
      <c r="J30" s="2859"/>
    </row>
    <row r="31" spans="1:10">
      <c r="A31" s="2853"/>
      <c r="B31" s="1737" t="s">
        <v>1866</v>
      </c>
      <c r="C31" s="1738" t="s">
        <v>20262</v>
      </c>
      <c r="D31" s="1720" t="s">
        <v>20213</v>
      </c>
      <c r="E31" s="1724"/>
      <c r="F31" s="1722"/>
      <c r="G31" s="2856"/>
      <c r="H31" s="2859"/>
      <c r="I31" s="2862"/>
      <c r="J31" s="2859"/>
    </row>
    <row r="32" spans="1:10">
      <c r="A32" s="2853"/>
      <c r="B32" s="1734" t="s">
        <v>20263</v>
      </c>
      <c r="C32" s="1742" t="s">
        <v>20264</v>
      </c>
      <c r="D32" s="1720" t="s">
        <v>20216</v>
      </c>
      <c r="E32" s="1724"/>
      <c r="F32" s="1722"/>
      <c r="G32" s="2856"/>
      <c r="H32" s="2859"/>
      <c r="I32" s="2862"/>
      <c r="J32" s="2859"/>
    </row>
    <row r="33" spans="1:10">
      <c r="A33" s="2853"/>
      <c r="B33" s="1734" t="s">
        <v>20265</v>
      </c>
      <c r="C33" s="1742" t="s">
        <v>20266</v>
      </c>
      <c r="D33" s="1739" t="s">
        <v>20237</v>
      </c>
      <c r="E33" s="1724"/>
      <c r="F33" s="1722"/>
      <c r="G33" s="2856"/>
      <c r="H33" s="2859"/>
      <c r="I33" s="2862"/>
      <c r="J33" s="2859"/>
    </row>
    <row r="34" spans="1:10">
      <c r="A34" s="2853"/>
      <c r="B34" s="1734" t="s">
        <v>20267</v>
      </c>
      <c r="C34" s="1742" t="s">
        <v>20268</v>
      </c>
      <c r="D34" s="1739" t="s">
        <v>20237</v>
      </c>
      <c r="E34" s="1724"/>
      <c r="F34" s="1722"/>
      <c r="G34" s="2856"/>
      <c r="H34" s="2859"/>
      <c r="I34" s="2862"/>
      <c r="J34" s="2859"/>
    </row>
    <row r="35" spans="1:10">
      <c r="A35" s="2853"/>
      <c r="B35" s="1734" t="s">
        <v>20269</v>
      </c>
      <c r="C35" s="1742" t="s">
        <v>20270</v>
      </c>
      <c r="D35" s="1739" t="s">
        <v>20237</v>
      </c>
      <c r="E35" s="1724"/>
      <c r="F35" s="1722"/>
      <c r="G35" s="2856"/>
      <c r="H35" s="2859"/>
      <c r="I35" s="2862"/>
      <c r="J35" s="2859"/>
    </row>
    <row r="36" spans="1:10">
      <c r="A36" s="2853"/>
      <c r="B36" s="1737" t="s">
        <v>20271</v>
      </c>
      <c r="C36" s="1738" t="s">
        <v>20272</v>
      </c>
      <c r="D36" s="1723" t="s">
        <v>20219</v>
      </c>
      <c r="E36" s="1724"/>
      <c r="F36" s="1722"/>
      <c r="G36" s="2856"/>
      <c r="H36" s="2859"/>
      <c r="I36" s="2862"/>
      <c r="J36" s="2859"/>
    </row>
    <row r="37" spans="1:10">
      <c r="A37" s="2853"/>
      <c r="B37" s="1734" t="s">
        <v>20273</v>
      </c>
      <c r="C37" s="1742" t="s">
        <v>20274</v>
      </c>
      <c r="D37" s="1720" t="s">
        <v>20225</v>
      </c>
      <c r="E37" s="1724"/>
      <c r="F37" s="1722"/>
      <c r="G37" s="2856"/>
      <c r="H37" s="2859"/>
      <c r="I37" s="2862"/>
      <c r="J37" s="2859"/>
    </row>
    <row r="38" spans="1:10">
      <c r="A38" s="2853"/>
      <c r="B38" s="1734" t="s">
        <v>20275</v>
      </c>
      <c r="C38" s="1742" t="s">
        <v>20276</v>
      </c>
      <c r="D38" s="1720" t="s">
        <v>20216</v>
      </c>
      <c r="E38" s="1746"/>
      <c r="F38" s="1722"/>
      <c r="G38" s="2856"/>
      <c r="H38" s="2859"/>
      <c r="I38" s="2862"/>
      <c r="J38" s="2859"/>
    </row>
    <row r="39" spans="1:10">
      <c r="A39" s="2853"/>
      <c r="B39" s="1718" t="s">
        <v>20277</v>
      </c>
      <c r="C39" s="1741" t="s">
        <v>20278</v>
      </c>
      <c r="D39" s="1739" t="s">
        <v>20258</v>
      </c>
      <c r="E39" s="1721"/>
      <c r="F39" s="1722"/>
      <c r="G39" s="2856"/>
      <c r="H39" s="2859"/>
      <c r="I39" s="2862"/>
      <c r="J39" s="2859"/>
    </row>
    <row r="40" spans="1:10">
      <c r="A40" s="2853"/>
      <c r="B40" s="1734" t="s">
        <v>20279</v>
      </c>
      <c r="C40" s="1735" t="s">
        <v>20280</v>
      </c>
      <c r="D40" s="1720" t="s">
        <v>20213</v>
      </c>
      <c r="E40" s="1721"/>
      <c r="F40" s="1722"/>
      <c r="G40" s="2856"/>
      <c r="H40" s="2859"/>
      <c r="I40" s="2862"/>
      <c r="J40" s="2859"/>
    </row>
    <row r="41" spans="1:10">
      <c r="A41" s="2853"/>
      <c r="B41" s="1734" t="s">
        <v>20281</v>
      </c>
      <c r="C41" s="1742" t="s">
        <v>20282</v>
      </c>
      <c r="D41" s="1720" t="s">
        <v>20216</v>
      </c>
      <c r="E41" s="1724"/>
      <c r="F41" s="1722"/>
      <c r="G41" s="2856"/>
      <c r="H41" s="2859"/>
      <c r="I41" s="2862"/>
      <c r="J41" s="2859"/>
    </row>
    <row r="42" spans="1:10">
      <c r="A42" s="2853"/>
      <c r="B42" s="1734" t="s">
        <v>20283</v>
      </c>
      <c r="C42" s="1735" t="s">
        <v>20284</v>
      </c>
      <c r="D42" s="1723" t="s">
        <v>20219</v>
      </c>
      <c r="E42" s="1724"/>
      <c r="F42" s="1722"/>
      <c r="G42" s="2856"/>
      <c r="H42" s="2859"/>
      <c r="I42" s="2862"/>
      <c r="J42" s="2859"/>
    </row>
    <row r="43" spans="1:10">
      <c r="A43" s="2853"/>
      <c r="B43" s="1734" t="s">
        <v>20285</v>
      </c>
      <c r="C43" s="1735" t="s">
        <v>20286</v>
      </c>
      <c r="D43" s="1720" t="s">
        <v>20213</v>
      </c>
      <c r="E43" s="1746"/>
      <c r="F43" s="1722"/>
      <c r="G43" s="2856"/>
      <c r="H43" s="2859"/>
      <c r="I43" s="2862"/>
      <c r="J43" s="2859"/>
    </row>
    <row r="44" spans="1:10">
      <c r="A44" s="2853"/>
      <c r="B44" s="1734" t="s">
        <v>20287</v>
      </c>
      <c r="C44" s="1735" t="s">
        <v>20288</v>
      </c>
      <c r="D44" s="1739" t="s">
        <v>20237</v>
      </c>
      <c r="E44" s="1747"/>
      <c r="F44" s="1722"/>
      <c r="G44" s="2856"/>
      <c r="H44" s="2859"/>
      <c r="I44" s="2862"/>
      <c r="J44" s="2859"/>
    </row>
    <row r="45" spans="1:10">
      <c r="A45" s="2853"/>
      <c r="B45" s="1734" t="s">
        <v>2044</v>
      </c>
      <c r="C45" s="1735" t="s">
        <v>2045</v>
      </c>
      <c r="D45" s="1748" t="s">
        <v>20289</v>
      </c>
      <c r="E45" s="1747"/>
      <c r="F45" s="1722"/>
      <c r="G45" s="2856"/>
      <c r="H45" s="2859"/>
      <c r="I45" s="2862"/>
      <c r="J45" s="2859"/>
    </row>
    <row r="46" spans="1:10">
      <c r="A46" s="2853"/>
      <c r="B46" s="1734" t="s">
        <v>1883</v>
      </c>
      <c r="C46" s="1742" t="s">
        <v>20290</v>
      </c>
      <c r="D46" s="1736" t="s">
        <v>20234</v>
      </c>
      <c r="E46" s="1747"/>
      <c r="F46" s="1722"/>
      <c r="G46" s="2856"/>
      <c r="H46" s="2859"/>
      <c r="I46" s="2862"/>
      <c r="J46" s="2859"/>
    </row>
    <row r="47" spans="1:10">
      <c r="A47" s="2853"/>
      <c r="B47" s="1734" t="s">
        <v>1885</v>
      </c>
      <c r="C47" s="1735" t="s">
        <v>20291</v>
      </c>
      <c r="D47" s="1720" t="s">
        <v>20213</v>
      </c>
      <c r="E47" s="1747"/>
      <c r="F47" s="1722"/>
      <c r="G47" s="2856"/>
      <c r="H47" s="2859"/>
      <c r="I47" s="2862"/>
      <c r="J47" s="2859"/>
    </row>
    <row r="48" spans="1:10">
      <c r="A48" s="2853"/>
      <c r="B48" s="1734" t="s">
        <v>1868</v>
      </c>
      <c r="C48" s="1742" t="s">
        <v>20292</v>
      </c>
      <c r="D48" s="1723" t="s">
        <v>20219</v>
      </c>
      <c r="E48" s="1749" t="s">
        <v>456</v>
      </c>
      <c r="F48" s="1722"/>
      <c r="G48" s="2856"/>
      <c r="H48" s="2859"/>
      <c r="I48" s="2862"/>
      <c r="J48" s="2859"/>
    </row>
    <row r="49" spans="1:10">
      <c r="A49" s="2853"/>
      <c r="B49" s="1737" t="s">
        <v>20293</v>
      </c>
      <c r="C49" s="1737" t="s">
        <v>20294</v>
      </c>
      <c r="D49" s="1736" t="s">
        <v>20234</v>
      </c>
      <c r="E49" s="1724"/>
      <c r="F49" s="1722"/>
      <c r="G49" s="2856"/>
      <c r="H49" s="2859"/>
      <c r="I49" s="2862"/>
      <c r="J49" s="2859"/>
    </row>
    <row r="50" spans="1:10">
      <c r="A50" s="2853"/>
      <c r="B50" s="1718" t="s">
        <v>20295</v>
      </c>
      <c r="C50" s="1741" t="s">
        <v>20296</v>
      </c>
      <c r="D50" s="1736" t="s">
        <v>20234</v>
      </c>
      <c r="E50" s="1721"/>
      <c r="F50" s="1722"/>
      <c r="G50" s="2856"/>
      <c r="H50" s="2859"/>
      <c r="I50" s="2862"/>
      <c r="J50" s="2859"/>
    </row>
    <row r="51" spans="1:10">
      <c r="A51" s="2853"/>
      <c r="B51" s="1734" t="s">
        <v>1898</v>
      </c>
      <c r="C51" s="1742" t="s">
        <v>20297</v>
      </c>
      <c r="D51" s="1723" t="s">
        <v>20219</v>
      </c>
      <c r="E51" s="1747"/>
      <c r="F51" s="1722"/>
      <c r="G51" s="2856"/>
      <c r="H51" s="2859"/>
      <c r="I51" s="2862"/>
      <c r="J51" s="2859"/>
    </row>
    <row r="52" spans="1:10">
      <c r="A52" s="2853"/>
      <c r="B52" s="1718" t="s">
        <v>20298</v>
      </c>
      <c r="C52" s="1741" t="s">
        <v>20299</v>
      </c>
      <c r="D52" s="1736" t="s">
        <v>20234</v>
      </c>
      <c r="E52" s="1721"/>
      <c r="F52" s="1722"/>
      <c r="G52" s="2856"/>
      <c r="H52" s="2859"/>
      <c r="I52" s="2862"/>
      <c r="J52" s="2859"/>
    </row>
    <row r="53" spans="1:10">
      <c r="A53" s="2853"/>
      <c r="B53" s="1737" t="s">
        <v>2017</v>
      </c>
      <c r="C53" s="1738" t="s">
        <v>20300</v>
      </c>
      <c r="D53" s="1736" t="s">
        <v>20234</v>
      </c>
      <c r="E53" s="1747"/>
      <c r="F53" s="1722"/>
      <c r="G53" s="2856"/>
      <c r="H53" s="2859"/>
      <c r="I53" s="2862"/>
      <c r="J53" s="2859"/>
    </row>
    <row r="54" spans="1:10">
      <c r="A54" s="2853"/>
      <c r="B54" s="1718" t="s">
        <v>1907</v>
      </c>
      <c r="C54" s="1741" t="s">
        <v>20301</v>
      </c>
      <c r="D54" s="1723" t="s">
        <v>20219</v>
      </c>
      <c r="E54" s="1747"/>
      <c r="F54" s="1722"/>
      <c r="G54" s="2856"/>
      <c r="H54" s="2859"/>
      <c r="I54" s="2862"/>
      <c r="J54" s="2859"/>
    </row>
    <row r="55" spans="1:10">
      <c r="A55" s="2853"/>
      <c r="B55" s="1734" t="s">
        <v>1909</v>
      </c>
      <c r="C55" s="1735" t="s">
        <v>20302</v>
      </c>
      <c r="D55" s="1723" t="s">
        <v>20219</v>
      </c>
      <c r="E55" s="1747"/>
      <c r="F55" s="1722"/>
      <c r="G55" s="2856"/>
      <c r="H55" s="2859"/>
      <c r="I55" s="2862"/>
      <c r="J55" s="2859"/>
    </row>
    <row r="56" spans="1:10" ht="15.75" thickBot="1">
      <c r="A56" s="2853"/>
      <c r="B56" s="1750" t="s">
        <v>1927</v>
      </c>
      <c r="C56" s="1751" t="s">
        <v>20303</v>
      </c>
      <c r="D56" s="1752" t="s">
        <v>20216</v>
      </c>
      <c r="E56" s="1753"/>
      <c r="F56" s="1754"/>
      <c r="G56" s="2856"/>
      <c r="H56" s="2859"/>
      <c r="I56" s="2862"/>
      <c r="J56" s="2859"/>
    </row>
    <row r="57" spans="1:10">
      <c r="A57" s="2852">
        <v>3</v>
      </c>
      <c r="B57" s="1755" t="s">
        <v>20304</v>
      </c>
      <c r="C57" s="1756" t="s">
        <v>2115</v>
      </c>
      <c r="D57" s="1715" t="s">
        <v>20225</v>
      </c>
      <c r="E57" s="1757" t="s">
        <v>20305</v>
      </c>
      <c r="F57" s="1733"/>
      <c r="G57" s="2855">
        <v>23.44</v>
      </c>
      <c r="H57" s="2858">
        <f>G57*4.1</f>
        <v>96.103999999999999</v>
      </c>
      <c r="I57" s="2855">
        <f>G57*(1-$J$2/100)</f>
        <v>22.268000000000001</v>
      </c>
      <c r="J57" s="2858">
        <f>I57*4.1</f>
        <v>91.2988</v>
      </c>
    </row>
    <row r="58" spans="1:10">
      <c r="A58" s="2853"/>
      <c r="B58" s="1758" t="s">
        <v>20306</v>
      </c>
      <c r="C58" s="1759" t="s">
        <v>601</v>
      </c>
      <c r="D58" s="1720" t="s">
        <v>20213</v>
      </c>
      <c r="E58" s="1760" t="s">
        <v>20305</v>
      </c>
      <c r="F58" s="1722"/>
      <c r="G58" s="2856"/>
      <c r="H58" s="2859"/>
      <c r="I58" s="2856"/>
      <c r="J58" s="2859"/>
    </row>
    <row r="59" spans="1:10">
      <c r="A59" s="2853"/>
      <c r="B59" s="1758" t="s">
        <v>20307</v>
      </c>
      <c r="C59" s="1761" t="s">
        <v>20308</v>
      </c>
      <c r="D59" s="1720" t="s">
        <v>20216</v>
      </c>
      <c r="E59" s="1760" t="s">
        <v>20305</v>
      </c>
      <c r="F59" s="1722"/>
      <c r="G59" s="2856"/>
      <c r="H59" s="2859"/>
      <c r="I59" s="2856"/>
      <c r="J59" s="2859"/>
    </row>
    <row r="60" spans="1:10">
      <c r="A60" s="2853"/>
      <c r="B60" s="1758" t="s">
        <v>20309</v>
      </c>
      <c r="C60" s="1759" t="s">
        <v>20310</v>
      </c>
      <c r="D60" s="1720" t="s">
        <v>20213</v>
      </c>
      <c r="E60" s="1760" t="s">
        <v>20305</v>
      </c>
      <c r="F60" s="1722"/>
      <c r="G60" s="2856"/>
      <c r="H60" s="2859"/>
      <c r="I60" s="2856"/>
      <c r="J60" s="2859"/>
    </row>
    <row r="61" spans="1:10">
      <c r="A61" s="2853"/>
      <c r="B61" s="1758" t="s">
        <v>20311</v>
      </c>
      <c r="C61" s="1759" t="s">
        <v>20312</v>
      </c>
      <c r="D61" s="1720" t="s">
        <v>20216</v>
      </c>
      <c r="E61" s="1760" t="s">
        <v>20305</v>
      </c>
      <c r="F61" s="1722"/>
      <c r="G61" s="2856"/>
      <c r="H61" s="2859"/>
      <c r="I61" s="2856"/>
      <c r="J61" s="2859"/>
    </row>
    <row r="62" spans="1:10">
      <c r="A62" s="2853"/>
      <c r="B62" s="1758" t="s">
        <v>2093</v>
      </c>
      <c r="C62" s="1761" t="s">
        <v>20313</v>
      </c>
      <c r="D62" s="1736" t="s">
        <v>20234</v>
      </c>
      <c r="E62" s="1747"/>
      <c r="F62" s="1722"/>
      <c r="G62" s="2856"/>
      <c r="H62" s="2859"/>
      <c r="I62" s="2856"/>
      <c r="J62" s="2859"/>
    </row>
    <row r="63" spans="1:10">
      <c r="A63" s="2853"/>
      <c r="B63" s="1758" t="s">
        <v>2091</v>
      </c>
      <c r="C63" s="1761" t="s">
        <v>2092</v>
      </c>
      <c r="D63" s="1720" t="s">
        <v>20213</v>
      </c>
      <c r="E63" s="1747"/>
      <c r="F63" s="1722"/>
      <c r="G63" s="2856"/>
      <c r="H63" s="2859"/>
      <c r="I63" s="2856"/>
      <c r="J63" s="2859"/>
    </row>
    <row r="64" spans="1:10" ht="15.75" thickBot="1">
      <c r="A64" s="2854"/>
      <c r="B64" s="1762" t="s">
        <v>20314</v>
      </c>
      <c r="C64" s="1763" t="s">
        <v>20315</v>
      </c>
      <c r="D64" s="1764" t="s">
        <v>20237</v>
      </c>
      <c r="E64" s="1765" t="s">
        <v>20305</v>
      </c>
      <c r="F64" s="1731"/>
      <c r="G64" s="2857"/>
      <c r="H64" s="2860"/>
      <c r="I64" s="2857"/>
      <c r="J64" s="2860"/>
    </row>
    <row r="65" spans="1:10" ht="15.75" thickBot="1">
      <c r="A65" s="2849" t="s">
        <v>20316</v>
      </c>
      <c r="B65" s="2850"/>
      <c r="C65" s="2850"/>
      <c r="D65" s="2850"/>
      <c r="E65" s="2883"/>
      <c r="F65" s="2850"/>
      <c r="G65" s="2850"/>
      <c r="H65" s="2850"/>
      <c r="I65" s="2850"/>
      <c r="J65" s="2851"/>
    </row>
    <row r="66" spans="1:10">
      <c r="A66" s="2884">
        <v>4</v>
      </c>
      <c r="B66" s="1766" t="s">
        <v>20317</v>
      </c>
      <c r="C66" s="1767" t="s">
        <v>20318</v>
      </c>
      <c r="D66" s="1768" t="s">
        <v>20237</v>
      </c>
      <c r="E66" s="1769"/>
      <c r="F66" s="1770" t="s">
        <v>20319</v>
      </c>
      <c r="G66" s="2887">
        <v>35.42</v>
      </c>
      <c r="H66" s="2890">
        <f>G66*3.65</f>
        <v>129.28300000000002</v>
      </c>
      <c r="I66" s="2893">
        <f>G66*(1-$J$2/100)</f>
        <v>33.649000000000001</v>
      </c>
      <c r="J66" s="2890">
        <f>I66*3.65</f>
        <v>122.81885</v>
      </c>
    </row>
    <row r="67" spans="1:10">
      <c r="A67" s="2885"/>
      <c r="B67" s="1718" t="s">
        <v>20320</v>
      </c>
      <c r="C67" s="1741" t="s">
        <v>20321</v>
      </c>
      <c r="D67" s="1720" t="s">
        <v>20216</v>
      </c>
      <c r="E67" s="1740"/>
      <c r="F67" s="1771" t="s">
        <v>20319</v>
      </c>
      <c r="G67" s="2888"/>
      <c r="H67" s="2891"/>
      <c r="I67" s="2894"/>
      <c r="J67" s="2891"/>
    </row>
    <row r="68" spans="1:10" ht="15.75" thickBot="1">
      <c r="A68" s="2886"/>
      <c r="B68" s="1772" t="s">
        <v>20322</v>
      </c>
      <c r="C68" s="1773" t="s">
        <v>20245</v>
      </c>
      <c r="D68" s="1729" t="s">
        <v>20213</v>
      </c>
      <c r="E68" s="1774"/>
      <c r="F68" s="1771" t="s">
        <v>20319</v>
      </c>
      <c r="G68" s="2889"/>
      <c r="H68" s="2892"/>
      <c r="I68" s="2895"/>
      <c r="J68" s="2892"/>
    </row>
    <row r="69" spans="1:10" ht="15.75" thickBot="1">
      <c r="A69" s="2849" t="s">
        <v>20323</v>
      </c>
      <c r="B69" s="2850"/>
      <c r="C69" s="2850"/>
      <c r="D69" s="2850"/>
      <c r="E69" s="2912"/>
      <c r="F69" s="2912"/>
      <c r="G69" s="2912"/>
      <c r="H69" s="2912"/>
      <c r="I69" s="2912"/>
      <c r="J69" s="2913"/>
    </row>
    <row r="70" spans="1:10" ht="16.5">
      <c r="A70" s="2914">
        <v>5</v>
      </c>
      <c r="B70" s="1775" t="s">
        <v>20324</v>
      </c>
      <c r="C70" s="1776" t="s">
        <v>20325</v>
      </c>
      <c r="D70" s="1715" t="s">
        <v>20225</v>
      </c>
      <c r="E70" s="1777" t="s">
        <v>20305</v>
      </c>
      <c r="F70" s="1778" t="s">
        <v>20326</v>
      </c>
      <c r="G70" s="2909">
        <v>39.409999999999997</v>
      </c>
      <c r="H70" s="2917">
        <f>G70*4.1</f>
        <v>161.58099999999996</v>
      </c>
      <c r="I70" s="2903">
        <f>G70*(1-$J$2/100)</f>
        <v>37.439499999999995</v>
      </c>
      <c r="J70" s="2920">
        <f>I70*4.1</f>
        <v>153.50194999999997</v>
      </c>
    </row>
    <row r="71" spans="1:10" ht="16.5">
      <c r="A71" s="2915"/>
      <c r="B71" s="1775" t="s">
        <v>20327</v>
      </c>
      <c r="C71" s="1735" t="s">
        <v>20328</v>
      </c>
      <c r="D71" s="1720" t="s">
        <v>20213</v>
      </c>
      <c r="E71" s="1779" t="s">
        <v>20305</v>
      </c>
      <c r="F71" s="1780" t="s">
        <v>20326</v>
      </c>
      <c r="G71" s="2910"/>
      <c r="H71" s="2918"/>
      <c r="I71" s="2904"/>
      <c r="J71" s="2921"/>
    </row>
    <row r="72" spans="1:10" ht="16.5">
      <c r="A72" s="2915"/>
      <c r="B72" s="1775" t="s">
        <v>20329</v>
      </c>
      <c r="C72" s="1742" t="s">
        <v>20330</v>
      </c>
      <c r="D72" s="1720" t="s">
        <v>20216</v>
      </c>
      <c r="E72" s="1779" t="s">
        <v>20305</v>
      </c>
      <c r="F72" s="1780" t="s">
        <v>20326</v>
      </c>
      <c r="G72" s="2910"/>
      <c r="H72" s="2918"/>
      <c r="I72" s="2904"/>
      <c r="J72" s="2921"/>
    </row>
    <row r="73" spans="1:10" ht="17.25" thickBot="1">
      <c r="A73" s="2916"/>
      <c r="B73" s="1775" t="s">
        <v>20331</v>
      </c>
      <c r="C73" s="1781" t="s">
        <v>20332</v>
      </c>
      <c r="D73" s="1720" t="s">
        <v>20213</v>
      </c>
      <c r="E73" s="1782" t="s">
        <v>20305</v>
      </c>
      <c r="F73" s="1783" t="s">
        <v>20326</v>
      </c>
      <c r="G73" s="2911"/>
      <c r="H73" s="2919"/>
      <c r="I73" s="2905"/>
      <c r="J73" s="2922"/>
    </row>
    <row r="74" spans="1:10" ht="15.75" thickBot="1">
      <c r="A74" s="2896" t="s">
        <v>20333</v>
      </c>
      <c r="B74" s="2897"/>
      <c r="C74" s="2897"/>
      <c r="D74" s="2897"/>
      <c r="E74" s="2898"/>
      <c r="F74" s="2897"/>
      <c r="G74" s="2898"/>
      <c r="H74" s="2898"/>
      <c r="I74" s="2898"/>
      <c r="J74" s="2899"/>
    </row>
    <row r="75" spans="1:10" ht="16.5">
      <c r="A75" s="2900">
        <v>6</v>
      </c>
      <c r="B75" s="1784" t="s">
        <v>20334</v>
      </c>
      <c r="C75" s="1776" t="s">
        <v>20335</v>
      </c>
      <c r="D75" s="1785" t="s">
        <v>20219</v>
      </c>
      <c r="E75" s="1786" t="s">
        <v>20336</v>
      </c>
      <c r="F75" s="1778" t="s">
        <v>20326</v>
      </c>
      <c r="G75" s="2903">
        <v>43.98</v>
      </c>
      <c r="H75" s="2906">
        <f>G75*4.1</f>
        <v>180.31799999999998</v>
      </c>
      <c r="I75" s="2909">
        <f>G75*(1-$J$2/100)</f>
        <v>41.780999999999992</v>
      </c>
      <c r="J75" s="2906">
        <f>I75*4.1</f>
        <v>171.30209999999994</v>
      </c>
    </row>
    <row r="76" spans="1:10" ht="16.5">
      <c r="A76" s="2901"/>
      <c r="B76" s="1775" t="s">
        <v>20337</v>
      </c>
      <c r="C76" s="1787" t="s">
        <v>20338</v>
      </c>
      <c r="D76" s="1736" t="s">
        <v>20234</v>
      </c>
      <c r="E76" s="1788" t="s">
        <v>20336</v>
      </c>
      <c r="F76" s="1780" t="s">
        <v>20326</v>
      </c>
      <c r="G76" s="2904"/>
      <c r="H76" s="2907"/>
      <c r="I76" s="2910"/>
      <c r="J76" s="2907"/>
    </row>
    <row r="77" spans="1:10" ht="16.5">
      <c r="A77" s="2901"/>
      <c r="B77" s="1775" t="s">
        <v>2069</v>
      </c>
      <c r="C77" s="1742" t="s">
        <v>20339</v>
      </c>
      <c r="D77" s="1723" t="s">
        <v>20219</v>
      </c>
      <c r="E77" s="1789" t="s">
        <v>20340</v>
      </c>
      <c r="F77" s="1780" t="s">
        <v>20326</v>
      </c>
      <c r="G77" s="2904"/>
      <c r="H77" s="2907"/>
      <c r="I77" s="2910"/>
      <c r="J77" s="2907"/>
    </row>
    <row r="78" spans="1:10" ht="17.25" thickBot="1">
      <c r="A78" s="2902"/>
      <c r="B78" s="1790" t="s">
        <v>2073</v>
      </c>
      <c r="C78" s="1781" t="s">
        <v>20341</v>
      </c>
      <c r="D78" s="1791" t="s">
        <v>20234</v>
      </c>
      <c r="E78" s="1792" t="s">
        <v>20340</v>
      </c>
      <c r="F78" s="1783" t="s">
        <v>20326</v>
      </c>
      <c r="G78" s="2905"/>
      <c r="H78" s="2908"/>
      <c r="I78" s="2911"/>
      <c r="J78" s="2908"/>
    </row>
    <row r="79" spans="1:10" ht="15.75" thickBot="1">
      <c r="A79" s="2925" t="s">
        <v>20342</v>
      </c>
      <c r="B79" s="2926"/>
      <c r="C79" s="2926"/>
      <c r="D79" s="2926"/>
      <c r="E79" s="2926"/>
      <c r="F79" s="2926"/>
      <c r="G79" s="2926"/>
      <c r="H79" s="2926"/>
      <c r="I79" s="2926"/>
      <c r="J79" s="2927"/>
    </row>
    <row r="80" spans="1:10">
      <c r="A80" s="2884">
        <v>2</v>
      </c>
      <c r="B80" s="1793" t="s">
        <v>20228</v>
      </c>
      <c r="C80" s="1794" t="s">
        <v>20229</v>
      </c>
      <c r="D80" s="1785" t="s">
        <v>20219</v>
      </c>
      <c r="E80" s="1717"/>
      <c r="F80" s="1795"/>
      <c r="G80" s="2928">
        <v>32.590000000000003</v>
      </c>
      <c r="H80" s="2931">
        <f>G80*4.1</f>
        <v>133.619</v>
      </c>
      <c r="I80" s="2934">
        <f>G80*(1-$J$2/100)</f>
        <v>30.960500000000003</v>
      </c>
      <c r="J80" s="2937">
        <f>I80*4.1</f>
        <v>126.93805</v>
      </c>
    </row>
    <row r="81" spans="1:10">
      <c r="A81" s="2885"/>
      <c r="B81" s="1796" t="s">
        <v>20230</v>
      </c>
      <c r="C81" s="1797" t="s">
        <v>20231</v>
      </c>
      <c r="D81" s="1720" t="s">
        <v>20216</v>
      </c>
      <c r="E81" s="1722"/>
      <c r="F81" s="1724"/>
      <c r="G81" s="2929"/>
      <c r="H81" s="2932"/>
      <c r="I81" s="2935"/>
      <c r="J81" s="2938"/>
    </row>
    <row r="82" spans="1:10">
      <c r="A82" s="2885"/>
      <c r="B82" s="1798" t="s">
        <v>20235</v>
      </c>
      <c r="C82" s="1799" t="s">
        <v>20236</v>
      </c>
      <c r="D82" s="1739" t="s">
        <v>20237</v>
      </c>
      <c r="E82" s="1722"/>
      <c r="F82" s="1724"/>
      <c r="G82" s="2929"/>
      <c r="H82" s="2932"/>
      <c r="I82" s="2935"/>
      <c r="J82" s="2938"/>
    </row>
    <row r="83" spans="1:10">
      <c r="A83" s="2885"/>
      <c r="B83" s="1796" t="s">
        <v>20242</v>
      </c>
      <c r="C83" s="1800" t="s">
        <v>20243</v>
      </c>
      <c r="D83" s="1720" t="s">
        <v>20225</v>
      </c>
      <c r="E83" s="1724"/>
      <c r="F83" s="1801"/>
      <c r="G83" s="2929"/>
      <c r="H83" s="2932"/>
      <c r="I83" s="2935"/>
      <c r="J83" s="2938"/>
    </row>
    <row r="84" spans="1:10">
      <c r="A84" s="2885"/>
      <c r="B84" s="1802" t="s">
        <v>20244</v>
      </c>
      <c r="C84" s="1803" t="s">
        <v>20343</v>
      </c>
      <c r="D84" s="1804" t="s">
        <v>20213</v>
      </c>
      <c r="E84" s="1805"/>
      <c r="F84" s="1806"/>
      <c r="G84" s="2929"/>
      <c r="H84" s="2932"/>
      <c r="I84" s="2935"/>
      <c r="J84" s="2938"/>
    </row>
    <row r="85" spans="1:10">
      <c r="A85" s="2885"/>
      <c r="B85" s="1796" t="s">
        <v>20246</v>
      </c>
      <c r="C85" s="1807" t="s">
        <v>20247</v>
      </c>
      <c r="D85" s="1720" t="s">
        <v>20213</v>
      </c>
      <c r="E85" s="1724"/>
      <c r="F85" s="1801"/>
      <c r="G85" s="2929"/>
      <c r="H85" s="2932"/>
      <c r="I85" s="2935"/>
      <c r="J85" s="2938"/>
    </row>
    <row r="86" spans="1:10">
      <c r="A86" s="2885"/>
      <c r="B86" s="1796" t="s">
        <v>20251</v>
      </c>
      <c r="C86" s="1808" t="s">
        <v>20252</v>
      </c>
      <c r="D86" s="1739" t="s">
        <v>20237</v>
      </c>
      <c r="E86" s="1722"/>
      <c r="F86" s="1724"/>
      <c r="G86" s="2929"/>
      <c r="H86" s="2932"/>
      <c r="I86" s="2935"/>
      <c r="J86" s="2938"/>
    </row>
    <row r="87" spans="1:10">
      <c r="A87" s="2885"/>
      <c r="B87" s="1809" t="s">
        <v>20259</v>
      </c>
      <c r="C87" s="1810" t="s">
        <v>20260</v>
      </c>
      <c r="D87" s="1720" t="s">
        <v>20213</v>
      </c>
      <c r="E87" s="1722"/>
      <c r="F87" s="1724"/>
      <c r="G87" s="2929"/>
      <c r="H87" s="2932"/>
      <c r="I87" s="2935"/>
      <c r="J87" s="2938"/>
    </row>
    <row r="88" spans="1:10">
      <c r="A88" s="2885"/>
      <c r="B88" s="1796" t="s">
        <v>20273</v>
      </c>
      <c r="C88" s="1808" t="s">
        <v>20344</v>
      </c>
      <c r="D88" s="1720" t="s">
        <v>20225</v>
      </c>
      <c r="E88" s="1811"/>
      <c r="F88" s="1724"/>
      <c r="G88" s="2929"/>
      <c r="H88" s="2932"/>
      <c r="I88" s="2935"/>
      <c r="J88" s="2938"/>
    </row>
    <row r="89" spans="1:10">
      <c r="A89" s="2885"/>
      <c r="B89" s="1796" t="s">
        <v>20283</v>
      </c>
      <c r="C89" s="1797" t="s">
        <v>20284</v>
      </c>
      <c r="D89" s="1723" t="s">
        <v>20219</v>
      </c>
      <c r="E89" s="1722"/>
      <c r="F89" s="1724"/>
      <c r="G89" s="2929"/>
      <c r="H89" s="2932"/>
      <c r="I89" s="2935"/>
      <c r="J89" s="2938"/>
    </row>
    <row r="90" spans="1:10" ht="15.75" thickBot="1">
      <c r="A90" s="2886"/>
      <c r="B90" s="1812" t="s">
        <v>20223</v>
      </c>
      <c r="C90" s="1813" t="s">
        <v>20224</v>
      </c>
      <c r="D90" s="1729" t="s">
        <v>20225</v>
      </c>
      <c r="E90" s="1814"/>
      <c r="F90" s="1815"/>
      <c r="G90" s="2930"/>
      <c r="H90" s="2933"/>
      <c r="I90" s="2936"/>
      <c r="J90" s="2939"/>
    </row>
    <row r="91" spans="1:10" ht="15.75" thickBot="1">
      <c r="A91" s="2849" t="s">
        <v>20345</v>
      </c>
      <c r="B91" s="2850"/>
      <c r="C91" s="2850"/>
      <c r="D91" s="2850"/>
      <c r="E91" s="2850"/>
      <c r="F91" s="2850"/>
      <c r="G91" s="2850"/>
      <c r="H91" s="2850"/>
      <c r="I91" s="2850"/>
      <c r="J91" s="2851"/>
    </row>
    <row r="92" spans="1:10">
      <c r="A92" s="2884">
        <v>2</v>
      </c>
      <c r="B92" s="1793" t="s">
        <v>20228</v>
      </c>
      <c r="C92" s="1794" t="s">
        <v>20229</v>
      </c>
      <c r="D92" s="1785" t="s">
        <v>20219</v>
      </c>
      <c r="E92" s="1769"/>
      <c r="F92" s="1795"/>
      <c r="G92" s="2893">
        <v>43.78</v>
      </c>
      <c r="H92" s="2923">
        <f>G92*4.1</f>
        <v>179.49799999999999</v>
      </c>
      <c r="I92" s="2887">
        <f>G92*(1-$J$2/100)</f>
        <v>41.591000000000001</v>
      </c>
      <c r="J92" s="2890">
        <f>I92*4.1</f>
        <v>170.5231</v>
      </c>
    </row>
    <row r="93" spans="1:10" ht="15.75" thickBot="1">
      <c r="A93" s="2886"/>
      <c r="B93" s="1816" t="s">
        <v>20242</v>
      </c>
      <c r="C93" s="1817" t="s">
        <v>20243</v>
      </c>
      <c r="D93" s="1729" t="s">
        <v>20225</v>
      </c>
      <c r="E93" s="1774"/>
      <c r="F93" s="1815"/>
      <c r="G93" s="2895"/>
      <c r="H93" s="2924"/>
      <c r="I93" s="2889"/>
      <c r="J93" s="2892"/>
    </row>
    <row r="94" spans="1:10" ht="18.75" thickBot="1">
      <c r="A94" s="2950" t="s">
        <v>20346</v>
      </c>
      <c r="B94" s="2950"/>
      <c r="C94" s="2950"/>
      <c r="D94" s="2950"/>
      <c r="E94" s="2950"/>
      <c r="F94" s="2950"/>
      <c r="G94" s="2950"/>
      <c r="H94" s="2950"/>
      <c r="I94" s="2950"/>
      <c r="J94" s="2950"/>
    </row>
    <row r="95" spans="1:10" ht="15.75" thickBot="1">
      <c r="A95" s="2871" t="s">
        <v>20202</v>
      </c>
      <c r="B95" s="2951" t="s">
        <v>394</v>
      </c>
      <c r="C95" s="2952"/>
      <c r="D95" s="2952"/>
      <c r="E95" s="2952"/>
      <c r="F95" s="2953"/>
      <c r="G95" s="2956" t="s">
        <v>20207</v>
      </c>
      <c r="H95" s="2957"/>
      <c r="I95" s="2847" t="s">
        <v>20208</v>
      </c>
      <c r="J95" s="2848"/>
    </row>
    <row r="96" spans="1:10" ht="15.75" thickBot="1">
      <c r="A96" s="2872"/>
      <c r="B96" s="2954"/>
      <c r="C96" s="2955"/>
      <c r="D96" s="2955"/>
      <c r="E96" s="2955"/>
      <c r="F96" s="2955"/>
      <c r="G96" s="1711" t="s">
        <v>759</v>
      </c>
      <c r="H96" s="1818" t="s">
        <v>20209</v>
      </c>
      <c r="I96" s="1711" t="s">
        <v>759</v>
      </c>
      <c r="J96" s="1818" t="s">
        <v>20209</v>
      </c>
    </row>
    <row r="97" spans="1:10">
      <c r="A97" s="1819">
        <v>1</v>
      </c>
      <c r="B97" s="2958" t="s">
        <v>20347</v>
      </c>
      <c r="C97" s="2959"/>
      <c r="D97" s="2959"/>
      <c r="E97" s="2959"/>
      <c r="F97" s="2960"/>
      <c r="G97" s="1820">
        <v>33.85</v>
      </c>
      <c r="H97" s="1821">
        <f>G97*4.1</f>
        <v>138.785</v>
      </c>
      <c r="I97" s="1820">
        <f>G97*(1-$J$2/100)</f>
        <v>32.157499999999999</v>
      </c>
      <c r="J97" s="1821">
        <f>I97*4.1</f>
        <v>131.84574999999998</v>
      </c>
    </row>
    <row r="98" spans="1:10">
      <c r="A98" s="1594">
        <v>2</v>
      </c>
      <c r="B98" s="2940" t="s">
        <v>20347</v>
      </c>
      <c r="C98" s="2941"/>
      <c r="D98" s="2941"/>
      <c r="E98" s="2941"/>
      <c r="F98" s="2942"/>
      <c r="G98" s="1822">
        <v>37.659999999999997</v>
      </c>
      <c r="H98" s="1823">
        <f t="shared" ref="H98:J101" si="0">G98*4.1</f>
        <v>154.40599999999998</v>
      </c>
      <c r="I98" s="1822">
        <f>G98*(1-$J$2/100)</f>
        <v>35.776999999999994</v>
      </c>
      <c r="J98" s="1823">
        <f t="shared" si="0"/>
        <v>146.68569999999997</v>
      </c>
    </row>
    <row r="99" spans="1:10">
      <c r="A99" s="1594">
        <v>3</v>
      </c>
      <c r="B99" s="2940" t="s">
        <v>20347</v>
      </c>
      <c r="C99" s="2941"/>
      <c r="D99" s="2941"/>
      <c r="E99" s="2941"/>
      <c r="F99" s="2942"/>
      <c r="G99" s="1822">
        <v>41.41</v>
      </c>
      <c r="H99" s="1823">
        <f t="shared" si="0"/>
        <v>169.78099999999998</v>
      </c>
      <c r="I99" s="1822">
        <f>G99*(1-$J$2/100)</f>
        <v>39.339499999999994</v>
      </c>
      <c r="J99" s="1823">
        <f t="shared" si="0"/>
        <v>161.29194999999996</v>
      </c>
    </row>
    <row r="100" spans="1:10">
      <c r="A100" s="1594">
        <v>5</v>
      </c>
      <c r="B100" s="2940" t="s">
        <v>20348</v>
      </c>
      <c r="C100" s="2941"/>
      <c r="D100" s="2941"/>
      <c r="E100" s="2941"/>
      <c r="F100" s="2942"/>
      <c r="G100" s="1822">
        <v>63.98</v>
      </c>
      <c r="H100" s="1823">
        <f t="shared" si="0"/>
        <v>262.31799999999998</v>
      </c>
      <c r="I100" s="1822">
        <f>G100*(1-$J$2/100)</f>
        <v>60.780999999999992</v>
      </c>
      <c r="J100" s="1823">
        <f t="shared" si="0"/>
        <v>249.20209999999994</v>
      </c>
    </row>
    <row r="101" spans="1:10" ht="15.75" thickBot="1">
      <c r="A101" s="1595">
        <v>6</v>
      </c>
      <c r="B101" s="2943" t="s">
        <v>20349</v>
      </c>
      <c r="C101" s="2944"/>
      <c r="D101" s="2944"/>
      <c r="E101" s="2944"/>
      <c r="F101" s="2945"/>
      <c r="G101" s="1824">
        <v>71.489999999999995</v>
      </c>
      <c r="H101" s="1825">
        <f t="shared" si="0"/>
        <v>293.10899999999998</v>
      </c>
      <c r="I101" s="1824">
        <f>G101*(1-$J$2/100)</f>
        <v>67.915499999999994</v>
      </c>
      <c r="J101" s="1825">
        <f t="shared" si="0"/>
        <v>278.45354999999995</v>
      </c>
    </row>
    <row r="102" spans="1:10" ht="15.75" thickBot="1">
      <c r="A102" s="1826"/>
      <c r="B102" s="2946" t="s">
        <v>20350</v>
      </c>
      <c r="C102" s="2946"/>
      <c r="D102" s="2946"/>
      <c r="E102" s="2946"/>
      <c r="F102" s="2946"/>
      <c r="G102" s="2946"/>
      <c r="H102" s="2946"/>
      <c r="I102" s="1827"/>
      <c r="J102" s="1827"/>
    </row>
    <row r="103" spans="1:10">
      <c r="A103" s="1828"/>
      <c r="B103" s="1829" t="s">
        <v>20351</v>
      </c>
      <c r="C103" s="2947" t="s">
        <v>20352</v>
      </c>
      <c r="D103" s="2948"/>
      <c r="E103" s="2948"/>
      <c r="F103" s="2949"/>
      <c r="G103" s="1830">
        <v>21</v>
      </c>
      <c r="H103" s="1830">
        <f t="shared" ref="H103:H114" si="1">G103*(1-$J$2/100)</f>
        <v>19.95</v>
      </c>
      <c r="I103" s="1831"/>
      <c r="J103" s="1832"/>
    </row>
    <row r="104" spans="1:10">
      <c r="A104" s="1833"/>
      <c r="B104" s="1834" t="s">
        <v>20353</v>
      </c>
      <c r="C104" s="2968" t="s">
        <v>20354</v>
      </c>
      <c r="D104" s="2969"/>
      <c r="E104" s="2969"/>
      <c r="F104" s="2970"/>
      <c r="G104" s="1835">
        <v>0.22</v>
      </c>
      <c r="H104" s="1835">
        <f t="shared" si="1"/>
        <v>0.20899999999999999</v>
      </c>
      <c r="I104" s="1836"/>
      <c r="J104" s="1837"/>
    </row>
    <row r="105" spans="1:10">
      <c r="A105" s="1833"/>
      <c r="B105" s="1834" t="s">
        <v>20353</v>
      </c>
      <c r="C105" s="2968" t="s">
        <v>20355</v>
      </c>
      <c r="D105" s="2969"/>
      <c r="E105" s="2969"/>
      <c r="F105" s="2970"/>
      <c r="G105" s="1835">
        <v>0.34</v>
      </c>
      <c r="H105" s="1835">
        <f t="shared" si="1"/>
        <v>0.32300000000000001</v>
      </c>
      <c r="I105" s="1836"/>
      <c r="J105" s="1837"/>
    </row>
    <row r="106" spans="1:10">
      <c r="A106" s="1838"/>
      <c r="B106" s="1839" t="s">
        <v>20356</v>
      </c>
      <c r="C106" s="2971" t="s">
        <v>20357</v>
      </c>
      <c r="D106" s="2972"/>
      <c r="E106" s="2972"/>
      <c r="F106" s="2973"/>
      <c r="G106" s="1840">
        <v>5</v>
      </c>
      <c r="H106" s="1840">
        <f t="shared" si="1"/>
        <v>4.75</v>
      </c>
      <c r="I106" s="1841"/>
      <c r="J106" s="1837"/>
    </row>
    <row r="107" spans="1:10">
      <c r="A107" s="1838"/>
      <c r="B107" s="1839" t="s">
        <v>20356</v>
      </c>
      <c r="C107" s="2971" t="s">
        <v>20358</v>
      </c>
      <c r="D107" s="2972"/>
      <c r="E107" s="2972"/>
      <c r="F107" s="2973"/>
      <c r="G107" s="1840">
        <v>5</v>
      </c>
      <c r="H107" s="1840">
        <f t="shared" si="1"/>
        <v>4.75</v>
      </c>
      <c r="I107" s="1841"/>
      <c r="J107" s="1837"/>
    </row>
    <row r="108" spans="1:10">
      <c r="A108" s="1838"/>
      <c r="B108" s="1839" t="s">
        <v>20356</v>
      </c>
      <c r="C108" s="2974" t="s">
        <v>20359</v>
      </c>
      <c r="D108" s="2975"/>
      <c r="E108" s="2975"/>
      <c r="F108" s="2976"/>
      <c r="G108" s="1840">
        <v>2.4</v>
      </c>
      <c r="H108" s="1840">
        <f t="shared" si="1"/>
        <v>2.2799999999999998</v>
      </c>
      <c r="I108" s="1841"/>
      <c r="J108" s="1837"/>
    </row>
    <row r="109" spans="1:10">
      <c r="A109" s="1838"/>
      <c r="B109" s="1839" t="s">
        <v>20360</v>
      </c>
      <c r="C109" s="2971" t="s">
        <v>20361</v>
      </c>
      <c r="D109" s="2972"/>
      <c r="E109" s="2972"/>
      <c r="F109" s="2973"/>
      <c r="G109" s="1842">
        <v>1.76</v>
      </c>
      <c r="H109" s="1842">
        <f t="shared" si="1"/>
        <v>1.6719999999999999</v>
      </c>
      <c r="I109" s="1841"/>
      <c r="J109" s="1837"/>
    </row>
    <row r="110" spans="1:10">
      <c r="A110" s="1838"/>
      <c r="B110" s="1839" t="s">
        <v>20360</v>
      </c>
      <c r="C110" s="1843" t="s">
        <v>20362</v>
      </c>
      <c r="D110" s="1844"/>
      <c r="F110" s="1845"/>
      <c r="G110" s="1842">
        <v>1.33</v>
      </c>
      <c r="H110" s="1842">
        <f t="shared" si="1"/>
        <v>1.2635000000000001</v>
      </c>
      <c r="I110" s="1841"/>
      <c r="J110" s="1837"/>
    </row>
    <row r="111" spans="1:10">
      <c r="A111" s="1838"/>
      <c r="B111" s="1839" t="s">
        <v>20360</v>
      </c>
      <c r="C111" s="2971" t="s">
        <v>20363</v>
      </c>
      <c r="D111" s="2972"/>
      <c r="E111" s="2972"/>
      <c r="F111" s="2973"/>
      <c r="G111" s="1842">
        <v>2.31</v>
      </c>
      <c r="H111" s="1842">
        <f t="shared" si="1"/>
        <v>2.1945000000000001</v>
      </c>
      <c r="I111" s="1841"/>
      <c r="J111" s="1837"/>
    </row>
    <row r="112" spans="1:10">
      <c r="A112" s="1838"/>
      <c r="B112" s="1846" t="s">
        <v>20364</v>
      </c>
      <c r="C112" s="2961" t="s">
        <v>20365</v>
      </c>
      <c r="D112" s="2962"/>
      <c r="E112" s="2962"/>
      <c r="F112" s="2963"/>
      <c r="G112" s="1847">
        <v>1.17</v>
      </c>
      <c r="H112" s="1847">
        <f t="shared" si="1"/>
        <v>1.1114999999999999</v>
      </c>
      <c r="I112" s="1841"/>
      <c r="J112" s="1837"/>
    </row>
    <row r="113" spans="1:10">
      <c r="A113" s="1838"/>
      <c r="B113" s="1846" t="s">
        <v>20366</v>
      </c>
      <c r="C113" s="2961" t="s">
        <v>20367</v>
      </c>
      <c r="D113" s="2962"/>
      <c r="E113" s="2962"/>
      <c r="F113" s="2963"/>
      <c r="G113" s="1847">
        <v>1.53</v>
      </c>
      <c r="H113" s="1847">
        <f t="shared" si="1"/>
        <v>1.4535</v>
      </c>
      <c r="I113" s="1841"/>
      <c r="J113" s="1837"/>
    </row>
    <row r="114" spans="1:10" ht="15.75" thickBot="1">
      <c r="A114" s="1838"/>
      <c r="B114" s="1848" t="s">
        <v>20366</v>
      </c>
      <c r="C114" s="2964" t="s">
        <v>20363</v>
      </c>
      <c r="D114" s="2965"/>
      <c r="E114" s="2965"/>
      <c r="F114" s="2966"/>
      <c r="G114" s="1849">
        <v>1.99</v>
      </c>
      <c r="H114" s="1849">
        <f t="shared" si="1"/>
        <v>1.8904999999999998</v>
      </c>
      <c r="I114" s="1841"/>
      <c r="J114" s="1837"/>
    </row>
    <row r="117" spans="1:10" ht="18.75" thickBot="1">
      <c r="A117" s="2967" t="s">
        <v>20368</v>
      </c>
      <c r="B117" s="2967"/>
      <c r="C117" s="2967"/>
      <c r="D117" s="2967"/>
      <c r="E117" s="2967"/>
    </row>
    <row r="118" spans="1:10" ht="32.25" thickBot="1">
      <c r="A118" s="1850" t="s">
        <v>20202</v>
      </c>
      <c r="B118" s="1851" t="s">
        <v>1436</v>
      </c>
      <c r="C118" s="1851" t="s">
        <v>20203</v>
      </c>
      <c r="D118" s="1852" t="s">
        <v>20369</v>
      </c>
      <c r="E118" s="1853" t="s">
        <v>20208</v>
      </c>
    </row>
    <row r="119" spans="1:10" ht="15.75" thickBot="1">
      <c r="A119" s="2849" t="s">
        <v>20370</v>
      </c>
      <c r="B119" s="2850"/>
      <c r="C119" s="2850"/>
      <c r="D119" s="2850"/>
      <c r="E119" s="2851"/>
    </row>
    <row r="120" spans="1:10">
      <c r="A120" s="2989" t="s">
        <v>20371</v>
      </c>
      <c r="B120" s="1854" t="s">
        <v>20226</v>
      </c>
      <c r="C120" s="1855" t="s">
        <v>20227</v>
      </c>
      <c r="D120" s="2858">
        <v>65.3</v>
      </c>
      <c r="E120" s="2858">
        <v>62.034999999999997</v>
      </c>
    </row>
    <row r="121" spans="1:10">
      <c r="A121" s="2990"/>
      <c r="B121" s="1796" t="s">
        <v>20228</v>
      </c>
      <c r="C121" s="1807" t="s">
        <v>20229</v>
      </c>
      <c r="D121" s="2859"/>
      <c r="E121" s="2859"/>
    </row>
    <row r="122" spans="1:10">
      <c r="A122" s="2990"/>
      <c r="B122" s="1856" t="s">
        <v>20214</v>
      </c>
      <c r="C122" s="1857" t="s">
        <v>20372</v>
      </c>
      <c r="D122" s="2859"/>
      <c r="E122" s="2859"/>
    </row>
    <row r="123" spans="1:10">
      <c r="A123" s="2990"/>
      <c r="B123" s="1796" t="s">
        <v>20230</v>
      </c>
      <c r="C123" s="1807" t="s">
        <v>20231</v>
      </c>
      <c r="D123" s="2859"/>
      <c r="E123" s="2859"/>
    </row>
    <row r="124" spans="1:10">
      <c r="A124" s="2990"/>
      <c r="B124" s="1796" t="s">
        <v>20244</v>
      </c>
      <c r="C124" s="1800" t="s">
        <v>20245</v>
      </c>
      <c r="D124" s="2859"/>
      <c r="E124" s="2859"/>
    </row>
    <row r="125" spans="1:10">
      <c r="A125" s="2990"/>
      <c r="B125" s="1809" t="s">
        <v>20256</v>
      </c>
      <c r="C125" s="1858" t="s">
        <v>20257</v>
      </c>
      <c r="D125" s="2859"/>
      <c r="E125" s="2859"/>
    </row>
    <row r="126" spans="1:10">
      <c r="A126" s="2990"/>
      <c r="B126" s="1809" t="s">
        <v>20259</v>
      </c>
      <c r="C126" s="1858" t="s">
        <v>20260</v>
      </c>
      <c r="D126" s="2859"/>
      <c r="E126" s="2859"/>
    </row>
    <row r="127" spans="1:10">
      <c r="A127" s="2990"/>
      <c r="B127" s="1796" t="s">
        <v>20287</v>
      </c>
      <c r="C127" s="1807" t="s">
        <v>20373</v>
      </c>
      <c r="D127" s="2859"/>
      <c r="E127" s="2859"/>
    </row>
    <row r="128" spans="1:10" ht="15.75" thickBot="1">
      <c r="A128" s="2994"/>
      <c r="B128" s="1816" t="s">
        <v>1883</v>
      </c>
      <c r="C128" s="1859" t="s">
        <v>20290</v>
      </c>
      <c r="D128" s="2860"/>
      <c r="E128" s="2860"/>
    </row>
    <row r="129" spans="1:5">
      <c r="A129" s="2989" t="s">
        <v>1864</v>
      </c>
      <c r="B129" s="1793" t="s">
        <v>20242</v>
      </c>
      <c r="C129" s="1860" t="s">
        <v>20243</v>
      </c>
      <c r="D129" s="2858">
        <v>68.099999999999994</v>
      </c>
      <c r="E129" s="2858">
        <v>64.694999999999993</v>
      </c>
    </row>
    <row r="130" spans="1:5">
      <c r="A130" s="2990"/>
      <c r="B130" s="1796" t="s">
        <v>20248</v>
      </c>
      <c r="C130" s="1807" t="s">
        <v>20249</v>
      </c>
      <c r="D130" s="2859"/>
      <c r="E130" s="2859"/>
    </row>
    <row r="131" spans="1:5">
      <c r="A131" s="2990"/>
      <c r="B131" s="1796" t="s">
        <v>1881</v>
      </c>
      <c r="C131" s="1807" t="s">
        <v>20250</v>
      </c>
      <c r="D131" s="2859"/>
      <c r="E131" s="2859"/>
    </row>
    <row r="132" spans="1:5">
      <c r="A132" s="2990"/>
      <c r="B132" s="1796" t="s">
        <v>20255</v>
      </c>
      <c r="C132" s="1807" t="s">
        <v>20117</v>
      </c>
      <c r="D132" s="2859"/>
      <c r="E132" s="2859"/>
    </row>
    <row r="133" spans="1:5">
      <c r="A133" s="2990"/>
      <c r="B133" s="1798" t="s">
        <v>1863</v>
      </c>
      <c r="C133" s="1861" t="s">
        <v>20261</v>
      </c>
      <c r="D133" s="2859"/>
      <c r="E133" s="2859"/>
    </row>
    <row r="134" spans="1:5">
      <c r="A134" s="2990"/>
      <c r="B134" s="1798" t="s">
        <v>1866</v>
      </c>
      <c r="C134" s="1861" t="s">
        <v>20262</v>
      </c>
      <c r="D134" s="2859"/>
      <c r="E134" s="2859"/>
    </row>
    <row r="135" spans="1:5">
      <c r="A135" s="2990"/>
      <c r="B135" s="1796" t="s">
        <v>20263</v>
      </c>
      <c r="C135" s="1800" t="s">
        <v>20264</v>
      </c>
      <c r="D135" s="2859"/>
      <c r="E135" s="2859"/>
    </row>
    <row r="136" spans="1:5">
      <c r="A136" s="2990"/>
      <c r="B136" s="1856" t="s">
        <v>20217</v>
      </c>
      <c r="C136" s="1856" t="s">
        <v>20218</v>
      </c>
      <c r="D136" s="2859"/>
      <c r="E136" s="2859"/>
    </row>
    <row r="137" spans="1:5">
      <c r="A137" s="2990"/>
      <c r="B137" s="1796" t="s">
        <v>20273</v>
      </c>
      <c r="C137" s="1800" t="s">
        <v>20274</v>
      </c>
      <c r="D137" s="2859"/>
      <c r="E137" s="2859"/>
    </row>
    <row r="138" spans="1:5">
      <c r="A138" s="2990"/>
      <c r="B138" s="1856" t="s">
        <v>20277</v>
      </c>
      <c r="C138" s="1862" t="s">
        <v>20374</v>
      </c>
      <c r="D138" s="2859"/>
      <c r="E138" s="2859"/>
    </row>
    <row r="139" spans="1:5">
      <c r="A139" s="2990"/>
      <c r="B139" s="1796" t="s">
        <v>20279</v>
      </c>
      <c r="C139" s="1807" t="s">
        <v>20280</v>
      </c>
      <c r="D139" s="2859"/>
      <c r="E139" s="2859"/>
    </row>
    <row r="140" spans="1:5">
      <c r="A140" s="2990"/>
      <c r="B140" s="1796" t="s">
        <v>20281</v>
      </c>
      <c r="C140" s="1800" t="s">
        <v>20282</v>
      </c>
      <c r="D140" s="2859"/>
      <c r="E140" s="2859"/>
    </row>
    <row r="141" spans="1:5">
      <c r="A141" s="2990"/>
      <c r="B141" s="1796" t="s">
        <v>2044</v>
      </c>
      <c r="C141" s="1807" t="s">
        <v>2045</v>
      </c>
      <c r="D141" s="2859"/>
      <c r="E141" s="2859"/>
    </row>
    <row r="142" spans="1:5">
      <c r="A142" s="2990"/>
      <c r="B142" s="1796" t="s">
        <v>1885</v>
      </c>
      <c r="C142" s="1807" t="s">
        <v>20291</v>
      </c>
      <c r="D142" s="2859"/>
      <c r="E142" s="2859"/>
    </row>
    <row r="143" spans="1:5" ht="15.75" thickBot="1">
      <c r="A143" s="2994"/>
      <c r="B143" s="1816" t="s">
        <v>1868</v>
      </c>
      <c r="C143" s="1859" t="s">
        <v>20292</v>
      </c>
      <c r="D143" s="2860"/>
      <c r="E143" s="2860"/>
    </row>
    <row r="144" spans="1:5">
      <c r="A144" s="2989" t="s">
        <v>1869</v>
      </c>
      <c r="B144" s="1863" t="s">
        <v>20211</v>
      </c>
      <c r="C144" s="1864" t="s">
        <v>20212</v>
      </c>
      <c r="D144" s="2858">
        <v>69.599999999999994</v>
      </c>
      <c r="E144" s="2858">
        <v>66.11999999999999</v>
      </c>
    </row>
    <row r="145" spans="1:5">
      <c r="A145" s="2990"/>
      <c r="B145" s="1796" t="s">
        <v>20232</v>
      </c>
      <c r="C145" s="1807" t="s">
        <v>20233</v>
      </c>
      <c r="D145" s="2859"/>
      <c r="E145" s="2859"/>
    </row>
    <row r="146" spans="1:5">
      <c r="A146" s="2990"/>
      <c r="B146" s="1798" t="s">
        <v>20235</v>
      </c>
      <c r="C146" s="1861" t="s">
        <v>20236</v>
      </c>
      <c r="D146" s="2859"/>
      <c r="E146" s="2859"/>
    </row>
    <row r="147" spans="1:5">
      <c r="A147" s="2990"/>
      <c r="B147" s="1798" t="s">
        <v>20238</v>
      </c>
      <c r="C147" s="1861" t="s">
        <v>20239</v>
      </c>
      <c r="D147" s="2859"/>
      <c r="E147" s="2859"/>
    </row>
    <row r="148" spans="1:5">
      <c r="A148" s="2990"/>
      <c r="B148" s="1856" t="s">
        <v>20240</v>
      </c>
      <c r="C148" s="1862" t="s">
        <v>20241</v>
      </c>
      <c r="D148" s="2859"/>
      <c r="E148" s="2859"/>
    </row>
    <row r="149" spans="1:5">
      <c r="A149" s="2990"/>
      <c r="B149" s="1796" t="s">
        <v>20246</v>
      </c>
      <c r="C149" s="1807" t="s">
        <v>20247</v>
      </c>
      <c r="D149" s="2859"/>
      <c r="E149" s="2859"/>
    </row>
    <row r="150" spans="1:5">
      <c r="A150" s="2990"/>
      <c r="B150" s="1796" t="s">
        <v>20251</v>
      </c>
      <c r="C150" s="1800" t="s">
        <v>20252</v>
      </c>
      <c r="D150" s="2859"/>
      <c r="E150" s="2859"/>
    </row>
    <row r="151" spans="1:5">
      <c r="A151" s="2990"/>
      <c r="B151" s="1796" t="s">
        <v>20253</v>
      </c>
      <c r="C151" s="1807" t="s">
        <v>20254</v>
      </c>
      <c r="D151" s="2859"/>
      <c r="E151" s="2859"/>
    </row>
    <row r="152" spans="1:5">
      <c r="A152" s="2990"/>
      <c r="B152" s="1865" t="s">
        <v>20307</v>
      </c>
      <c r="C152" s="1800" t="s">
        <v>20308</v>
      </c>
      <c r="D152" s="2859"/>
      <c r="E152" s="2859"/>
    </row>
    <row r="153" spans="1:5">
      <c r="A153" s="2990"/>
      <c r="B153" s="1865" t="s">
        <v>20309</v>
      </c>
      <c r="C153" s="1807" t="s">
        <v>20310</v>
      </c>
      <c r="D153" s="2859"/>
      <c r="E153" s="2859"/>
    </row>
    <row r="154" spans="1:5">
      <c r="A154" s="2990"/>
      <c r="B154" s="1865" t="s">
        <v>20311</v>
      </c>
      <c r="C154" s="1807" t="s">
        <v>20312</v>
      </c>
      <c r="D154" s="2859"/>
      <c r="E154" s="2859"/>
    </row>
    <row r="155" spans="1:5">
      <c r="A155" s="2990"/>
      <c r="B155" s="1796" t="s">
        <v>20265</v>
      </c>
      <c r="C155" s="1800" t="s">
        <v>20266</v>
      </c>
      <c r="D155" s="2859"/>
      <c r="E155" s="2859"/>
    </row>
    <row r="156" spans="1:5">
      <c r="A156" s="2990"/>
      <c r="B156" s="1796" t="s">
        <v>20267</v>
      </c>
      <c r="C156" s="1800" t="s">
        <v>20268</v>
      </c>
      <c r="D156" s="2859"/>
      <c r="E156" s="2859"/>
    </row>
    <row r="157" spans="1:5">
      <c r="A157" s="2990"/>
      <c r="B157" s="1796" t="s">
        <v>20269</v>
      </c>
      <c r="C157" s="1800" t="s">
        <v>20270</v>
      </c>
      <c r="D157" s="2859"/>
      <c r="E157" s="2859"/>
    </row>
    <row r="158" spans="1:5">
      <c r="A158" s="2990"/>
      <c r="B158" s="1865" t="s">
        <v>2093</v>
      </c>
      <c r="C158" s="1800" t="s">
        <v>20313</v>
      </c>
      <c r="D158" s="2859"/>
      <c r="E158" s="2859"/>
    </row>
    <row r="159" spans="1:5">
      <c r="A159" s="2990"/>
      <c r="B159" s="1865" t="s">
        <v>2091</v>
      </c>
      <c r="C159" s="1800" t="s">
        <v>2092</v>
      </c>
      <c r="D159" s="2859"/>
      <c r="E159" s="2859"/>
    </row>
    <row r="160" spans="1:5">
      <c r="A160" s="2990"/>
      <c r="B160" s="1865" t="s">
        <v>20314</v>
      </c>
      <c r="C160" s="1800" t="s">
        <v>20315</v>
      </c>
      <c r="D160" s="2859"/>
      <c r="E160" s="2859"/>
    </row>
    <row r="161" spans="1:5">
      <c r="A161" s="2990"/>
      <c r="B161" s="1798" t="s">
        <v>20271</v>
      </c>
      <c r="C161" s="1861" t="s">
        <v>20272</v>
      </c>
      <c r="D161" s="2859"/>
      <c r="E161" s="2859"/>
    </row>
    <row r="162" spans="1:5">
      <c r="A162" s="2990"/>
      <c r="B162" s="1796" t="s">
        <v>20275</v>
      </c>
      <c r="C162" s="1800" t="s">
        <v>20276</v>
      </c>
      <c r="D162" s="2859"/>
      <c r="E162" s="2859"/>
    </row>
    <row r="163" spans="1:5">
      <c r="A163" s="2990"/>
      <c r="B163" s="1796" t="s">
        <v>20283</v>
      </c>
      <c r="C163" s="1807" t="s">
        <v>20284</v>
      </c>
      <c r="D163" s="2859"/>
      <c r="E163" s="2859"/>
    </row>
    <row r="164" spans="1:5">
      <c r="A164" s="2990"/>
      <c r="B164" s="1796" t="s">
        <v>20285</v>
      </c>
      <c r="C164" s="1807" t="s">
        <v>20286</v>
      </c>
      <c r="D164" s="2859"/>
      <c r="E164" s="2859"/>
    </row>
    <row r="165" spans="1:5" ht="15.75" thickBot="1">
      <c r="A165" s="2990"/>
      <c r="B165" s="1866" t="s">
        <v>20298</v>
      </c>
      <c r="C165" s="1867" t="s">
        <v>20299</v>
      </c>
      <c r="D165" s="2860"/>
      <c r="E165" s="2860"/>
    </row>
    <row r="166" spans="1:5" ht="15.75" thickBot="1">
      <c r="A166" s="1868" t="s">
        <v>1980</v>
      </c>
      <c r="B166" s="1869" t="s">
        <v>20293</v>
      </c>
      <c r="C166" s="1869" t="s">
        <v>20294</v>
      </c>
      <c r="D166" s="1870">
        <v>66.5</v>
      </c>
      <c r="E166" s="1870">
        <v>63.174999999999997</v>
      </c>
    </row>
    <row r="167" spans="1:5">
      <c r="A167" s="2989" t="s">
        <v>1888</v>
      </c>
      <c r="B167" s="1871" t="s">
        <v>20220</v>
      </c>
      <c r="C167" s="1871" t="s">
        <v>20221</v>
      </c>
      <c r="D167" s="2991">
        <v>68</v>
      </c>
      <c r="E167" s="2858">
        <v>64.599999999999994</v>
      </c>
    </row>
    <row r="168" spans="1:5">
      <c r="A168" s="2990"/>
      <c r="B168" s="1856" t="s">
        <v>20295</v>
      </c>
      <c r="C168" s="1862" t="s">
        <v>20296</v>
      </c>
      <c r="D168" s="2992"/>
      <c r="E168" s="2859"/>
    </row>
    <row r="169" spans="1:5">
      <c r="A169" s="2990"/>
      <c r="B169" s="1802" t="s">
        <v>1898</v>
      </c>
      <c r="C169" s="1872" t="s">
        <v>20297</v>
      </c>
      <c r="D169" s="2992"/>
      <c r="E169" s="2859"/>
    </row>
    <row r="170" spans="1:5">
      <c r="A170" s="2990"/>
      <c r="B170" s="1798" t="s">
        <v>2017</v>
      </c>
      <c r="C170" s="1873" t="s">
        <v>20375</v>
      </c>
      <c r="D170" s="2992"/>
      <c r="E170" s="2859"/>
    </row>
    <row r="171" spans="1:5">
      <c r="A171" s="2990"/>
      <c r="B171" s="1856" t="s">
        <v>1907</v>
      </c>
      <c r="C171" s="1874" t="s">
        <v>20376</v>
      </c>
      <c r="D171" s="2992"/>
      <c r="E171" s="2859"/>
    </row>
    <row r="172" spans="1:5">
      <c r="A172" s="2990"/>
      <c r="B172" s="1796" t="s">
        <v>1909</v>
      </c>
      <c r="C172" s="1875" t="s">
        <v>20302</v>
      </c>
      <c r="D172" s="2992"/>
      <c r="E172" s="2859"/>
    </row>
    <row r="173" spans="1:5" ht="15.75" thickBot="1">
      <c r="A173" s="2990"/>
      <c r="B173" s="1816" t="s">
        <v>1927</v>
      </c>
      <c r="C173" s="1876" t="s">
        <v>20303</v>
      </c>
      <c r="D173" s="2993"/>
      <c r="E173" s="2860"/>
    </row>
    <row r="174" spans="1:5" ht="15.75" thickBot="1">
      <c r="A174" s="1868" t="s">
        <v>1810</v>
      </c>
      <c r="B174" s="1877" t="s">
        <v>20306</v>
      </c>
      <c r="C174" s="1878" t="s">
        <v>601</v>
      </c>
      <c r="D174" s="1870">
        <v>65.3</v>
      </c>
      <c r="E174" s="1870">
        <v>62.034999999999997</v>
      </c>
    </row>
    <row r="175" spans="1:5" ht="15.75" thickBot="1">
      <c r="A175" s="1868" t="s">
        <v>1942</v>
      </c>
      <c r="B175" s="1879" t="s">
        <v>20223</v>
      </c>
      <c r="C175" s="1880" t="s">
        <v>20224</v>
      </c>
      <c r="D175" s="1870">
        <v>61.5</v>
      </c>
      <c r="E175" s="1870">
        <v>58.424999999999997</v>
      </c>
    </row>
    <row r="176" spans="1:5" ht="15.75" thickBot="1">
      <c r="A176" s="1881" t="s">
        <v>1795</v>
      </c>
      <c r="B176" s="1882" t="s">
        <v>20304</v>
      </c>
      <c r="C176" s="1883" t="s">
        <v>2115</v>
      </c>
      <c r="D176" s="1884">
        <v>65.7</v>
      </c>
      <c r="E176" s="1884">
        <v>62.414999999999999</v>
      </c>
    </row>
    <row r="177" spans="1:5" ht="15.75" thickBot="1">
      <c r="A177" s="2849" t="s">
        <v>20377</v>
      </c>
      <c r="B177" s="2850"/>
      <c r="C177" s="2850"/>
      <c r="D177" s="2850"/>
      <c r="E177" s="2851"/>
    </row>
    <row r="178" spans="1:5">
      <c r="A178" s="2984" t="s">
        <v>20378</v>
      </c>
      <c r="B178" s="1793" t="s">
        <v>20317</v>
      </c>
      <c r="C178" s="1885" t="s">
        <v>20379</v>
      </c>
      <c r="D178" s="2890">
        <v>65.3</v>
      </c>
      <c r="E178" s="2890">
        <v>62.034999999999997</v>
      </c>
    </row>
    <row r="179" spans="1:5">
      <c r="A179" s="2985"/>
      <c r="B179" s="1856" t="s">
        <v>20320</v>
      </c>
      <c r="C179" s="1862" t="s">
        <v>20321</v>
      </c>
      <c r="D179" s="2891"/>
      <c r="E179" s="2891"/>
    </row>
    <row r="180" spans="1:5" ht="15.75" thickBot="1">
      <c r="A180" s="2986"/>
      <c r="B180" s="1886" t="s">
        <v>20322</v>
      </c>
      <c r="C180" s="1887" t="s">
        <v>20245</v>
      </c>
      <c r="D180" s="2892"/>
      <c r="E180" s="2892"/>
    </row>
    <row r="181" spans="1:5">
      <c r="A181" s="1888"/>
      <c r="B181" s="1889"/>
      <c r="C181" s="1890"/>
      <c r="D181" s="1837"/>
      <c r="E181" s="1837"/>
    </row>
    <row r="182" spans="1:5" ht="16.5" thickBot="1">
      <c r="A182" s="2987" t="s">
        <v>20380</v>
      </c>
      <c r="B182" s="2987"/>
      <c r="C182" s="2987"/>
      <c r="D182" s="2987"/>
      <c r="E182" s="2987"/>
    </row>
    <row r="183" spans="1:5" ht="32.25" thickBot="1">
      <c r="A183" s="1850" t="s">
        <v>20202</v>
      </c>
      <c r="B183" s="2988" t="s">
        <v>20381</v>
      </c>
      <c r="C183" s="2988"/>
      <c r="D183" s="1891" t="s">
        <v>20369</v>
      </c>
      <c r="E183" s="1853" t="s">
        <v>20208</v>
      </c>
    </row>
    <row r="184" spans="1:5">
      <c r="A184" s="1892" t="s">
        <v>20382</v>
      </c>
      <c r="B184" s="2977" t="s">
        <v>20383</v>
      </c>
      <c r="C184" s="2978"/>
      <c r="D184" s="1893">
        <v>120.8</v>
      </c>
      <c r="E184" s="1894">
        <v>114.75999999999999</v>
      </c>
    </row>
    <row r="185" spans="1:5">
      <c r="A185" s="1895">
        <v>4</v>
      </c>
      <c r="B185" s="2979" t="s">
        <v>20384</v>
      </c>
      <c r="C185" s="2980"/>
      <c r="D185" s="1896">
        <v>158.6</v>
      </c>
      <c r="E185" s="1897">
        <v>150.66999999999999</v>
      </c>
    </row>
    <row r="186" spans="1:5">
      <c r="A186" s="1898">
        <v>5</v>
      </c>
      <c r="B186" s="2979" t="s">
        <v>20383</v>
      </c>
      <c r="C186" s="2980"/>
      <c r="D186" s="1896">
        <v>181.5</v>
      </c>
      <c r="E186" s="1897">
        <v>172.42499999999998</v>
      </c>
    </row>
    <row r="187" spans="1:5" ht="15.75" thickBot="1">
      <c r="A187" s="1899">
        <v>6</v>
      </c>
      <c r="B187" s="2981" t="s">
        <v>20383</v>
      </c>
      <c r="C187" s="2982"/>
      <c r="D187" s="1900">
        <v>249.2</v>
      </c>
      <c r="E187" s="1901">
        <v>236.73999999999998</v>
      </c>
    </row>
  </sheetData>
  <mergeCells count="104">
    <mergeCell ref="B184:C184"/>
    <mergeCell ref="B185:C185"/>
    <mergeCell ref="B186:C186"/>
    <mergeCell ref="B187:C187"/>
    <mergeCell ref="L1:N1"/>
    <mergeCell ref="A177:E177"/>
    <mergeCell ref="A178:A180"/>
    <mergeCell ref="D178:D180"/>
    <mergeCell ref="E178:E180"/>
    <mergeCell ref="A182:E182"/>
    <mergeCell ref="B183:C183"/>
    <mergeCell ref="A144:A165"/>
    <mergeCell ref="D144:D165"/>
    <mergeCell ref="E144:E165"/>
    <mergeCell ref="A167:A173"/>
    <mergeCell ref="D167:D173"/>
    <mergeCell ref="E167:E173"/>
    <mergeCell ref="A120:A128"/>
    <mergeCell ref="D120:D128"/>
    <mergeCell ref="E120:E128"/>
    <mergeCell ref="A129:A143"/>
    <mergeCell ref="D129:D143"/>
    <mergeCell ref="E129:E143"/>
    <mergeCell ref="C111:F111"/>
    <mergeCell ref="C112:F112"/>
    <mergeCell ref="C113:F113"/>
    <mergeCell ref="C114:F114"/>
    <mergeCell ref="A117:E117"/>
    <mergeCell ref="A119:E119"/>
    <mergeCell ref="C104:F104"/>
    <mergeCell ref="C105:F105"/>
    <mergeCell ref="C106:F106"/>
    <mergeCell ref="C107:F107"/>
    <mergeCell ref="C108:F108"/>
    <mergeCell ref="C109:F109"/>
    <mergeCell ref="B98:F98"/>
    <mergeCell ref="B99:F99"/>
    <mergeCell ref="B100:F100"/>
    <mergeCell ref="B101:F101"/>
    <mergeCell ref="B102:H102"/>
    <mergeCell ref="C103:F103"/>
    <mergeCell ref="A94:J94"/>
    <mergeCell ref="A95:A96"/>
    <mergeCell ref="B95:F96"/>
    <mergeCell ref="G95:H95"/>
    <mergeCell ref="I95:J95"/>
    <mergeCell ref="B97:F97"/>
    <mergeCell ref="A91:J91"/>
    <mergeCell ref="A92:A93"/>
    <mergeCell ref="G92:G93"/>
    <mergeCell ref="H92:H93"/>
    <mergeCell ref="I92:I93"/>
    <mergeCell ref="J92:J93"/>
    <mergeCell ref="A79:J79"/>
    <mergeCell ref="A80:A90"/>
    <mergeCell ref="G80:G90"/>
    <mergeCell ref="H80:H90"/>
    <mergeCell ref="I80:I90"/>
    <mergeCell ref="J80:J90"/>
    <mergeCell ref="A74:J74"/>
    <mergeCell ref="A75:A78"/>
    <mergeCell ref="G75:G78"/>
    <mergeCell ref="H75:H78"/>
    <mergeCell ref="I75:I78"/>
    <mergeCell ref="J75:J78"/>
    <mergeCell ref="A69:J69"/>
    <mergeCell ref="A70:A73"/>
    <mergeCell ref="G70:G73"/>
    <mergeCell ref="H70:H73"/>
    <mergeCell ref="I70:I73"/>
    <mergeCell ref="J70:J73"/>
    <mergeCell ref="A65:J65"/>
    <mergeCell ref="A66:A68"/>
    <mergeCell ref="G66:G68"/>
    <mergeCell ref="H66:H68"/>
    <mergeCell ref="I66:I68"/>
    <mergeCell ref="J66:J68"/>
    <mergeCell ref="A13:A56"/>
    <mergeCell ref="G13:G56"/>
    <mergeCell ref="H13:H56"/>
    <mergeCell ref="I13:I56"/>
    <mergeCell ref="J13:J56"/>
    <mergeCell ref="A57:A64"/>
    <mergeCell ref="G57:G64"/>
    <mergeCell ref="H57:H64"/>
    <mergeCell ref="I57:I64"/>
    <mergeCell ref="J57:J64"/>
    <mergeCell ref="I5:J5"/>
    <mergeCell ref="A7:J7"/>
    <mergeCell ref="A8:A12"/>
    <mergeCell ref="G8:G12"/>
    <mergeCell ref="H8:H12"/>
    <mergeCell ref="I8:I12"/>
    <mergeCell ref="J8:J12"/>
    <mergeCell ref="A1:J1"/>
    <mergeCell ref="D2:I2"/>
    <mergeCell ref="D3:J3"/>
    <mergeCell ref="A5:A6"/>
    <mergeCell ref="B5:B6"/>
    <mergeCell ref="C5:C6"/>
    <mergeCell ref="D5:D6"/>
    <mergeCell ref="E5:E6"/>
    <mergeCell ref="F5:F6"/>
    <mergeCell ref="G5:H5"/>
  </mergeCells>
  <hyperlinks>
    <hyperlink ref="L3" location="'столешница(P)'!A1" display="Столешница(P)"/>
  </hyperlink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tabColor rgb="FFFF0000"/>
  </sheetPr>
  <dimension ref="B2:AY76"/>
  <sheetViews>
    <sheetView workbookViewId="0"/>
  </sheetViews>
  <sheetFormatPr defaultRowHeight="15"/>
  <cols>
    <col min="1" max="1" width="6" style="329" customWidth="1"/>
    <col min="2" max="2" width="22.28515625" style="329" customWidth="1"/>
    <col min="3" max="3" width="7" style="329" customWidth="1"/>
    <col min="4" max="4" width="18.5703125" style="329" customWidth="1"/>
    <col min="5" max="5" width="6.140625" style="329" customWidth="1"/>
    <col min="6" max="6" width="16.140625" style="329" customWidth="1"/>
    <col min="7" max="7" width="6.42578125" style="329" customWidth="1"/>
    <col min="8" max="8" width="24.28515625" style="329" customWidth="1"/>
    <col min="9" max="9" width="10.28515625" style="329" customWidth="1"/>
    <col min="10" max="10" width="5.7109375" style="329" customWidth="1"/>
    <col min="11" max="11" width="27.140625" style="329" customWidth="1"/>
    <col min="12" max="12" width="5.5703125" style="329" customWidth="1"/>
    <col min="13" max="13" width="26" style="329" customWidth="1"/>
    <col min="14" max="14" width="6.85546875" style="329" customWidth="1"/>
    <col min="15" max="15" width="26.7109375" style="329" customWidth="1"/>
    <col min="16" max="16" width="9.140625" style="329"/>
    <col min="17" max="17" width="31.28515625" style="329" customWidth="1"/>
    <col min="18" max="19" width="9.140625" style="329"/>
    <col min="20" max="20" width="37.28515625" style="329" customWidth="1"/>
    <col min="21" max="21" width="7.5703125" style="329" customWidth="1"/>
    <col min="22" max="23" width="9.140625" style="329"/>
    <col min="24" max="24" width="18" style="329" customWidth="1"/>
    <col min="25" max="25" width="9.140625" style="329" customWidth="1"/>
    <col min="26" max="27" width="9.140625" style="329"/>
    <col min="28" max="28" width="23.42578125" style="329" customWidth="1"/>
    <col min="29" max="29" width="9.140625" style="329"/>
    <col min="30" max="30" width="21.5703125" style="329" customWidth="1"/>
    <col min="31" max="31" width="9.140625" style="329"/>
    <col min="32" max="32" width="18.28515625" style="329" customWidth="1"/>
    <col min="33" max="33" width="9.140625" style="329"/>
    <col min="34" max="34" width="18.28515625" style="329" customWidth="1"/>
    <col min="35" max="35" width="9.140625" style="329"/>
    <col min="36" max="36" width="18.7109375" style="329" customWidth="1"/>
    <col min="37" max="37" width="9.140625" style="329"/>
    <col min="38" max="38" width="28.140625" style="329" customWidth="1"/>
    <col min="39" max="39" width="9.140625" style="329"/>
    <col min="40" max="40" width="25" style="329" customWidth="1"/>
    <col min="41" max="41" width="9.140625" style="329"/>
    <col min="42" max="42" width="16.5703125" style="329" customWidth="1"/>
    <col min="43" max="43" width="9.140625" style="329"/>
    <col min="44" max="44" width="22.140625" style="329" customWidth="1"/>
    <col min="45" max="45" width="9.140625" style="329"/>
    <col min="46" max="46" width="23.5703125" style="329" customWidth="1"/>
    <col min="47" max="47" width="9.140625" style="329"/>
    <col min="48" max="48" width="29.5703125" style="329" customWidth="1"/>
    <col min="49" max="50" width="9.140625" style="329"/>
    <col min="51" max="51" width="26.140625" style="329" customWidth="1"/>
    <col min="52" max="16384" width="9.140625" style="329"/>
  </cols>
  <sheetData>
    <row r="2" spans="2:51" s="328" customFormat="1" ht="42" customHeight="1">
      <c r="B2" s="324" t="s">
        <v>535</v>
      </c>
      <c r="C2" s="325"/>
      <c r="D2" s="324" t="s">
        <v>536</v>
      </c>
      <c r="E2" s="326"/>
      <c r="F2" s="324" t="s">
        <v>537</v>
      </c>
      <c r="G2" s="326"/>
      <c r="H2" s="232" t="s">
        <v>538</v>
      </c>
      <c r="I2" s="327" t="s">
        <v>539</v>
      </c>
      <c r="J2" s="326"/>
      <c r="K2" s="232" t="s">
        <v>540</v>
      </c>
      <c r="L2" s="326"/>
      <c r="M2" s="232" t="s">
        <v>20422</v>
      </c>
      <c r="O2" s="324" t="s">
        <v>542</v>
      </c>
      <c r="Q2" s="232" t="s">
        <v>407</v>
      </c>
      <c r="R2" s="232" t="s">
        <v>408</v>
      </c>
      <c r="T2" s="232" t="s">
        <v>736</v>
      </c>
      <c r="U2" s="232" t="s">
        <v>755</v>
      </c>
      <c r="V2" s="232" t="s">
        <v>497</v>
      </c>
      <c r="X2" s="232" t="s">
        <v>771</v>
      </c>
      <c r="Y2" s="326"/>
      <c r="Z2" s="232" t="s">
        <v>488</v>
      </c>
      <c r="AA2" s="326"/>
      <c r="AB2" s="232" t="s">
        <v>5</v>
      </c>
      <c r="AD2" s="232" t="s">
        <v>780</v>
      </c>
      <c r="AF2" s="512" t="s">
        <v>1016</v>
      </c>
      <c r="AH2" s="232" t="s">
        <v>1024</v>
      </c>
      <c r="AJ2" s="232" t="s">
        <v>1037</v>
      </c>
      <c r="AL2" s="324" t="s">
        <v>1309</v>
      </c>
      <c r="AN2" s="232" t="s">
        <v>1399</v>
      </c>
      <c r="AP2" s="232" t="s">
        <v>1408</v>
      </c>
      <c r="AR2" s="232" t="s">
        <v>1414</v>
      </c>
      <c r="AT2" s="232" t="s">
        <v>1424</v>
      </c>
      <c r="AV2" s="232" t="s">
        <v>407</v>
      </c>
      <c r="AW2" s="232" t="s">
        <v>408</v>
      </c>
      <c r="AY2" s="232" t="s">
        <v>541</v>
      </c>
    </row>
    <row r="3" spans="2:51" ht="15" customHeight="1">
      <c r="B3" s="233" t="s">
        <v>543</v>
      </c>
      <c r="D3" s="233" t="s">
        <v>543</v>
      </c>
      <c r="F3" s="233" t="s">
        <v>543</v>
      </c>
      <c r="H3" s="337" t="s">
        <v>731</v>
      </c>
      <c r="I3" s="338">
        <v>5.35</v>
      </c>
      <c r="K3" s="233" t="s">
        <v>354</v>
      </c>
      <c r="M3" s="1934" t="s">
        <v>354</v>
      </c>
      <c r="O3" s="233" t="s">
        <v>345</v>
      </c>
      <c r="Q3" s="233" t="s">
        <v>409</v>
      </c>
      <c r="R3" s="234">
        <v>13</v>
      </c>
      <c r="T3" s="2996" t="s">
        <v>747</v>
      </c>
      <c r="U3" s="2996"/>
      <c r="V3" s="2996"/>
      <c r="X3" s="350" t="s">
        <v>772</v>
      </c>
      <c r="Z3" s="350">
        <v>4</v>
      </c>
      <c r="AB3" s="233" t="s">
        <v>777</v>
      </c>
      <c r="AD3" s="351" t="s">
        <v>389</v>
      </c>
      <c r="AF3" s="233" t="s">
        <v>481</v>
      </c>
      <c r="AH3" s="233" t="s">
        <v>1029</v>
      </c>
      <c r="AJ3" s="233" t="s">
        <v>1038</v>
      </c>
      <c r="AL3" s="233" t="s">
        <v>1310</v>
      </c>
      <c r="AN3" s="233" t="s">
        <v>1400</v>
      </c>
      <c r="AP3" s="233" t="s">
        <v>1409</v>
      </c>
      <c r="AR3" s="233" t="s">
        <v>1415</v>
      </c>
      <c r="AT3" s="233" t="s">
        <v>1425</v>
      </c>
      <c r="AV3" s="233" t="s">
        <v>409</v>
      </c>
      <c r="AW3" s="234">
        <v>13</v>
      </c>
      <c r="AY3" s="233" t="s">
        <v>544</v>
      </c>
    </row>
    <row r="4" spans="2:51" ht="15.75">
      <c r="B4" s="233" t="s">
        <v>545</v>
      </c>
      <c r="D4" s="233" t="s">
        <v>545</v>
      </c>
      <c r="F4" s="233" t="s">
        <v>545</v>
      </c>
      <c r="H4" s="339" t="s">
        <v>708</v>
      </c>
      <c r="I4" s="340">
        <v>5.81</v>
      </c>
      <c r="K4" s="233" t="s">
        <v>546</v>
      </c>
      <c r="M4" s="1934" t="s">
        <v>546</v>
      </c>
      <c r="O4" s="233" t="s">
        <v>355</v>
      </c>
      <c r="Q4" s="233" t="s">
        <v>415</v>
      </c>
      <c r="R4" s="234">
        <v>12</v>
      </c>
      <c r="T4" s="341" t="s">
        <v>737</v>
      </c>
      <c r="U4" s="342" t="s">
        <v>759</v>
      </c>
      <c r="V4" s="343">
        <v>0.1</v>
      </c>
      <c r="X4" s="350" t="s">
        <v>773</v>
      </c>
      <c r="Z4" s="350">
        <v>10</v>
      </c>
      <c r="AB4" s="233" t="s">
        <v>778</v>
      </c>
      <c r="AD4" s="351" t="s">
        <v>390</v>
      </c>
      <c r="AF4" s="233" t="s">
        <v>482</v>
      </c>
      <c r="AH4" s="233" t="s">
        <v>1030</v>
      </c>
      <c r="AJ4" s="233" t="s">
        <v>1039</v>
      </c>
      <c r="AL4" s="233" t="s">
        <v>1311</v>
      </c>
      <c r="AN4" s="233" t="s">
        <v>1401</v>
      </c>
      <c r="AP4" s="233" t="s">
        <v>1410</v>
      </c>
      <c r="AR4" s="233" t="s">
        <v>1416</v>
      </c>
      <c r="AT4" s="233" t="s">
        <v>1426</v>
      </c>
      <c r="AV4" s="233" t="s">
        <v>415</v>
      </c>
      <c r="AW4" s="234">
        <v>12</v>
      </c>
      <c r="AY4" s="233" t="s">
        <v>547</v>
      </c>
    </row>
    <row r="5" spans="2:51" ht="15.75">
      <c r="B5" s="233" t="s">
        <v>548</v>
      </c>
      <c r="D5" s="233" t="s">
        <v>548</v>
      </c>
      <c r="F5" s="233" t="s">
        <v>548</v>
      </c>
      <c r="H5" s="339" t="s">
        <v>707</v>
      </c>
      <c r="I5" s="340">
        <v>4.87</v>
      </c>
      <c r="K5" s="233" t="s">
        <v>549</v>
      </c>
      <c r="M5" s="1934" t="s">
        <v>549</v>
      </c>
      <c r="O5" s="233" t="s">
        <v>551</v>
      </c>
      <c r="Q5" s="233" t="s">
        <v>413</v>
      </c>
      <c r="R5" s="234">
        <v>15</v>
      </c>
      <c r="T5" s="341" t="s">
        <v>738</v>
      </c>
      <c r="U5" s="342" t="s">
        <v>759</v>
      </c>
      <c r="V5" s="344">
        <v>0.3</v>
      </c>
      <c r="X5" s="350" t="s">
        <v>774</v>
      </c>
      <c r="Z5" s="350">
        <v>18</v>
      </c>
      <c r="AB5" s="233" t="s">
        <v>779</v>
      </c>
      <c r="AD5" s="351" t="s">
        <v>391</v>
      </c>
      <c r="AF5" s="233" t="s">
        <v>484</v>
      </c>
      <c r="AH5" s="233" t="s">
        <v>772</v>
      </c>
      <c r="AL5" s="233" t="s">
        <v>1312</v>
      </c>
      <c r="AN5" s="233" t="s">
        <v>1402</v>
      </c>
      <c r="AP5" s="233" t="s">
        <v>1411</v>
      </c>
      <c r="AR5" s="233" t="s">
        <v>1417</v>
      </c>
      <c r="AV5" s="233" t="s">
        <v>413</v>
      </c>
      <c r="AW5" s="234">
        <v>15</v>
      </c>
      <c r="AY5" s="233" t="s">
        <v>550</v>
      </c>
    </row>
    <row r="6" spans="2:51" ht="15.75">
      <c r="B6" s="233" t="s">
        <v>552</v>
      </c>
      <c r="D6" s="233" t="s">
        <v>553</v>
      </c>
      <c r="F6" s="233" t="s">
        <v>554</v>
      </c>
      <c r="H6" s="1175" t="s">
        <v>706</v>
      </c>
      <c r="I6" s="340">
        <v>3.72</v>
      </c>
      <c r="K6" s="233" t="s">
        <v>555</v>
      </c>
      <c r="M6" s="1934" t="s">
        <v>555</v>
      </c>
      <c r="O6" s="233" t="s">
        <v>557</v>
      </c>
      <c r="Q6" s="233" t="s">
        <v>410</v>
      </c>
      <c r="R6" s="234">
        <v>12</v>
      </c>
      <c r="T6" s="341" t="s">
        <v>739</v>
      </c>
      <c r="U6" s="342" t="s">
        <v>759</v>
      </c>
      <c r="V6" s="343">
        <v>0.1</v>
      </c>
      <c r="X6" s="233" t="s">
        <v>783</v>
      </c>
      <c r="Z6" s="350">
        <v>28</v>
      </c>
      <c r="AB6" s="233" t="s">
        <v>783</v>
      </c>
      <c r="AD6" s="351" t="s">
        <v>782</v>
      </c>
      <c r="AF6" s="233" t="s">
        <v>483</v>
      </c>
      <c r="AH6" s="233" t="s">
        <v>1028</v>
      </c>
      <c r="AL6" s="233" t="s">
        <v>1313</v>
      </c>
      <c r="AN6" s="233" t="s">
        <v>1403</v>
      </c>
      <c r="AP6" s="233" t="s">
        <v>1412</v>
      </c>
      <c r="AR6" s="233" t="s">
        <v>1418</v>
      </c>
      <c r="AV6" s="233" t="s">
        <v>410</v>
      </c>
      <c r="AW6" s="234">
        <v>12</v>
      </c>
      <c r="AY6" s="233" t="s">
        <v>556</v>
      </c>
    </row>
    <row r="7" spans="2:51" ht="15.75">
      <c r="B7" s="233" t="s">
        <v>558</v>
      </c>
      <c r="D7" s="233" t="s">
        <v>558</v>
      </c>
      <c r="F7" s="233" t="s">
        <v>552</v>
      </c>
      <c r="H7" s="339" t="s">
        <v>705</v>
      </c>
      <c r="I7" s="340">
        <v>4.87</v>
      </c>
      <c r="K7" s="233" t="s">
        <v>559</v>
      </c>
      <c r="M7" s="1934" t="s">
        <v>559</v>
      </c>
      <c r="O7" s="233" t="s">
        <v>561</v>
      </c>
      <c r="Q7" s="233" t="s">
        <v>414</v>
      </c>
      <c r="R7" s="234">
        <v>10</v>
      </c>
      <c r="T7" s="341" t="s">
        <v>740</v>
      </c>
      <c r="U7" s="342" t="s">
        <v>763</v>
      </c>
      <c r="V7" s="343">
        <v>0.2</v>
      </c>
      <c r="X7" s="233" t="s">
        <v>783</v>
      </c>
      <c r="Z7" s="350">
        <v>36</v>
      </c>
      <c r="AB7" s="233" t="s">
        <v>783</v>
      </c>
      <c r="AD7" s="351" t="s">
        <v>781</v>
      </c>
      <c r="AF7" s="233" t="s">
        <v>783</v>
      </c>
      <c r="AH7" s="233" t="s">
        <v>1025</v>
      </c>
      <c r="AL7" s="233" t="s">
        <v>1314</v>
      </c>
      <c r="AN7" s="233" t="s">
        <v>1304</v>
      </c>
      <c r="AP7" s="233" t="s">
        <v>1413</v>
      </c>
      <c r="AR7" s="233" t="s">
        <v>1419</v>
      </c>
      <c r="AV7" s="233" t="s">
        <v>414</v>
      </c>
      <c r="AW7" s="234">
        <v>10</v>
      </c>
      <c r="AY7" s="233" t="s">
        <v>560</v>
      </c>
    </row>
    <row r="8" spans="2:51" ht="15.75">
      <c r="B8" s="233" t="s">
        <v>562</v>
      </c>
      <c r="D8" s="233" t="s">
        <v>563</v>
      </c>
      <c r="F8" s="233" t="s">
        <v>558</v>
      </c>
      <c r="H8" s="339" t="s">
        <v>704</v>
      </c>
      <c r="I8" s="340">
        <v>4.87</v>
      </c>
      <c r="K8" s="233" t="s">
        <v>346</v>
      </c>
      <c r="M8" s="1934" t="s">
        <v>346</v>
      </c>
      <c r="O8" s="233" t="s">
        <v>565</v>
      </c>
      <c r="Q8" s="233" t="s">
        <v>412</v>
      </c>
      <c r="R8" s="234">
        <v>13</v>
      </c>
      <c r="T8" s="341" t="s">
        <v>741</v>
      </c>
      <c r="U8" s="342" t="s">
        <v>763</v>
      </c>
      <c r="V8" s="343">
        <v>0.2</v>
      </c>
      <c r="Z8" s="233">
        <v>16</v>
      </c>
      <c r="AD8" s="233" t="s">
        <v>783</v>
      </c>
      <c r="AF8" s="233" t="s">
        <v>783</v>
      </c>
      <c r="AH8" s="233" t="s">
        <v>1026</v>
      </c>
      <c r="AL8" s="233" t="s">
        <v>1319</v>
      </c>
      <c r="AN8" s="233" t="s">
        <v>1305</v>
      </c>
      <c r="AP8" s="233"/>
      <c r="AR8" s="233" t="s">
        <v>1420</v>
      </c>
      <c r="AV8" s="233" t="s">
        <v>412</v>
      </c>
      <c r="AW8" s="234">
        <v>13</v>
      </c>
      <c r="AY8" s="233" t="s">
        <v>564</v>
      </c>
    </row>
    <row r="9" spans="2:51" ht="15.75">
      <c r="B9" s="233" t="s">
        <v>563</v>
      </c>
      <c r="D9" s="233" t="s">
        <v>566</v>
      </c>
      <c r="F9" s="233" t="s">
        <v>567</v>
      </c>
      <c r="H9" s="339" t="s">
        <v>703</v>
      </c>
      <c r="I9" s="340">
        <v>5.26</v>
      </c>
      <c r="K9" s="233" t="s">
        <v>568</v>
      </c>
      <c r="M9" s="1934" t="s">
        <v>568</v>
      </c>
      <c r="O9" s="233" t="s">
        <v>353</v>
      </c>
      <c r="Q9" s="233" t="s">
        <v>570</v>
      </c>
      <c r="R9" s="234">
        <v>9</v>
      </c>
      <c r="T9" s="341" t="s">
        <v>742</v>
      </c>
      <c r="U9" s="342" t="s">
        <v>759</v>
      </c>
      <c r="V9" s="343">
        <v>0.35</v>
      </c>
      <c r="Z9" s="233" t="s">
        <v>783</v>
      </c>
      <c r="AD9" s="233" t="s">
        <v>783</v>
      </c>
      <c r="AF9" s="233" t="s">
        <v>783</v>
      </c>
      <c r="AH9" s="233" t="s">
        <v>1027</v>
      </c>
      <c r="AL9" s="233" t="s">
        <v>1315</v>
      </c>
      <c r="AN9" s="233" t="s">
        <v>1404</v>
      </c>
      <c r="AP9" s="233"/>
      <c r="AR9" s="233" t="s">
        <v>1421</v>
      </c>
      <c r="AV9" s="233" t="s">
        <v>570</v>
      </c>
      <c r="AW9" s="234">
        <v>9</v>
      </c>
      <c r="AY9" s="233" t="s">
        <v>569</v>
      </c>
    </row>
    <row r="10" spans="2:51" ht="15.75">
      <c r="B10" s="233" t="s">
        <v>566</v>
      </c>
      <c r="D10" s="233" t="s">
        <v>571</v>
      </c>
      <c r="F10" s="233" t="s">
        <v>350</v>
      </c>
      <c r="H10" s="339" t="s">
        <v>702</v>
      </c>
      <c r="I10" s="340">
        <v>5.26</v>
      </c>
      <c r="K10" s="233" t="s">
        <v>347</v>
      </c>
      <c r="M10" s="1934" t="s">
        <v>347</v>
      </c>
      <c r="O10" s="233" t="s">
        <v>573</v>
      </c>
      <c r="Q10" s="233" t="s">
        <v>411</v>
      </c>
      <c r="R10" s="234">
        <v>8</v>
      </c>
      <c r="T10" s="341" t="s">
        <v>743</v>
      </c>
      <c r="U10" s="342" t="s">
        <v>759</v>
      </c>
      <c r="V10" s="343">
        <v>0.65</v>
      </c>
      <c r="AH10" s="233" t="s">
        <v>1031</v>
      </c>
      <c r="AL10" s="233" t="s">
        <v>1320</v>
      </c>
      <c r="AN10" s="233" t="s">
        <v>1405</v>
      </c>
      <c r="AR10" s="233" t="s">
        <v>1422</v>
      </c>
      <c r="AV10" s="233" t="s">
        <v>411</v>
      </c>
      <c r="AW10" s="234">
        <v>8</v>
      </c>
      <c r="AY10" s="233" t="s">
        <v>572</v>
      </c>
    </row>
    <row r="11" spans="2:51" ht="15.75">
      <c r="B11" s="233" t="s">
        <v>574</v>
      </c>
      <c r="D11" s="233" t="s">
        <v>575</v>
      </c>
      <c r="F11" s="233" t="s">
        <v>576</v>
      </c>
      <c r="H11" s="339" t="s">
        <v>701</v>
      </c>
      <c r="I11" s="340">
        <v>4.5999999999999996</v>
      </c>
      <c r="K11" s="233" t="s">
        <v>348</v>
      </c>
      <c r="M11" s="1934" t="s">
        <v>348</v>
      </c>
      <c r="O11" s="233" t="s">
        <v>578</v>
      </c>
      <c r="Q11" s="233" t="s">
        <v>579</v>
      </c>
      <c r="R11" s="234">
        <v>100000</v>
      </c>
      <c r="T11" s="341" t="s">
        <v>744</v>
      </c>
      <c r="U11" s="342" t="s">
        <v>759</v>
      </c>
      <c r="V11" s="343">
        <v>0.7</v>
      </c>
      <c r="AF11" s="514" t="s">
        <v>1019</v>
      </c>
      <c r="AH11" s="233"/>
      <c r="AL11" s="233" t="s">
        <v>1321</v>
      </c>
      <c r="AN11" s="233" t="s">
        <v>1406</v>
      </c>
      <c r="AR11" s="233"/>
      <c r="AV11" s="233" t="s">
        <v>579</v>
      </c>
      <c r="AW11" s="699">
        <v>10</v>
      </c>
      <c r="AY11" s="233" t="s">
        <v>577</v>
      </c>
    </row>
    <row r="12" spans="2:51" ht="15.75">
      <c r="B12" s="233" t="s">
        <v>571</v>
      </c>
      <c r="D12" s="233" t="s">
        <v>580</v>
      </c>
      <c r="F12" s="233" t="s">
        <v>581</v>
      </c>
      <c r="H12" s="339" t="s">
        <v>717</v>
      </c>
      <c r="I12" s="340">
        <v>4.5999999999999996</v>
      </c>
      <c r="K12" s="233" t="s">
        <v>349</v>
      </c>
      <c r="M12" s="1934" t="s">
        <v>349</v>
      </c>
      <c r="O12" s="233" t="s">
        <v>583</v>
      </c>
      <c r="Q12" s="330"/>
      <c r="R12" s="330"/>
      <c r="T12" s="341" t="s">
        <v>745</v>
      </c>
      <c r="U12" s="342" t="s">
        <v>759</v>
      </c>
      <c r="V12" s="343">
        <v>0.6</v>
      </c>
      <c r="AF12" s="233" t="s">
        <v>1020</v>
      </c>
      <c r="AH12" s="233"/>
      <c r="AL12" s="233" t="s">
        <v>1322</v>
      </c>
      <c r="AN12" s="233" t="s">
        <v>1407</v>
      </c>
      <c r="AR12" s="233"/>
      <c r="AY12" s="233" t="s">
        <v>582</v>
      </c>
    </row>
    <row r="13" spans="2:51" ht="15.75">
      <c r="B13" s="233" t="s">
        <v>575</v>
      </c>
      <c r="D13" s="233" t="s">
        <v>584</v>
      </c>
      <c r="F13" s="233" t="s">
        <v>585</v>
      </c>
      <c r="H13" s="339" t="s">
        <v>700</v>
      </c>
      <c r="I13" s="340">
        <v>4.5999999999999996</v>
      </c>
      <c r="K13" s="233" t="s">
        <v>586</v>
      </c>
      <c r="M13" s="1934" t="s">
        <v>586</v>
      </c>
      <c r="O13" s="233" t="s">
        <v>360</v>
      </c>
      <c r="T13" s="341" t="s">
        <v>746</v>
      </c>
      <c r="U13" s="342" t="s">
        <v>759</v>
      </c>
      <c r="V13" s="343">
        <v>0.3</v>
      </c>
      <c r="AF13" s="233" t="s">
        <v>1021</v>
      </c>
      <c r="AH13" s="233"/>
      <c r="AL13" s="233" t="s">
        <v>1323</v>
      </c>
      <c r="AN13" s="233"/>
      <c r="AY13" s="233" t="s">
        <v>587</v>
      </c>
    </row>
    <row r="14" spans="2:51">
      <c r="B14" s="233" t="s">
        <v>580</v>
      </c>
      <c r="D14" s="233" t="s">
        <v>585</v>
      </c>
      <c r="F14" s="233" t="s">
        <v>588</v>
      </c>
      <c r="H14" s="339" t="s">
        <v>699</v>
      </c>
      <c r="I14" s="340">
        <v>5.26</v>
      </c>
      <c r="K14" s="233" t="s">
        <v>589</v>
      </c>
      <c r="M14" s="1934" t="s">
        <v>589</v>
      </c>
      <c r="O14" s="233" t="s">
        <v>591</v>
      </c>
      <c r="T14" s="2995" t="s">
        <v>748</v>
      </c>
      <c r="U14" s="2995"/>
      <c r="V14" s="2995"/>
      <c r="AH14" s="233"/>
      <c r="AL14" s="233" t="s">
        <v>1324</v>
      </c>
      <c r="AN14" s="233"/>
      <c r="AY14" s="233" t="s">
        <v>590</v>
      </c>
    </row>
    <row r="15" spans="2:51" ht="15.75">
      <c r="B15" s="233" t="s">
        <v>592</v>
      </c>
      <c r="D15" s="233" t="s">
        <v>593</v>
      </c>
      <c r="F15" s="233" t="s">
        <v>594</v>
      </c>
      <c r="H15" s="339" t="s">
        <v>680</v>
      </c>
      <c r="I15" s="340">
        <v>4.5999999999999996</v>
      </c>
      <c r="K15" s="233" t="s">
        <v>595</v>
      </c>
      <c r="M15" s="1934" t="s">
        <v>595</v>
      </c>
      <c r="O15" s="233" t="s">
        <v>597</v>
      </c>
      <c r="T15" s="341" t="s">
        <v>749</v>
      </c>
      <c r="U15" s="342" t="s">
        <v>759</v>
      </c>
      <c r="V15" s="344">
        <v>2</v>
      </c>
      <c r="AL15" s="233" t="s">
        <v>1325</v>
      </c>
      <c r="AN15" s="330"/>
      <c r="AY15" s="233" t="s">
        <v>596</v>
      </c>
    </row>
    <row r="16" spans="2:51" ht="15.75">
      <c r="B16" s="233" t="s">
        <v>585</v>
      </c>
      <c r="D16" s="233" t="s">
        <v>594</v>
      </c>
      <c r="F16" s="233" t="s">
        <v>598</v>
      </c>
      <c r="H16" s="339" t="s">
        <v>682</v>
      </c>
      <c r="I16" s="340">
        <v>4.5999999999999996</v>
      </c>
      <c r="K16" s="233" t="s">
        <v>599</v>
      </c>
      <c r="M16" s="1934" t="s">
        <v>599</v>
      </c>
      <c r="O16" s="233" t="s">
        <v>601</v>
      </c>
      <c r="T16" s="341" t="s">
        <v>750</v>
      </c>
      <c r="U16" s="342" t="s">
        <v>759</v>
      </c>
      <c r="V16" s="343">
        <v>6</v>
      </c>
      <c r="AL16" s="233" t="s">
        <v>1326</v>
      </c>
      <c r="AN16" s="330"/>
      <c r="AY16" s="233" t="s">
        <v>600</v>
      </c>
    </row>
    <row r="17" spans="2:51" ht="15.75">
      <c r="B17" s="233" t="s">
        <v>593</v>
      </c>
      <c r="D17" s="233"/>
      <c r="F17" s="233"/>
      <c r="H17" s="339" t="s">
        <v>683</v>
      </c>
      <c r="I17" s="340">
        <v>4.5999999999999996</v>
      </c>
      <c r="K17" s="233" t="s">
        <v>602</v>
      </c>
      <c r="M17" s="1934" t="s">
        <v>602</v>
      </c>
      <c r="O17" s="233" t="s">
        <v>604</v>
      </c>
      <c r="T17" s="341" t="s">
        <v>751</v>
      </c>
      <c r="U17" s="342" t="s">
        <v>759</v>
      </c>
      <c r="V17" s="343">
        <v>7</v>
      </c>
      <c r="AL17" s="233" t="s">
        <v>1327</v>
      </c>
      <c r="AN17" s="330"/>
      <c r="AY17" s="233" t="s">
        <v>603</v>
      </c>
    </row>
    <row r="18" spans="2:51">
      <c r="B18" s="233" t="s">
        <v>594</v>
      </c>
      <c r="D18" s="233"/>
      <c r="F18" s="233"/>
      <c r="H18" s="339" t="s">
        <v>730</v>
      </c>
      <c r="I18" s="340">
        <v>5.35</v>
      </c>
      <c r="K18" s="233" t="s">
        <v>356</v>
      </c>
      <c r="M18" s="1934" t="s">
        <v>356</v>
      </c>
      <c r="O18" s="233" t="s">
        <v>598</v>
      </c>
      <c r="T18" s="2995" t="s">
        <v>757</v>
      </c>
      <c r="U18" s="2995"/>
      <c r="V18" s="2995"/>
      <c r="AL18" s="233" t="s">
        <v>1328</v>
      </c>
      <c r="AN18" s="330"/>
      <c r="AY18" s="233" t="s">
        <v>605</v>
      </c>
    </row>
    <row r="19" spans="2:51" ht="15.75">
      <c r="B19" s="233"/>
      <c r="H19" s="339" t="s">
        <v>698</v>
      </c>
      <c r="I19" s="340">
        <v>4.5999999999999996</v>
      </c>
      <c r="K19" s="233" t="s">
        <v>557</v>
      </c>
      <c r="M19" s="1934" t="s">
        <v>557</v>
      </c>
      <c r="O19" s="233"/>
      <c r="T19" s="341" t="s">
        <v>752</v>
      </c>
      <c r="U19" s="342" t="s">
        <v>759</v>
      </c>
      <c r="V19" s="344">
        <v>0.4</v>
      </c>
      <c r="AL19" s="233" t="s">
        <v>1329</v>
      </c>
      <c r="AN19" s="330"/>
      <c r="AY19" s="233" t="s">
        <v>606</v>
      </c>
    </row>
    <row r="20" spans="2:51" ht="15.75">
      <c r="B20" s="233"/>
      <c r="H20" s="339" t="s">
        <v>697</v>
      </c>
      <c r="I20" s="340">
        <v>4.5999999999999996</v>
      </c>
      <c r="K20" s="233" t="s">
        <v>607</v>
      </c>
      <c r="M20" s="1934" t="s">
        <v>607</v>
      </c>
      <c r="O20" s="233"/>
      <c r="T20" s="341" t="s">
        <v>753</v>
      </c>
      <c r="U20" s="342" t="s">
        <v>759</v>
      </c>
      <c r="V20" s="343">
        <v>1.2</v>
      </c>
      <c r="AL20" s="233" t="s">
        <v>1330</v>
      </c>
      <c r="AN20" s="330"/>
      <c r="AY20" s="233" t="s">
        <v>608</v>
      </c>
    </row>
    <row r="21" spans="2:51" ht="15.75">
      <c r="H21" s="339" t="s">
        <v>696</v>
      </c>
      <c r="I21" s="340">
        <v>4.5999999999999996</v>
      </c>
      <c r="K21" s="233" t="s">
        <v>350</v>
      </c>
      <c r="M21" s="1934" t="s">
        <v>350</v>
      </c>
      <c r="T21" s="341" t="s">
        <v>754</v>
      </c>
      <c r="U21" s="342" t="s">
        <v>759</v>
      </c>
      <c r="V21" s="343">
        <v>1.6</v>
      </c>
      <c r="AL21" s="233" t="s">
        <v>1331</v>
      </c>
      <c r="AY21" s="233" t="s">
        <v>609</v>
      </c>
    </row>
    <row r="22" spans="2:51">
      <c r="H22" s="339" t="s">
        <v>723</v>
      </c>
      <c r="I22" s="340">
        <v>5.35</v>
      </c>
      <c r="K22" s="233" t="s">
        <v>610</v>
      </c>
      <c r="M22" s="1934" t="s">
        <v>610</v>
      </c>
      <c r="T22" s="2995" t="s">
        <v>756</v>
      </c>
      <c r="U22" s="2995"/>
      <c r="V22" s="2995"/>
      <c r="AL22" s="233" t="s">
        <v>1317</v>
      </c>
      <c r="AY22" s="233" t="s">
        <v>611</v>
      </c>
    </row>
    <row r="23" spans="2:51" ht="15.75">
      <c r="H23" s="339" t="s">
        <v>709</v>
      </c>
      <c r="I23" s="340">
        <v>4.5999999999999996</v>
      </c>
      <c r="K23" s="233" t="s">
        <v>351</v>
      </c>
      <c r="M23" s="1934" t="s">
        <v>351</v>
      </c>
      <c r="T23" s="341" t="s">
        <v>758</v>
      </c>
      <c r="U23" s="342" t="s">
        <v>759</v>
      </c>
      <c r="V23" s="343">
        <v>1.2</v>
      </c>
      <c r="AL23" s="233" t="s">
        <v>1333</v>
      </c>
      <c r="AY23" s="233" t="s">
        <v>612</v>
      </c>
    </row>
    <row r="24" spans="2:51" ht="15.75">
      <c r="H24" s="339" t="s">
        <v>729</v>
      </c>
      <c r="I24" s="340">
        <v>5.35</v>
      </c>
      <c r="K24" s="233" t="s">
        <v>352</v>
      </c>
      <c r="M24" s="1934" t="s">
        <v>352</v>
      </c>
      <c r="T24" s="341" t="s">
        <v>760</v>
      </c>
      <c r="U24" s="342" t="s">
        <v>759</v>
      </c>
      <c r="V24" s="343">
        <v>1.7</v>
      </c>
      <c r="AL24" s="233" t="s">
        <v>1318</v>
      </c>
      <c r="AY24" s="233" t="s">
        <v>613</v>
      </c>
    </row>
    <row r="25" spans="2:51" ht="15.75">
      <c r="H25" s="339" t="s">
        <v>695</v>
      </c>
      <c r="I25" s="340">
        <v>4.5999999999999996</v>
      </c>
      <c r="K25" s="233" t="s">
        <v>614</v>
      </c>
      <c r="M25" s="1934" t="s">
        <v>614</v>
      </c>
      <c r="T25" s="341" t="s">
        <v>761</v>
      </c>
      <c r="U25" s="342" t="s">
        <v>759</v>
      </c>
      <c r="V25" s="343">
        <v>2.4</v>
      </c>
      <c r="AL25" s="233" t="s">
        <v>1334</v>
      </c>
      <c r="AY25" s="233" t="s">
        <v>615</v>
      </c>
    </row>
    <row r="26" spans="2:51">
      <c r="H26" s="339" t="s">
        <v>715</v>
      </c>
      <c r="I26" s="340">
        <v>4.5999999999999996</v>
      </c>
      <c r="K26" s="233" t="s">
        <v>616</v>
      </c>
      <c r="M26" s="1934" t="s">
        <v>616</v>
      </c>
      <c r="T26" s="2995" t="s">
        <v>517</v>
      </c>
      <c r="U26" s="2995"/>
      <c r="V26" s="2995"/>
      <c r="AL26" s="233" t="s">
        <v>1335</v>
      </c>
      <c r="AY26" s="233" t="s">
        <v>617</v>
      </c>
    </row>
    <row r="27" spans="2:51" ht="15.75">
      <c r="H27" s="339" t="s">
        <v>694</v>
      </c>
      <c r="I27" s="340">
        <v>4.5999999999999996</v>
      </c>
      <c r="K27" s="233" t="s">
        <v>353</v>
      </c>
      <c r="M27" s="1934" t="s">
        <v>353</v>
      </c>
      <c r="T27" s="341" t="s">
        <v>762</v>
      </c>
      <c r="U27" s="342" t="s">
        <v>763</v>
      </c>
      <c r="V27" s="343">
        <v>2</v>
      </c>
      <c r="AL27" s="233" t="s">
        <v>1336</v>
      </c>
      <c r="AY27" s="233" t="s">
        <v>618</v>
      </c>
    </row>
    <row r="28" spans="2:51" ht="15.75">
      <c r="H28" s="339" t="s">
        <v>720</v>
      </c>
      <c r="I28" s="340">
        <v>4.5999999999999996</v>
      </c>
      <c r="K28" s="233" t="s">
        <v>357</v>
      </c>
      <c r="M28" s="1934" t="s">
        <v>357</v>
      </c>
      <c r="T28" s="341" t="s">
        <v>764</v>
      </c>
      <c r="U28" s="342" t="s">
        <v>763</v>
      </c>
      <c r="V28" s="343">
        <v>3</v>
      </c>
      <c r="AL28" s="233" t="s">
        <v>1332</v>
      </c>
      <c r="AY28" s="233" t="s">
        <v>619</v>
      </c>
    </row>
    <row r="29" spans="2:51" ht="15.75">
      <c r="H29" s="339" t="s">
        <v>713</v>
      </c>
      <c r="I29" s="340">
        <v>4.5999999999999996</v>
      </c>
      <c r="K29" s="233" t="s">
        <v>578</v>
      </c>
      <c r="M29" s="1934" t="s">
        <v>578</v>
      </c>
      <c r="T29" s="341" t="s">
        <v>765</v>
      </c>
      <c r="U29" s="342" t="s">
        <v>763</v>
      </c>
      <c r="V29" s="343">
        <v>1.22</v>
      </c>
      <c r="AL29" s="233" t="s">
        <v>1337</v>
      </c>
      <c r="AY29" s="233" t="s">
        <v>620</v>
      </c>
    </row>
    <row r="30" spans="2:51">
      <c r="H30" s="339" t="s">
        <v>721</v>
      </c>
      <c r="I30" s="340">
        <v>4.5999999999999996</v>
      </c>
      <c r="K30" s="233" t="s">
        <v>359</v>
      </c>
      <c r="M30" s="1934" t="s">
        <v>359</v>
      </c>
      <c r="T30" s="2995" t="s">
        <v>766</v>
      </c>
      <c r="U30" s="2995"/>
      <c r="V30" s="2995"/>
      <c r="AL30" s="233" t="s">
        <v>1338</v>
      </c>
      <c r="AY30" s="233" t="s">
        <v>621</v>
      </c>
    </row>
    <row r="31" spans="2:51" ht="15.75">
      <c r="H31" s="339" t="s">
        <v>681</v>
      </c>
      <c r="I31" s="340">
        <v>4.5999999999999996</v>
      </c>
      <c r="K31" s="233" t="s">
        <v>622</v>
      </c>
      <c r="M31" s="1934" t="s">
        <v>622</v>
      </c>
      <c r="T31" s="341" t="s">
        <v>767</v>
      </c>
      <c r="U31" s="342" t="s">
        <v>759</v>
      </c>
      <c r="V31" s="344">
        <v>0.3</v>
      </c>
      <c r="AL31" s="233" t="s">
        <v>1339</v>
      </c>
      <c r="AY31" s="233" t="s">
        <v>623</v>
      </c>
    </row>
    <row r="32" spans="2:51" ht="15.75">
      <c r="H32" s="339" t="s">
        <v>693</v>
      </c>
      <c r="I32" s="340">
        <v>4.5999999999999996</v>
      </c>
      <c r="K32" s="233" t="s">
        <v>358</v>
      </c>
      <c r="M32" s="1934" t="s">
        <v>358</v>
      </c>
      <c r="T32" s="341" t="s">
        <v>768</v>
      </c>
      <c r="U32" s="342" t="s">
        <v>759</v>
      </c>
      <c r="V32" s="343">
        <v>1.6</v>
      </c>
      <c r="AL32" s="233" t="s">
        <v>1340</v>
      </c>
      <c r="AY32" s="233" t="s">
        <v>624</v>
      </c>
    </row>
    <row r="33" spans="8:51" ht="15.75">
      <c r="H33" s="339" t="s">
        <v>714</v>
      </c>
      <c r="I33" s="340">
        <v>4.5999999999999996</v>
      </c>
      <c r="K33" s="233" t="s">
        <v>625</v>
      </c>
      <c r="M33" s="1934" t="s">
        <v>625</v>
      </c>
      <c r="T33" s="341" t="s">
        <v>769</v>
      </c>
      <c r="U33" s="342" t="s">
        <v>759</v>
      </c>
      <c r="V33" s="343">
        <v>2.2000000000000002</v>
      </c>
      <c r="AL33" s="233" t="s">
        <v>1341</v>
      </c>
      <c r="AY33" s="233" t="s">
        <v>626</v>
      </c>
    </row>
    <row r="34" spans="8:51" ht="15.75">
      <c r="H34" s="339" t="s">
        <v>722</v>
      </c>
      <c r="I34" s="340">
        <v>5.35</v>
      </c>
      <c r="K34" s="233" t="s">
        <v>627</v>
      </c>
      <c r="M34" s="1934" t="s">
        <v>627</v>
      </c>
      <c r="T34" s="341" t="s">
        <v>770</v>
      </c>
      <c r="U34" s="342" t="s">
        <v>50</v>
      </c>
      <c r="V34" s="344">
        <v>5</v>
      </c>
      <c r="AL34" s="233" t="s">
        <v>1342</v>
      </c>
      <c r="AY34" s="233" t="s">
        <v>628</v>
      </c>
    </row>
    <row r="35" spans="8:51">
      <c r="H35" s="339" t="s">
        <v>692</v>
      </c>
      <c r="I35" s="340">
        <v>5.16</v>
      </c>
      <c r="K35" s="233" t="s">
        <v>629</v>
      </c>
      <c r="M35" s="1934" t="s">
        <v>629</v>
      </c>
      <c r="AL35" s="233" t="s">
        <v>1316</v>
      </c>
      <c r="AY35" s="233" t="s">
        <v>630</v>
      </c>
    </row>
    <row r="36" spans="8:51">
      <c r="H36" s="339" t="s">
        <v>734</v>
      </c>
      <c r="I36" s="340">
        <v>7.56</v>
      </c>
      <c r="K36" s="233" t="s">
        <v>631</v>
      </c>
      <c r="M36" s="1934" t="s">
        <v>631</v>
      </c>
      <c r="AL36" s="233" t="s">
        <v>1343</v>
      </c>
      <c r="AY36" s="233" t="s">
        <v>632</v>
      </c>
    </row>
    <row r="37" spans="8:51">
      <c r="H37" s="339" t="s">
        <v>735</v>
      </c>
      <c r="I37" s="340">
        <v>7.56</v>
      </c>
      <c r="K37" s="233" t="s">
        <v>633</v>
      </c>
      <c r="M37" s="1934" t="s">
        <v>633</v>
      </c>
      <c r="AL37" s="233" t="s">
        <v>1344</v>
      </c>
      <c r="AY37" s="233" t="s">
        <v>634</v>
      </c>
    </row>
    <row r="38" spans="8:51">
      <c r="H38" s="339" t="s">
        <v>726</v>
      </c>
      <c r="I38" s="340">
        <v>5.35</v>
      </c>
      <c r="K38" s="233" t="s">
        <v>635</v>
      </c>
      <c r="M38" s="1934" t="s">
        <v>635</v>
      </c>
      <c r="AL38" s="233" t="s">
        <v>1345</v>
      </c>
      <c r="AY38" s="233" t="s">
        <v>636</v>
      </c>
    </row>
    <row r="39" spans="8:51">
      <c r="H39" s="339" t="s">
        <v>724</v>
      </c>
      <c r="I39" s="340">
        <v>5.35</v>
      </c>
      <c r="K39" s="233" t="s">
        <v>638</v>
      </c>
      <c r="M39" s="1934" t="s">
        <v>638</v>
      </c>
      <c r="AL39" s="233" t="s">
        <v>1346</v>
      </c>
      <c r="AY39" s="233" t="s">
        <v>639</v>
      </c>
    </row>
    <row r="40" spans="8:51">
      <c r="H40" s="339" t="s">
        <v>725</v>
      </c>
      <c r="I40" s="340">
        <v>5.35</v>
      </c>
      <c r="K40" s="233" t="s">
        <v>641</v>
      </c>
      <c r="M40" s="1934" t="s">
        <v>641</v>
      </c>
      <c r="AL40" s="233" t="s">
        <v>1347</v>
      </c>
      <c r="AY40" s="233" t="s">
        <v>642</v>
      </c>
    </row>
    <row r="41" spans="8:51">
      <c r="H41" s="339" t="s">
        <v>691</v>
      </c>
      <c r="I41" s="340">
        <v>4.5999999999999996</v>
      </c>
      <c r="K41" s="233" t="s">
        <v>644</v>
      </c>
      <c r="M41" s="1934" t="s">
        <v>644</v>
      </c>
      <c r="AL41" s="233" t="s">
        <v>1348</v>
      </c>
      <c r="AY41" s="233" t="s">
        <v>645</v>
      </c>
    </row>
    <row r="42" spans="8:51">
      <c r="H42" s="339" t="s">
        <v>690</v>
      </c>
      <c r="I42" s="340">
        <v>4.5999999999999996</v>
      </c>
      <c r="K42" s="233" t="s">
        <v>646</v>
      </c>
      <c r="M42" s="1934" t="s">
        <v>646</v>
      </c>
      <c r="AL42" s="233" t="s">
        <v>1349</v>
      </c>
      <c r="AY42" s="233" t="s">
        <v>647</v>
      </c>
    </row>
    <row r="43" spans="8:51">
      <c r="H43" s="339" t="s">
        <v>716</v>
      </c>
      <c r="I43" s="340">
        <v>4.5999999999999996</v>
      </c>
      <c r="K43" s="233" t="s">
        <v>783</v>
      </c>
      <c r="M43" s="1934"/>
      <c r="AL43" s="233"/>
      <c r="AY43" s="233" t="s">
        <v>648</v>
      </c>
    </row>
    <row r="44" spans="8:51">
      <c r="H44" s="339" t="s">
        <v>727</v>
      </c>
      <c r="I44" s="340">
        <v>5.35</v>
      </c>
      <c r="K44" s="233" t="s">
        <v>783</v>
      </c>
      <c r="M44" s="1934"/>
      <c r="AL44" s="233"/>
      <c r="AY44" s="233" t="s">
        <v>649</v>
      </c>
    </row>
    <row r="45" spans="8:51">
      <c r="H45" s="339" t="s">
        <v>728</v>
      </c>
      <c r="I45" s="340">
        <v>5.35</v>
      </c>
      <c r="AL45" s="233"/>
      <c r="AY45" s="233" t="s">
        <v>650</v>
      </c>
    </row>
    <row r="46" spans="8:51">
      <c r="H46" s="339" t="s">
        <v>719</v>
      </c>
      <c r="I46" s="340">
        <v>4.5999999999999996</v>
      </c>
      <c r="AL46" s="233"/>
      <c r="AY46" s="233" t="s">
        <v>651</v>
      </c>
    </row>
    <row r="47" spans="8:51">
      <c r="H47" s="339" t="s">
        <v>689</v>
      </c>
      <c r="I47" s="340">
        <v>4.5999999999999996</v>
      </c>
      <c r="AY47" s="233" t="s">
        <v>652</v>
      </c>
    </row>
    <row r="48" spans="8:51">
      <c r="H48" s="339" t="s">
        <v>718</v>
      </c>
      <c r="I48" s="340">
        <v>4.5999999999999996</v>
      </c>
      <c r="AY48" s="233" t="s">
        <v>653</v>
      </c>
    </row>
    <row r="49" spans="8:51">
      <c r="H49" s="339" t="s">
        <v>688</v>
      </c>
      <c r="I49" s="340">
        <v>5.16</v>
      </c>
      <c r="AY49" s="233" t="s">
        <v>654</v>
      </c>
    </row>
    <row r="50" spans="8:51">
      <c r="H50" s="339" t="s">
        <v>527</v>
      </c>
      <c r="I50" s="340">
        <v>5.16</v>
      </c>
      <c r="AY50" s="233" t="s">
        <v>655</v>
      </c>
    </row>
    <row r="51" spans="8:51">
      <c r="H51" s="339" t="s">
        <v>732</v>
      </c>
      <c r="I51" s="340">
        <v>6.55</v>
      </c>
      <c r="AY51" s="233" t="s">
        <v>656</v>
      </c>
    </row>
    <row r="52" spans="8:51">
      <c r="H52" s="339" t="s">
        <v>733</v>
      </c>
      <c r="I52" s="340">
        <v>6.55</v>
      </c>
      <c r="AY52" s="233" t="s">
        <v>657</v>
      </c>
    </row>
    <row r="53" spans="8:51">
      <c r="H53" s="339" t="s">
        <v>711</v>
      </c>
      <c r="I53" s="340">
        <v>4.5999999999999996</v>
      </c>
      <c r="AY53" s="233" t="s">
        <v>658</v>
      </c>
    </row>
    <row r="54" spans="8:51">
      <c r="H54" s="339" t="s">
        <v>710</v>
      </c>
      <c r="I54" s="340">
        <v>4.5999999999999996</v>
      </c>
      <c r="AY54" s="233" t="s">
        <v>659</v>
      </c>
    </row>
    <row r="55" spans="8:51">
      <c r="H55" s="339" t="s">
        <v>712</v>
      </c>
      <c r="I55" s="340">
        <v>4.5999999999999996</v>
      </c>
      <c r="AY55" s="233" t="s">
        <v>660</v>
      </c>
    </row>
    <row r="56" spans="8:51">
      <c r="H56" s="339" t="s">
        <v>687</v>
      </c>
      <c r="I56" s="340">
        <v>5.16</v>
      </c>
      <c r="AY56" s="233" t="s">
        <v>661</v>
      </c>
    </row>
    <row r="57" spans="8:51">
      <c r="H57" s="339" t="s">
        <v>685</v>
      </c>
      <c r="I57" s="340">
        <v>5.96</v>
      </c>
      <c r="AY57" s="233" t="s">
        <v>662</v>
      </c>
    </row>
    <row r="58" spans="8:51">
      <c r="H58" s="339" t="s">
        <v>684</v>
      </c>
      <c r="I58" s="340">
        <v>4.5999999999999996</v>
      </c>
      <c r="AY58" s="233" t="s">
        <v>663</v>
      </c>
    </row>
    <row r="59" spans="8:51">
      <c r="H59" s="339" t="s">
        <v>686</v>
      </c>
      <c r="I59" s="340">
        <v>4.5999999999999996</v>
      </c>
      <c r="AY59" s="233" t="s">
        <v>664</v>
      </c>
    </row>
    <row r="60" spans="8:51">
      <c r="H60" s="339" t="s">
        <v>498</v>
      </c>
      <c r="I60" s="340">
        <v>2.9</v>
      </c>
      <c r="AY60" s="233" t="s">
        <v>665</v>
      </c>
    </row>
    <row r="61" spans="8:51">
      <c r="H61" s="339" t="s">
        <v>502</v>
      </c>
      <c r="I61" s="340">
        <v>2.9</v>
      </c>
      <c r="AY61" s="233" t="s">
        <v>666</v>
      </c>
    </row>
    <row r="62" spans="8:51">
      <c r="H62" s="339" t="s">
        <v>504</v>
      </c>
      <c r="I62" s="340">
        <v>3.16</v>
      </c>
      <c r="AY62" s="233" t="s">
        <v>667</v>
      </c>
    </row>
    <row r="63" spans="8:51">
      <c r="H63" s="339" t="s">
        <v>506</v>
      </c>
      <c r="I63" s="340">
        <v>3.16</v>
      </c>
      <c r="AY63" s="233" t="s">
        <v>668</v>
      </c>
    </row>
    <row r="64" spans="8:51">
      <c r="H64" s="339" t="s">
        <v>507</v>
      </c>
      <c r="I64" s="340">
        <v>3.16</v>
      </c>
      <c r="AY64" s="233" t="s">
        <v>669</v>
      </c>
    </row>
    <row r="65" spans="8:51">
      <c r="H65" s="339" t="s">
        <v>508</v>
      </c>
      <c r="I65" s="340">
        <v>2.63</v>
      </c>
      <c r="AY65" s="233" t="s">
        <v>670</v>
      </c>
    </row>
    <row r="66" spans="8:51">
      <c r="H66" s="339" t="s">
        <v>509</v>
      </c>
      <c r="I66" s="340">
        <v>3</v>
      </c>
      <c r="AY66" s="233" t="s">
        <v>671</v>
      </c>
    </row>
    <row r="67" spans="8:51">
      <c r="H67" s="339" t="s">
        <v>510</v>
      </c>
      <c r="I67" s="340">
        <v>2.9</v>
      </c>
      <c r="AY67" s="233" t="s">
        <v>672</v>
      </c>
    </row>
    <row r="68" spans="8:51" ht="15.75" thickBot="1">
      <c r="H68" s="339" t="s">
        <v>511</v>
      </c>
      <c r="I68" s="340">
        <v>2.9</v>
      </c>
      <c r="AY68" s="233" t="s">
        <v>673</v>
      </c>
    </row>
    <row r="69" spans="8:51">
      <c r="H69" s="331" t="s">
        <v>637</v>
      </c>
      <c r="I69" s="332"/>
      <c r="AY69" s="233" t="s">
        <v>674</v>
      </c>
    </row>
    <row r="70" spans="8:51">
      <c r="H70" s="333" t="s">
        <v>640</v>
      </c>
      <c r="I70" s="334"/>
      <c r="AY70" s="233" t="s">
        <v>675</v>
      </c>
    </row>
    <row r="71" spans="8:51" ht="15.75" thickBot="1">
      <c r="H71" s="335" t="s">
        <v>643</v>
      </c>
      <c r="I71" s="336"/>
      <c r="AY71" s="233" t="s">
        <v>676</v>
      </c>
    </row>
    <row r="72" spans="8:51">
      <c r="AY72" s="233" t="s">
        <v>677</v>
      </c>
    </row>
    <row r="73" spans="8:51">
      <c r="AY73" s="233" t="s">
        <v>678</v>
      </c>
    </row>
    <row r="74" spans="8:51">
      <c r="AY74" s="233" t="s">
        <v>679</v>
      </c>
    </row>
    <row r="75" spans="8:51">
      <c r="AY75" s="233"/>
    </row>
    <row r="76" spans="8:51">
      <c r="AY76" s="233"/>
    </row>
  </sheetData>
  <mergeCells count="6">
    <mergeCell ref="T26:V26"/>
    <mergeCell ref="T30:V30"/>
    <mergeCell ref="T3:V3"/>
    <mergeCell ref="T14:V14"/>
    <mergeCell ref="T18:V18"/>
    <mergeCell ref="T22:V2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4">
    <tabColor rgb="FFFF0000"/>
  </sheetPr>
  <dimension ref="A1:R234"/>
  <sheetViews>
    <sheetView zoomScale="145" zoomScaleNormal="145" workbookViewId="0"/>
  </sheetViews>
  <sheetFormatPr defaultRowHeight="14.25"/>
  <cols>
    <col min="1" max="1" width="9.140625" style="1"/>
    <col min="2" max="2" width="7.140625" style="1" customWidth="1"/>
    <col min="3" max="3" width="14.140625" style="1" customWidth="1"/>
    <col min="4" max="4" width="6" style="1" customWidth="1"/>
    <col min="5" max="5" width="9.140625" style="1"/>
    <col min="6" max="6" width="8.140625" style="1" customWidth="1"/>
    <col min="7" max="7" width="7.85546875" style="1" customWidth="1"/>
    <col min="8" max="13" width="9.140625" style="1"/>
    <col min="14" max="14" width="8" style="1" customWidth="1"/>
    <col min="15" max="15" width="6.140625" style="1" customWidth="1"/>
    <col min="16" max="16" width="10.42578125" style="1" customWidth="1"/>
    <col min="17" max="17" width="15.5703125" style="1" customWidth="1"/>
    <col min="18" max="18" width="9.140625" style="1" customWidth="1"/>
    <col min="19" max="16384" width="9.140625" style="1"/>
  </cols>
  <sheetData>
    <row r="1" spans="1:18" ht="15" thickBot="1">
      <c r="A1" s="20" t="s">
        <v>195</v>
      </c>
      <c r="B1" s="118" t="s">
        <v>17</v>
      </c>
      <c r="C1" s="80" t="s">
        <v>155</v>
      </c>
      <c r="D1" s="80" t="s">
        <v>2</v>
      </c>
      <c r="E1" s="80" t="s">
        <v>3</v>
      </c>
      <c r="F1" s="80" t="s">
        <v>160</v>
      </c>
      <c r="G1" s="80" t="s">
        <v>150</v>
      </c>
      <c r="H1" s="80" t="s">
        <v>141</v>
      </c>
      <c r="I1" s="80" t="s">
        <v>163</v>
      </c>
      <c r="J1" s="80" t="s">
        <v>164</v>
      </c>
      <c r="K1" s="80" t="s">
        <v>137</v>
      </c>
      <c r="L1" s="80" t="s">
        <v>162</v>
      </c>
      <c r="M1" s="80" t="s">
        <v>161</v>
      </c>
      <c r="N1" s="80" t="s">
        <v>88</v>
      </c>
      <c r="O1" s="90" t="s">
        <v>159</v>
      </c>
      <c r="P1" s="90" t="s">
        <v>177</v>
      </c>
      <c r="Q1" s="81" t="s">
        <v>16</v>
      </c>
      <c r="R1" s="82" t="s">
        <v>156</v>
      </c>
    </row>
    <row r="2" spans="1:18" ht="15">
      <c r="A2" s="91">
        <f>исх.данные!B1</f>
        <v>0</v>
      </c>
      <c r="B2" s="119">
        <v>1</v>
      </c>
      <c r="C2" s="89" t="str">
        <f>IF(детализация!B4&gt;0,детализация!B4," ")</f>
        <v xml:space="preserve"> </v>
      </c>
      <c r="D2" s="3" t="str">
        <f ca="1">детализация!E4</f>
        <v xml:space="preserve"> </v>
      </c>
      <c r="E2" s="3" t="str">
        <f ca="1">детализация!F4</f>
        <v xml:space="preserve">  </v>
      </c>
      <c r="F2" s="3" t="str">
        <f ca="1">детализация!G4</f>
        <v xml:space="preserve">  </v>
      </c>
      <c r="G2" s="3" t="str">
        <f>IF(детализация!H4&gt;0,"","Не задана")</f>
        <v>Не задана</v>
      </c>
      <c r="H2" s="79" t="str">
        <f>IF(детализация!I4&gt;0,детализация!I4," ")</f>
        <v xml:space="preserve"> </v>
      </c>
      <c r="I2" s="3" t="str">
        <f ca="1">IF(детализация!J4&gt;0,OFFSET(исх.данные!$A$16,детализация!J4,4,1,1)," ")</f>
        <v xml:space="preserve"> </v>
      </c>
      <c r="J2" s="3" t="str">
        <f ca="1">IF(детализация!K4&gt;0,OFFSET(исх.данные!$A$16,детализация!K4,4,1,1)," ")</f>
        <v xml:space="preserve"> </v>
      </c>
      <c r="K2" s="79" t="str">
        <f>IF(детализация!L4&gt;0,детализация!L4," ")</f>
        <v xml:space="preserve"> </v>
      </c>
      <c r="L2" s="3" t="str">
        <f ca="1">IF(детализация!M4&gt;0,OFFSET(исх.данные!$A$16,детализация!M4,4,1,1)," ")</f>
        <v xml:space="preserve"> </v>
      </c>
      <c r="M2" s="3" t="str">
        <f ca="1">IF(детализация!N4&gt;0,OFFSET(исх.данные!$A$16,детализация!N4,4,1,1)," ")</f>
        <v xml:space="preserve"> </v>
      </c>
      <c r="N2" s="79" t="str">
        <f>IF(детализация!Q4&gt;0,детализация!Q4," ")</f>
        <v xml:space="preserve"> </v>
      </c>
      <c r="O2" s="19" t="str">
        <f>IF(детализация!O4&gt;0,детализация!O4," ")</f>
        <v xml:space="preserve"> </v>
      </c>
      <c r="P2" s="19" t="str">
        <f>детализация!AA4</f>
        <v xml:space="preserve">    </v>
      </c>
      <c r="Q2" s="3" t="str">
        <f>детализация!CF4&amp;" "&amp;детализация!CG4&amp;" "&amp;детализация!R4&amp;" "&amp;детализация!S4&amp;" "&amp;детализация!T4&amp;" "&amp;детализация!U4</f>
        <v xml:space="preserve">       </v>
      </c>
      <c r="R2" s="85">
        <f>IF(детализация!Q4&gt;0,1,0)</f>
        <v>0</v>
      </c>
    </row>
    <row r="3" spans="1:18" ht="15">
      <c r="A3" s="117">
        <f>A2</f>
        <v>0</v>
      </c>
      <c r="B3" s="120">
        <v>2</v>
      </c>
      <c r="C3" s="18" t="str">
        <f>IF(детализация!B5&gt;0,детализация!B5," ")</f>
        <v xml:space="preserve"> </v>
      </c>
      <c r="D3" s="2" t="str">
        <f ca="1">детализация!E5</f>
        <v xml:space="preserve"> </v>
      </c>
      <c r="E3" s="2" t="str">
        <f ca="1">детализация!F5</f>
        <v xml:space="preserve">  </v>
      </c>
      <c r="F3" s="3" t="str">
        <f ca="1">детализация!G5</f>
        <v xml:space="preserve">  </v>
      </c>
      <c r="G3" s="3" t="str">
        <f>IF(детализация!H5&gt;0,"","Не задана")</f>
        <v>Не задана</v>
      </c>
      <c r="H3" s="25" t="str">
        <f>IF(детализация!I5&gt;0,детализация!I5," ")</f>
        <v xml:space="preserve"> </v>
      </c>
      <c r="I3" s="3" t="str">
        <f ca="1">IF(детализация!J5&gt;0,OFFSET(исх.данные!$A$16,детализация!J5,4,1,1)," ")</f>
        <v xml:space="preserve"> </v>
      </c>
      <c r="J3" s="3" t="str">
        <f ca="1">IF(детализация!K5&gt;0,OFFSET(исх.данные!$A$16,детализация!K5,4,1,1)," ")</f>
        <v xml:space="preserve"> </v>
      </c>
      <c r="K3" s="25" t="str">
        <f>IF(детализация!L5&gt;0,детализация!L5," ")</f>
        <v xml:space="preserve"> </v>
      </c>
      <c r="L3" s="3" t="str">
        <f ca="1">IF(детализация!M5&gt;0,OFFSET(исх.данные!$A$16,детализация!M5,4,1,1)," ")</f>
        <v xml:space="preserve"> </v>
      </c>
      <c r="M3" s="3" t="str">
        <f ca="1">IF(детализация!N5&gt;0,OFFSET(исх.данные!$A$16,детализация!N5,4,1,1)," ")</f>
        <v xml:space="preserve"> </v>
      </c>
      <c r="N3" s="25" t="str">
        <f>IF(детализация!Q5&gt;0,детализация!Q5," ")</f>
        <v xml:space="preserve"> </v>
      </c>
      <c r="O3" s="19" t="str">
        <f>IF(детализация!O5&gt;0,детализация!O5," ")</f>
        <v xml:space="preserve"> </v>
      </c>
      <c r="P3" s="19" t="str">
        <f>детализация!AA5</f>
        <v xml:space="preserve">    </v>
      </c>
      <c r="Q3" s="3" t="str">
        <f>детализация!CF5&amp;" "&amp;детализация!CG5&amp;" "&amp;детализация!R5&amp;" "&amp;детализация!S5&amp;" "&amp;детализация!T5&amp;" "&amp;детализация!U5</f>
        <v xml:space="preserve">       </v>
      </c>
      <c r="R3" s="85">
        <f>IF(детализация!Q5&gt;0,1,0)</f>
        <v>0</v>
      </c>
    </row>
    <row r="4" spans="1:18" ht="15">
      <c r="A4" s="117">
        <f t="shared" ref="A4:A67" si="0">A3</f>
        <v>0</v>
      </c>
      <c r="B4" s="120">
        <v>3</v>
      </c>
      <c r="C4" s="18" t="str">
        <f>IF(детализация!B6&gt;0,детализация!B6," ")</f>
        <v xml:space="preserve"> </v>
      </c>
      <c r="D4" s="2" t="str">
        <f ca="1">детализация!E6</f>
        <v xml:space="preserve"> </v>
      </c>
      <c r="E4" s="2" t="str">
        <f ca="1">детализация!F6</f>
        <v xml:space="preserve">  </v>
      </c>
      <c r="F4" s="3" t="str">
        <f ca="1">детализация!G6</f>
        <v xml:space="preserve">  </v>
      </c>
      <c r="G4" s="3" t="str">
        <f>IF(детализация!H6&gt;0,"","Не задана")</f>
        <v>Не задана</v>
      </c>
      <c r="H4" s="25" t="str">
        <f>IF(детализация!I6&gt;0,детализация!I6," ")</f>
        <v xml:space="preserve"> </v>
      </c>
      <c r="I4" s="3" t="str">
        <f ca="1">IF(детализация!J6&gt;0,OFFSET(исх.данные!$A$16,детализация!J6,4,1,1)," ")</f>
        <v xml:space="preserve"> </v>
      </c>
      <c r="J4" s="3" t="str">
        <f ca="1">IF(детализация!K6&gt;0,OFFSET(исх.данные!$A$16,детализация!K6,4,1,1)," ")</f>
        <v xml:space="preserve"> </v>
      </c>
      <c r="K4" s="25" t="str">
        <f>IF(детализация!L6&gt;0,детализация!L6," ")</f>
        <v xml:space="preserve"> </v>
      </c>
      <c r="L4" s="3" t="str">
        <f ca="1">IF(детализация!M6&gt;0,OFFSET(исх.данные!$A$16,детализация!M6,4,1,1)," ")</f>
        <v xml:space="preserve"> </v>
      </c>
      <c r="M4" s="3" t="str">
        <f ca="1">IF(детализация!N6&gt;0,OFFSET(исх.данные!$A$16,детализация!N6,4,1,1)," ")</f>
        <v xml:space="preserve"> </v>
      </c>
      <c r="N4" s="25" t="str">
        <f>IF(детализация!Q6&gt;0,детализация!Q6," ")</f>
        <v xml:space="preserve"> </v>
      </c>
      <c r="O4" s="19" t="str">
        <f>IF(детализация!O6&gt;0,детализация!O6," ")</f>
        <v xml:space="preserve"> </v>
      </c>
      <c r="P4" s="19" t="str">
        <f>детализация!AA6</f>
        <v xml:space="preserve">    </v>
      </c>
      <c r="Q4" s="3" t="str">
        <f>детализация!CF6&amp;" "&amp;детализация!CG6&amp;" "&amp;детализация!R6&amp;" "&amp;детализация!S6&amp;" "&amp;детализация!T6&amp;" "&amp;детализация!U6</f>
        <v xml:space="preserve">       </v>
      </c>
      <c r="R4" s="85">
        <f>IF(детализация!Q6&gt;0,1,0)</f>
        <v>0</v>
      </c>
    </row>
    <row r="5" spans="1:18" ht="15">
      <c r="A5" s="117">
        <f t="shared" si="0"/>
        <v>0</v>
      </c>
      <c r="B5" s="120">
        <v>4</v>
      </c>
      <c r="C5" s="18" t="str">
        <f>IF(детализация!B7&gt;0,детализация!B7," ")</f>
        <v xml:space="preserve"> </v>
      </c>
      <c r="D5" s="2" t="str">
        <f ca="1">детализация!E7</f>
        <v xml:space="preserve"> </v>
      </c>
      <c r="E5" s="2" t="str">
        <f ca="1">детализация!F7</f>
        <v xml:space="preserve">  </v>
      </c>
      <c r="F5" s="3" t="str">
        <f ca="1">детализация!G7</f>
        <v xml:space="preserve">  </v>
      </c>
      <c r="G5" s="3" t="str">
        <f>IF(детализация!H7&gt;0,"","Не задана")</f>
        <v>Не задана</v>
      </c>
      <c r="H5" s="25" t="str">
        <f>IF(детализация!I7&gt;0,детализация!I7," ")</f>
        <v xml:space="preserve"> </v>
      </c>
      <c r="I5" s="3" t="str">
        <f ca="1">IF(детализация!J7&gt;0,OFFSET(исх.данные!$A$16,детализация!J7,4,1,1)," ")</f>
        <v xml:space="preserve"> </v>
      </c>
      <c r="J5" s="3" t="str">
        <f ca="1">IF(детализация!K7&gt;0,OFFSET(исх.данные!$A$16,детализация!K7,4,1,1)," ")</f>
        <v xml:space="preserve"> </v>
      </c>
      <c r="K5" s="25" t="str">
        <f>IF(детализация!L7&gt;0,детализация!L7," ")</f>
        <v xml:space="preserve"> </v>
      </c>
      <c r="L5" s="3" t="str">
        <f ca="1">IF(детализация!M7&gt;0,OFFSET(исх.данные!$A$16,детализация!M7,4,1,1)," ")</f>
        <v xml:space="preserve"> </v>
      </c>
      <c r="M5" s="3" t="str">
        <f ca="1">IF(детализация!N7&gt;0,OFFSET(исх.данные!$A$16,детализация!N7,4,1,1)," ")</f>
        <v xml:space="preserve"> </v>
      </c>
      <c r="N5" s="25" t="str">
        <f>IF(детализация!Q7&gt;0,детализация!Q7," ")</f>
        <v xml:space="preserve"> </v>
      </c>
      <c r="O5" s="19" t="str">
        <f>IF(детализация!O7&gt;0,детализация!O7," ")</f>
        <v xml:space="preserve"> </v>
      </c>
      <c r="P5" s="19" t="str">
        <f>детализация!AA7</f>
        <v xml:space="preserve">    </v>
      </c>
      <c r="Q5" s="3" t="str">
        <f>детализация!CF7&amp;" "&amp;детализация!CG7&amp;" "&amp;детализация!R7&amp;" "&amp;детализация!S7&amp;" "&amp;детализация!T7&amp;" "&amp;детализация!U7</f>
        <v xml:space="preserve">       </v>
      </c>
      <c r="R5" s="85">
        <f>IF(детализация!Q7&gt;0,1,0)</f>
        <v>0</v>
      </c>
    </row>
    <row r="6" spans="1:18" ht="15">
      <c r="A6" s="117">
        <f t="shared" si="0"/>
        <v>0</v>
      </c>
      <c r="B6" s="120">
        <v>5</v>
      </c>
      <c r="C6" s="18" t="str">
        <f>IF(детализация!B8&gt;0,детализация!B8," ")</f>
        <v xml:space="preserve"> </v>
      </c>
      <c r="D6" s="2" t="str">
        <f ca="1">детализация!E8</f>
        <v xml:space="preserve"> </v>
      </c>
      <c r="E6" s="2" t="str">
        <f ca="1">детализация!F8</f>
        <v xml:space="preserve">  </v>
      </c>
      <c r="F6" s="3" t="str">
        <f ca="1">детализация!G8</f>
        <v xml:space="preserve">  </v>
      </c>
      <c r="G6" s="3" t="str">
        <f>IF(детализация!H8&gt;0,"","Не задана")</f>
        <v>Не задана</v>
      </c>
      <c r="H6" s="25" t="str">
        <f>IF(детализация!I8&gt;0,детализация!I8," ")</f>
        <v xml:space="preserve"> </v>
      </c>
      <c r="I6" s="3" t="str">
        <f ca="1">IF(детализация!J8&gt;0,OFFSET(исх.данные!$A$16,детализация!J8,4,1,1)," ")</f>
        <v xml:space="preserve"> </v>
      </c>
      <c r="J6" s="3" t="str">
        <f ca="1">IF(детализация!K8&gt;0,OFFSET(исх.данные!$A$16,детализация!K8,4,1,1)," ")</f>
        <v xml:space="preserve"> </v>
      </c>
      <c r="K6" s="25" t="str">
        <f>IF(детализация!L8&gt;0,детализация!L8," ")</f>
        <v xml:space="preserve"> </v>
      </c>
      <c r="L6" s="3" t="str">
        <f ca="1">IF(детализация!M8&gt;0,OFFSET(исх.данные!$A$16,детализация!M8,4,1,1)," ")</f>
        <v xml:space="preserve"> </v>
      </c>
      <c r="M6" s="3" t="str">
        <f ca="1">IF(детализация!N8&gt;0,OFFSET(исх.данные!$A$16,детализация!N8,4,1,1)," ")</f>
        <v xml:space="preserve"> </v>
      </c>
      <c r="N6" s="25" t="str">
        <f>IF(детализация!Q8&gt;0,детализация!Q8," ")</f>
        <v xml:space="preserve"> </v>
      </c>
      <c r="O6" s="19" t="str">
        <f>IF(детализация!O8&gt;0,детализация!O8," ")</f>
        <v xml:space="preserve"> </v>
      </c>
      <c r="P6" s="19" t="str">
        <f>детализация!AA8</f>
        <v xml:space="preserve">    </v>
      </c>
      <c r="Q6" s="3" t="str">
        <f>детализация!CF8&amp;" "&amp;детализация!CG8&amp;" "&amp;детализация!R8&amp;" "&amp;детализация!S8&amp;" "&amp;детализация!T8&amp;" "&amp;детализация!U8</f>
        <v xml:space="preserve">       </v>
      </c>
      <c r="R6" s="85">
        <f>IF(детализация!Q8&gt;0,1,0)</f>
        <v>0</v>
      </c>
    </row>
    <row r="7" spans="1:18" ht="15">
      <c r="A7" s="117">
        <f t="shared" si="0"/>
        <v>0</v>
      </c>
      <c r="B7" s="120">
        <v>6</v>
      </c>
      <c r="C7" s="18" t="str">
        <f>IF(детализация!B9&gt;0,детализация!B9," ")</f>
        <v xml:space="preserve"> </v>
      </c>
      <c r="D7" s="2" t="str">
        <f ca="1">детализация!E9</f>
        <v xml:space="preserve"> </v>
      </c>
      <c r="E7" s="2" t="str">
        <f ca="1">детализация!F9</f>
        <v xml:space="preserve">  </v>
      </c>
      <c r="F7" s="3" t="str">
        <f ca="1">детализация!G9</f>
        <v xml:space="preserve">  </v>
      </c>
      <c r="G7" s="3" t="str">
        <f>IF(детализация!H9&gt;0,"","Не задана")</f>
        <v>Не задана</v>
      </c>
      <c r="H7" s="25" t="str">
        <f>IF(детализация!I9&gt;0,детализация!I9," ")</f>
        <v xml:space="preserve"> </v>
      </c>
      <c r="I7" s="3" t="str">
        <f ca="1">IF(детализация!J9&gt;0,OFFSET(исх.данные!$A$16,детализация!J9,4,1,1)," ")</f>
        <v xml:space="preserve"> </v>
      </c>
      <c r="J7" s="3" t="str">
        <f ca="1">IF(детализация!K9&gt;0,OFFSET(исх.данные!$A$16,детализация!K9,4,1,1)," ")</f>
        <v xml:space="preserve"> </v>
      </c>
      <c r="K7" s="25" t="str">
        <f>IF(детализация!L9&gt;0,детализация!L9," ")</f>
        <v xml:space="preserve"> </v>
      </c>
      <c r="L7" s="3" t="str">
        <f ca="1">IF(детализация!M9&gt;0,OFFSET(исх.данные!$A$16,детализация!M9,4,1,1)," ")</f>
        <v xml:space="preserve"> </v>
      </c>
      <c r="M7" s="3" t="str">
        <f ca="1">IF(детализация!N9&gt;0,OFFSET(исх.данные!$A$16,детализация!N9,4,1,1)," ")</f>
        <v xml:space="preserve"> </v>
      </c>
      <c r="N7" s="25" t="str">
        <f>IF(детализация!Q9&gt;0,детализация!Q9," ")</f>
        <v xml:space="preserve"> </v>
      </c>
      <c r="O7" s="19" t="str">
        <f>IF(детализация!O9&gt;0,детализация!O9," ")</f>
        <v xml:space="preserve"> </v>
      </c>
      <c r="P7" s="19" t="str">
        <f>детализация!AA9</f>
        <v xml:space="preserve">    </v>
      </c>
      <c r="Q7" s="3" t="str">
        <f>детализация!CF9&amp;" "&amp;детализация!CG9&amp;" "&amp;детализация!R9&amp;" "&amp;детализация!S9&amp;" "&amp;детализация!T9&amp;" "&amp;детализация!U9</f>
        <v xml:space="preserve">       </v>
      </c>
      <c r="R7" s="85">
        <f>IF(детализация!Q9&gt;0,1,0)</f>
        <v>0</v>
      </c>
    </row>
    <row r="8" spans="1:18" ht="15">
      <c r="A8" s="117">
        <f t="shared" si="0"/>
        <v>0</v>
      </c>
      <c r="B8" s="120">
        <v>7</v>
      </c>
      <c r="C8" s="18" t="str">
        <f>IF(детализация!B10&gt;0,детализация!B10," ")</f>
        <v xml:space="preserve"> </v>
      </c>
      <c r="D8" s="2" t="str">
        <f ca="1">детализация!E10</f>
        <v xml:space="preserve"> </v>
      </c>
      <c r="E8" s="2" t="str">
        <f ca="1">детализация!F10</f>
        <v xml:space="preserve">  </v>
      </c>
      <c r="F8" s="3" t="str">
        <f ca="1">детализация!G10</f>
        <v xml:space="preserve">  </v>
      </c>
      <c r="G8" s="3" t="str">
        <f>IF(детализация!H10&gt;0,"","Не задана")</f>
        <v>Не задана</v>
      </c>
      <c r="H8" s="25" t="str">
        <f>IF(детализация!I10&gt;0,детализация!I10," ")</f>
        <v xml:space="preserve"> </v>
      </c>
      <c r="I8" s="3" t="str">
        <f ca="1">IF(детализация!J10&gt;0,OFFSET(исх.данные!$A$16,детализация!J10,4,1,1)," ")</f>
        <v xml:space="preserve"> </v>
      </c>
      <c r="J8" s="3" t="str">
        <f ca="1">IF(детализация!K10&gt;0,OFFSET(исх.данные!$A$16,детализация!K10,4,1,1)," ")</f>
        <v xml:space="preserve"> </v>
      </c>
      <c r="K8" s="25" t="str">
        <f>IF(детализация!L10&gt;0,детализация!L10," ")</f>
        <v xml:space="preserve"> </v>
      </c>
      <c r="L8" s="3" t="str">
        <f ca="1">IF(детализация!M10&gt;0,OFFSET(исх.данные!$A$16,детализация!M10,4,1,1)," ")</f>
        <v xml:space="preserve"> </v>
      </c>
      <c r="M8" s="3" t="str">
        <f ca="1">IF(детализация!N10&gt;0,OFFSET(исх.данные!$A$16,детализация!N10,4,1,1)," ")</f>
        <v xml:space="preserve"> </v>
      </c>
      <c r="N8" s="25" t="str">
        <f>IF(детализация!Q10&gt;0,детализация!Q10," ")</f>
        <v xml:space="preserve"> </v>
      </c>
      <c r="O8" s="19" t="str">
        <f>IF(детализация!O10&gt;0,детализация!O10," ")</f>
        <v xml:space="preserve"> </v>
      </c>
      <c r="P8" s="19" t="str">
        <f>детализация!AA10</f>
        <v xml:space="preserve">    </v>
      </c>
      <c r="Q8" s="3" t="str">
        <f>детализация!CF10&amp;" "&amp;детализация!CG10&amp;" "&amp;детализация!R10&amp;" "&amp;детализация!S10&amp;" "&amp;детализация!T10&amp;" "&amp;детализация!U10</f>
        <v xml:space="preserve">       </v>
      </c>
      <c r="R8" s="85">
        <f>IF(детализация!Q10&gt;0,1,0)</f>
        <v>0</v>
      </c>
    </row>
    <row r="9" spans="1:18" ht="15">
      <c r="A9" s="117">
        <f t="shared" si="0"/>
        <v>0</v>
      </c>
      <c r="B9" s="120">
        <v>8</v>
      </c>
      <c r="C9" s="18" t="str">
        <f>IF(детализация!B11&gt;0,детализация!B11," ")</f>
        <v xml:space="preserve"> </v>
      </c>
      <c r="D9" s="2" t="str">
        <f ca="1">детализация!E11</f>
        <v xml:space="preserve"> </v>
      </c>
      <c r="E9" s="2" t="str">
        <f ca="1">детализация!F11</f>
        <v xml:space="preserve">  </v>
      </c>
      <c r="F9" s="3" t="str">
        <f ca="1">детализация!G11</f>
        <v xml:space="preserve">  </v>
      </c>
      <c r="G9" s="3" t="str">
        <f>IF(детализация!H11&gt;0,"","Не задана")</f>
        <v>Не задана</v>
      </c>
      <c r="H9" s="25" t="str">
        <f>IF(детализация!I11&gt;0,детализация!I11," ")</f>
        <v xml:space="preserve"> </v>
      </c>
      <c r="I9" s="3" t="str">
        <f ca="1">IF(детализация!J11&gt;0,OFFSET(исх.данные!$A$16,детализация!J11,4,1,1)," ")</f>
        <v xml:space="preserve"> </v>
      </c>
      <c r="J9" s="3" t="str">
        <f ca="1">IF(детализация!K11&gt;0,OFFSET(исх.данные!$A$16,детализация!K11,4,1,1)," ")</f>
        <v xml:space="preserve"> </v>
      </c>
      <c r="K9" s="25" t="str">
        <f>IF(детализация!L11&gt;0,детализация!L11," ")</f>
        <v xml:space="preserve"> </v>
      </c>
      <c r="L9" s="3" t="str">
        <f ca="1">IF(детализация!M11&gt;0,OFFSET(исх.данные!$A$16,детализация!M11,4,1,1)," ")</f>
        <v xml:space="preserve"> </v>
      </c>
      <c r="M9" s="3" t="str">
        <f ca="1">IF(детализация!N11&gt;0,OFFSET(исх.данные!$A$16,детализация!N11,4,1,1)," ")</f>
        <v xml:space="preserve"> </v>
      </c>
      <c r="N9" s="25" t="str">
        <f>IF(детализация!Q11&gt;0,детализация!Q11," ")</f>
        <v xml:space="preserve"> </v>
      </c>
      <c r="O9" s="19" t="str">
        <f>IF(детализация!O11&gt;0,детализация!O11," ")</f>
        <v xml:space="preserve"> </v>
      </c>
      <c r="P9" s="19" t="str">
        <f>детализация!AA11</f>
        <v xml:space="preserve">    </v>
      </c>
      <c r="Q9" s="3" t="str">
        <f>детализация!CF11&amp;" "&amp;детализация!CG11&amp;" "&amp;детализация!R11&amp;" "&amp;детализация!S11&amp;" "&amp;детализация!T11&amp;" "&amp;детализация!U11</f>
        <v xml:space="preserve">       </v>
      </c>
      <c r="R9" s="85">
        <f>IF(детализация!Q11&gt;0,1,0)</f>
        <v>0</v>
      </c>
    </row>
    <row r="10" spans="1:18" ht="15">
      <c r="A10" s="117">
        <f t="shared" si="0"/>
        <v>0</v>
      </c>
      <c r="B10" s="120">
        <v>9</v>
      </c>
      <c r="C10" s="18" t="str">
        <f>IF(детализация!B12&gt;0,детализация!B12," ")</f>
        <v xml:space="preserve"> </v>
      </c>
      <c r="D10" s="2" t="str">
        <f ca="1">детализация!E12</f>
        <v xml:space="preserve"> </v>
      </c>
      <c r="E10" s="2" t="str">
        <f ca="1">детализация!F12</f>
        <v xml:space="preserve">  </v>
      </c>
      <c r="F10" s="3" t="str">
        <f ca="1">детализация!G12</f>
        <v xml:space="preserve">  </v>
      </c>
      <c r="G10" s="3" t="str">
        <f>IF(детализация!H12&gt;0,"","Не задана")</f>
        <v>Не задана</v>
      </c>
      <c r="H10" s="25" t="str">
        <f>IF(детализация!I12&gt;0,детализация!I12," ")</f>
        <v xml:space="preserve"> </v>
      </c>
      <c r="I10" s="3" t="str">
        <f ca="1">IF(детализация!J12&gt;0,OFFSET(исх.данные!$A$16,детализация!J12,4,1,1)," ")</f>
        <v xml:space="preserve"> </v>
      </c>
      <c r="J10" s="3" t="str">
        <f ca="1">IF(детализация!K12&gt;0,OFFSET(исх.данные!$A$16,детализация!K12,4,1,1)," ")</f>
        <v xml:space="preserve"> </v>
      </c>
      <c r="K10" s="25" t="str">
        <f>IF(детализация!L12&gt;0,детализация!L12," ")</f>
        <v xml:space="preserve"> </v>
      </c>
      <c r="L10" s="3" t="str">
        <f ca="1">IF(детализация!M12&gt;0,OFFSET(исх.данные!$A$16,детализация!M12,4,1,1)," ")</f>
        <v xml:space="preserve"> </v>
      </c>
      <c r="M10" s="3" t="str">
        <f ca="1">IF(детализация!N12&gt;0,OFFSET(исх.данные!$A$16,детализация!N12,4,1,1)," ")</f>
        <v xml:space="preserve"> </v>
      </c>
      <c r="N10" s="25" t="str">
        <f>IF(детализация!Q12&gt;0,детализация!Q12," ")</f>
        <v xml:space="preserve"> </v>
      </c>
      <c r="O10" s="19" t="str">
        <f>IF(детализация!O12&gt;0,детализация!O12," ")</f>
        <v xml:space="preserve"> </v>
      </c>
      <c r="P10" s="19" t="str">
        <f>детализация!AA12</f>
        <v xml:space="preserve">    </v>
      </c>
      <c r="Q10" s="3" t="str">
        <f>детализация!CF12&amp;" "&amp;детализация!CG12&amp;" "&amp;детализация!R12&amp;" "&amp;детализация!S12&amp;" "&amp;детализация!T12&amp;" "&amp;детализация!U12</f>
        <v xml:space="preserve">       </v>
      </c>
      <c r="R10" s="85">
        <f>IF(детализация!Q12&gt;0,1,0)</f>
        <v>0</v>
      </c>
    </row>
    <row r="11" spans="1:18" ht="15">
      <c r="A11" s="117">
        <f t="shared" si="0"/>
        <v>0</v>
      </c>
      <c r="B11" s="120">
        <v>10</v>
      </c>
      <c r="C11" s="18" t="str">
        <f>IF(детализация!B13&gt;0,детализация!B13," ")</f>
        <v xml:space="preserve"> </v>
      </c>
      <c r="D11" s="2" t="str">
        <f ca="1">детализация!E13</f>
        <v xml:space="preserve"> </v>
      </c>
      <c r="E11" s="2" t="str">
        <f ca="1">детализация!F13</f>
        <v xml:space="preserve">  </v>
      </c>
      <c r="F11" s="3" t="str">
        <f ca="1">детализация!G13</f>
        <v xml:space="preserve">  </v>
      </c>
      <c r="G11" s="3" t="str">
        <f>IF(детализация!H13&gt;0,"","Не задана")</f>
        <v>Не задана</v>
      </c>
      <c r="H11" s="25" t="str">
        <f>IF(детализация!I13&gt;0,детализация!I13," ")</f>
        <v xml:space="preserve"> </v>
      </c>
      <c r="I11" s="3" t="str">
        <f ca="1">IF(детализация!J13&gt;0,OFFSET(исх.данные!$A$16,детализация!J13,4,1,1)," ")</f>
        <v xml:space="preserve"> </v>
      </c>
      <c r="J11" s="3" t="str">
        <f ca="1">IF(детализация!K13&gt;0,OFFSET(исх.данные!$A$16,детализация!K13,4,1,1)," ")</f>
        <v xml:space="preserve"> </v>
      </c>
      <c r="K11" s="25" t="str">
        <f>IF(детализация!L13&gt;0,детализация!L13," ")</f>
        <v xml:space="preserve"> </v>
      </c>
      <c r="L11" s="3" t="str">
        <f ca="1">IF(детализация!M13&gt;0,OFFSET(исх.данные!$A$16,детализация!M13,4,1,1)," ")</f>
        <v xml:space="preserve"> </v>
      </c>
      <c r="M11" s="3" t="str">
        <f ca="1">IF(детализация!N13&gt;0,OFFSET(исх.данные!$A$16,детализация!N13,4,1,1)," ")</f>
        <v xml:space="preserve"> </v>
      </c>
      <c r="N11" s="25" t="str">
        <f>IF(детализация!Q13&gt;0,детализация!Q13," ")</f>
        <v xml:space="preserve"> </v>
      </c>
      <c r="O11" s="19" t="str">
        <f>IF(детализация!O13&gt;0,детализация!O13," ")</f>
        <v xml:space="preserve"> </v>
      </c>
      <c r="P11" s="19" t="str">
        <f>детализация!AA13</f>
        <v xml:space="preserve">    </v>
      </c>
      <c r="Q11" s="3" t="str">
        <f>детализация!CF13&amp;" "&amp;детализация!CG13&amp;" "&amp;детализация!R13&amp;" "&amp;детализация!S13&amp;" "&amp;детализация!T13&amp;" "&amp;детализация!U13</f>
        <v xml:space="preserve">       </v>
      </c>
      <c r="R11" s="85">
        <f>IF(детализация!Q13&gt;0,1,0)</f>
        <v>0</v>
      </c>
    </row>
    <row r="12" spans="1:18" ht="15">
      <c r="A12" s="117">
        <f t="shared" si="0"/>
        <v>0</v>
      </c>
      <c r="B12" s="120">
        <v>11</v>
      </c>
      <c r="C12" s="18" t="str">
        <f>IF(детализация!B14&gt;0,детализация!B14," ")</f>
        <v xml:space="preserve"> </v>
      </c>
      <c r="D12" s="2" t="str">
        <f ca="1">детализация!E14</f>
        <v xml:space="preserve"> </v>
      </c>
      <c r="E12" s="2" t="str">
        <f ca="1">детализация!F14</f>
        <v xml:space="preserve">  </v>
      </c>
      <c r="F12" s="3" t="str">
        <f ca="1">детализация!G14</f>
        <v xml:space="preserve">  </v>
      </c>
      <c r="G12" s="3" t="str">
        <f>IF(детализация!H14&gt;0,"","Не задана")</f>
        <v>Не задана</v>
      </c>
      <c r="H12" s="25" t="str">
        <f>IF(детализация!I14&gt;0,детализация!I14," ")</f>
        <v xml:space="preserve"> </v>
      </c>
      <c r="I12" s="3" t="str">
        <f ca="1">IF(детализация!J14&gt;0,OFFSET(исх.данные!$A$16,детализация!J14,4,1,1)," ")</f>
        <v xml:space="preserve"> </v>
      </c>
      <c r="J12" s="3" t="str">
        <f ca="1">IF(детализация!K14&gt;0,OFFSET(исх.данные!$A$16,детализация!K14,4,1,1)," ")</f>
        <v xml:space="preserve"> </v>
      </c>
      <c r="K12" s="25" t="str">
        <f>IF(детализация!L14&gt;0,детализация!L14," ")</f>
        <v xml:space="preserve"> </v>
      </c>
      <c r="L12" s="3" t="str">
        <f ca="1">IF(детализация!M14&gt;0,OFFSET(исх.данные!$A$16,детализация!M14,4,1,1)," ")</f>
        <v xml:space="preserve"> </v>
      </c>
      <c r="M12" s="3" t="str">
        <f ca="1">IF(детализация!N14&gt;0,OFFSET(исх.данные!$A$16,детализация!N14,4,1,1)," ")</f>
        <v xml:space="preserve"> </v>
      </c>
      <c r="N12" s="25" t="str">
        <f>IF(детализация!Q14&gt;0,детализация!Q14," ")</f>
        <v xml:space="preserve"> </v>
      </c>
      <c r="O12" s="19" t="str">
        <f>IF(детализация!O14&gt;0,детализация!O14," ")</f>
        <v xml:space="preserve"> </v>
      </c>
      <c r="P12" s="19" t="str">
        <f>детализация!AA14</f>
        <v xml:space="preserve">    </v>
      </c>
      <c r="Q12" s="3" t="str">
        <f>детализация!CF14&amp;" "&amp;детализация!CG14&amp;" "&amp;детализация!R14&amp;" "&amp;детализация!S14&amp;" "&amp;детализация!T14&amp;" "&amp;детализация!U14</f>
        <v xml:space="preserve">       </v>
      </c>
      <c r="R12" s="85">
        <f>IF(детализация!Q14&gt;0,1,0)</f>
        <v>0</v>
      </c>
    </row>
    <row r="13" spans="1:18" ht="15">
      <c r="A13" s="117">
        <f t="shared" si="0"/>
        <v>0</v>
      </c>
      <c r="B13" s="120">
        <v>12</v>
      </c>
      <c r="C13" s="18" t="str">
        <f>IF(детализация!B15&gt;0,детализация!B15," ")</f>
        <v xml:space="preserve"> </v>
      </c>
      <c r="D13" s="2" t="str">
        <f ca="1">детализация!E15</f>
        <v xml:space="preserve"> </v>
      </c>
      <c r="E13" s="2" t="str">
        <f ca="1">детализация!F15</f>
        <v xml:space="preserve">  </v>
      </c>
      <c r="F13" s="3" t="str">
        <f ca="1">детализация!G15</f>
        <v xml:space="preserve">  </v>
      </c>
      <c r="G13" s="3" t="str">
        <f>IF(детализация!H15&gt;0,"","Не задана")</f>
        <v>Не задана</v>
      </c>
      <c r="H13" s="25" t="str">
        <f>IF(детализация!I15&gt;0,детализация!I15," ")</f>
        <v xml:space="preserve"> </v>
      </c>
      <c r="I13" s="3" t="str">
        <f ca="1">IF(детализация!J15&gt;0,OFFSET(исх.данные!$A$16,детализация!J15,4,1,1)," ")</f>
        <v xml:space="preserve"> </v>
      </c>
      <c r="J13" s="3" t="str">
        <f ca="1">IF(детализация!K15&gt;0,OFFSET(исх.данные!$A$16,детализация!K15,4,1,1)," ")</f>
        <v xml:space="preserve"> </v>
      </c>
      <c r="K13" s="25" t="str">
        <f>IF(детализация!L15&gt;0,детализация!L15," ")</f>
        <v xml:space="preserve"> </v>
      </c>
      <c r="L13" s="3" t="str">
        <f ca="1">IF(детализация!M15&gt;0,OFFSET(исх.данные!$A$16,детализация!M15,4,1,1)," ")</f>
        <v xml:space="preserve"> </v>
      </c>
      <c r="M13" s="3" t="str">
        <f ca="1">IF(детализация!N15&gt;0,OFFSET(исх.данные!$A$16,детализация!N15,4,1,1)," ")</f>
        <v xml:space="preserve"> </v>
      </c>
      <c r="N13" s="25" t="str">
        <f>IF(детализация!Q15&gt;0,детализация!Q15," ")</f>
        <v xml:space="preserve"> </v>
      </c>
      <c r="O13" s="19" t="str">
        <f>IF(детализация!O15&gt;0,детализация!O15," ")</f>
        <v xml:space="preserve"> </v>
      </c>
      <c r="P13" s="19" t="str">
        <f>детализация!AA15</f>
        <v xml:space="preserve">    </v>
      </c>
      <c r="Q13" s="3" t="str">
        <f>детализация!CF15&amp;" "&amp;детализация!CG15&amp;" "&amp;детализация!R15&amp;" "&amp;детализация!S15&amp;" "&amp;детализация!T15&amp;" "&amp;детализация!U15</f>
        <v xml:space="preserve">       </v>
      </c>
      <c r="R13" s="85">
        <f>IF(детализация!Q15&gt;0,1,0)</f>
        <v>0</v>
      </c>
    </row>
    <row r="14" spans="1:18" ht="15">
      <c r="A14" s="117">
        <f t="shared" si="0"/>
        <v>0</v>
      </c>
      <c r="B14" s="120">
        <v>13</v>
      </c>
      <c r="C14" s="18" t="str">
        <f>IF(детализация!B16&gt;0,детализация!B16," ")</f>
        <v xml:space="preserve"> </v>
      </c>
      <c r="D14" s="2" t="str">
        <f ca="1">детализация!E16</f>
        <v xml:space="preserve"> </v>
      </c>
      <c r="E14" s="2" t="str">
        <f ca="1">детализация!F16</f>
        <v xml:space="preserve">  </v>
      </c>
      <c r="F14" s="3" t="str">
        <f ca="1">детализация!G16</f>
        <v xml:space="preserve">  </v>
      </c>
      <c r="G14" s="3" t="str">
        <f>IF(детализация!H16&gt;0,"","Не задана")</f>
        <v>Не задана</v>
      </c>
      <c r="H14" s="25" t="str">
        <f>IF(детализация!I16&gt;0,детализация!I16," ")</f>
        <v xml:space="preserve"> </v>
      </c>
      <c r="I14" s="3" t="str">
        <f ca="1">IF(детализация!J16&gt;0,OFFSET(исх.данные!$A$16,детализация!J16,4,1,1)," ")</f>
        <v xml:space="preserve"> </v>
      </c>
      <c r="J14" s="3" t="str">
        <f ca="1">IF(детализация!K16&gt;0,OFFSET(исх.данные!$A$16,детализация!K16,4,1,1)," ")</f>
        <v xml:space="preserve"> </v>
      </c>
      <c r="K14" s="25" t="str">
        <f>IF(детализация!L16&gt;0,детализация!L16," ")</f>
        <v xml:space="preserve"> </v>
      </c>
      <c r="L14" s="3" t="str">
        <f ca="1">IF(детализация!M16&gt;0,OFFSET(исх.данные!$A$16,детализация!M16,4,1,1)," ")</f>
        <v xml:space="preserve"> </v>
      </c>
      <c r="M14" s="3" t="str">
        <f ca="1">IF(детализация!N16&gt;0,OFFSET(исх.данные!$A$16,детализация!N16,4,1,1)," ")</f>
        <v xml:space="preserve"> </v>
      </c>
      <c r="N14" s="25" t="str">
        <f>IF(детализация!Q16&gt;0,детализация!Q16," ")</f>
        <v xml:space="preserve"> </v>
      </c>
      <c r="O14" s="19" t="str">
        <f>IF(детализация!O16&gt;0,детализация!O16," ")</f>
        <v xml:space="preserve"> </v>
      </c>
      <c r="P14" s="19" t="str">
        <f>детализация!AA16</f>
        <v xml:space="preserve">    </v>
      </c>
      <c r="Q14" s="3" t="str">
        <f>детализация!CF16&amp;" "&amp;детализация!CG16&amp;" "&amp;детализация!R16&amp;" "&amp;детализация!S16&amp;" "&amp;детализация!T16&amp;" "&amp;детализация!U16</f>
        <v xml:space="preserve">       </v>
      </c>
      <c r="R14" s="85">
        <f>IF(детализация!Q16&gt;0,1,0)</f>
        <v>0</v>
      </c>
    </row>
    <row r="15" spans="1:18" ht="15">
      <c r="A15" s="117">
        <f t="shared" si="0"/>
        <v>0</v>
      </c>
      <c r="B15" s="120">
        <v>14</v>
      </c>
      <c r="C15" s="18" t="str">
        <f>IF(детализация!B17&gt;0,детализация!B17," ")</f>
        <v xml:space="preserve"> </v>
      </c>
      <c r="D15" s="2" t="str">
        <f ca="1">детализация!E17</f>
        <v xml:space="preserve"> </v>
      </c>
      <c r="E15" s="2" t="str">
        <f ca="1">детализация!F17</f>
        <v xml:space="preserve">  </v>
      </c>
      <c r="F15" s="3" t="str">
        <f ca="1">детализация!G17</f>
        <v xml:space="preserve">  </v>
      </c>
      <c r="G15" s="3" t="str">
        <f>IF(детализация!H17&gt;0,"","Не задана")</f>
        <v>Не задана</v>
      </c>
      <c r="H15" s="25" t="str">
        <f>IF(детализация!I17&gt;0,детализация!I17," ")</f>
        <v xml:space="preserve"> </v>
      </c>
      <c r="I15" s="3" t="str">
        <f ca="1">IF(детализация!J17&gt;0,OFFSET(исх.данные!$A$16,детализация!J17,4,1,1)," ")</f>
        <v xml:space="preserve"> </v>
      </c>
      <c r="J15" s="3" t="str">
        <f ca="1">IF(детализация!K17&gt;0,OFFSET(исх.данные!$A$16,детализация!K17,4,1,1)," ")</f>
        <v xml:space="preserve"> </v>
      </c>
      <c r="K15" s="25" t="str">
        <f>IF(детализация!L17&gt;0,детализация!L17," ")</f>
        <v xml:space="preserve"> </v>
      </c>
      <c r="L15" s="3" t="str">
        <f ca="1">IF(детализация!M17&gt;0,OFFSET(исх.данные!$A$16,детализация!M17,4,1,1)," ")</f>
        <v xml:space="preserve"> </v>
      </c>
      <c r="M15" s="3" t="str">
        <f ca="1">IF(детализация!N17&gt;0,OFFSET(исх.данные!$A$16,детализация!N17,4,1,1)," ")</f>
        <v xml:space="preserve"> </v>
      </c>
      <c r="N15" s="25" t="str">
        <f>IF(детализация!Q17&gt;0,детализация!Q17," ")</f>
        <v xml:space="preserve"> </v>
      </c>
      <c r="O15" s="19" t="str">
        <f>IF(детализация!O17&gt;0,детализация!O17," ")</f>
        <v xml:space="preserve"> </v>
      </c>
      <c r="P15" s="19" t="str">
        <f>детализация!AA17</f>
        <v xml:space="preserve">    </v>
      </c>
      <c r="Q15" s="3" t="str">
        <f>детализация!CF17&amp;" "&amp;детализация!CG17&amp;" "&amp;детализация!R17&amp;" "&amp;детализация!S17&amp;" "&amp;детализация!T17&amp;" "&amp;детализация!U17</f>
        <v xml:space="preserve">       </v>
      </c>
      <c r="R15" s="85">
        <f>IF(детализация!Q17&gt;0,1,0)</f>
        <v>0</v>
      </c>
    </row>
    <row r="16" spans="1:18" ht="15">
      <c r="A16" s="117">
        <f t="shared" si="0"/>
        <v>0</v>
      </c>
      <c r="B16" s="120">
        <v>15</v>
      </c>
      <c r="C16" s="18" t="str">
        <f>IF(детализация!B18&gt;0,детализация!B18," ")</f>
        <v xml:space="preserve"> </v>
      </c>
      <c r="D16" s="2" t="str">
        <f ca="1">детализация!E18</f>
        <v xml:space="preserve"> </v>
      </c>
      <c r="E16" s="2" t="str">
        <f ca="1">детализация!F18</f>
        <v xml:space="preserve">  </v>
      </c>
      <c r="F16" s="3" t="str">
        <f ca="1">детализация!G18</f>
        <v xml:space="preserve">  </v>
      </c>
      <c r="G16" s="3" t="str">
        <f>IF(детализация!H18&gt;0,"","Не задана")</f>
        <v>Не задана</v>
      </c>
      <c r="H16" s="25" t="str">
        <f>IF(детализация!I18&gt;0,детализация!I18," ")</f>
        <v xml:space="preserve"> </v>
      </c>
      <c r="I16" s="3" t="str">
        <f ca="1">IF(детализация!J18&gt;0,OFFSET(исх.данные!$A$16,детализация!J18,4,1,1)," ")</f>
        <v xml:space="preserve"> </v>
      </c>
      <c r="J16" s="3" t="str">
        <f ca="1">IF(детализация!K18&gt;0,OFFSET(исх.данные!$A$16,детализация!K18,4,1,1)," ")</f>
        <v xml:space="preserve"> </v>
      </c>
      <c r="K16" s="25" t="str">
        <f>IF(детализация!L18&gt;0,детализация!L18," ")</f>
        <v xml:space="preserve"> </v>
      </c>
      <c r="L16" s="3" t="str">
        <f ca="1">IF(детализация!M18&gt;0,OFFSET(исх.данные!$A$16,детализация!M18,4,1,1)," ")</f>
        <v xml:space="preserve"> </v>
      </c>
      <c r="M16" s="3" t="str">
        <f ca="1">IF(детализация!N18&gt;0,OFFSET(исх.данные!$A$16,детализация!N18,4,1,1)," ")</f>
        <v xml:space="preserve"> </v>
      </c>
      <c r="N16" s="25" t="str">
        <f>IF(детализация!Q18&gt;0,детализация!Q18," ")</f>
        <v xml:space="preserve"> </v>
      </c>
      <c r="O16" s="19" t="str">
        <f>IF(детализация!O18&gt;0,детализация!O18," ")</f>
        <v xml:space="preserve"> </v>
      </c>
      <c r="P16" s="19" t="str">
        <f>детализация!AA18</f>
        <v xml:space="preserve">    </v>
      </c>
      <c r="Q16" s="3" t="str">
        <f>детализация!CF18&amp;" "&amp;детализация!CG18&amp;" "&amp;детализация!R18&amp;" "&amp;детализация!S18&amp;" "&amp;детализация!T18&amp;" "&amp;детализация!U18</f>
        <v xml:space="preserve">       </v>
      </c>
      <c r="R16" s="85">
        <f>IF(детализация!Q18&gt;0,1,0)</f>
        <v>0</v>
      </c>
    </row>
    <row r="17" spans="1:18" ht="15">
      <c r="A17" s="117">
        <f t="shared" si="0"/>
        <v>0</v>
      </c>
      <c r="B17" s="120">
        <v>16</v>
      </c>
      <c r="C17" s="18" t="str">
        <f>IF(детализация!B19&gt;0,детализация!B19," ")</f>
        <v xml:space="preserve"> </v>
      </c>
      <c r="D17" s="2" t="str">
        <f ca="1">детализация!E19</f>
        <v xml:space="preserve"> </v>
      </c>
      <c r="E17" s="2" t="str">
        <f ca="1">детализация!F19</f>
        <v xml:space="preserve">  </v>
      </c>
      <c r="F17" s="3" t="str">
        <f ca="1">детализация!G19</f>
        <v xml:space="preserve">  </v>
      </c>
      <c r="G17" s="3" t="str">
        <f>IF(детализация!H19&gt;0,"","Не задана")</f>
        <v>Не задана</v>
      </c>
      <c r="H17" s="25" t="str">
        <f>IF(детализация!I19&gt;0,детализация!I19," ")</f>
        <v xml:space="preserve"> </v>
      </c>
      <c r="I17" s="3" t="str">
        <f ca="1">IF(детализация!J19&gt;0,OFFSET(исх.данные!$A$16,детализация!J19,4,1,1)," ")</f>
        <v xml:space="preserve"> </v>
      </c>
      <c r="J17" s="3" t="str">
        <f ca="1">IF(детализация!K19&gt;0,OFFSET(исх.данные!$A$16,детализация!K19,4,1,1)," ")</f>
        <v xml:space="preserve"> </v>
      </c>
      <c r="K17" s="25" t="str">
        <f>IF(детализация!L19&gt;0,детализация!L19," ")</f>
        <v xml:space="preserve"> </v>
      </c>
      <c r="L17" s="3" t="str">
        <f ca="1">IF(детализация!M19&gt;0,OFFSET(исх.данные!$A$16,детализация!M19,4,1,1)," ")</f>
        <v xml:space="preserve"> </v>
      </c>
      <c r="M17" s="3" t="str">
        <f ca="1">IF(детализация!N19&gt;0,OFFSET(исх.данные!$A$16,детализация!N19,4,1,1)," ")</f>
        <v xml:space="preserve"> </v>
      </c>
      <c r="N17" s="25" t="str">
        <f>IF(детализация!Q19&gt;0,детализация!Q19," ")</f>
        <v xml:space="preserve"> </v>
      </c>
      <c r="O17" s="19" t="str">
        <f>IF(детализация!O19&gt;0,детализация!O19," ")</f>
        <v xml:space="preserve"> </v>
      </c>
      <c r="P17" s="19" t="str">
        <f>детализация!AA19</f>
        <v xml:space="preserve">    </v>
      </c>
      <c r="Q17" s="3" t="str">
        <f>детализация!CF19&amp;" "&amp;детализация!CG19&amp;" "&amp;детализация!R19&amp;" "&amp;детализация!S19&amp;" "&amp;детализация!T19&amp;" "&amp;детализация!U19</f>
        <v xml:space="preserve">       </v>
      </c>
      <c r="R17" s="85">
        <f>IF(детализация!Q19&gt;0,1,0)</f>
        <v>0</v>
      </c>
    </row>
    <row r="18" spans="1:18" ht="15">
      <c r="A18" s="117">
        <f t="shared" si="0"/>
        <v>0</v>
      </c>
      <c r="B18" s="120">
        <v>17</v>
      </c>
      <c r="C18" s="18" t="str">
        <f>IF(детализация!B20&gt;0,детализация!B20," ")</f>
        <v xml:space="preserve"> </v>
      </c>
      <c r="D18" s="2" t="str">
        <f ca="1">детализация!E20</f>
        <v xml:space="preserve"> </v>
      </c>
      <c r="E18" s="2" t="str">
        <f ca="1">детализация!F20</f>
        <v xml:space="preserve">  </v>
      </c>
      <c r="F18" s="3" t="str">
        <f ca="1">детализация!G20</f>
        <v xml:space="preserve">  </v>
      </c>
      <c r="G18" s="3" t="str">
        <f>IF(детализация!H20&gt;0,"","Не задана")</f>
        <v>Не задана</v>
      </c>
      <c r="H18" s="25" t="str">
        <f>IF(детализация!I20&gt;0,детализация!I20," ")</f>
        <v xml:space="preserve"> </v>
      </c>
      <c r="I18" s="3" t="str">
        <f ca="1">IF(детализация!J20&gt;0,OFFSET(исх.данные!$A$16,детализация!J20,4,1,1)," ")</f>
        <v xml:space="preserve"> </v>
      </c>
      <c r="J18" s="3" t="str">
        <f ca="1">IF(детализация!K20&gt;0,OFFSET(исх.данные!$A$16,детализация!K20,4,1,1)," ")</f>
        <v xml:space="preserve"> </v>
      </c>
      <c r="K18" s="25" t="str">
        <f>IF(детализация!L20&gt;0,детализация!L20," ")</f>
        <v xml:space="preserve"> </v>
      </c>
      <c r="L18" s="3" t="str">
        <f ca="1">IF(детализация!M20&gt;0,OFFSET(исх.данные!$A$16,детализация!M20,4,1,1)," ")</f>
        <v xml:space="preserve"> </v>
      </c>
      <c r="M18" s="3" t="str">
        <f ca="1">IF(детализация!N20&gt;0,OFFSET(исх.данные!$A$16,детализация!N20,4,1,1)," ")</f>
        <v xml:space="preserve"> </v>
      </c>
      <c r="N18" s="25" t="str">
        <f>IF(детализация!Q20&gt;0,детализация!Q20," ")</f>
        <v xml:space="preserve"> </v>
      </c>
      <c r="O18" s="19" t="str">
        <f>IF(детализация!O20&gt;0,детализация!O20," ")</f>
        <v xml:space="preserve"> </v>
      </c>
      <c r="P18" s="19" t="str">
        <f>детализация!AA20</f>
        <v xml:space="preserve">    </v>
      </c>
      <c r="Q18" s="3" t="str">
        <f>детализация!CF20&amp;" "&amp;детализация!CG20&amp;" "&amp;детализация!R20&amp;" "&amp;детализация!S20&amp;" "&amp;детализация!T20&amp;" "&amp;детализация!U20</f>
        <v xml:space="preserve">       </v>
      </c>
      <c r="R18" s="85">
        <f>IF(детализация!Q20&gt;0,1,0)</f>
        <v>0</v>
      </c>
    </row>
    <row r="19" spans="1:18" ht="15">
      <c r="A19" s="117">
        <f t="shared" si="0"/>
        <v>0</v>
      </c>
      <c r="B19" s="120">
        <v>18</v>
      </c>
      <c r="C19" s="18" t="str">
        <f>IF(детализация!B21&gt;0,детализация!B21," ")</f>
        <v xml:space="preserve"> </v>
      </c>
      <c r="D19" s="2" t="str">
        <f ca="1">детализация!E21</f>
        <v xml:space="preserve"> </v>
      </c>
      <c r="E19" s="2" t="str">
        <f ca="1">детализация!F21</f>
        <v xml:space="preserve">  </v>
      </c>
      <c r="F19" s="3" t="str">
        <f ca="1">детализация!G21</f>
        <v xml:space="preserve">  </v>
      </c>
      <c r="G19" s="3" t="str">
        <f>IF(детализация!H21&gt;0,"","Не задана")</f>
        <v>Не задана</v>
      </c>
      <c r="H19" s="25" t="str">
        <f>IF(детализация!I21&gt;0,детализация!I21," ")</f>
        <v xml:space="preserve"> </v>
      </c>
      <c r="I19" s="3" t="str">
        <f ca="1">IF(детализация!J21&gt;0,OFFSET(исх.данные!$A$16,детализация!J21,4,1,1)," ")</f>
        <v xml:space="preserve"> </v>
      </c>
      <c r="J19" s="3" t="str">
        <f ca="1">IF(детализация!K21&gt;0,OFFSET(исх.данные!$A$16,детализация!K21,4,1,1)," ")</f>
        <v xml:space="preserve"> </v>
      </c>
      <c r="K19" s="25" t="str">
        <f>IF(детализация!L21&gt;0,детализация!L21," ")</f>
        <v xml:space="preserve"> </v>
      </c>
      <c r="L19" s="3" t="str">
        <f ca="1">IF(детализация!M21&gt;0,OFFSET(исх.данные!$A$16,детализация!M21,4,1,1)," ")</f>
        <v xml:space="preserve"> </v>
      </c>
      <c r="M19" s="3" t="str">
        <f ca="1">IF(детализация!N21&gt;0,OFFSET(исх.данные!$A$16,детализация!N21,4,1,1)," ")</f>
        <v xml:space="preserve"> </v>
      </c>
      <c r="N19" s="25" t="str">
        <f>IF(детализация!Q21&gt;0,детализация!Q21," ")</f>
        <v xml:space="preserve"> </v>
      </c>
      <c r="O19" s="19" t="str">
        <f>IF(детализация!O21&gt;0,детализация!O21," ")</f>
        <v xml:space="preserve"> </v>
      </c>
      <c r="P19" s="19" t="str">
        <f>детализация!AA21</f>
        <v xml:space="preserve">    </v>
      </c>
      <c r="Q19" s="3" t="str">
        <f>детализация!CF21&amp;" "&amp;детализация!CG21&amp;" "&amp;детализация!R21&amp;" "&amp;детализация!S21&amp;" "&amp;детализация!T21&amp;" "&amp;детализация!U21</f>
        <v xml:space="preserve">       </v>
      </c>
      <c r="R19" s="85">
        <f>IF(детализация!Q21&gt;0,1,0)</f>
        <v>0</v>
      </c>
    </row>
    <row r="20" spans="1:18" ht="15">
      <c r="A20" s="117">
        <f t="shared" si="0"/>
        <v>0</v>
      </c>
      <c r="B20" s="120">
        <v>19</v>
      </c>
      <c r="C20" s="18" t="str">
        <f>IF(детализация!B22&gt;0,детализация!B22," ")</f>
        <v xml:space="preserve"> </v>
      </c>
      <c r="D20" s="2" t="str">
        <f ca="1">детализация!E22</f>
        <v xml:space="preserve"> </v>
      </c>
      <c r="E20" s="2" t="str">
        <f ca="1">детализация!F22</f>
        <v xml:space="preserve">  </v>
      </c>
      <c r="F20" s="3" t="str">
        <f ca="1">детализация!G22</f>
        <v xml:space="preserve">  </v>
      </c>
      <c r="G20" s="3" t="str">
        <f>IF(детализация!H22&gt;0,"","Не задана")</f>
        <v>Не задана</v>
      </c>
      <c r="H20" s="25" t="str">
        <f>IF(детализация!I22&gt;0,детализация!I22," ")</f>
        <v xml:space="preserve"> </v>
      </c>
      <c r="I20" s="3" t="str">
        <f ca="1">IF(детализация!J22&gt;0,OFFSET(исх.данные!$A$16,детализация!J22,4,1,1)," ")</f>
        <v xml:space="preserve"> </v>
      </c>
      <c r="J20" s="3" t="str">
        <f ca="1">IF(детализация!K22&gt;0,OFFSET(исх.данные!$A$16,детализация!K22,4,1,1)," ")</f>
        <v xml:space="preserve"> </v>
      </c>
      <c r="K20" s="25" t="str">
        <f>IF(детализация!L22&gt;0,детализация!L22," ")</f>
        <v xml:space="preserve"> </v>
      </c>
      <c r="L20" s="3" t="str">
        <f ca="1">IF(детализация!M22&gt;0,OFFSET(исх.данные!$A$16,детализация!M22,4,1,1)," ")</f>
        <v xml:space="preserve"> </v>
      </c>
      <c r="M20" s="3" t="str">
        <f ca="1">IF(детализация!N22&gt;0,OFFSET(исх.данные!$A$16,детализация!N22,4,1,1)," ")</f>
        <v xml:space="preserve"> </v>
      </c>
      <c r="N20" s="25" t="str">
        <f>IF(детализация!Q22&gt;0,детализация!Q22," ")</f>
        <v xml:space="preserve"> </v>
      </c>
      <c r="O20" s="19" t="str">
        <f>IF(детализация!O22&gt;0,детализация!O22," ")</f>
        <v xml:space="preserve"> </v>
      </c>
      <c r="P20" s="19" t="str">
        <f>детализация!AA22</f>
        <v xml:space="preserve">    </v>
      </c>
      <c r="Q20" s="3" t="str">
        <f>детализация!CF22&amp;" "&amp;детализация!CG22&amp;" "&amp;детализация!R22&amp;" "&amp;детализация!S22&amp;" "&amp;детализация!T22&amp;" "&amp;детализация!U22</f>
        <v xml:space="preserve">       </v>
      </c>
      <c r="R20" s="85">
        <f>IF(детализация!Q22&gt;0,1,0)</f>
        <v>0</v>
      </c>
    </row>
    <row r="21" spans="1:18" ht="15">
      <c r="A21" s="117">
        <f t="shared" si="0"/>
        <v>0</v>
      </c>
      <c r="B21" s="120">
        <v>20</v>
      </c>
      <c r="C21" s="18" t="str">
        <f>IF(детализация!B23&gt;0,детализация!B23," ")</f>
        <v xml:space="preserve"> </v>
      </c>
      <c r="D21" s="2" t="str">
        <f ca="1">детализация!E23</f>
        <v xml:space="preserve"> </v>
      </c>
      <c r="E21" s="2" t="str">
        <f ca="1">детализация!F23</f>
        <v xml:space="preserve">  </v>
      </c>
      <c r="F21" s="3" t="str">
        <f ca="1">детализация!G23</f>
        <v xml:space="preserve">  </v>
      </c>
      <c r="G21" s="3" t="str">
        <f>IF(детализация!H23&gt;0,"","Не задана")</f>
        <v>Не задана</v>
      </c>
      <c r="H21" s="25" t="str">
        <f>IF(детализация!I23&gt;0,детализация!I23," ")</f>
        <v xml:space="preserve"> </v>
      </c>
      <c r="I21" s="3" t="str">
        <f ca="1">IF(детализация!J23&gt;0,OFFSET(исх.данные!$A$16,детализация!J23,4,1,1)," ")</f>
        <v xml:space="preserve"> </v>
      </c>
      <c r="J21" s="3" t="str">
        <f ca="1">IF(детализация!K23&gt;0,OFFSET(исх.данные!$A$16,детализация!K23,4,1,1)," ")</f>
        <v xml:space="preserve"> </v>
      </c>
      <c r="K21" s="25" t="str">
        <f>IF(детализация!L23&gt;0,детализация!L23," ")</f>
        <v xml:space="preserve"> </v>
      </c>
      <c r="L21" s="3" t="str">
        <f ca="1">IF(детализация!M23&gt;0,OFFSET(исх.данные!$A$16,детализация!M23,4,1,1)," ")</f>
        <v xml:space="preserve"> </v>
      </c>
      <c r="M21" s="3" t="str">
        <f ca="1">IF(детализация!N23&gt;0,OFFSET(исх.данные!$A$16,детализация!N23,4,1,1)," ")</f>
        <v xml:space="preserve"> </v>
      </c>
      <c r="N21" s="25" t="str">
        <f>IF(детализация!Q23&gt;0,детализация!Q23," ")</f>
        <v xml:space="preserve"> </v>
      </c>
      <c r="O21" s="19" t="str">
        <f>IF(детализация!O23&gt;0,детализация!O23," ")</f>
        <v xml:space="preserve"> </v>
      </c>
      <c r="P21" s="19" t="str">
        <f>детализация!AA23</f>
        <v xml:space="preserve">    </v>
      </c>
      <c r="Q21" s="3" t="str">
        <f>детализация!CF23&amp;" "&amp;детализация!CG23&amp;" "&amp;детализация!R23&amp;" "&amp;детализация!S23&amp;" "&amp;детализация!T23&amp;" "&amp;детализация!U23</f>
        <v xml:space="preserve">       </v>
      </c>
      <c r="R21" s="85">
        <f>IF(детализация!Q23&gt;0,1,0)</f>
        <v>0</v>
      </c>
    </row>
    <row r="22" spans="1:18" ht="15">
      <c r="A22" s="117">
        <f t="shared" si="0"/>
        <v>0</v>
      </c>
      <c r="B22" s="120">
        <v>21</v>
      </c>
      <c r="C22" s="18" t="str">
        <f>IF(детализация!B24&gt;0,детализация!B24," ")</f>
        <v xml:space="preserve"> </v>
      </c>
      <c r="D22" s="2" t="str">
        <f ca="1">детализация!E24</f>
        <v xml:space="preserve"> </v>
      </c>
      <c r="E22" s="2" t="str">
        <f ca="1">детализация!F24</f>
        <v xml:space="preserve">  </v>
      </c>
      <c r="F22" s="3" t="str">
        <f ca="1">детализация!G24</f>
        <v xml:space="preserve">  </v>
      </c>
      <c r="G22" s="3" t="str">
        <f>IF(детализация!H24&gt;0,"","Не задана")</f>
        <v>Не задана</v>
      </c>
      <c r="H22" s="25" t="str">
        <f>IF(детализация!I24&gt;0,детализация!I24," ")</f>
        <v xml:space="preserve"> </v>
      </c>
      <c r="I22" s="3" t="str">
        <f ca="1">IF(детализация!J24&gt;0,OFFSET(исх.данные!$A$16,детализация!J24,4,1,1)," ")</f>
        <v xml:space="preserve"> </v>
      </c>
      <c r="J22" s="3" t="str">
        <f ca="1">IF(детализация!K24&gt;0,OFFSET(исх.данные!$A$16,детализация!K24,4,1,1)," ")</f>
        <v xml:space="preserve"> </v>
      </c>
      <c r="K22" s="25" t="str">
        <f>IF(детализация!L24&gt;0,детализация!L24," ")</f>
        <v xml:space="preserve"> </v>
      </c>
      <c r="L22" s="3" t="str">
        <f ca="1">IF(детализация!M24&gt;0,OFFSET(исх.данные!$A$16,детализация!M24,4,1,1)," ")</f>
        <v xml:space="preserve"> </v>
      </c>
      <c r="M22" s="3" t="str">
        <f ca="1">IF(детализация!N24&gt;0,OFFSET(исх.данные!$A$16,детализация!N24,4,1,1)," ")</f>
        <v xml:space="preserve"> </v>
      </c>
      <c r="N22" s="25" t="str">
        <f>IF(детализация!Q24&gt;0,детализация!Q24," ")</f>
        <v xml:space="preserve"> </v>
      </c>
      <c r="O22" s="19" t="str">
        <f>IF(детализация!O24&gt;0,детализация!O24," ")</f>
        <v xml:space="preserve"> </v>
      </c>
      <c r="P22" s="19" t="str">
        <f>детализация!AA24</f>
        <v xml:space="preserve">    </v>
      </c>
      <c r="Q22" s="3" t="str">
        <f>детализация!CF24&amp;" "&amp;детализация!CG24&amp;" "&amp;детализация!R24&amp;" "&amp;детализация!S24&amp;" "&amp;детализация!T24&amp;" "&amp;детализация!U24</f>
        <v xml:space="preserve">       </v>
      </c>
      <c r="R22" s="85">
        <f>IF(детализация!Q24&gt;0,1,0)</f>
        <v>0</v>
      </c>
    </row>
    <row r="23" spans="1:18" ht="15">
      <c r="A23" s="117">
        <f t="shared" si="0"/>
        <v>0</v>
      </c>
      <c r="B23" s="120">
        <v>22</v>
      </c>
      <c r="C23" s="18" t="str">
        <f>IF(детализация!B25&gt;0,детализация!B25," ")</f>
        <v xml:space="preserve"> </v>
      </c>
      <c r="D23" s="2" t="str">
        <f ca="1">детализация!E25</f>
        <v xml:space="preserve"> </v>
      </c>
      <c r="E23" s="2" t="str">
        <f ca="1">детализация!F25</f>
        <v xml:space="preserve">  </v>
      </c>
      <c r="F23" s="3" t="str">
        <f ca="1">детализация!G25</f>
        <v xml:space="preserve">  </v>
      </c>
      <c r="G23" s="3" t="str">
        <f>IF(детализация!H25&gt;0,"","Не задана")</f>
        <v>Не задана</v>
      </c>
      <c r="H23" s="25" t="str">
        <f>IF(детализация!I25&gt;0,детализация!I25," ")</f>
        <v xml:space="preserve"> </v>
      </c>
      <c r="I23" s="3" t="str">
        <f ca="1">IF(детализация!J25&gt;0,OFFSET(исх.данные!$A$16,детализация!J25,4,1,1)," ")</f>
        <v xml:space="preserve"> </v>
      </c>
      <c r="J23" s="3" t="str">
        <f ca="1">IF(детализация!K25&gt;0,OFFSET(исх.данные!$A$16,детализация!K25,4,1,1)," ")</f>
        <v xml:space="preserve"> </v>
      </c>
      <c r="K23" s="25" t="str">
        <f>IF(детализация!L25&gt;0,детализация!L25," ")</f>
        <v xml:space="preserve"> </v>
      </c>
      <c r="L23" s="3" t="str">
        <f ca="1">IF(детализация!M25&gt;0,OFFSET(исх.данные!$A$16,детализация!M25,4,1,1)," ")</f>
        <v xml:space="preserve"> </v>
      </c>
      <c r="M23" s="3" t="str">
        <f ca="1">IF(детализация!N25&gt;0,OFFSET(исх.данные!$A$16,детализация!N25,4,1,1)," ")</f>
        <v xml:space="preserve"> </v>
      </c>
      <c r="N23" s="25" t="str">
        <f>IF(детализация!Q25&gt;0,детализация!Q25," ")</f>
        <v xml:space="preserve"> </v>
      </c>
      <c r="O23" s="19" t="str">
        <f>IF(детализация!O25&gt;0,детализация!O25," ")</f>
        <v xml:space="preserve"> </v>
      </c>
      <c r="P23" s="19" t="str">
        <f>детализация!AA25</f>
        <v xml:space="preserve">    </v>
      </c>
      <c r="Q23" s="3" t="str">
        <f>детализация!CF25&amp;" "&amp;детализация!CG25&amp;" "&amp;детализация!R25&amp;" "&amp;детализация!S25&amp;" "&amp;детализация!T25&amp;" "&amp;детализация!U25</f>
        <v xml:space="preserve">       </v>
      </c>
      <c r="R23" s="85">
        <f>IF(детализация!Q25&gt;0,1,0)</f>
        <v>0</v>
      </c>
    </row>
    <row r="24" spans="1:18" ht="15">
      <c r="A24" s="117">
        <f t="shared" si="0"/>
        <v>0</v>
      </c>
      <c r="B24" s="120">
        <v>23</v>
      </c>
      <c r="C24" s="18" t="str">
        <f>IF(детализация!B26&gt;0,детализация!B26," ")</f>
        <v xml:space="preserve"> </v>
      </c>
      <c r="D24" s="2" t="str">
        <f ca="1">детализация!E26</f>
        <v xml:space="preserve"> </v>
      </c>
      <c r="E24" s="2" t="str">
        <f ca="1">детализация!F26</f>
        <v xml:space="preserve">  </v>
      </c>
      <c r="F24" s="3" t="str">
        <f ca="1">детализация!G26</f>
        <v xml:space="preserve">  </v>
      </c>
      <c r="G24" s="3" t="str">
        <f>IF(детализация!H26&gt;0,"","Не задана")</f>
        <v>Не задана</v>
      </c>
      <c r="H24" s="25" t="str">
        <f>IF(детализация!I26&gt;0,детализация!I26," ")</f>
        <v xml:space="preserve"> </v>
      </c>
      <c r="I24" s="3" t="str">
        <f ca="1">IF(детализация!J26&gt;0,OFFSET(исх.данные!$A$16,детализация!J26,4,1,1)," ")</f>
        <v xml:space="preserve"> </v>
      </c>
      <c r="J24" s="3" t="str">
        <f ca="1">IF(детализация!K26&gt;0,OFFSET(исх.данные!$A$16,детализация!K26,4,1,1)," ")</f>
        <v xml:space="preserve"> </v>
      </c>
      <c r="K24" s="25" t="str">
        <f>IF(детализация!L26&gt;0,детализация!L26," ")</f>
        <v xml:space="preserve"> </v>
      </c>
      <c r="L24" s="3" t="str">
        <f ca="1">IF(детализация!M26&gt;0,OFFSET(исх.данные!$A$16,детализация!M26,4,1,1)," ")</f>
        <v xml:space="preserve"> </v>
      </c>
      <c r="M24" s="3" t="str">
        <f ca="1">IF(детализация!N26&gt;0,OFFSET(исх.данные!$A$16,детализация!N26,4,1,1)," ")</f>
        <v xml:space="preserve"> </v>
      </c>
      <c r="N24" s="25" t="str">
        <f>IF(детализация!Q26&gt;0,детализация!Q26," ")</f>
        <v xml:space="preserve"> </v>
      </c>
      <c r="O24" s="19" t="str">
        <f>IF(детализация!O26&gt;0,детализация!O26," ")</f>
        <v xml:space="preserve"> </v>
      </c>
      <c r="P24" s="19" t="str">
        <f>детализация!AA26</f>
        <v xml:space="preserve">    </v>
      </c>
      <c r="Q24" s="3" t="str">
        <f>детализация!CF26&amp;" "&amp;детализация!CG26&amp;" "&amp;детализация!R26&amp;" "&amp;детализация!S26&amp;" "&amp;детализация!T26&amp;" "&amp;детализация!U26</f>
        <v xml:space="preserve">       </v>
      </c>
      <c r="R24" s="85">
        <f>IF(детализация!Q26&gt;0,1,0)</f>
        <v>0</v>
      </c>
    </row>
    <row r="25" spans="1:18" ht="15">
      <c r="A25" s="117">
        <f t="shared" si="0"/>
        <v>0</v>
      </c>
      <c r="B25" s="120">
        <v>24</v>
      </c>
      <c r="C25" s="18" t="str">
        <f>IF(детализация!B27&gt;0,детализация!B27," ")</f>
        <v xml:space="preserve"> </v>
      </c>
      <c r="D25" s="2" t="str">
        <f ca="1">детализация!E27</f>
        <v xml:space="preserve"> </v>
      </c>
      <c r="E25" s="2" t="str">
        <f ca="1">детализация!F27</f>
        <v xml:space="preserve">  </v>
      </c>
      <c r="F25" s="3" t="str">
        <f ca="1">детализация!G27</f>
        <v xml:space="preserve">  </v>
      </c>
      <c r="G25" s="3" t="str">
        <f>IF(детализация!H27&gt;0,"","Не задана")</f>
        <v>Не задана</v>
      </c>
      <c r="H25" s="25" t="str">
        <f>IF(детализация!I27&gt;0,детализация!I27," ")</f>
        <v xml:space="preserve"> </v>
      </c>
      <c r="I25" s="3" t="str">
        <f ca="1">IF(детализация!J27&gt;0,OFFSET(исх.данные!$A$16,детализация!J27,4,1,1)," ")</f>
        <v xml:space="preserve"> </v>
      </c>
      <c r="J25" s="3" t="str">
        <f ca="1">IF(детализация!K27&gt;0,OFFSET(исх.данные!$A$16,детализация!K27,4,1,1)," ")</f>
        <v xml:space="preserve"> </v>
      </c>
      <c r="K25" s="25" t="str">
        <f>IF(детализация!L27&gt;0,детализация!L27," ")</f>
        <v xml:space="preserve"> </v>
      </c>
      <c r="L25" s="3" t="str">
        <f ca="1">IF(детализация!M27&gt;0,OFFSET(исх.данные!$A$16,детализация!M27,4,1,1)," ")</f>
        <v xml:space="preserve"> </v>
      </c>
      <c r="M25" s="3" t="str">
        <f ca="1">IF(детализация!N27&gt;0,OFFSET(исх.данные!$A$16,детализация!N27,4,1,1)," ")</f>
        <v xml:space="preserve"> </v>
      </c>
      <c r="N25" s="25" t="str">
        <f>IF(детализация!Q27&gt;0,детализация!Q27," ")</f>
        <v xml:space="preserve"> </v>
      </c>
      <c r="O25" s="19" t="str">
        <f>IF(детализация!O27&gt;0,детализация!O27," ")</f>
        <v xml:space="preserve"> </v>
      </c>
      <c r="P25" s="19" t="str">
        <f>детализация!AA27</f>
        <v xml:space="preserve">    </v>
      </c>
      <c r="Q25" s="3" t="str">
        <f>детализация!CF27&amp;" "&amp;детализация!CG27&amp;" "&amp;детализация!R27&amp;" "&amp;детализация!S27&amp;" "&amp;детализация!T27&amp;" "&amp;детализация!U27</f>
        <v xml:space="preserve">       </v>
      </c>
      <c r="R25" s="85">
        <f>IF(детализация!Q27&gt;0,1,0)</f>
        <v>0</v>
      </c>
    </row>
    <row r="26" spans="1:18" ht="15">
      <c r="A26" s="117">
        <f t="shared" si="0"/>
        <v>0</v>
      </c>
      <c r="B26" s="120">
        <v>25</v>
      </c>
      <c r="C26" s="18" t="str">
        <f>IF(детализация!B28&gt;0,детализация!B28," ")</f>
        <v xml:space="preserve"> </v>
      </c>
      <c r="D26" s="2" t="str">
        <f ca="1">детализация!E28</f>
        <v xml:space="preserve"> </v>
      </c>
      <c r="E26" s="2" t="str">
        <f ca="1">детализация!F28</f>
        <v xml:space="preserve">  </v>
      </c>
      <c r="F26" s="3" t="str">
        <f ca="1">детализация!G28</f>
        <v xml:space="preserve">  </v>
      </c>
      <c r="G26" s="3" t="str">
        <f>IF(детализация!H28&gt;0,"","Не задана")</f>
        <v>Не задана</v>
      </c>
      <c r="H26" s="25" t="str">
        <f>IF(детализация!I28&gt;0,детализация!I28," ")</f>
        <v xml:space="preserve"> </v>
      </c>
      <c r="I26" s="3" t="str">
        <f ca="1">IF(детализация!J28&gt;0,OFFSET(исх.данные!$A$16,детализация!J28,4,1,1)," ")</f>
        <v xml:space="preserve"> </v>
      </c>
      <c r="J26" s="3" t="str">
        <f ca="1">IF(детализация!K28&gt;0,OFFSET(исх.данные!$A$16,детализация!K28,4,1,1)," ")</f>
        <v xml:space="preserve"> </v>
      </c>
      <c r="K26" s="25" t="str">
        <f>IF(детализация!L28&gt;0,детализация!L28," ")</f>
        <v xml:space="preserve"> </v>
      </c>
      <c r="L26" s="3" t="str">
        <f ca="1">IF(детализация!M28&gt;0,OFFSET(исх.данные!$A$16,детализация!M28,4,1,1)," ")</f>
        <v xml:space="preserve"> </v>
      </c>
      <c r="M26" s="3" t="str">
        <f ca="1">IF(детализация!N28&gt;0,OFFSET(исх.данные!$A$16,детализация!N28,4,1,1)," ")</f>
        <v xml:space="preserve"> </v>
      </c>
      <c r="N26" s="25" t="str">
        <f>IF(детализация!Q28&gt;0,детализация!Q28," ")</f>
        <v xml:space="preserve"> </v>
      </c>
      <c r="O26" s="19" t="str">
        <f>IF(детализация!O28&gt;0,детализация!O28," ")</f>
        <v xml:space="preserve"> </v>
      </c>
      <c r="P26" s="19" t="str">
        <f>детализация!AA28</f>
        <v xml:space="preserve">    </v>
      </c>
      <c r="Q26" s="3" t="str">
        <f>детализация!CF28&amp;" "&amp;детализация!CG28&amp;" "&amp;детализация!R28&amp;" "&amp;детализация!S28&amp;" "&amp;детализация!T28&amp;" "&amp;детализация!U28</f>
        <v xml:space="preserve">       </v>
      </c>
      <c r="R26" s="85">
        <f>IF(детализация!Q28&gt;0,1,0)</f>
        <v>0</v>
      </c>
    </row>
    <row r="27" spans="1:18" ht="15">
      <c r="A27" s="117">
        <f t="shared" si="0"/>
        <v>0</v>
      </c>
      <c r="B27" s="120">
        <v>26</v>
      </c>
      <c r="C27" s="18" t="str">
        <f>IF(детализация!B29&gt;0,детализация!B29," ")</f>
        <v xml:space="preserve"> </v>
      </c>
      <c r="D27" s="2" t="str">
        <f ca="1">детализация!E29</f>
        <v xml:space="preserve"> </v>
      </c>
      <c r="E27" s="2" t="str">
        <f ca="1">детализация!F29</f>
        <v xml:space="preserve">  </v>
      </c>
      <c r="F27" s="3" t="str">
        <f ca="1">детализация!G29</f>
        <v xml:space="preserve">  </v>
      </c>
      <c r="G27" s="3" t="str">
        <f>IF(детализация!H29&gt;0,"","Не задана")</f>
        <v>Не задана</v>
      </c>
      <c r="H27" s="25" t="str">
        <f>IF(детализация!I29&gt;0,детализация!I29," ")</f>
        <v xml:space="preserve"> </v>
      </c>
      <c r="I27" s="3" t="str">
        <f ca="1">IF(детализация!J29&gt;0,OFFSET(исх.данные!$A$16,детализация!J29,4,1,1)," ")</f>
        <v xml:space="preserve"> </v>
      </c>
      <c r="J27" s="3" t="str">
        <f ca="1">IF(детализация!K29&gt;0,OFFSET(исх.данные!$A$16,детализация!K29,4,1,1)," ")</f>
        <v xml:space="preserve"> </v>
      </c>
      <c r="K27" s="25" t="str">
        <f>IF(детализация!L29&gt;0,детализация!L29," ")</f>
        <v xml:space="preserve"> </v>
      </c>
      <c r="L27" s="3" t="str">
        <f ca="1">IF(детализация!M29&gt;0,OFFSET(исх.данные!$A$16,детализация!M29,4,1,1)," ")</f>
        <v xml:space="preserve"> </v>
      </c>
      <c r="M27" s="3" t="str">
        <f ca="1">IF(детализация!N29&gt;0,OFFSET(исх.данные!$A$16,детализация!N29,4,1,1)," ")</f>
        <v xml:space="preserve"> </v>
      </c>
      <c r="N27" s="25" t="str">
        <f>IF(детализация!Q29&gt;0,детализация!Q29," ")</f>
        <v xml:space="preserve"> </v>
      </c>
      <c r="O27" s="19" t="str">
        <f>IF(детализация!O29&gt;0,детализация!O29," ")</f>
        <v xml:space="preserve"> </v>
      </c>
      <c r="P27" s="19" t="str">
        <f>детализация!AA29</f>
        <v xml:space="preserve">    </v>
      </c>
      <c r="Q27" s="3" t="str">
        <f>детализация!CF29&amp;" "&amp;детализация!CG29&amp;" "&amp;детализация!R29&amp;" "&amp;детализация!S29&amp;" "&amp;детализация!T29&amp;" "&amp;детализация!U29</f>
        <v xml:space="preserve">       </v>
      </c>
      <c r="R27" s="85">
        <f>IF(детализация!Q29&gt;0,1,0)</f>
        <v>0</v>
      </c>
    </row>
    <row r="28" spans="1:18" ht="15">
      <c r="A28" s="117">
        <f t="shared" si="0"/>
        <v>0</v>
      </c>
      <c r="B28" s="120">
        <v>27</v>
      </c>
      <c r="C28" s="18" t="str">
        <f>IF(детализация!B30&gt;0,детализация!B30," ")</f>
        <v xml:space="preserve"> </v>
      </c>
      <c r="D28" s="2" t="str">
        <f ca="1">детализация!E30</f>
        <v xml:space="preserve"> </v>
      </c>
      <c r="E28" s="2" t="str">
        <f ca="1">детализация!F30</f>
        <v xml:space="preserve">  </v>
      </c>
      <c r="F28" s="3" t="str">
        <f ca="1">детализация!G30</f>
        <v xml:space="preserve">  </v>
      </c>
      <c r="G28" s="3" t="str">
        <f>IF(детализация!H30&gt;0,"","Не задана")</f>
        <v>Не задана</v>
      </c>
      <c r="H28" s="25" t="str">
        <f>IF(детализация!I30&gt;0,детализация!I30," ")</f>
        <v xml:space="preserve"> </v>
      </c>
      <c r="I28" s="3" t="str">
        <f ca="1">IF(детализация!J30&gt;0,OFFSET(исх.данные!$A$16,детализация!J30,4,1,1)," ")</f>
        <v xml:space="preserve"> </v>
      </c>
      <c r="J28" s="3" t="str">
        <f ca="1">IF(детализация!K30&gt;0,OFFSET(исх.данные!$A$16,детализация!K30,4,1,1)," ")</f>
        <v xml:space="preserve"> </v>
      </c>
      <c r="K28" s="25" t="str">
        <f>IF(детализация!L30&gt;0,детализация!L30," ")</f>
        <v xml:space="preserve"> </v>
      </c>
      <c r="L28" s="3" t="str">
        <f ca="1">IF(детализация!M30&gt;0,OFFSET(исх.данные!$A$16,детализация!M30,4,1,1)," ")</f>
        <v xml:space="preserve"> </v>
      </c>
      <c r="M28" s="3" t="str">
        <f ca="1">IF(детализация!N30&gt;0,OFFSET(исх.данные!$A$16,детализация!N30,4,1,1)," ")</f>
        <v xml:space="preserve"> </v>
      </c>
      <c r="N28" s="25" t="str">
        <f>IF(детализация!Q30&gt;0,детализация!Q30," ")</f>
        <v xml:space="preserve"> </v>
      </c>
      <c r="O28" s="19" t="str">
        <f>IF(детализация!O30&gt;0,детализация!O30," ")</f>
        <v xml:space="preserve"> </v>
      </c>
      <c r="P28" s="19" t="str">
        <f>детализация!AA30</f>
        <v xml:space="preserve">    </v>
      </c>
      <c r="Q28" s="3" t="str">
        <f>детализация!CF30&amp;" "&amp;детализация!CG30&amp;" "&amp;детализация!R30&amp;" "&amp;детализация!S30&amp;" "&amp;детализация!T30&amp;" "&amp;детализация!U30</f>
        <v xml:space="preserve">       </v>
      </c>
      <c r="R28" s="85">
        <f>IF(детализация!Q30&gt;0,1,0)</f>
        <v>0</v>
      </c>
    </row>
    <row r="29" spans="1:18" ht="15">
      <c r="A29" s="117">
        <f t="shared" si="0"/>
        <v>0</v>
      </c>
      <c r="B29" s="120">
        <v>28</v>
      </c>
      <c r="C29" s="18" t="str">
        <f>IF(детализация!B31&gt;0,детализация!B31," ")</f>
        <v xml:space="preserve"> </v>
      </c>
      <c r="D29" s="2" t="str">
        <f ca="1">детализация!E31</f>
        <v xml:space="preserve"> </v>
      </c>
      <c r="E29" s="2" t="str">
        <f ca="1">детализация!F31</f>
        <v xml:space="preserve">  </v>
      </c>
      <c r="F29" s="3" t="str">
        <f ca="1">детализация!G31</f>
        <v xml:space="preserve">  </v>
      </c>
      <c r="G29" s="3" t="str">
        <f>IF(детализация!H31&gt;0,"","Не задана")</f>
        <v>Не задана</v>
      </c>
      <c r="H29" s="25" t="str">
        <f>IF(детализация!I31&gt;0,детализация!I31," ")</f>
        <v xml:space="preserve"> </v>
      </c>
      <c r="I29" s="3" t="str">
        <f ca="1">IF(детализация!J31&gt;0,OFFSET(исх.данные!$A$16,детализация!J31,4,1,1)," ")</f>
        <v xml:space="preserve"> </v>
      </c>
      <c r="J29" s="3" t="str">
        <f ca="1">IF(детализация!K31&gt;0,OFFSET(исх.данные!$A$16,детализация!K31,4,1,1)," ")</f>
        <v xml:space="preserve"> </v>
      </c>
      <c r="K29" s="25" t="str">
        <f>IF(детализация!L31&gt;0,детализация!L31," ")</f>
        <v xml:space="preserve"> </v>
      </c>
      <c r="L29" s="3" t="str">
        <f ca="1">IF(детализация!M31&gt;0,OFFSET(исх.данные!$A$16,детализация!M31,4,1,1)," ")</f>
        <v xml:space="preserve"> </v>
      </c>
      <c r="M29" s="3" t="str">
        <f ca="1">IF(детализация!N31&gt;0,OFFSET(исх.данные!$A$16,детализация!N31,4,1,1)," ")</f>
        <v xml:space="preserve"> </v>
      </c>
      <c r="N29" s="25" t="str">
        <f>IF(детализация!Q31&gt;0,детализация!Q31," ")</f>
        <v xml:space="preserve"> </v>
      </c>
      <c r="O29" s="19" t="str">
        <f>IF(детализация!O31&gt;0,детализация!O31," ")</f>
        <v xml:space="preserve"> </v>
      </c>
      <c r="P29" s="19" t="str">
        <f>детализация!AA31</f>
        <v xml:space="preserve">    </v>
      </c>
      <c r="Q29" s="3" t="str">
        <f>детализация!CF31&amp;" "&amp;детализация!CG31&amp;" "&amp;детализация!R31&amp;" "&amp;детализация!S31&amp;" "&amp;детализация!T31&amp;" "&amp;детализация!U31</f>
        <v xml:space="preserve">       </v>
      </c>
      <c r="R29" s="85">
        <f>IF(детализация!Q31&gt;0,1,0)</f>
        <v>0</v>
      </c>
    </row>
    <row r="30" spans="1:18" ht="15">
      <c r="A30" s="117">
        <f t="shared" si="0"/>
        <v>0</v>
      </c>
      <c r="B30" s="120">
        <v>29</v>
      </c>
      <c r="C30" s="18" t="str">
        <f>IF(детализация!B32&gt;0,детализация!B32," ")</f>
        <v xml:space="preserve"> </v>
      </c>
      <c r="D30" s="2" t="str">
        <f ca="1">детализация!E32</f>
        <v xml:space="preserve"> </v>
      </c>
      <c r="E30" s="2" t="str">
        <f ca="1">детализация!F32</f>
        <v xml:space="preserve">  </v>
      </c>
      <c r="F30" s="3" t="str">
        <f ca="1">детализация!G32</f>
        <v xml:space="preserve">  </v>
      </c>
      <c r="G30" s="3" t="str">
        <f>IF(детализация!H32&gt;0,"","Не задана")</f>
        <v>Не задана</v>
      </c>
      <c r="H30" s="25" t="str">
        <f>IF(детализация!I32&gt;0,детализация!I32," ")</f>
        <v xml:space="preserve"> </v>
      </c>
      <c r="I30" s="3" t="str">
        <f ca="1">IF(детализация!J32&gt;0,OFFSET(исх.данные!$A$16,детализация!J32,4,1,1)," ")</f>
        <v xml:space="preserve"> </v>
      </c>
      <c r="J30" s="3" t="str">
        <f ca="1">IF(детализация!K32&gt;0,OFFSET(исх.данные!$A$16,детализация!K32,4,1,1)," ")</f>
        <v xml:space="preserve"> </v>
      </c>
      <c r="K30" s="25" t="str">
        <f>IF(детализация!L32&gt;0,детализация!L32," ")</f>
        <v xml:space="preserve"> </v>
      </c>
      <c r="L30" s="3" t="str">
        <f ca="1">IF(детализация!M32&gt;0,OFFSET(исх.данные!$A$16,детализация!M32,4,1,1)," ")</f>
        <v xml:space="preserve"> </v>
      </c>
      <c r="M30" s="3" t="str">
        <f ca="1">IF(детализация!N32&gt;0,OFFSET(исх.данные!$A$16,детализация!N32,4,1,1)," ")</f>
        <v xml:space="preserve"> </v>
      </c>
      <c r="N30" s="25" t="str">
        <f>IF(детализация!Q32&gt;0,детализация!Q32," ")</f>
        <v xml:space="preserve"> </v>
      </c>
      <c r="O30" s="19" t="str">
        <f>IF(детализация!O32&gt;0,детализация!O32," ")</f>
        <v xml:space="preserve"> </v>
      </c>
      <c r="P30" s="19" t="str">
        <f>детализация!AA32</f>
        <v xml:space="preserve">    </v>
      </c>
      <c r="Q30" s="3" t="str">
        <f>детализация!CF32&amp;" "&amp;детализация!CG32&amp;" "&amp;детализация!R32&amp;" "&amp;детализация!S32&amp;" "&amp;детализация!T32&amp;" "&amp;детализация!U32</f>
        <v xml:space="preserve">       </v>
      </c>
      <c r="R30" s="85">
        <f>IF(детализация!Q32&gt;0,1,0)</f>
        <v>0</v>
      </c>
    </row>
    <row r="31" spans="1:18" ht="15">
      <c r="A31" s="117">
        <f t="shared" si="0"/>
        <v>0</v>
      </c>
      <c r="B31" s="120">
        <v>30</v>
      </c>
      <c r="C31" s="18" t="str">
        <f>IF(детализация!B33&gt;0,детализация!B33," ")</f>
        <v xml:space="preserve"> </v>
      </c>
      <c r="D31" s="2" t="str">
        <f ca="1">детализация!E33</f>
        <v xml:space="preserve"> </v>
      </c>
      <c r="E31" s="2" t="str">
        <f ca="1">детализация!F33</f>
        <v xml:space="preserve">  </v>
      </c>
      <c r="F31" s="3" t="str">
        <f ca="1">детализация!G33</f>
        <v xml:space="preserve">  </v>
      </c>
      <c r="G31" s="3" t="str">
        <f>IF(детализация!H33&gt;0,"","Не задана")</f>
        <v>Не задана</v>
      </c>
      <c r="H31" s="25" t="str">
        <f>IF(детализация!I33&gt;0,детализация!I33," ")</f>
        <v xml:space="preserve"> </v>
      </c>
      <c r="I31" s="3" t="str">
        <f ca="1">IF(детализация!J33&gt;0,OFFSET(исх.данные!$A$16,детализация!J33,4,1,1)," ")</f>
        <v xml:space="preserve"> </v>
      </c>
      <c r="J31" s="3" t="str">
        <f ca="1">IF(детализация!K33&gt;0,OFFSET(исх.данные!$A$16,детализация!K33,4,1,1)," ")</f>
        <v xml:space="preserve"> </v>
      </c>
      <c r="K31" s="25" t="str">
        <f>IF(детализация!L33&gt;0,детализация!L33," ")</f>
        <v xml:space="preserve"> </v>
      </c>
      <c r="L31" s="3" t="str">
        <f ca="1">IF(детализация!M33&gt;0,OFFSET(исх.данные!$A$16,детализация!M33,4,1,1)," ")</f>
        <v xml:space="preserve"> </v>
      </c>
      <c r="M31" s="3" t="str">
        <f ca="1">IF(детализация!N33&gt;0,OFFSET(исх.данные!$A$16,детализация!N33,4,1,1)," ")</f>
        <v xml:space="preserve"> </v>
      </c>
      <c r="N31" s="25" t="str">
        <f>IF(детализация!Q33&gt;0,детализация!Q33," ")</f>
        <v xml:space="preserve"> </v>
      </c>
      <c r="O31" s="19" t="str">
        <f>IF(детализация!O33&gt;0,детализация!O33," ")</f>
        <v xml:space="preserve"> </v>
      </c>
      <c r="P31" s="19" t="str">
        <f>детализация!AA33</f>
        <v xml:space="preserve">    </v>
      </c>
      <c r="Q31" s="3" t="str">
        <f>детализация!CF33&amp;" "&amp;детализация!CG33&amp;" "&amp;детализация!R33&amp;" "&amp;детализация!S33&amp;" "&amp;детализация!T33&amp;" "&amp;детализация!U33</f>
        <v xml:space="preserve">       </v>
      </c>
      <c r="R31" s="85">
        <f>IF(детализация!Q33&gt;0,1,0)</f>
        <v>0</v>
      </c>
    </row>
    <row r="32" spans="1:18" ht="15">
      <c r="A32" s="117">
        <f t="shared" si="0"/>
        <v>0</v>
      </c>
      <c r="B32" s="120">
        <v>31</v>
      </c>
      <c r="C32" s="18" t="str">
        <f>IF(детализация!B34&gt;0,детализация!B34," ")</f>
        <v xml:space="preserve"> </v>
      </c>
      <c r="D32" s="2" t="str">
        <f ca="1">детализация!E34</f>
        <v xml:space="preserve"> </v>
      </c>
      <c r="E32" s="2" t="str">
        <f ca="1">детализация!F34</f>
        <v xml:space="preserve">  </v>
      </c>
      <c r="F32" s="3" t="str">
        <f ca="1">детализация!G34</f>
        <v xml:space="preserve">  </v>
      </c>
      <c r="G32" s="3" t="str">
        <f>IF(детализация!H34&gt;0,"","Не задана")</f>
        <v>Не задана</v>
      </c>
      <c r="H32" s="25" t="str">
        <f>IF(детализация!I34&gt;0,детализация!I34," ")</f>
        <v xml:space="preserve"> </v>
      </c>
      <c r="I32" s="3" t="str">
        <f ca="1">IF(детализация!J34&gt;0,OFFSET(исх.данные!$A$16,детализация!J34,4,1,1)," ")</f>
        <v xml:space="preserve"> </v>
      </c>
      <c r="J32" s="3" t="str">
        <f ca="1">IF(детализация!K34&gt;0,OFFSET(исх.данные!$A$16,детализация!K34,4,1,1)," ")</f>
        <v xml:space="preserve"> </v>
      </c>
      <c r="K32" s="25" t="str">
        <f>IF(детализация!L34&gt;0,детализация!L34," ")</f>
        <v xml:space="preserve"> </v>
      </c>
      <c r="L32" s="3" t="str">
        <f ca="1">IF(детализация!M34&gt;0,OFFSET(исх.данные!$A$16,детализация!M34,4,1,1)," ")</f>
        <v xml:space="preserve"> </v>
      </c>
      <c r="M32" s="3" t="str">
        <f ca="1">IF(детализация!N34&gt;0,OFFSET(исх.данные!$A$16,детализация!N34,4,1,1)," ")</f>
        <v xml:space="preserve"> </v>
      </c>
      <c r="N32" s="25" t="str">
        <f>IF(детализация!Q34&gt;0,детализация!Q34," ")</f>
        <v xml:space="preserve"> </v>
      </c>
      <c r="O32" s="19" t="str">
        <f>IF(детализация!O34&gt;0,детализация!O34," ")</f>
        <v xml:space="preserve"> </v>
      </c>
      <c r="P32" s="19" t="str">
        <f>детализация!AA34</f>
        <v xml:space="preserve">    </v>
      </c>
      <c r="Q32" s="3" t="str">
        <f>детализация!CF34&amp;" "&amp;детализация!CG34&amp;" "&amp;детализация!R34&amp;" "&amp;детализация!S34&amp;" "&amp;детализация!T34&amp;" "&amp;детализация!U34</f>
        <v xml:space="preserve">       </v>
      </c>
      <c r="R32" s="85">
        <f>IF(детализация!Q34&gt;0,1,0)</f>
        <v>0</v>
      </c>
    </row>
    <row r="33" spans="1:18" ht="15">
      <c r="A33" s="117">
        <f t="shared" si="0"/>
        <v>0</v>
      </c>
      <c r="B33" s="120">
        <v>32</v>
      </c>
      <c r="C33" s="18" t="str">
        <f>IF(детализация!B35&gt;0,детализация!B35," ")</f>
        <v xml:space="preserve"> </v>
      </c>
      <c r="D33" s="2" t="str">
        <f ca="1">детализация!E35</f>
        <v xml:space="preserve"> </v>
      </c>
      <c r="E33" s="2" t="str">
        <f ca="1">детализация!F35</f>
        <v xml:space="preserve">  </v>
      </c>
      <c r="F33" s="3" t="str">
        <f ca="1">детализация!G35</f>
        <v xml:space="preserve">  </v>
      </c>
      <c r="G33" s="3" t="str">
        <f>IF(детализация!H35&gt;0,"","Не задана")</f>
        <v>Не задана</v>
      </c>
      <c r="H33" s="25" t="str">
        <f>IF(детализация!I35&gt;0,детализация!I35," ")</f>
        <v xml:space="preserve"> </v>
      </c>
      <c r="I33" s="3" t="str">
        <f ca="1">IF(детализация!J35&gt;0,OFFSET(исх.данные!$A$16,детализация!J35,4,1,1)," ")</f>
        <v xml:space="preserve"> </v>
      </c>
      <c r="J33" s="3" t="str">
        <f ca="1">IF(детализация!K35&gt;0,OFFSET(исх.данные!$A$16,детализация!K35,4,1,1)," ")</f>
        <v xml:space="preserve"> </v>
      </c>
      <c r="K33" s="25" t="str">
        <f>IF(детализация!L35&gt;0,детализация!L35," ")</f>
        <v xml:space="preserve"> </v>
      </c>
      <c r="L33" s="3" t="str">
        <f ca="1">IF(детализация!M35&gt;0,OFFSET(исх.данные!$A$16,детализация!M35,4,1,1)," ")</f>
        <v xml:space="preserve"> </v>
      </c>
      <c r="M33" s="3" t="str">
        <f ca="1">IF(детализация!N35&gt;0,OFFSET(исх.данные!$A$16,детализация!N35,4,1,1)," ")</f>
        <v xml:space="preserve"> </v>
      </c>
      <c r="N33" s="25" t="str">
        <f>IF(детализация!Q35&gt;0,детализация!Q35," ")</f>
        <v xml:space="preserve"> </v>
      </c>
      <c r="O33" s="19" t="str">
        <f>IF(детализация!O35&gt;0,детализация!O35," ")</f>
        <v xml:space="preserve"> </v>
      </c>
      <c r="P33" s="19" t="str">
        <f>детализация!AA35</f>
        <v xml:space="preserve">    </v>
      </c>
      <c r="Q33" s="3" t="str">
        <f>детализация!CF35&amp;" "&amp;детализация!CG35&amp;" "&amp;детализация!R35&amp;" "&amp;детализация!S35&amp;" "&amp;детализация!T35&amp;" "&amp;детализация!U35</f>
        <v xml:space="preserve">       </v>
      </c>
      <c r="R33" s="85">
        <f>IF(детализация!Q35&gt;0,1,0)</f>
        <v>0</v>
      </c>
    </row>
    <row r="34" spans="1:18" ht="15">
      <c r="A34" s="117">
        <f t="shared" si="0"/>
        <v>0</v>
      </c>
      <c r="B34" s="120">
        <v>33</v>
      </c>
      <c r="C34" s="18" t="str">
        <f>IF(детализация!B36&gt;0,детализация!B36," ")</f>
        <v xml:space="preserve"> </v>
      </c>
      <c r="D34" s="2" t="str">
        <f ca="1">детализация!E36</f>
        <v xml:space="preserve"> </v>
      </c>
      <c r="E34" s="2" t="str">
        <f ca="1">детализация!F36</f>
        <v xml:space="preserve">  </v>
      </c>
      <c r="F34" s="3" t="str">
        <f ca="1">детализация!G36</f>
        <v xml:space="preserve">  </v>
      </c>
      <c r="G34" s="3" t="str">
        <f>IF(детализация!H36&gt;0,"","Не задана")</f>
        <v>Не задана</v>
      </c>
      <c r="H34" s="25" t="str">
        <f>IF(детализация!I36&gt;0,детализация!I36," ")</f>
        <v xml:space="preserve"> </v>
      </c>
      <c r="I34" s="3" t="str">
        <f ca="1">IF(детализация!J36&gt;0,OFFSET(исх.данные!$A$16,детализация!J36,4,1,1)," ")</f>
        <v xml:space="preserve"> </v>
      </c>
      <c r="J34" s="3" t="str">
        <f ca="1">IF(детализация!K36&gt;0,OFFSET(исх.данные!$A$16,детализация!K36,4,1,1)," ")</f>
        <v xml:space="preserve"> </v>
      </c>
      <c r="K34" s="25" t="str">
        <f>IF(детализация!L36&gt;0,детализация!L36," ")</f>
        <v xml:space="preserve"> </v>
      </c>
      <c r="L34" s="3" t="str">
        <f ca="1">IF(детализация!M36&gt;0,OFFSET(исх.данные!$A$16,детализация!M36,4,1,1)," ")</f>
        <v xml:space="preserve"> </v>
      </c>
      <c r="M34" s="3" t="str">
        <f ca="1">IF(детализация!N36&gt;0,OFFSET(исх.данные!$A$16,детализация!N36,4,1,1)," ")</f>
        <v xml:space="preserve"> </v>
      </c>
      <c r="N34" s="25" t="str">
        <f>IF(детализация!Q36&gt;0,детализация!Q36," ")</f>
        <v xml:space="preserve"> </v>
      </c>
      <c r="O34" s="19" t="str">
        <f>IF(детализация!O36&gt;0,детализация!O36," ")</f>
        <v xml:space="preserve"> </v>
      </c>
      <c r="P34" s="19" t="str">
        <f>детализация!AA36</f>
        <v xml:space="preserve">    </v>
      </c>
      <c r="Q34" s="3" t="str">
        <f>детализация!CF36&amp;" "&amp;детализация!CG36&amp;" "&amp;детализация!R36&amp;" "&amp;детализация!S36&amp;" "&amp;детализация!T36&amp;" "&amp;детализация!U36</f>
        <v xml:space="preserve">       </v>
      </c>
      <c r="R34" s="85">
        <f>IF(детализация!Q36&gt;0,1,0)</f>
        <v>0</v>
      </c>
    </row>
    <row r="35" spans="1:18" ht="15">
      <c r="A35" s="117">
        <f t="shared" si="0"/>
        <v>0</v>
      </c>
      <c r="B35" s="120">
        <v>34</v>
      </c>
      <c r="C35" s="18" t="str">
        <f>IF(детализация!B37&gt;0,детализация!B37," ")</f>
        <v xml:space="preserve"> </v>
      </c>
      <c r="D35" s="2" t="str">
        <f ca="1">детализация!E37</f>
        <v xml:space="preserve"> </v>
      </c>
      <c r="E35" s="2" t="str">
        <f ca="1">детализация!F37</f>
        <v xml:space="preserve">  </v>
      </c>
      <c r="F35" s="3" t="str">
        <f ca="1">детализация!G37</f>
        <v xml:space="preserve">  </v>
      </c>
      <c r="G35" s="3" t="str">
        <f>IF(детализация!H37&gt;0,"","Не задана")</f>
        <v>Не задана</v>
      </c>
      <c r="H35" s="25" t="str">
        <f>IF(детализация!I37&gt;0,детализация!I37," ")</f>
        <v xml:space="preserve"> </v>
      </c>
      <c r="I35" s="3" t="str">
        <f ca="1">IF(детализация!J37&gt;0,OFFSET(исх.данные!$A$16,детализация!J37,4,1,1)," ")</f>
        <v xml:space="preserve"> </v>
      </c>
      <c r="J35" s="3" t="str">
        <f ca="1">IF(детализация!K37&gt;0,OFFSET(исх.данные!$A$16,детализация!K37,4,1,1)," ")</f>
        <v xml:space="preserve"> </v>
      </c>
      <c r="K35" s="25" t="str">
        <f>IF(детализация!L37&gt;0,детализация!L37," ")</f>
        <v xml:space="preserve"> </v>
      </c>
      <c r="L35" s="3" t="str">
        <f ca="1">IF(детализация!M37&gt;0,OFFSET(исх.данные!$A$16,детализация!M37,4,1,1)," ")</f>
        <v xml:space="preserve"> </v>
      </c>
      <c r="M35" s="3" t="str">
        <f ca="1">IF(детализация!N37&gt;0,OFFSET(исх.данные!$A$16,детализация!N37,4,1,1)," ")</f>
        <v xml:space="preserve"> </v>
      </c>
      <c r="N35" s="25" t="str">
        <f>IF(детализация!Q37&gt;0,детализация!Q37," ")</f>
        <v xml:space="preserve"> </v>
      </c>
      <c r="O35" s="19" t="str">
        <f>IF(детализация!O37&gt;0,детализация!O37," ")</f>
        <v xml:space="preserve"> </v>
      </c>
      <c r="P35" s="19" t="str">
        <f>детализация!AA37</f>
        <v xml:space="preserve">    </v>
      </c>
      <c r="Q35" s="3" t="str">
        <f>детализация!CF37&amp;" "&amp;детализация!CG37&amp;" "&amp;детализация!R37&amp;" "&amp;детализация!S37&amp;" "&amp;детализация!T37&amp;" "&amp;детализация!U37</f>
        <v xml:space="preserve">       </v>
      </c>
      <c r="R35" s="85">
        <f>IF(детализация!Q37&gt;0,1,0)</f>
        <v>0</v>
      </c>
    </row>
    <row r="36" spans="1:18" ht="15">
      <c r="A36" s="117">
        <f t="shared" si="0"/>
        <v>0</v>
      </c>
      <c r="B36" s="120">
        <v>35</v>
      </c>
      <c r="C36" s="18" t="str">
        <f>IF(детализация!B38&gt;0,детализация!B38," ")</f>
        <v xml:space="preserve"> </v>
      </c>
      <c r="D36" s="2" t="str">
        <f ca="1">детализация!E38</f>
        <v xml:space="preserve"> </v>
      </c>
      <c r="E36" s="2" t="str">
        <f ca="1">детализация!F38</f>
        <v xml:space="preserve">  </v>
      </c>
      <c r="F36" s="3" t="str">
        <f ca="1">детализация!G38</f>
        <v xml:space="preserve">  </v>
      </c>
      <c r="G36" s="3" t="str">
        <f>IF(детализация!H38&gt;0,"","Не задана")</f>
        <v>Не задана</v>
      </c>
      <c r="H36" s="25" t="str">
        <f>IF(детализация!I38&gt;0,детализация!I38," ")</f>
        <v xml:space="preserve"> </v>
      </c>
      <c r="I36" s="3" t="str">
        <f ca="1">IF(детализация!J38&gt;0,OFFSET(исх.данные!$A$16,детализация!J38,4,1,1)," ")</f>
        <v xml:space="preserve"> </v>
      </c>
      <c r="J36" s="3" t="str">
        <f ca="1">IF(детализация!K38&gt;0,OFFSET(исх.данные!$A$16,детализация!K38,4,1,1)," ")</f>
        <v xml:space="preserve"> </v>
      </c>
      <c r="K36" s="25" t="str">
        <f>IF(детализация!L38&gt;0,детализация!L38," ")</f>
        <v xml:space="preserve"> </v>
      </c>
      <c r="L36" s="3" t="str">
        <f ca="1">IF(детализация!M38&gt;0,OFFSET(исх.данные!$A$16,детализация!M38,4,1,1)," ")</f>
        <v xml:space="preserve"> </v>
      </c>
      <c r="M36" s="3" t="str">
        <f ca="1">IF(детализация!N38&gt;0,OFFSET(исх.данные!$A$16,детализация!N38,4,1,1)," ")</f>
        <v xml:space="preserve"> </v>
      </c>
      <c r="N36" s="25" t="str">
        <f>IF(детализация!Q38&gt;0,детализация!Q38," ")</f>
        <v xml:space="preserve"> </v>
      </c>
      <c r="O36" s="19" t="str">
        <f>IF(детализация!O38&gt;0,детализация!O38," ")</f>
        <v xml:space="preserve"> </v>
      </c>
      <c r="P36" s="19" t="str">
        <f>детализация!AA38</f>
        <v xml:space="preserve">    </v>
      </c>
      <c r="Q36" s="3" t="str">
        <f>детализация!CF38&amp;" "&amp;детализация!CG38&amp;" "&amp;детализация!R38&amp;" "&amp;детализация!S38&amp;" "&amp;детализация!T38&amp;" "&amp;детализация!U38</f>
        <v xml:space="preserve">       </v>
      </c>
      <c r="R36" s="85">
        <f>IF(детализация!Q38&gt;0,1,0)</f>
        <v>0</v>
      </c>
    </row>
    <row r="37" spans="1:18" ht="15">
      <c r="A37" s="117">
        <f t="shared" si="0"/>
        <v>0</v>
      </c>
      <c r="B37" s="120">
        <v>36</v>
      </c>
      <c r="C37" s="18" t="str">
        <f>IF(детализация!B39&gt;0,детализация!B39," ")</f>
        <v xml:space="preserve"> </v>
      </c>
      <c r="D37" s="2" t="str">
        <f ca="1">детализация!E39</f>
        <v xml:space="preserve"> </v>
      </c>
      <c r="E37" s="2" t="str">
        <f ca="1">детализация!F39</f>
        <v xml:space="preserve">  </v>
      </c>
      <c r="F37" s="3" t="str">
        <f ca="1">детализация!G39</f>
        <v xml:space="preserve">  </v>
      </c>
      <c r="G37" s="3" t="str">
        <f>IF(детализация!H39&gt;0,"","Не задана")</f>
        <v>Не задана</v>
      </c>
      <c r="H37" s="25" t="str">
        <f>IF(детализация!I39&gt;0,детализация!I39," ")</f>
        <v xml:space="preserve"> </v>
      </c>
      <c r="I37" s="3" t="str">
        <f ca="1">IF(детализация!J39&gt;0,OFFSET(исх.данные!$A$16,детализация!J39,4,1,1)," ")</f>
        <v xml:space="preserve"> </v>
      </c>
      <c r="J37" s="3" t="str">
        <f ca="1">IF(детализация!K39&gt;0,OFFSET(исх.данные!$A$16,детализация!K39,4,1,1)," ")</f>
        <v xml:space="preserve"> </v>
      </c>
      <c r="K37" s="25" t="str">
        <f>IF(детализация!L39&gt;0,детализация!L39," ")</f>
        <v xml:space="preserve"> </v>
      </c>
      <c r="L37" s="3" t="str">
        <f ca="1">IF(детализация!M39&gt;0,OFFSET(исх.данные!$A$16,детализация!M39,4,1,1)," ")</f>
        <v xml:space="preserve"> </v>
      </c>
      <c r="M37" s="3" t="str">
        <f ca="1">IF(детализация!N39&gt;0,OFFSET(исх.данные!$A$16,детализация!N39,4,1,1)," ")</f>
        <v xml:space="preserve"> </v>
      </c>
      <c r="N37" s="25" t="str">
        <f>IF(детализация!Q39&gt;0,детализация!Q39," ")</f>
        <v xml:space="preserve"> </v>
      </c>
      <c r="O37" s="19" t="str">
        <f>IF(детализация!O39&gt;0,детализация!O39," ")</f>
        <v xml:space="preserve"> </v>
      </c>
      <c r="P37" s="19" t="str">
        <f>детализация!AA39</f>
        <v xml:space="preserve">    </v>
      </c>
      <c r="Q37" s="3" t="str">
        <f>детализация!CF39&amp;" "&amp;детализация!CG39&amp;" "&amp;детализация!R39&amp;" "&amp;детализация!S39&amp;" "&amp;детализация!T39&amp;" "&amp;детализация!U39</f>
        <v xml:space="preserve">       </v>
      </c>
      <c r="R37" s="85">
        <f>IF(детализация!Q39&gt;0,1,0)</f>
        <v>0</v>
      </c>
    </row>
    <row r="38" spans="1:18" ht="15">
      <c r="A38" s="117">
        <f t="shared" si="0"/>
        <v>0</v>
      </c>
      <c r="B38" s="120">
        <v>37</v>
      </c>
      <c r="C38" s="18" t="str">
        <f>IF(детализация!B40&gt;0,детализация!B40," ")</f>
        <v xml:space="preserve"> </v>
      </c>
      <c r="D38" s="2" t="str">
        <f ca="1">детализация!E40</f>
        <v xml:space="preserve"> </v>
      </c>
      <c r="E38" s="2" t="str">
        <f ca="1">детализация!F40</f>
        <v xml:space="preserve">  </v>
      </c>
      <c r="F38" s="3" t="str">
        <f ca="1">детализация!G40</f>
        <v xml:space="preserve">  </v>
      </c>
      <c r="G38" s="3" t="str">
        <f>IF(детализация!H40&gt;0,"","Не задана")</f>
        <v>Не задана</v>
      </c>
      <c r="H38" s="25" t="str">
        <f>IF(детализация!I40&gt;0,детализация!I40," ")</f>
        <v xml:space="preserve"> </v>
      </c>
      <c r="I38" s="3" t="str">
        <f ca="1">IF(детализация!J40&gt;0,OFFSET(исх.данные!$A$16,детализация!J40,4,1,1)," ")</f>
        <v xml:space="preserve"> </v>
      </c>
      <c r="J38" s="3" t="str">
        <f ca="1">IF(детализация!K40&gt;0,OFFSET(исх.данные!$A$16,детализация!K40,4,1,1)," ")</f>
        <v xml:space="preserve"> </v>
      </c>
      <c r="K38" s="25" t="str">
        <f>IF(детализация!L40&gt;0,детализация!L40," ")</f>
        <v xml:space="preserve"> </v>
      </c>
      <c r="L38" s="3" t="str">
        <f ca="1">IF(детализация!M40&gt;0,OFFSET(исх.данные!$A$16,детализация!M40,4,1,1)," ")</f>
        <v xml:space="preserve"> </v>
      </c>
      <c r="M38" s="3" t="str">
        <f ca="1">IF(детализация!N40&gt;0,OFFSET(исх.данные!$A$16,детализация!N40,4,1,1)," ")</f>
        <v xml:space="preserve"> </v>
      </c>
      <c r="N38" s="25" t="str">
        <f>IF(детализация!Q40&gt;0,детализация!Q40," ")</f>
        <v xml:space="preserve"> </v>
      </c>
      <c r="O38" s="19" t="str">
        <f>IF(детализация!O40&gt;0,детализация!O40," ")</f>
        <v xml:space="preserve"> </v>
      </c>
      <c r="P38" s="19" t="str">
        <f>детализация!AA40</f>
        <v xml:space="preserve">    </v>
      </c>
      <c r="Q38" s="3" t="str">
        <f>детализация!CF40&amp;" "&amp;детализация!CG40&amp;" "&amp;детализация!R40&amp;" "&amp;детализация!S40&amp;" "&amp;детализация!T40&amp;" "&amp;детализация!U40</f>
        <v xml:space="preserve">       </v>
      </c>
      <c r="R38" s="85">
        <f>IF(детализация!Q40&gt;0,1,0)</f>
        <v>0</v>
      </c>
    </row>
    <row r="39" spans="1:18" ht="15">
      <c r="A39" s="117">
        <f t="shared" si="0"/>
        <v>0</v>
      </c>
      <c r="B39" s="120">
        <v>38</v>
      </c>
      <c r="C39" s="18" t="str">
        <f>IF(детализация!B41&gt;0,детализация!B41," ")</f>
        <v xml:space="preserve"> </v>
      </c>
      <c r="D39" s="2" t="str">
        <f ca="1">детализация!E41</f>
        <v xml:space="preserve"> </v>
      </c>
      <c r="E39" s="2" t="str">
        <f ca="1">детализация!F41</f>
        <v xml:space="preserve">  </v>
      </c>
      <c r="F39" s="3" t="str">
        <f ca="1">детализация!G41</f>
        <v xml:space="preserve">  </v>
      </c>
      <c r="G39" s="3" t="str">
        <f>IF(детализация!H41&gt;0,"","Не задана")</f>
        <v>Не задана</v>
      </c>
      <c r="H39" s="25" t="str">
        <f>IF(детализация!I41&gt;0,детализация!I41," ")</f>
        <v xml:space="preserve"> </v>
      </c>
      <c r="I39" s="3" t="str">
        <f ca="1">IF(детализация!J41&gt;0,OFFSET(исх.данные!$A$16,детализация!J41,4,1,1)," ")</f>
        <v xml:space="preserve"> </v>
      </c>
      <c r="J39" s="3" t="str">
        <f ca="1">IF(детализация!K41&gt;0,OFFSET(исх.данные!$A$16,детализация!K41,4,1,1)," ")</f>
        <v xml:space="preserve"> </v>
      </c>
      <c r="K39" s="25" t="str">
        <f>IF(детализация!L41&gt;0,детализация!L41," ")</f>
        <v xml:space="preserve"> </v>
      </c>
      <c r="L39" s="3" t="str">
        <f ca="1">IF(детализация!M41&gt;0,OFFSET(исх.данные!$A$16,детализация!M41,4,1,1)," ")</f>
        <v xml:space="preserve"> </v>
      </c>
      <c r="M39" s="3" t="str">
        <f ca="1">IF(детализация!N41&gt;0,OFFSET(исх.данные!$A$16,детализация!N41,4,1,1)," ")</f>
        <v xml:space="preserve"> </v>
      </c>
      <c r="N39" s="25" t="str">
        <f>IF(детализация!Q41&gt;0,детализация!Q41," ")</f>
        <v xml:space="preserve"> </v>
      </c>
      <c r="O39" s="19" t="str">
        <f>IF(детализация!O41&gt;0,детализация!O41," ")</f>
        <v xml:space="preserve"> </v>
      </c>
      <c r="P39" s="19" t="str">
        <f>детализация!AA41</f>
        <v xml:space="preserve">    </v>
      </c>
      <c r="Q39" s="3" t="str">
        <f>детализация!CF41&amp;" "&amp;детализация!CG41&amp;" "&amp;детализация!R41&amp;" "&amp;детализация!S41&amp;" "&amp;детализация!T41&amp;" "&amp;детализация!U41</f>
        <v xml:space="preserve">       </v>
      </c>
      <c r="R39" s="85">
        <f>IF(детализация!Q41&gt;0,1,0)</f>
        <v>0</v>
      </c>
    </row>
    <row r="40" spans="1:18" ht="15">
      <c r="A40" s="117">
        <f t="shared" si="0"/>
        <v>0</v>
      </c>
      <c r="B40" s="120">
        <v>39</v>
      </c>
      <c r="C40" s="18" t="str">
        <f>IF(детализация!B42&gt;0,детализация!B42," ")</f>
        <v xml:space="preserve"> </v>
      </c>
      <c r="D40" s="2" t="str">
        <f ca="1">детализация!E42</f>
        <v xml:space="preserve"> </v>
      </c>
      <c r="E40" s="2" t="str">
        <f ca="1">детализация!F42</f>
        <v xml:space="preserve">  </v>
      </c>
      <c r="F40" s="3" t="str">
        <f ca="1">детализация!G42</f>
        <v xml:space="preserve">  </v>
      </c>
      <c r="G40" s="3" t="str">
        <f>IF(детализация!H42&gt;0,"","Не задана")</f>
        <v>Не задана</v>
      </c>
      <c r="H40" s="25" t="str">
        <f>IF(детализация!I42&gt;0,детализация!I42," ")</f>
        <v xml:space="preserve"> </v>
      </c>
      <c r="I40" s="3" t="str">
        <f ca="1">IF(детализация!J42&gt;0,OFFSET(исх.данные!$A$16,детализация!J42,4,1,1)," ")</f>
        <v xml:space="preserve"> </v>
      </c>
      <c r="J40" s="3" t="str">
        <f ca="1">IF(детализация!K42&gt;0,OFFSET(исх.данные!$A$16,детализация!K42,4,1,1)," ")</f>
        <v xml:space="preserve"> </v>
      </c>
      <c r="K40" s="25" t="str">
        <f>IF(детализация!L42&gt;0,детализация!L42," ")</f>
        <v xml:space="preserve"> </v>
      </c>
      <c r="L40" s="3" t="str">
        <f ca="1">IF(детализация!M42&gt;0,OFFSET(исх.данные!$A$16,детализация!M42,4,1,1)," ")</f>
        <v xml:space="preserve"> </v>
      </c>
      <c r="M40" s="3" t="str">
        <f ca="1">IF(детализация!N42&gt;0,OFFSET(исх.данные!$A$16,детализация!N42,4,1,1)," ")</f>
        <v xml:space="preserve"> </v>
      </c>
      <c r="N40" s="25" t="str">
        <f>IF(детализация!Q42&gt;0,детализация!Q42," ")</f>
        <v xml:space="preserve"> </v>
      </c>
      <c r="O40" s="19" t="str">
        <f>IF(детализация!O42&gt;0,детализация!O42," ")</f>
        <v xml:space="preserve"> </v>
      </c>
      <c r="P40" s="19" t="str">
        <f>детализация!AA42</f>
        <v xml:space="preserve">    </v>
      </c>
      <c r="Q40" s="3" t="str">
        <f>детализация!CF42&amp;" "&amp;детализация!CG42&amp;" "&amp;детализация!R42&amp;" "&amp;детализация!S42&amp;" "&amp;детализация!T42&amp;" "&amp;детализация!U42</f>
        <v xml:space="preserve">       </v>
      </c>
      <c r="R40" s="85">
        <f>IF(детализация!Q42&gt;0,1,0)</f>
        <v>0</v>
      </c>
    </row>
    <row r="41" spans="1:18" ht="15">
      <c r="A41" s="117">
        <f t="shared" si="0"/>
        <v>0</v>
      </c>
      <c r="B41" s="120">
        <v>40</v>
      </c>
      <c r="C41" s="18" t="str">
        <f>IF(детализация!B43&gt;0,детализация!B43," ")</f>
        <v xml:space="preserve"> </v>
      </c>
      <c r="D41" s="2" t="str">
        <f ca="1">детализация!E43</f>
        <v xml:space="preserve"> </v>
      </c>
      <c r="E41" s="2" t="str">
        <f ca="1">детализация!F43</f>
        <v xml:space="preserve">  </v>
      </c>
      <c r="F41" s="3" t="str">
        <f ca="1">детализация!G43</f>
        <v xml:space="preserve">  </v>
      </c>
      <c r="G41" s="3" t="str">
        <f>IF(детализация!H43&gt;0,"","Не задана")</f>
        <v>Не задана</v>
      </c>
      <c r="H41" s="25" t="str">
        <f>IF(детализация!I43&gt;0,детализация!I43," ")</f>
        <v xml:space="preserve"> </v>
      </c>
      <c r="I41" s="3" t="str">
        <f ca="1">IF(детализация!J43&gt;0,OFFSET(исх.данные!$A$16,детализация!J43,4,1,1)," ")</f>
        <v xml:space="preserve"> </v>
      </c>
      <c r="J41" s="3" t="str">
        <f ca="1">IF(детализация!K43&gt;0,OFFSET(исх.данные!$A$16,детализация!K43,4,1,1)," ")</f>
        <v xml:space="preserve"> </v>
      </c>
      <c r="K41" s="25" t="str">
        <f>IF(детализация!L43&gt;0,детализация!L43," ")</f>
        <v xml:space="preserve"> </v>
      </c>
      <c r="L41" s="3" t="str">
        <f ca="1">IF(детализация!M43&gt;0,OFFSET(исх.данные!$A$16,детализация!M43,4,1,1)," ")</f>
        <v xml:space="preserve"> </v>
      </c>
      <c r="M41" s="3" t="str">
        <f ca="1">IF(детализация!N43&gt;0,OFFSET(исх.данные!$A$16,детализация!N43,4,1,1)," ")</f>
        <v xml:space="preserve"> </v>
      </c>
      <c r="N41" s="25" t="str">
        <f>IF(детализация!Q43&gt;0,детализация!Q43," ")</f>
        <v xml:space="preserve"> </v>
      </c>
      <c r="O41" s="19" t="str">
        <f>IF(детализация!O43&gt;0,детализация!O43," ")</f>
        <v xml:space="preserve"> </v>
      </c>
      <c r="P41" s="19" t="str">
        <f>детализация!AA43</f>
        <v xml:space="preserve">    </v>
      </c>
      <c r="Q41" s="3" t="str">
        <f>детализация!CF43&amp;" "&amp;детализация!CG43&amp;" "&amp;детализация!R43&amp;" "&amp;детализация!S43&amp;" "&amp;детализация!T43&amp;" "&amp;детализация!U43</f>
        <v xml:space="preserve">       </v>
      </c>
      <c r="R41" s="85">
        <f>IF(детализация!Q43&gt;0,1,0)</f>
        <v>0</v>
      </c>
    </row>
    <row r="42" spans="1:18" ht="15">
      <c r="A42" s="117">
        <f t="shared" si="0"/>
        <v>0</v>
      </c>
      <c r="B42" s="120">
        <v>41</v>
      </c>
      <c r="C42" s="18" t="str">
        <f>IF(детализация!B44&gt;0,детализация!B44," ")</f>
        <v xml:space="preserve"> </v>
      </c>
      <c r="D42" s="2" t="str">
        <f ca="1">детализация!E44</f>
        <v xml:space="preserve"> </v>
      </c>
      <c r="E42" s="2" t="str">
        <f ca="1">детализация!F44</f>
        <v xml:space="preserve">  </v>
      </c>
      <c r="F42" s="3" t="str">
        <f ca="1">детализация!G44</f>
        <v xml:space="preserve">  </v>
      </c>
      <c r="G42" s="3" t="str">
        <f>IF(детализация!H44&gt;0,"","Не задана")</f>
        <v>Не задана</v>
      </c>
      <c r="H42" s="25" t="str">
        <f>IF(детализация!I44&gt;0,детализация!I44," ")</f>
        <v xml:space="preserve"> </v>
      </c>
      <c r="I42" s="3" t="str">
        <f ca="1">IF(детализация!J44&gt;0,OFFSET(исх.данные!$A$16,детализация!J44,4,1,1)," ")</f>
        <v xml:space="preserve"> </v>
      </c>
      <c r="J42" s="3" t="str">
        <f ca="1">IF(детализация!K44&gt;0,OFFSET(исх.данные!$A$16,детализация!K44,4,1,1)," ")</f>
        <v xml:space="preserve"> </v>
      </c>
      <c r="K42" s="25" t="str">
        <f>IF(детализация!L44&gt;0,детализация!L44," ")</f>
        <v xml:space="preserve"> </v>
      </c>
      <c r="L42" s="3" t="str">
        <f ca="1">IF(детализация!M44&gt;0,OFFSET(исх.данные!$A$16,детализация!M44,4,1,1)," ")</f>
        <v xml:space="preserve"> </v>
      </c>
      <c r="M42" s="3" t="str">
        <f ca="1">IF(детализация!N44&gt;0,OFFSET(исх.данные!$A$16,детализация!N44,4,1,1)," ")</f>
        <v xml:space="preserve"> </v>
      </c>
      <c r="N42" s="25" t="str">
        <f>IF(детализация!Q44&gt;0,детализация!Q44," ")</f>
        <v xml:space="preserve"> </v>
      </c>
      <c r="O42" s="19" t="str">
        <f>IF(детализация!O44&gt;0,детализация!O44," ")</f>
        <v xml:space="preserve"> </v>
      </c>
      <c r="P42" s="19" t="str">
        <f>детализация!AA44</f>
        <v xml:space="preserve">    </v>
      </c>
      <c r="Q42" s="3" t="str">
        <f>детализация!CF44&amp;" "&amp;детализация!CG44&amp;" "&amp;детализация!R44&amp;" "&amp;детализация!S44&amp;" "&amp;детализация!T44&amp;" "&amp;детализация!U44</f>
        <v xml:space="preserve">       </v>
      </c>
      <c r="R42" s="85">
        <f>IF(детализация!Q44&gt;0,1,0)</f>
        <v>0</v>
      </c>
    </row>
    <row r="43" spans="1:18" ht="15">
      <c r="A43" s="117">
        <f t="shared" si="0"/>
        <v>0</v>
      </c>
      <c r="B43" s="120">
        <v>42</v>
      </c>
      <c r="C43" s="18" t="str">
        <f>IF(детализация!B45&gt;0,детализация!B45," ")</f>
        <v xml:space="preserve"> </v>
      </c>
      <c r="D43" s="2" t="str">
        <f ca="1">детализация!E45</f>
        <v xml:space="preserve"> </v>
      </c>
      <c r="E43" s="2" t="str">
        <f ca="1">детализация!F45</f>
        <v xml:space="preserve">  </v>
      </c>
      <c r="F43" s="3" t="str">
        <f ca="1">детализация!G45</f>
        <v xml:space="preserve">  </v>
      </c>
      <c r="G43" s="3" t="str">
        <f>IF(детализация!H45&gt;0,"","Не задана")</f>
        <v>Не задана</v>
      </c>
      <c r="H43" s="25" t="str">
        <f>IF(детализация!I45&gt;0,детализация!I45," ")</f>
        <v xml:space="preserve"> </v>
      </c>
      <c r="I43" s="3" t="str">
        <f ca="1">IF(детализация!J45&gt;0,OFFSET(исх.данные!$A$16,детализация!J45,4,1,1)," ")</f>
        <v xml:space="preserve"> </v>
      </c>
      <c r="J43" s="3" t="str">
        <f ca="1">IF(детализация!K45&gt;0,OFFSET(исх.данные!$A$16,детализация!K45,4,1,1)," ")</f>
        <v xml:space="preserve"> </v>
      </c>
      <c r="K43" s="25" t="str">
        <f>IF(детализация!L45&gt;0,детализация!L45," ")</f>
        <v xml:space="preserve"> </v>
      </c>
      <c r="L43" s="3" t="str">
        <f ca="1">IF(детализация!M45&gt;0,OFFSET(исх.данные!$A$16,детализация!M45,4,1,1)," ")</f>
        <v xml:space="preserve"> </v>
      </c>
      <c r="M43" s="3" t="str">
        <f ca="1">IF(детализация!N45&gt;0,OFFSET(исх.данные!$A$16,детализация!N45,4,1,1)," ")</f>
        <v xml:space="preserve"> </v>
      </c>
      <c r="N43" s="25" t="str">
        <f>IF(детализация!Q45&gt;0,детализация!Q45," ")</f>
        <v xml:space="preserve"> </v>
      </c>
      <c r="O43" s="19" t="str">
        <f>IF(детализация!O45&gt;0,детализация!O45," ")</f>
        <v xml:space="preserve"> </v>
      </c>
      <c r="P43" s="19" t="str">
        <f>детализация!AA45</f>
        <v xml:space="preserve">    </v>
      </c>
      <c r="Q43" s="3" t="str">
        <f>детализация!CF45&amp;" "&amp;детализация!CG45&amp;" "&amp;детализация!R45&amp;" "&amp;детализация!S45&amp;" "&amp;детализация!T45&amp;" "&amp;детализация!U45</f>
        <v xml:space="preserve">       </v>
      </c>
      <c r="R43" s="85">
        <f>IF(детализация!Q45&gt;0,1,0)</f>
        <v>0</v>
      </c>
    </row>
    <row r="44" spans="1:18" ht="15">
      <c r="A44" s="117">
        <f t="shared" si="0"/>
        <v>0</v>
      </c>
      <c r="B44" s="120">
        <v>43</v>
      </c>
      <c r="C44" s="18" t="str">
        <f>IF(детализация!B46&gt;0,детализация!B46," ")</f>
        <v xml:space="preserve"> </v>
      </c>
      <c r="D44" s="2" t="str">
        <f ca="1">детализация!E46</f>
        <v xml:space="preserve"> </v>
      </c>
      <c r="E44" s="2" t="str">
        <f ca="1">детализация!F46</f>
        <v xml:space="preserve">  </v>
      </c>
      <c r="F44" s="3" t="str">
        <f ca="1">детализация!G46</f>
        <v xml:space="preserve">  </v>
      </c>
      <c r="G44" s="3" t="str">
        <f>IF(детализация!H46&gt;0,"","Не задана")</f>
        <v>Не задана</v>
      </c>
      <c r="H44" s="25" t="str">
        <f>IF(детализация!I46&gt;0,детализация!I46," ")</f>
        <v xml:space="preserve"> </v>
      </c>
      <c r="I44" s="3" t="str">
        <f ca="1">IF(детализация!J46&gt;0,OFFSET(исх.данные!$A$16,детализация!J46,4,1,1)," ")</f>
        <v xml:space="preserve"> </v>
      </c>
      <c r="J44" s="3" t="str">
        <f ca="1">IF(детализация!K46&gt;0,OFFSET(исх.данные!$A$16,детализация!K46,4,1,1)," ")</f>
        <v xml:space="preserve"> </v>
      </c>
      <c r="K44" s="25" t="str">
        <f>IF(детализация!L46&gt;0,детализация!L46," ")</f>
        <v xml:space="preserve"> </v>
      </c>
      <c r="L44" s="3" t="str">
        <f ca="1">IF(детализация!M46&gt;0,OFFSET(исх.данные!$A$16,детализация!M46,4,1,1)," ")</f>
        <v xml:space="preserve"> </v>
      </c>
      <c r="M44" s="3" t="str">
        <f ca="1">IF(детализация!N46&gt;0,OFFSET(исх.данные!$A$16,детализация!N46,4,1,1)," ")</f>
        <v xml:space="preserve"> </v>
      </c>
      <c r="N44" s="25" t="str">
        <f>IF(детализация!Q46&gt;0,детализация!Q46," ")</f>
        <v xml:space="preserve"> </v>
      </c>
      <c r="O44" s="19" t="str">
        <f>IF(детализация!O46&gt;0,детализация!O46," ")</f>
        <v xml:space="preserve"> </v>
      </c>
      <c r="P44" s="19" t="str">
        <f>детализация!AA46</f>
        <v xml:space="preserve">    </v>
      </c>
      <c r="Q44" s="3" t="str">
        <f>детализация!CF46&amp;" "&amp;детализация!CG46&amp;" "&amp;детализация!R46&amp;" "&amp;детализация!S46&amp;" "&amp;детализация!T46&amp;" "&amp;детализация!U46</f>
        <v xml:space="preserve">       </v>
      </c>
      <c r="R44" s="85">
        <f>IF(детализация!Q46&gt;0,1,0)</f>
        <v>0</v>
      </c>
    </row>
    <row r="45" spans="1:18" ht="15">
      <c r="A45" s="117">
        <f t="shared" si="0"/>
        <v>0</v>
      </c>
      <c r="B45" s="120">
        <v>44</v>
      </c>
      <c r="C45" s="18" t="str">
        <f>IF(детализация!B47&gt;0,детализация!B47," ")</f>
        <v xml:space="preserve"> </v>
      </c>
      <c r="D45" s="2" t="str">
        <f ca="1">детализация!E47</f>
        <v xml:space="preserve"> </v>
      </c>
      <c r="E45" s="2" t="str">
        <f ca="1">детализация!F47</f>
        <v xml:space="preserve">  </v>
      </c>
      <c r="F45" s="3" t="str">
        <f ca="1">детализация!G47</f>
        <v xml:space="preserve">  </v>
      </c>
      <c r="G45" s="3" t="str">
        <f>IF(детализация!H47&gt;0,"","Не задана")</f>
        <v>Не задана</v>
      </c>
      <c r="H45" s="25" t="str">
        <f>IF(детализация!I47&gt;0,детализация!I47," ")</f>
        <v xml:space="preserve"> </v>
      </c>
      <c r="I45" s="3" t="str">
        <f ca="1">IF(детализация!J47&gt;0,OFFSET(исх.данные!$A$16,детализация!J47,4,1,1)," ")</f>
        <v xml:space="preserve"> </v>
      </c>
      <c r="J45" s="3" t="str">
        <f ca="1">IF(детализация!K47&gt;0,OFFSET(исх.данные!$A$16,детализация!K47,4,1,1)," ")</f>
        <v xml:space="preserve"> </v>
      </c>
      <c r="K45" s="25" t="str">
        <f>IF(детализация!L47&gt;0,детализация!L47," ")</f>
        <v xml:space="preserve"> </v>
      </c>
      <c r="L45" s="3" t="str">
        <f ca="1">IF(детализация!M47&gt;0,OFFSET(исх.данные!$A$16,детализация!M47,4,1,1)," ")</f>
        <v xml:space="preserve"> </v>
      </c>
      <c r="M45" s="3" t="str">
        <f ca="1">IF(детализация!N47&gt;0,OFFSET(исх.данные!$A$16,детализация!N47,4,1,1)," ")</f>
        <v xml:space="preserve"> </v>
      </c>
      <c r="N45" s="25" t="str">
        <f>IF(детализация!Q47&gt;0,детализация!Q47," ")</f>
        <v xml:space="preserve"> </v>
      </c>
      <c r="O45" s="19" t="str">
        <f>IF(детализация!O47&gt;0,детализация!O47," ")</f>
        <v xml:space="preserve"> </v>
      </c>
      <c r="P45" s="19" t="str">
        <f>детализация!AA47</f>
        <v xml:space="preserve">    </v>
      </c>
      <c r="Q45" s="3" t="str">
        <f>детализация!CF47&amp;" "&amp;детализация!CG47&amp;" "&amp;детализация!R47&amp;" "&amp;детализация!S47&amp;" "&amp;детализация!T47&amp;" "&amp;детализация!U47</f>
        <v xml:space="preserve">       </v>
      </c>
      <c r="R45" s="85">
        <f>IF(детализация!Q47&gt;0,1,0)</f>
        <v>0</v>
      </c>
    </row>
    <row r="46" spans="1:18" ht="15">
      <c r="A46" s="117">
        <f t="shared" si="0"/>
        <v>0</v>
      </c>
      <c r="B46" s="120">
        <v>45</v>
      </c>
      <c r="C46" s="18" t="str">
        <f>IF(детализация!B48&gt;0,детализация!B48," ")</f>
        <v xml:space="preserve"> </v>
      </c>
      <c r="D46" s="2" t="str">
        <f ca="1">детализация!E48</f>
        <v xml:space="preserve"> </v>
      </c>
      <c r="E46" s="2" t="str">
        <f ca="1">детализация!F48</f>
        <v xml:space="preserve">  </v>
      </c>
      <c r="F46" s="3" t="str">
        <f ca="1">детализация!G48</f>
        <v xml:space="preserve">  </v>
      </c>
      <c r="G46" s="3" t="str">
        <f>IF(детализация!H48&gt;0,"","Не задана")</f>
        <v>Не задана</v>
      </c>
      <c r="H46" s="25" t="str">
        <f>IF(детализация!I48&gt;0,детализация!I48," ")</f>
        <v xml:space="preserve"> </v>
      </c>
      <c r="I46" s="3" t="str">
        <f ca="1">IF(детализация!J48&gt;0,OFFSET(исх.данные!$A$16,детализация!J48,4,1,1)," ")</f>
        <v xml:space="preserve"> </v>
      </c>
      <c r="J46" s="3" t="str">
        <f ca="1">IF(детализация!K48&gt;0,OFFSET(исх.данные!$A$16,детализация!K48,4,1,1)," ")</f>
        <v xml:space="preserve"> </v>
      </c>
      <c r="K46" s="25" t="str">
        <f>IF(детализация!L48&gt;0,детализация!L48," ")</f>
        <v xml:space="preserve"> </v>
      </c>
      <c r="L46" s="3" t="str">
        <f ca="1">IF(детализация!M48&gt;0,OFFSET(исх.данные!$A$16,детализация!M48,4,1,1)," ")</f>
        <v xml:space="preserve"> </v>
      </c>
      <c r="M46" s="3" t="str">
        <f ca="1">IF(детализация!N48&gt;0,OFFSET(исх.данные!$A$16,детализация!N48,4,1,1)," ")</f>
        <v xml:space="preserve"> </v>
      </c>
      <c r="N46" s="25" t="str">
        <f>IF(детализация!Q48&gt;0,детализация!Q48," ")</f>
        <v xml:space="preserve"> </v>
      </c>
      <c r="O46" s="19" t="str">
        <f>IF(детализация!O48&gt;0,детализация!O48," ")</f>
        <v xml:space="preserve"> </v>
      </c>
      <c r="P46" s="19" t="str">
        <f>детализация!AA48</f>
        <v xml:space="preserve">    </v>
      </c>
      <c r="Q46" s="3" t="str">
        <f>детализация!CF48&amp;" "&amp;детализация!CG48&amp;" "&amp;детализация!R48&amp;" "&amp;детализация!S48&amp;" "&amp;детализация!T48&amp;" "&amp;детализация!U48</f>
        <v xml:space="preserve">       </v>
      </c>
      <c r="R46" s="85">
        <f>IF(детализация!Q48&gt;0,1,0)</f>
        <v>0</v>
      </c>
    </row>
    <row r="47" spans="1:18" ht="15">
      <c r="A47" s="117">
        <f t="shared" si="0"/>
        <v>0</v>
      </c>
      <c r="B47" s="120">
        <v>46</v>
      </c>
      <c r="C47" s="18" t="str">
        <f>IF(детализация!B49&gt;0,детализация!B49," ")</f>
        <v xml:space="preserve"> </v>
      </c>
      <c r="D47" s="2" t="str">
        <f ca="1">детализация!E49</f>
        <v xml:space="preserve"> </v>
      </c>
      <c r="E47" s="2" t="str">
        <f ca="1">детализация!F49</f>
        <v xml:space="preserve">  </v>
      </c>
      <c r="F47" s="3" t="str">
        <f ca="1">детализация!G49</f>
        <v xml:space="preserve">  </v>
      </c>
      <c r="G47" s="3" t="str">
        <f>IF(детализация!H49&gt;0,"","Не задана")</f>
        <v>Не задана</v>
      </c>
      <c r="H47" s="25" t="str">
        <f>IF(детализация!I49&gt;0,детализация!I49," ")</f>
        <v xml:space="preserve"> </v>
      </c>
      <c r="I47" s="3" t="str">
        <f ca="1">IF(детализация!J49&gt;0,OFFSET(исх.данные!$A$16,детализация!J49,4,1,1)," ")</f>
        <v xml:space="preserve"> </v>
      </c>
      <c r="J47" s="3" t="str">
        <f ca="1">IF(детализация!K49&gt;0,OFFSET(исх.данные!$A$16,детализация!K49,4,1,1)," ")</f>
        <v xml:space="preserve"> </v>
      </c>
      <c r="K47" s="25" t="str">
        <f>IF(детализация!L49&gt;0,детализация!L49," ")</f>
        <v xml:space="preserve"> </v>
      </c>
      <c r="L47" s="3" t="str">
        <f ca="1">IF(детализация!M49&gt;0,OFFSET(исх.данные!$A$16,детализация!M49,4,1,1)," ")</f>
        <v xml:space="preserve"> </v>
      </c>
      <c r="M47" s="3" t="str">
        <f ca="1">IF(детализация!N49&gt;0,OFFSET(исх.данные!$A$16,детализация!N49,4,1,1)," ")</f>
        <v xml:space="preserve"> </v>
      </c>
      <c r="N47" s="25" t="str">
        <f>IF(детализация!Q49&gt;0,детализация!Q49," ")</f>
        <v xml:space="preserve"> </v>
      </c>
      <c r="O47" s="19" t="str">
        <f>IF(детализация!O49&gt;0,детализация!O49," ")</f>
        <v xml:space="preserve"> </v>
      </c>
      <c r="P47" s="19" t="str">
        <f>детализация!AA49</f>
        <v xml:space="preserve">    </v>
      </c>
      <c r="Q47" s="3" t="str">
        <f>детализация!CF49&amp;" "&amp;детализация!CG49&amp;" "&amp;детализация!R49&amp;" "&amp;детализация!S49&amp;" "&amp;детализация!T49&amp;" "&amp;детализация!U49</f>
        <v xml:space="preserve">       </v>
      </c>
      <c r="R47" s="85">
        <f>IF(детализация!Q49&gt;0,1,0)</f>
        <v>0</v>
      </c>
    </row>
    <row r="48" spans="1:18" ht="15">
      <c r="A48" s="117">
        <f t="shared" si="0"/>
        <v>0</v>
      </c>
      <c r="B48" s="120">
        <v>47</v>
      </c>
      <c r="C48" s="18" t="str">
        <f>IF(детализация!B50&gt;0,детализация!B50," ")</f>
        <v xml:space="preserve"> </v>
      </c>
      <c r="D48" s="2" t="str">
        <f ca="1">детализация!E50</f>
        <v xml:space="preserve"> </v>
      </c>
      <c r="E48" s="2" t="str">
        <f ca="1">детализация!F50</f>
        <v xml:space="preserve">  </v>
      </c>
      <c r="F48" s="3" t="str">
        <f ca="1">детализация!G50</f>
        <v xml:space="preserve">  </v>
      </c>
      <c r="G48" s="3" t="str">
        <f>IF(детализация!H50&gt;0,"","Не задана")</f>
        <v>Не задана</v>
      </c>
      <c r="H48" s="25" t="str">
        <f>IF(детализация!I50&gt;0,детализация!I50," ")</f>
        <v xml:space="preserve"> </v>
      </c>
      <c r="I48" s="3" t="str">
        <f ca="1">IF(детализация!J50&gt;0,OFFSET(исх.данные!$A$16,детализация!J50,4,1,1)," ")</f>
        <v xml:space="preserve"> </v>
      </c>
      <c r="J48" s="3" t="str">
        <f ca="1">IF(детализация!K50&gt;0,OFFSET(исх.данные!$A$16,детализация!K50,4,1,1)," ")</f>
        <v xml:space="preserve"> </v>
      </c>
      <c r="K48" s="25" t="str">
        <f>IF(детализация!L50&gt;0,детализация!L50," ")</f>
        <v xml:space="preserve"> </v>
      </c>
      <c r="L48" s="3" t="str">
        <f ca="1">IF(детализация!M50&gt;0,OFFSET(исх.данные!$A$16,детализация!M50,4,1,1)," ")</f>
        <v xml:space="preserve"> </v>
      </c>
      <c r="M48" s="3" t="str">
        <f ca="1">IF(детализация!N50&gt;0,OFFSET(исх.данные!$A$16,детализация!N50,4,1,1)," ")</f>
        <v xml:space="preserve"> </v>
      </c>
      <c r="N48" s="25" t="str">
        <f>IF(детализация!Q50&gt;0,детализация!Q50," ")</f>
        <v xml:space="preserve"> </v>
      </c>
      <c r="O48" s="19" t="str">
        <f>IF(детализация!O50&gt;0,детализация!O50," ")</f>
        <v xml:space="preserve"> </v>
      </c>
      <c r="P48" s="19" t="str">
        <f>детализация!AA50</f>
        <v xml:space="preserve">    </v>
      </c>
      <c r="Q48" s="3" t="str">
        <f>детализация!CF50&amp;" "&amp;детализация!CG50&amp;" "&amp;детализация!R50&amp;" "&amp;детализация!S50&amp;" "&amp;детализация!T50&amp;" "&amp;детализация!U50</f>
        <v xml:space="preserve">       </v>
      </c>
      <c r="R48" s="85">
        <f>IF(детализация!Q50&gt;0,1,0)</f>
        <v>0</v>
      </c>
    </row>
    <row r="49" spans="1:18" ht="15">
      <c r="A49" s="117">
        <f t="shared" si="0"/>
        <v>0</v>
      </c>
      <c r="B49" s="120">
        <v>48</v>
      </c>
      <c r="C49" s="18" t="str">
        <f>IF(детализация!B51&gt;0,детализация!B51," ")</f>
        <v xml:space="preserve"> </v>
      </c>
      <c r="D49" s="2" t="str">
        <f ca="1">детализация!E51</f>
        <v xml:space="preserve"> </v>
      </c>
      <c r="E49" s="2" t="str">
        <f ca="1">детализация!F51</f>
        <v xml:space="preserve">  </v>
      </c>
      <c r="F49" s="3" t="str">
        <f ca="1">детализация!G51</f>
        <v xml:space="preserve">  </v>
      </c>
      <c r="G49" s="3" t="str">
        <f>IF(детализация!H51&gt;0,"","Не задана")</f>
        <v>Не задана</v>
      </c>
      <c r="H49" s="25" t="str">
        <f>IF(детализация!I51&gt;0,детализация!I51," ")</f>
        <v xml:space="preserve"> </v>
      </c>
      <c r="I49" s="3" t="str">
        <f ca="1">IF(детализация!J51&gt;0,OFFSET(исх.данные!$A$16,детализация!J51,4,1,1)," ")</f>
        <v xml:space="preserve"> </v>
      </c>
      <c r="J49" s="3" t="str">
        <f ca="1">IF(детализация!K51&gt;0,OFFSET(исх.данные!$A$16,детализация!K51,4,1,1)," ")</f>
        <v xml:space="preserve"> </v>
      </c>
      <c r="K49" s="25" t="str">
        <f>IF(детализация!L51&gt;0,детализация!L51," ")</f>
        <v xml:space="preserve"> </v>
      </c>
      <c r="L49" s="3" t="str">
        <f ca="1">IF(детализация!M51&gt;0,OFFSET(исх.данные!$A$16,детализация!M51,4,1,1)," ")</f>
        <v xml:space="preserve"> </v>
      </c>
      <c r="M49" s="3" t="str">
        <f ca="1">IF(детализация!N51&gt;0,OFFSET(исх.данные!$A$16,детализация!N51,4,1,1)," ")</f>
        <v xml:space="preserve"> </v>
      </c>
      <c r="N49" s="25" t="str">
        <f>IF(детализация!Q51&gt;0,детализация!Q51," ")</f>
        <v xml:space="preserve"> </v>
      </c>
      <c r="O49" s="19" t="str">
        <f>IF(детализация!O51&gt;0,детализация!O51," ")</f>
        <v xml:space="preserve"> </v>
      </c>
      <c r="P49" s="19" t="str">
        <f>детализация!AA51</f>
        <v xml:space="preserve">    </v>
      </c>
      <c r="Q49" s="3" t="str">
        <f>детализация!CF51&amp;" "&amp;детализация!CG51&amp;" "&amp;детализация!R51&amp;" "&amp;детализация!S51&amp;" "&amp;детализация!T51&amp;" "&amp;детализация!U51</f>
        <v xml:space="preserve">       </v>
      </c>
      <c r="R49" s="85">
        <f>IF(детализация!Q51&gt;0,1,0)</f>
        <v>0</v>
      </c>
    </row>
    <row r="50" spans="1:18" ht="15">
      <c r="A50" s="117">
        <f t="shared" si="0"/>
        <v>0</v>
      </c>
      <c r="B50" s="120">
        <v>49</v>
      </c>
      <c r="C50" s="18" t="str">
        <f>IF(детализация!B52&gt;0,детализация!B52," ")</f>
        <v xml:space="preserve"> </v>
      </c>
      <c r="D50" s="2" t="str">
        <f ca="1">детализация!E52</f>
        <v xml:space="preserve"> </v>
      </c>
      <c r="E50" s="2" t="str">
        <f ca="1">детализация!F52</f>
        <v xml:space="preserve">  </v>
      </c>
      <c r="F50" s="3" t="str">
        <f ca="1">детализация!G52</f>
        <v xml:space="preserve">  </v>
      </c>
      <c r="G50" s="3" t="str">
        <f>IF(детализация!H52&gt;0,"","Не задана")</f>
        <v>Не задана</v>
      </c>
      <c r="H50" s="25" t="str">
        <f>IF(детализация!I52&gt;0,детализация!I52," ")</f>
        <v xml:space="preserve"> </v>
      </c>
      <c r="I50" s="3" t="str">
        <f ca="1">IF(детализация!J52&gt;0,OFFSET(исх.данные!$A$16,детализация!J52,4,1,1)," ")</f>
        <v xml:space="preserve"> </v>
      </c>
      <c r="J50" s="3" t="str">
        <f ca="1">IF(детализация!K52&gt;0,OFFSET(исх.данные!$A$16,детализация!K52,4,1,1)," ")</f>
        <v xml:space="preserve"> </v>
      </c>
      <c r="K50" s="25" t="str">
        <f>IF(детализация!L52&gt;0,детализация!L52," ")</f>
        <v xml:space="preserve"> </v>
      </c>
      <c r="L50" s="3" t="str">
        <f ca="1">IF(детализация!M52&gt;0,OFFSET(исх.данные!$A$16,детализация!M52,4,1,1)," ")</f>
        <v xml:space="preserve"> </v>
      </c>
      <c r="M50" s="3" t="str">
        <f ca="1">IF(детализация!N52&gt;0,OFFSET(исх.данные!$A$16,детализация!N52,4,1,1)," ")</f>
        <v xml:space="preserve"> </v>
      </c>
      <c r="N50" s="25" t="str">
        <f>IF(детализация!Q52&gt;0,детализация!Q52," ")</f>
        <v xml:space="preserve"> </v>
      </c>
      <c r="O50" s="19" t="str">
        <f>IF(детализация!O52&gt;0,детализация!O52," ")</f>
        <v xml:space="preserve"> </v>
      </c>
      <c r="P50" s="19" t="str">
        <f>детализация!AA52</f>
        <v xml:space="preserve">    </v>
      </c>
      <c r="Q50" s="3" t="str">
        <f>детализация!CF52&amp;" "&amp;детализация!CG52&amp;" "&amp;детализация!R52&amp;" "&amp;детализация!S52&amp;" "&amp;детализация!T52&amp;" "&amp;детализация!U52</f>
        <v xml:space="preserve">       </v>
      </c>
      <c r="R50" s="85">
        <f>IF(детализация!Q52&gt;0,1,0)</f>
        <v>0</v>
      </c>
    </row>
    <row r="51" spans="1:18" ht="15">
      <c r="A51" s="117">
        <f t="shared" si="0"/>
        <v>0</v>
      </c>
      <c r="B51" s="120">
        <v>50</v>
      </c>
      <c r="C51" s="18" t="str">
        <f>IF(детализация!B53&gt;0,детализация!B53," ")</f>
        <v xml:space="preserve"> </v>
      </c>
      <c r="D51" s="2" t="str">
        <f ca="1">детализация!E53</f>
        <v xml:space="preserve"> </v>
      </c>
      <c r="E51" s="2" t="str">
        <f ca="1">детализация!F53</f>
        <v xml:space="preserve">  </v>
      </c>
      <c r="F51" s="3" t="str">
        <f ca="1">детализация!G53</f>
        <v xml:space="preserve">  </v>
      </c>
      <c r="G51" s="3" t="str">
        <f>IF(детализация!H53&gt;0,"","Не задана")</f>
        <v>Не задана</v>
      </c>
      <c r="H51" s="25" t="str">
        <f>IF(детализация!I53&gt;0,детализация!I53," ")</f>
        <v xml:space="preserve"> </v>
      </c>
      <c r="I51" s="3" t="str">
        <f ca="1">IF(детализация!J53&gt;0,OFFSET(исх.данные!$A$16,детализация!J53,4,1,1)," ")</f>
        <v xml:space="preserve"> </v>
      </c>
      <c r="J51" s="3" t="str">
        <f ca="1">IF(детализация!K53&gt;0,OFFSET(исх.данные!$A$16,детализация!K53,4,1,1)," ")</f>
        <v xml:space="preserve"> </v>
      </c>
      <c r="K51" s="25" t="str">
        <f>IF(детализация!L53&gt;0,детализация!L53," ")</f>
        <v xml:space="preserve"> </v>
      </c>
      <c r="L51" s="3" t="str">
        <f ca="1">IF(детализация!M53&gt;0,OFFSET(исх.данные!$A$16,детализация!M53,4,1,1)," ")</f>
        <v xml:space="preserve"> </v>
      </c>
      <c r="M51" s="3" t="str">
        <f ca="1">IF(детализация!N53&gt;0,OFFSET(исх.данные!$A$16,детализация!N53,4,1,1)," ")</f>
        <v xml:space="preserve"> </v>
      </c>
      <c r="N51" s="25" t="str">
        <f>IF(детализация!Q53&gt;0,детализация!Q53," ")</f>
        <v xml:space="preserve"> </v>
      </c>
      <c r="O51" s="19" t="str">
        <f>IF(детализация!O53&gt;0,детализация!O53," ")</f>
        <v xml:space="preserve"> </v>
      </c>
      <c r="P51" s="19" t="str">
        <f>детализация!AA53</f>
        <v xml:space="preserve">    </v>
      </c>
      <c r="Q51" s="3" t="str">
        <f>детализация!CF53&amp;" "&amp;детализация!CG53&amp;" "&amp;детализация!R53&amp;" "&amp;детализация!S53&amp;" "&amp;детализация!T53&amp;" "&amp;детализация!U53</f>
        <v xml:space="preserve">       </v>
      </c>
      <c r="R51" s="85">
        <f>IF(детализация!Q53&gt;0,1,0)</f>
        <v>0</v>
      </c>
    </row>
    <row r="52" spans="1:18" ht="15">
      <c r="A52" s="117">
        <f t="shared" si="0"/>
        <v>0</v>
      </c>
      <c r="B52" s="120">
        <v>51</v>
      </c>
      <c r="C52" s="18" t="str">
        <f>IF(детализация!B54&gt;0,детализация!B54," ")</f>
        <v xml:space="preserve"> </v>
      </c>
      <c r="D52" s="2" t="str">
        <f ca="1">детализация!E54</f>
        <v xml:space="preserve"> </v>
      </c>
      <c r="E52" s="2" t="str">
        <f ca="1">детализация!F54</f>
        <v xml:space="preserve">  </v>
      </c>
      <c r="F52" s="3" t="str">
        <f ca="1">детализация!G54</f>
        <v xml:space="preserve">  </v>
      </c>
      <c r="G52" s="3" t="str">
        <f>IF(детализация!H54&gt;0,"","Не задана")</f>
        <v>Не задана</v>
      </c>
      <c r="H52" s="25" t="str">
        <f>IF(детализация!I54&gt;0,детализация!I54," ")</f>
        <v xml:space="preserve"> </v>
      </c>
      <c r="I52" s="3" t="str">
        <f ca="1">IF(детализация!J54&gt;0,OFFSET(исх.данные!$A$16,детализация!J54,4,1,1)," ")</f>
        <v xml:space="preserve"> </v>
      </c>
      <c r="J52" s="3" t="str">
        <f ca="1">IF(детализация!K54&gt;0,OFFSET(исх.данные!$A$16,детализация!K54,4,1,1)," ")</f>
        <v xml:space="preserve"> </v>
      </c>
      <c r="K52" s="25" t="str">
        <f>IF(детализация!L54&gt;0,детализация!L54," ")</f>
        <v xml:space="preserve"> </v>
      </c>
      <c r="L52" s="3" t="str">
        <f ca="1">IF(детализация!M54&gt;0,OFFSET(исх.данные!$A$16,детализация!M54,4,1,1)," ")</f>
        <v xml:space="preserve"> </v>
      </c>
      <c r="M52" s="3" t="str">
        <f ca="1">IF(детализация!N54&gt;0,OFFSET(исх.данные!$A$16,детализация!N54,4,1,1)," ")</f>
        <v xml:space="preserve"> </v>
      </c>
      <c r="N52" s="25" t="str">
        <f>IF(детализация!Q54&gt;0,детализация!Q54," ")</f>
        <v xml:space="preserve"> </v>
      </c>
      <c r="O52" s="19" t="str">
        <f>IF(детализация!O54&gt;0,детализация!O54," ")</f>
        <v xml:space="preserve"> </v>
      </c>
      <c r="P52" s="19" t="str">
        <f>детализация!AA54</f>
        <v xml:space="preserve">    </v>
      </c>
      <c r="Q52" s="3" t="str">
        <f>детализация!CF54&amp;" "&amp;детализация!CG54&amp;" "&amp;детализация!R54&amp;" "&amp;детализация!S54&amp;" "&amp;детализация!T54&amp;" "&amp;детализация!U54</f>
        <v xml:space="preserve">       </v>
      </c>
      <c r="R52" s="85">
        <f>IF(детализация!Q54&gt;0,1,0)</f>
        <v>0</v>
      </c>
    </row>
    <row r="53" spans="1:18" ht="15">
      <c r="A53" s="117">
        <f t="shared" si="0"/>
        <v>0</v>
      </c>
      <c r="B53" s="120">
        <v>52</v>
      </c>
      <c r="C53" s="18" t="str">
        <f>IF(детализация!B55&gt;0,детализация!B55," ")</f>
        <v xml:space="preserve"> </v>
      </c>
      <c r="D53" s="2" t="str">
        <f ca="1">детализация!E55</f>
        <v xml:space="preserve"> </v>
      </c>
      <c r="E53" s="2" t="str">
        <f ca="1">детализация!F55</f>
        <v xml:space="preserve">  </v>
      </c>
      <c r="F53" s="3" t="str">
        <f ca="1">детализация!G55</f>
        <v xml:space="preserve">  </v>
      </c>
      <c r="G53" s="3" t="str">
        <f>IF(детализация!H55&gt;0,"","Не задана")</f>
        <v>Не задана</v>
      </c>
      <c r="H53" s="25" t="str">
        <f>IF(детализация!I55&gt;0,детализация!I55," ")</f>
        <v xml:space="preserve"> </v>
      </c>
      <c r="I53" s="3" t="str">
        <f ca="1">IF(детализация!J55&gt;0,OFFSET(исх.данные!$A$16,детализация!J55,4,1,1)," ")</f>
        <v xml:space="preserve"> </v>
      </c>
      <c r="J53" s="3" t="str">
        <f ca="1">IF(детализация!K55&gt;0,OFFSET(исх.данные!$A$16,детализация!K55,4,1,1)," ")</f>
        <v xml:space="preserve"> </v>
      </c>
      <c r="K53" s="25" t="str">
        <f>IF(детализация!L55&gt;0,детализация!L55," ")</f>
        <v xml:space="preserve"> </v>
      </c>
      <c r="L53" s="3" t="str">
        <f ca="1">IF(детализация!M55&gt;0,OFFSET(исх.данные!$A$16,детализация!M55,4,1,1)," ")</f>
        <v xml:space="preserve"> </v>
      </c>
      <c r="M53" s="3" t="str">
        <f ca="1">IF(детализация!N55&gt;0,OFFSET(исх.данные!$A$16,детализация!N55,4,1,1)," ")</f>
        <v xml:space="preserve"> </v>
      </c>
      <c r="N53" s="25" t="str">
        <f>IF(детализация!Q55&gt;0,детализация!Q55," ")</f>
        <v xml:space="preserve"> </v>
      </c>
      <c r="O53" s="19" t="str">
        <f>IF(детализация!O55&gt;0,детализация!O55," ")</f>
        <v xml:space="preserve"> </v>
      </c>
      <c r="P53" s="19" t="str">
        <f>детализация!AA55</f>
        <v xml:space="preserve">    </v>
      </c>
      <c r="Q53" s="3" t="str">
        <f>детализация!CF55&amp;" "&amp;детализация!CG55&amp;" "&amp;детализация!R55&amp;" "&amp;детализация!S55&amp;" "&amp;детализация!T55&amp;" "&amp;детализация!U55</f>
        <v xml:space="preserve">       </v>
      </c>
      <c r="R53" s="85">
        <f>IF(детализация!Q55&gt;0,1,0)</f>
        <v>0</v>
      </c>
    </row>
    <row r="54" spans="1:18" ht="15">
      <c r="A54" s="117">
        <f t="shared" si="0"/>
        <v>0</v>
      </c>
      <c r="B54" s="120">
        <v>53</v>
      </c>
      <c r="C54" s="18" t="str">
        <f>IF(детализация!B56&gt;0,детализация!B56," ")</f>
        <v xml:space="preserve"> </v>
      </c>
      <c r="D54" s="2" t="str">
        <f ca="1">детализация!E56</f>
        <v xml:space="preserve"> </v>
      </c>
      <c r="E54" s="2" t="str">
        <f ca="1">детализация!F56</f>
        <v xml:space="preserve">  </v>
      </c>
      <c r="F54" s="3" t="str">
        <f ca="1">детализация!G56</f>
        <v xml:space="preserve">  </v>
      </c>
      <c r="G54" s="3" t="str">
        <f>IF(детализация!H56&gt;0,"","Не задана")</f>
        <v>Не задана</v>
      </c>
      <c r="H54" s="25" t="str">
        <f>IF(детализация!I56&gt;0,детализация!I56," ")</f>
        <v xml:space="preserve"> </v>
      </c>
      <c r="I54" s="3" t="str">
        <f ca="1">IF(детализация!J56&gt;0,OFFSET(исх.данные!$A$16,детализация!J56,4,1,1)," ")</f>
        <v xml:space="preserve"> </v>
      </c>
      <c r="J54" s="3" t="str">
        <f ca="1">IF(детализация!K56&gt;0,OFFSET(исх.данные!$A$16,детализация!K56,4,1,1)," ")</f>
        <v xml:space="preserve"> </v>
      </c>
      <c r="K54" s="25" t="str">
        <f>IF(детализация!L56&gt;0,детализация!L56," ")</f>
        <v xml:space="preserve"> </v>
      </c>
      <c r="L54" s="3" t="str">
        <f ca="1">IF(детализация!M56&gt;0,OFFSET(исх.данные!$A$16,детализация!M56,4,1,1)," ")</f>
        <v xml:space="preserve"> </v>
      </c>
      <c r="M54" s="3" t="str">
        <f ca="1">IF(детализация!N56&gt;0,OFFSET(исх.данные!$A$16,детализация!N56,4,1,1)," ")</f>
        <v xml:space="preserve"> </v>
      </c>
      <c r="N54" s="25" t="str">
        <f>IF(детализация!Q56&gt;0,детализация!Q56," ")</f>
        <v xml:space="preserve"> </v>
      </c>
      <c r="O54" s="19" t="str">
        <f>IF(детализация!O56&gt;0,детализация!O56," ")</f>
        <v xml:space="preserve"> </v>
      </c>
      <c r="P54" s="19" t="str">
        <f>детализация!AA56</f>
        <v xml:space="preserve">    </v>
      </c>
      <c r="Q54" s="3" t="str">
        <f>детализация!CF56&amp;" "&amp;детализация!CG56&amp;" "&amp;детализация!R56&amp;" "&amp;детализация!S56&amp;" "&amp;детализация!T56&amp;" "&amp;детализация!U56</f>
        <v xml:space="preserve">       </v>
      </c>
      <c r="R54" s="85">
        <f>IF(детализация!Q56&gt;0,1,0)</f>
        <v>0</v>
      </c>
    </row>
    <row r="55" spans="1:18" ht="15">
      <c r="A55" s="117">
        <f t="shared" si="0"/>
        <v>0</v>
      </c>
      <c r="B55" s="120">
        <v>54</v>
      </c>
      <c r="C55" s="18" t="str">
        <f>IF(детализация!B57&gt;0,детализация!B57," ")</f>
        <v xml:space="preserve"> </v>
      </c>
      <c r="D55" s="2" t="str">
        <f ca="1">детализация!E57</f>
        <v xml:space="preserve"> </v>
      </c>
      <c r="E55" s="2" t="str">
        <f ca="1">детализация!F57</f>
        <v xml:space="preserve">  </v>
      </c>
      <c r="F55" s="3" t="str">
        <f ca="1">детализация!G57</f>
        <v xml:space="preserve">  </v>
      </c>
      <c r="G55" s="3" t="str">
        <f>IF(детализация!H57&gt;0,"","Не задана")</f>
        <v>Не задана</v>
      </c>
      <c r="H55" s="25" t="str">
        <f>IF(детализация!I57&gt;0,детализация!I57," ")</f>
        <v xml:space="preserve"> </v>
      </c>
      <c r="I55" s="3" t="str">
        <f ca="1">IF(детализация!J57&gt;0,OFFSET(исх.данные!$A$16,детализация!J57,4,1,1)," ")</f>
        <v xml:space="preserve"> </v>
      </c>
      <c r="J55" s="3" t="str">
        <f ca="1">IF(детализация!K57&gt;0,OFFSET(исх.данные!$A$16,детализация!K57,4,1,1)," ")</f>
        <v xml:space="preserve"> </v>
      </c>
      <c r="K55" s="25" t="str">
        <f>IF(детализация!L57&gt;0,детализация!L57," ")</f>
        <v xml:space="preserve"> </v>
      </c>
      <c r="L55" s="3" t="str">
        <f ca="1">IF(детализация!M57&gt;0,OFFSET(исх.данные!$A$16,детализация!M57,4,1,1)," ")</f>
        <v xml:space="preserve"> </v>
      </c>
      <c r="M55" s="3" t="str">
        <f ca="1">IF(детализация!N57&gt;0,OFFSET(исх.данные!$A$16,детализация!N57,4,1,1)," ")</f>
        <v xml:space="preserve"> </v>
      </c>
      <c r="N55" s="25" t="str">
        <f>IF(детализация!Q57&gt;0,детализация!Q57," ")</f>
        <v xml:space="preserve"> </v>
      </c>
      <c r="O55" s="19" t="str">
        <f>IF(детализация!O57&gt;0,детализация!O57," ")</f>
        <v xml:space="preserve"> </v>
      </c>
      <c r="P55" s="19" t="str">
        <f>детализация!AA57</f>
        <v xml:space="preserve">    </v>
      </c>
      <c r="Q55" s="3" t="str">
        <f>детализация!CF57&amp;" "&amp;детализация!CG57&amp;" "&amp;детализация!R57&amp;" "&amp;детализация!S57&amp;" "&amp;детализация!T57&amp;" "&amp;детализация!U57</f>
        <v xml:space="preserve">       </v>
      </c>
      <c r="R55" s="85">
        <f>IF(детализация!Q57&gt;0,1,0)</f>
        <v>0</v>
      </c>
    </row>
    <row r="56" spans="1:18" ht="15">
      <c r="A56" s="117">
        <f t="shared" si="0"/>
        <v>0</v>
      </c>
      <c r="B56" s="120">
        <v>55</v>
      </c>
      <c r="C56" s="18" t="str">
        <f>IF(детализация!B58&gt;0,детализация!B58," ")</f>
        <v xml:space="preserve"> </v>
      </c>
      <c r="D56" s="2" t="str">
        <f ca="1">детализация!E58</f>
        <v xml:space="preserve"> </v>
      </c>
      <c r="E56" s="2" t="str">
        <f ca="1">детализация!F58</f>
        <v xml:space="preserve">  </v>
      </c>
      <c r="F56" s="3" t="str">
        <f ca="1">детализация!G58</f>
        <v xml:space="preserve">  </v>
      </c>
      <c r="G56" s="3" t="str">
        <f>IF(детализация!H58&gt;0,"","Не задана")</f>
        <v>Не задана</v>
      </c>
      <c r="H56" s="25" t="str">
        <f>IF(детализация!I58&gt;0,детализация!I58," ")</f>
        <v xml:space="preserve"> </v>
      </c>
      <c r="I56" s="3" t="str">
        <f ca="1">IF(детализация!J58&gt;0,OFFSET(исх.данные!$A$16,детализация!J58,4,1,1)," ")</f>
        <v xml:space="preserve"> </v>
      </c>
      <c r="J56" s="3" t="str">
        <f ca="1">IF(детализация!K58&gt;0,OFFSET(исх.данные!$A$16,детализация!K58,4,1,1)," ")</f>
        <v xml:space="preserve"> </v>
      </c>
      <c r="K56" s="25" t="str">
        <f>IF(детализация!L58&gt;0,детализация!L58," ")</f>
        <v xml:space="preserve"> </v>
      </c>
      <c r="L56" s="3" t="str">
        <f ca="1">IF(детализация!M58&gt;0,OFFSET(исх.данные!$A$16,детализация!M58,4,1,1)," ")</f>
        <v xml:space="preserve"> </v>
      </c>
      <c r="M56" s="3" t="str">
        <f ca="1">IF(детализация!N58&gt;0,OFFSET(исх.данные!$A$16,детализация!N58,4,1,1)," ")</f>
        <v xml:space="preserve"> </v>
      </c>
      <c r="N56" s="25" t="str">
        <f>IF(детализация!Q58&gt;0,детализация!Q58," ")</f>
        <v xml:space="preserve"> </v>
      </c>
      <c r="O56" s="19" t="str">
        <f>IF(детализация!O58&gt;0,детализация!O58," ")</f>
        <v xml:space="preserve"> </v>
      </c>
      <c r="P56" s="19" t="str">
        <f>детализация!AA58</f>
        <v xml:space="preserve">    </v>
      </c>
      <c r="Q56" s="3" t="str">
        <f>детализация!CF58&amp;" "&amp;детализация!CG58&amp;" "&amp;детализация!R58&amp;" "&amp;детализация!S58&amp;" "&amp;детализация!T58&amp;" "&amp;детализация!U58</f>
        <v xml:space="preserve">       </v>
      </c>
      <c r="R56" s="85">
        <f>IF(детализация!Q58&gt;0,1,0)</f>
        <v>0</v>
      </c>
    </row>
    <row r="57" spans="1:18" ht="15">
      <c r="A57" s="117">
        <f t="shared" si="0"/>
        <v>0</v>
      </c>
      <c r="B57" s="120">
        <v>56</v>
      </c>
      <c r="C57" s="18" t="str">
        <f>IF(детализация!B59&gt;0,детализация!B59," ")</f>
        <v xml:space="preserve"> </v>
      </c>
      <c r="D57" s="2" t="str">
        <f ca="1">детализация!E59</f>
        <v xml:space="preserve"> </v>
      </c>
      <c r="E57" s="2" t="str">
        <f ca="1">детализация!F59</f>
        <v xml:space="preserve">  </v>
      </c>
      <c r="F57" s="3" t="str">
        <f ca="1">детализация!G59</f>
        <v xml:space="preserve">  </v>
      </c>
      <c r="G57" s="3" t="str">
        <f>IF(детализация!H59&gt;0,"","Не задана")</f>
        <v>Не задана</v>
      </c>
      <c r="H57" s="25" t="str">
        <f>IF(детализация!I59&gt;0,детализация!I59," ")</f>
        <v xml:space="preserve"> </v>
      </c>
      <c r="I57" s="3" t="str">
        <f ca="1">IF(детализация!J59&gt;0,OFFSET(исх.данные!$A$16,детализация!J59,4,1,1)," ")</f>
        <v xml:space="preserve"> </v>
      </c>
      <c r="J57" s="3" t="str">
        <f ca="1">IF(детализация!K59&gt;0,OFFSET(исх.данные!$A$16,детализация!K59,4,1,1)," ")</f>
        <v xml:space="preserve"> </v>
      </c>
      <c r="K57" s="25" t="str">
        <f>IF(детализация!L59&gt;0,детализация!L59," ")</f>
        <v xml:space="preserve"> </v>
      </c>
      <c r="L57" s="3" t="str">
        <f ca="1">IF(детализация!M59&gt;0,OFFSET(исх.данные!$A$16,детализация!M59,4,1,1)," ")</f>
        <v xml:space="preserve"> </v>
      </c>
      <c r="M57" s="3" t="str">
        <f ca="1">IF(детализация!N59&gt;0,OFFSET(исх.данные!$A$16,детализация!N59,4,1,1)," ")</f>
        <v xml:space="preserve"> </v>
      </c>
      <c r="N57" s="25" t="str">
        <f>IF(детализация!Q59&gt;0,детализация!Q59," ")</f>
        <v xml:space="preserve"> </v>
      </c>
      <c r="O57" s="19" t="str">
        <f>IF(детализация!O59&gt;0,детализация!O59," ")</f>
        <v xml:space="preserve"> </v>
      </c>
      <c r="P57" s="19" t="str">
        <f>детализация!AA59</f>
        <v xml:space="preserve">    </v>
      </c>
      <c r="Q57" s="3" t="str">
        <f>детализация!CF59&amp;" "&amp;детализация!CG59&amp;" "&amp;детализация!R59&amp;" "&amp;детализация!S59&amp;" "&amp;детализация!T59&amp;" "&amp;детализация!U59</f>
        <v xml:space="preserve">       </v>
      </c>
      <c r="R57" s="85">
        <f>IF(детализация!Q59&gt;0,1,0)</f>
        <v>0</v>
      </c>
    </row>
    <row r="58" spans="1:18" ht="15">
      <c r="A58" s="117">
        <f t="shared" si="0"/>
        <v>0</v>
      </c>
      <c r="B58" s="120">
        <v>57</v>
      </c>
      <c r="C58" s="18" t="str">
        <f>IF(детализация!B60&gt;0,детализация!B60," ")</f>
        <v xml:space="preserve"> </v>
      </c>
      <c r="D58" s="2" t="str">
        <f ca="1">детализация!E60</f>
        <v xml:space="preserve"> </v>
      </c>
      <c r="E58" s="2" t="str">
        <f ca="1">детализация!F60</f>
        <v xml:space="preserve">  </v>
      </c>
      <c r="F58" s="3" t="str">
        <f ca="1">детализация!G60</f>
        <v xml:space="preserve">  </v>
      </c>
      <c r="G58" s="3" t="str">
        <f>IF(детализация!H60&gt;0,"","Не задана")</f>
        <v>Не задана</v>
      </c>
      <c r="H58" s="25" t="str">
        <f>IF(детализация!I60&gt;0,детализация!I60," ")</f>
        <v xml:space="preserve"> </v>
      </c>
      <c r="I58" s="3" t="str">
        <f ca="1">IF(детализация!J60&gt;0,OFFSET(исх.данные!$A$16,детализация!J60,4,1,1)," ")</f>
        <v xml:space="preserve"> </v>
      </c>
      <c r="J58" s="3" t="str">
        <f ca="1">IF(детализация!K60&gt;0,OFFSET(исх.данные!$A$16,детализация!K60,4,1,1)," ")</f>
        <v xml:space="preserve"> </v>
      </c>
      <c r="K58" s="25" t="str">
        <f>IF(детализация!L60&gt;0,детализация!L60," ")</f>
        <v xml:space="preserve"> </v>
      </c>
      <c r="L58" s="3" t="str">
        <f ca="1">IF(детализация!M60&gt;0,OFFSET(исх.данные!$A$16,детализация!M60,4,1,1)," ")</f>
        <v xml:space="preserve"> </v>
      </c>
      <c r="M58" s="3" t="str">
        <f ca="1">IF(детализация!N60&gt;0,OFFSET(исх.данные!$A$16,детализация!N60,4,1,1)," ")</f>
        <v xml:space="preserve"> </v>
      </c>
      <c r="N58" s="25" t="str">
        <f>IF(детализация!Q60&gt;0,детализация!Q60," ")</f>
        <v xml:space="preserve"> </v>
      </c>
      <c r="O58" s="19" t="str">
        <f>IF(детализация!O60&gt;0,детализация!O60," ")</f>
        <v xml:space="preserve"> </v>
      </c>
      <c r="P58" s="19" t="str">
        <f>детализация!AA60</f>
        <v xml:space="preserve">    </v>
      </c>
      <c r="Q58" s="3" t="str">
        <f>детализация!CF60&amp;" "&amp;детализация!CG60&amp;" "&amp;детализация!R60&amp;" "&amp;детализация!S60&amp;" "&amp;детализация!T60&amp;" "&amp;детализация!U60</f>
        <v xml:space="preserve">       </v>
      </c>
      <c r="R58" s="85">
        <f>IF(детализация!Q60&gt;0,1,0)</f>
        <v>0</v>
      </c>
    </row>
    <row r="59" spans="1:18" ht="15">
      <c r="A59" s="117">
        <f t="shared" si="0"/>
        <v>0</v>
      </c>
      <c r="B59" s="120">
        <v>58</v>
      </c>
      <c r="C59" s="18" t="str">
        <f>IF(детализация!B61&gt;0,детализация!B61," ")</f>
        <v xml:space="preserve"> </v>
      </c>
      <c r="D59" s="2" t="str">
        <f ca="1">детализация!E61</f>
        <v xml:space="preserve"> </v>
      </c>
      <c r="E59" s="2" t="str">
        <f ca="1">детализация!F61</f>
        <v xml:space="preserve">  </v>
      </c>
      <c r="F59" s="3" t="str">
        <f ca="1">детализация!G61</f>
        <v xml:space="preserve">  </v>
      </c>
      <c r="G59" s="3" t="str">
        <f>IF(детализация!H61&gt;0,"","Не задана")</f>
        <v>Не задана</v>
      </c>
      <c r="H59" s="25" t="str">
        <f>IF(детализация!I61&gt;0,детализация!I61," ")</f>
        <v xml:space="preserve"> </v>
      </c>
      <c r="I59" s="3" t="str">
        <f ca="1">IF(детализация!J61&gt;0,OFFSET(исх.данные!$A$16,детализация!J61,4,1,1)," ")</f>
        <v xml:space="preserve"> </v>
      </c>
      <c r="J59" s="3" t="str">
        <f ca="1">IF(детализация!K61&gt;0,OFFSET(исх.данные!$A$16,детализация!K61,4,1,1)," ")</f>
        <v xml:space="preserve"> </v>
      </c>
      <c r="K59" s="25" t="str">
        <f>IF(детализация!L61&gt;0,детализация!L61," ")</f>
        <v xml:space="preserve"> </v>
      </c>
      <c r="L59" s="3" t="str">
        <f ca="1">IF(детализация!M61&gt;0,OFFSET(исх.данные!$A$16,детализация!M61,4,1,1)," ")</f>
        <v xml:space="preserve"> </v>
      </c>
      <c r="M59" s="3" t="str">
        <f ca="1">IF(детализация!N61&gt;0,OFFSET(исх.данные!$A$16,детализация!N61,4,1,1)," ")</f>
        <v xml:space="preserve"> </v>
      </c>
      <c r="N59" s="25" t="str">
        <f>IF(детализация!Q61&gt;0,детализация!Q61," ")</f>
        <v xml:space="preserve"> </v>
      </c>
      <c r="O59" s="19" t="str">
        <f>IF(детализация!O61&gt;0,детализация!O61," ")</f>
        <v xml:space="preserve"> </v>
      </c>
      <c r="P59" s="19" t="str">
        <f>детализация!AA61</f>
        <v xml:space="preserve">    </v>
      </c>
      <c r="Q59" s="3" t="str">
        <f>детализация!CF61&amp;" "&amp;детализация!CG61&amp;" "&amp;детализация!R61&amp;" "&amp;детализация!S61&amp;" "&amp;детализация!T61&amp;" "&amp;детализация!U61</f>
        <v xml:space="preserve">       </v>
      </c>
      <c r="R59" s="85">
        <f>IF(детализация!Q61&gt;0,1,0)</f>
        <v>0</v>
      </c>
    </row>
    <row r="60" spans="1:18" ht="15">
      <c r="A60" s="117">
        <f t="shared" si="0"/>
        <v>0</v>
      </c>
      <c r="B60" s="120">
        <v>59</v>
      </c>
      <c r="C60" s="18" t="str">
        <f>IF(детализация!B62&gt;0,детализация!B62," ")</f>
        <v xml:space="preserve"> </v>
      </c>
      <c r="D60" s="2" t="str">
        <f ca="1">детализация!E62</f>
        <v xml:space="preserve"> </v>
      </c>
      <c r="E60" s="2" t="str">
        <f ca="1">детализация!F62</f>
        <v xml:space="preserve">  </v>
      </c>
      <c r="F60" s="3" t="str">
        <f ca="1">детализация!G62</f>
        <v xml:space="preserve">  </v>
      </c>
      <c r="G60" s="3" t="str">
        <f>IF(детализация!H62&gt;0,"","Не задана")</f>
        <v>Не задана</v>
      </c>
      <c r="H60" s="25" t="str">
        <f>IF(детализация!I62&gt;0,детализация!I62," ")</f>
        <v xml:space="preserve"> </v>
      </c>
      <c r="I60" s="3" t="str">
        <f ca="1">IF(детализация!J62&gt;0,OFFSET(исх.данные!$A$16,детализация!J62,4,1,1)," ")</f>
        <v xml:space="preserve"> </v>
      </c>
      <c r="J60" s="3" t="str">
        <f ca="1">IF(детализация!K62&gt;0,OFFSET(исх.данные!$A$16,детализация!K62,4,1,1)," ")</f>
        <v xml:space="preserve"> </v>
      </c>
      <c r="K60" s="25" t="str">
        <f>IF(детализация!L62&gt;0,детализация!L62," ")</f>
        <v xml:space="preserve"> </v>
      </c>
      <c r="L60" s="3" t="str">
        <f ca="1">IF(детализация!M62&gt;0,OFFSET(исх.данные!$A$16,детализация!M62,4,1,1)," ")</f>
        <v xml:space="preserve"> </v>
      </c>
      <c r="M60" s="3" t="str">
        <f ca="1">IF(детализация!N62&gt;0,OFFSET(исх.данные!$A$16,детализация!N62,4,1,1)," ")</f>
        <v xml:space="preserve"> </v>
      </c>
      <c r="N60" s="25" t="str">
        <f>IF(детализация!Q62&gt;0,детализация!Q62," ")</f>
        <v xml:space="preserve"> </v>
      </c>
      <c r="O60" s="19" t="str">
        <f>IF(детализация!O62&gt;0,детализация!O62," ")</f>
        <v xml:space="preserve"> </v>
      </c>
      <c r="P60" s="19" t="str">
        <f>детализация!AA62</f>
        <v xml:space="preserve">    </v>
      </c>
      <c r="Q60" s="3" t="str">
        <f>детализация!CF62&amp;" "&amp;детализация!CG62&amp;" "&amp;детализация!R62&amp;" "&amp;детализация!S62&amp;" "&amp;детализация!T62&amp;" "&amp;детализация!U62</f>
        <v xml:space="preserve">       </v>
      </c>
      <c r="R60" s="85">
        <f>IF(детализация!Q62&gt;0,1,0)</f>
        <v>0</v>
      </c>
    </row>
    <row r="61" spans="1:18" ht="15">
      <c r="A61" s="117">
        <f t="shared" si="0"/>
        <v>0</v>
      </c>
      <c r="B61" s="120">
        <v>60</v>
      </c>
      <c r="C61" s="18" t="str">
        <f>IF(детализация!B63&gt;0,детализация!B63," ")</f>
        <v xml:space="preserve"> </v>
      </c>
      <c r="D61" s="2" t="str">
        <f ca="1">детализация!E63</f>
        <v xml:space="preserve"> </v>
      </c>
      <c r="E61" s="2" t="str">
        <f ca="1">детализация!F63</f>
        <v xml:space="preserve">  </v>
      </c>
      <c r="F61" s="3" t="str">
        <f ca="1">детализация!G63</f>
        <v xml:space="preserve">  </v>
      </c>
      <c r="G61" s="3" t="str">
        <f>IF(детализация!H63&gt;0,"","Не задана")</f>
        <v>Не задана</v>
      </c>
      <c r="H61" s="25" t="str">
        <f>IF(детализация!I63&gt;0,детализация!I63," ")</f>
        <v xml:space="preserve"> </v>
      </c>
      <c r="I61" s="3" t="str">
        <f ca="1">IF(детализация!J63&gt;0,OFFSET(исх.данные!$A$16,детализация!J63,4,1,1)," ")</f>
        <v xml:space="preserve"> </v>
      </c>
      <c r="J61" s="3" t="str">
        <f ca="1">IF(детализация!K63&gt;0,OFFSET(исх.данные!$A$16,детализация!K63,4,1,1)," ")</f>
        <v xml:space="preserve"> </v>
      </c>
      <c r="K61" s="25" t="str">
        <f>IF(детализация!L63&gt;0,детализация!L63," ")</f>
        <v xml:space="preserve"> </v>
      </c>
      <c r="L61" s="3" t="str">
        <f ca="1">IF(детализация!M63&gt;0,OFFSET(исх.данные!$A$16,детализация!M63,4,1,1)," ")</f>
        <v xml:space="preserve"> </v>
      </c>
      <c r="M61" s="3" t="str">
        <f ca="1">IF(детализация!N63&gt;0,OFFSET(исх.данные!$A$16,детализация!N63,4,1,1)," ")</f>
        <v xml:space="preserve"> </v>
      </c>
      <c r="N61" s="25" t="str">
        <f>IF(детализация!Q63&gt;0,детализация!Q63," ")</f>
        <v xml:space="preserve"> </v>
      </c>
      <c r="O61" s="19" t="str">
        <f>IF(детализация!O63&gt;0,детализация!O63," ")</f>
        <v xml:space="preserve"> </v>
      </c>
      <c r="P61" s="19" t="str">
        <f>детализация!AA63</f>
        <v xml:space="preserve">    </v>
      </c>
      <c r="Q61" s="3" t="str">
        <f>детализация!CF63&amp;" "&amp;детализация!CG63&amp;" "&amp;детализация!R63&amp;" "&amp;детализация!S63&amp;" "&amp;детализация!T63&amp;" "&amp;детализация!U63</f>
        <v xml:space="preserve">       </v>
      </c>
      <c r="R61" s="85">
        <f>IF(детализация!Q63&gt;0,1,0)</f>
        <v>0</v>
      </c>
    </row>
    <row r="62" spans="1:18" ht="15">
      <c r="A62" s="117">
        <f t="shared" si="0"/>
        <v>0</v>
      </c>
      <c r="B62" s="120">
        <v>61</v>
      </c>
      <c r="C62" s="18" t="str">
        <f>IF(детализация!B64&gt;0,детализация!B64," ")</f>
        <v xml:space="preserve"> </v>
      </c>
      <c r="D62" s="2" t="str">
        <f ca="1">детализация!E64</f>
        <v xml:space="preserve"> </v>
      </c>
      <c r="E62" s="2" t="str">
        <f ca="1">детализация!F64</f>
        <v xml:space="preserve">  </v>
      </c>
      <c r="F62" s="3" t="str">
        <f ca="1">детализация!G64</f>
        <v xml:space="preserve">  </v>
      </c>
      <c r="G62" s="3" t="str">
        <f>IF(детализация!H64&gt;0,"","Не задана")</f>
        <v>Не задана</v>
      </c>
      <c r="H62" s="25" t="str">
        <f>IF(детализация!I64&gt;0,детализация!I64," ")</f>
        <v xml:space="preserve"> </v>
      </c>
      <c r="I62" s="3" t="str">
        <f ca="1">IF(детализация!J64&gt;0,OFFSET(исх.данные!$A$16,детализация!J64,4,1,1)," ")</f>
        <v xml:space="preserve"> </v>
      </c>
      <c r="J62" s="3" t="str">
        <f ca="1">IF(детализация!K64&gt;0,OFFSET(исх.данные!$A$16,детализация!K64,4,1,1)," ")</f>
        <v xml:space="preserve"> </v>
      </c>
      <c r="K62" s="25" t="str">
        <f>IF(детализация!L64&gt;0,детализация!L64," ")</f>
        <v xml:space="preserve"> </v>
      </c>
      <c r="L62" s="3" t="str">
        <f ca="1">IF(детализация!M64&gt;0,OFFSET(исх.данные!$A$16,детализация!M64,4,1,1)," ")</f>
        <v xml:space="preserve"> </v>
      </c>
      <c r="M62" s="3" t="str">
        <f ca="1">IF(детализация!N64&gt;0,OFFSET(исх.данные!$A$16,детализация!N64,4,1,1)," ")</f>
        <v xml:space="preserve"> </v>
      </c>
      <c r="N62" s="25" t="str">
        <f>IF(детализация!Q64&gt;0,детализация!Q64," ")</f>
        <v xml:space="preserve"> </v>
      </c>
      <c r="O62" s="19" t="str">
        <f>IF(детализация!O64&gt;0,детализация!O64," ")</f>
        <v xml:space="preserve"> </v>
      </c>
      <c r="P62" s="19" t="str">
        <f>детализация!AA64</f>
        <v xml:space="preserve">    </v>
      </c>
      <c r="Q62" s="3" t="str">
        <f>детализация!CF64&amp;" "&amp;детализация!CG64&amp;" "&amp;детализация!R64&amp;" "&amp;детализация!S64&amp;" "&amp;детализация!T64&amp;" "&amp;детализация!U64</f>
        <v xml:space="preserve">       </v>
      </c>
      <c r="R62" s="85">
        <f>IF(детализация!Q64&gt;0,1,0)</f>
        <v>0</v>
      </c>
    </row>
    <row r="63" spans="1:18" ht="15">
      <c r="A63" s="117">
        <f t="shared" si="0"/>
        <v>0</v>
      </c>
      <c r="B63" s="120">
        <v>62</v>
      </c>
      <c r="C63" s="18" t="str">
        <f>IF(детализация!B65&gt;0,детализация!B65," ")</f>
        <v xml:space="preserve"> </v>
      </c>
      <c r="D63" s="2" t="str">
        <f ca="1">детализация!E65</f>
        <v xml:space="preserve"> </v>
      </c>
      <c r="E63" s="2" t="str">
        <f ca="1">детализация!F65</f>
        <v xml:space="preserve">  </v>
      </c>
      <c r="F63" s="3" t="str">
        <f ca="1">детализация!G65</f>
        <v xml:space="preserve">  </v>
      </c>
      <c r="G63" s="3" t="str">
        <f>IF(детализация!H65&gt;0,"","Не задана")</f>
        <v>Не задана</v>
      </c>
      <c r="H63" s="25" t="str">
        <f>IF(детализация!I65&gt;0,детализация!I65," ")</f>
        <v xml:space="preserve"> </v>
      </c>
      <c r="I63" s="3" t="str">
        <f ca="1">IF(детализация!J65&gt;0,OFFSET(исх.данные!$A$16,детализация!J65,4,1,1)," ")</f>
        <v xml:space="preserve"> </v>
      </c>
      <c r="J63" s="3" t="str">
        <f ca="1">IF(детализация!K65&gt;0,OFFSET(исх.данные!$A$16,детализация!K65,4,1,1)," ")</f>
        <v xml:space="preserve"> </v>
      </c>
      <c r="K63" s="25" t="str">
        <f>IF(детализация!L65&gt;0,детализация!L65," ")</f>
        <v xml:space="preserve"> </v>
      </c>
      <c r="L63" s="3" t="str">
        <f ca="1">IF(детализация!M65&gt;0,OFFSET(исх.данные!$A$16,детализация!M65,4,1,1)," ")</f>
        <v xml:space="preserve"> </v>
      </c>
      <c r="M63" s="3" t="str">
        <f ca="1">IF(детализация!N65&gt;0,OFFSET(исх.данные!$A$16,детализация!N65,4,1,1)," ")</f>
        <v xml:space="preserve"> </v>
      </c>
      <c r="N63" s="25" t="str">
        <f>IF(детализация!Q65&gt;0,детализация!Q65," ")</f>
        <v xml:space="preserve"> </v>
      </c>
      <c r="O63" s="19" t="str">
        <f>IF(детализация!O65&gt;0,детализация!O65," ")</f>
        <v xml:space="preserve"> </v>
      </c>
      <c r="P63" s="19" t="str">
        <f>детализация!AA65</f>
        <v xml:space="preserve">    </v>
      </c>
      <c r="Q63" s="3" t="str">
        <f>детализация!CF65&amp;" "&amp;детализация!CG65&amp;" "&amp;детализация!R65&amp;" "&amp;детализация!S65&amp;" "&amp;детализация!T65&amp;" "&amp;детализация!U65</f>
        <v xml:space="preserve">       </v>
      </c>
      <c r="R63" s="85">
        <f>IF(детализация!Q65&gt;0,1,0)</f>
        <v>0</v>
      </c>
    </row>
    <row r="64" spans="1:18" ht="15">
      <c r="A64" s="117">
        <f t="shared" si="0"/>
        <v>0</v>
      </c>
      <c r="B64" s="120">
        <v>63</v>
      </c>
      <c r="C64" s="18" t="str">
        <f>IF(детализация!B66&gt;0,детализация!B66," ")</f>
        <v xml:space="preserve"> </v>
      </c>
      <c r="D64" s="2" t="str">
        <f ca="1">детализация!E66</f>
        <v xml:space="preserve"> </v>
      </c>
      <c r="E64" s="2" t="str">
        <f ca="1">детализация!F66</f>
        <v xml:space="preserve">  </v>
      </c>
      <c r="F64" s="3" t="str">
        <f ca="1">детализация!G66</f>
        <v xml:space="preserve">  </v>
      </c>
      <c r="G64" s="3" t="str">
        <f>IF(детализация!H66&gt;0,"","Не задана")</f>
        <v>Не задана</v>
      </c>
      <c r="H64" s="25" t="str">
        <f>IF(детализация!I66&gt;0,детализация!I66," ")</f>
        <v xml:space="preserve"> </v>
      </c>
      <c r="I64" s="3" t="str">
        <f ca="1">IF(детализация!J66&gt;0,OFFSET(исх.данные!$A$16,детализация!J66,4,1,1)," ")</f>
        <v xml:space="preserve"> </v>
      </c>
      <c r="J64" s="3" t="str">
        <f ca="1">IF(детализация!K66&gt;0,OFFSET(исх.данные!$A$16,детализация!K66,4,1,1)," ")</f>
        <v xml:space="preserve"> </v>
      </c>
      <c r="K64" s="25" t="str">
        <f>IF(детализация!L66&gt;0,детализация!L66," ")</f>
        <v xml:space="preserve"> </v>
      </c>
      <c r="L64" s="3" t="str">
        <f ca="1">IF(детализация!M66&gt;0,OFFSET(исх.данные!$A$16,детализация!M66,4,1,1)," ")</f>
        <v xml:space="preserve"> </v>
      </c>
      <c r="M64" s="3" t="str">
        <f ca="1">IF(детализация!N66&gt;0,OFFSET(исх.данные!$A$16,детализация!N66,4,1,1)," ")</f>
        <v xml:space="preserve"> </v>
      </c>
      <c r="N64" s="25" t="str">
        <f>IF(детализация!Q66&gt;0,детализация!Q66," ")</f>
        <v xml:space="preserve"> </v>
      </c>
      <c r="O64" s="19" t="str">
        <f>IF(детализация!O66&gt;0,детализация!O66," ")</f>
        <v xml:space="preserve"> </v>
      </c>
      <c r="P64" s="19" t="str">
        <f>детализация!AA66</f>
        <v xml:space="preserve">    </v>
      </c>
      <c r="Q64" s="3" t="str">
        <f>детализация!CF66&amp;" "&amp;детализация!CG66&amp;" "&amp;детализация!R66&amp;" "&amp;детализация!S66&amp;" "&amp;детализация!T66&amp;" "&amp;детализация!U66</f>
        <v xml:space="preserve">       </v>
      </c>
      <c r="R64" s="85">
        <f>IF(детализация!Q66&gt;0,1,0)</f>
        <v>0</v>
      </c>
    </row>
    <row r="65" spans="1:18" ht="15">
      <c r="A65" s="117">
        <f t="shared" si="0"/>
        <v>0</v>
      </c>
      <c r="B65" s="120">
        <v>64</v>
      </c>
      <c r="C65" s="18" t="str">
        <f>IF(детализация!B67&gt;0,детализация!B67," ")</f>
        <v xml:space="preserve"> </v>
      </c>
      <c r="D65" s="2" t="str">
        <f ca="1">детализация!E67</f>
        <v xml:space="preserve"> </v>
      </c>
      <c r="E65" s="2" t="str">
        <f ca="1">детализация!F67</f>
        <v xml:space="preserve">  </v>
      </c>
      <c r="F65" s="3" t="str">
        <f ca="1">детализация!G67</f>
        <v xml:space="preserve">  </v>
      </c>
      <c r="G65" s="3" t="str">
        <f>IF(детализация!H67&gt;0,"","Не задана")</f>
        <v>Не задана</v>
      </c>
      <c r="H65" s="25" t="str">
        <f>IF(детализация!I67&gt;0,детализация!I67," ")</f>
        <v xml:space="preserve"> </v>
      </c>
      <c r="I65" s="3" t="str">
        <f ca="1">IF(детализация!J67&gt;0,OFFSET(исх.данные!$A$16,детализация!J67,4,1,1)," ")</f>
        <v xml:space="preserve"> </v>
      </c>
      <c r="J65" s="3" t="str">
        <f ca="1">IF(детализация!K67&gt;0,OFFSET(исх.данные!$A$16,детализация!K67,4,1,1)," ")</f>
        <v xml:space="preserve"> </v>
      </c>
      <c r="K65" s="25" t="str">
        <f>IF(детализация!L67&gt;0,детализация!L67," ")</f>
        <v xml:space="preserve"> </v>
      </c>
      <c r="L65" s="3" t="str">
        <f ca="1">IF(детализация!M67&gt;0,OFFSET(исх.данные!$A$16,детализация!M67,4,1,1)," ")</f>
        <v xml:space="preserve"> </v>
      </c>
      <c r="M65" s="3" t="str">
        <f ca="1">IF(детализация!N67&gt;0,OFFSET(исх.данные!$A$16,детализация!N67,4,1,1)," ")</f>
        <v xml:space="preserve"> </v>
      </c>
      <c r="N65" s="25" t="str">
        <f>IF(детализация!Q67&gt;0,детализация!Q67," ")</f>
        <v xml:space="preserve"> </v>
      </c>
      <c r="O65" s="19" t="str">
        <f>IF(детализация!O67&gt;0,детализация!O67," ")</f>
        <v xml:space="preserve"> </v>
      </c>
      <c r="P65" s="19" t="str">
        <f>детализация!AA67</f>
        <v xml:space="preserve">    </v>
      </c>
      <c r="Q65" s="3" t="str">
        <f>детализация!CF67&amp;" "&amp;детализация!CG67&amp;" "&amp;детализация!R67&amp;" "&amp;детализация!S67&amp;" "&amp;детализация!T67&amp;" "&amp;детализация!U67</f>
        <v xml:space="preserve">       </v>
      </c>
      <c r="R65" s="85">
        <f>IF(детализация!Q67&gt;0,1,0)</f>
        <v>0</v>
      </c>
    </row>
    <row r="66" spans="1:18" ht="15">
      <c r="A66" s="117">
        <f t="shared" si="0"/>
        <v>0</v>
      </c>
      <c r="B66" s="120">
        <v>65</v>
      </c>
      <c r="C66" s="18" t="str">
        <f>IF(детализация!B68&gt;0,детализация!B68," ")</f>
        <v xml:space="preserve"> </v>
      </c>
      <c r="D66" s="2" t="str">
        <f ca="1">детализация!E68</f>
        <v xml:space="preserve"> </v>
      </c>
      <c r="E66" s="2" t="str">
        <f ca="1">детализация!F68</f>
        <v xml:space="preserve">  </v>
      </c>
      <c r="F66" s="3" t="str">
        <f ca="1">детализация!G68</f>
        <v xml:space="preserve">  </v>
      </c>
      <c r="G66" s="3" t="str">
        <f>IF(детализация!H68&gt;0,"","Не задана")</f>
        <v>Не задана</v>
      </c>
      <c r="H66" s="25" t="str">
        <f>IF(детализация!I68&gt;0,детализация!I68," ")</f>
        <v xml:space="preserve"> </v>
      </c>
      <c r="I66" s="3" t="str">
        <f ca="1">IF(детализация!J68&gt;0,OFFSET(исх.данные!$A$16,детализация!J68,4,1,1)," ")</f>
        <v xml:space="preserve"> </v>
      </c>
      <c r="J66" s="3" t="str">
        <f ca="1">IF(детализация!K68&gt;0,OFFSET(исх.данные!$A$16,детализация!K68,4,1,1)," ")</f>
        <v xml:space="preserve"> </v>
      </c>
      <c r="K66" s="25" t="str">
        <f>IF(детализация!L68&gt;0,детализация!L68," ")</f>
        <v xml:space="preserve"> </v>
      </c>
      <c r="L66" s="3" t="str">
        <f ca="1">IF(детализация!M68&gt;0,OFFSET(исх.данные!$A$16,детализация!M68,4,1,1)," ")</f>
        <v xml:space="preserve"> </v>
      </c>
      <c r="M66" s="3" t="str">
        <f ca="1">IF(детализация!N68&gt;0,OFFSET(исх.данные!$A$16,детализация!N68,4,1,1)," ")</f>
        <v xml:space="preserve"> </v>
      </c>
      <c r="N66" s="25" t="str">
        <f>IF(детализация!Q68&gt;0,детализация!Q68," ")</f>
        <v xml:space="preserve"> </v>
      </c>
      <c r="O66" s="19" t="str">
        <f>IF(детализация!O68&gt;0,детализация!O68," ")</f>
        <v xml:space="preserve"> </v>
      </c>
      <c r="P66" s="19" t="str">
        <f>детализация!AA68</f>
        <v xml:space="preserve">    </v>
      </c>
      <c r="Q66" s="3" t="str">
        <f>детализация!CF68&amp;" "&amp;детализация!CG68&amp;" "&amp;детализация!R68&amp;" "&amp;детализация!S68&amp;" "&amp;детализация!T68&amp;" "&amp;детализация!U68</f>
        <v xml:space="preserve">       </v>
      </c>
      <c r="R66" s="85">
        <f>IF(детализация!Q68&gt;0,1,0)</f>
        <v>0</v>
      </c>
    </row>
    <row r="67" spans="1:18" ht="15">
      <c r="A67" s="117">
        <f t="shared" si="0"/>
        <v>0</v>
      </c>
      <c r="B67" s="120">
        <v>66</v>
      </c>
      <c r="C67" s="18" t="str">
        <f>IF(детализация!B69&gt;0,детализация!B69," ")</f>
        <v xml:space="preserve"> </v>
      </c>
      <c r="D67" s="2" t="str">
        <f ca="1">детализация!E69</f>
        <v xml:space="preserve"> </v>
      </c>
      <c r="E67" s="2" t="str">
        <f ca="1">детализация!F69</f>
        <v xml:space="preserve">  </v>
      </c>
      <c r="F67" s="3" t="str">
        <f ca="1">детализация!G69</f>
        <v xml:space="preserve">  </v>
      </c>
      <c r="G67" s="3" t="str">
        <f>IF(детализация!H69&gt;0,"","Не задана")</f>
        <v>Не задана</v>
      </c>
      <c r="H67" s="25" t="str">
        <f>IF(детализация!I69&gt;0,детализация!I69," ")</f>
        <v xml:space="preserve"> </v>
      </c>
      <c r="I67" s="3" t="str">
        <f ca="1">IF(детализация!J69&gt;0,OFFSET(исх.данные!$A$16,детализация!J69,4,1,1)," ")</f>
        <v xml:space="preserve"> </v>
      </c>
      <c r="J67" s="3" t="str">
        <f ca="1">IF(детализация!K69&gt;0,OFFSET(исх.данные!$A$16,детализация!K69,4,1,1)," ")</f>
        <v xml:space="preserve"> </v>
      </c>
      <c r="K67" s="25" t="str">
        <f>IF(детализация!L69&gt;0,детализация!L69," ")</f>
        <v xml:space="preserve"> </v>
      </c>
      <c r="L67" s="3" t="str">
        <f ca="1">IF(детализация!M69&gt;0,OFFSET(исх.данные!$A$16,детализация!M69,4,1,1)," ")</f>
        <v xml:space="preserve"> </v>
      </c>
      <c r="M67" s="3" t="str">
        <f ca="1">IF(детализация!N69&gt;0,OFFSET(исх.данные!$A$16,детализация!N69,4,1,1)," ")</f>
        <v xml:space="preserve"> </v>
      </c>
      <c r="N67" s="25" t="str">
        <f>IF(детализация!Q69&gt;0,детализация!Q69," ")</f>
        <v xml:space="preserve"> </v>
      </c>
      <c r="O67" s="19" t="str">
        <f>IF(детализация!O69&gt;0,детализация!O69," ")</f>
        <v xml:space="preserve"> </v>
      </c>
      <c r="P67" s="19" t="str">
        <f>детализация!AA69</f>
        <v xml:space="preserve">    </v>
      </c>
      <c r="Q67" s="3" t="str">
        <f>детализация!CF69&amp;" "&amp;детализация!CG69&amp;" "&amp;детализация!R69&amp;" "&amp;детализация!S69&amp;" "&amp;детализация!T69&amp;" "&amp;детализация!U69</f>
        <v xml:space="preserve">       </v>
      </c>
      <c r="R67" s="85">
        <f>IF(детализация!Q69&gt;0,1,0)</f>
        <v>0</v>
      </c>
    </row>
    <row r="68" spans="1:18" ht="15">
      <c r="A68" s="117">
        <f t="shared" ref="A68:A131" si="1">A67</f>
        <v>0</v>
      </c>
      <c r="B68" s="120">
        <v>67</v>
      </c>
      <c r="C68" s="18" t="str">
        <f>IF(детализация!B70&gt;0,детализация!B70," ")</f>
        <v xml:space="preserve"> </v>
      </c>
      <c r="D68" s="2" t="str">
        <f ca="1">детализация!E70</f>
        <v xml:space="preserve"> </v>
      </c>
      <c r="E68" s="2" t="str">
        <f ca="1">детализация!F70</f>
        <v xml:space="preserve">  </v>
      </c>
      <c r="F68" s="3" t="str">
        <f ca="1">детализация!G70</f>
        <v xml:space="preserve">  </v>
      </c>
      <c r="G68" s="3" t="str">
        <f>IF(детализация!H70&gt;0,"","Не задана")</f>
        <v>Не задана</v>
      </c>
      <c r="H68" s="25" t="str">
        <f>IF(детализация!I70&gt;0,детализация!I70," ")</f>
        <v xml:space="preserve"> </v>
      </c>
      <c r="I68" s="3" t="str">
        <f ca="1">IF(детализация!J70&gt;0,OFFSET(исх.данные!$A$16,детализация!J70,4,1,1)," ")</f>
        <v xml:space="preserve"> </v>
      </c>
      <c r="J68" s="3" t="str">
        <f ca="1">IF(детализация!K70&gt;0,OFFSET(исх.данные!$A$16,детализация!K70,4,1,1)," ")</f>
        <v xml:space="preserve"> </v>
      </c>
      <c r="K68" s="25" t="str">
        <f>IF(детализация!L70&gt;0,детализация!L70," ")</f>
        <v xml:space="preserve"> </v>
      </c>
      <c r="L68" s="3" t="str">
        <f ca="1">IF(детализация!M70&gt;0,OFFSET(исх.данные!$A$16,детализация!M70,4,1,1)," ")</f>
        <v xml:space="preserve"> </v>
      </c>
      <c r="M68" s="3" t="str">
        <f ca="1">IF(детализация!N70&gt;0,OFFSET(исх.данные!$A$16,детализация!N70,4,1,1)," ")</f>
        <v xml:space="preserve"> </v>
      </c>
      <c r="N68" s="25" t="str">
        <f>IF(детализация!Q70&gt;0,детализация!Q70," ")</f>
        <v xml:space="preserve"> </v>
      </c>
      <c r="O68" s="19" t="str">
        <f>IF(детализация!O70&gt;0,детализация!O70," ")</f>
        <v xml:space="preserve"> </v>
      </c>
      <c r="P68" s="19" t="str">
        <f>детализация!AA70</f>
        <v xml:space="preserve">    </v>
      </c>
      <c r="Q68" s="3" t="str">
        <f>детализация!CF70&amp;" "&amp;детализация!CG70&amp;" "&amp;детализация!R70&amp;" "&amp;детализация!S70&amp;" "&amp;детализация!T70&amp;" "&amp;детализация!U70</f>
        <v xml:space="preserve">       </v>
      </c>
      <c r="R68" s="85">
        <f>IF(детализация!Q70&gt;0,1,0)</f>
        <v>0</v>
      </c>
    </row>
    <row r="69" spans="1:18" ht="15">
      <c r="A69" s="117">
        <f t="shared" si="1"/>
        <v>0</v>
      </c>
      <c r="B69" s="120">
        <v>68</v>
      </c>
      <c r="C69" s="18" t="str">
        <f>IF(детализация!B71&gt;0,детализация!B71," ")</f>
        <v xml:space="preserve"> </v>
      </c>
      <c r="D69" s="2" t="str">
        <f ca="1">детализация!E71</f>
        <v xml:space="preserve"> </v>
      </c>
      <c r="E69" s="2" t="str">
        <f ca="1">детализация!F71</f>
        <v xml:space="preserve">  </v>
      </c>
      <c r="F69" s="3" t="str">
        <f ca="1">детализация!G71</f>
        <v xml:space="preserve">  </v>
      </c>
      <c r="G69" s="3" t="str">
        <f>IF(детализация!H71&gt;0,"","Не задана")</f>
        <v>Не задана</v>
      </c>
      <c r="H69" s="25" t="str">
        <f>IF(детализация!I71&gt;0,детализация!I71," ")</f>
        <v xml:space="preserve"> </v>
      </c>
      <c r="I69" s="3" t="str">
        <f ca="1">IF(детализация!J71&gt;0,OFFSET(исх.данные!$A$16,детализация!J71,4,1,1)," ")</f>
        <v xml:space="preserve"> </v>
      </c>
      <c r="J69" s="3" t="str">
        <f ca="1">IF(детализация!K71&gt;0,OFFSET(исх.данные!$A$16,детализация!K71,4,1,1)," ")</f>
        <v xml:space="preserve"> </v>
      </c>
      <c r="K69" s="25" t="str">
        <f>IF(детализация!L71&gt;0,детализация!L71," ")</f>
        <v xml:space="preserve"> </v>
      </c>
      <c r="L69" s="3" t="str">
        <f ca="1">IF(детализация!M71&gt;0,OFFSET(исх.данные!$A$16,детализация!M71,4,1,1)," ")</f>
        <v xml:space="preserve"> </v>
      </c>
      <c r="M69" s="3" t="str">
        <f ca="1">IF(детализация!N71&gt;0,OFFSET(исх.данные!$A$16,детализация!N71,4,1,1)," ")</f>
        <v xml:space="preserve"> </v>
      </c>
      <c r="N69" s="25" t="str">
        <f>IF(детализация!Q71&gt;0,детализация!Q71," ")</f>
        <v xml:space="preserve"> </v>
      </c>
      <c r="O69" s="19" t="str">
        <f>IF(детализация!O71&gt;0,детализация!O71," ")</f>
        <v xml:space="preserve"> </v>
      </c>
      <c r="P69" s="19" t="str">
        <f>детализация!AA71</f>
        <v xml:space="preserve">    </v>
      </c>
      <c r="Q69" s="3" t="str">
        <f>детализация!CF71&amp;" "&amp;детализация!CG71&amp;" "&amp;детализация!R71&amp;" "&amp;детализация!S71&amp;" "&amp;детализация!T71&amp;" "&amp;детализация!U71</f>
        <v xml:space="preserve">       </v>
      </c>
      <c r="R69" s="85">
        <f>IF(детализация!Q71&gt;0,1,0)</f>
        <v>0</v>
      </c>
    </row>
    <row r="70" spans="1:18" ht="15">
      <c r="A70" s="117">
        <f t="shared" si="1"/>
        <v>0</v>
      </c>
      <c r="B70" s="120">
        <v>69</v>
      </c>
      <c r="C70" s="18" t="str">
        <f>IF(детализация!B72&gt;0,детализация!B72," ")</f>
        <v xml:space="preserve"> </v>
      </c>
      <c r="D70" s="2" t="str">
        <f ca="1">детализация!E72</f>
        <v xml:space="preserve"> </v>
      </c>
      <c r="E70" s="2" t="str">
        <f ca="1">детализация!F72</f>
        <v xml:space="preserve">  </v>
      </c>
      <c r="F70" s="3" t="str">
        <f ca="1">детализация!G72</f>
        <v xml:space="preserve">  </v>
      </c>
      <c r="G70" s="3" t="str">
        <f>IF(детализация!H72&gt;0,"","Не задана")</f>
        <v>Не задана</v>
      </c>
      <c r="H70" s="25" t="str">
        <f>IF(детализация!I72&gt;0,детализация!I72," ")</f>
        <v xml:space="preserve"> </v>
      </c>
      <c r="I70" s="3" t="str">
        <f ca="1">IF(детализация!J72&gt;0,OFFSET(исх.данные!$A$16,детализация!J72,4,1,1)," ")</f>
        <v xml:space="preserve"> </v>
      </c>
      <c r="J70" s="3" t="str">
        <f ca="1">IF(детализация!K72&gt;0,OFFSET(исх.данные!$A$16,детализация!K72,4,1,1)," ")</f>
        <v xml:space="preserve"> </v>
      </c>
      <c r="K70" s="25" t="str">
        <f>IF(детализация!L72&gt;0,детализация!L72," ")</f>
        <v xml:space="preserve"> </v>
      </c>
      <c r="L70" s="3" t="str">
        <f ca="1">IF(детализация!M72&gt;0,OFFSET(исх.данные!$A$16,детализация!M72,4,1,1)," ")</f>
        <v xml:space="preserve"> </v>
      </c>
      <c r="M70" s="3" t="str">
        <f ca="1">IF(детализация!N72&gt;0,OFFSET(исх.данные!$A$16,детализация!N72,4,1,1)," ")</f>
        <v xml:space="preserve"> </v>
      </c>
      <c r="N70" s="25" t="str">
        <f>IF(детализация!Q72&gt;0,детализация!Q72," ")</f>
        <v xml:space="preserve"> </v>
      </c>
      <c r="O70" s="19" t="str">
        <f>IF(детализация!O72&gt;0,детализация!O72," ")</f>
        <v xml:space="preserve"> </v>
      </c>
      <c r="P70" s="19" t="str">
        <f>детализация!AA72</f>
        <v xml:space="preserve">    </v>
      </c>
      <c r="Q70" s="3" t="str">
        <f>детализация!CF72&amp;" "&amp;детализация!CG72&amp;" "&amp;детализация!R72&amp;" "&amp;детализация!S72&amp;" "&amp;детализация!T72&amp;" "&amp;детализация!U72</f>
        <v xml:space="preserve">       </v>
      </c>
      <c r="R70" s="85">
        <f>IF(детализация!Q72&gt;0,1,0)</f>
        <v>0</v>
      </c>
    </row>
    <row r="71" spans="1:18" ht="15">
      <c r="A71" s="117">
        <f t="shared" si="1"/>
        <v>0</v>
      </c>
      <c r="B71" s="120">
        <v>70</v>
      </c>
      <c r="C71" s="18" t="str">
        <f>IF(детализация!B73&gt;0,детализация!B73," ")</f>
        <v xml:space="preserve"> </v>
      </c>
      <c r="D71" s="2" t="str">
        <f ca="1">детализация!E73</f>
        <v xml:space="preserve"> </v>
      </c>
      <c r="E71" s="2" t="str">
        <f ca="1">детализация!F73</f>
        <v xml:space="preserve">  </v>
      </c>
      <c r="F71" s="3" t="str">
        <f ca="1">детализация!G73</f>
        <v xml:space="preserve">  </v>
      </c>
      <c r="G71" s="3" t="str">
        <f>IF(детализация!H73&gt;0,"","Не задана")</f>
        <v>Не задана</v>
      </c>
      <c r="H71" s="25" t="str">
        <f>IF(детализация!I73&gt;0,детализация!I73," ")</f>
        <v xml:space="preserve"> </v>
      </c>
      <c r="I71" s="3" t="str">
        <f ca="1">IF(детализация!J73&gt;0,OFFSET(исх.данные!$A$16,детализация!J73,4,1,1)," ")</f>
        <v xml:space="preserve"> </v>
      </c>
      <c r="J71" s="3" t="str">
        <f ca="1">IF(детализация!K73&gt;0,OFFSET(исх.данные!$A$16,детализация!K73,4,1,1)," ")</f>
        <v xml:space="preserve"> </v>
      </c>
      <c r="K71" s="25" t="str">
        <f>IF(детализация!L73&gt;0,детализация!L73," ")</f>
        <v xml:space="preserve"> </v>
      </c>
      <c r="L71" s="3" t="str">
        <f ca="1">IF(детализация!M73&gt;0,OFFSET(исх.данные!$A$16,детализация!M73,4,1,1)," ")</f>
        <v xml:space="preserve"> </v>
      </c>
      <c r="M71" s="3" t="str">
        <f ca="1">IF(детализация!N73&gt;0,OFFSET(исх.данные!$A$16,детализация!N73,4,1,1)," ")</f>
        <v xml:space="preserve"> </v>
      </c>
      <c r="N71" s="25" t="str">
        <f>IF(детализация!Q73&gt;0,детализация!Q73," ")</f>
        <v xml:space="preserve"> </v>
      </c>
      <c r="O71" s="19" t="str">
        <f>IF(детализация!O73&gt;0,детализация!O73," ")</f>
        <v xml:space="preserve"> </v>
      </c>
      <c r="P71" s="19" t="str">
        <f>детализация!AA73</f>
        <v xml:space="preserve">    </v>
      </c>
      <c r="Q71" s="3" t="str">
        <f>детализация!CF73&amp;" "&amp;детализация!CG73&amp;" "&amp;детализация!R73&amp;" "&amp;детализация!S73&amp;" "&amp;детализация!T73&amp;" "&amp;детализация!U73</f>
        <v xml:space="preserve">       </v>
      </c>
      <c r="R71" s="85">
        <f>IF(детализация!Q73&gt;0,1,0)</f>
        <v>0</v>
      </c>
    </row>
    <row r="72" spans="1:18" ht="15">
      <c r="A72" s="117">
        <f t="shared" si="1"/>
        <v>0</v>
      </c>
      <c r="B72" s="120">
        <v>71</v>
      </c>
      <c r="C72" s="18" t="str">
        <f>IF(детализация!B74&gt;0,детализация!B74," ")</f>
        <v xml:space="preserve"> </v>
      </c>
      <c r="D72" s="2" t="str">
        <f ca="1">детализация!E74</f>
        <v xml:space="preserve"> </v>
      </c>
      <c r="E72" s="2" t="str">
        <f ca="1">детализация!F74</f>
        <v xml:space="preserve">  </v>
      </c>
      <c r="F72" s="3" t="str">
        <f ca="1">детализация!G74</f>
        <v xml:space="preserve">  </v>
      </c>
      <c r="G72" s="3" t="str">
        <f>IF(детализация!H74&gt;0,"","Не задана")</f>
        <v>Не задана</v>
      </c>
      <c r="H72" s="25" t="str">
        <f>IF(детализация!I74&gt;0,детализация!I74," ")</f>
        <v xml:space="preserve"> </v>
      </c>
      <c r="I72" s="3" t="str">
        <f ca="1">IF(детализация!J74&gt;0,OFFSET(исх.данные!$A$16,детализация!J74,4,1,1)," ")</f>
        <v xml:space="preserve"> </v>
      </c>
      <c r="J72" s="3" t="str">
        <f ca="1">IF(детализация!K74&gt;0,OFFSET(исх.данные!$A$16,детализация!K74,4,1,1)," ")</f>
        <v xml:space="preserve"> </v>
      </c>
      <c r="K72" s="25" t="str">
        <f>IF(детализация!L74&gt;0,детализация!L74," ")</f>
        <v xml:space="preserve"> </v>
      </c>
      <c r="L72" s="3" t="str">
        <f ca="1">IF(детализация!M74&gt;0,OFFSET(исх.данные!$A$16,детализация!M74,4,1,1)," ")</f>
        <v xml:space="preserve"> </v>
      </c>
      <c r="M72" s="3" t="str">
        <f ca="1">IF(детализация!N74&gt;0,OFFSET(исх.данные!$A$16,детализация!N74,4,1,1)," ")</f>
        <v xml:space="preserve"> </v>
      </c>
      <c r="N72" s="25" t="str">
        <f>IF(детализация!Q74&gt;0,детализация!Q74," ")</f>
        <v xml:space="preserve"> </v>
      </c>
      <c r="O72" s="19" t="str">
        <f>IF(детализация!O74&gt;0,детализация!O74," ")</f>
        <v xml:space="preserve"> </v>
      </c>
      <c r="P72" s="19" t="str">
        <f>детализация!AA74</f>
        <v xml:space="preserve">    </v>
      </c>
      <c r="Q72" s="3" t="str">
        <f>детализация!CF74&amp;" "&amp;детализация!CG74&amp;" "&amp;детализация!R74&amp;" "&amp;детализация!S74&amp;" "&amp;детализация!T74&amp;" "&amp;детализация!U74</f>
        <v xml:space="preserve">       </v>
      </c>
      <c r="R72" s="85">
        <f>IF(детализация!Q74&gt;0,1,0)</f>
        <v>0</v>
      </c>
    </row>
    <row r="73" spans="1:18" ht="15">
      <c r="A73" s="117">
        <f t="shared" si="1"/>
        <v>0</v>
      </c>
      <c r="B73" s="120">
        <v>72</v>
      </c>
      <c r="C73" s="18" t="str">
        <f>IF(детализация!B75&gt;0,детализация!B75," ")</f>
        <v xml:space="preserve"> </v>
      </c>
      <c r="D73" s="2" t="str">
        <f ca="1">детализация!E75</f>
        <v xml:space="preserve"> </v>
      </c>
      <c r="E73" s="2" t="str">
        <f ca="1">детализация!F75</f>
        <v xml:space="preserve">  </v>
      </c>
      <c r="F73" s="3" t="str">
        <f ca="1">детализация!G75</f>
        <v xml:space="preserve">  </v>
      </c>
      <c r="G73" s="3" t="str">
        <f>IF(детализация!H75&gt;0,"","Не задана")</f>
        <v>Не задана</v>
      </c>
      <c r="H73" s="25" t="str">
        <f>IF(детализация!I75&gt;0,детализация!I75," ")</f>
        <v xml:space="preserve"> </v>
      </c>
      <c r="I73" s="3" t="str">
        <f ca="1">IF(детализация!J75&gt;0,OFFSET(исх.данные!$A$16,детализация!J75,4,1,1)," ")</f>
        <v xml:space="preserve"> </v>
      </c>
      <c r="J73" s="3" t="str">
        <f ca="1">IF(детализация!K75&gt;0,OFFSET(исх.данные!$A$16,детализация!K75,4,1,1)," ")</f>
        <v xml:space="preserve"> </v>
      </c>
      <c r="K73" s="25" t="str">
        <f>IF(детализация!L75&gt;0,детализация!L75," ")</f>
        <v xml:space="preserve"> </v>
      </c>
      <c r="L73" s="3" t="str">
        <f ca="1">IF(детализация!M75&gt;0,OFFSET(исх.данные!$A$16,детализация!M75,4,1,1)," ")</f>
        <v xml:space="preserve"> </v>
      </c>
      <c r="M73" s="3" t="str">
        <f ca="1">IF(детализация!N75&gt;0,OFFSET(исх.данные!$A$16,детализация!N75,4,1,1)," ")</f>
        <v xml:space="preserve"> </v>
      </c>
      <c r="N73" s="25" t="str">
        <f>IF(детализация!Q75&gt;0,детализация!Q75," ")</f>
        <v xml:space="preserve"> </v>
      </c>
      <c r="O73" s="19" t="str">
        <f>IF(детализация!O75&gt;0,детализация!O75," ")</f>
        <v xml:space="preserve"> </v>
      </c>
      <c r="P73" s="19" t="str">
        <f>детализация!AA75</f>
        <v xml:space="preserve">    </v>
      </c>
      <c r="Q73" s="3" t="str">
        <f>детализация!CF75&amp;" "&amp;детализация!CG75&amp;" "&amp;детализация!R75&amp;" "&amp;детализация!S75&amp;" "&amp;детализация!T75&amp;" "&amp;детализация!U75</f>
        <v xml:space="preserve">       </v>
      </c>
      <c r="R73" s="85">
        <f>IF(детализация!Q75&gt;0,1,0)</f>
        <v>0</v>
      </c>
    </row>
    <row r="74" spans="1:18" ht="15">
      <c r="A74" s="117">
        <f t="shared" si="1"/>
        <v>0</v>
      </c>
      <c r="B74" s="120">
        <v>73</v>
      </c>
      <c r="C74" s="18" t="str">
        <f>IF(детализация!B76&gt;0,детализация!B76," ")</f>
        <v xml:space="preserve"> </v>
      </c>
      <c r="D74" s="2" t="str">
        <f ca="1">детализация!E76</f>
        <v xml:space="preserve"> </v>
      </c>
      <c r="E74" s="2" t="str">
        <f ca="1">детализация!F76</f>
        <v xml:space="preserve">  </v>
      </c>
      <c r="F74" s="3" t="str">
        <f ca="1">детализация!G76</f>
        <v xml:space="preserve">  </v>
      </c>
      <c r="G74" s="3" t="str">
        <f>IF(детализация!H76&gt;0,"","Не задана")</f>
        <v>Не задана</v>
      </c>
      <c r="H74" s="25" t="str">
        <f>IF(детализация!I76&gt;0,детализация!I76," ")</f>
        <v xml:space="preserve"> </v>
      </c>
      <c r="I74" s="3" t="str">
        <f ca="1">IF(детализация!J76&gt;0,OFFSET(исх.данные!$A$16,детализация!J76,4,1,1)," ")</f>
        <v xml:space="preserve"> </v>
      </c>
      <c r="J74" s="3" t="str">
        <f ca="1">IF(детализация!K76&gt;0,OFFSET(исх.данные!$A$16,детализация!K76,4,1,1)," ")</f>
        <v xml:space="preserve"> </v>
      </c>
      <c r="K74" s="25" t="str">
        <f>IF(детализация!L76&gt;0,детализация!L76," ")</f>
        <v xml:space="preserve"> </v>
      </c>
      <c r="L74" s="3" t="str">
        <f ca="1">IF(детализация!M76&gt;0,OFFSET(исх.данные!$A$16,детализация!M76,4,1,1)," ")</f>
        <v xml:space="preserve"> </v>
      </c>
      <c r="M74" s="3" t="str">
        <f ca="1">IF(детализация!N76&gt;0,OFFSET(исх.данные!$A$16,детализация!N76,4,1,1)," ")</f>
        <v xml:space="preserve"> </v>
      </c>
      <c r="N74" s="25" t="str">
        <f>IF(детализация!Q76&gt;0,детализация!Q76," ")</f>
        <v xml:space="preserve"> </v>
      </c>
      <c r="O74" s="19" t="str">
        <f>IF(детализация!O76&gt;0,детализация!O76," ")</f>
        <v xml:space="preserve"> </v>
      </c>
      <c r="P74" s="19" t="str">
        <f>детализация!AA76</f>
        <v xml:space="preserve">    </v>
      </c>
      <c r="Q74" s="3" t="str">
        <f>детализация!CF76&amp;" "&amp;детализация!CG76&amp;" "&amp;детализация!R76&amp;" "&amp;детализация!S76&amp;" "&amp;детализация!T76&amp;" "&amp;детализация!U76</f>
        <v xml:space="preserve">       </v>
      </c>
      <c r="R74" s="85">
        <f>IF(детализация!Q76&gt;0,1,0)</f>
        <v>0</v>
      </c>
    </row>
    <row r="75" spans="1:18" ht="15">
      <c r="A75" s="117">
        <f t="shared" si="1"/>
        <v>0</v>
      </c>
      <c r="B75" s="120">
        <v>74</v>
      </c>
      <c r="C75" s="18" t="str">
        <f>IF(детализация!B77&gt;0,детализация!B77," ")</f>
        <v xml:space="preserve"> </v>
      </c>
      <c r="D75" s="2" t="str">
        <f ca="1">детализация!E77</f>
        <v xml:space="preserve"> </v>
      </c>
      <c r="E75" s="2" t="str">
        <f ca="1">детализация!F77</f>
        <v xml:space="preserve">  </v>
      </c>
      <c r="F75" s="3" t="str">
        <f ca="1">детализация!G77</f>
        <v xml:space="preserve">  </v>
      </c>
      <c r="G75" s="3" t="str">
        <f>IF(детализация!H77&gt;0,"","Не задана")</f>
        <v>Не задана</v>
      </c>
      <c r="H75" s="25" t="str">
        <f>IF(детализация!I77&gt;0,детализация!I77," ")</f>
        <v xml:space="preserve"> </v>
      </c>
      <c r="I75" s="3" t="str">
        <f ca="1">IF(детализация!J77&gt;0,OFFSET(исх.данные!$A$16,детализация!J77,4,1,1)," ")</f>
        <v xml:space="preserve"> </v>
      </c>
      <c r="J75" s="3" t="str">
        <f ca="1">IF(детализация!K77&gt;0,OFFSET(исх.данные!$A$16,детализация!K77,4,1,1)," ")</f>
        <v xml:space="preserve"> </v>
      </c>
      <c r="K75" s="25" t="str">
        <f>IF(детализация!L77&gt;0,детализация!L77," ")</f>
        <v xml:space="preserve"> </v>
      </c>
      <c r="L75" s="3" t="str">
        <f ca="1">IF(детализация!M77&gt;0,OFFSET(исх.данные!$A$16,детализация!M77,4,1,1)," ")</f>
        <v xml:space="preserve"> </v>
      </c>
      <c r="M75" s="3" t="str">
        <f ca="1">IF(детализация!N77&gt;0,OFFSET(исх.данные!$A$16,детализация!N77,4,1,1)," ")</f>
        <v xml:space="preserve"> </v>
      </c>
      <c r="N75" s="25" t="str">
        <f>IF(детализация!Q77&gt;0,детализация!Q77," ")</f>
        <v xml:space="preserve"> </v>
      </c>
      <c r="O75" s="19" t="str">
        <f>IF(детализация!O77&gt;0,детализация!O77," ")</f>
        <v xml:space="preserve"> </v>
      </c>
      <c r="P75" s="19" t="str">
        <f>детализация!AA77</f>
        <v xml:space="preserve">    </v>
      </c>
      <c r="Q75" s="3" t="str">
        <f>детализация!CF77&amp;" "&amp;детализация!CG77&amp;" "&amp;детализация!R77&amp;" "&amp;детализация!S77&amp;" "&amp;детализация!T77&amp;" "&amp;детализация!U77</f>
        <v xml:space="preserve">       </v>
      </c>
      <c r="R75" s="85">
        <f>IF(детализация!Q77&gt;0,1,0)</f>
        <v>0</v>
      </c>
    </row>
    <row r="76" spans="1:18" ht="15">
      <c r="A76" s="117">
        <f t="shared" si="1"/>
        <v>0</v>
      </c>
      <c r="B76" s="120">
        <v>75</v>
      </c>
      <c r="C76" s="18" t="str">
        <f>IF(детализация!B78&gt;0,детализация!B78," ")</f>
        <v xml:space="preserve"> </v>
      </c>
      <c r="D76" s="2" t="str">
        <f ca="1">детализация!E78</f>
        <v xml:space="preserve"> </v>
      </c>
      <c r="E76" s="2" t="str">
        <f ca="1">детализация!F78</f>
        <v xml:space="preserve">  </v>
      </c>
      <c r="F76" s="3" t="str">
        <f ca="1">детализация!G78</f>
        <v xml:space="preserve">  </v>
      </c>
      <c r="G76" s="3" t="str">
        <f>IF(детализация!H78&gt;0,"","Не задана")</f>
        <v>Не задана</v>
      </c>
      <c r="H76" s="25" t="str">
        <f>IF(детализация!I78&gt;0,детализация!I78," ")</f>
        <v xml:space="preserve"> </v>
      </c>
      <c r="I76" s="3" t="str">
        <f ca="1">IF(детализация!J78&gt;0,OFFSET(исх.данные!$A$16,детализация!J78,4,1,1)," ")</f>
        <v xml:space="preserve"> </v>
      </c>
      <c r="J76" s="3" t="str">
        <f ca="1">IF(детализация!K78&gt;0,OFFSET(исх.данные!$A$16,детализация!K78,4,1,1)," ")</f>
        <v xml:space="preserve"> </v>
      </c>
      <c r="K76" s="25" t="str">
        <f>IF(детализация!L78&gt;0,детализация!L78," ")</f>
        <v xml:space="preserve"> </v>
      </c>
      <c r="L76" s="3" t="str">
        <f ca="1">IF(детализация!M78&gt;0,OFFSET(исх.данные!$A$16,детализация!M78,4,1,1)," ")</f>
        <v xml:space="preserve"> </v>
      </c>
      <c r="M76" s="3" t="str">
        <f ca="1">IF(детализация!N78&gt;0,OFFSET(исх.данные!$A$16,детализация!N78,4,1,1)," ")</f>
        <v xml:space="preserve"> </v>
      </c>
      <c r="N76" s="25" t="str">
        <f>IF(детализация!Q78&gt;0,детализация!Q78," ")</f>
        <v xml:space="preserve"> </v>
      </c>
      <c r="O76" s="19" t="str">
        <f>IF(детализация!O78&gt;0,детализация!O78," ")</f>
        <v xml:space="preserve"> </v>
      </c>
      <c r="P76" s="19" t="str">
        <f>детализация!AA78</f>
        <v xml:space="preserve">    </v>
      </c>
      <c r="Q76" s="3" t="str">
        <f>детализация!CF78&amp;" "&amp;детализация!CG78&amp;" "&amp;детализация!R78&amp;" "&amp;детализация!S78&amp;" "&amp;детализация!T78&amp;" "&amp;детализация!U78</f>
        <v xml:space="preserve">       </v>
      </c>
      <c r="R76" s="85">
        <f>IF(детализация!Q78&gt;0,1,0)</f>
        <v>0</v>
      </c>
    </row>
    <row r="77" spans="1:18" ht="15">
      <c r="A77" s="117">
        <f t="shared" si="1"/>
        <v>0</v>
      </c>
      <c r="B77" s="120">
        <v>76</v>
      </c>
      <c r="C77" s="18" t="str">
        <f>IF(детализация!B79&gt;0,детализация!B79," ")</f>
        <v xml:space="preserve"> </v>
      </c>
      <c r="D77" s="2" t="str">
        <f ca="1">детализация!E79</f>
        <v xml:space="preserve"> </v>
      </c>
      <c r="E77" s="2" t="str">
        <f ca="1">детализация!F79</f>
        <v xml:space="preserve">  </v>
      </c>
      <c r="F77" s="3" t="str">
        <f ca="1">детализация!G79</f>
        <v xml:space="preserve">  </v>
      </c>
      <c r="G77" s="3" t="str">
        <f>IF(детализация!H79&gt;0,"","Не задана")</f>
        <v>Не задана</v>
      </c>
      <c r="H77" s="25" t="str">
        <f>IF(детализация!I79&gt;0,детализация!I79," ")</f>
        <v xml:space="preserve"> </v>
      </c>
      <c r="I77" s="3" t="str">
        <f ca="1">IF(детализация!J79&gt;0,OFFSET(исх.данные!$A$16,детализация!J79,4,1,1)," ")</f>
        <v xml:space="preserve"> </v>
      </c>
      <c r="J77" s="3" t="str">
        <f ca="1">IF(детализация!K79&gt;0,OFFSET(исх.данные!$A$16,детализация!K79,4,1,1)," ")</f>
        <v xml:space="preserve"> </v>
      </c>
      <c r="K77" s="25" t="str">
        <f>IF(детализация!L79&gt;0,детализация!L79," ")</f>
        <v xml:space="preserve"> </v>
      </c>
      <c r="L77" s="3" t="str">
        <f ca="1">IF(детализация!M79&gt;0,OFFSET(исх.данные!$A$16,детализация!M79,4,1,1)," ")</f>
        <v xml:space="preserve"> </v>
      </c>
      <c r="M77" s="3" t="str">
        <f ca="1">IF(детализация!N79&gt;0,OFFSET(исх.данные!$A$16,детализация!N79,4,1,1)," ")</f>
        <v xml:space="preserve"> </v>
      </c>
      <c r="N77" s="25" t="str">
        <f>IF(детализация!Q79&gt;0,детализация!Q79," ")</f>
        <v xml:space="preserve"> </v>
      </c>
      <c r="O77" s="19" t="str">
        <f>IF(детализация!O79&gt;0,детализация!O79," ")</f>
        <v xml:space="preserve"> </v>
      </c>
      <c r="P77" s="19" t="str">
        <f>детализация!AA79</f>
        <v xml:space="preserve">    </v>
      </c>
      <c r="Q77" s="3" t="str">
        <f>детализация!CF79&amp;" "&amp;детализация!CG79&amp;" "&amp;детализация!R79&amp;" "&amp;детализация!S79&amp;" "&amp;детализация!T79&amp;" "&amp;детализация!U79</f>
        <v xml:space="preserve">       </v>
      </c>
      <c r="R77" s="85">
        <f>IF(детализация!Q79&gt;0,1,0)</f>
        <v>0</v>
      </c>
    </row>
    <row r="78" spans="1:18" ht="15">
      <c r="A78" s="117">
        <f t="shared" si="1"/>
        <v>0</v>
      </c>
      <c r="B78" s="120">
        <v>77</v>
      </c>
      <c r="C78" s="18" t="str">
        <f>IF(детализация!B80&gt;0,детализация!B80," ")</f>
        <v xml:space="preserve"> </v>
      </c>
      <c r="D78" s="2" t="str">
        <f ca="1">детализация!E80</f>
        <v xml:space="preserve"> </v>
      </c>
      <c r="E78" s="2" t="str">
        <f ca="1">детализация!F80</f>
        <v xml:space="preserve">  </v>
      </c>
      <c r="F78" s="3" t="str">
        <f ca="1">детализация!G80</f>
        <v xml:space="preserve">  </v>
      </c>
      <c r="G78" s="3" t="str">
        <f>IF(детализация!H80&gt;0,"","Не задана")</f>
        <v>Не задана</v>
      </c>
      <c r="H78" s="25" t="str">
        <f>IF(детализация!I80&gt;0,детализация!I80," ")</f>
        <v xml:space="preserve"> </v>
      </c>
      <c r="I78" s="3" t="str">
        <f ca="1">IF(детализация!J80&gt;0,OFFSET(исх.данные!$A$16,детализация!J80,4,1,1)," ")</f>
        <v xml:space="preserve"> </v>
      </c>
      <c r="J78" s="3" t="str">
        <f ca="1">IF(детализация!K80&gt;0,OFFSET(исх.данные!$A$16,детализация!K80,4,1,1)," ")</f>
        <v xml:space="preserve"> </v>
      </c>
      <c r="K78" s="25" t="str">
        <f>IF(детализация!L80&gt;0,детализация!L80," ")</f>
        <v xml:space="preserve"> </v>
      </c>
      <c r="L78" s="3" t="str">
        <f ca="1">IF(детализация!M80&gt;0,OFFSET(исх.данные!$A$16,детализация!M80,4,1,1)," ")</f>
        <v xml:space="preserve"> </v>
      </c>
      <c r="M78" s="3" t="str">
        <f ca="1">IF(детализация!N80&gt;0,OFFSET(исх.данные!$A$16,детализация!N80,4,1,1)," ")</f>
        <v xml:space="preserve"> </v>
      </c>
      <c r="N78" s="25" t="str">
        <f>IF(детализация!Q80&gt;0,детализация!Q80," ")</f>
        <v xml:space="preserve"> </v>
      </c>
      <c r="O78" s="19" t="str">
        <f>IF(детализация!O80&gt;0,детализация!O80," ")</f>
        <v xml:space="preserve"> </v>
      </c>
      <c r="P78" s="19" t="str">
        <f>детализация!AA80</f>
        <v xml:space="preserve">    </v>
      </c>
      <c r="Q78" s="3" t="str">
        <f>детализация!CF80&amp;" "&amp;детализация!CG80&amp;" "&amp;детализация!R80&amp;" "&amp;детализация!S80&amp;" "&amp;детализация!T80&amp;" "&amp;детализация!U80</f>
        <v xml:space="preserve">       </v>
      </c>
      <c r="R78" s="85">
        <f>IF(детализация!Q80&gt;0,1,0)</f>
        <v>0</v>
      </c>
    </row>
    <row r="79" spans="1:18" ht="15">
      <c r="A79" s="117">
        <f t="shared" si="1"/>
        <v>0</v>
      </c>
      <c r="B79" s="120">
        <v>78</v>
      </c>
      <c r="C79" s="18" t="str">
        <f>IF(детализация!B81&gt;0,детализация!B81," ")</f>
        <v xml:space="preserve"> </v>
      </c>
      <c r="D79" s="2" t="str">
        <f ca="1">детализация!E81</f>
        <v xml:space="preserve"> </v>
      </c>
      <c r="E79" s="2" t="str">
        <f ca="1">детализация!F81</f>
        <v xml:space="preserve">  </v>
      </c>
      <c r="F79" s="3" t="str">
        <f ca="1">детализация!G81</f>
        <v xml:space="preserve">  </v>
      </c>
      <c r="G79" s="3" t="str">
        <f>IF(детализация!H81&gt;0,"","Не задана")</f>
        <v>Не задана</v>
      </c>
      <c r="H79" s="25" t="str">
        <f>IF(детализация!I81&gt;0,детализация!I81," ")</f>
        <v xml:space="preserve"> </v>
      </c>
      <c r="I79" s="3" t="str">
        <f ca="1">IF(детализация!J81&gt;0,OFFSET(исх.данные!$A$16,детализация!J81,4,1,1)," ")</f>
        <v xml:space="preserve"> </v>
      </c>
      <c r="J79" s="3" t="str">
        <f ca="1">IF(детализация!K81&gt;0,OFFSET(исх.данные!$A$16,детализация!K81,4,1,1)," ")</f>
        <v xml:space="preserve"> </v>
      </c>
      <c r="K79" s="25" t="str">
        <f>IF(детализация!L81&gt;0,детализация!L81," ")</f>
        <v xml:space="preserve"> </v>
      </c>
      <c r="L79" s="3" t="str">
        <f ca="1">IF(детализация!M81&gt;0,OFFSET(исх.данные!$A$16,детализация!M81,4,1,1)," ")</f>
        <v xml:space="preserve"> </v>
      </c>
      <c r="M79" s="3" t="str">
        <f ca="1">IF(детализация!N81&gt;0,OFFSET(исх.данные!$A$16,детализация!N81,4,1,1)," ")</f>
        <v xml:space="preserve"> </v>
      </c>
      <c r="N79" s="25" t="str">
        <f>IF(детализация!Q81&gt;0,детализация!Q81," ")</f>
        <v xml:space="preserve"> </v>
      </c>
      <c r="O79" s="19" t="str">
        <f>IF(детализация!O81&gt;0,детализация!O81," ")</f>
        <v xml:space="preserve"> </v>
      </c>
      <c r="P79" s="19" t="str">
        <f>детализация!AA81</f>
        <v xml:space="preserve">    </v>
      </c>
      <c r="Q79" s="3" t="str">
        <f>детализация!CF81&amp;" "&amp;детализация!CG81&amp;" "&amp;детализация!R81&amp;" "&amp;детализация!S81&amp;" "&amp;детализация!T81&amp;" "&amp;детализация!U81</f>
        <v xml:space="preserve">       </v>
      </c>
      <c r="R79" s="85">
        <f>IF(детализация!Q81&gt;0,1,0)</f>
        <v>0</v>
      </c>
    </row>
    <row r="80" spans="1:18" ht="15">
      <c r="A80" s="117">
        <f t="shared" si="1"/>
        <v>0</v>
      </c>
      <c r="B80" s="120">
        <v>79</v>
      </c>
      <c r="C80" s="18" t="str">
        <f>IF(детализация!B82&gt;0,детализация!B82," ")</f>
        <v xml:space="preserve"> </v>
      </c>
      <c r="D80" s="2" t="str">
        <f ca="1">детализация!E82</f>
        <v xml:space="preserve"> </v>
      </c>
      <c r="E80" s="2" t="str">
        <f ca="1">детализация!F82</f>
        <v xml:space="preserve">  </v>
      </c>
      <c r="F80" s="3" t="str">
        <f ca="1">детализация!G82</f>
        <v xml:space="preserve">  </v>
      </c>
      <c r="G80" s="3" t="str">
        <f>IF(детализация!H82&gt;0,"","Не задана")</f>
        <v>Не задана</v>
      </c>
      <c r="H80" s="25" t="str">
        <f>IF(детализация!I82&gt;0,детализация!I82," ")</f>
        <v xml:space="preserve"> </v>
      </c>
      <c r="I80" s="3" t="str">
        <f ca="1">IF(детализация!J82&gt;0,OFFSET(исх.данные!$A$16,детализация!J82,4,1,1)," ")</f>
        <v xml:space="preserve"> </v>
      </c>
      <c r="J80" s="3" t="str">
        <f ca="1">IF(детализация!K82&gt;0,OFFSET(исх.данные!$A$16,детализация!K82,4,1,1)," ")</f>
        <v xml:space="preserve"> </v>
      </c>
      <c r="K80" s="25" t="str">
        <f>IF(детализация!L82&gt;0,детализация!L82," ")</f>
        <v xml:space="preserve"> </v>
      </c>
      <c r="L80" s="3" t="str">
        <f ca="1">IF(детализация!M82&gt;0,OFFSET(исх.данные!$A$16,детализация!M82,4,1,1)," ")</f>
        <v xml:space="preserve"> </v>
      </c>
      <c r="M80" s="3" t="str">
        <f ca="1">IF(детализация!N82&gt;0,OFFSET(исх.данные!$A$16,детализация!N82,4,1,1)," ")</f>
        <v xml:space="preserve"> </v>
      </c>
      <c r="N80" s="25" t="str">
        <f>IF(детализация!Q82&gt;0,детализация!Q82," ")</f>
        <v xml:space="preserve"> </v>
      </c>
      <c r="O80" s="19" t="str">
        <f>IF(детализация!O82&gt;0,детализация!O82," ")</f>
        <v xml:space="preserve"> </v>
      </c>
      <c r="P80" s="19" t="str">
        <f>детализация!AA82</f>
        <v xml:space="preserve">    </v>
      </c>
      <c r="Q80" s="3" t="str">
        <f>детализация!CF82&amp;" "&amp;детализация!CG82&amp;" "&amp;детализация!R82&amp;" "&amp;детализация!S82&amp;" "&amp;детализация!T82&amp;" "&amp;детализация!U82</f>
        <v xml:space="preserve">       </v>
      </c>
      <c r="R80" s="85">
        <f>IF(детализация!Q82&gt;0,1,0)</f>
        <v>0</v>
      </c>
    </row>
    <row r="81" spans="1:18" ht="15">
      <c r="A81" s="117">
        <f t="shared" si="1"/>
        <v>0</v>
      </c>
      <c r="B81" s="120">
        <v>80</v>
      </c>
      <c r="C81" s="18" t="str">
        <f>IF(детализация!B83&gt;0,детализация!B83," ")</f>
        <v xml:space="preserve"> </v>
      </c>
      <c r="D81" s="2" t="str">
        <f ca="1">детализация!E83</f>
        <v xml:space="preserve"> </v>
      </c>
      <c r="E81" s="2" t="str">
        <f ca="1">детализация!F83</f>
        <v xml:space="preserve">  </v>
      </c>
      <c r="F81" s="3" t="str">
        <f ca="1">детализация!G83</f>
        <v xml:space="preserve">  </v>
      </c>
      <c r="G81" s="3" t="str">
        <f>IF(детализация!H83&gt;0,"","Не задана")</f>
        <v>Не задана</v>
      </c>
      <c r="H81" s="25" t="str">
        <f>IF(детализация!I83&gt;0,детализация!I83," ")</f>
        <v xml:space="preserve"> </v>
      </c>
      <c r="I81" s="3" t="str">
        <f ca="1">IF(детализация!J83&gt;0,OFFSET(исх.данные!$A$16,детализация!J83,4,1,1)," ")</f>
        <v xml:space="preserve"> </v>
      </c>
      <c r="J81" s="3" t="str">
        <f ca="1">IF(детализация!K83&gt;0,OFFSET(исх.данные!$A$16,детализация!K83,4,1,1)," ")</f>
        <v xml:space="preserve"> </v>
      </c>
      <c r="K81" s="25" t="str">
        <f>IF(детализация!L83&gt;0,детализация!L83," ")</f>
        <v xml:space="preserve"> </v>
      </c>
      <c r="L81" s="3" t="str">
        <f ca="1">IF(детализация!M83&gt;0,OFFSET(исх.данные!$A$16,детализация!M83,4,1,1)," ")</f>
        <v xml:space="preserve"> </v>
      </c>
      <c r="M81" s="3" t="str">
        <f ca="1">IF(детализация!N83&gt;0,OFFSET(исх.данные!$A$16,детализация!N83,4,1,1)," ")</f>
        <v xml:space="preserve"> </v>
      </c>
      <c r="N81" s="25" t="str">
        <f>IF(детализация!Q83&gt;0,детализация!Q83," ")</f>
        <v xml:space="preserve"> </v>
      </c>
      <c r="O81" s="19" t="str">
        <f>IF(детализация!O83&gt;0,детализация!O83," ")</f>
        <v xml:space="preserve"> </v>
      </c>
      <c r="P81" s="19" t="str">
        <f>детализация!AA83</f>
        <v xml:space="preserve">    </v>
      </c>
      <c r="Q81" s="3" t="str">
        <f>детализация!CF83&amp;" "&amp;детализация!CG83&amp;" "&amp;детализация!R83&amp;" "&amp;детализация!S83&amp;" "&amp;детализация!T83&amp;" "&amp;детализация!U83</f>
        <v xml:space="preserve">       </v>
      </c>
      <c r="R81" s="85">
        <f>IF(детализация!Q83&gt;0,1,0)</f>
        <v>0</v>
      </c>
    </row>
    <row r="82" spans="1:18" ht="15">
      <c r="A82" s="117">
        <f t="shared" si="1"/>
        <v>0</v>
      </c>
      <c r="B82" s="120">
        <v>81</v>
      </c>
      <c r="C82" s="18" t="str">
        <f>IF(детализация!B84&gt;0,детализация!B84," ")</f>
        <v xml:space="preserve"> </v>
      </c>
      <c r="D82" s="2" t="str">
        <f ca="1">детализация!E84</f>
        <v xml:space="preserve"> </v>
      </c>
      <c r="E82" s="2" t="str">
        <f ca="1">детализация!F84</f>
        <v xml:space="preserve">  </v>
      </c>
      <c r="F82" s="3" t="str">
        <f ca="1">детализация!G84</f>
        <v xml:space="preserve">  </v>
      </c>
      <c r="G82" s="3" t="str">
        <f>IF(детализация!H84&gt;0,"","Не задана")</f>
        <v>Не задана</v>
      </c>
      <c r="H82" s="25" t="str">
        <f>IF(детализация!I84&gt;0,детализация!I84," ")</f>
        <v xml:space="preserve"> </v>
      </c>
      <c r="I82" s="3" t="str">
        <f ca="1">IF(детализация!J84&gt;0,OFFSET(исх.данные!$A$16,детализация!J84,4,1,1)," ")</f>
        <v xml:space="preserve"> </v>
      </c>
      <c r="J82" s="3" t="str">
        <f ca="1">IF(детализация!K84&gt;0,OFFSET(исх.данные!$A$16,детализация!K84,4,1,1)," ")</f>
        <v xml:space="preserve"> </v>
      </c>
      <c r="K82" s="25" t="str">
        <f>IF(детализация!L84&gt;0,детализация!L84," ")</f>
        <v xml:space="preserve"> </v>
      </c>
      <c r="L82" s="3" t="str">
        <f ca="1">IF(детализация!M84&gt;0,OFFSET(исх.данные!$A$16,детализация!M84,4,1,1)," ")</f>
        <v xml:space="preserve"> </v>
      </c>
      <c r="M82" s="3" t="str">
        <f ca="1">IF(детализация!N84&gt;0,OFFSET(исх.данные!$A$16,детализация!N84,4,1,1)," ")</f>
        <v xml:space="preserve"> </v>
      </c>
      <c r="N82" s="25" t="str">
        <f>IF(детализация!Q84&gt;0,детализация!Q84," ")</f>
        <v xml:space="preserve"> </v>
      </c>
      <c r="O82" s="19" t="str">
        <f>IF(детализация!O84&gt;0,детализация!O84," ")</f>
        <v xml:space="preserve"> </v>
      </c>
      <c r="P82" s="19" t="str">
        <f>детализация!AA84</f>
        <v xml:space="preserve">    </v>
      </c>
      <c r="Q82" s="3" t="str">
        <f>детализация!CF84&amp;" "&amp;детализация!CG84&amp;" "&amp;детализация!R84&amp;" "&amp;детализация!S84&amp;" "&amp;детализация!T84&amp;" "&amp;детализация!U84</f>
        <v xml:space="preserve">       </v>
      </c>
      <c r="R82" s="85">
        <f>IF(детализация!Q84&gt;0,1,0)</f>
        <v>0</v>
      </c>
    </row>
    <row r="83" spans="1:18" ht="15">
      <c r="A83" s="117">
        <f t="shared" si="1"/>
        <v>0</v>
      </c>
      <c r="B83" s="120">
        <v>82</v>
      </c>
      <c r="C83" s="18" t="str">
        <f>IF(детализация!B85&gt;0,детализация!B85," ")</f>
        <v xml:space="preserve"> </v>
      </c>
      <c r="D83" s="2" t="str">
        <f ca="1">детализация!E85</f>
        <v xml:space="preserve"> </v>
      </c>
      <c r="E83" s="2" t="str">
        <f ca="1">детализация!F85</f>
        <v xml:space="preserve">  </v>
      </c>
      <c r="F83" s="3" t="str">
        <f ca="1">детализация!G85</f>
        <v xml:space="preserve">  </v>
      </c>
      <c r="G83" s="3" t="str">
        <f>IF(детализация!H85&gt;0,"","Не задана")</f>
        <v>Не задана</v>
      </c>
      <c r="H83" s="25" t="str">
        <f>IF(детализация!I85&gt;0,детализация!I85," ")</f>
        <v xml:space="preserve"> </v>
      </c>
      <c r="I83" s="3" t="str">
        <f ca="1">IF(детализация!J85&gt;0,OFFSET(исх.данные!$A$16,детализация!J85,4,1,1)," ")</f>
        <v xml:space="preserve"> </v>
      </c>
      <c r="J83" s="3" t="str">
        <f ca="1">IF(детализация!K85&gt;0,OFFSET(исх.данные!$A$16,детализация!K85,4,1,1)," ")</f>
        <v xml:space="preserve"> </v>
      </c>
      <c r="K83" s="25" t="str">
        <f>IF(детализация!L85&gt;0,детализация!L85," ")</f>
        <v xml:space="preserve"> </v>
      </c>
      <c r="L83" s="3" t="str">
        <f ca="1">IF(детализация!M85&gt;0,OFFSET(исх.данные!$A$16,детализация!M85,4,1,1)," ")</f>
        <v xml:space="preserve"> </v>
      </c>
      <c r="M83" s="3" t="str">
        <f ca="1">IF(детализация!N85&gt;0,OFFSET(исх.данные!$A$16,детализация!N85,4,1,1)," ")</f>
        <v xml:space="preserve"> </v>
      </c>
      <c r="N83" s="25" t="str">
        <f>IF(детализация!Q85&gt;0,детализация!Q85," ")</f>
        <v xml:space="preserve"> </v>
      </c>
      <c r="O83" s="19" t="str">
        <f>IF(детализация!O85&gt;0,детализация!O85," ")</f>
        <v xml:space="preserve"> </v>
      </c>
      <c r="P83" s="19" t="str">
        <f>детализация!AA85</f>
        <v xml:space="preserve">    </v>
      </c>
      <c r="Q83" s="3" t="str">
        <f>детализация!CF85&amp;" "&amp;детализация!CG85&amp;" "&amp;детализация!R85&amp;" "&amp;детализация!S85&amp;" "&amp;детализация!T85&amp;" "&amp;детализация!U85</f>
        <v xml:space="preserve">       </v>
      </c>
      <c r="R83" s="85">
        <f>IF(детализация!Q85&gt;0,1,0)</f>
        <v>0</v>
      </c>
    </row>
    <row r="84" spans="1:18" ht="15">
      <c r="A84" s="117">
        <f t="shared" si="1"/>
        <v>0</v>
      </c>
      <c r="B84" s="120">
        <v>83</v>
      </c>
      <c r="C84" s="18" t="str">
        <f>IF(детализация!B86&gt;0,детализация!B86," ")</f>
        <v xml:space="preserve"> </v>
      </c>
      <c r="D84" s="2" t="str">
        <f ca="1">детализация!E86</f>
        <v xml:space="preserve"> </v>
      </c>
      <c r="E84" s="2" t="str">
        <f ca="1">детализация!F86</f>
        <v xml:space="preserve">  </v>
      </c>
      <c r="F84" s="3" t="str">
        <f ca="1">детализация!G86</f>
        <v xml:space="preserve">  </v>
      </c>
      <c r="G84" s="3" t="str">
        <f>IF(детализация!H86&gt;0,"","Не задана")</f>
        <v>Не задана</v>
      </c>
      <c r="H84" s="25" t="str">
        <f>IF(детализация!I86&gt;0,детализация!I86," ")</f>
        <v xml:space="preserve"> </v>
      </c>
      <c r="I84" s="3" t="str">
        <f ca="1">IF(детализация!J86&gt;0,OFFSET(исх.данные!$A$16,детализация!J86,4,1,1)," ")</f>
        <v xml:space="preserve"> </v>
      </c>
      <c r="J84" s="3" t="str">
        <f ca="1">IF(детализация!K86&gt;0,OFFSET(исх.данные!$A$16,детализация!K86,4,1,1)," ")</f>
        <v xml:space="preserve"> </v>
      </c>
      <c r="K84" s="25" t="str">
        <f>IF(детализация!L86&gt;0,детализация!L86," ")</f>
        <v xml:space="preserve"> </v>
      </c>
      <c r="L84" s="3" t="str">
        <f ca="1">IF(детализация!M86&gt;0,OFFSET(исх.данные!$A$16,детализация!M86,4,1,1)," ")</f>
        <v xml:space="preserve"> </v>
      </c>
      <c r="M84" s="3" t="str">
        <f ca="1">IF(детализация!N86&gt;0,OFFSET(исх.данные!$A$16,детализация!N86,4,1,1)," ")</f>
        <v xml:space="preserve"> </v>
      </c>
      <c r="N84" s="25" t="str">
        <f>IF(детализация!Q86&gt;0,детализация!Q86," ")</f>
        <v xml:space="preserve"> </v>
      </c>
      <c r="O84" s="19" t="str">
        <f>IF(детализация!O86&gt;0,детализация!O86," ")</f>
        <v xml:space="preserve"> </v>
      </c>
      <c r="P84" s="19" t="str">
        <f>детализация!AA86</f>
        <v xml:space="preserve">    </v>
      </c>
      <c r="Q84" s="3" t="str">
        <f>детализация!CF86&amp;" "&amp;детализация!CG86&amp;" "&amp;детализация!R86&amp;" "&amp;детализация!S86&amp;" "&amp;детализация!T86&amp;" "&amp;детализация!U86</f>
        <v xml:space="preserve">       </v>
      </c>
      <c r="R84" s="85">
        <f>IF(детализация!Q86&gt;0,1,0)</f>
        <v>0</v>
      </c>
    </row>
    <row r="85" spans="1:18" ht="15">
      <c r="A85" s="117">
        <f t="shared" si="1"/>
        <v>0</v>
      </c>
      <c r="B85" s="120">
        <v>84</v>
      </c>
      <c r="C85" s="18" t="str">
        <f>IF(детализация!B87&gt;0,детализация!B87," ")</f>
        <v xml:space="preserve"> </v>
      </c>
      <c r="D85" s="2" t="str">
        <f ca="1">детализация!E87</f>
        <v xml:space="preserve"> </v>
      </c>
      <c r="E85" s="2" t="str">
        <f ca="1">детализация!F87</f>
        <v xml:space="preserve">  </v>
      </c>
      <c r="F85" s="3" t="str">
        <f ca="1">детализация!G87</f>
        <v xml:space="preserve">  </v>
      </c>
      <c r="G85" s="3" t="str">
        <f>IF(детализация!H87&gt;0,"","Не задана")</f>
        <v>Не задана</v>
      </c>
      <c r="H85" s="25" t="str">
        <f>IF(детализация!I87&gt;0,детализация!I87," ")</f>
        <v xml:space="preserve"> </v>
      </c>
      <c r="I85" s="3" t="str">
        <f ca="1">IF(детализация!J87&gt;0,OFFSET(исх.данные!$A$16,детализация!J87,4,1,1)," ")</f>
        <v xml:space="preserve"> </v>
      </c>
      <c r="J85" s="3" t="str">
        <f ca="1">IF(детализация!K87&gt;0,OFFSET(исх.данные!$A$16,детализация!K87,4,1,1)," ")</f>
        <v xml:space="preserve"> </v>
      </c>
      <c r="K85" s="25" t="str">
        <f>IF(детализация!L87&gt;0,детализация!L87," ")</f>
        <v xml:space="preserve"> </v>
      </c>
      <c r="L85" s="3" t="str">
        <f ca="1">IF(детализация!M87&gt;0,OFFSET(исх.данные!$A$16,детализация!M87,4,1,1)," ")</f>
        <v xml:space="preserve"> </v>
      </c>
      <c r="M85" s="3" t="str">
        <f ca="1">IF(детализация!N87&gt;0,OFFSET(исх.данные!$A$16,детализация!N87,4,1,1)," ")</f>
        <v xml:space="preserve"> </v>
      </c>
      <c r="N85" s="25" t="str">
        <f>IF(детализация!Q87&gt;0,детализация!Q87," ")</f>
        <v xml:space="preserve"> </v>
      </c>
      <c r="O85" s="19" t="str">
        <f>IF(детализация!O87&gt;0,детализация!O87," ")</f>
        <v xml:space="preserve"> </v>
      </c>
      <c r="P85" s="19" t="str">
        <f>детализация!AA87</f>
        <v xml:space="preserve">    </v>
      </c>
      <c r="Q85" s="3" t="str">
        <f>детализация!CF87&amp;" "&amp;детализация!CG87&amp;" "&amp;детализация!R87&amp;" "&amp;детализация!S87&amp;" "&amp;детализация!T87&amp;" "&amp;детализация!U87</f>
        <v xml:space="preserve">       </v>
      </c>
      <c r="R85" s="85">
        <f>IF(детализация!Q87&gt;0,1,0)</f>
        <v>0</v>
      </c>
    </row>
    <row r="86" spans="1:18" ht="15">
      <c r="A86" s="117">
        <f t="shared" si="1"/>
        <v>0</v>
      </c>
      <c r="B86" s="120">
        <v>85</v>
      </c>
      <c r="C86" s="18" t="str">
        <f>IF(детализация!B88&gt;0,детализация!B88," ")</f>
        <v xml:space="preserve"> </v>
      </c>
      <c r="D86" s="2" t="str">
        <f ca="1">детализация!E88</f>
        <v xml:space="preserve"> </v>
      </c>
      <c r="E86" s="2" t="str">
        <f ca="1">детализация!F88</f>
        <v xml:space="preserve">  </v>
      </c>
      <c r="F86" s="3" t="str">
        <f ca="1">детализация!G88</f>
        <v xml:space="preserve">  </v>
      </c>
      <c r="G86" s="3" t="str">
        <f>IF(детализация!H88&gt;0,"","Не задана")</f>
        <v>Не задана</v>
      </c>
      <c r="H86" s="25" t="str">
        <f>IF(детализация!I88&gt;0,детализация!I88," ")</f>
        <v xml:space="preserve"> </v>
      </c>
      <c r="I86" s="3" t="str">
        <f ca="1">IF(детализация!J88&gt;0,OFFSET(исх.данные!$A$16,детализация!J88,4,1,1)," ")</f>
        <v xml:space="preserve"> </v>
      </c>
      <c r="J86" s="3" t="str">
        <f ca="1">IF(детализация!K88&gt;0,OFFSET(исх.данные!$A$16,детализация!K88,4,1,1)," ")</f>
        <v xml:space="preserve"> </v>
      </c>
      <c r="K86" s="25" t="str">
        <f>IF(детализация!L88&gt;0,детализация!L88," ")</f>
        <v xml:space="preserve"> </v>
      </c>
      <c r="L86" s="3" t="str">
        <f ca="1">IF(детализация!M88&gt;0,OFFSET(исх.данные!$A$16,детализация!M88,4,1,1)," ")</f>
        <v xml:space="preserve"> </v>
      </c>
      <c r="M86" s="3" t="str">
        <f ca="1">IF(детализация!N88&gt;0,OFFSET(исх.данные!$A$16,детализация!N88,4,1,1)," ")</f>
        <v xml:space="preserve"> </v>
      </c>
      <c r="N86" s="25" t="str">
        <f>IF(детализация!Q88&gt;0,детализация!Q88," ")</f>
        <v xml:space="preserve"> </v>
      </c>
      <c r="O86" s="19" t="str">
        <f>IF(детализация!O88&gt;0,детализация!O88," ")</f>
        <v xml:space="preserve"> </v>
      </c>
      <c r="P86" s="19" t="str">
        <f>детализация!AA88</f>
        <v xml:space="preserve">    </v>
      </c>
      <c r="Q86" s="3" t="str">
        <f>детализация!CF88&amp;" "&amp;детализация!CG88&amp;" "&amp;детализация!R88&amp;" "&amp;детализация!S88&amp;" "&amp;детализация!T88&amp;" "&amp;детализация!U88</f>
        <v xml:space="preserve">       </v>
      </c>
      <c r="R86" s="85">
        <f>IF(детализация!Q88&gt;0,1,0)</f>
        <v>0</v>
      </c>
    </row>
    <row r="87" spans="1:18" ht="15">
      <c r="A87" s="117">
        <f t="shared" si="1"/>
        <v>0</v>
      </c>
      <c r="B87" s="120">
        <v>86</v>
      </c>
      <c r="C87" s="18" t="str">
        <f>IF(детализация!B89&gt;0,детализация!B89," ")</f>
        <v xml:space="preserve"> </v>
      </c>
      <c r="D87" s="2" t="str">
        <f ca="1">детализация!E89</f>
        <v xml:space="preserve"> </v>
      </c>
      <c r="E87" s="2" t="str">
        <f ca="1">детализация!F89</f>
        <v xml:space="preserve">  </v>
      </c>
      <c r="F87" s="3" t="str">
        <f ca="1">детализация!G89</f>
        <v xml:space="preserve">  </v>
      </c>
      <c r="G87" s="3" t="str">
        <f>IF(детализация!H89&gt;0,"","Не задана")</f>
        <v>Не задана</v>
      </c>
      <c r="H87" s="25" t="str">
        <f>IF(детализация!I89&gt;0,детализация!I89," ")</f>
        <v xml:space="preserve"> </v>
      </c>
      <c r="I87" s="3" t="str">
        <f ca="1">IF(детализация!J89&gt;0,OFFSET(исх.данные!$A$16,детализация!J89,4,1,1)," ")</f>
        <v xml:space="preserve"> </v>
      </c>
      <c r="J87" s="3" t="str">
        <f ca="1">IF(детализация!K89&gt;0,OFFSET(исх.данные!$A$16,детализация!K89,4,1,1)," ")</f>
        <v xml:space="preserve"> </v>
      </c>
      <c r="K87" s="25" t="str">
        <f>IF(детализация!L89&gt;0,детализация!L89," ")</f>
        <v xml:space="preserve"> </v>
      </c>
      <c r="L87" s="3" t="str">
        <f ca="1">IF(детализация!M89&gt;0,OFFSET(исх.данные!$A$16,детализация!M89,4,1,1)," ")</f>
        <v xml:space="preserve"> </v>
      </c>
      <c r="M87" s="3" t="str">
        <f ca="1">IF(детализация!N89&gt;0,OFFSET(исх.данные!$A$16,детализация!N89,4,1,1)," ")</f>
        <v xml:space="preserve"> </v>
      </c>
      <c r="N87" s="25" t="str">
        <f>IF(детализация!Q89&gt;0,детализация!Q89," ")</f>
        <v xml:space="preserve"> </v>
      </c>
      <c r="O87" s="19" t="str">
        <f>IF(детализация!O89&gt;0,детализация!O89," ")</f>
        <v xml:space="preserve"> </v>
      </c>
      <c r="P87" s="19" t="str">
        <f>детализация!AA89</f>
        <v xml:space="preserve">    </v>
      </c>
      <c r="Q87" s="3" t="str">
        <f>детализация!CF89&amp;" "&amp;детализация!CG89&amp;" "&amp;детализация!R89&amp;" "&amp;детализация!S89&amp;" "&amp;детализация!T89&amp;" "&amp;детализация!U89</f>
        <v xml:space="preserve">       </v>
      </c>
      <c r="R87" s="85">
        <f>IF(детализация!Q89&gt;0,1,0)</f>
        <v>0</v>
      </c>
    </row>
    <row r="88" spans="1:18" ht="15">
      <c r="A88" s="117">
        <f t="shared" si="1"/>
        <v>0</v>
      </c>
      <c r="B88" s="120">
        <v>87</v>
      </c>
      <c r="C88" s="18" t="str">
        <f>IF(детализация!B90&gt;0,детализация!B90," ")</f>
        <v xml:space="preserve"> </v>
      </c>
      <c r="D88" s="2" t="str">
        <f ca="1">детализация!E90</f>
        <v xml:space="preserve"> </v>
      </c>
      <c r="E88" s="2" t="str">
        <f ca="1">детализация!F90</f>
        <v xml:space="preserve">  </v>
      </c>
      <c r="F88" s="3" t="str">
        <f ca="1">детализация!G90</f>
        <v xml:space="preserve">  </v>
      </c>
      <c r="G88" s="3" t="str">
        <f>IF(детализация!H90&gt;0,"","Не задана")</f>
        <v>Не задана</v>
      </c>
      <c r="H88" s="25" t="str">
        <f>IF(детализация!I90&gt;0,детализация!I90," ")</f>
        <v xml:space="preserve"> </v>
      </c>
      <c r="I88" s="3" t="str">
        <f ca="1">IF(детализация!J90&gt;0,OFFSET(исх.данные!$A$16,детализация!J90,4,1,1)," ")</f>
        <v xml:space="preserve"> </v>
      </c>
      <c r="J88" s="3" t="str">
        <f ca="1">IF(детализация!K90&gt;0,OFFSET(исх.данные!$A$16,детализация!K90,4,1,1)," ")</f>
        <v xml:space="preserve"> </v>
      </c>
      <c r="K88" s="25" t="str">
        <f>IF(детализация!L90&gt;0,детализация!L90," ")</f>
        <v xml:space="preserve"> </v>
      </c>
      <c r="L88" s="3" t="str">
        <f ca="1">IF(детализация!M90&gt;0,OFFSET(исх.данные!$A$16,детализация!M90,4,1,1)," ")</f>
        <v xml:space="preserve"> </v>
      </c>
      <c r="M88" s="3" t="str">
        <f ca="1">IF(детализация!N90&gt;0,OFFSET(исх.данные!$A$16,детализация!N90,4,1,1)," ")</f>
        <v xml:space="preserve"> </v>
      </c>
      <c r="N88" s="25" t="str">
        <f>IF(детализация!Q90&gt;0,детализация!Q90," ")</f>
        <v xml:space="preserve"> </v>
      </c>
      <c r="O88" s="19" t="str">
        <f>IF(детализация!O90&gt;0,детализация!O90," ")</f>
        <v xml:space="preserve"> </v>
      </c>
      <c r="P88" s="19" t="str">
        <f>детализация!AA90</f>
        <v xml:space="preserve">    </v>
      </c>
      <c r="Q88" s="3" t="str">
        <f>детализация!CF90&amp;" "&amp;детализация!CG90&amp;" "&amp;детализация!R90&amp;" "&amp;детализация!S90&amp;" "&amp;детализация!T90&amp;" "&amp;детализация!U90</f>
        <v xml:space="preserve">       </v>
      </c>
      <c r="R88" s="85">
        <f>IF(детализация!Q90&gt;0,1,0)</f>
        <v>0</v>
      </c>
    </row>
    <row r="89" spans="1:18" ht="15">
      <c r="A89" s="117">
        <f t="shared" si="1"/>
        <v>0</v>
      </c>
      <c r="B89" s="120">
        <v>88</v>
      </c>
      <c r="C89" s="18" t="str">
        <f>IF(детализация!B91&gt;0,детализация!B91," ")</f>
        <v xml:space="preserve"> </v>
      </c>
      <c r="D89" s="2" t="str">
        <f ca="1">детализация!E91</f>
        <v xml:space="preserve"> </v>
      </c>
      <c r="E89" s="2" t="str">
        <f ca="1">детализация!F91</f>
        <v xml:space="preserve">  </v>
      </c>
      <c r="F89" s="3" t="str">
        <f ca="1">детализация!G91</f>
        <v xml:space="preserve">  </v>
      </c>
      <c r="G89" s="3" t="str">
        <f>IF(детализация!H91&gt;0,"","Не задана")</f>
        <v>Не задана</v>
      </c>
      <c r="H89" s="25" t="str">
        <f>IF(детализация!I91&gt;0,детализация!I91," ")</f>
        <v xml:space="preserve"> </v>
      </c>
      <c r="I89" s="3" t="str">
        <f ca="1">IF(детализация!J91&gt;0,OFFSET(исх.данные!$A$16,детализация!J91,4,1,1)," ")</f>
        <v xml:space="preserve"> </v>
      </c>
      <c r="J89" s="3" t="str">
        <f ca="1">IF(детализация!K91&gt;0,OFFSET(исх.данные!$A$16,детализация!K91,4,1,1)," ")</f>
        <v xml:space="preserve"> </v>
      </c>
      <c r="K89" s="25" t="str">
        <f>IF(детализация!L91&gt;0,детализация!L91," ")</f>
        <v xml:space="preserve"> </v>
      </c>
      <c r="L89" s="3" t="str">
        <f ca="1">IF(детализация!M91&gt;0,OFFSET(исх.данные!$A$16,детализация!M91,4,1,1)," ")</f>
        <v xml:space="preserve"> </v>
      </c>
      <c r="M89" s="3" t="str">
        <f ca="1">IF(детализация!N91&gt;0,OFFSET(исх.данные!$A$16,детализация!N91,4,1,1)," ")</f>
        <v xml:space="preserve"> </v>
      </c>
      <c r="N89" s="25" t="str">
        <f>IF(детализация!Q91&gt;0,детализация!Q91," ")</f>
        <v xml:space="preserve"> </v>
      </c>
      <c r="O89" s="19" t="str">
        <f>IF(детализация!O91&gt;0,детализация!O91," ")</f>
        <v xml:space="preserve"> </v>
      </c>
      <c r="P89" s="19" t="str">
        <f>детализация!AA91</f>
        <v xml:space="preserve">    </v>
      </c>
      <c r="Q89" s="3" t="str">
        <f>детализация!CF91&amp;" "&amp;детализация!CG91&amp;" "&amp;детализация!R91&amp;" "&amp;детализация!S91&amp;" "&amp;детализация!T91&amp;" "&amp;детализация!U91</f>
        <v xml:space="preserve">       </v>
      </c>
      <c r="R89" s="85">
        <f>IF(детализация!Q91&gt;0,1,0)</f>
        <v>0</v>
      </c>
    </row>
    <row r="90" spans="1:18" ht="15">
      <c r="A90" s="117">
        <f t="shared" si="1"/>
        <v>0</v>
      </c>
      <c r="B90" s="120">
        <v>89</v>
      </c>
      <c r="C90" s="18" t="str">
        <f>IF(детализация!B92&gt;0,детализация!B92," ")</f>
        <v xml:space="preserve"> </v>
      </c>
      <c r="D90" s="2" t="str">
        <f ca="1">детализация!E92</f>
        <v xml:space="preserve"> </v>
      </c>
      <c r="E90" s="2" t="str">
        <f ca="1">детализация!F92</f>
        <v xml:space="preserve">  </v>
      </c>
      <c r="F90" s="3" t="str">
        <f ca="1">детализация!G92</f>
        <v xml:space="preserve">  </v>
      </c>
      <c r="G90" s="3" t="str">
        <f>IF(детализация!H92&gt;0,"","Не задана")</f>
        <v>Не задана</v>
      </c>
      <c r="H90" s="25" t="str">
        <f>IF(детализация!I92&gt;0,детализация!I92," ")</f>
        <v xml:space="preserve"> </v>
      </c>
      <c r="I90" s="3" t="str">
        <f ca="1">IF(детализация!J92&gt;0,OFFSET(исх.данные!$A$16,детализация!J92,4,1,1)," ")</f>
        <v xml:space="preserve"> </v>
      </c>
      <c r="J90" s="3" t="str">
        <f ca="1">IF(детализация!K92&gt;0,OFFSET(исх.данные!$A$16,детализация!K92,4,1,1)," ")</f>
        <v xml:space="preserve"> </v>
      </c>
      <c r="K90" s="25" t="str">
        <f>IF(детализация!L92&gt;0,детализация!L92," ")</f>
        <v xml:space="preserve"> </v>
      </c>
      <c r="L90" s="3" t="str">
        <f ca="1">IF(детализация!M92&gt;0,OFFSET(исх.данные!$A$16,детализация!M92,4,1,1)," ")</f>
        <v xml:space="preserve"> </v>
      </c>
      <c r="M90" s="3" t="str">
        <f ca="1">IF(детализация!N92&gt;0,OFFSET(исх.данные!$A$16,детализация!N92,4,1,1)," ")</f>
        <v xml:space="preserve"> </v>
      </c>
      <c r="N90" s="25" t="str">
        <f>IF(детализация!Q92&gt;0,детализация!Q92," ")</f>
        <v xml:space="preserve"> </v>
      </c>
      <c r="O90" s="19" t="str">
        <f>IF(детализация!O92&gt;0,детализация!O92," ")</f>
        <v xml:space="preserve"> </v>
      </c>
      <c r="P90" s="19" t="str">
        <f>детализация!AA92</f>
        <v xml:space="preserve">    </v>
      </c>
      <c r="Q90" s="3" t="str">
        <f>детализация!CF92&amp;" "&amp;детализация!CG92&amp;" "&amp;детализация!R92&amp;" "&amp;детализация!S92&amp;" "&amp;детализация!T92&amp;" "&amp;детализация!U92</f>
        <v xml:space="preserve">       </v>
      </c>
      <c r="R90" s="85">
        <f>IF(детализация!Q92&gt;0,1,0)</f>
        <v>0</v>
      </c>
    </row>
    <row r="91" spans="1:18" ht="15">
      <c r="A91" s="117">
        <f t="shared" si="1"/>
        <v>0</v>
      </c>
      <c r="B91" s="120">
        <v>90</v>
      </c>
      <c r="C91" s="18" t="str">
        <f>IF(детализация!B93&gt;0,детализация!B93," ")</f>
        <v xml:space="preserve"> </v>
      </c>
      <c r="D91" s="2" t="str">
        <f ca="1">детализация!E93</f>
        <v xml:space="preserve"> </v>
      </c>
      <c r="E91" s="2" t="str">
        <f ca="1">детализация!F93</f>
        <v xml:space="preserve">  </v>
      </c>
      <c r="F91" s="3" t="str">
        <f ca="1">детализация!G93</f>
        <v xml:space="preserve">  </v>
      </c>
      <c r="G91" s="3" t="str">
        <f>IF(детализация!H93&gt;0,"","Не задана")</f>
        <v>Не задана</v>
      </c>
      <c r="H91" s="25" t="str">
        <f>IF(детализация!I93&gt;0,детализация!I93," ")</f>
        <v xml:space="preserve"> </v>
      </c>
      <c r="I91" s="3" t="str">
        <f ca="1">IF(детализация!J93&gt;0,OFFSET(исх.данные!$A$16,детализация!J93,4,1,1)," ")</f>
        <v xml:space="preserve"> </v>
      </c>
      <c r="J91" s="3" t="str">
        <f ca="1">IF(детализация!K93&gt;0,OFFSET(исх.данные!$A$16,детализация!K93,4,1,1)," ")</f>
        <v xml:space="preserve"> </v>
      </c>
      <c r="K91" s="25" t="str">
        <f>IF(детализация!L93&gt;0,детализация!L93," ")</f>
        <v xml:space="preserve"> </v>
      </c>
      <c r="L91" s="3" t="str">
        <f ca="1">IF(детализация!M93&gt;0,OFFSET(исх.данные!$A$16,детализация!M93,4,1,1)," ")</f>
        <v xml:space="preserve"> </v>
      </c>
      <c r="M91" s="3" t="str">
        <f ca="1">IF(детализация!N93&gt;0,OFFSET(исх.данные!$A$16,детализация!N93,4,1,1)," ")</f>
        <v xml:space="preserve"> </v>
      </c>
      <c r="N91" s="25" t="str">
        <f>IF(детализация!Q93&gt;0,детализация!Q93," ")</f>
        <v xml:space="preserve"> </v>
      </c>
      <c r="O91" s="19" t="str">
        <f>IF(детализация!O93&gt;0,детализация!O93," ")</f>
        <v xml:space="preserve"> </v>
      </c>
      <c r="P91" s="19" t="str">
        <f>детализация!AA93</f>
        <v xml:space="preserve">    </v>
      </c>
      <c r="Q91" s="3" t="str">
        <f>детализация!CF93&amp;" "&amp;детализация!CG93&amp;" "&amp;детализация!R93&amp;" "&amp;детализация!S93&amp;" "&amp;детализация!T93&amp;" "&amp;детализация!U93</f>
        <v xml:space="preserve">       </v>
      </c>
      <c r="R91" s="85">
        <f>IF(детализация!Q93&gt;0,1,0)</f>
        <v>0</v>
      </c>
    </row>
    <row r="92" spans="1:18" ht="15">
      <c r="A92" s="117">
        <f t="shared" si="1"/>
        <v>0</v>
      </c>
      <c r="B92" s="120">
        <v>91</v>
      </c>
      <c r="C92" s="18" t="str">
        <f>IF(детализация!B94&gt;0,детализация!B94," ")</f>
        <v xml:space="preserve"> </v>
      </c>
      <c r="D92" s="2" t="str">
        <f ca="1">детализация!E94</f>
        <v xml:space="preserve"> </v>
      </c>
      <c r="E92" s="2" t="str">
        <f ca="1">детализация!F94</f>
        <v xml:space="preserve">  </v>
      </c>
      <c r="F92" s="3" t="str">
        <f ca="1">детализация!G94</f>
        <v xml:space="preserve">  </v>
      </c>
      <c r="G92" s="3" t="str">
        <f>IF(детализация!H94&gt;0,"","Не задана")</f>
        <v>Не задана</v>
      </c>
      <c r="H92" s="25" t="str">
        <f>IF(детализация!I94&gt;0,детализация!I94," ")</f>
        <v xml:space="preserve"> </v>
      </c>
      <c r="I92" s="3" t="str">
        <f ca="1">IF(детализация!J94&gt;0,OFFSET(исх.данные!$A$16,детализация!J94,4,1,1)," ")</f>
        <v xml:space="preserve"> </v>
      </c>
      <c r="J92" s="3" t="str">
        <f ca="1">IF(детализация!K94&gt;0,OFFSET(исх.данные!$A$16,детализация!K94,4,1,1)," ")</f>
        <v xml:space="preserve"> </v>
      </c>
      <c r="K92" s="25" t="str">
        <f>IF(детализация!L94&gt;0,детализация!L94," ")</f>
        <v xml:space="preserve"> </v>
      </c>
      <c r="L92" s="3" t="str">
        <f ca="1">IF(детализация!M94&gt;0,OFFSET(исх.данные!$A$16,детализация!M94,4,1,1)," ")</f>
        <v xml:space="preserve"> </v>
      </c>
      <c r="M92" s="3" t="str">
        <f ca="1">IF(детализация!N94&gt;0,OFFSET(исх.данные!$A$16,детализация!N94,4,1,1)," ")</f>
        <v xml:space="preserve"> </v>
      </c>
      <c r="N92" s="25" t="str">
        <f>IF(детализация!Q94&gt;0,детализация!Q94," ")</f>
        <v xml:space="preserve"> </v>
      </c>
      <c r="O92" s="19" t="str">
        <f>IF(детализация!O94&gt;0,детализация!O94," ")</f>
        <v xml:space="preserve"> </v>
      </c>
      <c r="P92" s="19" t="str">
        <f>детализация!AA94</f>
        <v xml:space="preserve">    </v>
      </c>
      <c r="Q92" s="3" t="str">
        <f>детализация!CF94&amp;" "&amp;детализация!CG94&amp;" "&amp;детализация!R94&amp;" "&amp;детализация!S94&amp;" "&amp;детализация!T94&amp;" "&amp;детализация!U94</f>
        <v xml:space="preserve">       </v>
      </c>
      <c r="R92" s="85">
        <f>IF(детализация!Q94&gt;0,1,0)</f>
        <v>0</v>
      </c>
    </row>
    <row r="93" spans="1:18" ht="15">
      <c r="A93" s="117">
        <f t="shared" si="1"/>
        <v>0</v>
      </c>
      <c r="B93" s="120">
        <v>92</v>
      </c>
      <c r="C93" s="18" t="str">
        <f>IF(детализация!B95&gt;0,детализация!B95," ")</f>
        <v xml:space="preserve"> </v>
      </c>
      <c r="D93" s="2" t="str">
        <f ca="1">детализация!E95</f>
        <v xml:space="preserve"> </v>
      </c>
      <c r="E93" s="2" t="str">
        <f ca="1">детализация!F95</f>
        <v xml:space="preserve">  </v>
      </c>
      <c r="F93" s="3" t="str">
        <f ca="1">детализация!G95</f>
        <v xml:space="preserve">  </v>
      </c>
      <c r="G93" s="3" t="str">
        <f>IF(детализация!H95&gt;0,"","Не задана")</f>
        <v>Не задана</v>
      </c>
      <c r="H93" s="25" t="str">
        <f>IF(детализация!I95&gt;0,детализация!I95," ")</f>
        <v xml:space="preserve"> </v>
      </c>
      <c r="I93" s="3" t="str">
        <f ca="1">IF(детализация!J95&gt;0,OFFSET(исх.данные!$A$16,детализация!J95,4,1,1)," ")</f>
        <v xml:space="preserve"> </v>
      </c>
      <c r="J93" s="3" t="str">
        <f ca="1">IF(детализация!K95&gt;0,OFFSET(исх.данные!$A$16,детализация!K95,4,1,1)," ")</f>
        <v xml:space="preserve"> </v>
      </c>
      <c r="K93" s="25" t="str">
        <f>IF(детализация!L95&gt;0,детализация!L95," ")</f>
        <v xml:space="preserve"> </v>
      </c>
      <c r="L93" s="3" t="str">
        <f ca="1">IF(детализация!M95&gt;0,OFFSET(исх.данные!$A$16,детализация!M95,4,1,1)," ")</f>
        <v xml:space="preserve"> </v>
      </c>
      <c r="M93" s="3" t="str">
        <f ca="1">IF(детализация!N95&gt;0,OFFSET(исх.данные!$A$16,детализация!N95,4,1,1)," ")</f>
        <v xml:space="preserve"> </v>
      </c>
      <c r="N93" s="25" t="str">
        <f>IF(детализация!Q95&gt;0,детализация!Q95," ")</f>
        <v xml:space="preserve"> </v>
      </c>
      <c r="O93" s="19" t="str">
        <f>IF(детализация!O95&gt;0,детализация!O95," ")</f>
        <v xml:space="preserve"> </v>
      </c>
      <c r="P93" s="19" t="str">
        <f>детализация!AA95</f>
        <v xml:space="preserve">    </v>
      </c>
      <c r="Q93" s="3" t="str">
        <f>детализация!CF95&amp;" "&amp;детализация!CG95&amp;" "&amp;детализация!R95&amp;" "&amp;детализация!S95&amp;" "&amp;детализация!T95&amp;" "&amp;детализация!U95</f>
        <v xml:space="preserve">       </v>
      </c>
      <c r="R93" s="85">
        <f>IF(детализация!Q95&gt;0,1,0)</f>
        <v>0</v>
      </c>
    </row>
    <row r="94" spans="1:18" ht="15">
      <c r="A94" s="117">
        <f t="shared" si="1"/>
        <v>0</v>
      </c>
      <c r="B94" s="120">
        <v>93</v>
      </c>
      <c r="C94" s="18" t="str">
        <f>IF(детализация!B96&gt;0,детализация!B96," ")</f>
        <v xml:space="preserve"> </v>
      </c>
      <c r="D94" s="2" t="str">
        <f ca="1">детализация!E96</f>
        <v xml:space="preserve"> </v>
      </c>
      <c r="E94" s="2" t="str">
        <f ca="1">детализация!F96</f>
        <v xml:space="preserve">  </v>
      </c>
      <c r="F94" s="3" t="str">
        <f ca="1">детализация!G96</f>
        <v xml:space="preserve">  </v>
      </c>
      <c r="G94" s="3" t="str">
        <f>IF(детализация!H96&gt;0,"","Не задана")</f>
        <v>Не задана</v>
      </c>
      <c r="H94" s="25" t="str">
        <f>IF(детализация!I96&gt;0,детализация!I96," ")</f>
        <v xml:space="preserve"> </v>
      </c>
      <c r="I94" s="3" t="str">
        <f ca="1">IF(детализация!J96&gt;0,OFFSET(исх.данные!$A$16,детализация!J96,4,1,1)," ")</f>
        <v xml:space="preserve"> </v>
      </c>
      <c r="J94" s="3" t="str">
        <f ca="1">IF(детализация!K96&gt;0,OFFSET(исх.данные!$A$16,детализация!K96,4,1,1)," ")</f>
        <v xml:space="preserve"> </v>
      </c>
      <c r="K94" s="25" t="str">
        <f>IF(детализация!L96&gt;0,детализация!L96," ")</f>
        <v xml:space="preserve"> </v>
      </c>
      <c r="L94" s="3" t="str">
        <f ca="1">IF(детализация!M96&gt;0,OFFSET(исх.данные!$A$16,детализация!M96,4,1,1)," ")</f>
        <v xml:space="preserve"> </v>
      </c>
      <c r="M94" s="3" t="str">
        <f ca="1">IF(детализация!N96&gt;0,OFFSET(исх.данные!$A$16,детализация!N96,4,1,1)," ")</f>
        <v xml:space="preserve"> </v>
      </c>
      <c r="N94" s="25" t="str">
        <f>IF(детализация!Q96&gt;0,детализация!Q96," ")</f>
        <v xml:space="preserve"> </v>
      </c>
      <c r="O94" s="19" t="str">
        <f>IF(детализация!O96&gt;0,детализация!O96," ")</f>
        <v xml:space="preserve"> </v>
      </c>
      <c r="P94" s="19" t="str">
        <f>детализация!AA96</f>
        <v xml:space="preserve">    </v>
      </c>
      <c r="Q94" s="3" t="str">
        <f>детализация!CF96&amp;" "&amp;детализация!CG96&amp;" "&amp;детализация!R96&amp;" "&amp;детализация!S96&amp;" "&amp;детализация!T96&amp;" "&amp;детализация!U96</f>
        <v xml:space="preserve">       </v>
      </c>
      <c r="R94" s="85">
        <f>IF(детализация!Q96&gt;0,1,0)</f>
        <v>0</v>
      </c>
    </row>
    <row r="95" spans="1:18" ht="15">
      <c r="A95" s="117">
        <f t="shared" si="1"/>
        <v>0</v>
      </c>
      <c r="B95" s="120">
        <v>94</v>
      </c>
      <c r="C95" s="18" t="str">
        <f>IF(детализация!B97&gt;0,детализация!B97," ")</f>
        <v xml:space="preserve"> </v>
      </c>
      <c r="D95" s="2" t="str">
        <f ca="1">детализация!E97</f>
        <v xml:space="preserve"> </v>
      </c>
      <c r="E95" s="2" t="str">
        <f ca="1">детализация!F97</f>
        <v xml:space="preserve">  </v>
      </c>
      <c r="F95" s="3" t="str">
        <f ca="1">детализация!G97</f>
        <v xml:space="preserve">  </v>
      </c>
      <c r="G95" s="3" t="str">
        <f>IF(детализация!H97&gt;0,"","Не задана")</f>
        <v>Не задана</v>
      </c>
      <c r="H95" s="25" t="str">
        <f>IF(детализация!I97&gt;0,детализация!I97," ")</f>
        <v xml:space="preserve"> </v>
      </c>
      <c r="I95" s="3" t="str">
        <f ca="1">IF(детализация!J97&gt;0,OFFSET(исх.данные!$A$16,детализация!J97,4,1,1)," ")</f>
        <v xml:space="preserve"> </v>
      </c>
      <c r="J95" s="3" t="str">
        <f ca="1">IF(детализация!K97&gt;0,OFFSET(исх.данные!$A$16,детализация!K97,4,1,1)," ")</f>
        <v xml:space="preserve"> </v>
      </c>
      <c r="K95" s="25" t="str">
        <f>IF(детализация!L97&gt;0,детализация!L97," ")</f>
        <v xml:space="preserve"> </v>
      </c>
      <c r="L95" s="3" t="str">
        <f ca="1">IF(детализация!M97&gt;0,OFFSET(исх.данные!$A$16,детализация!M97,4,1,1)," ")</f>
        <v xml:space="preserve"> </v>
      </c>
      <c r="M95" s="3" t="str">
        <f ca="1">IF(детализация!N97&gt;0,OFFSET(исх.данные!$A$16,детализация!N97,4,1,1)," ")</f>
        <v xml:space="preserve"> </v>
      </c>
      <c r="N95" s="25" t="str">
        <f>IF(детализация!Q97&gt;0,детализация!Q97," ")</f>
        <v xml:space="preserve"> </v>
      </c>
      <c r="O95" s="19" t="str">
        <f>IF(детализация!O97&gt;0,детализация!O97," ")</f>
        <v xml:space="preserve"> </v>
      </c>
      <c r="P95" s="19" t="str">
        <f>детализация!AA97</f>
        <v xml:space="preserve">    </v>
      </c>
      <c r="Q95" s="3" t="str">
        <f>детализация!CF97&amp;" "&amp;детализация!CG97&amp;" "&amp;детализация!R97&amp;" "&amp;детализация!S97&amp;" "&amp;детализация!T97&amp;" "&amp;детализация!U97</f>
        <v xml:space="preserve">       </v>
      </c>
      <c r="R95" s="85">
        <f>IF(детализация!Q97&gt;0,1,0)</f>
        <v>0</v>
      </c>
    </row>
    <row r="96" spans="1:18" ht="15">
      <c r="A96" s="117">
        <f t="shared" si="1"/>
        <v>0</v>
      </c>
      <c r="B96" s="120">
        <v>95</v>
      </c>
      <c r="C96" s="18" t="str">
        <f>IF(детализация!B98&gt;0,детализация!B98," ")</f>
        <v xml:space="preserve"> </v>
      </c>
      <c r="D96" s="2" t="str">
        <f ca="1">детализация!E98</f>
        <v xml:space="preserve"> </v>
      </c>
      <c r="E96" s="2" t="str">
        <f ca="1">детализация!F98</f>
        <v xml:space="preserve">  </v>
      </c>
      <c r="F96" s="3" t="str">
        <f ca="1">детализация!G98</f>
        <v xml:space="preserve">  </v>
      </c>
      <c r="G96" s="3" t="str">
        <f>IF(детализация!H98&gt;0,"","Не задана")</f>
        <v>Не задана</v>
      </c>
      <c r="H96" s="25" t="str">
        <f>IF(детализация!I98&gt;0,детализация!I98," ")</f>
        <v xml:space="preserve"> </v>
      </c>
      <c r="I96" s="3" t="str">
        <f ca="1">IF(детализация!J98&gt;0,OFFSET(исх.данные!$A$16,детализация!J98,4,1,1)," ")</f>
        <v xml:space="preserve"> </v>
      </c>
      <c r="J96" s="3" t="str">
        <f ca="1">IF(детализация!K98&gt;0,OFFSET(исх.данные!$A$16,детализация!K98,4,1,1)," ")</f>
        <v xml:space="preserve"> </v>
      </c>
      <c r="K96" s="25" t="str">
        <f>IF(детализация!L98&gt;0,детализация!L98," ")</f>
        <v xml:space="preserve"> </v>
      </c>
      <c r="L96" s="3" t="str">
        <f ca="1">IF(детализация!M98&gt;0,OFFSET(исх.данные!$A$16,детализация!M98,4,1,1)," ")</f>
        <v xml:space="preserve"> </v>
      </c>
      <c r="M96" s="3" t="str">
        <f ca="1">IF(детализация!N98&gt;0,OFFSET(исх.данные!$A$16,детализация!N98,4,1,1)," ")</f>
        <v xml:space="preserve"> </v>
      </c>
      <c r="N96" s="25" t="str">
        <f>IF(детализация!Q98&gt;0,детализация!Q98," ")</f>
        <v xml:space="preserve"> </v>
      </c>
      <c r="O96" s="19" t="str">
        <f>IF(детализация!O98&gt;0,детализация!O98," ")</f>
        <v xml:space="preserve"> </v>
      </c>
      <c r="P96" s="19" t="str">
        <f>детализация!AA98</f>
        <v xml:space="preserve">    </v>
      </c>
      <c r="Q96" s="3" t="str">
        <f>детализация!CF98&amp;" "&amp;детализация!CG98&amp;" "&amp;детализация!R98&amp;" "&amp;детализация!S98&amp;" "&amp;детализация!T98&amp;" "&amp;детализация!U98</f>
        <v xml:space="preserve">       </v>
      </c>
      <c r="R96" s="85">
        <f>IF(детализация!Q98&gt;0,1,0)</f>
        <v>0</v>
      </c>
    </row>
    <row r="97" spans="1:18" ht="15">
      <c r="A97" s="117">
        <f t="shared" si="1"/>
        <v>0</v>
      </c>
      <c r="B97" s="120">
        <v>96</v>
      </c>
      <c r="C97" s="18" t="str">
        <f>IF(детализация!B99&gt;0,детализация!B99," ")</f>
        <v xml:space="preserve"> </v>
      </c>
      <c r="D97" s="2" t="str">
        <f ca="1">детализация!E99</f>
        <v xml:space="preserve"> </v>
      </c>
      <c r="E97" s="2" t="str">
        <f ca="1">детализация!F99</f>
        <v xml:space="preserve">  </v>
      </c>
      <c r="F97" s="3" t="str">
        <f ca="1">детализация!G99</f>
        <v xml:space="preserve">  </v>
      </c>
      <c r="G97" s="3" t="str">
        <f>IF(детализация!H99&gt;0,"","Не задана")</f>
        <v>Не задана</v>
      </c>
      <c r="H97" s="25" t="str">
        <f>IF(детализация!I99&gt;0,детализация!I99," ")</f>
        <v xml:space="preserve"> </v>
      </c>
      <c r="I97" s="3" t="str">
        <f ca="1">IF(детализация!J99&gt;0,OFFSET(исх.данные!$A$16,детализация!J99,4,1,1)," ")</f>
        <v xml:space="preserve"> </v>
      </c>
      <c r="J97" s="3" t="str">
        <f ca="1">IF(детализация!K99&gt;0,OFFSET(исх.данные!$A$16,детализация!K99,4,1,1)," ")</f>
        <v xml:space="preserve"> </v>
      </c>
      <c r="K97" s="25" t="str">
        <f>IF(детализация!L99&gt;0,детализация!L99," ")</f>
        <v xml:space="preserve"> </v>
      </c>
      <c r="L97" s="3" t="str">
        <f ca="1">IF(детализация!M99&gt;0,OFFSET(исх.данные!$A$16,детализация!M99,4,1,1)," ")</f>
        <v xml:space="preserve"> </v>
      </c>
      <c r="M97" s="3" t="str">
        <f ca="1">IF(детализация!N99&gt;0,OFFSET(исх.данные!$A$16,детализация!N99,4,1,1)," ")</f>
        <v xml:space="preserve"> </v>
      </c>
      <c r="N97" s="25" t="str">
        <f>IF(детализация!Q99&gt;0,детализация!Q99," ")</f>
        <v xml:space="preserve"> </v>
      </c>
      <c r="O97" s="19" t="str">
        <f>IF(детализация!O99&gt;0,детализация!O99," ")</f>
        <v xml:space="preserve"> </v>
      </c>
      <c r="P97" s="19" t="str">
        <f>детализация!AA99</f>
        <v xml:space="preserve">    </v>
      </c>
      <c r="Q97" s="3" t="str">
        <f>детализация!CF99&amp;" "&amp;детализация!CG99&amp;" "&amp;детализация!R99&amp;" "&amp;детализация!S99&amp;" "&amp;детализация!T99&amp;" "&amp;детализация!U99</f>
        <v xml:space="preserve">       </v>
      </c>
      <c r="R97" s="85">
        <f>IF(детализация!Q99&gt;0,1,0)</f>
        <v>0</v>
      </c>
    </row>
    <row r="98" spans="1:18" ht="15">
      <c r="A98" s="117">
        <f t="shared" si="1"/>
        <v>0</v>
      </c>
      <c r="B98" s="120">
        <v>97</v>
      </c>
      <c r="C98" s="18" t="str">
        <f>IF(детализация!B100&gt;0,детализация!B100," ")</f>
        <v xml:space="preserve"> </v>
      </c>
      <c r="D98" s="2" t="str">
        <f ca="1">детализация!E100</f>
        <v xml:space="preserve"> </v>
      </c>
      <c r="E98" s="2" t="str">
        <f ca="1">детализация!F100</f>
        <v xml:space="preserve">  </v>
      </c>
      <c r="F98" s="3" t="str">
        <f ca="1">детализация!G100</f>
        <v xml:space="preserve">  </v>
      </c>
      <c r="G98" s="3" t="str">
        <f>IF(детализация!H100&gt;0,"","Не задана")</f>
        <v>Не задана</v>
      </c>
      <c r="H98" s="25" t="str">
        <f>IF(детализация!I100&gt;0,детализация!I100," ")</f>
        <v xml:space="preserve"> </v>
      </c>
      <c r="I98" s="3" t="str">
        <f ca="1">IF(детализация!J100&gt;0,OFFSET(исх.данные!$A$16,детализация!J100,4,1,1)," ")</f>
        <v xml:space="preserve"> </v>
      </c>
      <c r="J98" s="3" t="str">
        <f ca="1">IF(детализация!K100&gt;0,OFFSET(исх.данные!$A$16,детализация!K100,4,1,1)," ")</f>
        <v xml:space="preserve"> </v>
      </c>
      <c r="K98" s="25" t="str">
        <f>IF(детализация!L100&gt;0,детализация!L100," ")</f>
        <v xml:space="preserve"> </v>
      </c>
      <c r="L98" s="3" t="str">
        <f ca="1">IF(детализация!M100&gt;0,OFFSET(исх.данные!$A$16,детализация!M100,4,1,1)," ")</f>
        <v xml:space="preserve"> </v>
      </c>
      <c r="M98" s="3" t="str">
        <f ca="1">IF(детализация!N100&gt;0,OFFSET(исх.данные!$A$16,детализация!N100,4,1,1)," ")</f>
        <v xml:space="preserve"> </v>
      </c>
      <c r="N98" s="25" t="str">
        <f>IF(детализация!Q100&gt;0,детализация!Q100," ")</f>
        <v xml:space="preserve"> </v>
      </c>
      <c r="O98" s="19" t="str">
        <f>IF(детализация!O100&gt;0,детализация!O100," ")</f>
        <v xml:space="preserve"> </v>
      </c>
      <c r="P98" s="19" t="str">
        <f>детализация!AA100</f>
        <v xml:space="preserve">    </v>
      </c>
      <c r="Q98" s="3" t="str">
        <f>детализация!CF100&amp;" "&amp;детализация!CG100&amp;" "&amp;детализация!R100&amp;" "&amp;детализация!S100&amp;" "&amp;детализация!T100&amp;" "&amp;детализация!U100</f>
        <v xml:space="preserve">       </v>
      </c>
      <c r="R98" s="85">
        <f>IF(детализация!Q100&gt;0,1,0)</f>
        <v>0</v>
      </c>
    </row>
    <row r="99" spans="1:18" ht="15">
      <c r="A99" s="117">
        <f t="shared" si="1"/>
        <v>0</v>
      </c>
      <c r="B99" s="120">
        <v>98</v>
      </c>
      <c r="C99" s="18" t="str">
        <f>IF(детализация!B101&gt;0,детализация!B101," ")</f>
        <v xml:space="preserve"> </v>
      </c>
      <c r="D99" s="2" t="str">
        <f ca="1">детализация!E101</f>
        <v xml:space="preserve"> </v>
      </c>
      <c r="E99" s="2" t="str">
        <f ca="1">детализация!F101</f>
        <v xml:space="preserve">  </v>
      </c>
      <c r="F99" s="3" t="str">
        <f ca="1">детализация!G101</f>
        <v xml:space="preserve">  </v>
      </c>
      <c r="G99" s="3" t="str">
        <f>IF(детализация!H101&gt;0,"","Не задана")</f>
        <v>Не задана</v>
      </c>
      <c r="H99" s="25" t="str">
        <f>IF(детализация!I101&gt;0,детализация!I101," ")</f>
        <v xml:space="preserve"> </v>
      </c>
      <c r="I99" s="3" t="str">
        <f ca="1">IF(детализация!J101&gt;0,OFFSET(исх.данные!$A$16,детализация!J101,4,1,1)," ")</f>
        <v xml:space="preserve"> </v>
      </c>
      <c r="J99" s="3" t="str">
        <f ca="1">IF(детализация!K101&gt;0,OFFSET(исх.данные!$A$16,детализация!K101,4,1,1)," ")</f>
        <v xml:space="preserve"> </v>
      </c>
      <c r="K99" s="25" t="str">
        <f>IF(детализация!L101&gt;0,детализация!L101," ")</f>
        <v xml:space="preserve"> </v>
      </c>
      <c r="L99" s="3" t="str">
        <f ca="1">IF(детализация!M101&gt;0,OFFSET(исх.данные!$A$16,детализация!M101,4,1,1)," ")</f>
        <v xml:space="preserve"> </v>
      </c>
      <c r="M99" s="3" t="str">
        <f ca="1">IF(детализация!N101&gt;0,OFFSET(исх.данные!$A$16,детализация!N101,4,1,1)," ")</f>
        <v xml:space="preserve"> </v>
      </c>
      <c r="N99" s="25" t="str">
        <f>IF(детализация!Q101&gt;0,детализация!Q101," ")</f>
        <v xml:space="preserve"> </v>
      </c>
      <c r="O99" s="19" t="str">
        <f>IF(детализация!O101&gt;0,детализация!O101," ")</f>
        <v xml:space="preserve"> </v>
      </c>
      <c r="P99" s="19" t="str">
        <f>детализация!AA101</f>
        <v xml:space="preserve">    </v>
      </c>
      <c r="Q99" s="3" t="str">
        <f>детализация!CF101&amp;" "&amp;детализация!CG101&amp;" "&amp;детализация!R101&amp;" "&amp;детализация!S101&amp;" "&amp;детализация!T101&amp;" "&amp;детализация!U101</f>
        <v xml:space="preserve">       </v>
      </c>
      <c r="R99" s="85">
        <f>IF(детализация!Q101&gt;0,1,0)</f>
        <v>0</v>
      </c>
    </row>
    <row r="100" spans="1:18" ht="15">
      <c r="A100" s="117">
        <f t="shared" si="1"/>
        <v>0</v>
      </c>
      <c r="B100" s="120">
        <v>99</v>
      </c>
      <c r="C100" s="18" t="str">
        <f>IF(детализация!B102&gt;0,детализация!B102," ")</f>
        <v xml:space="preserve"> </v>
      </c>
      <c r="D100" s="2" t="str">
        <f ca="1">детализация!E102</f>
        <v xml:space="preserve"> </v>
      </c>
      <c r="E100" s="2" t="str">
        <f ca="1">детализация!F102</f>
        <v xml:space="preserve">  </v>
      </c>
      <c r="F100" s="3" t="str">
        <f ca="1">детализация!G102</f>
        <v xml:space="preserve">  </v>
      </c>
      <c r="G100" s="3" t="str">
        <f>IF(детализация!H102&gt;0,"","Не задана")</f>
        <v>Не задана</v>
      </c>
      <c r="H100" s="25" t="str">
        <f>IF(детализация!I102&gt;0,детализация!I102," ")</f>
        <v xml:space="preserve"> </v>
      </c>
      <c r="I100" s="3" t="str">
        <f ca="1">IF(детализация!J102&gt;0,OFFSET(исх.данные!$A$16,детализация!J102,4,1,1)," ")</f>
        <v xml:space="preserve"> </v>
      </c>
      <c r="J100" s="3" t="str">
        <f ca="1">IF(детализация!K102&gt;0,OFFSET(исх.данные!$A$16,детализация!K102,4,1,1)," ")</f>
        <v xml:space="preserve"> </v>
      </c>
      <c r="K100" s="25" t="str">
        <f>IF(детализация!L102&gt;0,детализация!L102," ")</f>
        <v xml:space="preserve"> </v>
      </c>
      <c r="L100" s="3" t="str">
        <f ca="1">IF(детализация!M102&gt;0,OFFSET(исх.данные!$A$16,детализация!M102,4,1,1)," ")</f>
        <v xml:space="preserve"> </v>
      </c>
      <c r="M100" s="3" t="str">
        <f ca="1">IF(детализация!N102&gt;0,OFFSET(исх.данные!$A$16,детализация!N102,4,1,1)," ")</f>
        <v xml:space="preserve"> </v>
      </c>
      <c r="N100" s="25" t="str">
        <f>IF(детализация!Q102&gt;0,детализация!Q102," ")</f>
        <v xml:space="preserve"> </v>
      </c>
      <c r="O100" s="19" t="str">
        <f>IF(детализация!O102&gt;0,детализация!O102," ")</f>
        <v xml:space="preserve"> </v>
      </c>
      <c r="P100" s="19" t="str">
        <f>детализация!AA102</f>
        <v xml:space="preserve">    </v>
      </c>
      <c r="Q100" s="3" t="str">
        <f>детализация!CF102&amp;" "&amp;детализация!CG102&amp;" "&amp;детализация!R102&amp;" "&amp;детализация!S102&amp;" "&amp;детализация!T102&amp;" "&amp;детализация!U102</f>
        <v xml:space="preserve">       </v>
      </c>
      <c r="R100" s="85">
        <f>IF(детализация!Q102&gt;0,1,0)</f>
        <v>0</v>
      </c>
    </row>
    <row r="101" spans="1:18" ht="15">
      <c r="A101" s="117">
        <f t="shared" si="1"/>
        <v>0</v>
      </c>
      <c r="B101" s="120">
        <v>100</v>
      </c>
      <c r="C101" s="18" t="str">
        <f>IF(детализация!B103&gt;0,детализация!B103," ")</f>
        <v xml:space="preserve"> </v>
      </c>
      <c r="D101" s="2" t="str">
        <f ca="1">детализация!E103</f>
        <v xml:space="preserve"> </v>
      </c>
      <c r="E101" s="2" t="str">
        <f ca="1">детализация!F103</f>
        <v xml:space="preserve">  </v>
      </c>
      <c r="F101" s="3" t="str">
        <f ca="1">детализация!G103</f>
        <v xml:space="preserve">  </v>
      </c>
      <c r="G101" s="3" t="str">
        <f>IF(детализация!H103&gt;0,"","Не задана")</f>
        <v>Не задана</v>
      </c>
      <c r="H101" s="25" t="str">
        <f>IF(детализация!I103&gt;0,детализация!I103," ")</f>
        <v xml:space="preserve"> </v>
      </c>
      <c r="I101" s="3" t="str">
        <f ca="1">IF(детализация!J103&gt;0,OFFSET(исх.данные!$A$16,детализация!J103,4,1,1)," ")</f>
        <v xml:space="preserve"> </v>
      </c>
      <c r="J101" s="3" t="str">
        <f ca="1">IF(детализация!K103&gt;0,OFFSET(исх.данные!$A$16,детализация!K103,4,1,1)," ")</f>
        <v xml:space="preserve"> </v>
      </c>
      <c r="K101" s="25" t="str">
        <f>IF(детализация!L103&gt;0,детализация!L103," ")</f>
        <v xml:space="preserve"> </v>
      </c>
      <c r="L101" s="3" t="str">
        <f ca="1">IF(детализация!M103&gt;0,OFFSET(исх.данные!$A$16,детализация!M103,4,1,1)," ")</f>
        <v xml:space="preserve"> </v>
      </c>
      <c r="M101" s="3" t="str">
        <f ca="1">IF(детализация!N103&gt;0,OFFSET(исх.данные!$A$16,детализация!N103,4,1,1)," ")</f>
        <v xml:space="preserve"> </v>
      </c>
      <c r="N101" s="25" t="str">
        <f>IF(детализация!Q103&gt;0,детализация!Q103," ")</f>
        <v xml:space="preserve"> </v>
      </c>
      <c r="O101" s="19" t="str">
        <f>IF(детализация!O103&gt;0,детализация!O103," ")</f>
        <v xml:space="preserve"> </v>
      </c>
      <c r="P101" s="19" t="str">
        <f>детализация!AA103</f>
        <v xml:space="preserve">    </v>
      </c>
      <c r="Q101" s="3" t="str">
        <f>детализация!CF103&amp;" "&amp;детализация!CG103&amp;" "&amp;детализация!R103&amp;" "&amp;детализация!S103&amp;" "&amp;детализация!T103&amp;" "&amp;детализация!U103</f>
        <v xml:space="preserve">       </v>
      </c>
      <c r="R101" s="85">
        <f>IF(детализация!Q103&gt;0,1,0)</f>
        <v>0</v>
      </c>
    </row>
    <row r="102" spans="1:18" ht="15">
      <c r="A102" s="117">
        <f t="shared" si="1"/>
        <v>0</v>
      </c>
      <c r="B102" s="120">
        <v>101</v>
      </c>
      <c r="C102" s="18" t="str">
        <f>IF(детализация!B104&gt;0,детализация!B104," ")</f>
        <v xml:space="preserve"> </v>
      </c>
      <c r="D102" s="2" t="str">
        <f ca="1">детализация!E104</f>
        <v xml:space="preserve"> </v>
      </c>
      <c r="E102" s="2" t="str">
        <f ca="1">детализация!F104</f>
        <v xml:space="preserve">  </v>
      </c>
      <c r="F102" s="3" t="str">
        <f ca="1">детализация!G104</f>
        <v xml:space="preserve">  </v>
      </c>
      <c r="G102" s="3" t="str">
        <f>IF(детализация!H104&gt;0,"","Не задана")</f>
        <v>Не задана</v>
      </c>
      <c r="H102" s="25" t="str">
        <f>IF(детализация!I104&gt;0,детализация!I104," ")</f>
        <v xml:space="preserve"> </v>
      </c>
      <c r="I102" s="3" t="str">
        <f ca="1">IF(детализация!J104&gt;0,OFFSET(исх.данные!$A$16,детализация!J104,4,1,1)," ")</f>
        <v xml:space="preserve"> </v>
      </c>
      <c r="J102" s="3" t="str">
        <f ca="1">IF(детализация!K104&gt;0,OFFSET(исх.данные!$A$16,детализация!K104,4,1,1)," ")</f>
        <v xml:space="preserve"> </v>
      </c>
      <c r="K102" s="25" t="str">
        <f>IF(детализация!L104&gt;0,детализация!L104," ")</f>
        <v xml:space="preserve"> </v>
      </c>
      <c r="L102" s="3" t="str">
        <f ca="1">IF(детализация!M104&gt;0,OFFSET(исх.данные!$A$16,детализация!M104,4,1,1)," ")</f>
        <v xml:space="preserve"> </v>
      </c>
      <c r="M102" s="3" t="str">
        <f ca="1">IF(детализация!N104&gt;0,OFFSET(исх.данные!$A$16,детализация!N104,4,1,1)," ")</f>
        <v xml:space="preserve"> </v>
      </c>
      <c r="N102" s="25" t="str">
        <f>IF(детализация!Q104&gt;0,детализация!Q104," ")</f>
        <v xml:space="preserve"> </v>
      </c>
      <c r="O102" s="19" t="str">
        <f>IF(детализация!O104&gt;0,детализация!O104," ")</f>
        <v xml:space="preserve"> </v>
      </c>
      <c r="P102" s="19" t="str">
        <f>детализация!AA104</f>
        <v xml:space="preserve">    </v>
      </c>
      <c r="Q102" s="3" t="str">
        <f>детализация!CF104&amp;" "&amp;детализация!CG104&amp;" "&amp;детализация!R104&amp;" "&amp;детализация!S104&amp;" "&amp;детализация!T104&amp;" "&amp;детализация!U104</f>
        <v xml:space="preserve">       </v>
      </c>
      <c r="R102" s="85">
        <f>IF(детализация!Q104&gt;0,1,0)</f>
        <v>0</v>
      </c>
    </row>
    <row r="103" spans="1:18" ht="15">
      <c r="A103" s="117">
        <f t="shared" si="1"/>
        <v>0</v>
      </c>
      <c r="B103" s="120">
        <v>102</v>
      </c>
      <c r="C103" s="18" t="str">
        <f>IF(детализация!B105&gt;0,детализация!B105," ")</f>
        <v xml:space="preserve"> </v>
      </c>
      <c r="D103" s="2" t="str">
        <f ca="1">детализация!E105</f>
        <v xml:space="preserve"> </v>
      </c>
      <c r="E103" s="2" t="str">
        <f ca="1">детализация!F105</f>
        <v xml:space="preserve">  </v>
      </c>
      <c r="F103" s="3" t="str">
        <f ca="1">детализация!G105</f>
        <v xml:space="preserve">  </v>
      </c>
      <c r="G103" s="3" t="str">
        <f>IF(детализация!H105&gt;0,"","Не задана")</f>
        <v>Не задана</v>
      </c>
      <c r="H103" s="25" t="str">
        <f>IF(детализация!I105&gt;0,детализация!I105," ")</f>
        <v xml:space="preserve"> </v>
      </c>
      <c r="I103" s="3" t="str">
        <f ca="1">IF(детализация!J105&gt;0,OFFSET(исх.данные!$A$16,детализация!J105,4,1,1)," ")</f>
        <v xml:space="preserve"> </v>
      </c>
      <c r="J103" s="3" t="str">
        <f ca="1">IF(детализация!K105&gt;0,OFFSET(исх.данные!$A$16,детализация!K105,4,1,1)," ")</f>
        <v xml:space="preserve"> </v>
      </c>
      <c r="K103" s="25" t="str">
        <f>IF(детализация!L105&gt;0,детализация!L105," ")</f>
        <v xml:space="preserve"> </v>
      </c>
      <c r="L103" s="3" t="str">
        <f ca="1">IF(детализация!M105&gt;0,OFFSET(исх.данные!$A$16,детализация!M105,4,1,1)," ")</f>
        <v xml:space="preserve"> </v>
      </c>
      <c r="M103" s="3" t="str">
        <f ca="1">IF(детализация!N105&gt;0,OFFSET(исх.данные!$A$16,детализация!N105,4,1,1)," ")</f>
        <v xml:space="preserve"> </v>
      </c>
      <c r="N103" s="25" t="str">
        <f>IF(детализация!Q105&gt;0,детализация!Q105," ")</f>
        <v xml:space="preserve"> </v>
      </c>
      <c r="O103" s="19" t="str">
        <f>IF(детализация!O105&gt;0,детализация!O105," ")</f>
        <v xml:space="preserve"> </v>
      </c>
      <c r="P103" s="19" t="str">
        <f>детализация!AA105</f>
        <v xml:space="preserve">    </v>
      </c>
      <c r="Q103" s="3" t="str">
        <f>детализация!CF105&amp;" "&amp;детализация!CG105&amp;" "&amp;детализация!R105&amp;" "&amp;детализация!S105&amp;" "&amp;детализация!T105&amp;" "&amp;детализация!U105</f>
        <v xml:space="preserve">       </v>
      </c>
      <c r="R103" s="85">
        <f>IF(детализация!Q105&gt;0,1,0)</f>
        <v>0</v>
      </c>
    </row>
    <row r="104" spans="1:18" ht="15">
      <c r="A104" s="117">
        <f t="shared" si="1"/>
        <v>0</v>
      </c>
      <c r="B104" s="120">
        <v>103</v>
      </c>
      <c r="C104" s="18" t="str">
        <f>IF(детализация!B106&gt;0,детализация!B106," ")</f>
        <v xml:space="preserve"> </v>
      </c>
      <c r="D104" s="2" t="str">
        <f ca="1">детализация!E106</f>
        <v xml:space="preserve"> </v>
      </c>
      <c r="E104" s="2" t="str">
        <f ca="1">детализация!F106</f>
        <v xml:space="preserve">  </v>
      </c>
      <c r="F104" s="3" t="str">
        <f ca="1">детализация!G106</f>
        <v xml:space="preserve">  </v>
      </c>
      <c r="G104" s="3" t="str">
        <f>IF(детализация!H106&gt;0,"","Не задана")</f>
        <v>Не задана</v>
      </c>
      <c r="H104" s="25" t="str">
        <f>IF(детализация!I106&gt;0,детализация!I106," ")</f>
        <v xml:space="preserve"> </v>
      </c>
      <c r="I104" s="3" t="str">
        <f ca="1">IF(детализация!J106&gt;0,OFFSET(исх.данные!$A$16,детализация!J106,4,1,1)," ")</f>
        <v xml:space="preserve"> </v>
      </c>
      <c r="J104" s="3" t="str">
        <f ca="1">IF(детализация!K106&gt;0,OFFSET(исх.данные!$A$16,детализация!K106,4,1,1)," ")</f>
        <v xml:space="preserve"> </v>
      </c>
      <c r="K104" s="25" t="str">
        <f>IF(детализация!L106&gt;0,детализация!L106," ")</f>
        <v xml:space="preserve"> </v>
      </c>
      <c r="L104" s="3" t="str">
        <f ca="1">IF(детализация!M106&gt;0,OFFSET(исх.данные!$A$16,детализация!M106,4,1,1)," ")</f>
        <v xml:space="preserve"> </v>
      </c>
      <c r="M104" s="3" t="str">
        <f ca="1">IF(детализация!N106&gt;0,OFFSET(исх.данные!$A$16,детализация!N106,4,1,1)," ")</f>
        <v xml:space="preserve"> </v>
      </c>
      <c r="N104" s="25" t="str">
        <f>IF(детализация!Q106&gt;0,детализация!Q106," ")</f>
        <v xml:space="preserve"> </v>
      </c>
      <c r="O104" s="19" t="str">
        <f>IF(детализация!O106&gt;0,детализация!O106," ")</f>
        <v xml:space="preserve"> </v>
      </c>
      <c r="P104" s="19" t="str">
        <f>детализация!AA106</f>
        <v xml:space="preserve">    </v>
      </c>
      <c r="Q104" s="3" t="str">
        <f>детализация!CF106&amp;" "&amp;детализация!CG106&amp;" "&amp;детализация!R106&amp;" "&amp;детализация!S106&amp;" "&amp;детализация!T106&amp;" "&amp;детализация!U106</f>
        <v xml:space="preserve">       </v>
      </c>
      <c r="R104" s="85">
        <f>IF(детализация!Q106&gt;0,1,0)</f>
        <v>0</v>
      </c>
    </row>
    <row r="105" spans="1:18" ht="15">
      <c r="A105" s="117">
        <f t="shared" si="1"/>
        <v>0</v>
      </c>
      <c r="B105" s="120">
        <v>104</v>
      </c>
      <c r="C105" s="18" t="str">
        <f>IF(детализация!B107&gt;0,детализация!B107," ")</f>
        <v xml:space="preserve"> </v>
      </c>
      <c r="D105" s="2" t="str">
        <f ca="1">детализация!E107</f>
        <v xml:space="preserve"> </v>
      </c>
      <c r="E105" s="2" t="str">
        <f ca="1">детализация!F107</f>
        <v xml:space="preserve">  </v>
      </c>
      <c r="F105" s="3" t="str">
        <f ca="1">детализация!G107</f>
        <v xml:space="preserve">  </v>
      </c>
      <c r="G105" s="3" t="str">
        <f>IF(детализация!H107&gt;0,"","Не задана")</f>
        <v>Не задана</v>
      </c>
      <c r="H105" s="25" t="str">
        <f>IF(детализация!I107&gt;0,детализация!I107," ")</f>
        <v xml:space="preserve"> </v>
      </c>
      <c r="I105" s="3" t="str">
        <f ca="1">IF(детализация!J107&gt;0,OFFSET(исх.данные!$A$16,детализация!J107,4,1,1)," ")</f>
        <v xml:space="preserve"> </v>
      </c>
      <c r="J105" s="3" t="str">
        <f ca="1">IF(детализация!K107&gt;0,OFFSET(исх.данные!$A$16,детализация!K107,4,1,1)," ")</f>
        <v xml:space="preserve"> </v>
      </c>
      <c r="K105" s="25" t="str">
        <f>IF(детализация!L107&gt;0,детализация!L107," ")</f>
        <v xml:space="preserve"> </v>
      </c>
      <c r="L105" s="3" t="str">
        <f ca="1">IF(детализация!M107&gt;0,OFFSET(исх.данные!$A$16,детализация!M107,4,1,1)," ")</f>
        <v xml:space="preserve"> </v>
      </c>
      <c r="M105" s="3" t="str">
        <f ca="1">IF(детализация!N107&gt;0,OFFSET(исх.данные!$A$16,детализация!N107,4,1,1)," ")</f>
        <v xml:space="preserve"> </v>
      </c>
      <c r="N105" s="25" t="str">
        <f>IF(детализация!Q107&gt;0,детализация!Q107," ")</f>
        <v xml:space="preserve"> </v>
      </c>
      <c r="O105" s="19" t="str">
        <f>IF(детализация!O107&gt;0,детализация!O107," ")</f>
        <v xml:space="preserve"> </v>
      </c>
      <c r="P105" s="19" t="str">
        <f>детализация!AA107</f>
        <v xml:space="preserve">    </v>
      </c>
      <c r="Q105" s="3" t="str">
        <f>детализация!CF107&amp;" "&amp;детализация!CG107&amp;" "&amp;детализация!R107&amp;" "&amp;детализация!S107&amp;" "&amp;детализация!T107&amp;" "&amp;детализация!U107</f>
        <v xml:space="preserve">       </v>
      </c>
      <c r="R105" s="85">
        <f>IF(детализация!Q107&gt;0,1,0)</f>
        <v>0</v>
      </c>
    </row>
    <row r="106" spans="1:18" ht="15">
      <c r="A106" s="117">
        <f t="shared" si="1"/>
        <v>0</v>
      </c>
      <c r="B106" s="120">
        <v>105</v>
      </c>
      <c r="C106" s="18" t="str">
        <f>IF(детализация!B108&gt;0,детализация!B108," ")</f>
        <v xml:space="preserve"> </v>
      </c>
      <c r="D106" s="2" t="str">
        <f ca="1">детализация!E108</f>
        <v xml:space="preserve"> </v>
      </c>
      <c r="E106" s="2" t="str">
        <f ca="1">детализация!F108</f>
        <v xml:space="preserve">  </v>
      </c>
      <c r="F106" s="3" t="str">
        <f ca="1">детализация!G108</f>
        <v xml:space="preserve">  </v>
      </c>
      <c r="G106" s="3" t="str">
        <f>IF(детализация!H108&gt;0,"","Не задана")</f>
        <v>Не задана</v>
      </c>
      <c r="H106" s="25" t="str">
        <f>IF(детализация!I108&gt;0,детализация!I108," ")</f>
        <v xml:space="preserve"> </v>
      </c>
      <c r="I106" s="3" t="str">
        <f ca="1">IF(детализация!J108&gt;0,OFFSET(исх.данные!$A$16,детализация!J108,4,1,1)," ")</f>
        <v xml:space="preserve"> </v>
      </c>
      <c r="J106" s="3" t="str">
        <f ca="1">IF(детализация!K108&gt;0,OFFSET(исх.данные!$A$16,детализация!K108,4,1,1)," ")</f>
        <v xml:space="preserve"> </v>
      </c>
      <c r="K106" s="25" t="str">
        <f>IF(детализация!L108&gt;0,детализация!L108," ")</f>
        <v xml:space="preserve"> </v>
      </c>
      <c r="L106" s="3" t="str">
        <f ca="1">IF(детализация!M108&gt;0,OFFSET(исх.данные!$A$16,детализация!M108,4,1,1)," ")</f>
        <v xml:space="preserve"> </v>
      </c>
      <c r="M106" s="3" t="str">
        <f ca="1">IF(детализация!N108&gt;0,OFFSET(исх.данные!$A$16,детализация!N108,4,1,1)," ")</f>
        <v xml:space="preserve"> </v>
      </c>
      <c r="N106" s="25" t="str">
        <f>IF(детализация!Q108&gt;0,детализация!Q108," ")</f>
        <v xml:space="preserve"> </v>
      </c>
      <c r="O106" s="19" t="str">
        <f>IF(детализация!O108&gt;0,детализация!O108," ")</f>
        <v xml:space="preserve"> </v>
      </c>
      <c r="P106" s="19" t="str">
        <f>детализация!AA108</f>
        <v xml:space="preserve">    </v>
      </c>
      <c r="Q106" s="3" t="str">
        <f>детализация!CF108&amp;" "&amp;детализация!CG108&amp;" "&amp;детализация!R108&amp;" "&amp;детализация!S108&amp;" "&amp;детализация!T108&amp;" "&amp;детализация!U108</f>
        <v xml:space="preserve">       </v>
      </c>
      <c r="R106" s="85">
        <f>IF(детализация!Q108&gt;0,1,0)</f>
        <v>0</v>
      </c>
    </row>
    <row r="107" spans="1:18" ht="15">
      <c r="A107" s="117">
        <f t="shared" si="1"/>
        <v>0</v>
      </c>
      <c r="B107" s="120">
        <v>106</v>
      </c>
      <c r="C107" s="18" t="str">
        <f>IF(детализация!B109&gt;0,детализация!B109," ")</f>
        <v xml:space="preserve"> </v>
      </c>
      <c r="D107" s="2" t="str">
        <f ca="1">детализация!E109</f>
        <v xml:space="preserve"> </v>
      </c>
      <c r="E107" s="2" t="str">
        <f ca="1">детализация!F109</f>
        <v xml:space="preserve">  </v>
      </c>
      <c r="F107" s="3" t="str">
        <f ca="1">детализация!G109</f>
        <v xml:space="preserve">  </v>
      </c>
      <c r="G107" s="3" t="str">
        <f>IF(детализация!H109&gt;0,"","Не задана")</f>
        <v>Не задана</v>
      </c>
      <c r="H107" s="25" t="str">
        <f>IF(детализация!I109&gt;0,детализация!I109," ")</f>
        <v xml:space="preserve"> </v>
      </c>
      <c r="I107" s="3" t="str">
        <f ca="1">IF(детализация!J109&gt;0,OFFSET(исх.данные!$A$16,детализация!J109,4,1,1)," ")</f>
        <v xml:space="preserve"> </v>
      </c>
      <c r="J107" s="3" t="str">
        <f ca="1">IF(детализация!K109&gt;0,OFFSET(исх.данные!$A$16,детализация!K109,4,1,1)," ")</f>
        <v xml:space="preserve"> </v>
      </c>
      <c r="K107" s="25" t="str">
        <f>IF(детализация!L109&gt;0,детализация!L109," ")</f>
        <v xml:space="preserve"> </v>
      </c>
      <c r="L107" s="3" t="str">
        <f ca="1">IF(детализация!M109&gt;0,OFFSET(исх.данные!$A$16,детализация!M109,4,1,1)," ")</f>
        <v xml:space="preserve"> </v>
      </c>
      <c r="M107" s="3" t="str">
        <f ca="1">IF(детализация!N109&gt;0,OFFSET(исх.данные!$A$16,детализация!N109,4,1,1)," ")</f>
        <v xml:space="preserve"> </v>
      </c>
      <c r="N107" s="25" t="str">
        <f>IF(детализация!Q109&gt;0,детализация!Q109," ")</f>
        <v xml:space="preserve"> </v>
      </c>
      <c r="O107" s="19" t="str">
        <f>IF(детализация!O109&gt;0,детализация!O109," ")</f>
        <v xml:space="preserve"> </v>
      </c>
      <c r="P107" s="19" t="str">
        <f>детализация!AA109</f>
        <v xml:space="preserve">    </v>
      </c>
      <c r="Q107" s="3" t="str">
        <f>детализация!CF109&amp;" "&amp;детализация!CG109&amp;" "&amp;детализация!R109&amp;" "&amp;детализация!S109&amp;" "&amp;детализация!T109&amp;" "&amp;детализация!U109</f>
        <v xml:space="preserve">       </v>
      </c>
      <c r="R107" s="85">
        <f>IF(детализация!Q109&gt;0,1,0)</f>
        <v>0</v>
      </c>
    </row>
    <row r="108" spans="1:18" ht="15">
      <c r="A108" s="117">
        <f t="shared" si="1"/>
        <v>0</v>
      </c>
      <c r="B108" s="120">
        <v>107</v>
      </c>
      <c r="C108" s="18" t="str">
        <f>IF(детализация!B110&gt;0,детализация!B110," ")</f>
        <v xml:space="preserve"> </v>
      </c>
      <c r="D108" s="2" t="str">
        <f ca="1">детализация!E110</f>
        <v xml:space="preserve"> </v>
      </c>
      <c r="E108" s="2" t="str">
        <f ca="1">детализация!F110</f>
        <v xml:space="preserve">  </v>
      </c>
      <c r="F108" s="3" t="str">
        <f ca="1">детализация!G110</f>
        <v xml:space="preserve">  </v>
      </c>
      <c r="G108" s="3" t="str">
        <f>IF(детализация!H110&gt;0,"","Не задана")</f>
        <v>Не задана</v>
      </c>
      <c r="H108" s="25" t="str">
        <f>IF(детализация!I110&gt;0,детализация!I110," ")</f>
        <v xml:space="preserve"> </v>
      </c>
      <c r="I108" s="3" t="str">
        <f ca="1">IF(детализация!J110&gt;0,OFFSET(исх.данные!$A$16,детализация!J110,4,1,1)," ")</f>
        <v xml:space="preserve"> </v>
      </c>
      <c r="J108" s="3" t="str">
        <f ca="1">IF(детализация!K110&gt;0,OFFSET(исх.данные!$A$16,детализация!K110,4,1,1)," ")</f>
        <v xml:space="preserve"> </v>
      </c>
      <c r="K108" s="25" t="str">
        <f>IF(детализация!L110&gt;0,детализация!L110," ")</f>
        <v xml:space="preserve"> </v>
      </c>
      <c r="L108" s="3" t="str">
        <f ca="1">IF(детализация!M110&gt;0,OFFSET(исх.данные!$A$16,детализация!M110,4,1,1)," ")</f>
        <v xml:space="preserve"> </v>
      </c>
      <c r="M108" s="3" t="str">
        <f ca="1">IF(детализация!N110&gt;0,OFFSET(исх.данные!$A$16,детализация!N110,4,1,1)," ")</f>
        <v xml:space="preserve"> </v>
      </c>
      <c r="N108" s="25" t="str">
        <f>IF(детализация!Q110&gt;0,детализация!Q110," ")</f>
        <v xml:space="preserve"> </v>
      </c>
      <c r="O108" s="19" t="str">
        <f>IF(детализация!O110&gt;0,детализация!O110," ")</f>
        <v xml:space="preserve"> </v>
      </c>
      <c r="P108" s="19" t="str">
        <f>детализация!AA110</f>
        <v xml:space="preserve">    </v>
      </c>
      <c r="Q108" s="3" t="str">
        <f>детализация!CF110&amp;" "&amp;детализация!CG110&amp;" "&amp;детализация!R110&amp;" "&amp;детализация!S110&amp;" "&amp;детализация!T110&amp;" "&amp;детализация!U110</f>
        <v xml:space="preserve">       </v>
      </c>
      <c r="R108" s="85">
        <f>IF(детализация!Q110&gt;0,1,0)</f>
        <v>0</v>
      </c>
    </row>
    <row r="109" spans="1:18" ht="15">
      <c r="A109" s="117">
        <f t="shared" si="1"/>
        <v>0</v>
      </c>
      <c r="B109" s="120">
        <v>108</v>
      </c>
      <c r="C109" s="18" t="str">
        <f>IF(детализация!B111&gt;0,детализация!B111," ")</f>
        <v xml:space="preserve"> </v>
      </c>
      <c r="D109" s="2" t="str">
        <f ca="1">детализация!E111</f>
        <v xml:space="preserve"> </v>
      </c>
      <c r="E109" s="2" t="str">
        <f ca="1">детализация!F111</f>
        <v xml:space="preserve">  </v>
      </c>
      <c r="F109" s="3" t="str">
        <f ca="1">детализация!G111</f>
        <v xml:space="preserve">  </v>
      </c>
      <c r="G109" s="3" t="str">
        <f>IF(детализация!H111&gt;0,"","Не задана")</f>
        <v>Не задана</v>
      </c>
      <c r="H109" s="25" t="str">
        <f>IF(детализация!I111&gt;0,детализация!I111," ")</f>
        <v xml:space="preserve"> </v>
      </c>
      <c r="I109" s="3" t="str">
        <f ca="1">IF(детализация!J111&gt;0,OFFSET(исх.данные!$A$16,детализация!J111,4,1,1)," ")</f>
        <v xml:space="preserve"> </v>
      </c>
      <c r="J109" s="3" t="str">
        <f ca="1">IF(детализация!K111&gt;0,OFFSET(исх.данные!$A$16,детализация!K111,4,1,1)," ")</f>
        <v xml:space="preserve"> </v>
      </c>
      <c r="K109" s="25" t="str">
        <f>IF(детализация!L111&gt;0,детализация!L111," ")</f>
        <v xml:space="preserve"> </v>
      </c>
      <c r="L109" s="3" t="str">
        <f ca="1">IF(детализация!M111&gt;0,OFFSET(исх.данные!$A$16,детализация!M111,4,1,1)," ")</f>
        <v xml:space="preserve"> </v>
      </c>
      <c r="M109" s="3" t="str">
        <f ca="1">IF(детализация!N111&gt;0,OFFSET(исх.данные!$A$16,детализация!N111,4,1,1)," ")</f>
        <v xml:space="preserve"> </v>
      </c>
      <c r="N109" s="25" t="str">
        <f>IF(детализация!Q111&gt;0,детализация!Q111," ")</f>
        <v xml:space="preserve"> </v>
      </c>
      <c r="O109" s="19" t="str">
        <f>IF(детализация!O111&gt;0,детализация!O111," ")</f>
        <v xml:space="preserve"> </v>
      </c>
      <c r="P109" s="19" t="str">
        <f>детализация!AA111</f>
        <v xml:space="preserve">    </v>
      </c>
      <c r="Q109" s="3" t="str">
        <f>детализация!CF111&amp;" "&amp;детализация!CG111&amp;" "&amp;детализация!R111&amp;" "&amp;детализация!S111&amp;" "&amp;детализация!T111&amp;" "&amp;детализация!U111</f>
        <v xml:space="preserve">       </v>
      </c>
      <c r="R109" s="85">
        <f>IF(детализация!Q111&gt;0,1,0)</f>
        <v>0</v>
      </c>
    </row>
    <row r="110" spans="1:18" ht="15">
      <c r="A110" s="117">
        <f t="shared" si="1"/>
        <v>0</v>
      </c>
      <c r="B110" s="120">
        <v>109</v>
      </c>
      <c r="C110" s="18" t="str">
        <f>IF(детализация!B112&gt;0,детализация!B112," ")</f>
        <v xml:space="preserve"> </v>
      </c>
      <c r="D110" s="2" t="str">
        <f ca="1">детализация!E112</f>
        <v xml:space="preserve"> </v>
      </c>
      <c r="E110" s="2" t="str">
        <f ca="1">детализация!F112</f>
        <v xml:space="preserve">  </v>
      </c>
      <c r="F110" s="3" t="str">
        <f ca="1">детализация!G112</f>
        <v xml:space="preserve">  </v>
      </c>
      <c r="G110" s="3" t="str">
        <f>IF(детализация!H112&gt;0,"","Не задана")</f>
        <v>Не задана</v>
      </c>
      <c r="H110" s="25" t="str">
        <f>IF(детализация!I112&gt;0,детализация!I112," ")</f>
        <v xml:space="preserve"> </v>
      </c>
      <c r="I110" s="3" t="str">
        <f ca="1">IF(детализация!J112&gt;0,OFFSET(исх.данные!$A$16,детализация!J112,4,1,1)," ")</f>
        <v xml:space="preserve"> </v>
      </c>
      <c r="J110" s="3" t="str">
        <f ca="1">IF(детализация!K112&gt;0,OFFSET(исх.данные!$A$16,детализация!K112,4,1,1)," ")</f>
        <v xml:space="preserve"> </v>
      </c>
      <c r="K110" s="25" t="str">
        <f>IF(детализация!L112&gt;0,детализация!L112," ")</f>
        <v xml:space="preserve"> </v>
      </c>
      <c r="L110" s="3" t="str">
        <f ca="1">IF(детализация!M112&gt;0,OFFSET(исх.данные!$A$16,детализация!M112,4,1,1)," ")</f>
        <v xml:space="preserve"> </v>
      </c>
      <c r="M110" s="3" t="str">
        <f ca="1">IF(детализация!N112&gt;0,OFFSET(исх.данные!$A$16,детализация!N112,4,1,1)," ")</f>
        <v xml:space="preserve"> </v>
      </c>
      <c r="N110" s="25" t="str">
        <f>IF(детализация!Q112&gt;0,детализация!Q112," ")</f>
        <v xml:space="preserve"> </v>
      </c>
      <c r="O110" s="19" t="str">
        <f>IF(детализация!O112&gt;0,детализация!O112," ")</f>
        <v xml:space="preserve"> </v>
      </c>
      <c r="P110" s="19" t="str">
        <f>детализация!AA112</f>
        <v xml:space="preserve">    </v>
      </c>
      <c r="Q110" s="3" t="str">
        <f>детализация!CF112&amp;" "&amp;детализация!CG112&amp;" "&amp;детализация!R112&amp;" "&amp;детализация!S112&amp;" "&amp;детализация!T112&amp;" "&amp;детализация!U112</f>
        <v xml:space="preserve">       </v>
      </c>
      <c r="R110" s="85">
        <f>IF(детализация!Q112&gt;0,1,0)</f>
        <v>0</v>
      </c>
    </row>
    <row r="111" spans="1:18" ht="15">
      <c r="A111" s="117">
        <f t="shared" si="1"/>
        <v>0</v>
      </c>
      <c r="B111" s="120">
        <v>110</v>
      </c>
      <c r="C111" s="18" t="str">
        <f>IF(детализация!B113&gt;0,детализация!B113," ")</f>
        <v xml:space="preserve"> </v>
      </c>
      <c r="D111" s="2" t="str">
        <f ca="1">детализация!E113</f>
        <v xml:space="preserve"> </v>
      </c>
      <c r="E111" s="2" t="str">
        <f ca="1">детализация!F113</f>
        <v xml:space="preserve">  </v>
      </c>
      <c r="F111" s="3" t="str">
        <f ca="1">детализация!G113</f>
        <v xml:space="preserve">  </v>
      </c>
      <c r="G111" s="3" t="str">
        <f>IF(детализация!H113&gt;0,"","Не задана")</f>
        <v>Не задана</v>
      </c>
      <c r="H111" s="25" t="str">
        <f>IF(детализация!I113&gt;0,детализация!I113," ")</f>
        <v xml:space="preserve"> </v>
      </c>
      <c r="I111" s="3" t="str">
        <f ca="1">IF(детализация!J113&gt;0,OFFSET(исх.данные!$A$16,детализация!J113,4,1,1)," ")</f>
        <v xml:space="preserve"> </v>
      </c>
      <c r="J111" s="3" t="str">
        <f ca="1">IF(детализация!K113&gt;0,OFFSET(исх.данные!$A$16,детализация!K113,4,1,1)," ")</f>
        <v xml:space="preserve"> </v>
      </c>
      <c r="K111" s="25" t="str">
        <f>IF(детализация!L113&gt;0,детализация!L113," ")</f>
        <v xml:space="preserve"> </v>
      </c>
      <c r="L111" s="3" t="str">
        <f ca="1">IF(детализация!M113&gt;0,OFFSET(исх.данные!$A$16,детализация!M113,4,1,1)," ")</f>
        <v xml:space="preserve"> </v>
      </c>
      <c r="M111" s="3" t="str">
        <f ca="1">IF(детализация!N113&gt;0,OFFSET(исх.данные!$A$16,детализация!N113,4,1,1)," ")</f>
        <v xml:space="preserve"> </v>
      </c>
      <c r="N111" s="25" t="str">
        <f>IF(детализация!Q113&gt;0,детализация!Q113," ")</f>
        <v xml:space="preserve"> </v>
      </c>
      <c r="O111" s="19" t="str">
        <f>IF(детализация!O113&gt;0,детализация!O113," ")</f>
        <v xml:space="preserve"> </v>
      </c>
      <c r="P111" s="19" t="str">
        <f>детализация!AA113</f>
        <v xml:space="preserve">    </v>
      </c>
      <c r="Q111" s="3" t="str">
        <f>детализация!CF113&amp;" "&amp;детализация!CG113&amp;" "&amp;детализация!R113&amp;" "&amp;детализация!S113&amp;" "&amp;детализация!T113&amp;" "&amp;детализация!U113</f>
        <v xml:space="preserve">       </v>
      </c>
      <c r="R111" s="85">
        <f>IF(детализация!Q113&gt;0,1,0)</f>
        <v>0</v>
      </c>
    </row>
    <row r="112" spans="1:18" ht="15">
      <c r="A112" s="117">
        <f t="shared" si="1"/>
        <v>0</v>
      </c>
      <c r="B112" s="120">
        <v>111</v>
      </c>
      <c r="C112" s="18" t="str">
        <f>IF(детализация!B114&gt;0,детализация!B114," ")</f>
        <v xml:space="preserve"> </v>
      </c>
      <c r="D112" s="2" t="str">
        <f ca="1">детализация!E114</f>
        <v xml:space="preserve"> </v>
      </c>
      <c r="E112" s="2" t="str">
        <f ca="1">детализация!F114</f>
        <v xml:space="preserve">  </v>
      </c>
      <c r="F112" s="3" t="str">
        <f ca="1">детализация!G114</f>
        <v xml:space="preserve">  </v>
      </c>
      <c r="G112" s="3" t="str">
        <f>IF(детализация!H114&gt;0,"","Не задана")</f>
        <v>Не задана</v>
      </c>
      <c r="H112" s="25" t="str">
        <f>IF(детализация!I114&gt;0,детализация!I114," ")</f>
        <v xml:space="preserve"> </v>
      </c>
      <c r="I112" s="3" t="str">
        <f ca="1">IF(детализация!J114&gt;0,OFFSET(исх.данные!$A$16,детализация!J114,4,1,1)," ")</f>
        <v xml:space="preserve"> </v>
      </c>
      <c r="J112" s="3" t="str">
        <f ca="1">IF(детализация!K114&gt;0,OFFSET(исх.данные!$A$16,детализация!K114,4,1,1)," ")</f>
        <v xml:space="preserve"> </v>
      </c>
      <c r="K112" s="25" t="str">
        <f>IF(детализация!L114&gt;0,детализация!L114," ")</f>
        <v xml:space="preserve"> </v>
      </c>
      <c r="L112" s="3" t="str">
        <f ca="1">IF(детализация!M114&gt;0,OFFSET(исх.данные!$A$16,детализация!M114,4,1,1)," ")</f>
        <v xml:space="preserve"> </v>
      </c>
      <c r="M112" s="3" t="str">
        <f ca="1">IF(детализация!N114&gt;0,OFFSET(исх.данные!$A$16,детализация!N114,4,1,1)," ")</f>
        <v xml:space="preserve"> </v>
      </c>
      <c r="N112" s="25" t="str">
        <f>IF(детализация!Q114&gt;0,детализация!Q114," ")</f>
        <v xml:space="preserve"> </v>
      </c>
      <c r="O112" s="19" t="str">
        <f>IF(детализация!O114&gt;0,детализация!O114," ")</f>
        <v xml:space="preserve"> </v>
      </c>
      <c r="P112" s="19" t="str">
        <f>детализация!AA114</f>
        <v xml:space="preserve">    </v>
      </c>
      <c r="Q112" s="3" t="str">
        <f>детализация!CF114&amp;" "&amp;детализация!CG114&amp;" "&amp;детализация!R114&amp;" "&amp;детализация!S114&amp;" "&amp;детализация!T114&amp;" "&amp;детализация!U114</f>
        <v xml:space="preserve">       </v>
      </c>
      <c r="R112" s="85">
        <f>IF(детализация!Q114&gt;0,1,0)</f>
        <v>0</v>
      </c>
    </row>
    <row r="113" spans="1:18" ht="15">
      <c r="A113" s="117">
        <f t="shared" si="1"/>
        <v>0</v>
      </c>
      <c r="B113" s="120">
        <v>112</v>
      </c>
      <c r="C113" s="18" t="str">
        <f>IF(детализация!B115&gt;0,детализация!B115," ")</f>
        <v xml:space="preserve"> </v>
      </c>
      <c r="D113" s="2" t="str">
        <f ca="1">детализация!E115</f>
        <v xml:space="preserve"> </v>
      </c>
      <c r="E113" s="2" t="str">
        <f ca="1">детализация!F115</f>
        <v xml:space="preserve">  </v>
      </c>
      <c r="F113" s="3" t="str">
        <f ca="1">детализация!G115</f>
        <v xml:space="preserve">  </v>
      </c>
      <c r="G113" s="3" t="str">
        <f>IF(детализация!H115&gt;0,"","Не задана")</f>
        <v>Не задана</v>
      </c>
      <c r="H113" s="25" t="str">
        <f>IF(детализация!I115&gt;0,детализация!I115," ")</f>
        <v xml:space="preserve"> </v>
      </c>
      <c r="I113" s="3" t="str">
        <f ca="1">IF(детализация!J115&gt;0,OFFSET(исх.данные!$A$16,детализация!J115,4,1,1)," ")</f>
        <v xml:space="preserve"> </v>
      </c>
      <c r="J113" s="3" t="str">
        <f ca="1">IF(детализация!K115&gt;0,OFFSET(исх.данные!$A$16,детализация!K115,4,1,1)," ")</f>
        <v xml:space="preserve"> </v>
      </c>
      <c r="K113" s="25" t="str">
        <f>IF(детализация!L115&gt;0,детализация!L115," ")</f>
        <v xml:space="preserve"> </v>
      </c>
      <c r="L113" s="3" t="str">
        <f ca="1">IF(детализация!M115&gt;0,OFFSET(исх.данные!$A$16,детализация!M115,4,1,1)," ")</f>
        <v xml:space="preserve"> </v>
      </c>
      <c r="M113" s="3" t="str">
        <f ca="1">IF(детализация!N115&gt;0,OFFSET(исх.данные!$A$16,детализация!N115,4,1,1)," ")</f>
        <v xml:space="preserve"> </v>
      </c>
      <c r="N113" s="25" t="str">
        <f>IF(детализация!Q115&gt;0,детализация!Q115," ")</f>
        <v xml:space="preserve"> </v>
      </c>
      <c r="O113" s="19" t="str">
        <f>IF(детализация!O115&gt;0,детализация!O115," ")</f>
        <v xml:space="preserve"> </v>
      </c>
      <c r="P113" s="19" t="str">
        <f>детализация!AA115</f>
        <v xml:space="preserve">    </v>
      </c>
      <c r="Q113" s="3" t="str">
        <f>детализация!CF115&amp;" "&amp;детализация!CG115&amp;" "&amp;детализация!R115&amp;" "&amp;детализация!S115&amp;" "&amp;детализация!T115&amp;" "&amp;детализация!U115</f>
        <v xml:space="preserve">       </v>
      </c>
      <c r="R113" s="85">
        <f>IF(детализация!Q115&gt;0,1,0)</f>
        <v>0</v>
      </c>
    </row>
    <row r="114" spans="1:18" ht="15">
      <c r="A114" s="117">
        <f t="shared" si="1"/>
        <v>0</v>
      </c>
      <c r="B114" s="120">
        <v>113</v>
      </c>
      <c r="C114" s="18" t="str">
        <f>IF(детализация!B116&gt;0,детализация!B116," ")</f>
        <v xml:space="preserve"> </v>
      </c>
      <c r="D114" s="2" t="str">
        <f ca="1">детализация!E116</f>
        <v xml:space="preserve"> </v>
      </c>
      <c r="E114" s="2" t="str">
        <f ca="1">детализация!F116</f>
        <v xml:space="preserve">  </v>
      </c>
      <c r="F114" s="3" t="str">
        <f ca="1">детализация!G116</f>
        <v xml:space="preserve">  </v>
      </c>
      <c r="G114" s="3" t="str">
        <f>IF(детализация!H116&gt;0,"","Не задана")</f>
        <v>Не задана</v>
      </c>
      <c r="H114" s="25" t="str">
        <f>IF(детализация!I116&gt;0,детализация!I116," ")</f>
        <v xml:space="preserve"> </v>
      </c>
      <c r="I114" s="3" t="str">
        <f ca="1">IF(детализация!J116&gt;0,OFFSET(исх.данные!$A$16,детализация!J116,4,1,1)," ")</f>
        <v xml:space="preserve"> </v>
      </c>
      <c r="J114" s="3" t="str">
        <f ca="1">IF(детализация!K116&gt;0,OFFSET(исх.данные!$A$16,детализация!K116,4,1,1)," ")</f>
        <v xml:space="preserve"> </v>
      </c>
      <c r="K114" s="25" t="str">
        <f>IF(детализация!L116&gt;0,детализация!L116," ")</f>
        <v xml:space="preserve"> </v>
      </c>
      <c r="L114" s="3" t="str">
        <f ca="1">IF(детализация!M116&gt;0,OFFSET(исх.данные!$A$16,детализация!M116,4,1,1)," ")</f>
        <v xml:space="preserve"> </v>
      </c>
      <c r="M114" s="3" t="str">
        <f ca="1">IF(детализация!N116&gt;0,OFFSET(исх.данные!$A$16,детализация!N116,4,1,1)," ")</f>
        <v xml:space="preserve"> </v>
      </c>
      <c r="N114" s="25" t="str">
        <f>IF(детализация!Q116&gt;0,детализация!Q116," ")</f>
        <v xml:space="preserve"> </v>
      </c>
      <c r="O114" s="19" t="str">
        <f>IF(детализация!O116&gt;0,детализация!O116," ")</f>
        <v xml:space="preserve"> </v>
      </c>
      <c r="P114" s="19" t="str">
        <f>детализация!AA116</f>
        <v xml:space="preserve">    </v>
      </c>
      <c r="Q114" s="3" t="str">
        <f>детализация!CF116&amp;" "&amp;детализация!CG116&amp;" "&amp;детализация!R116&amp;" "&amp;детализация!S116&amp;" "&amp;детализация!T116&amp;" "&amp;детализация!U116</f>
        <v xml:space="preserve">       </v>
      </c>
      <c r="R114" s="85">
        <f>IF(детализация!Q116&gt;0,1,0)</f>
        <v>0</v>
      </c>
    </row>
    <row r="115" spans="1:18" ht="15">
      <c r="A115" s="117">
        <f t="shared" si="1"/>
        <v>0</v>
      </c>
      <c r="B115" s="120">
        <v>114</v>
      </c>
      <c r="C115" s="18" t="str">
        <f>IF(детализация!B117&gt;0,детализация!B117," ")</f>
        <v xml:space="preserve"> </v>
      </c>
      <c r="D115" s="2" t="str">
        <f ca="1">детализация!E117</f>
        <v xml:space="preserve"> </v>
      </c>
      <c r="E115" s="2" t="str">
        <f ca="1">детализация!F117</f>
        <v xml:space="preserve">  </v>
      </c>
      <c r="F115" s="3" t="str">
        <f ca="1">детализация!G117</f>
        <v xml:space="preserve">  </v>
      </c>
      <c r="G115" s="3" t="str">
        <f>IF(детализация!H117&gt;0,"","Не задана")</f>
        <v>Не задана</v>
      </c>
      <c r="H115" s="25" t="str">
        <f>IF(детализация!I117&gt;0,детализация!I117," ")</f>
        <v xml:space="preserve"> </v>
      </c>
      <c r="I115" s="3" t="str">
        <f ca="1">IF(детализация!J117&gt;0,OFFSET(исх.данные!$A$16,детализация!J117,4,1,1)," ")</f>
        <v xml:space="preserve"> </v>
      </c>
      <c r="J115" s="3" t="str">
        <f ca="1">IF(детализация!K117&gt;0,OFFSET(исх.данные!$A$16,детализация!K117,4,1,1)," ")</f>
        <v xml:space="preserve"> </v>
      </c>
      <c r="K115" s="25" t="str">
        <f>IF(детализация!L117&gt;0,детализация!L117," ")</f>
        <v xml:space="preserve"> </v>
      </c>
      <c r="L115" s="3" t="str">
        <f ca="1">IF(детализация!M117&gt;0,OFFSET(исх.данные!$A$16,детализация!M117,4,1,1)," ")</f>
        <v xml:space="preserve"> </v>
      </c>
      <c r="M115" s="3" t="str">
        <f ca="1">IF(детализация!N117&gt;0,OFFSET(исх.данные!$A$16,детализация!N117,4,1,1)," ")</f>
        <v xml:space="preserve"> </v>
      </c>
      <c r="N115" s="25" t="str">
        <f>IF(детализация!Q117&gt;0,детализация!Q117," ")</f>
        <v xml:space="preserve"> </v>
      </c>
      <c r="O115" s="19" t="str">
        <f>IF(детализация!O117&gt;0,детализация!O117," ")</f>
        <v xml:space="preserve"> </v>
      </c>
      <c r="P115" s="19" t="str">
        <f>детализация!AA117</f>
        <v xml:space="preserve">    </v>
      </c>
      <c r="Q115" s="3" t="str">
        <f>детализация!CF117&amp;" "&amp;детализация!CG117&amp;" "&amp;детализация!R117&amp;" "&amp;детализация!S117&amp;" "&amp;детализация!T117&amp;" "&amp;детализация!U117</f>
        <v xml:space="preserve">       </v>
      </c>
      <c r="R115" s="85">
        <f>IF(детализация!Q117&gt;0,1,0)</f>
        <v>0</v>
      </c>
    </row>
    <row r="116" spans="1:18" ht="15">
      <c r="A116" s="117">
        <f t="shared" si="1"/>
        <v>0</v>
      </c>
      <c r="B116" s="120">
        <v>115</v>
      </c>
      <c r="C116" s="18" t="str">
        <f>IF(детализация!B118&gt;0,детализация!B118," ")</f>
        <v xml:space="preserve"> </v>
      </c>
      <c r="D116" s="2" t="str">
        <f ca="1">детализация!E118</f>
        <v xml:space="preserve"> </v>
      </c>
      <c r="E116" s="2" t="str">
        <f ca="1">детализация!F118</f>
        <v xml:space="preserve">  </v>
      </c>
      <c r="F116" s="3" t="str">
        <f ca="1">детализация!G118</f>
        <v xml:space="preserve">  </v>
      </c>
      <c r="G116" s="3" t="str">
        <f>IF(детализация!H118&gt;0,"","Не задана")</f>
        <v>Не задана</v>
      </c>
      <c r="H116" s="25" t="str">
        <f>IF(детализация!I118&gt;0,детализация!I118," ")</f>
        <v xml:space="preserve"> </v>
      </c>
      <c r="I116" s="3" t="str">
        <f ca="1">IF(детализация!J118&gt;0,OFFSET(исх.данные!$A$16,детализация!J118,4,1,1)," ")</f>
        <v xml:space="preserve"> </v>
      </c>
      <c r="J116" s="3" t="str">
        <f ca="1">IF(детализация!K118&gt;0,OFFSET(исх.данные!$A$16,детализация!K118,4,1,1)," ")</f>
        <v xml:space="preserve"> </v>
      </c>
      <c r="K116" s="25" t="str">
        <f>IF(детализация!L118&gt;0,детализация!L118," ")</f>
        <v xml:space="preserve"> </v>
      </c>
      <c r="L116" s="3" t="str">
        <f ca="1">IF(детализация!M118&gt;0,OFFSET(исх.данные!$A$16,детализация!M118,4,1,1)," ")</f>
        <v xml:space="preserve"> </v>
      </c>
      <c r="M116" s="3" t="str">
        <f ca="1">IF(детализация!N118&gt;0,OFFSET(исх.данные!$A$16,детализация!N118,4,1,1)," ")</f>
        <v xml:space="preserve"> </v>
      </c>
      <c r="N116" s="25" t="str">
        <f>IF(детализация!Q118&gt;0,детализация!Q118," ")</f>
        <v xml:space="preserve"> </v>
      </c>
      <c r="O116" s="19" t="str">
        <f>IF(детализация!O118&gt;0,детализация!O118," ")</f>
        <v xml:space="preserve"> </v>
      </c>
      <c r="P116" s="19" t="str">
        <f>детализация!AA118</f>
        <v xml:space="preserve">    </v>
      </c>
      <c r="Q116" s="3" t="str">
        <f>детализация!CF118&amp;" "&amp;детализация!CG118&amp;" "&amp;детализация!R118&amp;" "&amp;детализация!S118&amp;" "&amp;детализация!T118&amp;" "&amp;детализация!U118</f>
        <v xml:space="preserve">       </v>
      </c>
      <c r="R116" s="85">
        <f>IF(детализация!Q118&gt;0,1,0)</f>
        <v>0</v>
      </c>
    </row>
    <row r="117" spans="1:18" ht="15">
      <c r="A117" s="117">
        <f t="shared" si="1"/>
        <v>0</v>
      </c>
      <c r="B117" s="120">
        <v>116</v>
      </c>
      <c r="C117" s="18" t="str">
        <f>IF(детализация!B119&gt;0,детализация!B119," ")</f>
        <v xml:space="preserve"> </v>
      </c>
      <c r="D117" s="2" t="str">
        <f ca="1">детализация!E119</f>
        <v xml:space="preserve"> </v>
      </c>
      <c r="E117" s="2" t="str">
        <f ca="1">детализация!F119</f>
        <v xml:space="preserve">  </v>
      </c>
      <c r="F117" s="3" t="str">
        <f ca="1">детализация!G119</f>
        <v xml:space="preserve">  </v>
      </c>
      <c r="G117" s="3" t="str">
        <f>IF(детализация!H119&gt;0,"","Не задана")</f>
        <v>Не задана</v>
      </c>
      <c r="H117" s="25" t="str">
        <f>IF(детализация!I119&gt;0,детализация!I119," ")</f>
        <v xml:space="preserve"> </v>
      </c>
      <c r="I117" s="3" t="str">
        <f ca="1">IF(детализация!J119&gt;0,OFFSET(исх.данные!$A$16,детализация!J119,4,1,1)," ")</f>
        <v xml:space="preserve"> </v>
      </c>
      <c r="J117" s="3" t="str">
        <f ca="1">IF(детализация!K119&gt;0,OFFSET(исх.данные!$A$16,детализация!K119,4,1,1)," ")</f>
        <v xml:space="preserve"> </v>
      </c>
      <c r="K117" s="25" t="str">
        <f>IF(детализация!L119&gt;0,детализация!L119," ")</f>
        <v xml:space="preserve"> </v>
      </c>
      <c r="L117" s="3" t="str">
        <f ca="1">IF(детализация!M119&gt;0,OFFSET(исх.данные!$A$16,детализация!M119,4,1,1)," ")</f>
        <v xml:space="preserve"> </v>
      </c>
      <c r="M117" s="3" t="str">
        <f ca="1">IF(детализация!N119&gt;0,OFFSET(исх.данные!$A$16,детализация!N119,4,1,1)," ")</f>
        <v xml:space="preserve"> </v>
      </c>
      <c r="N117" s="25" t="str">
        <f>IF(детализация!Q119&gt;0,детализация!Q119," ")</f>
        <v xml:space="preserve"> </v>
      </c>
      <c r="O117" s="19" t="str">
        <f>IF(детализация!O119&gt;0,детализация!O119," ")</f>
        <v xml:space="preserve"> </v>
      </c>
      <c r="P117" s="19" t="str">
        <f>детализация!AA119</f>
        <v xml:space="preserve">    </v>
      </c>
      <c r="Q117" s="3" t="str">
        <f>детализация!CF119&amp;" "&amp;детализация!CG119&amp;" "&amp;детализация!R119&amp;" "&amp;детализация!S119&amp;" "&amp;детализация!T119&amp;" "&amp;детализация!U119</f>
        <v xml:space="preserve">       </v>
      </c>
      <c r="R117" s="85">
        <f>IF(детализация!Q119&gt;0,1,0)</f>
        <v>0</v>
      </c>
    </row>
    <row r="118" spans="1:18" ht="15">
      <c r="A118" s="117">
        <f t="shared" si="1"/>
        <v>0</v>
      </c>
      <c r="B118" s="120">
        <v>117</v>
      </c>
      <c r="C118" s="18" t="str">
        <f>IF(детализация!B120&gt;0,детализация!B120," ")</f>
        <v xml:space="preserve"> </v>
      </c>
      <c r="D118" s="2" t="str">
        <f ca="1">детализация!E120</f>
        <v xml:space="preserve"> </v>
      </c>
      <c r="E118" s="2" t="str">
        <f ca="1">детализация!F120</f>
        <v xml:space="preserve">  </v>
      </c>
      <c r="F118" s="3" t="str">
        <f ca="1">детализация!G120</f>
        <v xml:space="preserve">  </v>
      </c>
      <c r="G118" s="3" t="str">
        <f>IF(детализация!H120&gt;0,"","Не задана")</f>
        <v>Не задана</v>
      </c>
      <c r="H118" s="25" t="str">
        <f>IF(детализация!I120&gt;0,детализация!I120," ")</f>
        <v xml:space="preserve"> </v>
      </c>
      <c r="I118" s="3" t="str">
        <f ca="1">IF(детализация!J120&gt;0,OFFSET(исх.данные!$A$16,детализация!J120,4,1,1)," ")</f>
        <v xml:space="preserve"> </v>
      </c>
      <c r="J118" s="3" t="str">
        <f ca="1">IF(детализация!K120&gt;0,OFFSET(исх.данные!$A$16,детализация!K120,4,1,1)," ")</f>
        <v xml:space="preserve"> </v>
      </c>
      <c r="K118" s="25" t="str">
        <f>IF(детализация!L120&gt;0,детализация!L120," ")</f>
        <v xml:space="preserve"> </v>
      </c>
      <c r="L118" s="3" t="str">
        <f ca="1">IF(детализация!M120&gt;0,OFFSET(исх.данные!$A$16,детализация!M120,4,1,1)," ")</f>
        <v xml:space="preserve"> </v>
      </c>
      <c r="M118" s="3" t="str">
        <f ca="1">IF(детализация!N120&gt;0,OFFSET(исх.данные!$A$16,детализация!N120,4,1,1)," ")</f>
        <v xml:space="preserve"> </v>
      </c>
      <c r="N118" s="25" t="str">
        <f>IF(детализация!Q120&gt;0,детализация!Q120," ")</f>
        <v xml:space="preserve"> </v>
      </c>
      <c r="O118" s="19" t="str">
        <f>IF(детализация!O120&gt;0,детализация!O120," ")</f>
        <v xml:space="preserve"> </v>
      </c>
      <c r="P118" s="19" t="str">
        <f>детализация!AA120</f>
        <v xml:space="preserve">    </v>
      </c>
      <c r="Q118" s="3" t="str">
        <f>детализация!CF120&amp;" "&amp;детализация!CG120&amp;" "&amp;детализация!R120&amp;" "&amp;детализация!S120&amp;" "&amp;детализация!T120&amp;" "&amp;детализация!U120</f>
        <v xml:space="preserve">       </v>
      </c>
      <c r="R118" s="85">
        <f>IF(детализация!Q120&gt;0,1,0)</f>
        <v>0</v>
      </c>
    </row>
    <row r="119" spans="1:18" ht="15">
      <c r="A119" s="117">
        <f t="shared" si="1"/>
        <v>0</v>
      </c>
      <c r="B119" s="120">
        <v>118</v>
      </c>
      <c r="C119" s="18" t="str">
        <f>IF(детализация!B121&gt;0,детализация!B121," ")</f>
        <v xml:space="preserve"> </v>
      </c>
      <c r="D119" s="2" t="str">
        <f ca="1">детализация!E121</f>
        <v xml:space="preserve"> </v>
      </c>
      <c r="E119" s="2" t="str">
        <f ca="1">детализация!F121</f>
        <v xml:space="preserve">  </v>
      </c>
      <c r="F119" s="3" t="str">
        <f ca="1">детализация!G121</f>
        <v xml:space="preserve">  </v>
      </c>
      <c r="G119" s="3" t="str">
        <f>IF(детализация!H121&gt;0,"","Не задана")</f>
        <v>Не задана</v>
      </c>
      <c r="H119" s="25" t="str">
        <f>IF(детализация!I121&gt;0,детализация!I121," ")</f>
        <v xml:space="preserve"> </v>
      </c>
      <c r="I119" s="3" t="str">
        <f ca="1">IF(детализация!J121&gt;0,OFFSET(исх.данные!$A$16,детализация!J121,4,1,1)," ")</f>
        <v xml:space="preserve"> </v>
      </c>
      <c r="J119" s="3" t="str">
        <f ca="1">IF(детализация!K121&gt;0,OFFSET(исх.данные!$A$16,детализация!K121,4,1,1)," ")</f>
        <v xml:space="preserve"> </v>
      </c>
      <c r="K119" s="25" t="str">
        <f>IF(детализация!L121&gt;0,детализация!L121," ")</f>
        <v xml:space="preserve"> </v>
      </c>
      <c r="L119" s="3" t="str">
        <f ca="1">IF(детализация!M121&gt;0,OFFSET(исх.данные!$A$16,детализация!M121,4,1,1)," ")</f>
        <v xml:space="preserve"> </v>
      </c>
      <c r="M119" s="3" t="str">
        <f ca="1">IF(детализация!N121&gt;0,OFFSET(исх.данные!$A$16,детализация!N121,4,1,1)," ")</f>
        <v xml:space="preserve"> </v>
      </c>
      <c r="N119" s="25" t="str">
        <f>IF(детализация!Q121&gt;0,детализация!Q121," ")</f>
        <v xml:space="preserve"> </v>
      </c>
      <c r="O119" s="19" t="str">
        <f>IF(детализация!O121&gt;0,детализация!O121," ")</f>
        <v xml:space="preserve"> </v>
      </c>
      <c r="P119" s="19" t="str">
        <f>детализация!AA121</f>
        <v xml:space="preserve">    </v>
      </c>
      <c r="Q119" s="3" t="str">
        <f>детализация!CF121&amp;" "&amp;детализация!CG121&amp;" "&amp;детализация!R121&amp;" "&amp;детализация!S121&amp;" "&amp;детализация!T121&amp;" "&amp;детализация!U121</f>
        <v xml:space="preserve">       </v>
      </c>
      <c r="R119" s="85">
        <f>IF(детализация!Q121&gt;0,1,0)</f>
        <v>0</v>
      </c>
    </row>
    <row r="120" spans="1:18" ht="15">
      <c r="A120" s="117">
        <f t="shared" si="1"/>
        <v>0</v>
      </c>
      <c r="B120" s="120">
        <v>119</v>
      </c>
      <c r="C120" s="18" t="str">
        <f>IF(детализация!B122&gt;0,детализация!B122," ")</f>
        <v xml:space="preserve"> </v>
      </c>
      <c r="D120" s="2" t="str">
        <f ca="1">детализация!E122</f>
        <v xml:space="preserve"> </v>
      </c>
      <c r="E120" s="2" t="str">
        <f ca="1">детализация!F122</f>
        <v xml:space="preserve">  </v>
      </c>
      <c r="F120" s="3" t="str">
        <f ca="1">детализация!G122</f>
        <v xml:space="preserve">  </v>
      </c>
      <c r="G120" s="3" t="str">
        <f>IF(детализация!H122&gt;0,"","Не задана")</f>
        <v>Не задана</v>
      </c>
      <c r="H120" s="25" t="str">
        <f>IF(детализация!I122&gt;0,детализация!I122," ")</f>
        <v xml:space="preserve"> </v>
      </c>
      <c r="I120" s="3" t="str">
        <f ca="1">IF(детализация!J122&gt;0,OFFSET(исх.данные!$A$16,детализация!J122,4,1,1)," ")</f>
        <v xml:space="preserve"> </v>
      </c>
      <c r="J120" s="3" t="str">
        <f ca="1">IF(детализация!K122&gt;0,OFFSET(исх.данные!$A$16,детализация!K122,4,1,1)," ")</f>
        <v xml:space="preserve"> </v>
      </c>
      <c r="K120" s="25" t="str">
        <f>IF(детализация!L122&gt;0,детализация!L122," ")</f>
        <v xml:space="preserve"> </v>
      </c>
      <c r="L120" s="3" t="str">
        <f ca="1">IF(детализация!M122&gt;0,OFFSET(исх.данные!$A$16,детализация!M122,4,1,1)," ")</f>
        <v xml:space="preserve"> </v>
      </c>
      <c r="M120" s="3" t="str">
        <f ca="1">IF(детализация!N122&gt;0,OFFSET(исх.данные!$A$16,детализация!N122,4,1,1)," ")</f>
        <v xml:space="preserve"> </v>
      </c>
      <c r="N120" s="25" t="str">
        <f>IF(детализация!Q122&gt;0,детализация!Q122," ")</f>
        <v xml:space="preserve"> </v>
      </c>
      <c r="O120" s="19" t="str">
        <f>IF(детализация!O122&gt;0,детализация!O122," ")</f>
        <v xml:space="preserve"> </v>
      </c>
      <c r="P120" s="19" t="str">
        <f>детализация!AA122</f>
        <v xml:space="preserve">    </v>
      </c>
      <c r="Q120" s="3" t="str">
        <f>детализация!CF122&amp;" "&amp;детализация!CG122&amp;" "&amp;детализация!R122&amp;" "&amp;детализация!S122&amp;" "&amp;детализация!T122&amp;" "&amp;детализация!U122</f>
        <v xml:space="preserve">       </v>
      </c>
      <c r="R120" s="85">
        <f>IF(детализация!Q122&gt;0,1,0)</f>
        <v>0</v>
      </c>
    </row>
    <row r="121" spans="1:18" ht="15">
      <c r="A121" s="117">
        <f t="shared" si="1"/>
        <v>0</v>
      </c>
      <c r="B121" s="120">
        <v>120</v>
      </c>
      <c r="C121" s="18" t="str">
        <f>IF(детализация!B123&gt;0,детализация!B123," ")</f>
        <v xml:space="preserve"> </v>
      </c>
      <c r="D121" s="2" t="str">
        <f ca="1">детализация!E123</f>
        <v xml:space="preserve"> </v>
      </c>
      <c r="E121" s="2" t="str">
        <f ca="1">детализация!F123</f>
        <v xml:space="preserve">  </v>
      </c>
      <c r="F121" s="3" t="str">
        <f ca="1">детализация!G123</f>
        <v xml:space="preserve">  </v>
      </c>
      <c r="G121" s="3" t="str">
        <f>IF(детализация!H123&gt;0,"","Не задана")</f>
        <v>Не задана</v>
      </c>
      <c r="H121" s="25" t="str">
        <f>IF(детализация!I123&gt;0,детализация!I123," ")</f>
        <v xml:space="preserve"> </v>
      </c>
      <c r="I121" s="3" t="str">
        <f ca="1">IF(детализация!J123&gt;0,OFFSET(исх.данные!$A$16,детализация!J123,4,1,1)," ")</f>
        <v xml:space="preserve"> </v>
      </c>
      <c r="J121" s="3" t="str">
        <f ca="1">IF(детализация!K123&gt;0,OFFSET(исх.данные!$A$16,детализация!K123,4,1,1)," ")</f>
        <v xml:space="preserve"> </v>
      </c>
      <c r="K121" s="25" t="str">
        <f>IF(детализация!L123&gt;0,детализация!L123," ")</f>
        <v xml:space="preserve"> </v>
      </c>
      <c r="L121" s="3" t="str">
        <f ca="1">IF(детализация!M123&gt;0,OFFSET(исх.данные!$A$16,детализация!M123,4,1,1)," ")</f>
        <v xml:space="preserve"> </v>
      </c>
      <c r="M121" s="3" t="str">
        <f ca="1">IF(детализация!N123&gt;0,OFFSET(исх.данные!$A$16,детализация!N123,4,1,1)," ")</f>
        <v xml:space="preserve"> </v>
      </c>
      <c r="N121" s="25" t="str">
        <f>IF(детализация!Q123&gt;0,детализация!Q123," ")</f>
        <v xml:space="preserve"> </v>
      </c>
      <c r="O121" s="19" t="str">
        <f>IF(детализация!O123&gt;0,детализация!O123," ")</f>
        <v xml:space="preserve"> </v>
      </c>
      <c r="P121" s="19" t="str">
        <f>детализация!AA123</f>
        <v xml:space="preserve">    </v>
      </c>
      <c r="Q121" s="3" t="str">
        <f>детализация!CF123&amp;" "&amp;детализация!CG123&amp;" "&amp;детализация!R123&amp;" "&amp;детализация!S123&amp;" "&amp;детализация!T123&amp;" "&amp;детализация!U123</f>
        <v xml:space="preserve">       </v>
      </c>
      <c r="R121" s="85">
        <f>IF(детализация!Q123&gt;0,1,0)</f>
        <v>0</v>
      </c>
    </row>
    <row r="122" spans="1:18" ht="15">
      <c r="A122" s="117">
        <f t="shared" si="1"/>
        <v>0</v>
      </c>
      <c r="B122" s="120">
        <v>121</v>
      </c>
      <c r="C122" s="18" t="str">
        <f>IF(детализация!B124&gt;0,детализация!B124," ")</f>
        <v xml:space="preserve"> </v>
      </c>
      <c r="D122" s="2" t="str">
        <f ca="1">детализация!E124</f>
        <v xml:space="preserve"> </v>
      </c>
      <c r="E122" s="2" t="str">
        <f ca="1">детализация!F124</f>
        <v xml:space="preserve">  </v>
      </c>
      <c r="F122" s="3" t="str">
        <f ca="1">детализация!G124</f>
        <v xml:space="preserve">  </v>
      </c>
      <c r="G122" s="3" t="str">
        <f>IF(детализация!H124&gt;0,"","Не задана")</f>
        <v>Не задана</v>
      </c>
      <c r="H122" s="25" t="str">
        <f>IF(детализация!I124&gt;0,детализация!I124," ")</f>
        <v xml:space="preserve"> </v>
      </c>
      <c r="I122" s="3" t="str">
        <f ca="1">IF(детализация!J124&gt;0,OFFSET(исх.данные!$A$16,детализация!J124,4,1,1)," ")</f>
        <v xml:space="preserve"> </v>
      </c>
      <c r="J122" s="3" t="str">
        <f ca="1">IF(детализация!K124&gt;0,OFFSET(исх.данные!$A$16,детализация!K124,4,1,1)," ")</f>
        <v xml:space="preserve"> </v>
      </c>
      <c r="K122" s="25" t="str">
        <f>IF(детализация!L124&gt;0,детализация!L124," ")</f>
        <v xml:space="preserve"> </v>
      </c>
      <c r="L122" s="3" t="str">
        <f ca="1">IF(детализация!M124&gt;0,OFFSET(исх.данные!$A$16,детализация!M124,4,1,1)," ")</f>
        <v xml:space="preserve"> </v>
      </c>
      <c r="M122" s="3" t="str">
        <f ca="1">IF(детализация!N124&gt;0,OFFSET(исх.данные!$A$16,детализация!N124,4,1,1)," ")</f>
        <v xml:space="preserve"> </v>
      </c>
      <c r="N122" s="25" t="str">
        <f>IF(детализация!Q124&gt;0,детализация!Q124," ")</f>
        <v xml:space="preserve"> </v>
      </c>
      <c r="O122" s="19" t="str">
        <f>IF(детализация!O124&gt;0,детализация!O124," ")</f>
        <v xml:space="preserve"> </v>
      </c>
      <c r="P122" s="19" t="str">
        <f>детализация!AA124</f>
        <v xml:space="preserve">    </v>
      </c>
      <c r="Q122" s="3" t="str">
        <f>детализация!CF124&amp;" "&amp;детализация!CG124&amp;" "&amp;детализация!R124&amp;" "&amp;детализация!S124&amp;" "&amp;детализация!T124&amp;" "&amp;детализация!U124</f>
        <v xml:space="preserve">       </v>
      </c>
      <c r="R122" s="85">
        <f>IF(детализация!Q124&gt;0,1,0)</f>
        <v>0</v>
      </c>
    </row>
    <row r="123" spans="1:18" ht="15">
      <c r="A123" s="117">
        <f t="shared" si="1"/>
        <v>0</v>
      </c>
      <c r="B123" s="120">
        <v>122</v>
      </c>
      <c r="C123" s="18" t="str">
        <f>IF(детализация!B125&gt;0,детализация!B125," ")</f>
        <v xml:space="preserve"> </v>
      </c>
      <c r="D123" s="2" t="str">
        <f ca="1">детализация!E125</f>
        <v xml:space="preserve"> </v>
      </c>
      <c r="E123" s="2" t="str">
        <f ca="1">детализация!F125</f>
        <v xml:space="preserve">  </v>
      </c>
      <c r="F123" s="3" t="str">
        <f ca="1">детализация!G125</f>
        <v xml:space="preserve">  </v>
      </c>
      <c r="G123" s="3" t="str">
        <f>IF(детализация!H125&gt;0,"","Не задана")</f>
        <v>Не задана</v>
      </c>
      <c r="H123" s="25" t="str">
        <f>IF(детализация!I125&gt;0,детализация!I125," ")</f>
        <v xml:space="preserve"> </v>
      </c>
      <c r="I123" s="3" t="str">
        <f ca="1">IF(детализация!J125&gt;0,OFFSET(исх.данные!$A$16,детализация!J125,4,1,1)," ")</f>
        <v xml:space="preserve"> </v>
      </c>
      <c r="J123" s="3" t="str">
        <f ca="1">IF(детализация!K125&gt;0,OFFSET(исх.данные!$A$16,детализация!K125,4,1,1)," ")</f>
        <v xml:space="preserve"> </v>
      </c>
      <c r="K123" s="25" t="str">
        <f>IF(детализация!L125&gt;0,детализация!L125," ")</f>
        <v xml:space="preserve"> </v>
      </c>
      <c r="L123" s="3" t="str">
        <f ca="1">IF(детализация!M125&gt;0,OFFSET(исх.данные!$A$16,детализация!M125,4,1,1)," ")</f>
        <v xml:space="preserve"> </v>
      </c>
      <c r="M123" s="3" t="str">
        <f ca="1">IF(детализация!N125&gt;0,OFFSET(исх.данные!$A$16,детализация!N125,4,1,1)," ")</f>
        <v xml:space="preserve"> </v>
      </c>
      <c r="N123" s="25" t="str">
        <f>IF(детализация!Q125&gt;0,детализация!Q125," ")</f>
        <v xml:space="preserve"> </v>
      </c>
      <c r="O123" s="19" t="str">
        <f>IF(детализация!O125&gt;0,детализация!O125," ")</f>
        <v xml:space="preserve"> </v>
      </c>
      <c r="P123" s="19" t="str">
        <f>детализация!AA125</f>
        <v xml:space="preserve">    </v>
      </c>
      <c r="Q123" s="3" t="str">
        <f>детализация!CF125&amp;" "&amp;детализация!CG125&amp;" "&amp;детализация!R125&amp;" "&amp;детализация!S125&amp;" "&amp;детализация!T125&amp;" "&amp;детализация!U125</f>
        <v xml:space="preserve">       </v>
      </c>
      <c r="R123" s="85">
        <f>IF(детализация!Q125&gt;0,1,0)</f>
        <v>0</v>
      </c>
    </row>
    <row r="124" spans="1:18" ht="15">
      <c r="A124" s="117">
        <f t="shared" si="1"/>
        <v>0</v>
      </c>
      <c r="B124" s="120">
        <v>123</v>
      </c>
      <c r="C124" s="18" t="str">
        <f>IF(детализация!B126&gt;0,детализация!B126," ")</f>
        <v xml:space="preserve"> </v>
      </c>
      <c r="D124" s="2" t="str">
        <f ca="1">детализация!E126</f>
        <v xml:space="preserve"> </v>
      </c>
      <c r="E124" s="2" t="str">
        <f ca="1">детализация!F126</f>
        <v xml:space="preserve">  </v>
      </c>
      <c r="F124" s="3" t="str">
        <f ca="1">детализация!G126</f>
        <v xml:space="preserve">  </v>
      </c>
      <c r="G124" s="3" t="str">
        <f>IF(детализация!H126&gt;0,"","Не задана")</f>
        <v>Не задана</v>
      </c>
      <c r="H124" s="25" t="str">
        <f>IF(детализация!I126&gt;0,детализация!I126," ")</f>
        <v xml:space="preserve"> </v>
      </c>
      <c r="I124" s="3" t="str">
        <f ca="1">IF(детализация!J126&gt;0,OFFSET(исх.данные!$A$16,детализация!J126,4,1,1)," ")</f>
        <v xml:space="preserve"> </v>
      </c>
      <c r="J124" s="3" t="str">
        <f ca="1">IF(детализация!K126&gt;0,OFFSET(исх.данные!$A$16,детализация!K126,4,1,1)," ")</f>
        <v xml:space="preserve"> </v>
      </c>
      <c r="K124" s="25" t="str">
        <f>IF(детализация!L126&gt;0,детализация!L126," ")</f>
        <v xml:space="preserve"> </v>
      </c>
      <c r="L124" s="3" t="str">
        <f ca="1">IF(детализация!M126&gt;0,OFFSET(исх.данные!$A$16,детализация!M126,4,1,1)," ")</f>
        <v xml:space="preserve"> </v>
      </c>
      <c r="M124" s="3" t="str">
        <f ca="1">IF(детализация!N126&gt;0,OFFSET(исх.данные!$A$16,детализация!N126,4,1,1)," ")</f>
        <v xml:space="preserve"> </v>
      </c>
      <c r="N124" s="25" t="str">
        <f>IF(детализация!Q126&gt;0,детализация!Q126," ")</f>
        <v xml:space="preserve"> </v>
      </c>
      <c r="O124" s="19" t="str">
        <f>IF(детализация!O126&gt;0,детализация!O126," ")</f>
        <v xml:space="preserve"> </v>
      </c>
      <c r="P124" s="19" t="str">
        <f>детализация!AA126</f>
        <v xml:space="preserve">    </v>
      </c>
      <c r="Q124" s="3" t="str">
        <f>детализация!CF126&amp;" "&amp;детализация!CG126&amp;" "&amp;детализация!R126&amp;" "&amp;детализация!S126&amp;" "&amp;детализация!T126&amp;" "&amp;детализация!U126</f>
        <v xml:space="preserve">       </v>
      </c>
      <c r="R124" s="85">
        <f>IF(детализация!Q126&gt;0,1,0)</f>
        <v>0</v>
      </c>
    </row>
    <row r="125" spans="1:18" ht="15">
      <c r="A125" s="117">
        <f t="shared" si="1"/>
        <v>0</v>
      </c>
      <c r="B125" s="120">
        <v>124</v>
      </c>
      <c r="C125" s="18" t="str">
        <f>IF(детализация!B127&gt;0,детализация!B127," ")</f>
        <v xml:space="preserve"> </v>
      </c>
      <c r="D125" s="2" t="str">
        <f ca="1">детализация!E127</f>
        <v xml:space="preserve"> </v>
      </c>
      <c r="E125" s="2" t="str">
        <f ca="1">детализация!F127</f>
        <v xml:space="preserve">  </v>
      </c>
      <c r="F125" s="3" t="str">
        <f ca="1">детализация!G127</f>
        <v xml:space="preserve">  </v>
      </c>
      <c r="G125" s="3" t="str">
        <f>IF(детализация!H127&gt;0,"","Не задана")</f>
        <v>Не задана</v>
      </c>
      <c r="H125" s="25" t="str">
        <f>IF(детализация!I127&gt;0,детализация!I127," ")</f>
        <v xml:space="preserve"> </v>
      </c>
      <c r="I125" s="3" t="str">
        <f ca="1">IF(детализация!J127&gt;0,OFFSET(исх.данные!$A$16,детализация!J127,4,1,1)," ")</f>
        <v xml:space="preserve"> </v>
      </c>
      <c r="J125" s="3" t="str">
        <f ca="1">IF(детализация!K127&gt;0,OFFSET(исх.данные!$A$16,детализация!K127,4,1,1)," ")</f>
        <v xml:space="preserve"> </v>
      </c>
      <c r="K125" s="25" t="str">
        <f>IF(детализация!L127&gt;0,детализация!L127," ")</f>
        <v xml:space="preserve"> </v>
      </c>
      <c r="L125" s="3" t="str">
        <f ca="1">IF(детализация!M127&gt;0,OFFSET(исх.данные!$A$16,детализация!M127,4,1,1)," ")</f>
        <v xml:space="preserve"> </v>
      </c>
      <c r="M125" s="3" t="str">
        <f ca="1">IF(детализация!N127&gt;0,OFFSET(исх.данные!$A$16,детализация!N127,4,1,1)," ")</f>
        <v xml:space="preserve"> </v>
      </c>
      <c r="N125" s="25" t="str">
        <f>IF(детализация!Q127&gt;0,детализация!Q127," ")</f>
        <v xml:space="preserve"> </v>
      </c>
      <c r="O125" s="19" t="str">
        <f>IF(детализация!O127&gt;0,детализация!O127," ")</f>
        <v xml:space="preserve"> </v>
      </c>
      <c r="P125" s="19" t="str">
        <f>детализация!AA127</f>
        <v xml:space="preserve">    </v>
      </c>
      <c r="Q125" s="3" t="str">
        <f>детализация!CF127&amp;" "&amp;детализация!CG127&amp;" "&amp;детализация!R127&amp;" "&amp;детализация!S127&amp;" "&amp;детализация!T127&amp;" "&amp;детализация!U127</f>
        <v xml:space="preserve">       </v>
      </c>
      <c r="R125" s="85">
        <f>IF(детализация!Q127&gt;0,1,0)</f>
        <v>0</v>
      </c>
    </row>
    <row r="126" spans="1:18" ht="15">
      <c r="A126" s="117">
        <f t="shared" si="1"/>
        <v>0</v>
      </c>
      <c r="B126" s="120">
        <v>125</v>
      </c>
      <c r="C126" s="18" t="str">
        <f>IF(детализация!B128&gt;0,детализация!B128," ")</f>
        <v xml:space="preserve"> </v>
      </c>
      <c r="D126" s="2" t="str">
        <f ca="1">детализация!E128</f>
        <v xml:space="preserve"> </v>
      </c>
      <c r="E126" s="2" t="str">
        <f ca="1">детализация!F128</f>
        <v xml:space="preserve">  </v>
      </c>
      <c r="F126" s="3" t="str">
        <f ca="1">детализация!G128</f>
        <v xml:space="preserve">  </v>
      </c>
      <c r="G126" s="3" t="str">
        <f>IF(детализация!H128&gt;0,"","Не задана")</f>
        <v>Не задана</v>
      </c>
      <c r="H126" s="25" t="str">
        <f>IF(детализация!I128&gt;0,детализация!I128," ")</f>
        <v xml:space="preserve"> </v>
      </c>
      <c r="I126" s="3" t="str">
        <f ca="1">IF(детализация!J128&gt;0,OFFSET(исх.данные!$A$16,детализация!J128,4,1,1)," ")</f>
        <v xml:space="preserve"> </v>
      </c>
      <c r="J126" s="3" t="str">
        <f ca="1">IF(детализация!K128&gt;0,OFFSET(исх.данные!$A$16,детализация!K128,4,1,1)," ")</f>
        <v xml:space="preserve"> </v>
      </c>
      <c r="K126" s="25" t="str">
        <f>IF(детализация!L128&gt;0,детализация!L128," ")</f>
        <v xml:space="preserve"> </v>
      </c>
      <c r="L126" s="3" t="str">
        <f ca="1">IF(детализация!M128&gt;0,OFFSET(исх.данные!$A$16,детализация!M128,4,1,1)," ")</f>
        <v xml:space="preserve"> </v>
      </c>
      <c r="M126" s="3" t="str">
        <f ca="1">IF(детализация!N128&gt;0,OFFSET(исх.данные!$A$16,детализация!N128,4,1,1)," ")</f>
        <v xml:space="preserve"> </v>
      </c>
      <c r="N126" s="25" t="str">
        <f>IF(детализация!Q128&gt;0,детализация!Q128," ")</f>
        <v xml:space="preserve"> </v>
      </c>
      <c r="O126" s="19" t="str">
        <f>IF(детализация!O128&gt;0,детализация!O128," ")</f>
        <v xml:space="preserve"> </v>
      </c>
      <c r="P126" s="19" t="str">
        <f>детализация!AA128</f>
        <v xml:space="preserve">    </v>
      </c>
      <c r="Q126" s="3" t="str">
        <f>детализация!CF128&amp;" "&amp;детализация!CG128&amp;" "&amp;детализация!R128&amp;" "&amp;детализация!S128&amp;" "&amp;детализация!T128&amp;" "&amp;детализация!U128</f>
        <v xml:space="preserve">       </v>
      </c>
      <c r="R126" s="85">
        <f>IF(детализация!Q128&gt;0,1,0)</f>
        <v>0</v>
      </c>
    </row>
    <row r="127" spans="1:18" ht="15">
      <c r="A127" s="117">
        <f t="shared" si="1"/>
        <v>0</v>
      </c>
      <c r="B127" s="120">
        <v>126</v>
      </c>
      <c r="C127" s="18" t="str">
        <f>IF(детализация!B129&gt;0,детализация!B129," ")</f>
        <v xml:space="preserve"> </v>
      </c>
      <c r="D127" s="2" t="str">
        <f ca="1">детализация!E129</f>
        <v xml:space="preserve"> </v>
      </c>
      <c r="E127" s="2" t="str">
        <f ca="1">детализация!F129</f>
        <v xml:space="preserve">  </v>
      </c>
      <c r="F127" s="3" t="str">
        <f ca="1">детализация!G129</f>
        <v xml:space="preserve">  </v>
      </c>
      <c r="G127" s="3" t="str">
        <f>IF(детализация!H129&gt;0,"","Не задана")</f>
        <v>Не задана</v>
      </c>
      <c r="H127" s="25" t="str">
        <f>IF(детализация!I129&gt;0,детализация!I129," ")</f>
        <v xml:space="preserve"> </v>
      </c>
      <c r="I127" s="3" t="str">
        <f ca="1">IF(детализация!J129&gt;0,OFFSET(исх.данные!$A$16,детализация!J129,4,1,1)," ")</f>
        <v xml:space="preserve"> </v>
      </c>
      <c r="J127" s="3" t="str">
        <f ca="1">IF(детализация!K129&gt;0,OFFSET(исх.данные!$A$16,детализация!K129,4,1,1)," ")</f>
        <v xml:space="preserve"> </v>
      </c>
      <c r="K127" s="25" t="str">
        <f>IF(детализация!L129&gt;0,детализация!L129," ")</f>
        <v xml:space="preserve"> </v>
      </c>
      <c r="L127" s="3" t="str">
        <f ca="1">IF(детализация!M129&gt;0,OFFSET(исх.данные!$A$16,детализация!M129,4,1,1)," ")</f>
        <v xml:space="preserve"> </v>
      </c>
      <c r="M127" s="3" t="str">
        <f ca="1">IF(детализация!N129&gt;0,OFFSET(исх.данные!$A$16,детализация!N129,4,1,1)," ")</f>
        <v xml:space="preserve"> </v>
      </c>
      <c r="N127" s="25" t="str">
        <f>IF(детализация!Q129&gt;0,детализация!Q129," ")</f>
        <v xml:space="preserve"> </v>
      </c>
      <c r="O127" s="19" t="str">
        <f>IF(детализация!O129&gt;0,детализация!O129," ")</f>
        <v xml:space="preserve"> </v>
      </c>
      <c r="P127" s="19" t="str">
        <f>детализация!AA129</f>
        <v xml:space="preserve">    </v>
      </c>
      <c r="Q127" s="3" t="str">
        <f>детализация!CF129&amp;" "&amp;детализация!CG129&amp;" "&amp;детализация!R129&amp;" "&amp;детализация!S129&amp;" "&amp;детализация!T129&amp;" "&amp;детализация!U129</f>
        <v xml:space="preserve">       </v>
      </c>
      <c r="R127" s="85">
        <f>IF(детализация!Q129&gt;0,1,0)</f>
        <v>0</v>
      </c>
    </row>
    <row r="128" spans="1:18" ht="15">
      <c r="A128" s="117">
        <f t="shared" si="1"/>
        <v>0</v>
      </c>
      <c r="B128" s="120">
        <v>127</v>
      </c>
      <c r="C128" s="18" t="str">
        <f>IF(детализация!B130&gt;0,детализация!B130," ")</f>
        <v xml:space="preserve"> </v>
      </c>
      <c r="D128" s="2" t="str">
        <f ca="1">детализация!E130</f>
        <v xml:space="preserve"> </v>
      </c>
      <c r="E128" s="2" t="str">
        <f ca="1">детализация!F130</f>
        <v xml:space="preserve">  </v>
      </c>
      <c r="F128" s="3" t="str">
        <f ca="1">детализация!G130</f>
        <v xml:space="preserve">  </v>
      </c>
      <c r="G128" s="3" t="str">
        <f>IF(детализация!H130&gt;0,"","Не задана")</f>
        <v>Не задана</v>
      </c>
      <c r="H128" s="25" t="str">
        <f>IF(детализация!I130&gt;0,детализация!I130," ")</f>
        <v xml:space="preserve"> </v>
      </c>
      <c r="I128" s="3" t="str">
        <f ca="1">IF(детализация!J130&gt;0,OFFSET(исх.данные!$A$16,детализация!J130,4,1,1)," ")</f>
        <v xml:space="preserve"> </v>
      </c>
      <c r="J128" s="3" t="str">
        <f ca="1">IF(детализация!K130&gt;0,OFFSET(исх.данные!$A$16,детализация!K130,4,1,1)," ")</f>
        <v xml:space="preserve"> </v>
      </c>
      <c r="K128" s="25" t="str">
        <f>IF(детализация!L130&gt;0,детализация!L130," ")</f>
        <v xml:space="preserve"> </v>
      </c>
      <c r="L128" s="3" t="str">
        <f ca="1">IF(детализация!M130&gt;0,OFFSET(исх.данные!$A$16,детализация!M130,4,1,1)," ")</f>
        <v xml:space="preserve"> </v>
      </c>
      <c r="M128" s="3" t="str">
        <f ca="1">IF(детализация!N130&gt;0,OFFSET(исх.данные!$A$16,детализация!N130,4,1,1)," ")</f>
        <v xml:space="preserve"> </v>
      </c>
      <c r="N128" s="25" t="str">
        <f>IF(детализация!Q130&gt;0,детализация!Q130," ")</f>
        <v xml:space="preserve"> </v>
      </c>
      <c r="O128" s="19" t="str">
        <f>IF(детализация!O130&gt;0,детализация!O130," ")</f>
        <v xml:space="preserve"> </v>
      </c>
      <c r="P128" s="19" t="str">
        <f>детализация!AA130</f>
        <v xml:space="preserve">    </v>
      </c>
      <c r="Q128" s="3" t="str">
        <f>детализация!CF130&amp;" "&amp;детализация!CG130&amp;" "&amp;детализация!R130&amp;" "&amp;детализация!S130&amp;" "&amp;детализация!T130&amp;" "&amp;детализация!U130</f>
        <v xml:space="preserve">       </v>
      </c>
      <c r="R128" s="85">
        <f>IF(детализация!Q130&gt;0,1,0)</f>
        <v>0</v>
      </c>
    </row>
    <row r="129" spans="1:18" ht="15">
      <c r="A129" s="117">
        <f t="shared" si="1"/>
        <v>0</v>
      </c>
      <c r="B129" s="120">
        <v>128</v>
      </c>
      <c r="C129" s="18" t="str">
        <f>IF(детализация!B131&gt;0,детализация!B131," ")</f>
        <v xml:space="preserve"> </v>
      </c>
      <c r="D129" s="2" t="str">
        <f ca="1">детализация!E131</f>
        <v xml:space="preserve"> </v>
      </c>
      <c r="E129" s="2" t="str">
        <f ca="1">детализация!F131</f>
        <v xml:space="preserve">  </v>
      </c>
      <c r="F129" s="3" t="str">
        <f ca="1">детализация!G131</f>
        <v xml:space="preserve">  </v>
      </c>
      <c r="G129" s="3" t="str">
        <f>IF(детализация!H131&gt;0,"","Не задана")</f>
        <v>Не задана</v>
      </c>
      <c r="H129" s="25" t="str">
        <f>IF(детализация!I131&gt;0,детализация!I131," ")</f>
        <v xml:space="preserve"> </v>
      </c>
      <c r="I129" s="3" t="str">
        <f ca="1">IF(детализация!J131&gt;0,OFFSET(исх.данные!$A$16,детализация!J131,4,1,1)," ")</f>
        <v xml:space="preserve"> </v>
      </c>
      <c r="J129" s="3" t="str">
        <f ca="1">IF(детализация!K131&gt;0,OFFSET(исх.данные!$A$16,детализация!K131,4,1,1)," ")</f>
        <v xml:space="preserve"> </v>
      </c>
      <c r="K129" s="25" t="str">
        <f>IF(детализация!L131&gt;0,детализация!L131," ")</f>
        <v xml:space="preserve"> </v>
      </c>
      <c r="L129" s="3" t="str">
        <f ca="1">IF(детализация!M131&gt;0,OFFSET(исх.данные!$A$16,детализация!M131,4,1,1)," ")</f>
        <v xml:space="preserve"> </v>
      </c>
      <c r="M129" s="3" t="str">
        <f ca="1">IF(детализация!N131&gt;0,OFFSET(исх.данные!$A$16,детализация!N131,4,1,1)," ")</f>
        <v xml:space="preserve"> </v>
      </c>
      <c r="N129" s="25" t="str">
        <f>IF(детализация!Q131&gt;0,детализация!Q131," ")</f>
        <v xml:space="preserve"> </v>
      </c>
      <c r="O129" s="19" t="str">
        <f>IF(детализация!O131&gt;0,детализация!O131," ")</f>
        <v xml:space="preserve"> </v>
      </c>
      <c r="P129" s="19" t="str">
        <f>детализация!AA131</f>
        <v xml:space="preserve">    </v>
      </c>
      <c r="Q129" s="3" t="str">
        <f>детализация!CF131&amp;" "&amp;детализация!CG131&amp;" "&amp;детализация!R131&amp;" "&amp;детализация!S131&amp;" "&amp;детализация!T131&amp;" "&amp;детализация!U131</f>
        <v xml:space="preserve">       </v>
      </c>
      <c r="R129" s="85">
        <f>IF(детализация!Q131&gt;0,1,0)</f>
        <v>0</v>
      </c>
    </row>
    <row r="130" spans="1:18" ht="15">
      <c r="A130" s="117">
        <f t="shared" si="1"/>
        <v>0</v>
      </c>
      <c r="B130" s="120">
        <v>129</v>
      </c>
      <c r="C130" s="18" t="str">
        <f>IF(детализация!B132&gt;0,детализация!B132," ")</f>
        <v xml:space="preserve"> </v>
      </c>
      <c r="D130" s="2" t="str">
        <f ca="1">детализация!E132</f>
        <v xml:space="preserve"> </v>
      </c>
      <c r="E130" s="2" t="str">
        <f ca="1">детализация!F132</f>
        <v xml:space="preserve">  </v>
      </c>
      <c r="F130" s="3" t="str">
        <f ca="1">детализация!G132</f>
        <v xml:space="preserve">  </v>
      </c>
      <c r="G130" s="3" t="str">
        <f>IF(детализация!H132&gt;0,"","Не задана")</f>
        <v>Не задана</v>
      </c>
      <c r="H130" s="25" t="str">
        <f>IF(детализация!I132&gt;0,детализация!I132," ")</f>
        <v xml:space="preserve"> </v>
      </c>
      <c r="I130" s="3" t="str">
        <f ca="1">IF(детализация!J132&gt;0,OFFSET(исх.данные!$A$16,детализация!J132,4,1,1)," ")</f>
        <v xml:space="preserve"> </v>
      </c>
      <c r="J130" s="3" t="str">
        <f ca="1">IF(детализация!K132&gt;0,OFFSET(исх.данные!$A$16,детализация!K132,4,1,1)," ")</f>
        <v xml:space="preserve"> </v>
      </c>
      <c r="K130" s="25" t="str">
        <f>IF(детализация!L132&gt;0,детализация!L132," ")</f>
        <v xml:space="preserve"> </v>
      </c>
      <c r="L130" s="3" t="str">
        <f ca="1">IF(детализация!M132&gt;0,OFFSET(исх.данные!$A$16,детализация!M132,4,1,1)," ")</f>
        <v xml:space="preserve"> </v>
      </c>
      <c r="M130" s="3" t="str">
        <f ca="1">IF(детализация!N132&gt;0,OFFSET(исх.данные!$A$16,детализация!N132,4,1,1)," ")</f>
        <v xml:space="preserve"> </v>
      </c>
      <c r="N130" s="25" t="str">
        <f>IF(детализация!Q132&gt;0,детализация!Q132," ")</f>
        <v xml:space="preserve"> </v>
      </c>
      <c r="O130" s="19" t="str">
        <f>IF(детализация!O132&gt;0,детализация!O132," ")</f>
        <v xml:space="preserve"> </v>
      </c>
      <c r="P130" s="19" t="str">
        <f>детализация!AA132</f>
        <v xml:space="preserve">    </v>
      </c>
      <c r="Q130" s="3" t="str">
        <f>детализация!CF132&amp;" "&amp;детализация!CG132&amp;" "&amp;детализация!R132&amp;" "&amp;детализация!S132&amp;" "&amp;детализация!T132&amp;" "&amp;детализация!U132</f>
        <v xml:space="preserve">       </v>
      </c>
      <c r="R130" s="85">
        <f>IF(детализация!Q132&gt;0,1,0)</f>
        <v>0</v>
      </c>
    </row>
    <row r="131" spans="1:18" ht="15">
      <c r="A131" s="117">
        <f t="shared" si="1"/>
        <v>0</v>
      </c>
      <c r="B131" s="120">
        <v>130</v>
      </c>
      <c r="C131" s="18" t="str">
        <f>IF(детализация!B133&gt;0,детализация!B133," ")</f>
        <v xml:space="preserve"> </v>
      </c>
      <c r="D131" s="2" t="str">
        <f ca="1">детализация!E133</f>
        <v xml:space="preserve"> </v>
      </c>
      <c r="E131" s="2" t="str">
        <f ca="1">детализация!F133</f>
        <v xml:space="preserve">  </v>
      </c>
      <c r="F131" s="3" t="str">
        <f ca="1">детализация!G133</f>
        <v xml:space="preserve">  </v>
      </c>
      <c r="G131" s="3" t="str">
        <f>IF(детализация!H133&gt;0,"","Не задана")</f>
        <v>Не задана</v>
      </c>
      <c r="H131" s="25" t="str">
        <f>IF(детализация!I133&gt;0,детализация!I133," ")</f>
        <v xml:space="preserve"> </v>
      </c>
      <c r="I131" s="3" t="str">
        <f ca="1">IF(детализация!J133&gt;0,OFFSET(исх.данные!$A$16,детализация!J133,4,1,1)," ")</f>
        <v xml:space="preserve"> </v>
      </c>
      <c r="J131" s="3" t="str">
        <f ca="1">IF(детализация!K133&gt;0,OFFSET(исх.данные!$A$16,детализация!K133,4,1,1)," ")</f>
        <v xml:space="preserve"> </v>
      </c>
      <c r="K131" s="25" t="str">
        <f>IF(детализация!L133&gt;0,детализация!L133," ")</f>
        <v xml:space="preserve"> </v>
      </c>
      <c r="L131" s="3" t="str">
        <f ca="1">IF(детализация!M133&gt;0,OFFSET(исх.данные!$A$16,детализация!M133,4,1,1)," ")</f>
        <v xml:space="preserve"> </v>
      </c>
      <c r="M131" s="3" t="str">
        <f ca="1">IF(детализация!N133&gt;0,OFFSET(исх.данные!$A$16,детализация!N133,4,1,1)," ")</f>
        <v xml:space="preserve"> </v>
      </c>
      <c r="N131" s="25" t="str">
        <f>IF(детализация!Q133&gt;0,детализация!Q133," ")</f>
        <v xml:space="preserve"> </v>
      </c>
      <c r="O131" s="19" t="str">
        <f>IF(детализация!O133&gt;0,детализация!O133," ")</f>
        <v xml:space="preserve"> </v>
      </c>
      <c r="P131" s="19" t="str">
        <f>детализация!AA133</f>
        <v xml:space="preserve">    </v>
      </c>
      <c r="Q131" s="3" t="str">
        <f>детализация!CF133&amp;" "&amp;детализация!CG133&amp;" "&amp;детализация!R133&amp;" "&amp;детализация!S133&amp;" "&amp;детализация!T133&amp;" "&amp;детализация!U133</f>
        <v xml:space="preserve">       </v>
      </c>
      <c r="R131" s="85">
        <f>IF(детализация!Q133&gt;0,1,0)</f>
        <v>0</v>
      </c>
    </row>
    <row r="132" spans="1:18" ht="15">
      <c r="A132" s="117">
        <f t="shared" ref="A132:A195" si="2">A131</f>
        <v>0</v>
      </c>
      <c r="B132" s="120">
        <v>131</v>
      </c>
      <c r="C132" s="18" t="str">
        <f>IF(детализация!B134&gt;0,детализация!B134," ")</f>
        <v xml:space="preserve"> </v>
      </c>
      <c r="D132" s="2" t="str">
        <f ca="1">детализация!E134</f>
        <v xml:space="preserve"> </v>
      </c>
      <c r="E132" s="2" t="str">
        <f ca="1">детализация!F134</f>
        <v xml:space="preserve">  </v>
      </c>
      <c r="F132" s="3" t="str">
        <f ca="1">детализация!G134</f>
        <v xml:space="preserve">  </v>
      </c>
      <c r="G132" s="3" t="str">
        <f>IF(детализация!H134&gt;0,"","Не задана")</f>
        <v>Не задана</v>
      </c>
      <c r="H132" s="25" t="str">
        <f>IF(детализация!I134&gt;0,детализация!I134," ")</f>
        <v xml:space="preserve"> </v>
      </c>
      <c r="I132" s="3" t="str">
        <f ca="1">IF(детализация!J134&gt;0,OFFSET(исх.данные!$A$16,детализация!J134,4,1,1)," ")</f>
        <v xml:space="preserve"> </v>
      </c>
      <c r="J132" s="3" t="str">
        <f ca="1">IF(детализация!K134&gt;0,OFFSET(исх.данные!$A$16,детализация!K134,4,1,1)," ")</f>
        <v xml:space="preserve"> </v>
      </c>
      <c r="K132" s="25" t="str">
        <f>IF(детализация!L134&gt;0,детализация!L134," ")</f>
        <v xml:space="preserve"> </v>
      </c>
      <c r="L132" s="3" t="str">
        <f ca="1">IF(детализация!M134&gt;0,OFFSET(исх.данные!$A$16,детализация!M134,4,1,1)," ")</f>
        <v xml:space="preserve"> </v>
      </c>
      <c r="M132" s="3" t="str">
        <f ca="1">IF(детализация!N134&gt;0,OFFSET(исх.данные!$A$16,детализация!N134,4,1,1)," ")</f>
        <v xml:space="preserve"> </v>
      </c>
      <c r="N132" s="25" t="str">
        <f>IF(детализация!Q134&gt;0,детализация!Q134," ")</f>
        <v xml:space="preserve"> </v>
      </c>
      <c r="O132" s="19" t="str">
        <f>IF(детализация!O134&gt;0,детализация!O134," ")</f>
        <v xml:space="preserve"> </v>
      </c>
      <c r="P132" s="19" t="str">
        <f>детализация!AA134</f>
        <v xml:space="preserve">    </v>
      </c>
      <c r="Q132" s="3" t="str">
        <f>детализация!CF134&amp;" "&amp;детализация!CG134&amp;" "&amp;детализация!R134&amp;" "&amp;детализация!S134&amp;" "&amp;детализация!T134&amp;" "&amp;детализация!U134</f>
        <v xml:space="preserve">       </v>
      </c>
      <c r="R132" s="85">
        <f>IF(детализация!Q134&gt;0,1,0)</f>
        <v>0</v>
      </c>
    </row>
    <row r="133" spans="1:18" ht="15">
      <c r="A133" s="117">
        <f t="shared" si="2"/>
        <v>0</v>
      </c>
      <c r="B133" s="120">
        <v>132</v>
      </c>
      <c r="C133" s="18" t="str">
        <f>IF(детализация!B135&gt;0,детализация!B135," ")</f>
        <v xml:space="preserve"> </v>
      </c>
      <c r="D133" s="2" t="str">
        <f ca="1">детализация!E135</f>
        <v xml:space="preserve"> </v>
      </c>
      <c r="E133" s="2" t="str">
        <f ca="1">детализация!F135</f>
        <v xml:space="preserve">  </v>
      </c>
      <c r="F133" s="3" t="str">
        <f ca="1">детализация!G135</f>
        <v xml:space="preserve">  </v>
      </c>
      <c r="G133" s="3" t="str">
        <f>IF(детализация!H135&gt;0,"","Не задана")</f>
        <v>Не задана</v>
      </c>
      <c r="H133" s="25" t="str">
        <f>IF(детализация!I135&gt;0,детализация!I135," ")</f>
        <v xml:space="preserve"> </v>
      </c>
      <c r="I133" s="3" t="str">
        <f ca="1">IF(детализация!J135&gt;0,OFFSET(исх.данные!$A$16,детализация!J135,4,1,1)," ")</f>
        <v xml:space="preserve"> </v>
      </c>
      <c r="J133" s="3" t="str">
        <f ca="1">IF(детализация!K135&gt;0,OFFSET(исх.данные!$A$16,детализация!K135,4,1,1)," ")</f>
        <v xml:space="preserve"> </v>
      </c>
      <c r="K133" s="25" t="str">
        <f>IF(детализация!L135&gt;0,детализация!L135," ")</f>
        <v xml:space="preserve"> </v>
      </c>
      <c r="L133" s="3" t="str">
        <f ca="1">IF(детализация!M135&gt;0,OFFSET(исх.данные!$A$16,детализация!M135,4,1,1)," ")</f>
        <v xml:space="preserve"> </v>
      </c>
      <c r="M133" s="3" t="str">
        <f ca="1">IF(детализация!N135&gt;0,OFFSET(исх.данные!$A$16,детализация!N135,4,1,1)," ")</f>
        <v xml:space="preserve"> </v>
      </c>
      <c r="N133" s="25" t="str">
        <f>IF(детализация!Q135&gt;0,детализация!Q135," ")</f>
        <v xml:space="preserve"> </v>
      </c>
      <c r="O133" s="19" t="str">
        <f>IF(детализация!O135&gt;0,детализация!O135," ")</f>
        <v xml:space="preserve"> </v>
      </c>
      <c r="P133" s="19" t="str">
        <f>детализация!AA135</f>
        <v xml:space="preserve">    </v>
      </c>
      <c r="Q133" s="3" t="str">
        <f>детализация!CF135&amp;" "&amp;детализация!CG135&amp;" "&amp;детализация!R135&amp;" "&amp;детализация!S135&amp;" "&amp;детализация!T135&amp;" "&amp;детализация!U135</f>
        <v xml:space="preserve">       </v>
      </c>
      <c r="R133" s="85">
        <f>IF(детализация!Q135&gt;0,1,0)</f>
        <v>0</v>
      </c>
    </row>
    <row r="134" spans="1:18" ht="15">
      <c r="A134" s="117">
        <f t="shared" si="2"/>
        <v>0</v>
      </c>
      <c r="B134" s="120">
        <v>133</v>
      </c>
      <c r="C134" s="18" t="str">
        <f>IF(детализация!B136&gt;0,детализация!B136," ")</f>
        <v xml:space="preserve"> </v>
      </c>
      <c r="D134" s="2" t="str">
        <f ca="1">детализация!E136</f>
        <v xml:space="preserve"> </v>
      </c>
      <c r="E134" s="2" t="str">
        <f ca="1">детализация!F136</f>
        <v xml:space="preserve">  </v>
      </c>
      <c r="F134" s="3" t="str">
        <f ca="1">детализация!G136</f>
        <v xml:space="preserve">  </v>
      </c>
      <c r="G134" s="3" t="str">
        <f>IF(детализация!H136&gt;0,"","Не задана")</f>
        <v>Не задана</v>
      </c>
      <c r="H134" s="25" t="str">
        <f>IF(детализация!I136&gt;0,детализация!I136," ")</f>
        <v xml:space="preserve"> </v>
      </c>
      <c r="I134" s="3" t="str">
        <f ca="1">IF(детализация!J136&gt;0,OFFSET(исх.данные!$A$16,детализация!J136,4,1,1)," ")</f>
        <v xml:space="preserve"> </v>
      </c>
      <c r="J134" s="3" t="str">
        <f ca="1">IF(детализация!K136&gt;0,OFFSET(исх.данные!$A$16,детализация!K136,4,1,1)," ")</f>
        <v xml:space="preserve"> </v>
      </c>
      <c r="K134" s="25" t="str">
        <f>IF(детализация!L136&gt;0,детализация!L136," ")</f>
        <v xml:space="preserve"> </v>
      </c>
      <c r="L134" s="3" t="str">
        <f ca="1">IF(детализация!M136&gt;0,OFFSET(исх.данные!$A$16,детализация!M136,4,1,1)," ")</f>
        <v xml:space="preserve"> </v>
      </c>
      <c r="M134" s="3" t="str">
        <f ca="1">IF(детализация!N136&gt;0,OFFSET(исх.данные!$A$16,детализация!N136,4,1,1)," ")</f>
        <v xml:space="preserve"> </v>
      </c>
      <c r="N134" s="25" t="str">
        <f>IF(детализация!Q136&gt;0,детализация!Q136," ")</f>
        <v xml:space="preserve"> </v>
      </c>
      <c r="O134" s="19" t="str">
        <f>IF(детализация!O136&gt;0,детализация!O136," ")</f>
        <v xml:space="preserve"> </v>
      </c>
      <c r="P134" s="19" t="str">
        <f>детализация!AA136</f>
        <v xml:space="preserve">    </v>
      </c>
      <c r="Q134" s="3" t="str">
        <f>детализация!CF136&amp;" "&amp;детализация!CG136&amp;" "&amp;детализация!R136&amp;" "&amp;детализация!S136&amp;" "&amp;детализация!T136&amp;" "&amp;детализация!U136</f>
        <v xml:space="preserve">       </v>
      </c>
      <c r="R134" s="85">
        <f>IF(детализация!Q136&gt;0,1,0)</f>
        <v>0</v>
      </c>
    </row>
    <row r="135" spans="1:18" ht="15">
      <c r="A135" s="117">
        <f t="shared" si="2"/>
        <v>0</v>
      </c>
      <c r="B135" s="120">
        <v>134</v>
      </c>
      <c r="C135" s="18" t="str">
        <f>IF(детализация!B137&gt;0,детализация!B137," ")</f>
        <v xml:space="preserve"> </v>
      </c>
      <c r="D135" s="2" t="str">
        <f ca="1">детализация!E137</f>
        <v xml:space="preserve"> </v>
      </c>
      <c r="E135" s="2" t="str">
        <f ca="1">детализация!F137</f>
        <v xml:space="preserve">  </v>
      </c>
      <c r="F135" s="3" t="str">
        <f ca="1">детализация!G137</f>
        <v xml:space="preserve">  </v>
      </c>
      <c r="G135" s="3" t="str">
        <f>IF(детализация!H137&gt;0,"","Не задана")</f>
        <v>Не задана</v>
      </c>
      <c r="H135" s="25" t="str">
        <f>IF(детализация!I137&gt;0,детализация!I137," ")</f>
        <v xml:space="preserve"> </v>
      </c>
      <c r="I135" s="3" t="str">
        <f ca="1">IF(детализация!J137&gt;0,OFFSET(исх.данные!$A$16,детализация!J137,4,1,1)," ")</f>
        <v xml:space="preserve"> </v>
      </c>
      <c r="J135" s="3" t="str">
        <f ca="1">IF(детализация!K137&gt;0,OFFSET(исх.данные!$A$16,детализация!K137,4,1,1)," ")</f>
        <v xml:space="preserve"> </v>
      </c>
      <c r="K135" s="25" t="str">
        <f>IF(детализация!L137&gt;0,детализация!L137," ")</f>
        <v xml:space="preserve"> </v>
      </c>
      <c r="L135" s="3" t="str">
        <f ca="1">IF(детализация!M137&gt;0,OFFSET(исх.данные!$A$16,детализация!M137,4,1,1)," ")</f>
        <v xml:space="preserve"> </v>
      </c>
      <c r="M135" s="3" t="str">
        <f ca="1">IF(детализация!N137&gt;0,OFFSET(исх.данные!$A$16,детализация!N137,4,1,1)," ")</f>
        <v xml:space="preserve"> </v>
      </c>
      <c r="N135" s="25" t="str">
        <f>IF(детализация!Q137&gt;0,детализация!Q137," ")</f>
        <v xml:space="preserve"> </v>
      </c>
      <c r="O135" s="19" t="str">
        <f>IF(детализация!O137&gt;0,детализация!O137," ")</f>
        <v xml:space="preserve"> </v>
      </c>
      <c r="P135" s="19" t="str">
        <f>детализация!AA137</f>
        <v xml:space="preserve">    </v>
      </c>
      <c r="Q135" s="3" t="str">
        <f>детализация!CF137&amp;" "&amp;детализация!CG137&amp;" "&amp;детализация!R137&amp;" "&amp;детализация!S137&amp;" "&amp;детализация!T137&amp;" "&amp;детализация!U137</f>
        <v xml:space="preserve">       </v>
      </c>
      <c r="R135" s="85">
        <f>IF(детализация!Q137&gt;0,1,0)</f>
        <v>0</v>
      </c>
    </row>
    <row r="136" spans="1:18" ht="15">
      <c r="A136" s="117">
        <f t="shared" si="2"/>
        <v>0</v>
      </c>
      <c r="B136" s="120">
        <v>135</v>
      </c>
      <c r="C136" s="18" t="str">
        <f>IF(детализация!B138&gt;0,детализация!B138," ")</f>
        <v xml:space="preserve"> </v>
      </c>
      <c r="D136" s="2" t="str">
        <f ca="1">детализация!E138</f>
        <v xml:space="preserve"> </v>
      </c>
      <c r="E136" s="2" t="str">
        <f ca="1">детализация!F138</f>
        <v xml:space="preserve">  </v>
      </c>
      <c r="F136" s="3" t="str">
        <f ca="1">детализация!G138</f>
        <v xml:space="preserve">  </v>
      </c>
      <c r="G136" s="3" t="str">
        <f>IF(детализация!H138&gt;0,"","Не задана")</f>
        <v>Не задана</v>
      </c>
      <c r="H136" s="25" t="str">
        <f>IF(детализация!I138&gt;0,детализация!I138," ")</f>
        <v xml:space="preserve"> </v>
      </c>
      <c r="I136" s="3" t="str">
        <f ca="1">IF(детализация!J138&gt;0,OFFSET(исх.данные!$A$16,детализация!J138,4,1,1)," ")</f>
        <v xml:space="preserve"> </v>
      </c>
      <c r="J136" s="3" t="str">
        <f ca="1">IF(детализация!K138&gt;0,OFFSET(исх.данные!$A$16,детализация!K138,4,1,1)," ")</f>
        <v xml:space="preserve"> </v>
      </c>
      <c r="K136" s="25" t="str">
        <f>IF(детализация!L138&gt;0,детализация!L138," ")</f>
        <v xml:space="preserve"> </v>
      </c>
      <c r="L136" s="3" t="str">
        <f ca="1">IF(детализация!M138&gt;0,OFFSET(исх.данные!$A$16,детализация!M138,4,1,1)," ")</f>
        <v xml:space="preserve"> </v>
      </c>
      <c r="M136" s="3" t="str">
        <f ca="1">IF(детализация!N138&gt;0,OFFSET(исх.данные!$A$16,детализация!N138,4,1,1)," ")</f>
        <v xml:space="preserve"> </v>
      </c>
      <c r="N136" s="25" t="str">
        <f>IF(детализация!Q138&gt;0,детализация!Q138," ")</f>
        <v xml:space="preserve"> </v>
      </c>
      <c r="O136" s="19" t="str">
        <f>IF(детализация!O138&gt;0,детализация!O138," ")</f>
        <v xml:space="preserve"> </v>
      </c>
      <c r="P136" s="19" t="str">
        <f>детализация!AA138</f>
        <v xml:space="preserve">    </v>
      </c>
      <c r="Q136" s="3" t="str">
        <f>детализация!CF138&amp;" "&amp;детализация!CG138&amp;" "&amp;детализация!R138&amp;" "&amp;детализация!S138&amp;" "&amp;детализация!T138&amp;" "&amp;детализация!U138</f>
        <v xml:space="preserve">       </v>
      </c>
      <c r="R136" s="85">
        <f>IF(детализация!Q138&gt;0,1,0)</f>
        <v>0</v>
      </c>
    </row>
    <row r="137" spans="1:18" ht="15">
      <c r="A137" s="117">
        <f t="shared" si="2"/>
        <v>0</v>
      </c>
      <c r="B137" s="120">
        <v>136</v>
      </c>
      <c r="C137" s="18" t="str">
        <f>IF(детализация!B139&gt;0,детализация!B139," ")</f>
        <v xml:space="preserve"> </v>
      </c>
      <c r="D137" s="2" t="str">
        <f ca="1">детализация!E139</f>
        <v xml:space="preserve"> </v>
      </c>
      <c r="E137" s="2" t="str">
        <f ca="1">детализация!F139</f>
        <v xml:space="preserve">  </v>
      </c>
      <c r="F137" s="3" t="str">
        <f ca="1">детализация!G139</f>
        <v xml:space="preserve">  </v>
      </c>
      <c r="G137" s="3" t="str">
        <f>IF(детализация!H139&gt;0,"","Не задана")</f>
        <v>Не задана</v>
      </c>
      <c r="H137" s="25" t="str">
        <f>IF(детализация!I139&gt;0,детализация!I139," ")</f>
        <v xml:space="preserve"> </v>
      </c>
      <c r="I137" s="3" t="str">
        <f ca="1">IF(детализация!J139&gt;0,OFFSET(исх.данные!$A$16,детализация!J139,4,1,1)," ")</f>
        <v xml:space="preserve"> </v>
      </c>
      <c r="J137" s="3" t="str">
        <f ca="1">IF(детализация!K139&gt;0,OFFSET(исх.данные!$A$16,детализация!K139,4,1,1)," ")</f>
        <v xml:space="preserve"> </v>
      </c>
      <c r="K137" s="25" t="str">
        <f>IF(детализация!L139&gt;0,детализация!L139," ")</f>
        <v xml:space="preserve"> </v>
      </c>
      <c r="L137" s="3" t="str">
        <f ca="1">IF(детализация!M139&gt;0,OFFSET(исх.данные!$A$16,детализация!M139,4,1,1)," ")</f>
        <v xml:space="preserve"> </v>
      </c>
      <c r="M137" s="3" t="str">
        <f ca="1">IF(детализация!N139&gt;0,OFFSET(исх.данные!$A$16,детализация!N139,4,1,1)," ")</f>
        <v xml:space="preserve"> </v>
      </c>
      <c r="N137" s="25" t="str">
        <f>IF(детализация!Q139&gt;0,детализация!Q139," ")</f>
        <v xml:space="preserve"> </v>
      </c>
      <c r="O137" s="19" t="str">
        <f>IF(детализация!O139&gt;0,детализация!O139," ")</f>
        <v xml:space="preserve"> </v>
      </c>
      <c r="P137" s="19" t="str">
        <f>детализация!AA139</f>
        <v xml:space="preserve">    </v>
      </c>
      <c r="Q137" s="3" t="str">
        <f>детализация!CF139&amp;" "&amp;детализация!CG139&amp;" "&amp;детализация!R139&amp;" "&amp;детализация!S139&amp;" "&amp;детализация!T139&amp;" "&amp;детализация!U139</f>
        <v xml:space="preserve">       </v>
      </c>
      <c r="R137" s="85">
        <f>IF(детализация!Q139&gt;0,1,0)</f>
        <v>0</v>
      </c>
    </row>
    <row r="138" spans="1:18" ht="15">
      <c r="A138" s="117">
        <f t="shared" si="2"/>
        <v>0</v>
      </c>
      <c r="B138" s="120">
        <v>137</v>
      </c>
      <c r="C138" s="18" t="str">
        <f>IF(детализация!B140&gt;0,детализация!B140," ")</f>
        <v xml:space="preserve"> </v>
      </c>
      <c r="D138" s="2" t="str">
        <f ca="1">детализация!E140</f>
        <v xml:space="preserve"> </v>
      </c>
      <c r="E138" s="2" t="str">
        <f ca="1">детализация!F140</f>
        <v xml:space="preserve">  </v>
      </c>
      <c r="F138" s="3" t="str">
        <f ca="1">детализация!G140</f>
        <v xml:space="preserve">  </v>
      </c>
      <c r="G138" s="3" t="str">
        <f>IF(детализация!H140&gt;0,"","Не задана")</f>
        <v>Не задана</v>
      </c>
      <c r="H138" s="25" t="str">
        <f>IF(детализация!I140&gt;0,детализация!I140," ")</f>
        <v xml:space="preserve"> </v>
      </c>
      <c r="I138" s="3" t="str">
        <f ca="1">IF(детализация!J140&gt;0,OFFSET(исх.данные!$A$16,детализация!J140,4,1,1)," ")</f>
        <v xml:space="preserve"> </v>
      </c>
      <c r="J138" s="3" t="str">
        <f ca="1">IF(детализация!K140&gt;0,OFFSET(исх.данные!$A$16,детализация!K140,4,1,1)," ")</f>
        <v xml:space="preserve"> </v>
      </c>
      <c r="K138" s="25" t="str">
        <f>IF(детализация!L140&gt;0,детализация!L140," ")</f>
        <v xml:space="preserve"> </v>
      </c>
      <c r="L138" s="3" t="str">
        <f ca="1">IF(детализация!M140&gt;0,OFFSET(исх.данные!$A$16,детализация!M140,4,1,1)," ")</f>
        <v xml:space="preserve"> </v>
      </c>
      <c r="M138" s="3" t="str">
        <f ca="1">IF(детализация!N140&gt;0,OFFSET(исх.данные!$A$16,детализация!N140,4,1,1)," ")</f>
        <v xml:space="preserve"> </v>
      </c>
      <c r="N138" s="25" t="str">
        <f>IF(детализация!Q140&gt;0,детализация!Q140," ")</f>
        <v xml:space="preserve"> </v>
      </c>
      <c r="O138" s="19" t="str">
        <f>IF(детализация!O140&gt;0,детализация!O140," ")</f>
        <v xml:space="preserve"> </v>
      </c>
      <c r="P138" s="19" t="str">
        <f>детализация!AA140</f>
        <v xml:space="preserve">    </v>
      </c>
      <c r="Q138" s="3" t="str">
        <f>детализация!CF140&amp;" "&amp;детализация!CG140&amp;" "&amp;детализация!R140&amp;" "&amp;детализация!S140&amp;" "&amp;детализация!T140&amp;" "&amp;детализация!U140</f>
        <v xml:space="preserve">       </v>
      </c>
      <c r="R138" s="85">
        <f>IF(детализация!Q140&gt;0,1,0)</f>
        <v>0</v>
      </c>
    </row>
    <row r="139" spans="1:18" ht="15">
      <c r="A139" s="117">
        <f t="shared" si="2"/>
        <v>0</v>
      </c>
      <c r="B139" s="120">
        <v>138</v>
      </c>
      <c r="C139" s="18" t="str">
        <f>IF(детализация!B141&gt;0,детализация!B141," ")</f>
        <v xml:space="preserve"> </v>
      </c>
      <c r="D139" s="2" t="str">
        <f ca="1">детализация!E141</f>
        <v xml:space="preserve"> </v>
      </c>
      <c r="E139" s="2" t="str">
        <f ca="1">детализация!F141</f>
        <v xml:space="preserve">  </v>
      </c>
      <c r="F139" s="3" t="str">
        <f ca="1">детализация!G141</f>
        <v xml:space="preserve">  </v>
      </c>
      <c r="G139" s="3" t="str">
        <f>IF(детализация!H141&gt;0,"","Не задана")</f>
        <v>Не задана</v>
      </c>
      <c r="H139" s="25" t="str">
        <f>IF(детализация!I141&gt;0,детализация!I141," ")</f>
        <v xml:space="preserve"> </v>
      </c>
      <c r="I139" s="3" t="str">
        <f ca="1">IF(детализация!J141&gt;0,OFFSET(исх.данные!$A$16,детализация!J141,4,1,1)," ")</f>
        <v xml:space="preserve"> </v>
      </c>
      <c r="J139" s="3" t="str">
        <f ca="1">IF(детализация!K141&gt;0,OFFSET(исх.данные!$A$16,детализация!K141,4,1,1)," ")</f>
        <v xml:space="preserve"> </v>
      </c>
      <c r="K139" s="25" t="str">
        <f>IF(детализация!L141&gt;0,детализация!L141," ")</f>
        <v xml:space="preserve"> </v>
      </c>
      <c r="L139" s="3" t="str">
        <f ca="1">IF(детализация!M141&gt;0,OFFSET(исх.данные!$A$16,детализация!M141,4,1,1)," ")</f>
        <v xml:space="preserve"> </v>
      </c>
      <c r="M139" s="3" t="str">
        <f ca="1">IF(детализация!N141&gt;0,OFFSET(исх.данные!$A$16,детализация!N141,4,1,1)," ")</f>
        <v xml:space="preserve"> </v>
      </c>
      <c r="N139" s="25" t="str">
        <f>IF(детализация!Q141&gt;0,детализация!Q141," ")</f>
        <v xml:space="preserve"> </v>
      </c>
      <c r="O139" s="19" t="str">
        <f>IF(детализация!O141&gt;0,детализация!O141," ")</f>
        <v xml:space="preserve"> </v>
      </c>
      <c r="P139" s="19" t="str">
        <f>детализация!AA141</f>
        <v xml:space="preserve">    </v>
      </c>
      <c r="Q139" s="3" t="str">
        <f>детализация!CF141&amp;" "&amp;детализация!CG141&amp;" "&amp;детализация!R141&amp;" "&amp;детализация!S141&amp;" "&amp;детализация!T141&amp;" "&amp;детализация!U141</f>
        <v xml:space="preserve">       </v>
      </c>
      <c r="R139" s="85">
        <f>IF(детализация!Q141&gt;0,1,0)</f>
        <v>0</v>
      </c>
    </row>
    <row r="140" spans="1:18" ht="15">
      <c r="A140" s="117">
        <f t="shared" si="2"/>
        <v>0</v>
      </c>
      <c r="B140" s="120">
        <v>139</v>
      </c>
      <c r="C140" s="18" t="str">
        <f>IF(детализация!B142&gt;0,детализация!B142," ")</f>
        <v xml:space="preserve"> </v>
      </c>
      <c r="D140" s="2" t="str">
        <f ca="1">детализация!E142</f>
        <v xml:space="preserve"> </v>
      </c>
      <c r="E140" s="2" t="str">
        <f ca="1">детализация!F142</f>
        <v xml:space="preserve">  </v>
      </c>
      <c r="F140" s="3" t="str">
        <f ca="1">детализация!G142</f>
        <v xml:space="preserve">  </v>
      </c>
      <c r="G140" s="3" t="str">
        <f>IF(детализация!H142&gt;0,"","Не задана")</f>
        <v>Не задана</v>
      </c>
      <c r="H140" s="25" t="str">
        <f>IF(детализация!I142&gt;0,детализация!I142," ")</f>
        <v xml:space="preserve"> </v>
      </c>
      <c r="I140" s="3" t="str">
        <f ca="1">IF(детализация!J142&gt;0,OFFSET(исх.данные!$A$16,детализация!J142,4,1,1)," ")</f>
        <v xml:space="preserve"> </v>
      </c>
      <c r="J140" s="3" t="str">
        <f ca="1">IF(детализация!K142&gt;0,OFFSET(исх.данные!$A$16,детализация!K142,4,1,1)," ")</f>
        <v xml:space="preserve"> </v>
      </c>
      <c r="K140" s="25" t="str">
        <f>IF(детализация!L142&gt;0,детализация!L142," ")</f>
        <v xml:space="preserve"> </v>
      </c>
      <c r="L140" s="3" t="str">
        <f ca="1">IF(детализация!M142&gt;0,OFFSET(исх.данные!$A$16,детализация!M142,4,1,1)," ")</f>
        <v xml:space="preserve"> </v>
      </c>
      <c r="M140" s="3" t="str">
        <f ca="1">IF(детализация!N142&gt;0,OFFSET(исх.данные!$A$16,детализация!N142,4,1,1)," ")</f>
        <v xml:space="preserve"> </v>
      </c>
      <c r="N140" s="25" t="str">
        <f>IF(детализация!Q142&gt;0,детализация!Q142," ")</f>
        <v xml:space="preserve"> </v>
      </c>
      <c r="O140" s="19" t="str">
        <f>IF(детализация!O142&gt;0,детализация!O142," ")</f>
        <v xml:space="preserve"> </v>
      </c>
      <c r="P140" s="19" t="str">
        <f>детализация!AA142</f>
        <v xml:space="preserve">    </v>
      </c>
      <c r="Q140" s="3" t="str">
        <f>детализация!CF142&amp;" "&amp;детализация!CG142&amp;" "&amp;детализация!R142&amp;" "&amp;детализация!S142&amp;" "&amp;детализация!T142&amp;" "&amp;детализация!U142</f>
        <v xml:space="preserve">       </v>
      </c>
      <c r="R140" s="85">
        <f>IF(детализация!Q142&gt;0,1,0)</f>
        <v>0</v>
      </c>
    </row>
    <row r="141" spans="1:18" ht="15">
      <c r="A141" s="117">
        <f t="shared" si="2"/>
        <v>0</v>
      </c>
      <c r="B141" s="120">
        <v>140</v>
      </c>
      <c r="C141" s="18" t="str">
        <f>IF(детализация!B143&gt;0,детализация!B143," ")</f>
        <v xml:space="preserve"> </v>
      </c>
      <c r="D141" s="2" t="str">
        <f ca="1">детализация!E143</f>
        <v xml:space="preserve"> </v>
      </c>
      <c r="E141" s="2" t="str">
        <f ca="1">детализация!F143</f>
        <v xml:space="preserve">  </v>
      </c>
      <c r="F141" s="3" t="str">
        <f ca="1">детализация!G143</f>
        <v xml:space="preserve">  </v>
      </c>
      <c r="G141" s="3" t="str">
        <f>IF(детализация!H143&gt;0,"","Не задана")</f>
        <v>Не задана</v>
      </c>
      <c r="H141" s="25" t="str">
        <f>IF(детализация!I143&gt;0,детализация!I143," ")</f>
        <v xml:space="preserve"> </v>
      </c>
      <c r="I141" s="3" t="str">
        <f ca="1">IF(детализация!J143&gt;0,OFFSET(исх.данные!$A$16,детализация!J143,4,1,1)," ")</f>
        <v xml:space="preserve"> </v>
      </c>
      <c r="J141" s="3" t="str">
        <f ca="1">IF(детализация!K143&gt;0,OFFSET(исх.данные!$A$16,детализация!K143,4,1,1)," ")</f>
        <v xml:space="preserve"> </v>
      </c>
      <c r="K141" s="25" t="str">
        <f>IF(детализация!L143&gt;0,детализация!L143," ")</f>
        <v xml:space="preserve"> </v>
      </c>
      <c r="L141" s="3" t="str">
        <f ca="1">IF(детализация!M143&gt;0,OFFSET(исх.данные!$A$16,детализация!M143,4,1,1)," ")</f>
        <v xml:space="preserve"> </v>
      </c>
      <c r="M141" s="3" t="str">
        <f ca="1">IF(детализация!N143&gt;0,OFFSET(исх.данные!$A$16,детализация!N143,4,1,1)," ")</f>
        <v xml:space="preserve"> </v>
      </c>
      <c r="N141" s="25" t="str">
        <f>IF(детализация!Q143&gt;0,детализация!Q143," ")</f>
        <v xml:space="preserve"> </v>
      </c>
      <c r="O141" s="19" t="str">
        <f>IF(детализация!O143&gt;0,детализация!O143," ")</f>
        <v xml:space="preserve"> </v>
      </c>
      <c r="P141" s="19" t="str">
        <f>детализация!AA143</f>
        <v xml:space="preserve">    </v>
      </c>
      <c r="Q141" s="3" t="str">
        <f>детализация!CF143&amp;" "&amp;детализация!CG143&amp;" "&amp;детализация!R143&amp;" "&amp;детализация!S143&amp;" "&amp;детализация!T143&amp;" "&amp;детализация!U143</f>
        <v xml:space="preserve">       </v>
      </c>
      <c r="R141" s="85">
        <f>IF(детализация!Q143&gt;0,1,0)</f>
        <v>0</v>
      </c>
    </row>
    <row r="142" spans="1:18" ht="15">
      <c r="A142" s="117">
        <f t="shared" si="2"/>
        <v>0</v>
      </c>
      <c r="B142" s="120">
        <v>141</v>
      </c>
      <c r="C142" s="18" t="str">
        <f>IF(детализация!B144&gt;0,детализация!B144," ")</f>
        <v xml:space="preserve"> </v>
      </c>
      <c r="D142" s="2" t="str">
        <f ca="1">детализация!E144</f>
        <v xml:space="preserve"> </v>
      </c>
      <c r="E142" s="2" t="str">
        <f ca="1">детализация!F144</f>
        <v xml:space="preserve">  </v>
      </c>
      <c r="F142" s="3" t="str">
        <f ca="1">детализация!G144</f>
        <v xml:space="preserve">  </v>
      </c>
      <c r="G142" s="3" t="str">
        <f>IF(детализация!H144&gt;0,"","Не задана")</f>
        <v>Не задана</v>
      </c>
      <c r="H142" s="25" t="str">
        <f>IF(детализация!I144&gt;0,детализация!I144," ")</f>
        <v xml:space="preserve"> </v>
      </c>
      <c r="I142" s="3" t="str">
        <f ca="1">IF(детализация!J144&gt;0,OFFSET(исх.данные!$A$16,детализация!J144,4,1,1)," ")</f>
        <v xml:space="preserve"> </v>
      </c>
      <c r="J142" s="3" t="str">
        <f ca="1">IF(детализация!K144&gt;0,OFFSET(исх.данные!$A$16,детализация!K144,4,1,1)," ")</f>
        <v xml:space="preserve"> </v>
      </c>
      <c r="K142" s="25" t="str">
        <f>IF(детализация!L144&gt;0,детализация!L144," ")</f>
        <v xml:space="preserve"> </v>
      </c>
      <c r="L142" s="3" t="str">
        <f ca="1">IF(детализация!M144&gt;0,OFFSET(исх.данные!$A$16,детализация!M144,4,1,1)," ")</f>
        <v xml:space="preserve"> </v>
      </c>
      <c r="M142" s="3" t="str">
        <f ca="1">IF(детализация!N144&gt;0,OFFSET(исх.данные!$A$16,детализация!N144,4,1,1)," ")</f>
        <v xml:space="preserve"> </v>
      </c>
      <c r="N142" s="25" t="str">
        <f>IF(детализация!Q144&gt;0,детализация!Q144," ")</f>
        <v xml:space="preserve"> </v>
      </c>
      <c r="O142" s="19" t="str">
        <f>IF(детализация!O144&gt;0,детализация!O144," ")</f>
        <v xml:space="preserve"> </v>
      </c>
      <c r="P142" s="19" t="str">
        <f>детализация!AA144</f>
        <v xml:space="preserve">    </v>
      </c>
      <c r="Q142" s="3" t="str">
        <f>детализация!CF144&amp;" "&amp;детализация!CG144&amp;" "&amp;детализация!R144&amp;" "&amp;детализация!S144&amp;" "&amp;детализация!T144&amp;" "&amp;детализация!U144</f>
        <v xml:space="preserve">       </v>
      </c>
      <c r="R142" s="85">
        <f>IF(детализация!Q144&gt;0,1,0)</f>
        <v>0</v>
      </c>
    </row>
    <row r="143" spans="1:18" ht="15">
      <c r="A143" s="117">
        <f t="shared" si="2"/>
        <v>0</v>
      </c>
      <c r="B143" s="120">
        <v>142</v>
      </c>
      <c r="C143" s="18" t="str">
        <f>IF(детализация!B145&gt;0,детализация!B145," ")</f>
        <v xml:space="preserve"> </v>
      </c>
      <c r="D143" s="2" t="str">
        <f ca="1">детализация!E145</f>
        <v xml:space="preserve"> </v>
      </c>
      <c r="E143" s="2" t="str">
        <f ca="1">детализация!F145</f>
        <v xml:space="preserve">  </v>
      </c>
      <c r="F143" s="3" t="str">
        <f ca="1">детализация!G145</f>
        <v xml:space="preserve">  </v>
      </c>
      <c r="G143" s="3" t="str">
        <f>IF(детализация!H145&gt;0,"","Не задана")</f>
        <v>Не задана</v>
      </c>
      <c r="H143" s="25" t="str">
        <f>IF(детализация!I145&gt;0,детализация!I145," ")</f>
        <v xml:space="preserve"> </v>
      </c>
      <c r="I143" s="3" t="str">
        <f ca="1">IF(детализация!J145&gt;0,OFFSET(исх.данные!$A$16,детализация!J145,4,1,1)," ")</f>
        <v xml:space="preserve"> </v>
      </c>
      <c r="J143" s="3" t="str">
        <f ca="1">IF(детализация!K145&gt;0,OFFSET(исх.данные!$A$16,детализация!K145,4,1,1)," ")</f>
        <v xml:space="preserve"> </v>
      </c>
      <c r="K143" s="25" t="str">
        <f>IF(детализация!L145&gt;0,детализация!L145," ")</f>
        <v xml:space="preserve"> </v>
      </c>
      <c r="L143" s="3" t="str">
        <f ca="1">IF(детализация!M145&gt;0,OFFSET(исх.данные!$A$16,детализация!M145,4,1,1)," ")</f>
        <v xml:space="preserve"> </v>
      </c>
      <c r="M143" s="3" t="str">
        <f ca="1">IF(детализация!N145&gt;0,OFFSET(исх.данные!$A$16,детализация!N145,4,1,1)," ")</f>
        <v xml:space="preserve"> </v>
      </c>
      <c r="N143" s="25" t="str">
        <f>IF(детализация!Q145&gt;0,детализация!Q145," ")</f>
        <v xml:space="preserve"> </v>
      </c>
      <c r="O143" s="19" t="str">
        <f>IF(детализация!O145&gt;0,детализация!O145," ")</f>
        <v xml:space="preserve"> </v>
      </c>
      <c r="P143" s="19" t="str">
        <f>детализация!AA145</f>
        <v xml:space="preserve">    </v>
      </c>
      <c r="Q143" s="3" t="str">
        <f>детализация!CF145&amp;" "&amp;детализация!CG145&amp;" "&amp;детализация!R145&amp;" "&amp;детализация!S145&amp;" "&amp;детализация!T145&amp;" "&amp;детализация!U145</f>
        <v xml:space="preserve">       </v>
      </c>
      <c r="R143" s="85">
        <f>IF(детализация!Q145&gt;0,1,0)</f>
        <v>0</v>
      </c>
    </row>
    <row r="144" spans="1:18" ht="15">
      <c r="A144" s="117">
        <f t="shared" si="2"/>
        <v>0</v>
      </c>
      <c r="B144" s="120">
        <v>143</v>
      </c>
      <c r="C144" s="18" t="str">
        <f>IF(детализация!B146&gt;0,детализация!B146," ")</f>
        <v xml:space="preserve"> </v>
      </c>
      <c r="D144" s="2" t="str">
        <f ca="1">детализация!E146</f>
        <v xml:space="preserve"> </v>
      </c>
      <c r="E144" s="2" t="str">
        <f ca="1">детализация!F146</f>
        <v xml:space="preserve">  </v>
      </c>
      <c r="F144" s="3" t="str">
        <f ca="1">детализация!G146</f>
        <v xml:space="preserve">  </v>
      </c>
      <c r="G144" s="3" t="str">
        <f>IF(детализация!H146&gt;0,"","Не задана")</f>
        <v>Не задана</v>
      </c>
      <c r="H144" s="25" t="str">
        <f>IF(детализация!I146&gt;0,детализация!I146," ")</f>
        <v xml:space="preserve"> </v>
      </c>
      <c r="I144" s="3" t="str">
        <f ca="1">IF(детализация!J146&gt;0,OFFSET(исх.данные!$A$16,детализация!J146,4,1,1)," ")</f>
        <v xml:space="preserve"> </v>
      </c>
      <c r="J144" s="3" t="str">
        <f ca="1">IF(детализация!K146&gt;0,OFFSET(исх.данные!$A$16,детализация!K146,4,1,1)," ")</f>
        <v xml:space="preserve"> </v>
      </c>
      <c r="K144" s="25" t="str">
        <f>IF(детализация!L146&gt;0,детализация!L146," ")</f>
        <v xml:space="preserve"> </v>
      </c>
      <c r="L144" s="3" t="str">
        <f ca="1">IF(детализация!M146&gt;0,OFFSET(исх.данные!$A$16,детализация!M146,4,1,1)," ")</f>
        <v xml:space="preserve"> </v>
      </c>
      <c r="M144" s="3" t="str">
        <f ca="1">IF(детализация!N146&gt;0,OFFSET(исх.данные!$A$16,детализация!N146,4,1,1)," ")</f>
        <v xml:space="preserve"> </v>
      </c>
      <c r="N144" s="25" t="str">
        <f>IF(детализация!Q146&gt;0,детализация!Q146," ")</f>
        <v xml:space="preserve"> </v>
      </c>
      <c r="O144" s="19" t="str">
        <f>IF(детализация!O146&gt;0,детализация!O146," ")</f>
        <v xml:space="preserve"> </v>
      </c>
      <c r="P144" s="19" t="str">
        <f>детализация!AA146</f>
        <v xml:space="preserve">    </v>
      </c>
      <c r="Q144" s="3" t="str">
        <f>детализация!CF146&amp;" "&amp;детализация!CG146&amp;" "&amp;детализация!R146&amp;" "&amp;детализация!S146&amp;" "&amp;детализация!T146&amp;" "&amp;детализация!U146</f>
        <v xml:space="preserve">       </v>
      </c>
      <c r="R144" s="85">
        <f>IF(детализация!Q146&gt;0,1,0)</f>
        <v>0</v>
      </c>
    </row>
    <row r="145" spans="1:18" ht="15">
      <c r="A145" s="117">
        <f t="shared" si="2"/>
        <v>0</v>
      </c>
      <c r="B145" s="120">
        <v>144</v>
      </c>
      <c r="C145" s="18" t="str">
        <f>IF(детализация!B147&gt;0,детализация!B147," ")</f>
        <v xml:space="preserve"> </v>
      </c>
      <c r="D145" s="2" t="str">
        <f ca="1">детализация!E147</f>
        <v xml:space="preserve"> </v>
      </c>
      <c r="E145" s="2" t="str">
        <f ca="1">детализация!F147</f>
        <v xml:space="preserve">  </v>
      </c>
      <c r="F145" s="3" t="str">
        <f ca="1">детализация!G147</f>
        <v xml:space="preserve">  </v>
      </c>
      <c r="G145" s="3" t="str">
        <f>IF(детализация!H147&gt;0,"","Не задана")</f>
        <v>Не задана</v>
      </c>
      <c r="H145" s="25" t="str">
        <f>IF(детализация!I147&gt;0,детализация!I147," ")</f>
        <v xml:space="preserve"> </v>
      </c>
      <c r="I145" s="3" t="str">
        <f ca="1">IF(детализация!J147&gt;0,OFFSET(исх.данные!$A$16,детализация!J147,4,1,1)," ")</f>
        <v xml:space="preserve"> </v>
      </c>
      <c r="J145" s="3" t="str">
        <f ca="1">IF(детализация!K147&gt;0,OFFSET(исх.данные!$A$16,детализация!K147,4,1,1)," ")</f>
        <v xml:space="preserve"> </v>
      </c>
      <c r="K145" s="25" t="str">
        <f>IF(детализация!L147&gt;0,детализация!L147," ")</f>
        <v xml:space="preserve"> </v>
      </c>
      <c r="L145" s="3" t="str">
        <f ca="1">IF(детализация!M147&gt;0,OFFSET(исх.данные!$A$16,детализация!M147,4,1,1)," ")</f>
        <v xml:space="preserve"> </v>
      </c>
      <c r="M145" s="3" t="str">
        <f ca="1">IF(детализация!N147&gt;0,OFFSET(исх.данные!$A$16,детализация!N147,4,1,1)," ")</f>
        <v xml:space="preserve"> </v>
      </c>
      <c r="N145" s="25" t="str">
        <f>IF(детализация!Q147&gt;0,детализация!Q147," ")</f>
        <v xml:space="preserve"> </v>
      </c>
      <c r="O145" s="19" t="str">
        <f>IF(детализация!O147&gt;0,детализация!O147," ")</f>
        <v xml:space="preserve"> </v>
      </c>
      <c r="P145" s="19" t="str">
        <f>детализация!AA147</f>
        <v xml:space="preserve">    </v>
      </c>
      <c r="Q145" s="3" t="str">
        <f>детализация!CF147&amp;" "&amp;детализация!CG147&amp;" "&amp;детализация!R147&amp;" "&amp;детализация!S147&amp;" "&amp;детализация!T147&amp;" "&amp;детализация!U147</f>
        <v xml:space="preserve">       </v>
      </c>
      <c r="R145" s="85">
        <f>IF(детализация!Q147&gt;0,1,0)</f>
        <v>0</v>
      </c>
    </row>
    <row r="146" spans="1:18" ht="15">
      <c r="A146" s="117">
        <f t="shared" si="2"/>
        <v>0</v>
      </c>
      <c r="B146" s="120">
        <v>145</v>
      </c>
      <c r="C146" s="18" t="str">
        <f>IF(детализация!B148&gt;0,детализация!B148," ")</f>
        <v xml:space="preserve"> </v>
      </c>
      <c r="D146" s="2" t="str">
        <f ca="1">детализация!E148</f>
        <v xml:space="preserve"> </v>
      </c>
      <c r="E146" s="2" t="str">
        <f ca="1">детализация!F148</f>
        <v xml:space="preserve">  </v>
      </c>
      <c r="F146" s="3" t="str">
        <f ca="1">детализация!G148</f>
        <v xml:space="preserve">  </v>
      </c>
      <c r="G146" s="3" t="str">
        <f>IF(детализация!H148&gt;0,"","Не задана")</f>
        <v>Не задана</v>
      </c>
      <c r="H146" s="25" t="str">
        <f>IF(детализация!I148&gt;0,детализация!I148," ")</f>
        <v xml:space="preserve"> </v>
      </c>
      <c r="I146" s="3" t="str">
        <f ca="1">IF(детализация!J148&gt;0,OFFSET(исх.данные!$A$16,детализация!J148,4,1,1)," ")</f>
        <v xml:space="preserve"> </v>
      </c>
      <c r="J146" s="3" t="str">
        <f ca="1">IF(детализация!K148&gt;0,OFFSET(исх.данные!$A$16,детализация!K148,4,1,1)," ")</f>
        <v xml:space="preserve"> </v>
      </c>
      <c r="K146" s="25" t="str">
        <f>IF(детализация!L148&gt;0,детализация!L148," ")</f>
        <v xml:space="preserve"> </v>
      </c>
      <c r="L146" s="3" t="str">
        <f ca="1">IF(детализация!M148&gt;0,OFFSET(исх.данные!$A$16,детализация!M148,4,1,1)," ")</f>
        <v xml:space="preserve"> </v>
      </c>
      <c r="M146" s="3" t="str">
        <f ca="1">IF(детализация!N148&gt;0,OFFSET(исх.данные!$A$16,детализация!N148,4,1,1)," ")</f>
        <v xml:space="preserve"> </v>
      </c>
      <c r="N146" s="25" t="str">
        <f>IF(детализация!Q148&gt;0,детализация!Q148," ")</f>
        <v xml:space="preserve"> </v>
      </c>
      <c r="O146" s="19" t="str">
        <f>IF(детализация!O148&gt;0,детализация!O148," ")</f>
        <v xml:space="preserve"> </v>
      </c>
      <c r="P146" s="19" t="str">
        <f>детализация!AA148</f>
        <v xml:space="preserve">    </v>
      </c>
      <c r="Q146" s="3" t="str">
        <f>детализация!CF148&amp;" "&amp;детализация!CG148&amp;" "&amp;детализация!R148&amp;" "&amp;детализация!S148&amp;" "&amp;детализация!T148&amp;" "&amp;детализация!U148</f>
        <v xml:space="preserve">       </v>
      </c>
      <c r="R146" s="85">
        <f>IF(детализация!Q148&gt;0,1,0)</f>
        <v>0</v>
      </c>
    </row>
    <row r="147" spans="1:18" ht="15">
      <c r="A147" s="117">
        <f t="shared" si="2"/>
        <v>0</v>
      </c>
      <c r="B147" s="120">
        <v>146</v>
      </c>
      <c r="C147" s="18" t="str">
        <f>IF(детализация!B149&gt;0,детализация!B149," ")</f>
        <v xml:space="preserve"> </v>
      </c>
      <c r="D147" s="2" t="str">
        <f ca="1">детализация!E149</f>
        <v xml:space="preserve"> </v>
      </c>
      <c r="E147" s="2" t="str">
        <f ca="1">детализация!F149</f>
        <v xml:space="preserve">  </v>
      </c>
      <c r="F147" s="3" t="str">
        <f ca="1">детализация!G149</f>
        <v xml:space="preserve">  </v>
      </c>
      <c r="G147" s="3" t="str">
        <f>IF(детализация!H149&gt;0,"","Не задана")</f>
        <v>Не задана</v>
      </c>
      <c r="H147" s="25" t="str">
        <f>IF(детализация!I149&gt;0,детализация!I149," ")</f>
        <v xml:space="preserve"> </v>
      </c>
      <c r="I147" s="3" t="str">
        <f ca="1">IF(детализация!J149&gt;0,OFFSET(исх.данные!$A$16,детализация!J149,4,1,1)," ")</f>
        <v xml:space="preserve"> </v>
      </c>
      <c r="J147" s="3" t="str">
        <f ca="1">IF(детализация!K149&gt;0,OFFSET(исх.данные!$A$16,детализация!K149,4,1,1)," ")</f>
        <v xml:space="preserve"> </v>
      </c>
      <c r="K147" s="25" t="str">
        <f>IF(детализация!L149&gt;0,детализация!L149," ")</f>
        <v xml:space="preserve"> </v>
      </c>
      <c r="L147" s="3" t="str">
        <f ca="1">IF(детализация!M149&gt;0,OFFSET(исх.данные!$A$16,детализация!M149,4,1,1)," ")</f>
        <v xml:space="preserve"> </v>
      </c>
      <c r="M147" s="3" t="str">
        <f ca="1">IF(детализация!N149&gt;0,OFFSET(исх.данные!$A$16,детализация!N149,4,1,1)," ")</f>
        <v xml:space="preserve"> </v>
      </c>
      <c r="N147" s="25" t="str">
        <f>IF(детализация!Q149&gt;0,детализация!Q149," ")</f>
        <v xml:space="preserve"> </v>
      </c>
      <c r="O147" s="19" t="str">
        <f>IF(детализация!O149&gt;0,детализация!O149," ")</f>
        <v xml:space="preserve"> </v>
      </c>
      <c r="P147" s="19" t="str">
        <f>детализация!AA149</f>
        <v xml:space="preserve">    </v>
      </c>
      <c r="Q147" s="3" t="str">
        <f>детализация!CF149&amp;" "&amp;детализация!CG149&amp;" "&amp;детализация!R149&amp;" "&amp;детализация!S149&amp;" "&amp;детализация!T149&amp;" "&amp;детализация!U149</f>
        <v xml:space="preserve">       </v>
      </c>
      <c r="R147" s="85">
        <f>IF(детализация!Q149&gt;0,1,0)</f>
        <v>0</v>
      </c>
    </row>
    <row r="148" spans="1:18" ht="15">
      <c r="A148" s="117">
        <f t="shared" si="2"/>
        <v>0</v>
      </c>
      <c r="B148" s="120">
        <v>147</v>
      </c>
      <c r="C148" s="18" t="str">
        <f>IF(детализация!B150&gt;0,детализация!B150," ")</f>
        <v xml:space="preserve"> </v>
      </c>
      <c r="D148" s="2" t="str">
        <f ca="1">детализация!E150</f>
        <v xml:space="preserve"> </v>
      </c>
      <c r="E148" s="2" t="str">
        <f ca="1">детализация!F150</f>
        <v xml:space="preserve">  </v>
      </c>
      <c r="F148" s="3" t="str">
        <f ca="1">детализация!G150</f>
        <v xml:space="preserve">  </v>
      </c>
      <c r="G148" s="3" t="str">
        <f>IF(детализация!H150&gt;0,"","Не задана")</f>
        <v>Не задана</v>
      </c>
      <c r="H148" s="25" t="str">
        <f>IF(детализация!I150&gt;0,детализация!I150," ")</f>
        <v xml:space="preserve"> </v>
      </c>
      <c r="I148" s="3" t="str">
        <f ca="1">IF(детализация!J150&gt;0,OFFSET(исх.данные!$A$16,детализация!J150,4,1,1)," ")</f>
        <v xml:space="preserve"> </v>
      </c>
      <c r="J148" s="3" t="str">
        <f ca="1">IF(детализация!K150&gt;0,OFFSET(исх.данные!$A$16,детализация!K150,4,1,1)," ")</f>
        <v xml:space="preserve"> </v>
      </c>
      <c r="K148" s="25" t="str">
        <f>IF(детализация!L150&gt;0,детализация!L150," ")</f>
        <v xml:space="preserve"> </v>
      </c>
      <c r="L148" s="3" t="str">
        <f ca="1">IF(детализация!M150&gt;0,OFFSET(исх.данные!$A$16,детализация!M150,4,1,1)," ")</f>
        <v xml:space="preserve"> </v>
      </c>
      <c r="M148" s="3" t="str">
        <f ca="1">IF(детализация!N150&gt;0,OFFSET(исх.данные!$A$16,детализация!N150,4,1,1)," ")</f>
        <v xml:space="preserve"> </v>
      </c>
      <c r="N148" s="25" t="str">
        <f>IF(детализация!Q150&gt;0,детализация!Q150," ")</f>
        <v xml:space="preserve"> </v>
      </c>
      <c r="O148" s="19" t="str">
        <f>IF(детализация!O150&gt;0,детализация!O150," ")</f>
        <v xml:space="preserve"> </v>
      </c>
      <c r="P148" s="19" t="str">
        <f>детализация!AA150</f>
        <v xml:space="preserve">    </v>
      </c>
      <c r="Q148" s="3" t="str">
        <f>детализация!CF150&amp;" "&amp;детализация!CG150&amp;" "&amp;детализация!R150&amp;" "&amp;детализация!S150&amp;" "&amp;детализация!T150&amp;" "&amp;детализация!U150</f>
        <v xml:space="preserve">       </v>
      </c>
      <c r="R148" s="85">
        <f>IF(детализация!Q150&gt;0,1,0)</f>
        <v>0</v>
      </c>
    </row>
    <row r="149" spans="1:18" ht="15">
      <c r="A149" s="117">
        <f t="shared" si="2"/>
        <v>0</v>
      </c>
      <c r="B149" s="120">
        <v>148</v>
      </c>
      <c r="C149" s="18" t="str">
        <f>IF(детализация!B151&gt;0,детализация!B151," ")</f>
        <v xml:space="preserve"> </v>
      </c>
      <c r="D149" s="2" t="str">
        <f ca="1">детализация!E151</f>
        <v xml:space="preserve"> </v>
      </c>
      <c r="E149" s="2" t="str">
        <f ca="1">детализация!F151</f>
        <v xml:space="preserve">  </v>
      </c>
      <c r="F149" s="3" t="str">
        <f ca="1">детализация!G151</f>
        <v xml:space="preserve">  </v>
      </c>
      <c r="G149" s="3" t="str">
        <f>IF(детализация!H151&gt;0,"","Не задана")</f>
        <v>Не задана</v>
      </c>
      <c r="H149" s="25" t="str">
        <f>IF(детализация!I151&gt;0,детализация!I151," ")</f>
        <v xml:space="preserve"> </v>
      </c>
      <c r="I149" s="3" t="str">
        <f ca="1">IF(детализация!J151&gt;0,OFFSET(исх.данные!$A$16,детализация!J151,4,1,1)," ")</f>
        <v xml:space="preserve"> </v>
      </c>
      <c r="J149" s="3" t="str">
        <f ca="1">IF(детализация!K151&gt;0,OFFSET(исх.данные!$A$16,детализация!K151,4,1,1)," ")</f>
        <v xml:space="preserve"> </v>
      </c>
      <c r="K149" s="25" t="str">
        <f>IF(детализация!L151&gt;0,детализация!L151," ")</f>
        <v xml:space="preserve"> </v>
      </c>
      <c r="L149" s="3" t="str">
        <f ca="1">IF(детализация!M151&gt;0,OFFSET(исх.данные!$A$16,детализация!M151,4,1,1)," ")</f>
        <v xml:space="preserve"> </v>
      </c>
      <c r="M149" s="3" t="str">
        <f ca="1">IF(детализация!N151&gt;0,OFFSET(исх.данные!$A$16,детализация!N151,4,1,1)," ")</f>
        <v xml:space="preserve"> </v>
      </c>
      <c r="N149" s="25" t="str">
        <f>IF(детализация!Q151&gt;0,детализация!Q151," ")</f>
        <v xml:space="preserve"> </v>
      </c>
      <c r="O149" s="19" t="str">
        <f>IF(детализация!O151&gt;0,детализация!O151," ")</f>
        <v xml:space="preserve"> </v>
      </c>
      <c r="P149" s="19" t="str">
        <f>детализация!AA151</f>
        <v xml:space="preserve">    </v>
      </c>
      <c r="Q149" s="3" t="str">
        <f>детализация!CF151&amp;" "&amp;детализация!CG151&amp;" "&amp;детализация!R151&amp;" "&amp;детализация!S151&amp;" "&amp;детализация!T151&amp;" "&amp;детализация!U151</f>
        <v xml:space="preserve">       </v>
      </c>
      <c r="R149" s="85">
        <f>IF(детализация!Q151&gt;0,1,0)</f>
        <v>0</v>
      </c>
    </row>
    <row r="150" spans="1:18" ht="15">
      <c r="A150" s="117">
        <f t="shared" si="2"/>
        <v>0</v>
      </c>
      <c r="B150" s="120">
        <v>149</v>
      </c>
      <c r="C150" s="18" t="str">
        <f>IF(детализация!B152&gt;0,детализация!B152," ")</f>
        <v xml:space="preserve"> </v>
      </c>
      <c r="D150" s="2" t="str">
        <f ca="1">детализация!E152</f>
        <v xml:space="preserve"> </v>
      </c>
      <c r="E150" s="2" t="str">
        <f ca="1">детализация!F152</f>
        <v xml:space="preserve">  </v>
      </c>
      <c r="F150" s="3" t="str">
        <f ca="1">детализация!G152</f>
        <v xml:space="preserve">  </v>
      </c>
      <c r="G150" s="3" t="str">
        <f>IF(детализация!H152&gt;0,"","Не задана")</f>
        <v>Не задана</v>
      </c>
      <c r="H150" s="25" t="str">
        <f>IF(детализация!I152&gt;0,детализация!I152," ")</f>
        <v xml:space="preserve"> </v>
      </c>
      <c r="I150" s="3" t="str">
        <f ca="1">IF(детализация!J152&gt;0,OFFSET(исх.данные!$A$16,детализация!J152,4,1,1)," ")</f>
        <v xml:space="preserve"> </v>
      </c>
      <c r="J150" s="3" t="str">
        <f ca="1">IF(детализация!K152&gt;0,OFFSET(исх.данные!$A$16,детализация!K152,4,1,1)," ")</f>
        <v xml:space="preserve"> </v>
      </c>
      <c r="K150" s="25" t="str">
        <f>IF(детализация!L152&gt;0,детализация!L152," ")</f>
        <v xml:space="preserve"> </v>
      </c>
      <c r="L150" s="3" t="str">
        <f ca="1">IF(детализация!M152&gt;0,OFFSET(исх.данные!$A$16,детализация!M152,4,1,1)," ")</f>
        <v xml:space="preserve"> </v>
      </c>
      <c r="M150" s="3" t="str">
        <f ca="1">IF(детализация!N152&gt;0,OFFSET(исх.данные!$A$16,детализация!N152,4,1,1)," ")</f>
        <v xml:space="preserve"> </v>
      </c>
      <c r="N150" s="25" t="str">
        <f>IF(детализация!Q152&gt;0,детализация!Q152," ")</f>
        <v xml:space="preserve"> </v>
      </c>
      <c r="O150" s="19" t="str">
        <f>IF(детализация!O152&gt;0,детализация!O152," ")</f>
        <v xml:space="preserve"> </v>
      </c>
      <c r="P150" s="19" t="str">
        <f>детализация!AA152</f>
        <v xml:space="preserve">    </v>
      </c>
      <c r="Q150" s="3" t="str">
        <f>детализация!CF152&amp;" "&amp;детализация!CG152&amp;" "&amp;детализация!R152&amp;" "&amp;детализация!S152&amp;" "&amp;детализация!T152&amp;" "&amp;детализация!U152</f>
        <v xml:space="preserve">       </v>
      </c>
      <c r="R150" s="85">
        <f>IF(детализация!Q152&gt;0,1,0)</f>
        <v>0</v>
      </c>
    </row>
    <row r="151" spans="1:18" ht="15">
      <c r="A151" s="117">
        <f t="shared" si="2"/>
        <v>0</v>
      </c>
      <c r="B151" s="120">
        <v>150</v>
      </c>
      <c r="C151" s="18" t="str">
        <f>IF(детализация!B153&gt;0,детализация!B153," ")</f>
        <v xml:space="preserve"> </v>
      </c>
      <c r="D151" s="2" t="str">
        <f ca="1">детализация!E153</f>
        <v xml:space="preserve"> </v>
      </c>
      <c r="E151" s="2" t="str">
        <f ca="1">детализация!F153</f>
        <v xml:space="preserve">  </v>
      </c>
      <c r="F151" s="3" t="str">
        <f ca="1">детализация!G153</f>
        <v xml:space="preserve">  </v>
      </c>
      <c r="G151" s="3" t="str">
        <f>IF(детализация!H153&gt;0,"","Не задана")</f>
        <v>Не задана</v>
      </c>
      <c r="H151" s="25" t="str">
        <f>IF(детализация!I153&gt;0,детализация!I153," ")</f>
        <v xml:space="preserve"> </v>
      </c>
      <c r="I151" s="3" t="str">
        <f ca="1">IF(детализация!J153&gt;0,OFFSET(исх.данные!$A$16,детализация!J153,4,1,1)," ")</f>
        <v xml:space="preserve"> </v>
      </c>
      <c r="J151" s="3" t="str">
        <f ca="1">IF(детализация!K153&gt;0,OFFSET(исх.данные!$A$16,детализация!K153,4,1,1)," ")</f>
        <v xml:space="preserve"> </v>
      </c>
      <c r="K151" s="25" t="str">
        <f>IF(детализация!L153&gt;0,детализация!L153," ")</f>
        <v xml:space="preserve"> </v>
      </c>
      <c r="L151" s="3" t="str">
        <f ca="1">IF(детализация!M153&gt;0,OFFSET(исх.данные!$A$16,детализация!M153,4,1,1)," ")</f>
        <v xml:space="preserve"> </v>
      </c>
      <c r="M151" s="3" t="str">
        <f ca="1">IF(детализация!N153&gt;0,OFFSET(исх.данные!$A$16,детализация!N153,4,1,1)," ")</f>
        <v xml:space="preserve"> </v>
      </c>
      <c r="N151" s="25" t="str">
        <f>IF(детализация!Q153&gt;0,детализация!Q153," ")</f>
        <v xml:space="preserve"> </v>
      </c>
      <c r="O151" s="19" t="str">
        <f>IF(детализация!O153&gt;0,детализация!O153," ")</f>
        <v xml:space="preserve"> </v>
      </c>
      <c r="P151" s="19" t="str">
        <f>детализация!AA153</f>
        <v xml:space="preserve">    </v>
      </c>
      <c r="Q151" s="3" t="str">
        <f>детализация!CF153&amp;" "&amp;детализация!CG153&amp;" "&amp;детализация!R153&amp;" "&amp;детализация!S153&amp;" "&amp;детализация!T153&amp;" "&amp;детализация!U153</f>
        <v xml:space="preserve">       </v>
      </c>
      <c r="R151" s="85">
        <f>IF(детализация!Q153&gt;0,1,0)</f>
        <v>0</v>
      </c>
    </row>
    <row r="152" spans="1:18" ht="15">
      <c r="A152" s="117">
        <f t="shared" si="2"/>
        <v>0</v>
      </c>
      <c r="B152" s="120">
        <v>151</v>
      </c>
      <c r="C152" s="18" t="str">
        <f>IF(детализация!B154&gt;0,детализация!B154," ")</f>
        <v xml:space="preserve"> </v>
      </c>
      <c r="D152" s="2" t="str">
        <f ca="1">детализация!E154</f>
        <v xml:space="preserve"> </v>
      </c>
      <c r="E152" s="2" t="str">
        <f ca="1">детализация!F154</f>
        <v xml:space="preserve">  </v>
      </c>
      <c r="F152" s="3" t="str">
        <f ca="1">детализация!G154</f>
        <v xml:space="preserve">  </v>
      </c>
      <c r="G152" s="3" t="str">
        <f>IF(детализация!H154&gt;0,"","Не задана")</f>
        <v>Не задана</v>
      </c>
      <c r="H152" s="25" t="str">
        <f>IF(детализация!I154&gt;0,детализация!I154," ")</f>
        <v xml:space="preserve"> </v>
      </c>
      <c r="I152" s="3" t="str">
        <f ca="1">IF(детализация!J154&gt;0,OFFSET(исх.данные!$A$16,детализация!J154,4,1,1)," ")</f>
        <v xml:space="preserve"> </v>
      </c>
      <c r="J152" s="3" t="str">
        <f ca="1">IF(детализация!K154&gt;0,OFFSET(исх.данные!$A$16,детализация!K154,4,1,1)," ")</f>
        <v xml:space="preserve"> </v>
      </c>
      <c r="K152" s="25" t="str">
        <f>IF(детализация!L154&gt;0,детализация!L154," ")</f>
        <v xml:space="preserve"> </v>
      </c>
      <c r="L152" s="3" t="str">
        <f ca="1">IF(детализация!M154&gt;0,OFFSET(исх.данные!$A$16,детализация!M154,4,1,1)," ")</f>
        <v xml:space="preserve"> </v>
      </c>
      <c r="M152" s="3" t="str">
        <f ca="1">IF(детализация!N154&gt;0,OFFSET(исх.данные!$A$16,детализация!N154,4,1,1)," ")</f>
        <v xml:space="preserve"> </v>
      </c>
      <c r="N152" s="25" t="str">
        <f>IF(детализация!Q154&gt;0,детализация!Q154," ")</f>
        <v xml:space="preserve"> </v>
      </c>
      <c r="O152" s="19" t="str">
        <f>IF(детализация!O154&gt;0,детализация!O154," ")</f>
        <v xml:space="preserve"> </v>
      </c>
      <c r="P152" s="19" t="str">
        <f>детализация!AA154</f>
        <v xml:space="preserve">    </v>
      </c>
      <c r="Q152" s="3" t="str">
        <f>детализация!CF154&amp;" "&amp;детализация!CG154&amp;" "&amp;детализация!R154&amp;" "&amp;детализация!S154&amp;" "&amp;детализация!T154&amp;" "&amp;детализация!U154</f>
        <v xml:space="preserve">       </v>
      </c>
      <c r="R152" s="85">
        <f>IF(детализация!Q154&gt;0,1,0)</f>
        <v>0</v>
      </c>
    </row>
    <row r="153" spans="1:18" ht="15">
      <c r="A153" s="117">
        <f t="shared" si="2"/>
        <v>0</v>
      </c>
      <c r="B153" s="120">
        <v>152</v>
      </c>
      <c r="C153" s="18" t="str">
        <f>IF(детализация!B155&gt;0,детализация!B155," ")</f>
        <v xml:space="preserve"> </v>
      </c>
      <c r="D153" s="2" t="str">
        <f ca="1">детализация!E155</f>
        <v xml:space="preserve"> </v>
      </c>
      <c r="E153" s="2" t="str">
        <f ca="1">детализация!F155</f>
        <v xml:space="preserve">  </v>
      </c>
      <c r="F153" s="3" t="str">
        <f ca="1">детализация!G155</f>
        <v xml:space="preserve">  </v>
      </c>
      <c r="G153" s="3" t="str">
        <f>IF(детализация!H155&gt;0,"","Не задана")</f>
        <v>Не задана</v>
      </c>
      <c r="H153" s="25" t="str">
        <f>IF(детализация!I155&gt;0,детализация!I155," ")</f>
        <v xml:space="preserve"> </v>
      </c>
      <c r="I153" s="3" t="str">
        <f ca="1">IF(детализация!J155&gt;0,OFFSET(исх.данные!$A$16,детализация!J155,4,1,1)," ")</f>
        <v xml:space="preserve"> </v>
      </c>
      <c r="J153" s="3" t="str">
        <f ca="1">IF(детализация!K155&gt;0,OFFSET(исх.данные!$A$16,детализация!K155,4,1,1)," ")</f>
        <v xml:space="preserve"> </v>
      </c>
      <c r="K153" s="25" t="str">
        <f>IF(детализация!L155&gt;0,детализация!L155," ")</f>
        <v xml:space="preserve"> </v>
      </c>
      <c r="L153" s="3" t="str">
        <f ca="1">IF(детализация!M155&gt;0,OFFSET(исх.данные!$A$16,детализация!M155,4,1,1)," ")</f>
        <v xml:space="preserve"> </v>
      </c>
      <c r="M153" s="3" t="str">
        <f ca="1">IF(детализация!N155&gt;0,OFFSET(исх.данные!$A$16,детализация!N155,4,1,1)," ")</f>
        <v xml:space="preserve"> </v>
      </c>
      <c r="N153" s="25" t="str">
        <f>IF(детализация!Q155&gt;0,детализация!Q155," ")</f>
        <v xml:space="preserve"> </v>
      </c>
      <c r="O153" s="19" t="str">
        <f>IF(детализация!O155&gt;0,детализация!O155," ")</f>
        <v xml:space="preserve"> </v>
      </c>
      <c r="P153" s="19" t="str">
        <f>детализация!AA155</f>
        <v xml:space="preserve">    </v>
      </c>
      <c r="Q153" s="3" t="str">
        <f>детализация!CF155&amp;" "&amp;детализация!CG155&amp;" "&amp;детализация!R155&amp;" "&amp;детализация!S155&amp;" "&amp;детализация!T155&amp;" "&amp;детализация!U155</f>
        <v xml:space="preserve">       </v>
      </c>
      <c r="R153" s="85">
        <f>IF(детализация!Q155&gt;0,1,0)</f>
        <v>0</v>
      </c>
    </row>
    <row r="154" spans="1:18" ht="15">
      <c r="A154" s="117">
        <f t="shared" si="2"/>
        <v>0</v>
      </c>
      <c r="B154" s="120">
        <v>153</v>
      </c>
      <c r="C154" s="18" t="str">
        <f>IF(детализация!B156&gt;0,детализация!B156," ")</f>
        <v xml:space="preserve"> </v>
      </c>
      <c r="D154" s="2" t="str">
        <f ca="1">детализация!E156</f>
        <v xml:space="preserve"> </v>
      </c>
      <c r="E154" s="2" t="str">
        <f ca="1">детализация!F156</f>
        <v xml:space="preserve">  </v>
      </c>
      <c r="F154" s="3" t="str">
        <f ca="1">детализация!G156</f>
        <v xml:space="preserve">  </v>
      </c>
      <c r="G154" s="3" t="str">
        <f>IF(детализация!H156&gt;0,"","Не задана")</f>
        <v>Не задана</v>
      </c>
      <c r="H154" s="25" t="str">
        <f>IF(детализация!I156&gt;0,детализация!I156," ")</f>
        <v xml:space="preserve"> </v>
      </c>
      <c r="I154" s="3" t="str">
        <f ca="1">IF(детализация!J156&gt;0,OFFSET(исх.данные!$A$16,детализация!J156,4,1,1)," ")</f>
        <v xml:space="preserve"> </v>
      </c>
      <c r="J154" s="3" t="str">
        <f ca="1">IF(детализация!K156&gt;0,OFFSET(исх.данные!$A$16,детализация!K156,4,1,1)," ")</f>
        <v xml:space="preserve"> </v>
      </c>
      <c r="K154" s="25" t="str">
        <f>IF(детализация!L156&gt;0,детализация!L156," ")</f>
        <v xml:space="preserve"> </v>
      </c>
      <c r="L154" s="3" t="str">
        <f ca="1">IF(детализация!M156&gt;0,OFFSET(исх.данные!$A$16,детализация!M156,4,1,1)," ")</f>
        <v xml:space="preserve"> </v>
      </c>
      <c r="M154" s="3" t="str">
        <f ca="1">IF(детализация!N156&gt;0,OFFSET(исх.данные!$A$16,детализация!N156,4,1,1)," ")</f>
        <v xml:space="preserve"> </v>
      </c>
      <c r="N154" s="25" t="str">
        <f>IF(детализация!Q156&gt;0,детализация!Q156," ")</f>
        <v xml:space="preserve"> </v>
      </c>
      <c r="O154" s="19" t="str">
        <f>IF(детализация!O156&gt;0,детализация!O156," ")</f>
        <v xml:space="preserve"> </v>
      </c>
      <c r="P154" s="19" t="str">
        <f>детализация!AA156</f>
        <v xml:space="preserve">    </v>
      </c>
      <c r="Q154" s="3" t="str">
        <f>детализация!CF156&amp;" "&amp;детализация!CG156&amp;" "&amp;детализация!R156&amp;" "&amp;детализация!S156&amp;" "&amp;детализация!T156&amp;" "&amp;детализация!U156</f>
        <v xml:space="preserve">       </v>
      </c>
      <c r="R154" s="85">
        <f>IF(детализация!Q156&gt;0,1,0)</f>
        <v>0</v>
      </c>
    </row>
    <row r="155" spans="1:18" ht="15">
      <c r="A155" s="117">
        <f t="shared" si="2"/>
        <v>0</v>
      </c>
      <c r="B155" s="120">
        <v>154</v>
      </c>
      <c r="C155" s="18" t="str">
        <f>IF(детализация!B157&gt;0,детализация!B157," ")</f>
        <v xml:space="preserve"> </v>
      </c>
      <c r="D155" s="2" t="str">
        <f ca="1">детализация!E157</f>
        <v xml:space="preserve"> </v>
      </c>
      <c r="E155" s="2" t="str">
        <f ca="1">детализация!F157</f>
        <v xml:space="preserve">  </v>
      </c>
      <c r="F155" s="3" t="str">
        <f ca="1">детализация!G157</f>
        <v xml:space="preserve">  </v>
      </c>
      <c r="G155" s="3" t="str">
        <f>IF(детализация!H157&gt;0,"","Не задана")</f>
        <v>Не задана</v>
      </c>
      <c r="H155" s="25" t="str">
        <f>IF(детализация!I157&gt;0,детализация!I157," ")</f>
        <v xml:space="preserve"> </v>
      </c>
      <c r="I155" s="3" t="str">
        <f ca="1">IF(детализация!J157&gt;0,OFFSET(исх.данные!$A$16,детализация!J157,4,1,1)," ")</f>
        <v xml:space="preserve"> </v>
      </c>
      <c r="J155" s="3" t="str">
        <f ca="1">IF(детализация!K157&gt;0,OFFSET(исх.данные!$A$16,детализация!K157,4,1,1)," ")</f>
        <v xml:space="preserve"> </v>
      </c>
      <c r="K155" s="25" t="str">
        <f>IF(детализация!L157&gt;0,детализация!L157," ")</f>
        <v xml:space="preserve"> </v>
      </c>
      <c r="L155" s="3" t="str">
        <f ca="1">IF(детализация!M157&gt;0,OFFSET(исх.данные!$A$16,детализация!M157,4,1,1)," ")</f>
        <v xml:space="preserve"> </v>
      </c>
      <c r="M155" s="3" t="str">
        <f ca="1">IF(детализация!N157&gt;0,OFFSET(исх.данные!$A$16,детализация!N157,4,1,1)," ")</f>
        <v xml:space="preserve"> </v>
      </c>
      <c r="N155" s="25" t="str">
        <f>IF(детализация!Q157&gt;0,детализация!Q157," ")</f>
        <v xml:space="preserve"> </v>
      </c>
      <c r="O155" s="19" t="str">
        <f>IF(детализация!O157&gt;0,детализация!O157," ")</f>
        <v xml:space="preserve"> </v>
      </c>
      <c r="P155" s="19" t="str">
        <f>детализация!AA157</f>
        <v xml:space="preserve">    </v>
      </c>
      <c r="Q155" s="3" t="str">
        <f>детализация!CF157&amp;" "&amp;детализация!CG157&amp;" "&amp;детализация!R157&amp;" "&amp;детализация!S157&amp;" "&amp;детализация!T157&amp;" "&amp;детализация!U157</f>
        <v xml:space="preserve">       </v>
      </c>
      <c r="R155" s="85">
        <f>IF(детализация!Q157&gt;0,1,0)</f>
        <v>0</v>
      </c>
    </row>
    <row r="156" spans="1:18" ht="15">
      <c r="A156" s="117">
        <f t="shared" si="2"/>
        <v>0</v>
      </c>
      <c r="B156" s="120">
        <v>155</v>
      </c>
      <c r="C156" s="18" t="str">
        <f>IF(детализация!B158&gt;0,детализация!B158," ")</f>
        <v xml:space="preserve"> </v>
      </c>
      <c r="D156" s="2" t="str">
        <f ca="1">детализация!E158</f>
        <v xml:space="preserve"> </v>
      </c>
      <c r="E156" s="2" t="str">
        <f ca="1">детализация!F158</f>
        <v xml:space="preserve">  </v>
      </c>
      <c r="F156" s="3" t="str">
        <f ca="1">детализация!G158</f>
        <v xml:space="preserve">  </v>
      </c>
      <c r="G156" s="3" t="str">
        <f>IF(детализация!H158&gt;0,"","Не задана")</f>
        <v>Не задана</v>
      </c>
      <c r="H156" s="25" t="str">
        <f>IF(детализация!I158&gt;0,детализация!I158," ")</f>
        <v xml:space="preserve"> </v>
      </c>
      <c r="I156" s="3" t="str">
        <f ca="1">IF(детализация!J158&gt;0,OFFSET(исх.данные!$A$16,детализация!J158,4,1,1)," ")</f>
        <v xml:space="preserve"> </v>
      </c>
      <c r="J156" s="3" t="str">
        <f ca="1">IF(детализация!K158&gt;0,OFFSET(исх.данные!$A$16,детализация!K158,4,1,1)," ")</f>
        <v xml:space="preserve"> </v>
      </c>
      <c r="K156" s="25" t="str">
        <f>IF(детализация!L158&gt;0,детализация!L158," ")</f>
        <v xml:space="preserve"> </v>
      </c>
      <c r="L156" s="3" t="str">
        <f ca="1">IF(детализация!M158&gt;0,OFFSET(исх.данные!$A$16,детализация!M158,4,1,1)," ")</f>
        <v xml:space="preserve"> </v>
      </c>
      <c r="M156" s="3" t="str">
        <f ca="1">IF(детализация!N158&gt;0,OFFSET(исх.данные!$A$16,детализация!N158,4,1,1)," ")</f>
        <v xml:space="preserve"> </v>
      </c>
      <c r="N156" s="25" t="str">
        <f>IF(детализация!Q158&gt;0,детализация!Q158," ")</f>
        <v xml:space="preserve"> </v>
      </c>
      <c r="O156" s="19" t="str">
        <f>IF(детализация!O158&gt;0,детализация!O158," ")</f>
        <v xml:space="preserve"> </v>
      </c>
      <c r="P156" s="19" t="str">
        <f>детализация!AA158</f>
        <v xml:space="preserve">    </v>
      </c>
      <c r="Q156" s="3" t="str">
        <f>детализация!CF158&amp;" "&amp;детализация!CG158&amp;" "&amp;детализация!R158&amp;" "&amp;детализация!S158&amp;" "&amp;детализация!T158&amp;" "&amp;детализация!U158</f>
        <v xml:space="preserve">       </v>
      </c>
      <c r="R156" s="85">
        <f>IF(детализация!Q158&gt;0,1,0)</f>
        <v>0</v>
      </c>
    </row>
    <row r="157" spans="1:18" ht="15">
      <c r="A157" s="117">
        <f t="shared" si="2"/>
        <v>0</v>
      </c>
      <c r="B157" s="120">
        <v>156</v>
      </c>
      <c r="C157" s="18" t="str">
        <f>IF(детализация!B159&gt;0,детализация!B159," ")</f>
        <v xml:space="preserve"> </v>
      </c>
      <c r="D157" s="2" t="str">
        <f ca="1">детализация!E159</f>
        <v xml:space="preserve"> </v>
      </c>
      <c r="E157" s="2" t="str">
        <f ca="1">детализация!F159</f>
        <v xml:space="preserve">  </v>
      </c>
      <c r="F157" s="3" t="str">
        <f ca="1">детализация!G159</f>
        <v xml:space="preserve">  </v>
      </c>
      <c r="G157" s="3" t="str">
        <f>IF(детализация!H159&gt;0,"","Не задана")</f>
        <v>Не задана</v>
      </c>
      <c r="H157" s="25" t="str">
        <f>IF(детализация!I159&gt;0,детализация!I159," ")</f>
        <v xml:space="preserve"> </v>
      </c>
      <c r="I157" s="3" t="str">
        <f ca="1">IF(детализация!J159&gt;0,OFFSET(исх.данные!$A$16,детализация!J159,4,1,1)," ")</f>
        <v xml:space="preserve"> </v>
      </c>
      <c r="J157" s="3" t="str">
        <f ca="1">IF(детализация!K159&gt;0,OFFSET(исх.данные!$A$16,детализация!K159,4,1,1)," ")</f>
        <v xml:space="preserve"> </v>
      </c>
      <c r="K157" s="25" t="str">
        <f>IF(детализация!L159&gt;0,детализация!L159," ")</f>
        <v xml:space="preserve"> </v>
      </c>
      <c r="L157" s="3" t="str">
        <f ca="1">IF(детализация!M159&gt;0,OFFSET(исх.данные!$A$16,детализация!M159,4,1,1)," ")</f>
        <v xml:space="preserve"> </v>
      </c>
      <c r="M157" s="3" t="str">
        <f ca="1">IF(детализация!N159&gt;0,OFFSET(исх.данные!$A$16,детализация!N159,4,1,1)," ")</f>
        <v xml:space="preserve"> </v>
      </c>
      <c r="N157" s="25" t="str">
        <f>IF(детализация!Q159&gt;0,детализация!Q159," ")</f>
        <v xml:space="preserve"> </v>
      </c>
      <c r="O157" s="19" t="str">
        <f>IF(детализация!O159&gt;0,детализация!O159," ")</f>
        <v xml:space="preserve"> </v>
      </c>
      <c r="P157" s="19" t="str">
        <f>детализация!AA159</f>
        <v xml:space="preserve">    </v>
      </c>
      <c r="Q157" s="3" t="str">
        <f>детализация!CF159&amp;" "&amp;детализация!CG159&amp;" "&amp;детализация!R159&amp;" "&amp;детализация!S159&amp;" "&amp;детализация!T159&amp;" "&amp;детализация!U159</f>
        <v xml:space="preserve">       </v>
      </c>
      <c r="R157" s="85">
        <f>IF(детализация!Q159&gt;0,1,0)</f>
        <v>0</v>
      </c>
    </row>
    <row r="158" spans="1:18" ht="15">
      <c r="A158" s="117">
        <f t="shared" si="2"/>
        <v>0</v>
      </c>
      <c r="B158" s="120">
        <v>157</v>
      </c>
      <c r="C158" s="18" t="str">
        <f>IF(детализация!B160&gt;0,детализация!B160," ")</f>
        <v xml:space="preserve"> </v>
      </c>
      <c r="D158" s="2" t="str">
        <f ca="1">детализация!E160</f>
        <v xml:space="preserve"> </v>
      </c>
      <c r="E158" s="2" t="str">
        <f ca="1">детализация!F160</f>
        <v xml:space="preserve">  </v>
      </c>
      <c r="F158" s="3" t="str">
        <f ca="1">детализация!G160</f>
        <v xml:space="preserve">  </v>
      </c>
      <c r="G158" s="3" t="str">
        <f>IF(детализация!H160&gt;0,"","Не задана")</f>
        <v>Не задана</v>
      </c>
      <c r="H158" s="25" t="str">
        <f>IF(детализация!I160&gt;0,детализация!I160," ")</f>
        <v xml:space="preserve"> </v>
      </c>
      <c r="I158" s="3" t="str">
        <f ca="1">IF(детализация!J160&gt;0,OFFSET(исх.данные!$A$16,детализация!J160,4,1,1)," ")</f>
        <v xml:space="preserve"> </v>
      </c>
      <c r="J158" s="3" t="str">
        <f ca="1">IF(детализация!K160&gt;0,OFFSET(исх.данные!$A$16,детализация!K160,4,1,1)," ")</f>
        <v xml:space="preserve"> </v>
      </c>
      <c r="K158" s="25" t="str">
        <f>IF(детализация!L160&gt;0,детализация!L160," ")</f>
        <v xml:space="preserve"> </v>
      </c>
      <c r="L158" s="3" t="str">
        <f ca="1">IF(детализация!M160&gt;0,OFFSET(исх.данные!$A$16,детализация!M160,4,1,1)," ")</f>
        <v xml:space="preserve"> </v>
      </c>
      <c r="M158" s="3" t="str">
        <f ca="1">IF(детализация!N160&gt;0,OFFSET(исх.данные!$A$16,детализация!N160,4,1,1)," ")</f>
        <v xml:space="preserve"> </v>
      </c>
      <c r="N158" s="25" t="str">
        <f>IF(детализация!Q160&gt;0,детализация!Q160," ")</f>
        <v xml:space="preserve"> </v>
      </c>
      <c r="O158" s="19" t="str">
        <f>IF(детализация!O160&gt;0,детализация!O160," ")</f>
        <v xml:space="preserve"> </v>
      </c>
      <c r="P158" s="19" t="str">
        <f>детализация!AA160</f>
        <v xml:space="preserve">    </v>
      </c>
      <c r="Q158" s="3" t="str">
        <f>детализация!CF160&amp;" "&amp;детализация!CG160&amp;" "&amp;детализация!R160&amp;" "&amp;детализация!S160&amp;" "&amp;детализация!T160&amp;" "&amp;детализация!U160</f>
        <v xml:space="preserve">       </v>
      </c>
      <c r="R158" s="85">
        <f>IF(детализация!Q160&gt;0,1,0)</f>
        <v>0</v>
      </c>
    </row>
    <row r="159" spans="1:18" ht="15">
      <c r="A159" s="117">
        <f t="shared" si="2"/>
        <v>0</v>
      </c>
      <c r="B159" s="120">
        <v>158</v>
      </c>
      <c r="C159" s="18" t="str">
        <f>IF(детализация!B161&gt;0,детализация!B161," ")</f>
        <v xml:space="preserve"> </v>
      </c>
      <c r="D159" s="2" t="str">
        <f ca="1">детализация!E161</f>
        <v xml:space="preserve"> </v>
      </c>
      <c r="E159" s="2" t="str">
        <f ca="1">детализация!F161</f>
        <v xml:space="preserve">  </v>
      </c>
      <c r="F159" s="3" t="str">
        <f ca="1">детализация!G161</f>
        <v xml:space="preserve">  </v>
      </c>
      <c r="G159" s="3" t="str">
        <f>IF(детализация!H161&gt;0,"","Не задана")</f>
        <v>Не задана</v>
      </c>
      <c r="H159" s="25" t="str">
        <f>IF(детализация!I161&gt;0,детализация!I161," ")</f>
        <v xml:space="preserve"> </v>
      </c>
      <c r="I159" s="3" t="str">
        <f ca="1">IF(детализация!J161&gt;0,OFFSET(исх.данные!$A$16,детализация!J161,4,1,1)," ")</f>
        <v xml:space="preserve"> </v>
      </c>
      <c r="J159" s="3" t="str">
        <f ca="1">IF(детализация!K161&gt;0,OFFSET(исх.данные!$A$16,детализация!K161,4,1,1)," ")</f>
        <v xml:space="preserve"> </v>
      </c>
      <c r="K159" s="25" t="str">
        <f>IF(детализация!L161&gt;0,детализация!L161," ")</f>
        <v xml:space="preserve"> </v>
      </c>
      <c r="L159" s="3" t="str">
        <f ca="1">IF(детализация!M161&gt;0,OFFSET(исх.данные!$A$16,детализация!M161,4,1,1)," ")</f>
        <v xml:space="preserve"> </v>
      </c>
      <c r="M159" s="3" t="str">
        <f ca="1">IF(детализация!N161&gt;0,OFFSET(исх.данные!$A$16,детализация!N161,4,1,1)," ")</f>
        <v xml:space="preserve"> </v>
      </c>
      <c r="N159" s="25" t="str">
        <f>IF(детализация!Q161&gt;0,детализация!Q161," ")</f>
        <v xml:space="preserve"> </v>
      </c>
      <c r="O159" s="19" t="str">
        <f>IF(детализация!O161&gt;0,детализация!O161," ")</f>
        <v xml:space="preserve"> </v>
      </c>
      <c r="P159" s="19" t="str">
        <f>детализация!AA161</f>
        <v xml:space="preserve">    </v>
      </c>
      <c r="Q159" s="3" t="str">
        <f>детализация!CF161&amp;" "&amp;детализация!CG161&amp;" "&amp;детализация!R161&amp;" "&amp;детализация!S161&amp;" "&amp;детализация!T161&amp;" "&amp;детализация!U161</f>
        <v xml:space="preserve">       </v>
      </c>
      <c r="R159" s="85">
        <f>IF(детализация!Q161&gt;0,1,0)</f>
        <v>0</v>
      </c>
    </row>
    <row r="160" spans="1:18" ht="15">
      <c r="A160" s="117">
        <f t="shared" si="2"/>
        <v>0</v>
      </c>
      <c r="B160" s="120">
        <v>159</v>
      </c>
      <c r="C160" s="18" t="str">
        <f>IF(детализация!B162&gt;0,детализация!B162," ")</f>
        <v xml:space="preserve"> </v>
      </c>
      <c r="D160" s="2" t="str">
        <f ca="1">детализация!E162</f>
        <v xml:space="preserve"> </v>
      </c>
      <c r="E160" s="2" t="str">
        <f ca="1">детализация!F162</f>
        <v xml:space="preserve">  </v>
      </c>
      <c r="F160" s="3" t="str">
        <f ca="1">детализация!G162</f>
        <v xml:space="preserve">  </v>
      </c>
      <c r="G160" s="3" t="str">
        <f>IF(детализация!H162&gt;0,"","Не задана")</f>
        <v>Не задана</v>
      </c>
      <c r="H160" s="25" t="str">
        <f>IF(детализация!I162&gt;0,детализация!I162," ")</f>
        <v xml:space="preserve"> </v>
      </c>
      <c r="I160" s="3" t="str">
        <f ca="1">IF(детализация!J162&gt;0,OFFSET(исх.данные!$A$16,детализация!J162,4,1,1)," ")</f>
        <v xml:space="preserve"> </v>
      </c>
      <c r="J160" s="3" t="str">
        <f ca="1">IF(детализация!K162&gt;0,OFFSET(исх.данные!$A$16,детализация!K162,4,1,1)," ")</f>
        <v xml:space="preserve"> </v>
      </c>
      <c r="K160" s="25" t="str">
        <f>IF(детализация!L162&gt;0,детализация!L162," ")</f>
        <v xml:space="preserve"> </v>
      </c>
      <c r="L160" s="3" t="str">
        <f ca="1">IF(детализация!M162&gt;0,OFFSET(исх.данные!$A$16,детализация!M162,4,1,1)," ")</f>
        <v xml:space="preserve"> </v>
      </c>
      <c r="M160" s="3" t="str">
        <f ca="1">IF(детализация!N162&gt;0,OFFSET(исх.данные!$A$16,детализация!N162,4,1,1)," ")</f>
        <v xml:space="preserve"> </v>
      </c>
      <c r="N160" s="25" t="str">
        <f>IF(детализация!Q162&gt;0,детализация!Q162," ")</f>
        <v xml:space="preserve"> </v>
      </c>
      <c r="O160" s="19" t="str">
        <f>IF(детализация!O162&gt;0,детализация!O162," ")</f>
        <v xml:space="preserve"> </v>
      </c>
      <c r="P160" s="19" t="str">
        <f>детализация!AA162</f>
        <v xml:space="preserve">    </v>
      </c>
      <c r="Q160" s="3" t="str">
        <f>детализация!CF162&amp;" "&amp;детализация!CG162&amp;" "&amp;детализация!R162&amp;" "&amp;детализация!S162&amp;" "&amp;детализация!T162&amp;" "&amp;детализация!U162</f>
        <v xml:space="preserve">       </v>
      </c>
      <c r="R160" s="85">
        <f>IF(детализация!Q162&gt;0,1,0)</f>
        <v>0</v>
      </c>
    </row>
    <row r="161" spans="1:18" ht="15">
      <c r="A161" s="117">
        <f t="shared" si="2"/>
        <v>0</v>
      </c>
      <c r="B161" s="120">
        <v>160</v>
      </c>
      <c r="C161" s="18" t="str">
        <f>IF(детализация!B163&gt;0,детализация!B163," ")</f>
        <v xml:space="preserve"> </v>
      </c>
      <c r="D161" s="2" t="str">
        <f ca="1">детализация!E163</f>
        <v xml:space="preserve"> </v>
      </c>
      <c r="E161" s="2" t="str">
        <f ca="1">детализация!F163</f>
        <v xml:space="preserve">  </v>
      </c>
      <c r="F161" s="3" t="str">
        <f ca="1">детализация!G163</f>
        <v xml:space="preserve">  </v>
      </c>
      <c r="G161" s="3" t="str">
        <f>IF(детализация!H163&gt;0,"","Не задана")</f>
        <v>Не задана</v>
      </c>
      <c r="H161" s="25" t="str">
        <f>IF(детализация!I163&gt;0,детализация!I163," ")</f>
        <v xml:space="preserve"> </v>
      </c>
      <c r="I161" s="3" t="str">
        <f ca="1">IF(детализация!J163&gt;0,OFFSET(исх.данные!$A$16,детализация!J163,4,1,1)," ")</f>
        <v xml:space="preserve"> </v>
      </c>
      <c r="J161" s="3" t="str">
        <f ca="1">IF(детализация!K163&gt;0,OFFSET(исх.данные!$A$16,детализация!K163,4,1,1)," ")</f>
        <v xml:space="preserve"> </v>
      </c>
      <c r="K161" s="25" t="str">
        <f>IF(детализация!L163&gt;0,детализация!L163," ")</f>
        <v xml:space="preserve"> </v>
      </c>
      <c r="L161" s="3" t="str">
        <f ca="1">IF(детализация!M163&gt;0,OFFSET(исх.данные!$A$16,детализация!M163,4,1,1)," ")</f>
        <v xml:space="preserve"> </v>
      </c>
      <c r="M161" s="3" t="str">
        <f ca="1">IF(детализация!N163&gt;0,OFFSET(исх.данные!$A$16,детализация!N163,4,1,1)," ")</f>
        <v xml:space="preserve"> </v>
      </c>
      <c r="N161" s="25" t="str">
        <f>IF(детализация!Q163&gt;0,детализация!Q163," ")</f>
        <v xml:space="preserve"> </v>
      </c>
      <c r="O161" s="19" t="str">
        <f>IF(детализация!O163&gt;0,детализация!O163," ")</f>
        <v xml:space="preserve"> </v>
      </c>
      <c r="P161" s="19" t="str">
        <f>детализация!AA163</f>
        <v xml:space="preserve">    </v>
      </c>
      <c r="Q161" s="3" t="str">
        <f>детализация!CF163&amp;" "&amp;детализация!CG163&amp;" "&amp;детализация!R163&amp;" "&amp;детализация!S163&amp;" "&amp;детализация!T163&amp;" "&amp;детализация!U163</f>
        <v xml:space="preserve">       </v>
      </c>
      <c r="R161" s="85">
        <f>IF(детализация!Q163&gt;0,1,0)</f>
        <v>0</v>
      </c>
    </row>
    <row r="162" spans="1:18" ht="15">
      <c r="A162" s="117">
        <f t="shared" si="2"/>
        <v>0</v>
      </c>
      <c r="B162" s="120">
        <v>161</v>
      </c>
      <c r="C162" s="18" t="str">
        <f>IF(детализация!B164&gt;0,детализация!B164," ")</f>
        <v xml:space="preserve"> </v>
      </c>
      <c r="D162" s="2" t="str">
        <f ca="1">детализация!E164</f>
        <v xml:space="preserve"> </v>
      </c>
      <c r="E162" s="2" t="str">
        <f ca="1">детализация!F164</f>
        <v xml:space="preserve">  </v>
      </c>
      <c r="F162" s="3" t="str">
        <f ca="1">детализация!G164</f>
        <v xml:space="preserve">  </v>
      </c>
      <c r="G162" s="3" t="str">
        <f>IF(детализация!H164&gt;0,"","Не задана")</f>
        <v>Не задана</v>
      </c>
      <c r="H162" s="25" t="str">
        <f>IF(детализация!I164&gt;0,детализация!I164," ")</f>
        <v xml:space="preserve"> </v>
      </c>
      <c r="I162" s="3" t="str">
        <f ca="1">IF(детализация!J164&gt;0,OFFSET(исх.данные!$A$16,детализация!J164,4,1,1)," ")</f>
        <v xml:space="preserve"> </v>
      </c>
      <c r="J162" s="3" t="str">
        <f ca="1">IF(детализация!K164&gt;0,OFFSET(исх.данные!$A$16,детализация!K164,4,1,1)," ")</f>
        <v xml:space="preserve"> </v>
      </c>
      <c r="K162" s="25" t="str">
        <f>IF(детализация!L164&gt;0,детализация!L164," ")</f>
        <v xml:space="preserve"> </v>
      </c>
      <c r="L162" s="3" t="str">
        <f ca="1">IF(детализация!M164&gt;0,OFFSET(исх.данные!$A$16,детализация!M164,4,1,1)," ")</f>
        <v xml:space="preserve"> </v>
      </c>
      <c r="M162" s="3" t="str">
        <f ca="1">IF(детализация!N164&gt;0,OFFSET(исх.данные!$A$16,детализация!N164,4,1,1)," ")</f>
        <v xml:space="preserve"> </v>
      </c>
      <c r="N162" s="25" t="str">
        <f>IF(детализация!Q164&gt;0,детализация!Q164," ")</f>
        <v xml:space="preserve"> </v>
      </c>
      <c r="O162" s="19" t="str">
        <f>IF(детализация!O164&gt;0,детализация!O164," ")</f>
        <v xml:space="preserve"> </v>
      </c>
      <c r="P162" s="19" t="str">
        <f>детализация!AA164</f>
        <v xml:space="preserve">    </v>
      </c>
      <c r="Q162" s="3" t="str">
        <f>детализация!CF164&amp;" "&amp;детализация!CG164&amp;" "&amp;детализация!R164&amp;" "&amp;детализация!S164&amp;" "&amp;детализация!T164&amp;" "&amp;детализация!U164</f>
        <v xml:space="preserve">       </v>
      </c>
      <c r="R162" s="85">
        <f>IF(детализация!Q164&gt;0,1,0)</f>
        <v>0</v>
      </c>
    </row>
    <row r="163" spans="1:18" ht="15">
      <c r="A163" s="117">
        <f t="shared" si="2"/>
        <v>0</v>
      </c>
      <c r="B163" s="120">
        <v>162</v>
      </c>
      <c r="C163" s="18" t="str">
        <f>IF(детализация!B165&gt;0,детализация!B165," ")</f>
        <v xml:space="preserve"> </v>
      </c>
      <c r="D163" s="2" t="str">
        <f ca="1">детализация!E165</f>
        <v xml:space="preserve"> </v>
      </c>
      <c r="E163" s="2" t="str">
        <f ca="1">детализация!F165</f>
        <v xml:space="preserve">  </v>
      </c>
      <c r="F163" s="3" t="str">
        <f ca="1">детализация!G165</f>
        <v xml:space="preserve">  </v>
      </c>
      <c r="G163" s="3" t="str">
        <f>IF(детализация!H165&gt;0,"","Не задана")</f>
        <v>Не задана</v>
      </c>
      <c r="H163" s="25" t="str">
        <f>IF(детализация!I165&gt;0,детализация!I165," ")</f>
        <v xml:space="preserve"> </v>
      </c>
      <c r="I163" s="3" t="str">
        <f ca="1">IF(детализация!J165&gt;0,OFFSET(исх.данные!$A$16,детализация!J165,4,1,1)," ")</f>
        <v xml:space="preserve"> </v>
      </c>
      <c r="J163" s="3" t="str">
        <f ca="1">IF(детализация!K165&gt;0,OFFSET(исх.данные!$A$16,детализация!K165,4,1,1)," ")</f>
        <v xml:space="preserve"> </v>
      </c>
      <c r="K163" s="25" t="str">
        <f>IF(детализация!L165&gt;0,детализация!L165," ")</f>
        <v xml:space="preserve"> </v>
      </c>
      <c r="L163" s="3" t="str">
        <f ca="1">IF(детализация!M165&gt;0,OFFSET(исх.данные!$A$16,детализация!M165,4,1,1)," ")</f>
        <v xml:space="preserve"> </v>
      </c>
      <c r="M163" s="3" t="str">
        <f ca="1">IF(детализация!N165&gt;0,OFFSET(исх.данные!$A$16,детализация!N165,4,1,1)," ")</f>
        <v xml:space="preserve"> </v>
      </c>
      <c r="N163" s="25" t="str">
        <f>IF(детализация!Q165&gt;0,детализация!Q165," ")</f>
        <v xml:space="preserve"> </v>
      </c>
      <c r="O163" s="19" t="str">
        <f>IF(детализация!O165&gt;0,детализация!O165," ")</f>
        <v xml:space="preserve"> </v>
      </c>
      <c r="P163" s="19" t="str">
        <f>детализация!AA165</f>
        <v xml:space="preserve">    </v>
      </c>
      <c r="Q163" s="3" t="str">
        <f>детализация!CF165&amp;" "&amp;детализация!CG165&amp;" "&amp;детализация!R165&amp;" "&amp;детализация!S165&amp;" "&amp;детализация!T165&amp;" "&amp;детализация!U165</f>
        <v xml:space="preserve">       </v>
      </c>
      <c r="R163" s="85">
        <f>IF(детализация!Q165&gt;0,1,0)</f>
        <v>0</v>
      </c>
    </row>
    <row r="164" spans="1:18" ht="15">
      <c r="A164" s="117">
        <f t="shared" si="2"/>
        <v>0</v>
      </c>
      <c r="B164" s="120">
        <v>163</v>
      </c>
      <c r="C164" s="18" t="str">
        <f>IF(детализация!B166&gt;0,детализация!B166," ")</f>
        <v xml:space="preserve"> </v>
      </c>
      <c r="D164" s="2" t="str">
        <f ca="1">детализация!E166</f>
        <v xml:space="preserve"> </v>
      </c>
      <c r="E164" s="2" t="str">
        <f ca="1">детализация!F166</f>
        <v xml:space="preserve">  </v>
      </c>
      <c r="F164" s="3" t="str">
        <f ca="1">детализация!G166</f>
        <v xml:space="preserve">  </v>
      </c>
      <c r="G164" s="3" t="str">
        <f>IF(детализация!H166&gt;0,"","Не задана")</f>
        <v>Не задана</v>
      </c>
      <c r="H164" s="25" t="str">
        <f>IF(детализация!I166&gt;0,детализация!I166," ")</f>
        <v xml:space="preserve"> </v>
      </c>
      <c r="I164" s="3" t="str">
        <f ca="1">IF(детализация!J166&gt;0,OFFSET(исх.данные!$A$16,детализация!J166,4,1,1)," ")</f>
        <v xml:space="preserve"> </v>
      </c>
      <c r="J164" s="3" t="str">
        <f ca="1">IF(детализация!K166&gt;0,OFFSET(исх.данные!$A$16,детализация!K166,4,1,1)," ")</f>
        <v xml:space="preserve"> </v>
      </c>
      <c r="K164" s="25" t="str">
        <f>IF(детализация!L166&gt;0,детализация!L166," ")</f>
        <v xml:space="preserve"> </v>
      </c>
      <c r="L164" s="3" t="str">
        <f ca="1">IF(детализация!M166&gt;0,OFFSET(исх.данные!$A$16,детализация!M166,4,1,1)," ")</f>
        <v xml:space="preserve"> </v>
      </c>
      <c r="M164" s="3" t="str">
        <f ca="1">IF(детализация!N166&gt;0,OFFSET(исх.данные!$A$16,детализация!N166,4,1,1)," ")</f>
        <v xml:space="preserve"> </v>
      </c>
      <c r="N164" s="25" t="str">
        <f>IF(детализация!Q166&gt;0,детализация!Q166," ")</f>
        <v xml:space="preserve"> </v>
      </c>
      <c r="O164" s="19" t="str">
        <f>IF(детализация!O166&gt;0,детализация!O166," ")</f>
        <v xml:space="preserve"> </v>
      </c>
      <c r="P164" s="19" t="str">
        <f>детализация!AA166</f>
        <v xml:space="preserve">    </v>
      </c>
      <c r="Q164" s="3" t="str">
        <f>детализация!CF166&amp;" "&amp;детализация!CG166&amp;" "&amp;детализация!R166&amp;" "&amp;детализация!S166&amp;" "&amp;детализация!T166&amp;" "&amp;детализация!U166</f>
        <v xml:space="preserve">       </v>
      </c>
      <c r="R164" s="85">
        <f>IF(детализация!Q166&gt;0,1,0)</f>
        <v>0</v>
      </c>
    </row>
    <row r="165" spans="1:18" ht="15">
      <c r="A165" s="117">
        <f t="shared" si="2"/>
        <v>0</v>
      </c>
      <c r="B165" s="120">
        <v>164</v>
      </c>
      <c r="C165" s="18" t="str">
        <f>IF(детализация!B167&gt;0,детализация!B167," ")</f>
        <v xml:space="preserve"> </v>
      </c>
      <c r="D165" s="2" t="str">
        <f ca="1">детализация!E167</f>
        <v xml:space="preserve"> </v>
      </c>
      <c r="E165" s="2" t="str">
        <f ca="1">детализация!F167</f>
        <v xml:space="preserve">  </v>
      </c>
      <c r="F165" s="3" t="str">
        <f ca="1">детализация!G167</f>
        <v xml:space="preserve">  </v>
      </c>
      <c r="G165" s="3" t="str">
        <f>IF(детализация!H167&gt;0,"","Не задана")</f>
        <v>Не задана</v>
      </c>
      <c r="H165" s="25" t="str">
        <f>IF(детализация!I167&gt;0,детализация!I167," ")</f>
        <v xml:space="preserve"> </v>
      </c>
      <c r="I165" s="3" t="str">
        <f ca="1">IF(детализация!J167&gt;0,OFFSET(исх.данные!$A$16,детализация!J167,4,1,1)," ")</f>
        <v xml:space="preserve"> </v>
      </c>
      <c r="J165" s="3" t="str">
        <f ca="1">IF(детализация!K167&gt;0,OFFSET(исх.данные!$A$16,детализация!K167,4,1,1)," ")</f>
        <v xml:space="preserve"> </v>
      </c>
      <c r="K165" s="25" t="str">
        <f>IF(детализация!L167&gt;0,детализация!L167," ")</f>
        <v xml:space="preserve"> </v>
      </c>
      <c r="L165" s="3" t="str">
        <f ca="1">IF(детализация!M167&gt;0,OFFSET(исх.данные!$A$16,детализация!M167,4,1,1)," ")</f>
        <v xml:space="preserve"> </v>
      </c>
      <c r="M165" s="3" t="str">
        <f ca="1">IF(детализация!N167&gt;0,OFFSET(исх.данные!$A$16,детализация!N167,4,1,1)," ")</f>
        <v xml:space="preserve"> </v>
      </c>
      <c r="N165" s="25" t="str">
        <f>IF(детализация!Q167&gt;0,детализация!Q167," ")</f>
        <v xml:space="preserve"> </v>
      </c>
      <c r="O165" s="19" t="str">
        <f>IF(детализация!O167&gt;0,детализация!O167," ")</f>
        <v xml:space="preserve"> </v>
      </c>
      <c r="P165" s="19" t="str">
        <f>детализация!AA167</f>
        <v xml:space="preserve">    </v>
      </c>
      <c r="Q165" s="3" t="str">
        <f>детализация!CF167&amp;" "&amp;детализация!CG167&amp;" "&amp;детализация!R167&amp;" "&amp;детализация!S167&amp;" "&amp;детализация!T167&amp;" "&amp;детализация!U167</f>
        <v xml:space="preserve">       </v>
      </c>
      <c r="R165" s="85">
        <f>IF(детализация!Q167&gt;0,1,0)</f>
        <v>0</v>
      </c>
    </row>
    <row r="166" spans="1:18" ht="15">
      <c r="A166" s="117">
        <f t="shared" si="2"/>
        <v>0</v>
      </c>
      <c r="B166" s="120">
        <v>165</v>
      </c>
      <c r="C166" s="18" t="str">
        <f>IF(детализация!B168&gt;0,детализация!B168," ")</f>
        <v xml:space="preserve"> </v>
      </c>
      <c r="D166" s="2" t="str">
        <f ca="1">детализация!E168</f>
        <v xml:space="preserve"> </v>
      </c>
      <c r="E166" s="2" t="str">
        <f ca="1">детализация!F168</f>
        <v xml:space="preserve">  </v>
      </c>
      <c r="F166" s="3" t="str">
        <f ca="1">детализация!G168</f>
        <v xml:space="preserve">  </v>
      </c>
      <c r="G166" s="3" t="str">
        <f>IF(детализация!H168&gt;0,"","Не задана")</f>
        <v>Не задана</v>
      </c>
      <c r="H166" s="25" t="str">
        <f>IF(детализация!I168&gt;0,детализация!I168," ")</f>
        <v xml:space="preserve"> </v>
      </c>
      <c r="I166" s="3" t="str">
        <f ca="1">IF(детализация!J168&gt;0,OFFSET(исх.данные!$A$16,детализация!J168,4,1,1)," ")</f>
        <v xml:space="preserve"> </v>
      </c>
      <c r="J166" s="3" t="str">
        <f ca="1">IF(детализация!K168&gt;0,OFFSET(исх.данные!$A$16,детализация!K168,4,1,1)," ")</f>
        <v xml:space="preserve"> </v>
      </c>
      <c r="K166" s="25" t="str">
        <f>IF(детализация!L168&gt;0,детализация!L168," ")</f>
        <v xml:space="preserve"> </v>
      </c>
      <c r="L166" s="3" t="str">
        <f ca="1">IF(детализация!M168&gt;0,OFFSET(исх.данные!$A$16,детализация!M168,4,1,1)," ")</f>
        <v xml:space="preserve"> </v>
      </c>
      <c r="M166" s="3" t="str">
        <f ca="1">IF(детализация!N168&gt;0,OFFSET(исх.данные!$A$16,детализация!N168,4,1,1)," ")</f>
        <v xml:space="preserve"> </v>
      </c>
      <c r="N166" s="25" t="str">
        <f>IF(детализация!Q168&gt;0,детализация!Q168," ")</f>
        <v xml:space="preserve"> </v>
      </c>
      <c r="O166" s="19" t="str">
        <f>IF(детализация!O168&gt;0,детализация!O168," ")</f>
        <v xml:space="preserve"> </v>
      </c>
      <c r="P166" s="19" t="str">
        <f>детализация!AA168</f>
        <v xml:space="preserve">    </v>
      </c>
      <c r="Q166" s="3" t="str">
        <f>детализация!CF168&amp;" "&amp;детализация!CG168&amp;" "&amp;детализация!R168&amp;" "&amp;детализация!S168&amp;" "&amp;детализация!T168&amp;" "&amp;детализация!U168</f>
        <v xml:space="preserve">       </v>
      </c>
      <c r="R166" s="85">
        <f>IF(детализация!Q168&gt;0,1,0)</f>
        <v>0</v>
      </c>
    </row>
    <row r="167" spans="1:18" ht="15">
      <c r="A167" s="117">
        <f t="shared" si="2"/>
        <v>0</v>
      </c>
      <c r="B167" s="120">
        <v>166</v>
      </c>
      <c r="C167" s="18" t="str">
        <f>IF(детализация!B169&gt;0,детализация!B169," ")</f>
        <v xml:space="preserve"> </v>
      </c>
      <c r="D167" s="2" t="str">
        <f ca="1">детализация!E169</f>
        <v xml:space="preserve"> </v>
      </c>
      <c r="E167" s="2" t="str">
        <f ca="1">детализация!F169</f>
        <v xml:space="preserve">  </v>
      </c>
      <c r="F167" s="3" t="str">
        <f ca="1">детализация!G169</f>
        <v xml:space="preserve">  </v>
      </c>
      <c r="G167" s="3" t="str">
        <f>IF(детализация!H169&gt;0,"","Не задана")</f>
        <v>Не задана</v>
      </c>
      <c r="H167" s="25" t="str">
        <f>IF(детализация!I169&gt;0,детализация!I169," ")</f>
        <v xml:space="preserve"> </v>
      </c>
      <c r="I167" s="3" t="str">
        <f ca="1">IF(детализация!J169&gt;0,OFFSET(исх.данные!$A$16,детализация!J169,4,1,1)," ")</f>
        <v xml:space="preserve"> </v>
      </c>
      <c r="J167" s="3" t="str">
        <f ca="1">IF(детализация!K169&gt;0,OFFSET(исх.данные!$A$16,детализация!K169,4,1,1)," ")</f>
        <v xml:space="preserve"> </v>
      </c>
      <c r="K167" s="25" t="str">
        <f>IF(детализация!L169&gt;0,детализация!L169," ")</f>
        <v xml:space="preserve"> </v>
      </c>
      <c r="L167" s="3" t="str">
        <f ca="1">IF(детализация!M169&gt;0,OFFSET(исх.данные!$A$16,детализация!M169,4,1,1)," ")</f>
        <v xml:space="preserve"> </v>
      </c>
      <c r="M167" s="3" t="str">
        <f ca="1">IF(детализация!N169&gt;0,OFFSET(исх.данные!$A$16,детализация!N169,4,1,1)," ")</f>
        <v xml:space="preserve"> </v>
      </c>
      <c r="N167" s="25" t="str">
        <f>IF(детализация!Q169&gt;0,детализация!Q169," ")</f>
        <v xml:space="preserve"> </v>
      </c>
      <c r="O167" s="19" t="str">
        <f>IF(детализация!O169&gt;0,детализация!O169," ")</f>
        <v xml:space="preserve"> </v>
      </c>
      <c r="P167" s="19" t="str">
        <f>детализация!AA169</f>
        <v xml:space="preserve">    </v>
      </c>
      <c r="Q167" s="3" t="str">
        <f>детализация!CF169&amp;" "&amp;детализация!CG169&amp;" "&amp;детализация!R169&amp;" "&amp;детализация!S169&amp;" "&amp;детализация!T169&amp;" "&amp;детализация!U169</f>
        <v xml:space="preserve">       </v>
      </c>
      <c r="R167" s="85">
        <f>IF(детализация!Q169&gt;0,1,0)</f>
        <v>0</v>
      </c>
    </row>
    <row r="168" spans="1:18" ht="15">
      <c r="A168" s="117">
        <f t="shared" si="2"/>
        <v>0</v>
      </c>
      <c r="B168" s="120">
        <v>167</v>
      </c>
      <c r="C168" s="18" t="str">
        <f>IF(детализация!B170&gt;0,детализация!B170," ")</f>
        <v xml:space="preserve"> </v>
      </c>
      <c r="D168" s="2" t="str">
        <f ca="1">детализация!E170</f>
        <v xml:space="preserve"> </v>
      </c>
      <c r="E168" s="2" t="str">
        <f ca="1">детализация!F170</f>
        <v xml:space="preserve">  </v>
      </c>
      <c r="F168" s="3" t="str">
        <f ca="1">детализация!G170</f>
        <v xml:space="preserve">  </v>
      </c>
      <c r="G168" s="3" t="str">
        <f>IF(детализация!H170&gt;0,"","Не задана")</f>
        <v>Не задана</v>
      </c>
      <c r="H168" s="25" t="str">
        <f>IF(детализация!I170&gt;0,детализация!I170," ")</f>
        <v xml:space="preserve"> </v>
      </c>
      <c r="I168" s="3" t="str">
        <f ca="1">IF(детализация!J170&gt;0,OFFSET(исх.данные!$A$16,детализация!J170,4,1,1)," ")</f>
        <v xml:space="preserve"> </v>
      </c>
      <c r="J168" s="3" t="str">
        <f ca="1">IF(детализация!K170&gt;0,OFFSET(исх.данные!$A$16,детализация!K170,4,1,1)," ")</f>
        <v xml:space="preserve"> </v>
      </c>
      <c r="K168" s="25" t="str">
        <f>IF(детализация!L170&gt;0,детализация!L170," ")</f>
        <v xml:space="preserve"> </v>
      </c>
      <c r="L168" s="3" t="str">
        <f ca="1">IF(детализация!M170&gt;0,OFFSET(исх.данные!$A$16,детализация!M170,4,1,1)," ")</f>
        <v xml:space="preserve"> </v>
      </c>
      <c r="M168" s="3" t="str">
        <f ca="1">IF(детализация!N170&gt;0,OFFSET(исх.данные!$A$16,детализация!N170,4,1,1)," ")</f>
        <v xml:space="preserve"> </v>
      </c>
      <c r="N168" s="25" t="str">
        <f>IF(детализация!Q170&gt;0,детализация!Q170," ")</f>
        <v xml:space="preserve"> </v>
      </c>
      <c r="O168" s="19" t="str">
        <f>IF(детализация!O170&gt;0,детализация!O170," ")</f>
        <v xml:space="preserve"> </v>
      </c>
      <c r="P168" s="19" t="str">
        <f>детализация!AA170</f>
        <v xml:space="preserve">    </v>
      </c>
      <c r="Q168" s="3" t="str">
        <f>детализация!CF170&amp;" "&amp;детализация!CG170&amp;" "&amp;детализация!R170&amp;" "&amp;детализация!S170&amp;" "&amp;детализация!T170&amp;" "&amp;детализация!U170</f>
        <v xml:space="preserve">       </v>
      </c>
      <c r="R168" s="85">
        <f>IF(детализация!Q170&gt;0,1,0)</f>
        <v>0</v>
      </c>
    </row>
    <row r="169" spans="1:18" ht="15">
      <c r="A169" s="117">
        <f t="shared" si="2"/>
        <v>0</v>
      </c>
      <c r="B169" s="120">
        <v>168</v>
      </c>
      <c r="C169" s="18" t="str">
        <f>IF(детализация!B171&gt;0,детализация!B171," ")</f>
        <v xml:space="preserve"> </v>
      </c>
      <c r="D169" s="2" t="str">
        <f ca="1">детализация!E171</f>
        <v xml:space="preserve"> </v>
      </c>
      <c r="E169" s="2" t="str">
        <f ca="1">детализация!F171</f>
        <v xml:space="preserve">  </v>
      </c>
      <c r="F169" s="3" t="str">
        <f ca="1">детализация!G171</f>
        <v xml:space="preserve">  </v>
      </c>
      <c r="G169" s="3" t="str">
        <f>IF(детализация!H171&gt;0,"","Не задана")</f>
        <v>Не задана</v>
      </c>
      <c r="H169" s="25" t="str">
        <f>IF(детализация!I171&gt;0,детализация!I171," ")</f>
        <v xml:space="preserve"> </v>
      </c>
      <c r="I169" s="3" t="str">
        <f ca="1">IF(детализация!J171&gt;0,OFFSET(исх.данные!$A$16,детализация!J171,4,1,1)," ")</f>
        <v xml:space="preserve"> </v>
      </c>
      <c r="J169" s="3" t="str">
        <f ca="1">IF(детализация!K171&gt;0,OFFSET(исх.данные!$A$16,детализация!K171,4,1,1)," ")</f>
        <v xml:space="preserve"> </v>
      </c>
      <c r="K169" s="25" t="str">
        <f>IF(детализация!L171&gt;0,детализация!L171," ")</f>
        <v xml:space="preserve"> </v>
      </c>
      <c r="L169" s="3" t="str">
        <f ca="1">IF(детализация!M171&gt;0,OFFSET(исх.данные!$A$16,детализация!M171,4,1,1)," ")</f>
        <v xml:space="preserve"> </v>
      </c>
      <c r="M169" s="3" t="str">
        <f ca="1">IF(детализация!N171&gt;0,OFFSET(исх.данные!$A$16,детализация!N171,4,1,1)," ")</f>
        <v xml:space="preserve"> </v>
      </c>
      <c r="N169" s="25" t="str">
        <f>IF(детализация!Q171&gt;0,детализация!Q171," ")</f>
        <v xml:space="preserve"> </v>
      </c>
      <c r="O169" s="19" t="str">
        <f>IF(детализация!O171&gt;0,детализация!O171," ")</f>
        <v xml:space="preserve"> </v>
      </c>
      <c r="P169" s="19" t="str">
        <f>детализация!AA171</f>
        <v xml:space="preserve">    </v>
      </c>
      <c r="Q169" s="3" t="str">
        <f>детализация!CF171&amp;" "&amp;детализация!CG171&amp;" "&amp;детализация!R171&amp;" "&amp;детализация!S171&amp;" "&amp;детализация!T171&amp;" "&amp;детализация!U171</f>
        <v xml:space="preserve">       </v>
      </c>
      <c r="R169" s="85">
        <f>IF(детализация!Q171&gt;0,1,0)</f>
        <v>0</v>
      </c>
    </row>
    <row r="170" spans="1:18" ht="15">
      <c r="A170" s="117">
        <f t="shared" si="2"/>
        <v>0</v>
      </c>
      <c r="B170" s="120">
        <v>169</v>
      </c>
      <c r="C170" s="18" t="str">
        <f>IF(детализация!B172&gt;0,детализация!B172," ")</f>
        <v xml:space="preserve"> </v>
      </c>
      <c r="D170" s="2" t="str">
        <f ca="1">детализация!E172</f>
        <v xml:space="preserve"> </v>
      </c>
      <c r="E170" s="2" t="str">
        <f ca="1">детализация!F172</f>
        <v xml:space="preserve">  </v>
      </c>
      <c r="F170" s="3" t="str">
        <f ca="1">детализация!G172</f>
        <v xml:space="preserve">  </v>
      </c>
      <c r="G170" s="3" t="str">
        <f>IF(детализация!H172&gt;0,"","Не задана")</f>
        <v>Не задана</v>
      </c>
      <c r="H170" s="25" t="str">
        <f>IF(детализация!I172&gt;0,детализация!I172," ")</f>
        <v xml:space="preserve"> </v>
      </c>
      <c r="I170" s="3" t="str">
        <f ca="1">IF(детализация!J172&gt;0,OFFSET(исх.данные!$A$16,детализация!J172,4,1,1)," ")</f>
        <v xml:space="preserve"> </v>
      </c>
      <c r="J170" s="3" t="str">
        <f ca="1">IF(детализация!K172&gt;0,OFFSET(исх.данные!$A$16,детализация!K172,4,1,1)," ")</f>
        <v xml:space="preserve"> </v>
      </c>
      <c r="K170" s="25" t="str">
        <f>IF(детализация!L172&gt;0,детализация!L172," ")</f>
        <v xml:space="preserve"> </v>
      </c>
      <c r="L170" s="3" t="str">
        <f ca="1">IF(детализация!M172&gt;0,OFFSET(исх.данные!$A$16,детализация!M172,4,1,1)," ")</f>
        <v xml:space="preserve"> </v>
      </c>
      <c r="M170" s="3" t="str">
        <f ca="1">IF(детализация!N172&gt;0,OFFSET(исх.данные!$A$16,детализация!N172,4,1,1)," ")</f>
        <v xml:space="preserve"> </v>
      </c>
      <c r="N170" s="25" t="str">
        <f>IF(детализация!Q172&gt;0,детализация!Q172," ")</f>
        <v xml:space="preserve"> </v>
      </c>
      <c r="O170" s="19" t="str">
        <f>IF(детализация!O172&gt;0,детализация!O172," ")</f>
        <v xml:space="preserve"> </v>
      </c>
      <c r="P170" s="19" t="str">
        <f>детализация!AA172</f>
        <v xml:space="preserve">    </v>
      </c>
      <c r="Q170" s="3" t="str">
        <f>детализация!CF172&amp;" "&amp;детализация!CG172&amp;" "&amp;детализация!R172&amp;" "&amp;детализация!S172&amp;" "&amp;детализация!T172&amp;" "&amp;детализация!U172</f>
        <v xml:space="preserve">       </v>
      </c>
      <c r="R170" s="85">
        <f>IF(детализация!Q172&gt;0,1,0)</f>
        <v>0</v>
      </c>
    </row>
    <row r="171" spans="1:18" ht="15">
      <c r="A171" s="117">
        <f t="shared" si="2"/>
        <v>0</v>
      </c>
      <c r="B171" s="120">
        <v>170</v>
      </c>
      <c r="C171" s="18" t="str">
        <f>IF(детализация!B173&gt;0,детализация!B173," ")</f>
        <v xml:space="preserve"> </v>
      </c>
      <c r="D171" s="2" t="str">
        <f ca="1">детализация!E173</f>
        <v xml:space="preserve"> </v>
      </c>
      <c r="E171" s="2" t="str">
        <f ca="1">детализация!F173</f>
        <v xml:space="preserve">  </v>
      </c>
      <c r="F171" s="3" t="str">
        <f ca="1">детализация!G173</f>
        <v xml:space="preserve">  </v>
      </c>
      <c r="G171" s="3" t="str">
        <f>IF(детализация!H173&gt;0,"","Не задана")</f>
        <v>Не задана</v>
      </c>
      <c r="H171" s="25" t="str">
        <f>IF(детализация!I173&gt;0,детализация!I173," ")</f>
        <v xml:space="preserve"> </v>
      </c>
      <c r="I171" s="3" t="str">
        <f ca="1">IF(детализация!J173&gt;0,OFFSET(исх.данные!$A$16,детализация!J173,4,1,1)," ")</f>
        <v xml:space="preserve"> </v>
      </c>
      <c r="J171" s="3" t="str">
        <f ca="1">IF(детализация!K173&gt;0,OFFSET(исх.данные!$A$16,детализация!K173,4,1,1)," ")</f>
        <v xml:space="preserve"> </v>
      </c>
      <c r="K171" s="25" t="str">
        <f>IF(детализация!L173&gt;0,детализация!L173," ")</f>
        <v xml:space="preserve"> </v>
      </c>
      <c r="L171" s="3" t="str">
        <f ca="1">IF(детализация!M173&gt;0,OFFSET(исх.данные!$A$16,детализация!M173,4,1,1)," ")</f>
        <v xml:space="preserve"> </v>
      </c>
      <c r="M171" s="3" t="str">
        <f ca="1">IF(детализация!N173&gt;0,OFFSET(исх.данные!$A$16,детализация!N173,4,1,1)," ")</f>
        <v xml:space="preserve"> </v>
      </c>
      <c r="N171" s="25" t="str">
        <f>IF(детализация!Q173&gt;0,детализация!Q173," ")</f>
        <v xml:space="preserve"> </v>
      </c>
      <c r="O171" s="19" t="str">
        <f>IF(детализация!O173&gt;0,детализация!O173," ")</f>
        <v xml:space="preserve"> </v>
      </c>
      <c r="P171" s="19" t="str">
        <f>детализация!AA173</f>
        <v xml:space="preserve">    </v>
      </c>
      <c r="Q171" s="3" t="str">
        <f>детализация!CF173&amp;" "&amp;детализация!CG173&amp;" "&amp;детализация!R173&amp;" "&amp;детализация!S173&amp;" "&amp;детализация!T173&amp;" "&amp;детализация!U173</f>
        <v xml:space="preserve">       </v>
      </c>
      <c r="R171" s="85">
        <f>IF(детализация!Q173&gt;0,1,0)</f>
        <v>0</v>
      </c>
    </row>
    <row r="172" spans="1:18" ht="15">
      <c r="A172" s="117">
        <f t="shared" si="2"/>
        <v>0</v>
      </c>
      <c r="B172" s="120">
        <v>171</v>
      </c>
      <c r="C172" s="18" t="str">
        <f>IF(детализация!B174&gt;0,детализация!B174," ")</f>
        <v xml:space="preserve"> </v>
      </c>
      <c r="D172" s="2" t="str">
        <f ca="1">детализация!E174</f>
        <v xml:space="preserve"> </v>
      </c>
      <c r="E172" s="2" t="str">
        <f ca="1">детализация!F174</f>
        <v xml:space="preserve">  </v>
      </c>
      <c r="F172" s="3" t="str">
        <f ca="1">детализация!G174</f>
        <v xml:space="preserve">  </v>
      </c>
      <c r="G172" s="3" t="str">
        <f>IF(детализация!H174&gt;0,"","Не задана")</f>
        <v>Не задана</v>
      </c>
      <c r="H172" s="25" t="str">
        <f>IF(детализация!I174&gt;0,детализация!I174," ")</f>
        <v xml:space="preserve"> </v>
      </c>
      <c r="I172" s="3" t="str">
        <f ca="1">IF(детализация!J174&gt;0,OFFSET(исх.данные!$A$16,детализация!J174,4,1,1)," ")</f>
        <v xml:space="preserve"> </v>
      </c>
      <c r="J172" s="3" t="str">
        <f ca="1">IF(детализация!K174&gt;0,OFFSET(исх.данные!$A$16,детализация!K174,4,1,1)," ")</f>
        <v xml:space="preserve"> </v>
      </c>
      <c r="K172" s="25" t="str">
        <f>IF(детализация!L174&gt;0,детализация!L174," ")</f>
        <v xml:space="preserve"> </v>
      </c>
      <c r="L172" s="3" t="str">
        <f ca="1">IF(детализация!M174&gt;0,OFFSET(исх.данные!$A$16,детализация!M174,4,1,1)," ")</f>
        <v xml:space="preserve"> </v>
      </c>
      <c r="M172" s="3" t="str">
        <f ca="1">IF(детализация!N174&gt;0,OFFSET(исх.данные!$A$16,детализация!N174,4,1,1)," ")</f>
        <v xml:space="preserve"> </v>
      </c>
      <c r="N172" s="25" t="str">
        <f>IF(детализация!Q174&gt;0,детализация!Q174," ")</f>
        <v xml:space="preserve"> </v>
      </c>
      <c r="O172" s="19" t="str">
        <f>IF(детализация!O174&gt;0,детализация!O174," ")</f>
        <v xml:space="preserve"> </v>
      </c>
      <c r="P172" s="19" t="str">
        <f>детализация!AA174</f>
        <v xml:space="preserve">    </v>
      </c>
      <c r="Q172" s="3" t="str">
        <f>детализация!CF174&amp;" "&amp;детализация!CG174&amp;" "&amp;детализация!R174&amp;" "&amp;детализация!S174&amp;" "&amp;детализация!T174&amp;" "&amp;детализация!U174</f>
        <v xml:space="preserve">       </v>
      </c>
      <c r="R172" s="85">
        <f>IF(детализация!Q174&gt;0,1,0)</f>
        <v>0</v>
      </c>
    </row>
    <row r="173" spans="1:18" ht="15">
      <c r="A173" s="117">
        <f t="shared" si="2"/>
        <v>0</v>
      </c>
      <c r="B173" s="120">
        <v>172</v>
      </c>
      <c r="C173" s="18" t="str">
        <f>IF(детализация!B175&gt;0,детализация!B175," ")</f>
        <v xml:space="preserve"> </v>
      </c>
      <c r="D173" s="2" t="str">
        <f ca="1">детализация!E175</f>
        <v xml:space="preserve"> </v>
      </c>
      <c r="E173" s="2" t="str">
        <f ca="1">детализация!F175</f>
        <v xml:space="preserve">  </v>
      </c>
      <c r="F173" s="3" t="str">
        <f ca="1">детализация!G175</f>
        <v xml:space="preserve">  </v>
      </c>
      <c r="G173" s="3" t="str">
        <f>IF(детализация!H175&gt;0,"","Не задана")</f>
        <v>Не задана</v>
      </c>
      <c r="H173" s="25" t="str">
        <f>IF(детализация!I175&gt;0,детализация!I175," ")</f>
        <v xml:space="preserve"> </v>
      </c>
      <c r="I173" s="3" t="str">
        <f ca="1">IF(детализация!J175&gt;0,OFFSET(исх.данные!$A$16,детализация!J175,4,1,1)," ")</f>
        <v xml:space="preserve"> </v>
      </c>
      <c r="J173" s="3" t="str">
        <f ca="1">IF(детализация!K175&gt;0,OFFSET(исх.данные!$A$16,детализация!K175,4,1,1)," ")</f>
        <v xml:space="preserve"> </v>
      </c>
      <c r="K173" s="25" t="str">
        <f>IF(детализация!L175&gt;0,детализация!L175," ")</f>
        <v xml:space="preserve"> </v>
      </c>
      <c r="L173" s="3" t="str">
        <f ca="1">IF(детализация!M175&gt;0,OFFSET(исх.данные!$A$16,детализация!M175,4,1,1)," ")</f>
        <v xml:space="preserve"> </v>
      </c>
      <c r="M173" s="3" t="str">
        <f ca="1">IF(детализация!N175&gt;0,OFFSET(исх.данные!$A$16,детализация!N175,4,1,1)," ")</f>
        <v xml:space="preserve"> </v>
      </c>
      <c r="N173" s="25" t="str">
        <f>IF(детализация!Q175&gt;0,детализация!Q175," ")</f>
        <v xml:space="preserve"> </v>
      </c>
      <c r="O173" s="19" t="str">
        <f>IF(детализация!O175&gt;0,детализация!O175," ")</f>
        <v xml:space="preserve"> </v>
      </c>
      <c r="P173" s="19" t="str">
        <f>детализация!AA175</f>
        <v xml:space="preserve">    </v>
      </c>
      <c r="Q173" s="3" t="str">
        <f>детализация!CF175&amp;" "&amp;детализация!CG175&amp;" "&amp;детализация!R175&amp;" "&amp;детализация!S175&amp;" "&amp;детализация!T175&amp;" "&amp;детализация!U175</f>
        <v xml:space="preserve">       </v>
      </c>
      <c r="R173" s="85">
        <f>IF(детализация!Q175&gt;0,1,0)</f>
        <v>0</v>
      </c>
    </row>
    <row r="174" spans="1:18" ht="15">
      <c r="A174" s="117">
        <f t="shared" si="2"/>
        <v>0</v>
      </c>
      <c r="B174" s="120">
        <v>173</v>
      </c>
      <c r="C174" s="18" t="str">
        <f>IF(детализация!B176&gt;0,детализация!B176," ")</f>
        <v xml:space="preserve"> </v>
      </c>
      <c r="D174" s="2" t="str">
        <f ca="1">детализация!E176</f>
        <v xml:space="preserve"> </v>
      </c>
      <c r="E174" s="2" t="str">
        <f ca="1">детализация!F176</f>
        <v xml:space="preserve">  </v>
      </c>
      <c r="F174" s="3" t="str">
        <f ca="1">детализация!G176</f>
        <v xml:space="preserve">  </v>
      </c>
      <c r="G174" s="3" t="str">
        <f>IF(детализация!H176&gt;0,"","Не задана")</f>
        <v>Не задана</v>
      </c>
      <c r="H174" s="25" t="str">
        <f>IF(детализация!I176&gt;0,детализация!I176," ")</f>
        <v xml:space="preserve"> </v>
      </c>
      <c r="I174" s="3" t="str">
        <f ca="1">IF(детализация!J176&gt;0,OFFSET(исх.данные!$A$16,детализация!J176,4,1,1)," ")</f>
        <v xml:space="preserve"> </v>
      </c>
      <c r="J174" s="3" t="str">
        <f ca="1">IF(детализация!K176&gt;0,OFFSET(исх.данные!$A$16,детализация!K176,4,1,1)," ")</f>
        <v xml:space="preserve"> </v>
      </c>
      <c r="K174" s="25" t="str">
        <f>IF(детализация!L176&gt;0,детализация!L176," ")</f>
        <v xml:space="preserve"> </v>
      </c>
      <c r="L174" s="3" t="str">
        <f ca="1">IF(детализация!M176&gt;0,OFFSET(исх.данные!$A$16,детализация!M176,4,1,1)," ")</f>
        <v xml:space="preserve"> </v>
      </c>
      <c r="M174" s="3" t="str">
        <f ca="1">IF(детализация!N176&gt;0,OFFSET(исх.данные!$A$16,детализация!N176,4,1,1)," ")</f>
        <v xml:space="preserve"> </v>
      </c>
      <c r="N174" s="25" t="str">
        <f>IF(детализация!Q176&gt;0,детализация!Q176," ")</f>
        <v xml:space="preserve"> </v>
      </c>
      <c r="O174" s="19" t="str">
        <f>IF(детализация!O176&gt;0,детализация!O176," ")</f>
        <v xml:space="preserve"> </v>
      </c>
      <c r="P174" s="19" t="str">
        <f>детализация!AA176</f>
        <v xml:space="preserve">    </v>
      </c>
      <c r="Q174" s="3" t="str">
        <f>детализация!CF176&amp;" "&amp;детализация!CG176&amp;" "&amp;детализация!R176&amp;" "&amp;детализация!S176&amp;" "&amp;детализация!T176&amp;" "&amp;детализация!U176</f>
        <v xml:space="preserve">       </v>
      </c>
      <c r="R174" s="85">
        <f>IF(детализация!Q176&gt;0,1,0)</f>
        <v>0</v>
      </c>
    </row>
    <row r="175" spans="1:18" ht="15">
      <c r="A175" s="117">
        <f t="shared" si="2"/>
        <v>0</v>
      </c>
      <c r="B175" s="120">
        <v>174</v>
      </c>
      <c r="C175" s="18" t="str">
        <f>IF(детализация!B177&gt;0,детализация!B177," ")</f>
        <v xml:space="preserve"> </v>
      </c>
      <c r="D175" s="2" t="str">
        <f ca="1">детализация!E177</f>
        <v xml:space="preserve"> </v>
      </c>
      <c r="E175" s="2" t="str">
        <f ca="1">детализация!F177</f>
        <v xml:space="preserve">  </v>
      </c>
      <c r="F175" s="3" t="str">
        <f ca="1">детализация!G177</f>
        <v xml:space="preserve">  </v>
      </c>
      <c r="G175" s="3" t="str">
        <f>IF(детализация!H177&gt;0,"","Не задана")</f>
        <v>Не задана</v>
      </c>
      <c r="H175" s="25" t="str">
        <f>IF(детализация!I177&gt;0,детализация!I177," ")</f>
        <v xml:space="preserve"> </v>
      </c>
      <c r="I175" s="3" t="str">
        <f ca="1">IF(детализация!J177&gt;0,OFFSET(исх.данные!$A$16,детализация!J177,4,1,1)," ")</f>
        <v xml:space="preserve"> </v>
      </c>
      <c r="J175" s="3" t="str">
        <f ca="1">IF(детализация!K177&gt;0,OFFSET(исх.данные!$A$16,детализация!K177,4,1,1)," ")</f>
        <v xml:space="preserve"> </v>
      </c>
      <c r="K175" s="25" t="str">
        <f>IF(детализация!L177&gt;0,детализация!L177," ")</f>
        <v xml:space="preserve"> </v>
      </c>
      <c r="L175" s="3" t="str">
        <f ca="1">IF(детализация!M177&gt;0,OFFSET(исх.данные!$A$16,детализация!M177,4,1,1)," ")</f>
        <v xml:space="preserve"> </v>
      </c>
      <c r="M175" s="3" t="str">
        <f ca="1">IF(детализация!N177&gt;0,OFFSET(исх.данные!$A$16,детализация!N177,4,1,1)," ")</f>
        <v xml:space="preserve"> </v>
      </c>
      <c r="N175" s="25" t="str">
        <f>IF(детализация!Q177&gt;0,детализация!Q177," ")</f>
        <v xml:space="preserve"> </v>
      </c>
      <c r="O175" s="19" t="str">
        <f>IF(детализация!O177&gt;0,детализация!O177," ")</f>
        <v xml:space="preserve"> </v>
      </c>
      <c r="P175" s="19" t="str">
        <f>детализация!AA177</f>
        <v xml:space="preserve">    </v>
      </c>
      <c r="Q175" s="3" t="str">
        <f>детализация!CF177&amp;" "&amp;детализация!CG177&amp;" "&amp;детализация!R177&amp;" "&amp;детализация!S177&amp;" "&amp;детализация!T177&amp;" "&amp;детализация!U177</f>
        <v xml:space="preserve">       </v>
      </c>
      <c r="R175" s="85">
        <f>IF(детализация!Q177&gt;0,1,0)</f>
        <v>0</v>
      </c>
    </row>
    <row r="176" spans="1:18" ht="15">
      <c r="A176" s="117">
        <f t="shared" si="2"/>
        <v>0</v>
      </c>
      <c r="B176" s="120">
        <v>175</v>
      </c>
      <c r="C176" s="18" t="str">
        <f>IF(детализация!B178&gt;0,детализация!B178," ")</f>
        <v xml:space="preserve"> </v>
      </c>
      <c r="D176" s="2" t="str">
        <f ca="1">детализация!E178</f>
        <v xml:space="preserve"> </v>
      </c>
      <c r="E176" s="2" t="str">
        <f ca="1">детализация!F178</f>
        <v xml:space="preserve">  </v>
      </c>
      <c r="F176" s="3" t="str">
        <f ca="1">детализация!G178</f>
        <v xml:space="preserve">  </v>
      </c>
      <c r="G176" s="3" t="str">
        <f>IF(детализация!H178&gt;0,"","Не задана")</f>
        <v>Не задана</v>
      </c>
      <c r="H176" s="25" t="str">
        <f>IF(детализация!I178&gt;0,детализация!I178," ")</f>
        <v xml:space="preserve"> </v>
      </c>
      <c r="I176" s="3" t="str">
        <f ca="1">IF(детализация!J178&gt;0,OFFSET(исх.данные!$A$16,детализация!J178,4,1,1)," ")</f>
        <v xml:space="preserve"> </v>
      </c>
      <c r="J176" s="3" t="str">
        <f ca="1">IF(детализация!K178&gt;0,OFFSET(исх.данные!$A$16,детализация!K178,4,1,1)," ")</f>
        <v xml:space="preserve"> </v>
      </c>
      <c r="K176" s="25" t="str">
        <f>IF(детализация!L178&gt;0,детализация!L178," ")</f>
        <v xml:space="preserve"> </v>
      </c>
      <c r="L176" s="3" t="str">
        <f ca="1">IF(детализация!M178&gt;0,OFFSET(исх.данные!$A$16,детализация!M178,4,1,1)," ")</f>
        <v xml:space="preserve"> </v>
      </c>
      <c r="M176" s="3" t="str">
        <f ca="1">IF(детализация!N178&gt;0,OFFSET(исх.данные!$A$16,детализация!N178,4,1,1)," ")</f>
        <v xml:space="preserve"> </v>
      </c>
      <c r="N176" s="25" t="str">
        <f>IF(детализация!Q178&gt;0,детализация!Q178," ")</f>
        <v xml:space="preserve"> </v>
      </c>
      <c r="O176" s="19" t="str">
        <f>IF(детализация!O178&gt;0,детализация!O178," ")</f>
        <v xml:space="preserve"> </v>
      </c>
      <c r="P176" s="19" t="str">
        <f>детализация!AA178</f>
        <v xml:space="preserve">    </v>
      </c>
      <c r="Q176" s="3" t="str">
        <f>детализация!CF178&amp;" "&amp;детализация!CG178&amp;" "&amp;детализация!R178&amp;" "&amp;детализация!S178&amp;" "&amp;детализация!T178&amp;" "&amp;детализация!U178</f>
        <v xml:space="preserve">       </v>
      </c>
      <c r="R176" s="85">
        <f>IF(детализация!Q178&gt;0,1,0)</f>
        <v>0</v>
      </c>
    </row>
    <row r="177" spans="1:18" ht="15">
      <c r="A177" s="117">
        <f t="shared" si="2"/>
        <v>0</v>
      </c>
      <c r="B177" s="120">
        <v>176</v>
      </c>
      <c r="C177" s="18" t="str">
        <f>IF(детализация!B179&gt;0,детализация!B179," ")</f>
        <v xml:space="preserve"> </v>
      </c>
      <c r="D177" s="2" t="str">
        <f ca="1">детализация!E179</f>
        <v xml:space="preserve"> </v>
      </c>
      <c r="E177" s="2" t="str">
        <f ca="1">детализация!F179</f>
        <v xml:space="preserve">  </v>
      </c>
      <c r="F177" s="3" t="str">
        <f ca="1">детализация!G179</f>
        <v xml:space="preserve">  </v>
      </c>
      <c r="G177" s="3" t="str">
        <f>IF(детализация!H179&gt;0,"","Не задана")</f>
        <v>Не задана</v>
      </c>
      <c r="H177" s="25" t="str">
        <f>IF(детализация!I179&gt;0,детализация!I179," ")</f>
        <v xml:space="preserve"> </v>
      </c>
      <c r="I177" s="3" t="str">
        <f ca="1">IF(детализация!J179&gt;0,OFFSET(исх.данные!$A$16,детализация!J179,4,1,1)," ")</f>
        <v xml:space="preserve"> </v>
      </c>
      <c r="J177" s="3" t="str">
        <f ca="1">IF(детализация!K179&gt;0,OFFSET(исх.данные!$A$16,детализация!K179,4,1,1)," ")</f>
        <v xml:space="preserve"> </v>
      </c>
      <c r="K177" s="25" t="str">
        <f>IF(детализация!L179&gt;0,детализация!L179," ")</f>
        <v xml:space="preserve"> </v>
      </c>
      <c r="L177" s="3" t="str">
        <f ca="1">IF(детализация!M179&gt;0,OFFSET(исх.данные!$A$16,детализация!M179,4,1,1)," ")</f>
        <v xml:space="preserve"> </v>
      </c>
      <c r="M177" s="3" t="str">
        <f ca="1">IF(детализация!N179&gt;0,OFFSET(исх.данные!$A$16,детализация!N179,4,1,1)," ")</f>
        <v xml:space="preserve"> </v>
      </c>
      <c r="N177" s="25" t="str">
        <f>IF(детализация!Q179&gt;0,детализация!Q179," ")</f>
        <v xml:space="preserve"> </v>
      </c>
      <c r="O177" s="19" t="str">
        <f>IF(детализация!O179&gt;0,детализация!O179," ")</f>
        <v xml:space="preserve"> </v>
      </c>
      <c r="P177" s="19" t="str">
        <f>детализация!AA179</f>
        <v xml:space="preserve">    </v>
      </c>
      <c r="Q177" s="3" t="str">
        <f>детализация!CF179&amp;" "&amp;детализация!CG179&amp;" "&amp;детализация!R179&amp;" "&amp;детализация!S179&amp;" "&amp;детализация!T179&amp;" "&amp;детализация!U179</f>
        <v xml:space="preserve">       </v>
      </c>
      <c r="R177" s="85">
        <f>IF(детализация!Q179&gt;0,1,0)</f>
        <v>0</v>
      </c>
    </row>
    <row r="178" spans="1:18" ht="15">
      <c r="A178" s="117">
        <f t="shared" si="2"/>
        <v>0</v>
      </c>
      <c r="B178" s="120">
        <v>177</v>
      </c>
      <c r="C178" s="18" t="str">
        <f>IF(детализация!B180&gt;0,детализация!B180," ")</f>
        <v xml:space="preserve"> </v>
      </c>
      <c r="D178" s="2" t="str">
        <f ca="1">детализация!E180</f>
        <v xml:space="preserve"> </v>
      </c>
      <c r="E178" s="2" t="str">
        <f ca="1">детализация!F180</f>
        <v xml:space="preserve">  </v>
      </c>
      <c r="F178" s="3" t="str">
        <f ca="1">детализация!G180</f>
        <v xml:space="preserve">  </v>
      </c>
      <c r="G178" s="3" t="str">
        <f>IF(детализация!H180&gt;0,"","Не задана")</f>
        <v>Не задана</v>
      </c>
      <c r="H178" s="25" t="str">
        <f>IF(детализация!I180&gt;0,детализация!I180," ")</f>
        <v xml:space="preserve"> </v>
      </c>
      <c r="I178" s="3" t="str">
        <f ca="1">IF(детализация!J180&gt;0,OFFSET(исх.данные!$A$16,детализация!J180,4,1,1)," ")</f>
        <v xml:space="preserve"> </v>
      </c>
      <c r="J178" s="3" t="str">
        <f ca="1">IF(детализация!K180&gt;0,OFFSET(исх.данные!$A$16,детализация!K180,4,1,1)," ")</f>
        <v xml:space="preserve"> </v>
      </c>
      <c r="K178" s="25" t="str">
        <f>IF(детализация!L180&gt;0,детализация!L180," ")</f>
        <v xml:space="preserve"> </v>
      </c>
      <c r="L178" s="3" t="str">
        <f ca="1">IF(детализация!M180&gt;0,OFFSET(исх.данные!$A$16,детализация!M180,4,1,1)," ")</f>
        <v xml:space="preserve"> </v>
      </c>
      <c r="M178" s="3" t="str">
        <f ca="1">IF(детализация!N180&gt;0,OFFSET(исх.данные!$A$16,детализация!N180,4,1,1)," ")</f>
        <v xml:space="preserve"> </v>
      </c>
      <c r="N178" s="25" t="str">
        <f>IF(детализация!Q180&gt;0,детализация!Q180," ")</f>
        <v xml:space="preserve"> </v>
      </c>
      <c r="O178" s="19" t="str">
        <f>IF(детализация!O180&gt;0,детализация!O180," ")</f>
        <v xml:space="preserve"> </v>
      </c>
      <c r="P178" s="19" t="str">
        <f>детализация!AA180</f>
        <v xml:space="preserve">    </v>
      </c>
      <c r="Q178" s="3" t="str">
        <f>детализация!CF180&amp;" "&amp;детализация!CG180&amp;" "&amp;детализация!R180&amp;" "&amp;детализация!S180&amp;" "&amp;детализация!T180&amp;" "&amp;детализация!U180</f>
        <v xml:space="preserve">       </v>
      </c>
      <c r="R178" s="85">
        <f>IF(детализация!Q180&gt;0,1,0)</f>
        <v>0</v>
      </c>
    </row>
    <row r="179" spans="1:18" ht="15">
      <c r="A179" s="117">
        <f t="shared" si="2"/>
        <v>0</v>
      </c>
      <c r="B179" s="120">
        <v>178</v>
      </c>
      <c r="C179" s="18" t="str">
        <f>IF(детализация!B181&gt;0,детализация!B181," ")</f>
        <v xml:space="preserve"> </v>
      </c>
      <c r="D179" s="2" t="str">
        <f ca="1">детализация!E181</f>
        <v xml:space="preserve"> </v>
      </c>
      <c r="E179" s="2" t="str">
        <f ca="1">детализация!F181</f>
        <v xml:space="preserve">  </v>
      </c>
      <c r="F179" s="3" t="str">
        <f ca="1">детализация!G181</f>
        <v xml:space="preserve">  </v>
      </c>
      <c r="G179" s="3" t="str">
        <f>IF(детализация!H181&gt;0,"","Не задана")</f>
        <v>Не задана</v>
      </c>
      <c r="H179" s="25" t="str">
        <f>IF(детализация!I181&gt;0,детализация!I181," ")</f>
        <v xml:space="preserve"> </v>
      </c>
      <c r="I179" s="3" t="str">
        <f ca="1">IF(детализация!J181&gt;0,OFFSET(исх.данные!$A$16,детализация!J181,4,1,1)," ")</f>
        <v xml:space="preserve"> </v>
      </c>
      <c r="J179" s="3" t="str">
        <f ca="1">IF(детализация!K181&gt;0,OFFSET(исх.данные!$A$16,детализация!K181,4,1,1)," ")</f>
        <v xml:space="preserve"> </v>
      </c>
      <c r="K179" s="25" t="str">
        <f>IF(детализация!L181&gt;0,детализация!L181," ")</f>
        <v xml:space="preserve"> </v>
      </c>
      <c r="L179" s="3" t="str">
        <f ca="1">IF(детализация!M181&gt;0,OFFSET(исх.данные!$A$16,детализация!M181,4,1,1)," ")</f>
        <v xml:space="preserve"> </v>
      </c>
      <c r="M179" s="3" t="str">
        <f ca="1">IF(детализация!N181&gt;0,OFFSET(исх.данные!$A$16,детализация!N181,4,1,1)," ")</f>
        <v xml:space="preserve"> </v>
      </c>
      <c r="N179" s="25" t="str">
        <f>IF(детализация!Q181&gt;0,детализация!Q181," ")</f>
        <v xml:space="preserve"> </v>
      </c>
      <c r="O179" s="19" t="str">
        <f>IF(детализация!O181&gt;0,детализация!O181," ")</f>
        <v xml:space="preserve"> </v>
      </c>
      <c r="P179" s="19" t="str">
        <f>детализация!AA181</f>
        <v xml:space="preserve">    </v>
      </c>
      <c r="Q179" s="3" t="str">
        <f>детализация!CF181&amp;" "&amp;детализация!CG181&amp;" "&amp;детализация!R181&amp;" "&amp;детализация!S181&amp;" "&amp;детализация!T181&amp;" "&amp;детализация!U181</f>
        <v xml:space="preserve">       </v>
      </c>
      <c r="R179" s="85">
        <f>IF(детализация!Q181&gt;0,1,0)</f>
        <v>0</v>
      </c>
    </row>
    <row r="180" spans="1:18" ht="15">
      <c r="A180" s="117">
        <f t="shared" si="2"/>
        <v>0</v>
      </c>
      <c r="B180" s="120">
        <v>179</v>
      </c>
      <c r="C180" s="18" t="str">
        <f>IF(детализация!B182&gt;0,детализация!B182," ")</f>
        <v xml:space="preserve"> </v>
      </c>
      <c r="D180" s="2" t="str">
        <f ca="1">детализация!E182</f>
        <v xml:space="preserve"> </v>
      </c>
      <c r="E180" s="2" t="str">
        <f ca="1">детализация!F182</f>
        <v xml:space="preserve">  </v>
      </c>
      <c r="F180" s="3" t="str">
        <f ca="1">детализация!G182</f>
        <v xml:space="preserve">  </v>
      </c>
      <c r="G180" s="3" t="str">
        <f>IF(детализация!H182&gt;0,"","Не задана")</f>
        <v>Не задана</v>
      </c>
      <c r="H180" s="25" t="str">
        <f>IF(детализация!I182&gt;0,детализация!I182," ")</f>
        <v xml:space="preserve"> </v>
      </c>
      <c r="I180" s="3" t="str">
        <f ca="1">IF(детализация!J182&gt;0,OFFSET(исх.данные!$A$16,детализация!J182,4,1,1)," ")</f>
        <v xml:space="preserve"> </v>
      </c>
      <c r="J180" s="3" t="str">
        <f ca="1">IF(детализация!K182&gt;0,OFFSET(исх.данные!$A$16,детализация!K182,4,1,1)," ")</f>
        <v xml:space="preserve"> </v>
      </c>
      <c r="K180" s="25" t="str">
        <f>IF(детализация!L182&gt;0,детализация!L182," ")</f>
        <v xml:space="preserve"> </v>
      </c>
      <c r="L180" s="3" t="str">
        <f ca="1">IF(детализация!M182&gt;0,OFFSET(исх.данные!$A$16,детализация!M182,4,1,1)," ")</f>
        <v xml:space="preserve"> </v>
      </c>
      <c r="M180" s="3" t="str">
        <f ca="1">IF(детализация!N182&gt;0,OFFSET(исх.данные!$A$16,детализация!N182,4,1,1)," ")</f>
        <v xml:space="preserve"> </v>
      </c>
      <c r="N180" s="25" t="str">
        <f>IF(детализация!Q182&gt;0,детализация!Q182," ")</f>
        <v xml:space="preserve"> </v>
      </c>
      <c r="O180" s="19" t="str">
        <f>IF(детализация!O182&gt;0,детализация!O182," ")</f>
        <v xml:space="preserve"> </v>
      </c>
      <c r="P180" s="19" t="str">
        <f>детализация!AA182</f>
        <v xml:space="preserve">    </v>
      </c>
      <c r="Q180" s="3" t="str">
        <f>детализация!CF182&amp;" "&amp;детализация!CG182&amp;" "&amp;детализация!R182&amp;" "&amp;детализация!S182&amp;" "&amp;детализация!T182&amp;" "&amp;детализация!U182</f>
        <v xml:space="preserve">       </v>
      </c>
      <c r="R180" s="85">
        <f>IF(детализация!Q182&gt;0,1,0)</f>
        <v>0</v>
      </c>
    </row>
    <row r="181" spans="1:18" ht="15">
      <c r="A181" s="117">
        <f t="shared" si="2"/>
        <v>0</v>
      </c>
      <c r="B181" s="120">
        <v>180</v>
      </c>
      <c r="C181" s="18" t="str">
        <f>IF(детализация!B183&gt;0,детализация!B183," ")</f>
        <v xml:space="preserve"> </v>
      </c>
      <c r="D181" s="2" t="str">
        <f ca="1">детализация!E183</f>
        <v xml:space="preserve"> </v>
      </c>
      <c r="E181" s="2" t="str">
        <f ca="1">детализация!F183</f>
        <v xml:space="preserve">  </v>
      </c>
      <c r="F181" s="3" t="str">
        <f ca="1">детализация!G183</f>
        <v xml:space="preserve">  </v>
      </c>
      <c r="G181" s="3" t="str">
        <f>IF(детализация!H183&gt;0,"","Не задана")</f>
        <v>Не задана</v>
      </c>
      <c r="H181" s="25" t="str">
        <f>IF(детализация!I183&gt;0,детализация!I183," ")</f>
        <v xml:space="preserve"> </v>
      </c>
      <c r="I181" s="3" t="str">
        <f ca="1">IF(детализация!J183&gt;0,OFFSET(исх.данные!$A$16,детализация!J183,4,1,1)," ")</f>
        <v xml:space="preserve"> </v>
      </c>
      <c r="J181" s="3" t="str">
        <f ca="1">IF(детализация!K183&gt;0,OFFSET(исх.данные!$A$16,детализация!K183,4,1,1)," ")</f>
        <v xml:space="preserve"> </v>
      </c>
      <c r="K181" s="25" t="str">
        <f>IF(детализация!L183&gt;0,детализация!L183," ")</f>
        <v xml:space="preserve"> </v>
      </c>
      <c r="L181" s="3" t="str">
        <f ca="1">IF(детализация!M183&gt;0,OFFSET(исх.данные!$A$16,детализация!M183,4,1,1)," ")</f>
        <v xml:space="preserve"> </v>
      </c>
      <c r="M181" s="3" t="str">
        <f ca="1">IF(детализация!N183&gt;0,OFFSET(исх.данные!$A$16,детализация!N183,4,1,1)," ")</f>
        <v xml:space="preserve"> </v>
      </c>
      <c r="N181" s="25" t="str">
        <f>IF(детализация!Q183&gt;0,детализация!Q183," ")</f>
        <v xml:space="preserve"> </v>
      </c>
      <c r="O181" s="19" t="str">
        <f>IF(детализация!O183&gt;0,детализация!O183," ")</f>
        <v xml:space="preserve"> </v>
      </c>
      <c r="P181" s="19" t="str">
        <f>детализация!AA183</f>
        <v xml:space="preserve">    </v>
      </c>
      <c r="Q181" s="3" t="str">
        <f>детализация!CF183&amp;" "&amp;детализация!CG183&amp;" "&amp;детализация!R183&amp;" "&amp;детализация!S183&amp;" "&amp;детализация!T183&amp;" "&amp;детализация!U183</f>
        <v xml:space="preserve">       </v>
      </c>
      <c r="R181" s="85">
        <f>IF(детализация!Q183&gt;0,1,0)</f>
        <v>0</v>
      </c>
    </row>
    <row r="182" spans="1:18" ht="15">
      <c r="A182" s="117">
        <f t="shared" si="2"/>
        <v>0</v>
      </c>
      <c r="B182" s="120">
        <v>181</v>
      </c>
      <c r="C182" s="18" t="str">
        <f>IF(детализация!B184&gt;0,детализация!B184," ")</f>
        <v xml:space="preserve"> </v>
      </c>
      <c r="D182" s="2" t="str">
        <f ca="1">детализация!E184</f>
        <v xml:space="preserve"> </v>
      </c>
      <c r="E182" s="2" t="str">
        <f ca="1">детализация!F184</f>
        <v xml:space="preserve">  </v>
      </c>
      <c r="F182" s="3" t="str">
        <f ca="1">детализация!G184</f>
        <v xml:space="preserve">  </v>
      </c>
      <c r="G182" s="3" t="str">
        <f>IF(детализация!H184&gt;0,"","Не задана")</f>
        <v>Не задана</v>
      </c>
      <c r="H182" s="25" t="str">
        <f>IF(детализация!I184&gt;0,детализация!I184," ")</f>
        <v xml:space="preserve"> </v>
      </c>
      <c r="I182" s="3" t="str">
        <f ca="1">IF(детализация!J184&gt;0,OFFSET(исх.данные!$A$16,детализация!J184,4,1,1)," ")</f>
        <v xml:space="preserve"> </v>
      </c>
      <c r="J182" s="3" t="str">
        <f ca="1">IF(детализация!K184&gt;0,OFFSET(исх.данные!$A$16,детализация!K184,4,1,1)," ")</f>
        <v xml:space="preserve"> </v>
      </c>
      <c r="K182" s="25" t="str">
        <f>IF(детализация!L184&gt;0,детализация!L184," ")</f>
        <v xml:space="preserve"> </v>
      </c>
      <c r="L182" s="3" t="str">
        <f ca="1">IF(детализация!M184&gt;0,OFFSET(исх.данные!$A$16,детализация!M184,4,1,1)," ")</f>
        <v xml:space="preserve"> </v>
      </c>
      <c r="M182" s="3" t="str">
        <f ca="1">IF(детализация!N184&gt;0,OFFSET(исх.данные!$A$16,детализация!N184,4,1,1)," ")</f>
        <v xml:space="preserve"> </v>
      </c>
      <c r="N182" s="25" t="str">
        <f>IF(детализация!Q184&gt;0,детализация!Q184," ")</f>
        <v xml:space="preserve"> </v>
      </c>
      <c r="O182" s="19" t="str">
        <f>IF(детализация!O184&gt;0,детализация!O184," ")</f>
        <v xml:space="preserve"> </v>
      </c>
      <c r="P182" s="19" t="str">
        <f>детализация!AA184</f>
        <v xml:space="preserve">    </v>
      </c>
      <c r="Q182" s="3" t="str">
        <f>детализация!CF184&amp;" "&amp;детализация!CG184&amp;" "&amp;детализация!R184&amp;" "&amp;детализация!S184&amp;" "&amp;детализация!T184&amp;" "&amp;детализация!U184</f>
        <v xml:space="preserve">       </v>
      </c>
      <c r="R182" s="85">
        <f>IF(детализация!Q184&gt;0,1,0)</f>
        <v>0</v>
      </c>
    </row>
    <row r="183" spans="1:18" ht="15">
      <c r="A183" s="117">
        <f t="shared" si="2"/>
        <v>0</v>
      </c>
      <c r="B183" s="120">
        <v>182</v>
      </c>
      <c r="C183" s="18" t="str">
        <f>IF(детализация!B185&gt;0,детализация!B185," ")</f>
        <v xml:space="preserve"> </v>
      </c>
      <c r="D183" s="2" t="str">
        <f ca="1">детализация!E185</f>
        <v xml:space="preserve"> </v>
      </c>
      <c r="E183" s="2" t="str">
        <f ca="1">детализация!F185</f>
        <v xml:space="preserve">  </v>
      </c>
      <c r="F183" s="3" t="str">
        <f ca="1">детализация!G185</f>
        <v xml:space="preserve">  </v>
      </c>
      <c r="G183" s="3" t="str">
        <f>IF(детализация!H185&gt;0,"","Не задана")</f>
        <v>Не задана</v>
      </c>
      <c r="H183" s="25" t="str">
        <f>IF(детализация!I185&gt;0,детализация!I185," ")</f>
        <v xml:space="preserve"> </v>
      </c>
      <c r="I183" s="3" t="str">
        <f ca="1">IF(детализация!J185&gt;0,OFFSET(исх.данные!$A$16,детализация!J185,4,1,1)," ")</f>
        <v xml:space="preserve"> </v>
      </c>
      <c r="J183" s="3" t="str">
        <f ca="1">IF(детализация!K185&gt;0,OFFSET(исх.данные!$A$16,детализация!K185,4,1,1)," ")</f>
        <v xml:space="preserve"> </v>
      </c>
      <c r="K183" s="25" t="str">
        <f>IF(детализация!L185&gt;0,детализация!L185," ")</f>
        <v xml:space="preserve"> </v>
      </c>
      <c r="L183" s="3" t="str">
        <f ca="1">IF(детализация!M185&gt;0,OFFSET(исх.данные!$A$16,детализация!M185,4,1,1)," ")</f>
        <v xml:space="preserve"> </v>
      </c>
      <c r="M183" s="3" t="str">
        <f ca="1">IF(детализация!N185&gt;0,OFFSET(исх.данные!$A$16,детализация!N185,4,1,1)," ")</f>
        <v xml:space="preserve"> </v>
      </c>
      <c r="N183" s="25" t="str">
        <f>IF(детализация!Q185&gt;0,детализация!Q185," ")</f>
        <v xml:space="preserve"> </v>
      </c>
      <c r="O183" s="19" t="str">
        <f>IF(детализация!O185&gt;0,детализация!O185," ")</f>
        <v xml:space="preserve"> </v>
      </c>
      <c r="P183" s="19" t="str">
        <f>детализация!AA185</f>
        <v xml:space="preserve">    </v>
      </c>
      <c r="Q183" s="3" t="str">
        <f>детализация!CF185&amp;" "&amp;детализация!CG185&amp;" "&amp;детализация!R185&amp;" "&amp;детализация!S185&amp;" "&amp;детализация!T185&amp;" "&amp;детализация!U185</f>
        <v xml:space="preserve">       </v>
      </c>
      <c r="R183" s="85">
        <f>IF(детализация!Q185&gt;0,1,0)</f>
        <v>0</v>
      </c>
    </row>
    <row r="184" spans="1:18" ht="15">
      <c r="A184" s="117">
        <f t="shared" si="2"/>
        <v>0</v>
      </c>
      <c r="B184" s="120">
        <v>183</v>
      </c>
      <c r="C184" s="18" t="str">
        <f>IF(детализация!B186&gt;0,детализация!B186," ")</f>
        <v xml:space="preserve"> </v>
      </c>
      <c r="D184" s="2" t="str">
        <f ca="1">детализация!E186</f>
        <v xml:space="preserve"> </v>
      </c>
      <c r="E184" s="2" t="str">
        <f ca="1">детализация!F186</f>
        <v xml:space="preserve">  </v>
      </c>
      <c r="F184" s="3" t="str">
        <f ca="1">детализация!G186</f>
        <v xml:space="preserve">  </v>
      </c>
      <c r="G184" s="3" t="str">
        <f>IF(детализация!H186&gt;0,"","Не задана")</f>
        <v>Не задана</v>
      </c>
      <c r="H184" s="25" t="str">
        <f>IF(детализация!I186&gt;0,детализация!I186," ")</f>
        <v xml:space="preserve"> </v>
      </c>
      <c r="I184" s="3" t="str">
        <f ca="1">IF(детализация!J186&gt;0,OFFSET(исх.данные!$A$16,детализация!J186,4,1,1)," ")</f>
        <v xml:space="preserve"> </v>
      </c>
      <c r="J184" s="3" t="str">
        <f ca="1">IF(детализация!K186&gt;0,OFFSET(исх.данные!$A$16,детализация!K186,4,1,1)," ")</f>
        <v xml:space="preserve"> </v>
      </c>
      <c r="K184" s="25" t="str">
        <f>IF(детализация!L186&gt;0,детализация!L186," ")</f>
        <v xml:space="preserve"> </v>
      </c>
      <c r="L184" s="3" t="str">
        <f ca="1">IF(детализация!M186&gt;0,OFFSET(исх.данные!$A$16,детализация!M186,4,1,1)," ")</f>
        <v xml:space="preserve"> </v>
      </c>
      <c r="M184" s="3" t="str">
        <f ca="1">IF(детализация!N186&gt;0,OFFSET(исх.данные!$A$16,детализация!N186,4,1,1)," ")</f>
        <v xml:space="preserve"> </v>
      </c>
      <c r="N184" s="25" t="str">
        <f>IF(детализация!Q186&gt;0,детализация!Q186," ")</f>
        <v xml:space="preserve"> </v>
      </c>
      <c r="O184" s="19" t="str">
        <f>IF(детализация!O186&gt;0,детализация!O186," ")</f>
        <v xml:space="preserve"> </v>
      </c>
      <c r="P184" s="19" t="str">
        <f>детализация!AA186</f>
        <v xml:space="preserve">    </v>
      </c>
      <c r="Q184" s="3" t="str">
        <f>детализация!CF186&amp;" "&amp;детализация!CG186&amp;" "&amp;детализация!R186&amp;" "&amp;детализация!S186&amp;" "&amp;детализация!T186&amp;" "&amp;детализация!U186</f>
        <v xml:space="preserve">       </v>
      </c>
      <c r="R184" s="85">
        <f>IF(детализация!Q186&gt;0,1,0)</f>
        <v>0</v>
      </c>
    </row>
    <row r="185" spans="1:18" ht="15">
      <c r="A185" s="117">
        <f t="shared" si="2"/>
        <v>0</v>
      </c>
      <c r="B185" s="120">
        <v>184</v>
      </c>
      <c r="C185" s="18" t="str">
        <f>IF(детализация!B187&gt;0,детализация!B187," ")</f>
        <v xml:space="preserve"> </v>
      </c>
      <c r="D185" s="2" t="str">
        <f ca="1">детализация!E187</f>
        <v xml:space="preserve"> </v>
      </c>
      <c r="E185" s="2" t="str">
        <f ca="1">детализация!F187</f>
        <v xml:space="preserve">  </v>
      </c>
      <c r="F185" s="3" t="str">
        <f ca="1">детализация!G187</f>
        <v xml:space="preserve">  </v>
      </c>
      <c r="G185" s="3" t="str">
        <f>IF(детализация!H187&gt;0,"","Не задана")</f>
        <v>Не задана</v>
      </c>
      <c r="H185" s="25" t="str">
        <f>IF(детализация!I187&gt;0,детализация!I187," ")</f>
        <v xml:space="preserve"> </v>
      </c>
      <c r="I185" s="3" t="str">
        <f ca="1">IF(детализация!J187&gt;0,OFFSET(исх.данные!$A$16,детализация!J187,4,1,1)," ")</f>
        <v xml:space="preserve"> </v>
      </c>
      <c r="J185" s="3" t="str">
        <f ca="1">IF(детализация!K187&gt;0,OFFSET(исх.данные!$A$16,детализация!K187,4,1,1)," ")</f>
        <v xml:space="preserve"> </v>
      </c>
      <c r="K185" s="25" t="str">
        <f>IF(детализация!L187&gt;0,детализация!L187," ")</f>
        <v xml:space="preserve"> </v>
      </c>
      <c r="L185" s="3" t="str">
        <f ca="1">IF(детализация!M187&gt;0,OFFSET(исх.данные!$A$16,детализация!M187,4,1,1)," ")</f>
        <v xml:space="preserve"> </v>
      </c>
      <c r="M185" s="3" t="str">
        <f ca="1">IF(детализация!N187&gt;0,OFFSET(исх.данные!$A$16,детализация!N187,4,1,1)," ")</f>
        <v xml:space="preserve"> </v>
      </c>
      <c r="N185" s="25" t="str">
        <f>IF(детализация!Q187&gt;0,детализация!Q187," ")</f>
        <v xml:space="preserve"> </v>
      </c>
      <c r="O185" s="19" t="str">
        <f>IF(детализация!O187&gt;0,детализация!O187," ")</f>
        <v xml:space="preserve"> </v>
      </c>
      <c r="P185" s="19" t="str">
        <f>детализация!AA187</f>
        <v xml:space="preserve">    </v>
      </c>
      <c r="Q185" s="3" t="str">
        <f>детализация!CF187&amp;" "&amp;детализация!CG187&amp;" "&amp;детализация!R187&amp;" "&amp;детализация!S187&amp;" "&amp;детализация!T187&amp;" "&amp;детализация!U187</f>
        <v xml:space="preserve">       </v>
      </c>
      <c r="R185" s="85">
        <f>IF(детализация!Q187&gt;0,1,0)</f>
        <v>0</v>
      </c>
    </row>
    <row r="186" spans="1:18" ht="15">
      <c r="A186" s="117">
        <f t="shared" si="2"/>
        <v>0</v>
      </c>
      <c r="B186" s="120">
        <v>185</v>
      </c>
      <c r="C186" s="18" t="str">
        <f>IF(детализация!B188&gt;0,детализация!B188," ")</f>
        <v xml:space="preserve"> </v>
      </c>
      <c r="D186" s="2" t="str">
        <f ca="1">детализация!E188</f>
        <v xml:space="preserve"> </v>
      </c>
      <c r="E186" s="2" t="str">
        <f ca="1">детализация!F188</f>
        <v xml:space="preserve">  </v>
      </c>
      <c r="F186" s="3" t="str">
        <f ca="1">детализация!G188</f>
        <v xml:space="preserve">  </v>
      </c>
      <c r="G186" s="3" t="str">
        <f>IF(детализация!H188&gt;0,"","Не задана")</f>
        <v>Не задана</v>
      </c>
      <c r="H186" s="25" t="str">
        <f>IF(детализация!I188&gt;0,детализация!I188," ")</f>
        <v xml:space="preserve"> </v>
      </c>
      <c r="I186" s="3" t="str">
        <f ca="1">IF(детализация!J188&gt;0,OFFSET(исх.данные!$A$16,детализация!J188,4,1,1)," ")</f>
        <v xml:space="preserve"> </v>
      </c>
      <c r="J186" s="3" t="str">
        <f ca="1">IF(детализация!K188&gt;0,OFFSET(исх.данные!$A$16,детализация!K188,4,1,1)," ")</f>
        <v xml:space="preserve"> </v>
      </c>
      <c r="K186" s="25" t="str">
        <f>IF(детализация!L188&gt;0,детализация!L188," ")</f>
        <v xml:space="preserve"> </v>
      </c>
      <c r="L186" s="3" t="str">
        <f ca="1">IF(детализация!M188&gt;0,OFFSET(исх.данные!$A$16,детализация!M188,4,1,1)," ")</f>
        <v xml:space="preserve"> </v>
      </c>
      <c r="M186" s="3" t="str">
        <f ca="1">IF(детализация!N188&gt;0,OFFSET(исх.данные!$A$16,детализация!N188,4,1,1)," ")</f>
        <v xml:space="preserve"> </v>
      </c>
      <c r="N186" s="25" t="str">
        <f>IF(детализация!Q188&gt;0,детализация!Q188," ")</f>
        <v xml:space="preserve"> </v>
      </c>
      <c r="O186" s="19" t="str">
        <f>IF(детализация!O188&gt;0,детализация!O188," ")</f>
        <v xml:space="preserve"> </v>
      </c>
      <c r="P186" s="19" t="str">
        <f>детализация!AA188</f>
        <v xml:space="preserve">    </v>
      </c>
      <c r="Q186" s="3" t="str">
        <f>детализация!CF188&amp;" "&amp;детализация!CG188&amp;" "&amp;детализация!R188&amp;" "&amp;детализация!S188&amp;" "&amp;детализация!T188&amp;" "&amp;детализация!U188</f>
        <v xml:space="preserve">       </v>
      </c>
      <c r="R186" s="85">
        <f>IF(детализация!Q188&gt;0,1,0)</f>
        <v>0</v>
      </c>
    </row>
    <row r="187" spans="1:18" ht="15">
      <c r="A187" s="117">
        <f t="shared" si="2"/>
        <v>0</v>
      </c>
      <c r="B187" s="120">
        <v>186</v>
      </c>
      <c r="C187" s="18" t="str">
        <f>IF(детализация!B189&gt;0,детализация!B189," ")</f>
        <v xml:space="preserve"> </v>
      </c>
      <c r="D187" s="2" t="str">
        <f ca="1">детализация!E189</f>
        <v xml:space="preserve"> </v>
      </c>
      <c r="E187" s="2" t="str">
        <f ca="1">детализация!F189</f>
        <v xml:space="preserve">  </v>
      </c>
      <c r="F187" s="3" t="str">
        <f ca="1">детализация!G189</f>
        <v xml:space="preserve">  </v>
      </c>
      <c r="G187" s="3" t="str">
        <f>IF(детализация!H189&gt;0,"","Не задана")</f>
        <v>Не задана</v>
      </c>
      <c r="H187" s="25" t="str">
        <f>IF(детализация!I189&gt;0,детализация!I189," ")</f>
        <v xml:space="preserve"> </v>
      </c>
      <c r="I187" s="3" t="str">
        <f ca="1">IF(детализация!J189&gt;0,OFFSET(исх.данные!$A$16,детализация!J189,4,1,1)," ")</f>
        <v xml:space="preserve"> </v>
      </c>
      <c r="J187" s="3" t="str">
        <f ca="1">IF(детализация!K189&gt;0,OFFSET(исх.данные!$A$16,детализация!K189,4,1,1)," ")</f>
        <v xml:space="preserve"> </v>
      </c>
      <c r="K187" s="25" t="str">
        <f>IF(детализация!L189&gt;0,детализация!L189," ")</f>
        <v xml:space="preserve"> </v>
      </c>
      <c r="L187" s="3" t="str">
        <f ca="1">IF(детализация!M189&gt;0,OFFSET(исх.данные!$A$16,детализация!M189,4,1,1)," ")</f>
        <v xml:space="preserve"> </v>
      </c>
      <c r="M187" s="3" t="str">
        <f ca="1">IF(детализация!N189&gt;0,OFFSET(исх.данные!$A$16,детализация!N189,4,1,1)," ")</f>
        <v xml:space="preserve"> </v>
      </c>
      <c r="N187" s="25" t="str">
        <f>IF(детализация!Q189&gt;0,детализация!Q189," ")</f>
        <v xml:space="preserve"> </v>
      </c>
      <c r="O187" s="19" t="str">
        <f>IF(детализация!O189&gt;0,детализация!O189," ")</f>
        <v xml:space="preserve"> </v>
      </c>
      <c r="P187" s="19" t="str">
        <f>детализация!AA189</f>
        <v xml:space="preserve">    </v>
      </c>
      <c r="Q187" s="3" t="str">
        <f>детализация!CF189&amp;" "&amp;детализация!CG189&amp;" "&amp;детализация!R189&amp;" "&amp;детализация!S189&amp;" "&amp;детализация!T189&amp;" "&amp;детализация!U189</f>
        <v xml:space="preserve">       </v>
      </c>
      <c r="R187" s="85">
        <f>IF(детализация!Q189&gt;0,1,0)</f>
        <v>0</v>
      </c>
    </row>
    <row r="188" spans="1:18" ht="15">
      <c r="A188" s="117">
        <f t="shared" si="2"/>
        <v>0</v>
      </c>
      <c r="B188" s="120">
        <v>187</v>
      </c>
      <c r="C188" s="18" t="str">
        <f>IF(детализация!B190&gt;0,детализация!B190," ")</f>
        <v xml:space="preserve"> </v>
      </c>
      <c r="D188" s="2" t="str">
        <f ca="1">детализация!E190</f>
        <v xml:space="preserve"> </v>
      </c>
      <c r="E188" s="2" t="str">
        <f ca="1">детализация!F190</f>
        <v xml:space="preserve">  </v>
      </c>
      <c r="F188" s="3" t="str">
        <f ca="1">детализация!G190</f>
        <v xml:space="preserve">  </v>
      </c>
      <c r="G188" s="3" t="str">
        <f>IF(детализация!H190&gt;0,"","Не задана")</f>
        <v>Не задана</v>
      </c>
      <c r="H188" s="25" t="str">
        <f>IF(детализация!I190&gt;0,детализация!I190," ")</f>
        <v xml:space="preserve"> </v>
      </c>
      <c r="I188" s="3" t="str">
        <f ca="1">IF(детализация!J190&gt;0,OFFSET(исх.данные!$A$16,детализация!J190,4,1,1)," ")</f>
        <v xml:space="preserve"> </v>
      </c>
      <c r="J188" s="3" t="str">
        <f ca="1">IF(детализация!K190&gt;0,OFFSET(исх.данные!$A$16,детализация!K190,4,1,1)," ")</f>
        <v xml:space="preserve"> </v>
      </c>
      <c r="K188" s="25" t="str">
        <f>IF(детализация!L190&gt;0,детализация!L190," ")</f>
        <v xml:space="preserve"> </v>
      </c>
      <c r="L188" s="3" t="str">
        <f ca="1">IF(детализация!M190&gt;0,OFFSET(исх.данные!$A$16,детализация!M190,4,1,1)," ")</f>
        <v xml:space="preserve"> </v>
      </c>
      <c r="M188" s="3" t="str">
        <f ca="1">IF(детализация!N190&gt;0,OFFSET(исх.данные!$A$16,детализация!N190,4,1,1)," ")</f>
        <v xml:space="preserve"> </v>
      </c>
      <c r="N188" s="25" t="str">
        <f>IF(детализация!Q190&gt;0,детализация!Q190," ")</f>
        <v xml:space="preserve"> </v>
      </c>
      <c r="O188" s="19" t="str">
        <f>IF(детализация!O190&gt;0,детализация!O190," ")</f>
        <v xml:space="preserve"> </v>
      </c>
      <c r="P188" s="19" t="str">
        <f>детализация!AA190</f>
        <v xml:space="preserve">    </v>
      </c>
      <c r="Q188" s="3" t="str">
        <f>детализация!CF190&amp;" "&amp;детализация!CG190&amp;" "&amp;детализация!R190&amp;" "&amp;детализация!S190&amp;" "&amp;детализация!T190&amp;" "&amp;детализация!U190</f>
        <v xml:space="preserve">       </v>
      </c>
      <c r="R188" s="85">
        <f>IF(детализация!Q190&gt;0,1,0)</f>
        <v>0</v>
      </c>
    </row>
    <row r="189" spans="1:18" ht="15">
      <c r="A189" s="117">
        <f t="shared" si="2"/>
        <v>0</v>
      </c>
      <c r="B189" s="120">
        <v>188</v>
      </c>
      <c r="C189" s="18" t="str">
        <f>IF(детализация!B191&gt;0,детализация!B191," ")</f>
        <v xml:space="preserve"> </v>
      </c>
      <c r="D189" s="2" t="str">
        <f ca="1">детализация!E191</f>
        <v xml:space="preserve"> </v>
      </c>
      <c r="E189" s="2" t="str">
        <f ca="1">детализация!F191</f>
        <v xml:space="preserve">  </v>
      </c>
      <c r="F189" s="3" t="str">
        <f ca="1">детализация!G191</f>
        <v xml:space="preserve">  </v>
      </c>
      <c r="G189" s="3" t="str">
        <f>IF(детализация!H191&gt;0,"","Не задана")</f>
        <v>Не задана</v>
      </c>
      <c r="H189" s="25" t="str">
        <f>IF(детализация!I191&gt;0,детализация!I191," ")</f>
        <v xml:space="preserve"> </v>
      </c>
      <c r="I189" s="3" t="str">
        <f ca="1">IF(детализация!J191&gt;0,OFFSET(исх.данные!$A$16,детализация!J191,4,1,1)," ")</f>
        <v xml:space="preserve"> </v>
      </c>
      <c r="J189" s="3" t="str">
        <f ca="1">IF(детализация!K191&gt;0,OFFSET(исх.данные!$A$16,детализация!K191,4,1,1)," ")</f>
        <v xml:space="preserve"> </v>
      </c>
      <c r="K189" s="25" t="str">
        <f>IF(детализация!L191&gt;0,детализация!L191," ")</f>
        <v xml:space="preserve"> </v>
      </c>
      <c r="L189" s="3" t="str">
        <f ca="1">IF(детализация!M191&gt;0,OFFSET(исх.данные!$A$16,детализация!M191,4,1,1)," ")</f>
        <v xml:space="preserve"> </v>
      </c>
      <c r="M189" s="3" t="str">
        <f ca="1">IF(детализация!N191&gt;0,OFFSET(исх.данные!$A$16,детализация!N191,4,1,1)," ")</f>
        <v xml:space="preserve"> </v>
      </c>
      <c r="N189" s="25" t="str">
        <f>IF(детализация!Q191&gt;0,детализация!Q191," ")</f>
        <v xml:space="preserve"> </v>
      </c>
      <c r="O189" s="19" t="str">
        <f>IF(детализация!O191&gt;0,детализация!O191," ")</f>
        <v xml:space="preserve"> </v>
      </c>
      <c r="P189" s="19" t="str">
        <f>детализация!AA191</f>
        <v xml:space="preserve">    </v>
      </c>
      <c r="Q189" s="3" t="str">
        <f>детализация!CF191&amp;" "&amp;детализация!CG191&amp;" "&amp;детализация!R191&amp;" "&amp;детализация!S191&amp;" "&amp;детализация!T191&amp;" "&amp;детализация!U191</f>
        <v xml:space="preserve">       </v>
      </c>
      <c r="R189" s="85">
        <f>IF(детализация!Q191&gt;0,1,0)</f>
        <v>0</v>
      </c>
    </row>
    <row r="190" spans="1:18" ht="15">
      <c r="A190" s="117">
        <f t="shared" si="2"/>
        <v>0</v>
      </c>
      <c r="B190" s="120">
        <v>189</v>
      </c>
      <c r="C190" s="18" t="str">
        <f>IF(детализация!B192&gt;0,детализация!B192," ")</f>
        <v xml:space="preserve"> </v>
      </c>
      <c r="D190" s="2" t="str">
        <f ca="1">детализация!E192</f>
        <v xml:space="preserve"> </v>
      </c>
      <c r="E190" s="2" t="str">
        <f ca="1">детализация!F192</f>
        <v xml:space="preserve">  </v>
      </c>
      <c r="F190" s="3" t="str">
        <f ca="1">детализация!G192</f>
        <v xml:space="preserve">  </v>
      </c>
      <c r="G190" s="3" t="str">
        <f>IF(детализация!H192&gt;0,"","Не задана")</f>
        <v>Не задана</v>
      </c>
      <c r="H190" s="25" t="str">
        <f>IF(детализация!I192&gt;0,детализация!I192," ")</f>
        <v xml:space="preserve"> </v>
      </c>
      <c r="I190" s="3" t="str">
        <f ca="1">IF(детализация!J192&gt;0,OFFSET(исх.данные!$A$16,детализация!J192,4,1,1)," ")</f>
        <v xml:space="preserve"> </v>
      </c>
      <c r="J190" s="3" t="str">
        <f ca="1">IF(детализация!K192&gt;0,OFFSET(исх.данные!$A$16,детализация!K192,4,1,1)," ")</f>
        <v xml:space="preserve"> </v>
      </c>
      <c r="K190" s="25" t="str">
        <f>IF(детализация!L192&gt;0,детализация!L192," ")</f>
        <v xml:space="preserve"> </v>
      </c>
      <c r="L190" s="3" t="str">
        <f ca="1">IF(детализация!M192&gt;0,OFFSET(исх.данные!$A$16,детализация!M192,4,1,1)," ")</f>
        <v xml:space="preserve"> </v>
      </c>
      <c r="M190" s="3" t="str">
        <f ca="1">IF(детализация!N192&gt;0,OFFSET(исх.данные!$A$16,детализация!N192,4,1,1)," ")</f>
        <v xml:space="preserve"> </v>
      </c>
      <c r="N190" s="25" t="str">
        <f>IF(детализация!Q192&gt;0,детализация!Q192," ")</f>
        <v xml:space="preserve"> </v>
      </c>
      <c r="O190" s="19" t="str">
        <f>IF(детализация!O192&gt;0,детализация!O192," ")</f>
        <v xml:space="preserve"> </v>
      </c>
      <c r="P190" s="19" t="str">
        <f>детализация!AA192</f>
        <v xml:space="preserve">    </v>
      </c>
      <c r="Q190" s="3" t="str">
        <f>детализация!CF192&amp;" "&amp;детализация!CG192&amp;" "&amp;детализация!R192&amp;" "&amp;детализация!S192&amp;" "&amp;детализация!T192&amp;" "&amp;детализация!U192</f>
        <v xml:space="preserve">       </v>
      </c>
      <c r="R190" s="85">
        <f>IF(детализация!Q192&gt;0,1,0)</f>
        <v>0</v>
      </c>
    </row>
    <row r="191" spans="1:18" ht="15">
      <c r="A191" s="117">
        <f t="shared" si="2"/>
        <v>0</v>
      </c>
      <c r="B191" s="120">
        <v>190</v>
      </c>
      <c r="C191" s="18" t="str">
        <f>IF(детализация!B193&gt;0,детализация!B193," ")</f>
        <v xml:space="preserve"> </v>
      </c>
      <c r="D191" s="2" t="str">
        <f ca="1">детализация!E193</f>
        <v xml:space="preserve"> </v>
      </c>
      <c r="E191" s="2" t="str">
        <f ca="1">детализация!F193</f>
        <v xml:space="preserve">  </v>
      </c>
      <c r="F191" s="3" t="str">
        <f ca="1">детализация!G193</f>
        <v xml:space="preserve">  </v>
      </c>
      <c r="G191" s="3" t="str">
        <f>IF(детализация!H193&gt;0,"","Не задана")</f>
        <v>Не задана</v>
      </c>
      <c r="H191" s="25" t="str">
        <f>IF(детализация!I193&gt;0,детализация!I193," ")</f>
        <v xml:space="preserve"> </v>
      </c>
      <c r="I191" s="3" t="str">
        <f ca="1">IF(детализация!J193&gt;0,OFFSET(исх.данные!$A$16,детализация!J193,4,1,1)," ")</f>
        <v xml:space="preserve"> </v>
      </c>
      <c r="J191" s="3" t="str">
        <f ca="1">IF(детализация!K193&gt;0,OFFSET(исх.данные!$A$16,детализация!K193,4,1,1)," ")</f>
        <v xml:space="preserve"> </v>
      </c>
      <c r="K191" s="25" t="str">
        <f>IF(детализация!L193&gt;0,детализация!L193," ")</f>
        <v xml:space="preserve"> </v>
      </c>
      <c r="L191" s="3" t="str">
        <f ca="1">IF(детализация!M193&gt;0,OFFSET(исх.данные!$A$16,детализация!M193,4,1,1)," ")</f>
        <v xml:space="preserve"> </v>
      </c>
      <c r="M191" s="3" t="str">
        <f ca="1">IF(детализация!N193&gt;0,OFFSET(исх.данные!$A$16,детализация!N193,4,1,1)," ")</f>
        <v xml:space="preserve"> </v>
      </c>
      <c r="N191" s="25" t="str">
        <f>IF(детализация!Q193&gt;0,детализация!Q193," ")</f>
        <v xml:space="preserve"> </v>
      </c>
      <c r="O191" s="19" t="str">
        <f>IF(детализация!O193&gt;0,детализация!O193," ")</f>
        <v xml:space="preserve"> </v>
      </c>
      <c r="P191" s="19" t="str">
        <f>детализация!AA193</f>
        <v xml:space="preserve">    </v>
      </c>
      <c r="Q191" s="3" t="str">
        <f>детализация!CF193&amp;" "&amp;детализация!CG193&amp;" "&amp;детализация!R193&amp;" "&amp;детализация!S193&amp;" "&amp;детализация!T193&amp;" "&amp;детализация!U193</f>
        <v xml:space="preserve">       </v>
      </c>
      <c r="R191" s="85">
        <f>IF(детализация!Q193&gt;0,1,0)</f>
        <v>0</v>
      </c>
    </row>
    <row r="192" spans="1:18" ht="15">
      <c r="A192" s="117">
        <f t="shared" si="2"/>
        <v>0</v>
      </c>
      <c r="B192" s="120">
        <v>191</v>
      </c>
      <c r="C192" s="18" t="str">
        <f>IF(детализация!B194&gt;0,детализация!B194," ")</f>
        <v xml:space="preserve"> </v>
      </c>
      <c r="D192" s="2" t="str">
        <f ca="1">детализация!E194</f>
        <v xml:space="preserve"> </v>
      </c>
      <c r="E192" s="2" t="str">
        <f ca="1">детализация!F194</f>
        <v xml:space="preserve">  </v>
      </c>
      <c r="F192" s="3" t="str">
        <f ca="1">детализация!G194</f>
        <v xml:space="preserve">  </v>
      </c>
      <c r="G192" s="3" t="str">
        <f>IF(детализация!H194&gt;0,"","Не задана")</f>
        <v>Не задана</v>
      </c>
      <c r="H192" s="25" t="str">
        <f>IF(детализация!I194&gt;0,детализация!I194," ")</f>
        <v xml:space="preserve"> </v>
      </c>
      <c r="I192" s="3" t="str">
        <f ca="1">IF(детализация!J194&gt;0,OFFSET(исх.данные!$A$16,детализация!J194,4,1,1)," ")</f>
        <v xml:space="preserve"> </v>
      </c>
      <c r="J192" s="3" t="str">
        <f ca="1">IF(детализация!K194&gt;0,OFFSET(исх.данные!$A$16,детализация!K194,4,1,1)," ")</f>
        <v xml:space="preserve"> </v>
      </c>
      <c r="K192" s="25" t="str">
        <f>IF(детализация!L194&gt;0,детализация!L194," ")</f>
        <v xml:space="preserve"> </v>
      </c>
      <c r="L192" s="3" t="str">
        <f ca="1">IF(детализация!M194&gt;0,OFFSET(исх.данные!$A$16,детализация!M194,4,1,1)," ")</f>
        <v xml:space="preserve"> </v>
      </c>
      <c r="M192" s="3" t="str">
        <f ca="1">IF(детализация!N194&gt;0,OFFSET(исх.данные!$A$16,детализация!N194,4,1,1)," ")</f>
        <v xml:space="preserve"> </v>
      </c>
      <c r="N192" s="25" t="str">
        <f>IF(детализация!Q194&gt;0,детализация!Q194," ")</f>
        <v xml:space="preserve"> </v>
      </c>
      <c r="O192" s="19" t="str">
        <f>IF(детализация!O194&gt;0,детализация!O194," ")</f>
        <v xml:space="preserve"> </v>
      </c>
      <c r="P192" s="19" t="str">
        <f>детализация!AA194</f>
        <v xml:space="preserve">    </v>
      </c>
      <c r="Q192" s="3" t="str">
        <f>детализация!CF194&amp;" "&amp;детализация!CG194&amp;" "&amp;детализация!R194&amp;" "&amp;детализация!S194&amp;" "&amp;детализация!T194&amp;" "&amp;детализация!U194</f>
        <v xml:space="preserve">       </v>
      </c>
      <c r="R192" s="85">
        <f>IF(детализация!Q194&gt;0,1,0)</f>
        <v>0</v>
      </c>
    </row>
    <row r="193" spans="1:18" ht="15">
      <c r="A193" s="117">
        <f t="shared" si="2"/>
        <v>0</v>
      </c>
      <c r="B193" s="120">
        <v>192</v>
      </c>
      <c r="C193" s="18" t="str">
        <f>IF(детализация!B195&gt;0,детализация!B195," ")</f>
        <v xml:space="preserve"> </v>
      </c>
      <c r="D193" s="2" t="str">
        <f ca="1">детализация!E195</f>
        <v xml:space="preserve"> </v>
      </c>
      <c r="E193" s="2" t="str">
        <f ca="1">детализация!F195</f>
        <v xml:space="preserve">  </v>
      </c>
      <c r="F193" s="3" t="str">
        <f ca="1">детализация!G195</f>
        <v xml:space="preserve">  </v>
      </c>
      <c r="G193" s="3" t="str">
        <f>IF(детализация!H195&gt;0,"","Не задана")</f>
        <v>Не задана</v>
      </c>
      <c r="H193" s="25" t="str">
        <f>IF(детализация!I195&gt;0,детализация!I195," ")</f>
        <v xml:space="preserve"> </v>
      </c>
      <c r="I193" s="3" t="str">
        <f ca="1">IF(детализация!J195&gt;0,OFFSET(исх.данные!$A$16,детализация!J195,4,1,1)," ")</f>
        <v xml:space="preserve"> </v>
      </c>
      <c r="J193" s="3" t="str">
        <f ca="1">IF(детализация!K195&gt;0,OFFSET(исх.данные!$A$16,детализация!K195,4,1,1)," ")</f>
        <v xml:space="preserve"> </v>
      </c>
      <c r="K193" s="25" t="str">
        <f>IF(детализация!L195&gt;0,детализация!L195," ")</f>
        <v xml:space="preserve"> </v>
      </c>
      <c r="L193" s="3" t="str">
        <f ca="1">IF(детализация!M195&gt;0,OFFSET(исх.данные!$A$16,детализация!M195,4,1,1)," ")</f>
        <v xml:space="preserve"> </v>
      </c>
      <c r="M193" s="3" t="str">
        <f ca="1">IF(детализация!N195&gt;0,OFFSET(исх.данные!$A$16,детализация!N195,4,1,1)," ")</f>
        <v xml:space="preserve"> </v>
      </c>
      <c r="N193" s="25" t="str">
        <f>IF(детализация!Q195&gt;0,детализация!Q195," ")</f>
        <v xml:space="preserve"> </v>
      </c>
      <c r="O193" s="19" t="str">
        <f>IF(детализация!O195&gt;0,детализация!O195," ")</f>
        <v xml:space="preserve"> </v>
      </c>
      <c r="P193" s="19" t="str">
        <f>детализация!AA195</f>
        <v xml:space="preserve">    </v>
      </c>
      <c r="Q193" s="3" t="str">
        <f>детализация!CF195&amp;" "&amp;детализация!CG195&amp;" "&amp;детализация!R195&amp;" "&amp;детализация!S195&amp;" "&amp;детализация!T195&amp;" "&amp;детализация!U195</f>
        <v xml:space="preserve">       </v>
      </c>
      <c r="R193" s="85">
        <f>IF(детализация!Q195&gt;0,1,0)</f>
        <v>0</v>
      </c>
    </row>
    <row r="194" spans="1:18" ht="15">
      <c r="A194" s="117">
        <f t="shared" si="2"/>
        <v>0</v>
      </c>
      <c r="B194" s="120">
        <v>193</v>
      </c>
      <c r="C194" s="18" t="str">
        <f>IF(детализация!B196&gt;0,детализация!B196," ")</f>
        <v xml:space="preserve"> </v>
      </c>
      <c r="D194" s="2" t="str">
        <f ca="1">детализация!E196</f>
        <v xml:space="preserve"> </v>
      </c>
      <c r="E194" s="2" t="str">
        <f ca="1">детализация!F196</f>
        <v xml:space="preserve">  </v>
      </c>
      <c r="F194" s="3" t="str">
        <f ca="1">детализация!G196</f>
        <v xml:space="preserve">  </v>
      </c>
      <c r="G194" s="3" t="str">
        <f>IF(детализация!H196&gt;0,"","Не задана")</f>
        <v>Не задана</v>
      </c>
      <c r="H194" s="25" t="str">
        <f>IF(детализация!I196&gt;0,детализация!I196," ")</f>
        <v xml:space="preserve"> </v>
      </c>
      <c r="I194" s="3" t="str">
        <f ca="1">IF(детализация!J196&gt;0,OFFSET(исх.данные!$A$16,детализация!J196,4,1,1)," ")</f>
        <v xml:space="preserve"> </v>
      </c>
      <c r="J194" s="3" t="str">
        <f ca="1">IF(детализация!K196&gt;0,OFFSET(исх.данные!$A$16,детализация!K196,4,1,1)," ")</f>
        <v xml:space="preserve"> </v>
      </c>
      <c r="K194" s="25" t="str">
        <f>IF(детализация!L196&gt;0,детализация!L196," ")</f>
        <v xml:space="preserve"> </v>
      </c>
      <c r="L194" s="3" t="str">
        <f ca="1">IF(детализация!M196&gt;0,OFFSET(исх.данные!$A$16,детализация!M196,4,1,1)," ")</f>
        <v xml:space="preserve"> </v>
      </c>
      <c r="M194" s="3" t="str">
        <f ca="1">IF(детализация!N196&gt;0,OFFSET(исх.данные!$A$16,детализация!N196,4,1,1)," ")</f>
        <v xml:space="preserve"> </v>
      </c>
      <c r="N194" s="25" t="str">
        <f>IF(детализация!Q196&gt;0,детализация!Q196," ")</f>
        <v xml:space="preserve"> </v>
      </c>
      <c r="O194" s="19" t="str">
        <f>IF(детализация!O196&gt;0,детализация!O196," ")</f>
        <v xml:space="preserve"> </v>
      </c>
      <c r="P194" s="19" t="str">
        <f>детализация!AA196</f>
        <v xml:space="preserve">    </v>
      </c>
      <c r="Q194" s="3" t="str">
        <f>детализация!CF196&amp;" "&amp;детализация!CG196&amp;" "&amp;детализация!R196&amp;" "&amp;детализация!S196&amp;" "&amp;детализация!T196&amp;" "&amp;детализация!U196</f>
        <v xml:space="preserve">       </v>
      </c>
      <c r="R194" s="85">
        <f>IF(детализация!Q196&gt;0,1,0)</f>
        <v>0</v>
      </c>
    </row>
    <row r="195" spans="1:18" ht="15">
      <c r="A195" s="117">
        <f t="shared" si="2"/>
        <v>0</v>
      </c>
      <c r="B195" s="120">
        <v>194</v>
      </c>
      <c r="C195" s="18" t="str">
        <f>IF(детализация!B197&gt;0,детализация!B197," ")</f>
        <v xml:space="preserve"> </v>
      </c>
      <c r="D195" s="2" t="str">
        <f ca="1">детализация!E197</f>
        <v xml:space="preserve"> </v>
      </c>
      <c r="E195" s="2" t="str">
        <f ca="1">детализация!F197</f>
        <v xml:space="preserve">  </v>
      </c>
      <c r="F195" s="3" t="str">
        <f ca="1">детализация!G197</f>
        <v xml:space="preserve">  </v>
      </c>
      <c r="G195" s="3" t="str">
        <f>IF(детализация!H197&gt;0,"","Не задана")</f>
        <v>Не задана</v>
      </c>
      <c r="H195" s="25" t="str">
        <f>IF(детализация!I197&gt;0,детализация!I197," ")</f>
        <v xml:space="preserve"> </v>
      </c>
      <c r="I195" s="3" t="str">
        <f ca="1">IF(детализация!J197&gt;0,OFFSET(исх.данные!$A$16,детализация!J197,4,1,1)," ")</f>
        <v xml:space="preserve"> </v>
      </c>
      <c r="J195" s="3" t="str">
        <f ca="1">IF(детализация!K197&gt;0,OFFSET(исх.данные!$A$16,детализация!K197,4,1,1)," ")</f>
        <v xml:space="preserve"> </v>
      </c>
      <c r="K195" s="25" t="str">
        <f>IF(детализация!L197&gt;0,детализация!L197," ")</f>
        <v xml:space="preserve"> </v>
      </c>
      <c r="L195" s="3" t="str">
        <f ca="1">IF(детализация!M197&gt;0,OFFSET(исх.данные!$A$16,детализация!M197,4,1,1)," ")</f>
        <v xml:space="preserve"> </v>
      </c>
      <c r="M195" s="3" t="str">
        <f ca="1">IF(детализация!N197&gt;0,OFFSET(исх.данные!$A$16,детализация!N197,4,1,1)," ")</f>
        <v xml:space="preserve"> </v>
      </c>
      <c r="N195" s="25" t="str">
        <f>IF(детализация!Q197&gt;0,детализация!Q197," ")</f>
        <v xml:space="preserve"> </v>
      </c>
      <c r="O195" s="19" t="str">
        <f>IF(детализация!O197&gt;0,детализация!O197," ")</f>
        <v xml:space="preserve"> </v>
      </c>
      <c r="P195" s="19" t="str">
        <f>детализация!AA197</f>
        <v xml:space="preserve">    </v>
      </c>
      <c r="Q195" s="3" t="str">
        <f>детализация!CF197&amp;" "&amp;детализация!CG197&amp;" "&amp;детализация!R197&amp;" "&amp;детализация!S197&amp;" "&amp;детализация!T197&amp;" "&amp;детализация!U197</f>
        <v xml:space="preserve">       </v>
      </c>
      <c r="R195" s="85">
        <f>IF(детализация!Q197&gt;0,1,0)</f>
        <v>0</v>
      </c>
    </row>
    <row r="196" spans="1:18" ht="15">
      <c r="A196" s="117">
        <f t="shared" ref="A196:A234" si="3">A195</f>
        <v>0</v>
      </c>
      <c r="B196" s="120">
        <v>195</v>
      </c>
      <c r="C196" s="18" t="str">
        <f>IF(детализация!B198&gt;0,детализация!B198," ")</f>
        <v xml:space="preserve"> </v>
      </c>
      <c r="D196" s="2" t="str">
        <f ca="1">детализация!E198</f>
        <v xml:space="preserve"> </v>
      </c>
      <c r="E196" s="2" t="str">
        <f ca="1">детализация!F198</f>
        <v xml:space="preserve">  </v>
      </c>
      <c r="F196" s="3" t="str">
        <f ca="1">детализация!G198</f>
        <v xml:space="preserve">  </v>
      </c>
      <c r="G196" s="3" t="str">
        <f>IF(детализация!H198&gt;0,"","Не задана")</f>
        <v>Не задана</v>
      </c>
      <c r="H196" s="25" t="str">
        <f>IF(детализация!I198&gt;0,детализация!I198," ")</f>
        <v xml:space="preserve"> </v>
      </c>
      <c r="I196" s="3" t="str">
        <f ca="1">IF(детализация!J198&gt;0,OFFSET(исх.данные!$A$16,детализация!J198,4,1,1)," ")</f>
        <v xml:space="preserve"> </v>
      </c>
      <c r="J196" s="3" t="str">
        <f ca="1">IF(детализация!K198&gt;0,OFFSET(исх.данные!$A$16,детализация!K198,4,1,1)," ")</f>
        <v xml:space="preserve"> </v>
      </c>
      <c r="K196" s="25" t="str">
        <f>IF(детализация!L198&gt;0,детализация!L198," ")</f>
        <v xml:space="preserve"> </v>
      </c>
      <c r="L196" s="3" t="str">
        <f ca="1">IF(детализация!M198&gt;0,OFFSET(исх.данные!$A$16,детализация!M198,4,1,1)," ")</f>
        <v xml:space="preserve"> </v>
      </c>
      <c r="M196" s="3" t="str">
        <f ca="1">IF(детализация!N198&gt;0,OFFSET(исх.данные!$A$16,детализация!N198,4,1,1)," ")</f>
        <v xml:space="preserve"> </v>
      </c>
      <c r="N196" s="25" t="str">
        <f>IF(детализация!Q198&gt;0,детализация!Q198," ")</f>
        <v xml:space="preserve"> </v>
      </c>
      <c r="O196" s="19" t="str">
        <f>IF(детализация!O198&gt;0,детализация!O198," ")</f>
        <v xml:space="preserve"> </v>
      </c>
      <c r="P196" s="19" t="str">
        <f>детализация!AA198</f>
        <v xml:space="preserve">    </v>
      </c>
      <c r="Q196" s="3" t="str">
        <f>детализация!CF198&amp;" "&amp;детализация!CG198&amp;" "&amp;детализация!R198&amp;" "&amp;детализация!S198&amp;" "&amp;детализация!T198&amp;" "&amp;детализация!U198</f>
        <v xml:space="preserve">       </v>
      </c>
      <c r="R196" s="85">
        <f>IF(детализация!Q198&gt;0,1,0)</f>
        <v>0</v>
      </c>
    </row>
    <row r="197" spans="1:18" ht="15">
      <c r="A197" s="117">
        <f t="shared" si="3"/>
        <v>0</v>
      </c>
      <c r="B197" s="120">
        <v>196</v>
      </c>
      <c r="C197" s="18" t="str">
        <f>IF(детализация!B199&gt;0,детализация!B199," ")</f>
        <v xml:space="preserve"> </v>
      </c>
      <c r="D197" s="2" t="str">
        <f ca="1">детализация!E199</f>
        <v xml:space="preserve"> </v>
      </c>
      <c r="E197" s="2" t="str">
        <f ca="1">детализация!F199</f>
        <v xml:space="preserve">  </v>
      </c>
      <c r="F197" s="3" t="str">
        <f ca="1">детализация!G199</f>
        <v xml:space="preserve">  </v>
      </c>
      <c r="G197" s="3" t="str">
        <f>IF(детализация!H199&gt;0,"","Не задана")</f>
        <v>Не задана</v>
      </c>
      <c r="H197" s="25" t="str">
        <f>IF(детализация!I199&gt;0,детализация!I199," ")</f>
        <v xml:space="preserve"> </v>
      </c>
      <c r="I197" s="3" t="str">
        <f ca="1">IF(детализация!J199&gt;0,OFFSET(исх.данные!$A$16,детализация!J199,4,1,1)," ")</f>
        <v xml:space="preserve"> </v>
      </c>
      <c r="J197" s="3" t="str">
        <f ca="1">IF(детализация!K199&gt;0,OFFSET(исх.данные!$A$16,детализация!K199,4,1,1)," ")</f>
        <v xml:space="preserve"> </v>
      </c>
      <c r="K197" s="25" t="str">
        <f>IF(детализация!L199&gt;0,детализация!L199," ")</f>
        <v xml:space="preserve"> </v>
      </c>
      <c r="L197" s="3" t="str">
        <f ca="1">IF(детализация!M199&gt;0,OFFSET(исх.данные!$A$16,детализация!M199,4,1,1)," ")</f>
        <v xml:space="preserve"> </v>
      </c>
      <c r="M197" s="3" t="str">
        <f ca="1">IF(детализация!N199&gt;0,OFFSET(исх.данные!$A$16,детализация!N199,4,1,1)," ")</f>
        <v xml:space="preserve"> </v>
      </c>
      <c r="N197" s="25" t="str">
        <f>IF(детализация!Q199&gt;0,детализация!Q199," ")</f>
        <v xml:space="preserve"> </v>
      </c>
      <c r="O197" s="19" t="str">
        <f>IF(детализация!O199&gt;0,детализация!O199," ")</f>
        <v xml:space="preserve"> </v>
      </c>
      <c r="P197" s="19" t="str">
        <f>детализация!AA199</f>
        <v xml:space="preserve">    </v>
      </c>
      <c r="Q197" s="3" t="str">
        <f>детализация!CF199&amp;" "&amp;детализация!CG199&amp;" "&amp;детализация!R199&amp;" "&amp;детализация!S199&amp;" "&amp;детализация!T199&amp;" "&amp;детализация!U199</f>
        <v xml:space="preserve">       </v>
      </c>
      <c r="R197" s="85">
        <f>IF(детализация!Q199&gt;0,1,0)</f>
        <v>0</v>
      </c>
    </row>
    <row r="198" spans="1:18" ht="15">
      <c r="A198" s="117">
        <f t="shared" si="3"/>
        <v>0</v>
      </c>
      <c r="B198" s="120">
        <v>197</v>
      </c>
      <c r="C198" s="18" t="str">
        <f>IF(детализация!B200&gt;0,детализация!B200," ")</f>
        <v xml:space="preserve"> </v>
      </c>
      <c r="D198" s="2" t="str">
        <f ca="1">детализация!E200</f>
        <v xml:space="preserve"> </v>
      </c>
      <c r="E198" s="2" t="str">
        <f ca="1">детализация!F200</f>
        <v xml:space="preserve">  </v>
      </c>
      <c r="F198" s="3" t="str">
        <f ca="1">детализация!G200</f>
        <v xml:space="preserve">  </v>
      </c>
      <c r="G198" s="3" t="str">
        <f>IF(детализация!H200&gt;0,"","Не задана")</f>
        <v>Не задана</v>
      </c>
      <c r="H198" s="25" t="str">
        <f>IF(детализация!I200&gt;0,детализация!I200," ")</f>
        <v xml:space="preserve"> </v>
      </c>
      <c r="I198" s="3" t="str">
        <f ca="1">IF(детализация!J200&gt;0,OFFSET(исх.данные!$A$16,детализация!J200,4,1,1)," ")</f>
        <v xml:space="preserve"> </v>
      </c>
      <c r="J198" s="3" t="str">
        <f ca="1">IF(детализация!K200&gt;0,OFFSET(исх.данные!$A$16,детализация!K200,4,1,1)," ")</f>
        <v xml:space="preserve"> </v>
      </c>
      <c r="K198" s="25" t="str">
        <f>IF(детализация!L200&gt;0,детализация!L200," ")</f>
        <v xml:space="preserve"> </v>
      </c>
      <c r="L198" s="3" t="str">
        <f ca="1">IF(детализация!M200&gt;0,OFFSET(исх.данные!$A$16,детализация!M200,4,1,1)," ")</f>
        <v xml:space="preserve"> </v>
      </c>
      <c r="M198" s="3" t="str">
        <f ca="1">IF(детализация!N200&gt;0,OFFSET(исх.данные!$A$16,детализация!N200,4,1,1)," ")</f>
        <v xml:space="preserve"> </v>
      </c>
      <c r="N198" s="25" t="str">
        <f>IF(детализация!Q200&gt;0,детализация!Q200," ")</f>
        <v xml:space="preserve"> </v>
      </c>
      <c r="O198" s="19" t="str">
        <f>IF(детализация!O200&gt;0,детализация!O200," ")</f>
        <v xml:space="preserve"> </v>
      </c>
      <c r="P198" s="19" t="str">
        <f>детализация!AA200</f>
        <v xml:space="preserve">    </v>
      </c>
      <c r="Q198" s="3" t="str">
        <f>детализация!CF200&amp;" "&amp;детализация!CG200&amp;" "&amp;детализация!R200&amp;" "&amp;детализация!S200&amp;" "&amp;детализация!T200&amp;" "&amp;детализация!U200</f>
        <v xml:space="preserve">       </v>
      </c>
      <c r="R198" s="85">
        <f>IF(детализация!Q200&gt;0,1,0)</f>
        <v>0</v>
      </c>
    </row>
    <row r="199" spans="1:18" ht="15">
      <c r="A199" s="117">
        <f t="shared" si="3"/>
        <v>0</v>
      </c>
      <c r="B199" s="120">
        <v>198</v>
      </c>
      <c r="C199" s="18" t="str">
        <f>IF(детализация!B201&gt;0,детализация!B201," ")</f>
        <v xml:space="preserve"> </v>
      </c>
      <c r="D199" s="2" t="str">
        <f ca="1">детализация!E201</f>
        <v xml:space="preserve"> </v>
      </c>
      <c r="E199" s="2" t="str">
        <f ca="1">детализация!F201</f>
        <v xml:space="preserve">  </v>
      </c>
      <c r="F199" s="3" t="str">
        <f ca="1">детализация!G201</f>
        <v xml:space="preserve">  </v>
      </c>
      <c r="G199" s="3" t="str">
        <f>IF(детализация!H201&gt;0,"","Не задана")</f>
        <v>Не задана</v>
      </c>
      <c r="H199" s="25" t="str">
        <f>IF(детализация!I201&gt;0,детализация!I201," ")</f>
        <v xml:space="preserve"> </v>
      </c>
      <c r="I199" s="3" t="str">
        <f ca="1">IF(детализация!J201&gt;0,OFFSET(исх.данные!$A$16,детализация!J201,4,1,1)," ")</f>
        <v xml:space="preserve"> </v>
      </c>
      <c r="J199" s="3" t="str">
        <f ca="1">IF(детализация!K201&gt;0,OFFSET(исх.данные!$A$16,детализация!K201,4,1,1)," ")</f>
        <v xml:space="preserve"> </v>
      </c>
      <c r="K199" s="25" t="str">
        <f>IF(детализация!L201&gt;0,детализация!L201," ")</f>
        <v xml:space="preserve"> </v>
      </c>
      <c r="L199" s="3" t="str">
        <f ca="1">IF(детализация!M201&gt;0,OFFSET(исх.данные!$A$16,детализация!M201,4,1,1)," ")</f>
        <v xml:space="preserve"> </v>
      </c>
      <c r="M199" s="3" t="str">
        <f ca="1">IF(детализация!N201&gt;0,OFFSET(исх.данные!$A$16,детализация!N201,4,1,1)," ")</f>
        <v xml:space="preserve"> </v>
      </c>
      <c r="N199" s="25" t="str">
        <f>IF(детализация!Q201&gt;0,детализация!Q201," ")</f>
        <v xml:space="preserve"> </v>
      </c>
      <c r="O199" s="19" t="str">
        <f>IF(детализация!O201&gt;0,детализация!O201," ")</f>
        <v xml:space="preserve"> </v>
      </c>
      <c r="P199" s="19" t="str">
        <f>детализация!AA201</f>
        <v xml:space="preserve">    </v>
      </c>
      <c r="Q199" s="3" t="str">
        <f>детализация!CF201&amp;" "&amp;детализация!CG201&amp;" "&amp;детализация!R201&amp;" "&amp;детализация!S201&amp;" "&amp;детализация!T201&amp;" "&amp;детализация!U201</f>
        <v xml:space="preserve">       </v>
      </c>
      <c r="R199" s="85">
        <f>IF(детализация!Q201&gt;0,1,0)</f>
        <v>0</v>
      </c>
    </row>
    <row r="200" spans="1:18" ht="15">
      <c r="A200" s="117">
        <f t="shared" si="3"/>
        <v>0</v>
      </c>
      <c r="B200" s="120">
        <v>199</v>
      </c>
      <c r="C200" s="18" t="str">
        <f>IF(детализация!B202&gt;0,детализация!B202," ")</f>
        <v xml:space="preserve"> </v>
      </c>
      <c r="D200" s="2" t="str">
        <f ca="1">детализация!E202</f>
        <v xml:space="preserve"> </v>
      </c>
      <c r="E200" s="2" t="str">
        <f ca="1">детализация!F202</f>
        <v xml:space="preserve">  </v>
      </c>
      <c r="F200" s="3" t="str">
        <f ca="1">детализация!G202</f>
        <v xml:space="preserve">  </v>
      </c>
      <c r="G200" s="3" t="str">
        <f>IF(детализация!H202&gt;0,"","Не задана")</f>
        <v>Не задана</v>
      </c>
      <c r="H200" s="25" t="str">
        <f>IF(детализация!I202&gt;0,детализация!I202," ")</f>
        <v xml:space="preserve"> </v>
      </c>
      <c r="I200" s="3" t="str">
        <f ca="1">IF(детализация!J202&gt;0,OFFSET(исх.данные!$A$16,детализация!J202,4,1,1)," ")</f>
        <v xml:space="preserve"> </v>
      </c>
      <c r="J200" s="3" t="str">
        <f ca="1">IF(детализация!K202&gt;0,OFFSET(исх.данные!$A$16,детализация!K202,4,1,1)," ")</f>
        <v xml:space="preserve"> </v>
      </c>
      <c r="K200" s="25" t="str">
        <f>IF(детализация!L202&gt;0,детализация!L202," ")</f>
        <v xml:space="preserve"> </v>
      </c>
      <c r="L200" s="3" t="str">
        <f ca="1">IF(детализация!M202&gt;0,OFFSET(исх.данные!$A$16,детализация!M202,4,1,1)," ")</f>
        <v xml:space="preserve"> </v>
      </c>
      <c r="M200" s="3" t="str">
        <f ca="1">IF(детализация!N202&gt;0,OFFSET(исх.данные!$A$16,детализация!N202,4,1,1)," ")</f>
        <v xml:space="preserve"> </v>
      </c>
      <c r="N200" s="25" t="str">
        <f>IF(детализация!Q202&gt;0,детализация!Q202," ")</f>
        <v xml:space="preserve"> </v>
      </c>
      <c r="O200" s="19" t="str">
        <f>IF(детализация!O202&gt;0,детализация!O202," ")</f>
        <v xml:space="preserve"> </v>
      </c>
      <c r="P200" s="19" t="str">
        <f>детализация!AA202</f>
        <v xml:space="preserve">    </v>
      </c>
      <c r="Q200" s="3" t="str">
        <f>детализация!CF202&amp;" "&amp;детализация!CG202&amp;" "&amp;детализация!R202&amp;" "&amp;детализация!S202&amp;" "&amp;детализация!T202&amp;" "&amp;детализация!U202</f>
        <v xml:space="preserve">       </v>
      </c>
      <c r="R200" s="85">
        <f>IF(детализация!Q202&gt;0,1,0)</f>
        <v>0</v>
      </c>
    </row>
    <row r="201" spans="1:18" ht="15">
      <c r="A201" s="117">
        <f t="shared" si="3"/>
        <v>0</v>
      </c>
      <c r="B201" s="120">
        <v>200</v>
      </c>
      <c r="C201" s="18" t="str">
        <f>IF(детализация!B203&gt;0,детализация!B203," ")</f>
        <v xml:space="preserve"> </v>
      </c>
      <c r="D201" s="2" t="str">
        <f ca="1">детализация!E203</f>
        <v xml:space="preserve"> </v>
      </c>
      <c r="E201" s="2" t="str">
        <f ca="1">детализация!F203</f>
        <v xml:space="preserve">  </v>
      </c>
      <c r="F201" s="3" t="str">
        <f ca="1">детализация!G203</f>
        <v xml:space="preserve">  </v>
      </c>
      <c r="G201" s="3" t="str">
        <f>IF(детализация!H203&gt;0,"","Не задана")</f>
        <v>Не задана</v>
      </c>
      <c r="H201" s="25" t="str">
        <f>IF(детализация!I203&gt;0,детализация!I203," ")</f>
        <v xml:space="preserve"> </v>
      </c>
      <c r="I201" s="3" t="str">
        <f ca="1">IF(детализация!J203&gt;0,OFFSET(исх.данные!$A$16,детализация!J203,4,1,1)," ")</f>
        <v xml:space="preserve"> </v>
      </c>
      <c r="J201" s="3" t="str">
        <f ca="1">IF(детализация!K203&gt;0,OFFSET(исх.данные!$A$16,детализация!K203,4,1,1)," ")</f>
        <v xml:space="preserve"> </v>
      </c>
      <c r="K201" s="25" t="str">
        <f>IF(детализация!L203&gt;0,детализация!L203," ")</f>
        <v xml:space="preserve"> </v>
      </c>
      <c r="L201" s="3" t="str">
        <f ca="1">IF(детализация!M203&gt;0,OFFSET(исх.данные!$A$16,детализация!M203,4,1,1)," ")</f>
        <v xml:space="preserve"> </v>
      </c>
      <c r="M201" s="3" t="str">
        <f ca="1">IF(детализация!N203&gt;0,OFFSET(исх.данные!$A$16,детализация!N203,4,1,1)," ")</f>
        <v xml:space="preserve"> </v>
      </c>
      <c r="N201" s="25" t="str">
        <f>IF(детализация!Q203&gt;0,детализация!Q203," ")</f>
        <v xml:space="preserve"> </v>
      </c>
      <c r="O201" s="19" t="str">
        <f>IF(детализация!O203&gt;0,детализация!O203," ")</f>
        <v xml:space="preserve"> </v>
      </c>
      <c r="P201" s="19" t="str">
        <f>детализация!AA203</f>
        <v xml:space="preserve">    </v>
      </c>
      <c r="Q201" s="3" t="str">
        <f>детализация!CF203&amp;" "&amp;детализация!CG203&amp;" "&amp;детализация!R203&amp;" "&amp;детализация!S203&amp;" "&amp;детализация!T203&amp;" "&amp;детализация!U203</f>
        <v xml:space="preserve">       </v>
      </c>
      <c r="R201" s="85">
        <f>IF(детализация!Q203&gt;0,1,0)</f>
        <v>0</v>
      </c>
    </row>
    <row r="202" spans="1:18" ht="15">
      <c r="A202" s="117">
        <f t="shared" si="3"/>
        <v>0</v>
      </c>
      <c r="B202" s="120">
        <v>201</v>
      </c>
      <c r="C202" s="18" t="str">
        <f>IF(детализация!B204&gt;0,детализация!B204," ")</f>
        <v xml:space="preserve"> </v>
      </c>
      <c r="D202" s="2" t="str">
        <f ca="1">детализация!E204</f>
        <v xml:space="preserve"> </v>
      </c>
      <c r="E202" s="2" t="str">
        <f ca="1">детализация!F204</f>
        <v xml:space="preserve">  </v>
      </c>
      <c r="F202" s="3" t="str">
        <f ca="1">детализация!G204</f>
        <v xml:space="preserve">  </v>
      </c>
      <c r="G202" s="3" t="str">
        <f>IF(детализация!H204&gt;0,"","Не задана")</f>
        <v>Не задана</v>
      </c>
      <c r="H202" s="25" t="str">
        <f>IF(детализация!I204&gt;0,детализация!I204," ")</f>
        <v xml:space="preserve"> </v>
      </c>
      <c r="I202" s="3" t="str">
        <f ca="1">IF(детализация!J204&gt;0,OFFSET(исх.данные!$A$16,детализация!J204,4,1,1)," ")</f>
        <v xml:space="preserve"> </v>
      </c>
      <c r="J202" s="3" t="str">
        <f ca="1">IF(детализация!K204&gt;0,OFFSET(исх.данные!$A$16,детализация!K204,4,1,1)," ")</f>
        <v xml:space="preserve"> </v>
      </c>
      <c r="K202" s="25" t="str">
        <f>IF(детализация!L204&gt;0,детализация!L204," ")</f>
        <v xml:space="preserve"> </v>
      </c>
      <c r="L202" s="3" t="str">
        <f ca="1">IF(детализация!M204&gt;0,OFFSET(исх.данные!$A$16,детализация!M204,4,1,1)," ")</f>
        <v xml:space="preserve"> </v>
      </c>
      <c r="M202" s="3" t="str">
        <f ca="1">IF(детализация!N204&gt;0,OFFSET(исх.данные!$A$16,детализация!N204,4,1,1)," ")</f>
        <v xml:space="preserve"> </v>
      </c>
      <c r="N202" s="25" t="str">
        <f>IF(детализация!Q204&gt;0,детализация!Q204," ")</f>
        <v xml:space="preserve"> </v>
      </c>
      <c r="O202" s="19" t="str">
        <f>IF(детализация!O204&gt;0,детализация!O204," ")</f>
        <v xml:space="preserve"> </v>
      </c>
      <c r="P202" s="19" t="str">
        <f>детализация!AA204</f>
        <v xml:space="preserve">    </v>
      </c>
      <c r="Q202" s="3" t="str">
        <f>детализация!CF204&amp;" "&amp;детализация!CG204&amp;" "&amp;детализация!R204&amp;" "&amp;детализация!S204&amp;" "&amp;детализация!T204&amp;" "&amp;детализация!U204</f>
        <v xml:space="preserve">       </v>
      </c>
      <c r="R202" s="85">
        <f>IF(детализация!Q204&gt;0,1,0)</f>
        <v>0</v>
      </c>
    </row>
    <row r="203" spans="1:18" ht="15">
      <c r="A203" s="117">
        <f t="shared" si="3"/>
        <v>0</v>
      </c>
      <c r="B203" s="120">
        <v>202</v>
      </c>
      <c r="C203" s="18" t="str">
        <f>IF(детализация!B205&gt;0,детализация!B205," ")</f>
        <v xml:space="preserve"> </v>
      </c>
      <c r="D203" s="2" t="str">
        <f ca="1">детализация!E205</f>
        <v xml:space="preserve"> </v>
      </c>
      <c r="E203" s="2" t="str">
        <f ca="1">детализация!F205</f>
        <v xml:space="preserve">  </v>
      </c>
      <c r="F203" s="3" t="str">
        <f ca="1">детализация!G205</f>
        <v xml:space="preserve">  </v>
      </c>
      <c r="G203" s="3" t="str">
        <f>IF(детализация!H205&gt;0,"","Не задана")</f>
        <v>Не задана</v>
      </c>
      <c r="H203" s="25" t="str">
        <f>IF(детализация!I205&gt;0,детализация!I205," ")</f>
        <v xml:space="preserve"> </v>
      </c>
      <c r="I203" s="3" t="str">
        <f ca="1">IF(детализация!J205&gt;0,OFFSET(исх.данные!$A$16,детализация!J205,4,1,1)," ")</f>
        <v xml:space="preserve"> </v>
      </c>
      <c r="J203" s="3" t="str">
        <f ca="1">IF(детализация!K205&gt;0,OFFSET(исх.данные!$A$16,детализация!K205,4,1,1)," ")</f>
        <v xml:space="preserve"> </v>
      </c>
      <c r="K203" s="25" t="str">
        <f>IF(детализация!L205&gt;0,детализация!L205," ")</f>
        <v xml:space="preserve"> </v>
      </c>
      <c r="L203" s="3" t="str">
        <f ca="1">IF(детализация!M205&gt;0,OFFSET(исх.данные!$A$16,детализация!M205,4,1,1)," ")</f>
        <v xml:space="preserve"> </v>
      </c>
      <c r="M203" s="3" t="str">
        <f ca="1">IF(детализация!N205&gt;0,OFFSET(исх.данные!$A$16,детализация!N205,4,1,1)," ")</f>
        <v xml:space="preserve"> </v>
      </c>
      <c r="N203" s="25" t="str">
        <f>IF(детализация!Q205&gt;0,детализация!Q205," ")</f>
        <v xml:space="preserve"> </v>
      </c>
      <c r="O203" s="19" t="str">
        <f>IF(детализация!O205&gt;0,детализация!O205," ")</f>
        <v xml:space="preserve"> </v>
      </c>
      <c r="P203" s="19" t="str">
        <f>детализация!AA205</f>
        <v xml:space="preserve">    </v>
      </c>
      <c r="Q203" s="3" t="str">
        <f>детализация!CF205&amp;" "&amp;детализация!CG205&amp;" "&amp;детализация!R205&amp;" "&amp;детализация!S205&amp;" "&amp;детализация!T205&amp;" "&amp;детализация!U205</f>
        <v xml:space="preserve">       </v>
      </c>
      <c r="R203" s="85">
        <f>IF(детализация!Q205&gt;0,1,0)</f>
        <v>0</v>
      </c>
    </row>
    <row r="204" spans="1:18" ht="15">
      <c r="A204" s="117">
        <f t="shared" si="3"/>
        <v>0</v>
      </c>
      <c r="B204" s="120">
        <v>203</v>
      </c>
      <c r="C204" s="18" t="str">
        <f>IF(детализация!B206&gt;0,детализация!B206," ")</f>
        <v xml:space="preserve"> </v>
      </c>
      <c r="D204" s="2" t="str">
        <f ca="1">детализация!E206</f>
        <v xml:space="preserve"> </v>
      </c>
      <c r="E204" s="2" t="str">
        <f ca="1">детализация!F206</f>
        <v xml:space="preserve">  </v>
      </c>
      <c r="F204" s="3" t="str">
        <f ca="1">детализация!G206</f>
        <v xml:space="preserve">  </v>
      </c>
      <c r="G204" s="3" t="str">
        <f>IF(детализация!H206&gt;0,"","Не задана")</f>
        <v>Не задана</v>
      </c>
      <c r="H204" s="25" t="str">
        <f>IF(детализация!I206&gt;0,детализация!I206," ")</f>
        <v xml:space="preserve"> </v>
      </c>
      <c r="I204" s="3" t="str">
        <f ca="1">IF(детализация!J206&gt;0,OFFSET(исх.данные!$A$16,детализация!J206,4,1,1)," ")</f>
        <v xml:space="preserve"> </v>
      </c>
      <c r="J204" s="3" t="str">
        <f ca="1">IF(детализация!K206&gt;0,OFFSET(исх.данные!$A$16,детализация!K206,4,1,1)," ")</f>
        <v xml:space="preserve"> </v>
      </c>
      <c r="K204" s="25" t="str">
        <f>IF(детализация!L206&gt;0,детализация!L206," ")</f>
        <v xml:space="preserve"> </v>
      </c>
      <c r="L204" s="3" t="str">
        <f ca="1">IF(детализация!M206&gt;0,OFFSET(исх.данные!$A$16,детализация!M206,4,1,1)," ")</f>
        <v xml:space="preserve"> </v>
      </c>
      <c r="M204" s="3" t="str">
        <f ca="1">IF(детализация!N206&gt;0,OFFSET(исх.данные!$A$16,детализация!N206,4,1,1)," ")</f>
        <v xml:space="preserve"> </v>
      </c>
      <c r="N204" s="25" t="str">
        <f>IF(детализация!Q206&gt;0,детализация!Q206," ")</f>
        <v xml:space="preserve"> </v>
      </c>
      <c r="O204" s="19" t="str">
        <f>IF(детализация!O206&gt;0,детализация!O206," ")</f>
        <v xml:space="preserve"> </v>
      </c>
      <c r="P204" s="19" t="str">
        <f>детализация!AA206</f>
        <v xml:space="preserve">    </v>
      </c>
      <c r="Q204" s="3" t="str">
        <f>детализация!CF206&amp;" "&amp;детализация!CG206&amp;" "&amp;детализация!R206&amp;" "&amp;детализация!S206&amp;" "&amp;детализация!T206&amp;" "&amp;детализация!U206</f>
        <v xml:space="preserve">       </v>
      </c>
      <c r="R204" s="85">
        <f>IF(детализация!Q206&gt;0,1,0)</f>
        <v>0</v>
      </c>
    </row>
    <row r="205" spans="1:18" ht="15">
      <c r="A205" s="117">
        <f t="shared" si="3"/>
        <v>0</v>
      </c>
      <c r="B205" s="120">
        <v>204</v>
      </c>
      <c r="C205" s="18" t="str">
        <f>IF(детализация!B207&gt;0,детализация!B207," ")</f>
        <v xml:space="preserve"> </v>
      </c>
      <c r="D205" s="2" t="str">
        <f ca="1">детализация!E207</f>
        <v xml:space="preserve"> </v>
      </c>
      <c r="E205" s="2" t="str">
        <f ca="1">детализация!F207</f>
        <v xml:space="preserve">  </v>
      </c>
      <c r="F205" s="3" t="str">
        <f ca="1">детализация!G207</f>
        <v xml:space="preserve">  </v>
      </c>
      <c r="G205" s="3" t="str">
        <f>IF(детализация!H207&gt;0,"","Не задана")</f>
        <v>Не задана</v>
      </c>
      <c r="H205" s="25" t="str">
        <f>IF(детализация!I207&gt;0,детализация!I207," ")</f>
        <v xml:space="preserve"> </v>
      </c>
      <c r="I205" s="3" t="str">
        <f ca="1">IF(детализация!J207&gt;0,OFFSET(исх.данные!$A$16,детализация!J207,4,1,1)," ")</f>
        <v xml:space="preserve"> </v>
      </c>
      <c r="J205" s="3" t="str">
        <f ca="1">IF(детализация!K207&gt;0,OFFSET(исх.данные!$A$16,детализация!K207,4,1,1)," ")</f>
        <v xml:space="preserve"> </v>
      </c>
      <c r="K205" s="25" t="str">
        <f>IF(детализация!L207&gt;0,детализация!L207," ")</f>
        <v xml:space="preserve"> </v>
      </c>
      <c r="L205" s="3" t="str">
        <f ca="1">IF(детализация!M207&gt;0,OFFSET(исх.данные!$A$16,детализация!M207,4,1,1)," ")</f>
        <v xml:space="preserve"> </v>
      </c>
      <c r="M205" s="3" t="str">
        <f ca="1">IF(детализация!N207&gt;0,OFFSET(исх.данные!$A$16,детализация!N207,4,1,1)," ")</f>
        <v xml:space="preserve"> </v>
      </c>
      <c r="N205" s="25" t="str">
        <f>IF(детализация!Q207&gt;0,детализация!Q207," ")</f>
        <v xml:space="preserve"> </v>
      </c>
      <c r="O205" s="19" t="str">
        <f>IF(детализация!O207&gt;0,детализация!O207," ")</f>
        <v xml:space="preserve"> </v>
      </c>
      <c r="P205" s="19" t="str">
        <f>детализация!AA207</f>
        <v xml:space="preserve">    </v>
      </c>
      <c r="Q205" s="3" t="str">
        <f>детализация!CF207&amp;" "&amp;детализация!CG207&amp;" "&amp;детализация!R207&amp;" "&amp;детализация!S207&amp;" "&amp;детализация!T207&amp;" "&amp;детализация!U207</f>
        <v xml:space="preserve">       </v>
      </c>
      <c r="R205" s="85">
        <f>IF(детализация!Q207&gt;0,1,0)</f>
        <v>0</v>
      </c>
    </row>
    <row r="206" spans="1:18" ht="15">
      <c r="A206" s="117">
        <f t="shared" si="3"/>
        <v>0</v>
      </c>
      <c r="B206" s="120">
        <v>205</v>
      </c>
      <c r="C206" s="18" t="str">
        <f>IF(детализация!B208&gt;0,детализация!B208," ")</f>
        <v xml:space="preserve"> </v>
      </c>
      <c r="D206" s="2" t="str">
        <f ca="1">детализация!E208</f>
        <v xml:space="preserve"> </v>
      </c>
      <c r="E206" s="2" t="str">
        <f ca="1">детализация!F208</f>
        <v xml:space="preserve">  </v>
      </c>
      <c r="F206" s="3" t="str">
        <f ca="1">детализация!G208</f>
        <v xml:space="preserve">  </v>
      </c>
      <c r="G206" s="3" t="str">
        <f>IF(детализация!H208&gt;0,"","Не задана")</f>
        <v>Не задана</v>
      </c>
      <c r="H206" s="25" t="str">
        <f>IF(детализация!I208&gt;0,детализация!I208," ")</f>
        <v xml:space="preserve"> </v>
      </c>
      <c r="I206" s="3" t="str">
        <f ca="1">IF(детализация!J208&gt;0,OFFSET(исх.данные!$A$16,детализация!J208,4,1,1)," ")</f>
        <v xml:space="preserve"> </v>
      </c>
      <c r="J206" s="3" t="str">
        <f ca="1">IF(детализация!K208&gt;0,OFFSET(исх.данные!$A$16,детализация!K208,4,1,1)," ")</f>
        <v xml:space="preserve"> </v>
      </c>
      <c r="K206" s="25" t="str">
        <f>IF(детализация!L208&gt;0,детализация!L208," ")</f>
        <v xml:space="preserve"> </v>
      </c>
      <c r="L206" s="3" t="str">
        <f ca="1">IF(детализация!M208&gt;0,OFFSET(исх.данные!$A$16,детализация!M208,4,1,1)," ")</f>
        <v xml:space="preserve"> </v>
      </c>
      <c r="M206" s="3" t="str">
        <f ca="1">IF(детализация!N208&gt;0,OFFSET(исх.данные!$A$16,детализация!N208,4,1,1)," ")</f>
        <v xml:space="preserve"> </v>
      </c>
      <c r="N206" s="25" t="str">
        <f>IF(детализация!Q208&gt;0,детализация!Q208," ")</f>
        <v xml:space="preserve"> </v>
      </c>
      <c r="O206" s="19" t="str">
        <f>IF(детализация!O208&gt;0,детализация!O208," ")</f>
        <v xml:space="preserve"> </v>
      </c>
      <c r="P206" s="19" t="str">
        <f>детализация!AA208</f>
        <v xml:space="preserve">    </v>
      </c>
      <c r="Q206" s="3" t="str">
        <f>детализация!CF208&amp;" "&amp;детализация!CG208&amp;" "&amp;детализация!R208&amp;" "&amp;детализация!S208&amp;" "&amp;детализация!T208&amp;" "&amp;детализация!U208</f>
        <v xml:space="preserve">       </v>
      </c>
      <c r="R206" s="85">
        <f>IF(детализация!Q208&gt;0,1,0)</f>
        <v>0</v>
      </c>
    </row>
    <row r="207" spans="1:18" ht="15">
      <c r="A207" s="117">
        <f t="shared" si="3"/>
        <v>0</v>
      </c>
      <c r="B207" s="120">
        <v>206</v>
      </c>
      <c r="C207" s="18" t="str">
        <f>IF(детализация!B209&gt;0,детализация!B209," ")</f>
        <v xml:space="preserve"> </v>
      </c>
      <c r="D207" s="2" t="str">
        <f ca="1">детализация!E209</f>
        <v xml:space="preserve"> </v>
      </c>
      <c r="E207" s="2" t="str">
        <f ca="1">детализация!F209</f>
        <v xml:space="preserve">  </v>
      </c>
      <c r="F207" s="3" t="str">
        <f ca="1">детализация!G209</f>
        <v xml:space="preserve">  </v>
      </c>
      <c r="G207" s="3" t="str">
        <f>IF(детализация!H209&gt;0,"","Не задана")</f>
        <v>Не задана</v>
      </c>
      <c r="H207" s="25" t="str">
        <f>IF(детализация!I209&gt;0,детализация!I209," ")</f>
        <v xml:space="preserve"> </v>
      </c>
      <c r="I207" s="3" t="str">
        <f ca="1">IF(детализация!J209&gt;0,OFFSET(исх.данные!$A$16,детализация!J209,4,1,1)," ")</f>
        <v xml:space="preserve"> </v>
      </c>
      <c r="J207" s="3" t="str">
        <f ca="1">IF(детализация!K209&gt;0,OFFSET(исх.данные!$A$16,детализация!K209,4,1,1)," ")</f>
        <v xml:space="preserve"> </v>
      </c>
      <c r="K207" s="25" t="str">
        <f>IF(детализация!L209&gt;0,детализация!L209," ")</f>
        <v xml:space="preserve"> </v>
      </c>
      <c r="L207" s="3" t="str">
        <f ca="1">IF(детализация!M209&gt;0,OFFSET(исх.данные!$A$16,детализация!M209,4,1,1)," ")</f>
        <v xml:space="preserve"> </v>
      </c>
      <c r="M207" s="3" t="str">
        <f ca="1">IF(детализация!N209&gt;0,OFFSET(исх.данные!$A$16,детализация!N209,4,1,1)," ")</f>
        <v xml:space="preserve"> </v>
      </c>
      <c r="N207" s="25" t="str">
        <f>IF(детализация!Q209&gt;0,детализация!Q209," ")</f>
        <v xml:space="preserve"> </v>
      </c>
      <c r="O207" s="19" t="str">
        <f>IF(детализация!O209&gt;0,детализация!O209," ")</f>
        <v xml:space="preserve"> </v>
      </c>
      <c r="P207" s="19" t="str">
        <f>детализация!AA209</f>
        <v xml:space="preserve">    </v>
      </c>
      <c r="Q207" s="3" t="str">
        <f>детализация!CF209&amp;" "&amp;детализация!CG209&amp;" "&amp;детализация!R209&amp;" "&amp;детализация!S209&amp;" "&amp;детализация!T209&amp;" "&amp;детализация!U209</f>
        <v xml:space="preserve">       </v>
      </c>
      <c r="R207" s="85">
        <f>IF(детализация!Q209&gt;0,1,0)</f>
        <v>0</v>
      </c>
    </row>
    <row r="208" spans="1:18" ht="15">
      <c r="A208" s="117">
        <f t="shared" si="3"/>
        <v>0</v>
      </c>
      <c r="B208" s="120">
        <v>207</v>
      </c>
      <c r="C208" s="18" t="str">
        <f>IF(детализация!B210&gt;0,детализация!B210," ")</f>
        <v xml:space="preserve"> </v>
      </c>
      <c r="D208" s="2" t="str">
        <f ca="1">детализация!E210</f>
        <v xml:space="preserve"> </v>
      </c>
      <c r="E208" s="2" t="str">
        <f ca="1">детализация!F210</f>
        <v xml:space="preserve">  </v>
      </c>
      <c r="F208" s="3" t="str">
        <f ca="1">детализация!G210</f>
        <v xml:space="preserve">  </v>
      </c>
      <c r="G208" s="3" t="str">
        <f>IF(детализация!H210&gt;0,"","Не задана")</f>
        <v>Не задана</v>
      </c>
      <c r="H208" s="25" t="str">
        <f>IF(детализация!I210&gt;0,детализация!I210," ")</f>
        <v xml:space="preserve"> </v>
      </c>
      <c r="I208" s="3" t="str">
        <f ca="1">IF(детализация!J210&gt;0,OFFSET(исх.данные!$A$16,детализация!J210,4,1,1)," ")</f>
        <v xml:space="preserve"> </v>
      </c>
      <c r="J208" s="3" t="str">
        <f ca="1">IF(детализация!K210&gt;0,OFFSET(исх.данные!$A$16,детализация!K210,4,1,1)," ")</f>
        <v xml:space="preserve"> </v>
      </c>
      <c r="K208" s="25" t="str">
        <f>IF(детализация!L210&gt;0,детализация!L210," ")</f>
        <v xml:space="preserve"> </v>
      </c>
      <c r="L208" s="3" t="str">
        <f ca="1">IF(детализация!M210&gt;0,OFFSET(исх.данные!$A$16,детализация!M210,4,1,1)," ")</f>
        <v xml:space="preserve"> </v>
      </c>
      <c r="M208" s="3" t="str">
        <f ca="1">IF(детализация!N210&gt;0,OFFSET(исх.данные!$A$16,детализация!N210,4,1,1)," ")</f>
        <v xml:space="preserve"> </v>
      </c>
      <c r="N208" s="25" t="str">
        <f>IF(детализация!Q210&gt;0,детализация!Q210," ")</f>
        <v xml:space="preserve"> </v>
      </c>
      <c r="O208" s="19" t="str">
        <f>IF(детализация!O210&gt;0,детализация!O210," ")</f>
        <v xml:space="preserve"> </v>
      </c>
      <c r="P208" s="19" t="str">
        <f>детализация!AA210</f>
        <v xml:space="preserve">    </v>
      </c>
      <c r="Q208" s="3" t="str">
        <f>детализация!CF210&amp;" "&amp;детализация!CG210&amp;" "&amp;детализация!R210&amp;" "&amp;детализация!S210&amp;" "&amp;детализация!T210&amp;" "&amp;детализация!U210</f>
        <v xml:space="preserve">       </v>
      </c>
      <c r="R208" s="85">
        <f>IF(детализация!Q210&gt;0,1,0)</f>
        <v>0</v>
      </c>
    </row>
    <row r="209" spans="1:18" ht="15">
      <c r="A209" s="117">
        <f t="shared" si="3"/>
        <v>0</v>
      </c>
      <c r="B209" s="120">
        <v>208</v>
      </c>
      <c r="C209" s="18" t="str">
        <f>IF(детализация!B211&gt;0,детализация!B211," ")</f>
        <v xml:space="preserve"> </v>
      </c>
      <c r="D209" s="2" t="str">
        <f ca="1">детализация!E211</f>
        <v xml:space="preserve"> </v>
      </c>
      <c r="E209" s="2" t="str">
        <f ca="1">детализация!F211</f>
        <v xml:space="preserve">  </v>
      </c>
      <c r="F209" s="3" t="str">
        <f ca="1">детализация!G211</f>
        <v xml:space="preserve">  </v>
      </c>
      <c r="G209" s="3" t="str">
        <f>IF(детализация!H211&gt;0,"","Не задана")</f>
        <v>Не задана</v>
      </c>
      <c r="H209" s="25" t="str">
        <f>IF(детализация!I211&gt;0,детализация!I211," ")</f>
        <v xml:space="preserve"> </v>
      </c>
      <c r="I209" s="3" t="str">
        <f ca="1">IF(детализация!J211&gt;0,OFFSET(исх.данные!$A$16,детализация!J211,4,1,1)," ")</f>
        <v xml:space="preserve"> </v>
      </c>
      <c r="J209" s="3" t="str">
        <f ca="1">IF(детализация!K211&gt;0,OFFSET(исх.данные!$A$16,детализация!K211,4,1,1)," ")</f>
        <v xml:space="preserve"> </v>
      </c>
      <c r="K209" s="25" t="str">
        <f>IF(детализация!L211&gt;0,детализация!L211," ")</f>
        <v xml:space="preserve"> </v>
      </c>
      <c r="L209" s="3" t="str">
        <f ca="1">IF(детализация!M211&gt;0,OFFSET(исх.данные!$A$16,детализация!M211,4,1,1)," ")</f>
        <v xml:space="preserve"> </v>
      </c>
      <c r="M209" s="3" t="str">
        <f ca="1">IF(детализация!N211&gt;0,OFFSET(исх.данные!$A$16,детализация!N211,4,1,1)," ")</f>
        <v xml:space="preserve"> </v>
      </c>
      <c r="N209" s="25" t="str">
        <f>IF(детализация!Q211&gt;0,детализация!Q211," ")</f>
        <v xml:space="preserve"> </v>
      </c>
      <c r="O209" s="19" t="str">
        <f>IF(детализация!O211&gt;0,детализация!O211," ")</f>
        <v xml:space="preserve"> </v>
      </c>
      <c r="P209" s="19" t="str">
        <f>детализация!AA211</f>
        <v xml:space="preserve">    </v>
      </c>
      <c r="Q209" s="3" t="str">
        <f>детализация!CF211&amp;" "&amp;детализация!CG211&amp;" "&amp;детализация!R211&amp;" "&amp;детализация!S211&amp;" "&amp;детализация!T211&amp;" "&amp;детализация!U211</f>
        <v xml:space="preserve">       </v>
      </c>
      <c r="R209" s="85">
        <f>IF(детализация!Q211&gt;0,1,0)</f>
        <v>0</v>
      </c>
    </row>
    <row r="210" spans="1:18" ht="15">
      <c r="A210" s="117">
        <f t="shared" si="3"/>
        <v>0</v>
      </c>
      <c r="B210" s="120">
        <v>209</v>
      </c>
      <c r="C210" s="18" t="str">
        <f>IF(детализация!B212&gt;0,детализация!B212," ")</f>
        <v xml:space="preserve"> </v>
      </c>
      <c r="D210" s="2" t="str">
        <f ca="1">детализация!E212</f>
        <v xml:space="preserve"> </v>
      </c>
      <c r="E210" s="2" t="str">
        <f ca="1">детализация!F212</f>
        <v xml:space="preserve">  </v>
      </c>
      <c r="F210" s="3" t="str">
        <f ca="1">детализация!G212</f>
        <v xml:space="preserve">  </v>
      </c>
      <c r="G210" s="3" t="str">
        <f>IF(детализация!H212&gt;0,"","Не задана")</f>
        <v>Не задана</v>
      </c>
      <c r="H210" s="25" t="str">
        <f>IF(детализация!I212&gt;0,детализация!I212," ")</f>
        <v xml:space="preserve"> </v>
      </c>
      <c r="I210" s="3" t="str">
        <f ca="1">IF(детализация!J212&gt;0,OFFSET(исх.данные!$A$16,детализация!J212,4,1,1)," ")</f>
        <v xml:space="preserve"> </v>
      </c>
      <c r="J210" s="3" t="str">
        <f ca="1">IF(детализация!K212&gt;0,OFFSET(исх.данные!$A$16,детализация!K212,4,1,1)," ")</f>
        <v xml:space="preserve"> </v>
      </c>
      <c r="K210" s="25" t="str">
        <f>IF(детализация!L212&gt;0,детализация!L212," ")</f>
        <v xml:space="preserve"> </v>
      </c>
      <c r="L210" s="3" t="str">
        <f ca="1">IF(детализация!M212&gt;0,OFFSET(исх.данные!$A$16,детализация!M212,4,1,1)," ")</f>
        <v xml:space="preserve"> </v>
      </c>
      <c r="M210" s="3" t="str">
        <f ca="1">IF(детализация!N212&gt;0,OFFSET(исх.данные!$A$16,детализация!N212,4,1,1)," ")</f>
        <v xml:space="preserve"> </v>
      </c>
      <c r="N210" s="25" t="str">
        <f>IF(детализация!Q212&gt;0,детализация!Q212," ")</f>
        <v xml:space="preserve"> </v>
      </c>
      <c r="O210" s="19" t="str">
        <f>IF(детализация!O212&gt;0,детализация!O212," ")</f>
        <v xml:space="preserve"> </v>
      </c>
      <c r="P210" s="19" t="str">
        <f>детализация!AA212</f>
        <v xml:space="preserve">    </v>
      </c>
      <c r="Q210" s="3" t="str">
        <f>детализация!CF212&amp;" "&amp;детализация!CG212&amp;" "&amp;детализация!R212&amp;" "&amp;детализация!S212&amp;" "&amp;детализация!T212&amp;" "&amp;детализация!U212</f>
        <v xml:space="preserve">       </v>
      </c>
      <c r="R210" s="85">
        <f>IF(детализация!Q212&gt;0,1,0)</f>
        <v>0</v>
      </c>
    </row>
    <row r="211" spans="1:18" ht="15">
      <c r="A211" s="117">
        <f t="shared" si="3"/>
        <v>0</v>
      </c>
      <c r="B211" s="120">
        <v>210</v>
      </c>
      <c r="C211" s="18" t="str">
        <f>IF(детализация!B213&gt;0,детализация!B213," ")</f>
        <v xml:space="preserve"> </v>
      </c>
      <c r="D211" s="2" t="str">
        <f ca="1">детализация!E213</f>
        <v xml:space="preserve"> </v>
      </c>
      <c r="E211" s="2" t="str">
        <f ca="1">детализация!F213</f>
        <v xml:space="preserve">  </v>
      </c>
      <c r="F211" s="3" t="str">
        <f ca="1">детализация!G213</f>
        <v xml:space="preserve">  </v>
      </c>
      <c r="G211" s="3" t="str">
        <f>IF(детализация!H213&gt;0,"","Не задана")</f>
        <v>Не задана</v>
      </c>
      <c r="H211" s="25" t="str">
        <f>IF(детализация!I213&gt;0,детализация!I213," ")</f>
        <v xml:space="preserve"> </v>
      </c>
      <c r="I211" s="3" t="str">
        <f ca="1">IF(детализация!J213&gt;0,OFFSET(исх.данные!$A$16,детализация!J213,4,1,1)," ")</f>
        <v xml:space="preserve"> </v>
      </c>
      <c r="J211" s="3" t="str">
        <f ca="1">IF(детализация!K213&gt;0,OFFSET(исх.данные!$A$16,детализация!K213,4,1,1)," ")</f>
        <v xml:space="preserve"> </v>
      </c>
      <c r="K211" s="25" t="str">
        <f>IF(детализация!L213&gt;0,детализация!L213," ")</f>
        <v xml:space="preserve"> </v>
      </c>
      <c r="L211" s="3" t="str">
        <f ca="1">IF(детализация!M213&gt;0,OFFSET(исх.данные!$A$16,детализация!M213,4,1,1)," ")</f>
        <v xml:space="preserve"> </v>
      </c>
      <c r="M211" s="3" t="str">
        <f ca="1">IF(детализация!N213&gt;0,OFFSET(исх.данные!$A$16,детализация!N213,4,1,1)," ")</f>
        <v xml:space="preserve"> </v>
      </c>
      <c r="N211" s="25" t="str">
        <f>IF(детализация!Q213&gt;0,детализация!Q213," ")</f>
        <v xml:space="preserve"> </v>
      </c>
      <c r="O211" s="19" t="str">
        <f>IF(детализация!O213&gt;0,детализация!O213," ")</f>
        <v xml:space="preserve"> </v>
      </c>
      <c r="P211" s="19" t="str">
        <f>детализация!AA213</f>
        <v xml:space="preserve">    </v>
      </c>
      <c r="Q211" s="3" t="str">
        <f>детализация!CF213&amp;" "&amp;детализация!CG213&amp;" "&amp;детализация!R213&amp;" "&amp;детализация!S213&amp;" "&amp;детализация!T213&amp;" "&amp;детализация!U213</f>
        <v xml:space="preserve">       </v>
      </c>
      <c r="R211" s="85">
        <f>IF(детализация!Q213&gt;0,1,0)</f>
        <v>0</v>
      </c>
    </row>
    <row r="212" spans="1:18" ht="15">
      <c r="A212" s="117">
        <f t="shared" si="3"/>
        <v>0</v>
      </c>
      <c r="B212" s="120">
        <v>211</v>
      </c>
      <c r="C212" s="18" t="str">
        <f>IF(детализация!B214&gt;0,детализация!B214," ")</f>
        <v xml:space="preserve"> </v>
      </c>
      <c r="D212" s="2" t="str">
        <f ca="1">детализация!E214</f>
        <v xml:space="preserve"> </v>
      </c>
      <c r="E212" s="2" t="str">
        <f ca="1">детализация!F214</f>
        <v xml:space="preserve">  </v>
      </c>
      <c r="F212" s="3" t="str">
        <f ca="1">детализация!G214</f>
        <v xml:space="preserve">  </v>
      </c>
      <c r="G212" s="3" t="str">
        <f>IF(детализация!H214&gt;0,"","Не задана")</f>
        <v>Не задана</v>
      </c>
      <c r="H212" s="25" t="str">
        <f>IF(детализация!I214&gt;0,детализация!I214," ")</f>
        <v xml:space="preserve"> </v>
      </c>
      <c r="I212" s="3" t="str">
        <f ca="1">IF(детализация!J214&gt;0,OFFSET(исх.данные!$A$16,детализация!J214,4,1,1)," ")</f>
        <v xml:space="preserve"> </v>
      </c>
      <c r="J212" s="3" t="str">
        <f ca="1">IF(детализация!K214&gt;0,OFFSET(исх.данные!$A$16,детализация!K214,4,1,1)," ")</f>
        <v xml:space="preserve"> </v>
      </c>
      <c r="K212" s="25" t="str">
        <f>IF(детализация!L214&gt;0,детализация!L214," ")</f>
        <v xml:space="preserve"> </v>
      </c>
      <c r="L212" s="3" t="str">
        <f ca="1">IF(детализация!M214&gt;0,OFFSET(исх.данные!$A$16,детализация!M214,4,1,1)," ")</f>
        <v xml:space="preserve"> </v>
      </c>
      <c r="M212" s="3" t="str">
        <f ca="1">IF(детализация!N214&gt;0,OFFSET(исх.данные!$A$16,детализация!N214,4,1,1)," ")</f>
        <v xml:space="preserve"> </v>
      </c>
      <c r="N212" s="25" t="str">
        <f>IF(детализация!Q214&gt;0,детализация!Q214," ")</f>
        <v xml:space="preserve"> </v>
      </c>
      <c r="O212" s="19" t="str">
        <f>IF(детализация!O214&gt;0,детализация!O214," ")</f>
        <v xml:space="preserve"> </v>
      </c>
      <c r="P212" s="19" t="str">
        <f>детализация!AA214</f>
        <v xml:space="preserve">    </v>
      </c>
      <c r="Q212" s="3" t="str">
        <f>детализация!CF214&amp;" "&amp;детализация!CG214&amp;" "&amp;детализация!R214&amp;" "&amp;детализация!S214&amp;" "&amp;детализация!T214&amp;" "&amp;детализация!U214</f>
        <v xml:space="preserve">       </v>
      </c>
      <c r="R212" s="85">
        <f>IF(детализация!Q214&gt;0,1,0)</f>
        <v>0</v>
      </c>
    </row>
    <row r="213" spans="1:18" ht="15">
      <c r="A213" s="117">
        <f t="shared" si="3"/>
        <v>0</v>
      </c>
      <c r="B213" s="120">
        <v>212</v>
      </c>
      <c r="C213" s="18" t="str">
        <f>IF(детализация!B215&gt;0,детализация!B215," ")</f>
        <v xml:space="preserve"> </v>
      </c>
      <c r="D213" s="2" t="str">
        <f ca="1">детализация!E215</f>
        <v xml:space="preserve"> </v>
      </c>
      <c r="E213" s="2" t="str">
        <f ca="1">детализация!F215</f>
        <v xml:space="preserve">  </v>
      </c>
      <c r="F213" s="3" t="str">
        <f ca="1">детализация!G215</f>
        <v xml:space="preserve">  </v>
      </c>
      <c r="G213" s="3" t="str">
        <f>IF(детализация!H215&gt;0,"","Не задана")</f>
        <v>Не задана</v>
      </c>
      <c r="H213" s="25" t="str">
        <f>IF(детализация!I215&gt;0,детализация!I215," ")</f>
        <v xml:space="preserve"> </v>
      </c>
      <c r="I213" s="3" t="str">
        <f ca="1">IF(детализация!J215&gt;0,OFFSET(исх.данные!$A$16,детализация!J215,4,1,1)," ")</f>
        <v xml:space="preserve"> </v>
      </c>
      <c r="J213" s="3" t="str">
        <f ca="1">IF(детализация!K215&gt;0,OFFSET(исх.данные!$A$16,детализация!K215,4,1,1)," ")</f>
        <v xml:space="preserve"> </v>
      </c>
      <c r="K213" s="25" t="str">
        <f>IF(детализация!L215&gt;0,детализация!L215," ")</f>
        <v xml:space="preserve"> </v>
      </c>
      <c r="L213" s="3" t="str">
        <f ca="1">IF(детализация!M215&gt;0,OFFSET(исх.данные!$A$16,детализация!M215,4,1,1)," ")</f>
        <v xml:space="preserve"> </v>
      </c>
      <c r="M213" s="3" t="str">
        <f ca="1">IF(детализация!N215&gt;0,OFFSET(исх.данные!$A$16,детализация!N215,4,1,1)," ")</f>
        <v xml:space="preserve"> </v>
      </c>
      <c r="N213" s="25" t="str">
        <f>IF(детализация!Q215&gt;0,детализация!Q215," ")</f>
        <v xml:space="preserve"> </v>
      </c>
      <c r="O213" s="19" t="str">
        <f>IF(детализация!O215&gt;0,детализация!O215," ")</f>
        <v xml:space="preserve"> </v>
      </c>
      <c r="P213" s="19" t="str">
        <f>детализация!AA215</f>
        <v xml:space="preserve">    </v>
      </c>
      <c r="Q213" s="3" t="str">
        <f>детализация!CF215&amp;" "&amp;детализация!CG215&amp;" "&amp;детализация!R215&amp;" "&amp;детализация!S215&amp;" "&amp;детализация!T215&amp;" "&amp;детализация!U215</f>
        <v xml:space="preserve">       </v>
      </c>
      <c r="R213" s="85">
        <f>IF(детализация!Q215&gt;0,1,0)</f>
        <v>0</v>
      </c>
    </row>
    <row r="214" spans="1:18" ht="15">
      <c r="A214" s="117">
        <f t="shared" si="3"/>
        <v>0</v>
      </c>
      <c r="B214" s="120">
        <v>213</v>
      </c>
      <c r="C214" s="18" t="str">
        <f>IF(детализация!B216&gt;0,детализация!B216," ")</f>
        <v xml:space="preserve"> </v>
      </c>
      <c r="D214" s="2" t="str">
        <f ca="1">детализация!E216</f>
        <v xml:space="preserve"> </v>
      </c>
      <c r="E214" s="2" t="str">
        <f ca="1">детализация!F216</f>
        <v xml:space="preserve">  </v>
      </c>
      <c r="F214" s="3" t="str">
        <f ca="1">детализация!G216</f>
        <v xml:space="preserve">  </v>
      </c>
      <c r="G214" s="3" t="str">
        <f>IF(детализация!H216&gt;0,"","Не задана")</f>
        <v>Не задана</v>
      </c>
      <c r="H214" s="25" t="str">
        <f>IF(детализация!I216&gt;0,детализация!I216," ")</f>
        <v xml:space="preserve"> </v>
      </c>
      <c r="I214" s="3" t="str">
        <f ca="1">IF(детализация!J216&gt;0,OFFSET(исх.данные!$A$16,детализация!J216,4,1,1)," ")</f>
        <v xml:space="preserve"> </v>
      </c>
      <c r="J214" s="3" t="str">
        <f ca="1">IF(детализация!K216&gt;0,OFFSET(исх.данные!$A$16,детализация!K216,4,1,1)," ")</f>
        <v xml:space="preserve"> </v>
      </c>
      <c r="K214" s="25" t="str">
        <f>IF(детализация!L216&gt;0,детализация!L216," ")</f>
        <v xml:space="preserve"> </v>
      </c>
      <c r="L214" s="3" t="str">
        <f ca="1">IF(детализация!M216&gt;0,OFFSET(исх.данные!$A$16,детализация!M216,4,1,1)," ")</f>
        <v xml:space="preserve"> </v>
      </c>
      <c r="M214" s="3" t="str">
        <f ca="1">IF(детализация!N216&gt;0,OFFSET(исх.данные!$A$16,детализация!N216,4,1,1)," ")</f>
        <v xml:space="preserve"> </v>
      </c>
      <c r="N214" s="25" t="str">
        <f>IF(детализация!Q216&gt;0,детализация!Q216," ")</f>
        <v xml:space="preserve"> </v>
      </c>
      <c r="O214" s="19" t="str">
        <f>IF(детализация!O216&gt;0,детализация!O216," ")</f>
        <v xml:space="preserve"> </v>
      </c>
      <c r="P214" s="19" t="str">
        <f>детализация!AA216</f>
        <v xml:space="preserve">    </v>
      </c>
      <c r="Q214" s="3" t="str">
        <f>детализация!CF216&amp;" "&amp;детализация!CG216&amp;" "&amp;детализация!R216&amp;" "&amp;детализация!S216&amp;" "&amp;детализация!T216&amp;" "&amp;детализация!U216</f>
        <v xml:space="preserve">       </v>
      </c>
      <c r="R214" s="85">
        <f>IF(детализация!Q216&gt;0,1,0)</f>
        <v>0</v>
      </c>
    </row>
    <row r="215" spans="1:18" ht="15">
      <c r="A215" s="117">
        <f t="shared" si="3"/>
        <v>0</v>
      </c>
      <c r="B215" s="120">
        <v>214</v>
      </c>
      <c r="C215" s="18" t="str">
        <f>IF(детализация!B217&gt;0,детализация!B217," ")</f>
        <v xml:space="preserve"> </v>
      </c>
      <c r="D215" s="2" t="str">
        <f ca="1">детализация!E217</f>
        <v xml:space="preserve"> </v>
      </c>
      <c r="E215" s="2" t="str">
        <f ca="1">детализация!F217</f>
        <v xml:space="preserve">  </v>
      </c>
      <c r="F215" s="3" t="str">
        <f ca="1">детализация!G217</f>
        <v xml:space="preserve">  </v>
      </c>
      <c r="G215" s="3" t="str">
        <f>IF(детализация!H217&gt;0,"","Не задана")</f>
        <v>Не задана</v>
      </c>
      <c r="H215" s="25" t="str">
        <f>IF(детализация!I217&gt;0,детализация!I217," ")</f>
        <v xml:space="preserve"> </v>
      </c>
      <c r="I215" s="3" t="str">
        <f ca="1">IF(детализация!J217&gt;0,OFFSET(исх.данные!$A$16,детализация!J217,4,1,1)," ")</f>
        <v xml:space="preserve"> </v>
      </c>
      <c r="J215" s="3" t="str">
        <f ca="1">IF(детализация!K217&gt;0,OFFSET(исх.данные!$A$16,детализация!K217,4,1,1)," ")</f>
        <v xml:space="preserve"> </v>
      </c>
      <c r="K215" s="25" t="str">
        <f>IF(детализация!L217&gt;0,детализация!L217," ")</f>
        <v xml:space="preserve"> </v>
      </c>
      <c r="L215" s="3" t="str">
        <f ca="1">IF(детализация!M217&gt;0,OFFSET(исх.данные!$A$16,детализация!M217,4,1,1)," ")</f>
        <v xml:space="preserve"> </v>
      </c>
      <c r="M215" s="3" t="str">
        <f ca="1">IF(детализация!N217&gt;0,OFFSET(исх.данные!$A$16,детализация!N217,4,1,1)," ")</f>
        <v xml:space="preserve"> </v>
      </c>
      <c r="N215" s="25" t="str">
        <f>IF(детализация!Q217&gt;0,детализация!Q217," ")</f>
        <v xml:space="preserve"> </v>
      </c>
      <c r="O215" s="19" t="str">
        <f>IF(детализация!O217&gt;0,детализация!O217," ")</f>
        <v xml:space="preserve"> </v>
      </c>
      <c r="P215" s="19" t="str">
        <f>детализация!AA217</f>
        <v xml:space="preserve">    </v>
      </c>
      <c r="Q215" s="3" t="str">
        <f>детализация!CF217&amp;" "&amp;детализация!CG217&amp;" "&amp;детализация!R217&amp;" "&amp;детализация!S217&amp;" "&amp;детализация!T217&amp;" "&amp;детализация!U217</f>
        <v xml:space="preserve">       </v>
      </c>
      <c r="R215" s="85">
        <f>IF(детализация!Q217&gt;0,1,0)</f>
        <v>0</v>
      </c>
    </row>
    <row r="216" spans="1:18" ht="15">
      <c r="A216" s="117">
        <f t="shared" si="3"/>
        <v>0</v>
      </c>
      <c r="B216" s="120">
        <v>215</v>
      </c>
      <c r="C216" s="18" t="str">
        <f>IF(детализация!B218&gt;0,детализация!B218," ")</f>
        <v xml:space="preserve"> </v>
      </c>
      <c r="D216" s="2" t="str">
        <f ca="1">детализация!E218</f>
        <v xml:space="preserve"> </v>
      </c>
      <c r="E216" s="2" t="str">
        <f ca="1">детализация!F218</f>
        <v xml:space="preserve">  </v>
      </c>
      <c r="F216" s="3" t="str">
        <f ca="1">детализация!G218</f>
        <v xml:space="preserve">  </v>
      </c>
      <c r="G216" s="3" t="str">
        <f>IF(детализация!H218&gt;0,"","Не задана")</f>
        <v>Не задана</v>
      </c>
      <c r="H216" s="25" t="str">
        <f>IF(детализация!I218&gt;0,детализация!I218," ")</f>
        <v xml:space="preserve"> </v>
      </c>
      <c r="I216" s="3" t="str">
        <f ca="1">IF(детализация!J218&gt;0,OFFSET(исх.данные!$A$16,детализация!J218,4,1,1)," ")</f>
        <v xml:space="preserve"> </v>
      </c>
      <c r="J216" s="3" t="str">
        <f ca="1">IF(детализация!K218&gt;0,OFFSET(исх.данные!$A$16,детализация!K218,4,1,1)," ")</f>
        <v xml:space="preserve"> </v>
      </c>
      <c r="K216" s="25" t="str">
        <f>IF(детализация!L218&gt;0,детализация!L218," ")</f>
        <v xml:space="preserve"> </v>
      </c>
      <c r="L216" s="3" t="str">
        <f ca="1">IF(детализация!M218&gt;0,OFFSET(исх.данные!$A$16,детализация!M218,4,1,1)," ")</f>
        <v xml:space="preserve"> </v>
      </c>
      <c r="M216" s="3" t="str">
        <f ca="1">IF(детализация!N218&gt;0,OFFSET(исх.данные!$A$16,детализация!N218,4,1,1)," ")</f>
        <v xml:space="preserve"> </v>
      </c>
      <c r="N216" s="25" t="str">
        <f>IF(детализация!Q218&gt;0,детализация!Q218," ")</f>
        <v xml:space="preserve"> </v>
      </c>
      <c r="O216" s="19" t="str">
        <f>IF(детализация!O218&gt;0,детализация!O218," ")</f>
        <v xml:space="preserve"> </v>
      </c>
      <c r="P216" s="19" t="str">
        <f>детализация!AA218</f>
        <v xml:space="preserve">    </v>
      </c>
      <c r="Q216" s="3" t="str">
        <f>детализация!CF218&amp;" "&amp;детализация!CG218&amp;" "&amp;детализация!R218&amp;" "&amp;детализация!S218&amp;" "&amp;детализация!T218&amp;" "&amp;детализация!U218</f>
        <v xml:space="preserve">       </v>
      </c>
      <c r="R216" s="85">
        <f>IF(детализация!Q218&gt;0,1,0)</f>
        <v>0</v>
      </c>
    </row>
    <row r="217" spans="1:18" ht="15">
      <c r="A217" s="117">
        <f t="shared" si="3"/>
        <v>0</v>
      </c>
      <c r="B217" s="120">
        <v>216</v>
      </c>
      <c r="C217" s="18" t="str">
        <f>IF(детализация!B219&gt;0,детализация!B219," ")</f>
        <v xml:space="preserve"> </v>
      </c>
      <c r="D217" s="2" t="str">
        <f ca="1">детализация!E219</f>
        <v xml:space="preserve"> </v>
      </c>
      <c r="E217" s="2" t="str">
        <f ca="1">детализация!F219</f>
        <v xml:space="preserve">  </v>
      </c>
      <c r="F217" s="3" t="str">
        <f ca="1">детализация!G219</f>
        <v xml:space="preserve">  </v>
      </c>
      <c r="G217" s="3" t="str">
        <f>IF(детализация!H219&gt;0,"","Не задана")</f>
        <v>Не задана</v>
      </c>
      <c r="H217" s="25" t="str">
        <f>IF(детализация!I219&gt;0,детализация!I219," ")</f>
        <v xml:space="preserve"> </v>
      </c>
      <c r="I217" s="3" t="str">
        <f ca="1">IF(детализация!J219&gt;0,OFFSET(исх.данные!$A$16,детализация!J219,4,1,1)," ")</f>
        <v xml:space="preserve"> </v>
      </c>
      <c r="J217" s="3" t="str">
        <f ca="1">IF(детализация!K219&gt;0,OFFSET(исх.данные!$A$16,детализация!K219,4,1,1)," ")</f>
        <v xml:space="preserve"> </v>
      </c>
      <c r="K217" s="25" t="str">
        <f>IF(детализация!L219&gt;0,детализация!L219," ")</f>
        <v xml:space="preserve"> </v>
      </c>
      <c r="L217" s="3" t="str">
        <f ca="1">IF(детализация!M219&gt;0,OFFSET(исх.данные!$A$16,детализация!M219,4,1,1)," ")</f>
        <v xml:space="preserve"> </v>
      </c>
      <c r="M217" s="3" t="str">
        <f ca="1">IF(детализация!N219&gt;0,OFFSET(исх.данные!$A$16,детализация!N219,4,1,1)," ")</f>
        <v xml:space="preserve"> </v>
      </c>
      <c r="N217" s="25" t="str">
        <f>IF(детализация!Q219&gt;0,детализация!Q219," ")</f>
        <v xml:space="preserve"> </v>
      </c>
      <c r="O217" s="19" t="str">
        <f>IF(детализация!O219&gt;0,детализация!O219," ")</f>
        <v xml:space="preserve"> </v>
      </c>
      <c r="P217" s="19" t="str">
        <f>детализация!AA219</f>
        <v xml:space="preserve">    </v>
      </c>
      <c r="Q217" s="3" t="str">
        <f>детализация!CF219&amp;" "&amp;детализация!CG219&amp;" "&amp;детализация!R219&amp;" "&amp;детализация!S219&amp;" "&amp;детализация!T219&amp;" "&amp;детализация!U219</f>
        <v xml:space="preserve">       </v>
      </c>
      <c r="R217" s="85">
        <f>IF(детализация!Q219&gt;0,1,0)</f>
        <v>0</v>
      </c>
    </row>
    <row r="218" spans="1:18" ht="15">
      <c r="A218" s="117">
        <f t="shared" si="3"/>
        <v>0</v>
      </c>
      <c r="B218" s="120">
        <v>217</v>
      </c>
      <c r="C218" s="18" t="str">
        <f>IF(детализация!B220&gt;0,детализация!B220," ")</f>
        <v xml:space="preserve"> </v>
      </c>
      <c r="D218" s="2" t="str">
        <f ca="1">детализация!E220</f>
        <v xml:space="preserve"> </v>
      </c>
      <c r="E218" s="2" t="str">
        <f ca="1">детализация!F220</f>
        <v xml:space="preserve">  </v>
      </c>
      <c r="F218" s="3" t="str">
        <f ca="1">детализация!G220</f>
        <v xml:space="preserve">  </v>
      </c>
      <c r="G218" s="3" t="str">
        <f>IF(детализация!H220&gt;0,"","Не задана")</f>
        <v>Не задана</v>
      </c>
      <c r="H218" s="25" t="str">
        <f>IF(детализация!I220&gt;0,детализация!I220," ")</f>
        <v xml:space="preserve"> </v>
      </c>
      <c r="I218" s="3" t="str">
        <f ca="1">IF(детализация!J220&gt;0,OFFSET(исх.данные!$A$16,детализация!J220,4,1,1)," ")</f>
        <v xml:space="preserve"> </v>
      </c>
      <c r="J218" s="3" t="str">
        <f ca="1">IF(детализация!K220&gt;0,OFFSET(исх.данные!$A$16,детализация!K220,4,1,1)," ")</f>
        <v xml:space="preserve"> </v>
      </c>
      <c r="K218" s="25" t="str">
        <f>IF(детализация!L220&gt;0,детализация!L220," ")</f>
        <v xml:space="preserve"> </v>
      </c>
      <c r="L218" s="3" t="str">
        <f ca="1">IF(детализация!M220&gt;0,OFFSET(исх.данные!$A$16,детализация!M220,4,1,1)," ")</f>
        <v xml:space="preserve"> </v>
      </c>
      <c r="M218" s="3" t="str">
        <f ca="1">IF(детализация!N220&gt;0,OFFSET(исх.данные!$A$16,детализация!N220,4,1,1)," ")</f>
        <v xml:space="preserve"> </v>
      </c>
      <c r="N218" s="25" t="str">
        <f>IF(детализация!Q220&gt;0,детализация!Q220," ")</f>
        <v xml:space="preserve"> </v>
      </c>
      <c r="O218" s="19" t="str">
        <f>IF(детализация!O220&gt;0,детализация!O220," ")</f>
        <v xml:space="preserve"> </v>
      </c>
      <c r="P218" s="19" t="str">
        <f>детализация!AA220</f>
        <v xml:space="preserve">    </v>
      </c>
      <c r="Q218" s="3" t="str">
        <f>детализация!CF220&amp;" "&amp;детализация!CG220&amp;" "&amp;детализация!R220&amp;" "&amp;детализация!S220&amp;" "&amp;детализация!T220&amp;" "&amp;детализация!U220</f>
        <v xml:space="preserve">       </v>
      </c>
      <c r="R218" s="85">
        <f>IF(детализация!Q220&gt;0,1,0)</f>
        <v>0</v>
      </c>
    </row>
    <row r="219" spans="1:18" ht="15">
      <c r="A219" s="117">
        <f t="shared" si="3"/>
        <v>0</v>
      </c>
      <c r="B219" s="120">
        <v>218</v>
      </c>
      <c r="C219" s="18" t="str">
        <f>IF(детализация!B221&gt;0,детализация!B221," ")</f>
        <v xml:space="preserve"> </v>
      </c>
      <c r="D219" s="2" t="str">
        <f ca="1">детализация!E221</f>
        <v xml:space="preserve"> </v>
      </c>
      <c r="E219" s="2" t="str">
        <f ca="1">детализация!F221</f>
        <v xml:space="preserve">  </v>
      </c>
      <c r="F219" s="3" t="str">
        <f ca="1">детализация!G221</f>
        <v xml:space="preserve">  </v>
      </c>
      <c r="G219" s="3" t="str">
        <f>IF(детализация!H221&gt;0,"","Не задана")</f>
        <v>Не задана</v>
      </c>
      <c r="H219" s="25" t="str">
        <f>IF(детализация!I221&gt;0,детализация!I221," ")</f>
        <v xml:space="preserve"> </v>
      </c>
      <c r="I219" s="3" t="str">
        <f ca="1">IF(детализация!J221&gt;0,OFFSET(исх.данные!$A$16,детализация!J221,4,1,1)," ")</f>
        <v xml:space="preserve"> </v>
      </c>
      <c r="J219" s="3" t="str">
        <f ca="1">IF(детализация!K221&gt;0,OFFSET(исх.данные!$A$16,детализация!K221,4,1,1)," ")</f>
        <v xml:space="preserve"> </v>
      </c>
      <c r="K219" s="25" t="str">
        <f>IF(детализация!L221&gt;0,детализация!L221," ")</f>
        <v xml:space="preserve"> </v>
      </c>
      <c r="L219" s="3" t="str">
        <f ca="1">IF(детализация!M221&gt;0,OFFSET(исх.данные!$A$16,детализация!M221,4,1,1)," ")</f>
        <v xml:space="preserve"> </v>
      </c>
      <c r="M219" s="3" t="str">
        <f ca="1">IF(детализация!N221&gt;0,OFFSET(исх.данные!$A$16,детализация!N221,4,1,1)," ")</f>
        <v xml:space="preserve"> </v>
      </c>
      <c r="N219" s="25" t="str">
        <f>IF(детализация!Q221&gt;0,детализация!Q221," ")</f>
        <v xml:space="preserve"> </v>
      </c>
      <c r="O219" s="19" t="str">
        <f>IF(детализация!O221&gt;0,детализация!O221," ")</f>
        <v xml:space="preserve"> </v>
      </c>
      <c r="P219" s="19" t="str">
        <f>детализация!AA221</f>
        <v xml:space="preserve">    </v>
      </c>
      <c r="Q219" s="3" t="str">
        <f>детализация!CF221&amp;" "&amp;детализация!CG221&amp;" "&amp;детализация!R221&amp;" "&amp;детализация!S221&amp;" "&amp;детализация!T221&amp;" "&amp;детализация!U221</f>
        <v xml:space="preserve">       </v>
      </c>
      <c r="R219" s="85">
        <f>IF(детализация!Q221&gt;0,1,0)</f>
        <v>0</v>
      </c>
    </row>
    <row r="220" spans="1:18" ht="15">
      <c r="A220" s="117">
        <f t="shared" si="3"/>
        <v>0</v>
      </c>
      <c r="B220" s="120">
        <v>219</v>
      </c>
      <c r="C220" s="18" t="str">
        <f>IF(детализация!B222&gt;0,детализация!B222," ")</f>
        <v xml:space="preserve"> </v>
      </c>
      <c r="D220" s="2" t="str">
        <f ca="1">детализация!E222</f>
        <v xml:space="preserve"> </v>
      </c>
      <c r="E220" s="2" t="str">
        <f ca="1">детализация!F222</f>
        <v xml:space="preserve">  </v>
      </c>
      <c r="F220" s="3" t="str">
        <f ca="1">детализация!G222</f>
        <v xml:space="preserve">  </v>
      </c>
      <c r="G220" s="3" t="str">
        <f>IF(детализация!H222&gt;0,"","Не задана")</f>
        <v>Не задана</v>
      </c>
      <c r="H220" s="25" t="str">
        <f>IF(детализация!I222&gt;0,детализация!I222," ")</f>
        <v xml:space="preserve"> </v>
      </c>
      <c r="I220" s="3" t="str">
        <f ca="1">IF(детализация!J222&gt;0,OFFSET(исх.данные!$A$16,детализация!J222,4,1,1)," ")</f>
        <v xml:space="preserve"> </v>
      </c>
      <c r="J220" s="3" t="str">
        <f ca="1">IF(детализация!K222&gt;0,OFFSET(исх.данные!$A$16,детализация!K222,4,1,1)," ")</f>
        <v xml:space="preserve"> </v>
      </c>
      <c r="K220" s="25" t="str">
        <f>IF(детализация!L222&gt;0,детализация!L222," ")</f>
        <v xml:space="preserve"> </v>
      </c>
      <c r="L220" s="3" t="str">
        <f ca="1">IF(детализация!M222&gt;0,OFFSET(исх.данные!$A$16,детализация!M222,4,1,1)," ")</f>
        <v xml:space="preserve"> </v>
      </c>
      <c r="M220" s="3" t="str">
        <f ca="1">IF(детализация!N222&gt;0,OFFSET(исх.данные!$A$16,детализация!N222,4,1,1)," ")</f>
        <v xml:space="preserve"> </v>
      </c>
      <c r="N220" s="25" t="str">
        <f>IF(детализация!Q222&gt;0,детализация!Q222," ")</f>
        <v xml:space="preserve"> </v>
      </c>
      <c r="O220" s="19" t="str">
        <f>IF(детализация!O222&gt;0,детализация!O222," ")</f>
        <v xml:space="preserve"> </v>
      </c>
      <c r="P220" s="19" t="str">
        <f>детализация!AA222</f>
        <v xml:space="preserve">    </v>
      </c>
      <c r="Q220" s="3" t="str">
        <f>детализация!CF222&amp;" "&amp;детализация!CG222&amp;" "&amp;детализация!R222&amp;" "&amp;детализация!S222&amp;" "&amp;детализация!T222&amp;" "&amp;детализация!U222</f>
        <v xml:space="preserve">       </v>
      </c>
      <c r="R220" s="85">
        <f>IF(детализация!Q222&gt;0,1,0)</f>
        <v>0</v>
      </c>
    </row>
    <row r="221" spans="1:18" ht="15">
      <c r="A221" s="117">
        <f t="shared" si="3"/>
        <v>0</v>
      </c>
      <c r="B221" s="120">
        <v>220</v>
      </c>
      <c r="C221" s="18" t="str">
        <f>IF(детализация!B223&gt;0,детализация!B223," ")</f>
        <v xml:space="preserve"> </v>
      </c>
      <c r="D221" s="2" t="str">
        <f ca="1">детализация!E223</f>
        <v xml:space="preserve"> </v>
      </c>
      <c r="E221" s="2" t="str">
        <f ca="1">детализация!F223</f>
        <v xml:space="preserve">  </v>
      </c>
      <c r="F221" s="3" t="str">
        <f ca="1">детализация!G223</f>
        <v xml:space="preserve">  </v>
      </c>
      <c r="G221" s="3" t="str">
        <f>IF(детализация!H223&gt;0,"","Не задана")</f>
        <v>Не задана</v>
      </c>
      <c r="H221" s="25" t="str">
        <f>IF(детализация!I223&gt;0,детализация!I223," ")</f>
        <v xml:space="preserve"> </v>
      </c>
      <c r="I221" s="3" t="str">
        <f ca="1">IF(детализация!J223&gt;0,OFFSET(исх.данные!$A$16,детализация!J223,4,1,1)," ")</f>
        <v xml:space="preserve"> </v>
      </c>
      <c r="J221" s="3" t="str">
        <f ca="1">IF(детализация!K223&gt;0,OFFSET(исх.данные!$A$16,детализация!K223,4,1,1)," ")</f>
        <v xml:space="preserve"> </v>
      </c>
      <c r="K221" s="25" t="str">
        <f>IF(детализация!L223&gt;0,детализация!L223," ")</f>
        <v xml:space="preserve"> </v>
      </c>
      <c r="L221" s="3" t="str">
        <f ca="1">IF(детализация!M223&gt;0,OFFSET(исх.данные!$A$16,детализация!M223,4,1,1)," ")</f>
        <v xml:space="preserve"> </v>
      </c>
      <c r="M221" s="3" t="str">
        <f ca="1">IF(детализация!N223&gt;0,OFFSET(исх.данные!$A$16,детализация!N223,4,1,1)," ")</f>
        <v xml:space="preserve"> </v>
      </c>
      <c r="N221" s="25" t="str">
        <f>IF(детализация!Q223&gt;0,детализация!Q223," ")</f>
        <v xml:space="preserve"> </v>
      </c>
      <c r="O221" s="19" t="str">
        <f>IF(детализация!O223&gt;0,детализация!O223," ")</f>
        <v xml:space="preserve"> </v>
      </c>
      <c r="P221" s="19" t="str">
        <f>детализация!AA223</f>
        <v xml:space="preserve">    </v>
      </c>
      <c r="Q221" s="3" t="str">
        <f>детализация!CF223&amp;" "&amp;детализация!CG223&amp;" "&amp;детализация!R223&amp;" "&amp;детализация!S223&amp;" "&amp;детализация!T223&amp;" "&amp;детализация!U223</f>
        <v xml:space="preserve">       </v>
      </c>
      <c r="R221" s="85">
        <f>IF(детализация!Q223&gt;0,1,0)</f>
        <v>0</v>
      </c>
    </row>
    <row r="222" spans="1:18" ht="15">
      <c r="A222" s="117">
        <f t="shared" si="3"/>
        <v>0</v>
      </c>
      <c r="B222" s="120">
        <v>221</v>
      </c>
      <c r="C222" s="18" t="str">
        <f>IF(детализация!B224&gt;0,детализация!B224," ")</f>
        <v xml:space="preserve"> </v>
      </c>
      <c r="D222" s="2" t="str">
        <f ca="1">детализация!E224</f>
        <v xml:space="preserve"> </v>
      </c>
      <c r="E222" s="2" t="str">
        <f ca="1">детализация!F224</f>
        <v xml:space="preserve">  </v>
      </c>
      <c r="F222" s="3" t="str">
        <f ca="1">детализация!G224</f>
        <v xml:space="preserve">  </v>
      </c>
      <c r="G222" s="3" t="str">
        <f>IF(детализация!H224&gt;0,"","Не задана")</f>
        <v>Не задана</v>
      </c>
      <c r="H222" s="25" t="str">
        <f>IF(детализация!I224&gt;0,детализация!I224," ")</f>
        <v xml:space="preserve"> </v>
      </c>
      <c r="I222" s="3" t="str">
        <f ca="1">IF(детализация!J224&gt;0,OFFSET(исх.данные!$A$16,детализация!J224,4,1,1)," ")</f>
        <v xml:space="preserve"> </v>
      </c>
      <c r="J222" s="3" t="str">
        <f ca="1">IF(детализация!K224&gt;0,OFFSET(исх.данные!$A$16,детализация!K224,4,1,1)," ")</f>
        <v xml:space="preserve"> </v>
      </c>
      <c r="K222" s="25" t="str">
        <f>IF(детализация!L224&gt;0,детализация!L224," ")</f>
        <v xml:space="preserve"> </v>
      </c>
      <c r="L222" s="3" t="str">
        <f ca="1">IF(детализация!M224&gt;0,OFFSET(исх.данные!$A$16,детализация!M224,4,1,1)," ")</f>
        <v xml:space="preserve"> </v>
      </c>
      <c r="M222" s="3" t="str">
        <f ca="1">IF(детализация!N224&gt;0,OFFSET(исх.данные!$A$16,детализация!N224,4,1,1)," ")</f>
        <v xml:space="preserve"> </v>
      </c>
      <c r="N222" s="25" t="str">
        <f>IF(детализация!Q224&gt;0,детализация!Q224," ")</f>
        <v xml:space="preserve"> </v>
      </c>
      <c r="O222" s="19" t="str">
        <f>IF(детализация!O224&gt;0,детализация!O224," ")</f>
        <v xml:space="preserve"> </v>
      </c>
      <c r="P222" s="19" t="str">
        <f>детализация!AA224</f>
        <v xml:space="preserve">    </v>
      </c>
      <c r="Q222" s="3" t="str">
        <f>детализация!CF224&amp;" "&amp;детализация!CG224&amp;" "&amp;детализация!R224&amp;" "&amp;детализация!S224&amp;" "&amp;детализация!T224&amp;" "&amp;детализация!U224</f>
        <v xml:space="preserve">       </v>
      </c>
      <c r="R222" s="85">
        <f>IF(детализация!Q224&gt;0,1,0)</f>
        <v>0</v>
      </c>
    </row>
    <row r="223" spans="1:18" ht="15">
      <c r="A223" s="117">
        <f t="shared" si="3"/>
        <v>0</v>
      </c>
      <c r="B223" s="120">
        <v>222</v>
      </c>
      <c r="C223" s="18" t="str">
        <f>IF(детализация!B225&gt;0,детализация!B225," ")</f>
        <v xml:space="preserve"> </v>
      </c>
      <c r="D223" s="2" t="str">
        <f ca="1">детализация!E225</f>
        <v xml:space="preserve"> </v>
      </c>
      <c r="E223" s="2" t="str">
        <f ca="1">детализация!F225</f>
        <v xml:space="preserve">  </v>
      </c>
      <c r="F223" s="3" t="str">
        <f ca="1">детализация!G225</f>
        <v xml:space="preserve">  </v>
      </c>
      <c r="G223" s="3" t="str">
        <f>IF(детализация!H225&gt;0,"","Не задана")</f>
        <v>Не задана</v>
      </c>
      <c r="H223" s="25" t="str">
        <f>IF(детализация!I225&gt;0,детализация!I225," ")</f>
        <v xml:space="preserve"> </v>
      </c>
      <c r="I223" s="3" t="str">
        <f ca="1">IF(детализация!J225&gt;0,OFFSET(исх.данные!$A$16,детализация!J225,4,1,1)," ")</f>
        <v xml:space="preserve"> </v>
      </c>
      <c r="J223" s="3" t="str">
        <f ca="1">IF(детализация!K225&gt;0,OFFSET(исх.данные!$A$16,детализация!K225,4,1,1)," ")</f>
        <v xml:space="preserve"> </v>
      </c>
      <c r="K223" s="25" t="str">
        <f>IF(детализация!L225&gt;0,детализация!L225," ")</f>
        <v xml:space="preserve"> </v>
      </c>
      <c r="L223" s="3" t="str">
        <f ca="1">IF(детализация!M225&gt;0,OFFSET(исх.данные!$A$16,детализация!M225,4,1,1)," ")</f>
        <v xml:space="preserve"> </v>
      </c>
      <c r="M223" s="3" t="str">
        <f ca="1">IF(детализация!N225&gt;0,OFFSET(исх.данные!$A$16,детализация!N225,4,1,1)," ")</f>
        <v xml:space="preserve"> </v>
      </c>
      <c r="N223" s="25" t="str">
        <f>IF(детализация!Q225&gt;0,детализация!Q225," ")</f>
        <v xml:space="preserve"> </v>
      </c>
      <c r="O223" s="19" t="str">
        <f>IF(детализация!O225&gt;0,детализация!O225," ")</f>
        <v xml:space="preserve"> </v>
      </c>
      <c r="P223" s="19" t="str">
        <f>детализация!AA225</f>
        <v xml:space="preserve">    </v>
      </c>
      <c r="Q223" s="3" t="str">
        <f>детализация!CF225&amp;" "&amp;детализация!CG225&amp;" "&amp;детализация!R225&amp;" "&amp;детализация!S225&amp;" "&amp;детализация!T225&amp;" "&amp;детализация!U225</f>
        <v xml:space="preserve">       </v>
      </c>
      <c r="R223" s="85">
        <f>IF(детализация!Q225&gt;0,1,0)</f>
        <v>0</v>
      </c>
    </row>
    <row r="224" spans="1:18" ht="15">
      <c r="A224" s="117">
        <f t="shared" si="3"/>
        <v>0</v>
      </c>
      <c r="B224" s="120">
        <v>223</v>
      </c>
      <c r="C224" s="18" t="str">
        <f>IF(детализация!B226&gt;0,детализация!B226," ")</f>
        <v xml:space="preserve"> </v>
      </c>
      <c r="D224" s="2" t="str">
        <f ca="1">детализация!E226</f>
        <v xml:space="preserve"> </v>
      </c>
      <c r="E224" s="2" t="str">
        <f ca="1">детализация!F226</f>
        <v xml:space="preserve">  </v>
      </c>
      <c r="F224" s="3" t="str">
        <f ca="1">детализация!G226</f>
        <v xml:space="preserve">  </v>
      </c>
      <c r="G224" s="3" t="str">
        <f>IF(детализация!H226&gt;0,"","Не задана")</f>
        <v>Не задана</v>
      </c>
      <c r="H224" s="25" t="str">
        <f>IF(детализация!I226&gt;0,детализация!I226," ")</f>
        <v xml:space="preserve"> </v>
      </c>
      <c r="I224" s="3" t="str">
        <f ca="1">IF(детализация!J226&gt;0,OFFSET(исх.данные!$A$16,детализация!J226,4,1,1)," ")</f>
        <v xml:space="preserve"> </v>
      </c>
      <c r="J224" s="3" t="str">
        <f ca="1">IF(детализация!K226&gt;0,OFFSET(исх.данные!$A$16,детализация!K226,4,1,1)," ")</f>
        <v xml:space="preserve"> </v>
      </c>
      <c r="K224" s="25" t="str">
        <f>IF(детализация!L226&gt;0,детализация!L226," ")</f>
        <v xml:space="preserve"> </v>
      </c>
      <c r="L224" s="3" t="str">
        <f ca="1">IF(детализация!M226&gt;0,OFFSET(исх.данные!$A$16,детализация!M226,4,1,1)," ")</f>
        <v xml:space="preserve"> </v>
      </c>
      <c r="M224" s="3" t="str">
        <f ca="1">IF(детализация!N226&gt;0,OFFSET(исх.данные!$A$16,детализация!N226,4,1,1)," ")</f>
        <v xml:space="preserve"> </v>
      </c>
      <c r="N224" s="25" t="str">
        <f>IF(детализация!Q226&gt;0,детализация!Q226," ")</f>
        <v xml:space="preserve"> </v>
      </c>
      <c r="O224" s="19" t="str">
        <f>IF(детализация!O226&gt;0,детализация!O226," ")</f>
        <v xml:space="preserve"> </v>
      </c>
      <c r="P224" s="19" t="str">
        <f>детализация!AA226</f>
        <v xml:space="preserve">    </v>
      </c>
      <c r="Q224" s="3" t="str">
        <f>детализация!CF226&amp;" "&amp;детализация!CG226&amp;" "&amp;детализация!R226&amp;" "&amp;детализация!S226&amp;" "&amp;детализация!T226&amp;" "&amp;детализация!U226</f>
        <v xml:space="preserve">       </v>
      </c>
      <c r="R224" s="85">
        <f>IF(детализация!Q226&gt;0,1,0)</f>
        <v>0</v>
      </c>
    </row>
    <row r="225" spans="1:18" ht="15">
      <c r="A225" s="117">
        <f t="shared" si="3"/>
        <v>0</v>
      </c>
      <c r="B225" s="120">
        <v>224</v>
      </c>
      <c r="C225" s="18" t="str">
        <f>IF(детализация!B227&gt;0,детализация!B227," ")</f>
        <v xml:space="preserve"> </v>
      </c>
      <c r="D225" s="2" t="str">
        <f ca="1">детализация!E227</f>
        <v xml:space="preserve"> </v>
      </c>
      <c r="E225" s="2" t="str">
        <f ca="1">детализация!F227</f>
        <v xml:space="preserve">  </v>
      </c>
      <c r="F225" s="3" t="str">
        <f ca="1">детализация!G227</f>
        <v xml:space="preserve">  </v>
      </c>
      <c r="G225" s="3" t="str">
        <f>IF(детализация!H227&gt;0,"","Не задана")</f>
        <v>Не задана</v>
      </c>
      <c r="H225" s="25" t="str">
        <f>IF(детализация!I227&gt;0,детализация!I227," ")</f>
        <v xml:space="preserve"> </v>
      </c>
      <c r="I225" s="3" t="str">
        <f ca="1">IF(детализация!J227&gt;0,OFFSET(исх.данные!$A$16,детализация!J227,4,1,1)," ")</f>
        <v xml:space="preserve"> </v>
      </c>
      <c r="J225" s="3" t="str">
        <f ca="1">IF(детализация!K227&gt;0,OFFSET(исх.данные!$A$16,детализация!K227,4,1,1)," ")</f>
        <v xml:space="preserve"> </v>
      </c>
      <c r="K225" s="25" t="str">
        <f>IF(детализация!L227&gt;0,детализация!L227," ")</f>
        <v xml:space="preserve"> </v>
      </c>
      <c r="L225" s="3" t="str">
        <f ca="1">IF(детализация!M227&gt;0,OFFSET(исх.данные!$A$16,детализация!M227,4,1,1)," ")</f>
        <v xml:space="preserve"> </v>
      </c>
      <c r="M225" s="3" t="str">
        <f ca="1">IF(детализация!N227&gt;0,OFFSET(исх.данные!$A$16,детализация!N227,4,1,1)," ")</f>
        <v xml:space="preserve"> </v>
      </c>
      <c r="N225" s="25" t="str">
        <f>IF(детализация!Q227&gt;0,детализация!Q227," ")</f>
        <v xml:space="preserve"> </v>
      </c>
      <c r="O225" s="19" t="str">
        <f>IF(детализация!O227&gt;0,детализация!O227," ")</f>
        <v xml:space="preserve"> </v>
      </c>
      <c r="P225" s="19" t="str">
        <f>детализация!AA227</f>
        <v xml:space="preserve">    </v>
      </c>
      <c r="Q225" s="3" t="str">
        <f>детализация!CF227&amp;" "&amp;детализация!CG227&amp;" "&amp;детализация!R227&amp;" "&amp;детализация!S227&amp;" "&amp;детализация!T227&amp;" "&amp;детализация!U227</f>
        <v xml:space="preserve">       </v>
      </c>
      <c r="R225" s="85">
        <f>IF(детализация!Q227&gt;0,1,0)</f>
        <v>0</v>
      </c>
    </row>
    <row r="226" spans="1:18" ht="15">
      <c r="A226" s="117">
        <f t="shared" si="3"/>
        <v>0</v>
      </c>
      <c r="B226" s="120">
        <v>225</v>
      </c>
      <c r="C226" s="18" t="str">
        <f>IF(детализация!B228&gt;0,детализация!B228," ")</f>
        <v xml:space="preserve"> </v>
      </c>
      <c r="D226" s="2" t="str">
        <f ca="1">детализация!E228</f>
        <v xml:space="preserve"> </v>
      </c>
      <c r="E226" s="2" t="str">
        <f ca="1">детализация!F228</f>
        <v xml:space="preserve">  </v>
      </c>
      <c r="F226" s="3" t="str">
        <f ca="1">детализация!G228</f>
        <v xml:space="preserve">  </v>
      </c>
      <c r="G226" s="3" t="str">
        <f>IF(детализация!H228&gt;0,"","Не задана")</f>
        <v>Не задана</v>
      </c>
      <c r="H226" s="25" t="str">
        <f>IF(детализация!I228&gt;0,детализация!I228," ")</f>
        <v xml:space="preserve"> </v>
      </c>
      <c r="I226" s="3" t="str">
        <f ca="1">IF(детализация!J228&gt;0,OFFSET(исх.данные!$A$16,детализация!J228,4,1,1)," ")</f>
        <v xml:space="preserve"> </v>
      </c>
      <c r="J226" s="3" t="str">
        <f ca="1">IF(детализация!K228&gt;0,OFFSET(исх.данные!$A$16,детализация!K228,4,1,1)," ")</f>
        <v xml:space="preserve"> </v>
      </c>
      <c r="K226" s="25" t="str">
        <f>IF(детализация!L228&gt;0,детализация!L228," ")</f>
        <v xml:space="preserve"> </v>
      </c>
      <c r="L226" s="3" t="str">
        <f ca="1">IF(детализация!M228&gt;0,OFFSET(исх.данные!$A$16,детализация!M228,4,1,1)," ")</f>
        <v xml:space="preserve"> </v>
      </c>
      <c r="M226" s="3" t="str">
        <f ca="1">IF(детализация!N228&gt;0,OFFSET(исх.данные!$A$16,детализация!N228,4,1,1)," ")</f>
        <v xml:space="preserve"> </v>
      </c>
      <c r="N226" s="25" t="str">
        <f>IF(детализация!Q228&gt;0,детализация!Q228," ")</f>
        <v xml:space="preserve"> </v>
      </c>
      <c r="O226" s="19" t="str">
        <f>IF(детализация!O228&gt;0,детализация!O228," ")</f>
        <v xml:space="preserve"> </v>
      </c>
      <c r="P226" s="19" t="str">
        <f>детализация!AA228</f>
        <v xml:space="preserve">    </v>
      </c>
      <c r="Q226" s="3" t="str">
        <f>детализация!CF228&amp;" "&amp;детализация!CG228&amp;" "&amp;детализация!R228&amp;" "&amp;детализация!S228&amp;" "&amp;детализация!T228&amp;" "&amp;детализация!U228</f>
        <v xml:space="preserve">       </v>
      </c>
      <c r="R226" s="85">
        <f>IF(детализация!Q228&gt;0,1,0)</f>
        <v>0</v>
      </c>
    </row>
    <row r="227" spans="1:18" ht="15">
      <c r="A227" s="117">
        <f t="shared" si="3"/>
        <v>0</v>
      </c>
      <c r="B227" s="120">
        <v>226</v>
      </c>
      <c r="C227" s="18" t="str">
        <f>IF(детализация!B229&gt;0,детализация!B229," ")</f>
        <v xml:space="preserve"> </v>
      </c>
      <c r="D227" s="2" t="str">
        <f ca="1">детализация!E229</f>
        <v xml:space="preserve"> </v>
      </c>
      <c r="E227" s="2" t="str">
        <f ca="1">детализация!F229</f>
        <v xml:space="preserve">  </v>
      </c>
      <c r="F227" s="3" t="str">
        <f ca="1">детализация!G229</f>
        <v xml:space="preserve">  </v>
      </c>
      <c r="G227" s="3" t="str">
        <f>IF(детализация!H229&gt;0,"","Не задана")</f>
        <v>Не задана</v>
      </c>
      <c r="H227" s="25" t="str">
        <f>IF(детализация!I229&gt;0,детализация!I229," ")</f>
        <v xml:space="preserve"> </v>
      </c>
      <c r="I227" s="3" t="str">
        <f ca="1">IF(детализация!J229&gt;0,OFFSET(исх.данные!$A$16,детализация!J229,4,1,1)," ")</f>
        <v xml:space="preserve"> </v>
      </c>
      <c r="J227" s="3" t="str">
        <f ca="1">IF(детализация!K229&gt;0,OFFSET(исх.данные!$A$16,детализация!K229,4,1,1)," ")</f>
        <v xml:space="preserve"> </v>
      </c>
      <c r="K227" s="25" t="str">
        <f>IF(детализация!L229&gt;0,детализация!L229," ")</f>
        <v xml:space="preserve"> </v>
      </c>
      <c r="L227" s="3" t="str">
        <f ca="1">IF(детализация!M229&gt;0,OFFSET(исх.данные!$A$16,детализация!M229,4,1,1)," ")</f>
        <v xml:space="preserve"> </v>
      </c>
      <c r="M227" s="3" t="str">
        <f ca="1">IF(детализация!N229&gt;0,OFFSET(исх.данные!$A$16,детализация!N229,4,1,1)," ")</f>
        <v xml:space="preserve"> </v>
      </c>
      <c r="N227" s="25" t="str">
        <f>IF(детализация!Q229&gt;0,детализация!Q229," ")</f>
        <v xml:space="preserve"> </v>
      </c>
      <c r="O227" s="19" t="str">
        <f>IF(детализация!O229&gt;0,детализация!O229," ")</f>
        <v xml:space="preserve"> </v>
      </c>
      <c r="P227" s="19" t="str">
        <f>детализация!AA229</f>
        <v xml:space="preserve">    </v>
      </c>
      <c r="Q227" s="3" t="str">
        <f>детализация!CF229&amp;" "&amp;детализация!CG229&amp;" "&amp;детализация!R229&amp;" "&amp;детализация!S229&amp;" "&amp;детализация!T229&amp;" "&amp;детализация!U229</f>
        <v xml:space="preserve">       </v>
      </c>
      <c r="R227" s="85">
        <f>IF(детализация!Q229&gt;0,1,0)</f>
        <v>0</v>
      </c>
    </row>
    <row r="228" spans="1:18" ht="15">
      <c r="A228" s="117">
        <f t="shared" si="3"/>
        <v>0</v>
      </c>
      <c r="B228" s="120">
        <v>227</v>
      </c>
      <c r="C228" s="18" t="str">
        <f>IF(детализация!B230&gt;0,детализация!B230," ")</f>
        <v xml:space="preserve"> </v>
      </c>
      <c r="D228" s="2" t="str">
        <f ca="1">детализация!E230</f>
        <v xml:space="preserve"> </v>
      </c>
      <c r="E228" s="2" t="str">
        <f ca="1">детализация!F230</f>
        <v xml:space="preserve">  </v>
      </c>
      <c r="F228" s="3" t="str">
        <f ca="1">детализация!G230</f>
        <v xml:space="preserve">  </v>
      </c>
      <c r="G228" s="3" t="str">
        <f>IF(детализация!H230&gt;0,"","Не задана")</f>
        <v>Не задана</v>
      </c>
      <c r="H228" s="25" t="str">
        <f>IF(детализация!I230&gt;0,детализация!I230," ")</f>
        <v xml:space="preserve"> </v>
      </c>
      <c r="I228" s="3" t="str">
        <f ca="1">IF(детализация!J230&gt;0,OFFSET(исх.данные!$A$16,детализация!J230,4,1,1)," ")</f>
        <v xml:space="preserve"> </v>
      </c>
      <c r="J228" s="3" t="str">
        <f ca="1">IF(детализация!K230&gt;0,OFFSET(исх.данные!$A$16,детализация!K230,4,1,1)," ")</f>
        <v xml:space="preserve"> </v>
      </c>
      <c r="K228" s="25" t="str">
        <f>IF(детализация!L230&gt;0,детализация!L230," ")</f>
        <v xml:space="preserve"> </v>
      </c>
      <c r="L228" s="3" t="str">
        <f ca="1">IF(детализация!M230&gt;0,OFFSET(исх.данные!$A$16,детализация!M230,4,1,1)," ")</f>
        <v xml:space="preserve"> </v>
      </c>
      <c r="M228" s="3" t="str">
        <f ca="1">IF(детализация!N230&gt;0,OFFSET(исх.данные!$A$16,детализация!N230,4,1,1)," ")</f>
        <v xml:space="preserve"> </v>
      </c>
      <c r="N228" s="25" t="str">
        <f>IF(детализация!Q230&gt;0,детализация!Q230," ")</f>
        <v xml:space="preserve"> </v>
      </c>
      <c r="O228" s="19" t="str">
        <f>IF(детализация!O230&gt;0,детализация!O230," ")</f>
        <v xml:space="preserve"> </v>
      </c>
      <c r="P228" s="19" t="str">
        <f>детализация!AA230</f>
        <v xml:space="preserve">    </v>
      </c>
      <c r="Q228" s="3" t="str">
        <f>детализация!CF230&amp;" "&amp;детализация!CG230&amp;" "&amp;детализация!R230&amp;" "&amp;детализация!S230&amp;" "&amp;детализация!T230&amp;" "&amp;детализация!U230</f>
        <v xml:space="preserve">       </v>
      </c>
      <c r="R228" s="85">
        <f>IF(детализация!Q230&gt;0,1,0)</f>
        <v>0</v>
      </c>
    </row>
    <row r="229" spans="1:18" ht="15">
      <c r="A229" s="117">
        <f t="shared" si="3"/>
        <v>0</v>
      </c>
      <c r="B229" s="120">
        <v>228</v>
      </c>
      <c r="C229" s="18" t="str">
        <f>IF(детализация!B231&gt;0,детализация!B231," ")</f>
        <v xml:space="preserve"> </v>
      </c>
      <c r="D229" s="2" t="str">
        <f ca="1">детализация!E231</f>
        <v xml:space="preserve"> </v>
      </c>
      <c r="E229" s="2" t="str">
        <f ca="1">детализация!F231</f>
        <v xml:space="preserve">  </v>
      </c>
      <c r="F229" s="3" t="str">
        <f ca="1">детализация!G231</f>
        <v xml:space="preserve">  </v>
      </c>
      <c r="G229" s="3" t="str">
        <f>IF(детализация!H231&gt;0,"","Не задана")</f>
        <v>Не задана</v>
      </c>
      <c r="H229" s="25" t="str">
        <f>IF(детализация!I231&gt;0,детализация!I231," ")</f>
        <v xml:space="preserve"> </v>
      </c>
      <c r="I229" s="3" t="str">
        <f ca="1">IF(детализация!J231&gt;0,OFFSET(исх.данные!$A$16,детализация!J231,4,1,1)," ")</f>
        <v xml:space="preserve"> </v>
      </c>
      <c r="J229" s="3" t="str">
        <f ca="1">IF(детализация!K231&gt;0,OFFSET(исх.данные!$A$16,детализация!K231,4,1,1)," ")</f>
        <v xml:space="preserve"> </v>
      </c>
      <c r="K229" s="25" t="str">
        <f>IF(детализация!L231&gt;0,детализация!L231," ")</f>
        <v xml:space="preserve"> </v>
      </c>
      <c r="L229" s="3" t="str">
        <f ca="1">IF(детализация!M231&gt;0,OFFSET(исх.данные!$A$16,детализация!M231,4,1,1)," ")</f>
        <v xml:space="preserve"> </v>
      </c>
      <c r="M229" s="3" t="str">
        <f ca="1">IF(детализация!N231&gt;0,OFFSET(исх.данные!$A$16,детализация!N231,4,1,1)," ")</f>
        <v xml:space="preserve"> </v>
      </c>
      <c r="N229" s="25" t="str">
        <f>IF(детализация!Q231&gt;0,детализация!Q231," ")</f>
        <v xml:space="preserve"> </v>
      </c>
      <c r="O229" s="19" t="str">
        <f>IF(детализация!O231&gt;0,детализация!O231," ")</f>
        <v xml:space="preserve"> </v>
      </c>
      <c r="P229" s="19" t="str">
        <f>детализация!AA231</f>
        <v xml:space="preserve">    </v>
      </c>
      <c r="Q229" s="3" t="str">
        <f>детализация!CF231&amp;" "&amp;детализация!CG231&amp;" "&amp;детализация!R231&amp;" "&amp;детализация!S231&amp;" "&amp;детализация!T231&amp;" "&amp;детализация!U231</f>
        <v xml:space="preserve">       </v>
      </c>
      <c r="R229" s="85">
        <f>IF(детализация!Q231&gt;0,1,0)</f>
        <v>0</v>
      </c>
    </row>
    <row r="230" spans="1:18" ht="15">
      <c r="A230" s="117">
        <f t="shared" si="3"/>
        <v>0</v>
      </c>
      <c r="B230" s="120">
        <v>229</v>
      </c>
      <c r="C230" s="18" t="str">
        <f>IF(детализация!B232&gt;0,детализация!B232," ")</f>
        <v xml:space="preserve"> </v>
      </c>
      <c r="D230" s="2" t="str">
        <f ca="1">детализация!E232</f>
        <v xml:space="preserve"> </v>
      </c>
      <c r="E230" s="2" t="str">
        <f ca="1">детализация!F232</f>
        <v xml:space="preserve">  </v>
      </c>
      <c r="F230" s="3" t="str">
        <f ca="1">детализация!G232</f>
        <v xml:space="preserve">  </v>
      </c>
      <c r="G230" s="3" t="str">
        <f>IF(детализация!H232&gt;0,"","Не задана")</f>
        <v>Не задана</v>
      </c>
      <c r="H230" s="25" t="str">
        <f>IF(детализация!I232&gt;0,детализация!I232," ")</f>
        <v xml:space="preserve"> </v>
      </c>
      <c r="I230" s="3" t="str">
        <f ca="1">IF(детализация!J232&gt;0,OFFSET(исх.данные!$A$16,детализация!J232,4,1,1)," ")</f>
        <v xml:space="preserve"> </v>
      </c>
      <c r="J230" s="3" t="str">
        <f ca="1">IF(детализация!K232&gt;0,OFFSET(исх.данные!$A$16,детализация!K232,4,1,1)," ")</f>
        <v xml:space="preserve"> </v>
      </c>
      <c r="K230" s="25" t="str">
        <f>IF(детализация!L232&gt;0,детализация!L232," ")</f>
        <v xml:space="preserve"> </v>
      </c>
      <c r="L230" s="3" t="str">
        <f ca="1">IF(детализация!M232&gt;0,OFFSET(исх.данные!$A$16,детализация!M232,4,1,1)," ")</f>
        <v xml:space="preserve"> </v>
      </c>
      <c r="M230" s="3" t="str">
        <f ca="1">IF(детализация!N232&gt;0,OFFSET(исх.данные!$A$16,детализация!N232,4,1,1)," ")</f>
        <v xml:space="preserve"> </v>
      </c>
      <c r="N230" s="25" t="str">
        <f>IF(детализация!Q232&gt;0,детализация!Q232," ")</f>
        <v xml:space="preserve"> </v>
      </c>
      <c r="O230" s="19" t="str">
        <f>IF(детализация!O232&gt;0,детализация!O232," ")</f>
        <v xml:space="preserve"> </v>
      </c>
      <c r="P230" s="19" t="str">
        <f>детализация!AA232</f>
        <v xml:space="preserve">    </v>
      </c>
      <c r="Q230" s="3" t="str">
        <f>детализация!CF232&amp;" "&amp;детализация!CG232&amp;" "&amp;детализация!R232&amp;" "&amp;детализация!S232&amp;" "&amp;детализация!T232&amp;" "&amp;детализация!U232</f>
        <v xml:space="preserve">       </v>
      </c>
      <c r="R230" s="85">
        <f>IF(детализация!Q232&gt;0,1,0)</f>
        <v>0</v>
      </c>
    </row>
    <row r="231" spans="1:18" ht="15">
      <c r="A231" s="117">
        <f t="shared" si="3"/>
        <v>0</v>
      </c>
      <c r="B231" s="120">
        <v>230</v>
      </c>
      <c r="C231" s="18" t="str">
        <f>IF(детализация!B233&gt;0,детализация!B233," ")</f>
        <v xml:space="preserve"> </v>
      </c>
      <c r="D231" s="2" t="str">
        <f ca="1">детализация!E233</f>
        <v xml:space="preserve"> </v>
      </c>
      <c r="E231" s="2" t="str">
        <f ca="1">детализация!F233</f>
        <v xml:space="preserve">  </v>
      </c>
      <c r="F231" s="3" t="str">
        <f ca="1">детализация!G233</f>
        <v xml:space="preserve">  </v>
      </c>
      <c r="G231" s="3" t="str">
        <f>IF(детализация!H233&gt;0,"","Не задана")</f>
        <v>Не задана</v>
      </c>
      <c r="H231" s="25" t="str">
        <f>IF(детализация!I233&gt;0,детализация!I233," ")</f>
        <v xml:space="preserve"> </v>
      </c>
      <c r="I231" s="3" t="str">
        <f ca="1">IF(детализация!J233&gt;0,OFFSET(исх.данные!$A$16,детализация!J233,4,1,1)," ")</f>
        <v xml:space="preserve"> </v>
      </c>
      <c r="J231" s="3" t="str">
        <f ca="1">IF(детализация!K233&gt;0,OFFSET(исх.данные!$A$16,детализация!K233,4,1,1)," ")</f>
        <v xml:space="preserve"> </v>
      </c>
      <c r="K231" s="25" t="str">
        <f>IF(детализация!L233&gt;0,детализация!L233," ")</f>
        <v xml:space="preserve"> </v>
      </c>
      <c r="L231" s="3" t="str">
        <f ca="1">IF(детализация!M233&gt;0,OFFSET(исх.данные!$A$16,детализация!M233,4,1,1)," ")</f>
        <v xml:space="preserve"> </v>
      </c>
      <c r="M231" s="3" t="str">
        <f ca="1">IF(детализация!N233&gt;0,OFFSET(исх.данные!$A$16,детализация!N233,4,1,1)," ")</f>
        <v xml:space="preserve"> </v>
      </c>
      <c r="N231" s="25" t="str">
        <f>IF(детализация!Q233&gt;0,детализация!Q233," ")</f>
        <v xml:space="preserve"> </v>
      </c>
      <c r="O231" s="19" t="str">
        <f>IF(детализация!O233&gt;0,детализация!O233," ")</f>
        <v xml:space="preserve"> </v>
      </c>
      <c r="P231" s="19" t="str">
        <f>детализация!AA233</f>
        <v xml:space="preserve">    </v>
      </c>
      <c r="Q231" s="3" t="str">
        <f>детализация!CF233&amp;" "&amp;детализация!CG233&amp;" "&amp;детализация!R233&amp;" "&amp;детализация!S233&amp;" "&amp;детализация!T233&amp;" "&amp;детализация!U233</f>
        <v xml:space="preserve">       </v>
      </c>
      <c r="R231" s="85">
        <f>IF(детализация!Q233&gt;0,1,0)</f>
        <v>0</v>
      </c>
    </row>
    <row r="232" spans="1:18" ht="15">
      <c r="A232" s="117">
        <f t="shared" si="3"/>
        <v>0</v>
      </c>
      <c r="B232" s="120">
        <v>231</v>
      </c>
      <c r="C232" s="18" t="str">
        <f>IF(детализация!B234&gt;0,детализация!B234," ")</f>
        <v xml:space="preserve"> </v>
      </c>
      <c r="D232" s="2" t="str">
        <f ca="1">детализация!E234</f>
        <v xml:space="preserve"> </v>
      </c>
      <c r="E232" s="2" t="str">
        <f ca="1">детализация!F234</f>
        <v xml:space="preserve">  </v>
      </c>
      <c r="F232" s="3" t="str">
        <f ca="1">детализация!G234</f>
        <v xml:space="preserve">  </v>
      </c>
      <c r="G232" s="3" t="str">
        <f>IF(детализация!H234&gt;0,"","Не задана")</f>
        <v>Не задана</v>
      </c>
      <c r="H232" s="25" t="str">
        <f>IF(детализация!I234&gt;0,детализация!I234," ")</f>
        <v xml:space="preserve"> </v>
      </c>
      <c r="I232" s="3" t="str">
        <f ca="1">IF(детализация!J234&gt;0,OFFSET(исх.данные!$A$16,детализация!J234,4,1,1)," ")</f>
        <v xml:space="preserve"> </v>
      </c>
      <c r="J232" s="3" t="str">
        <f ca="1">IF(детализация!K234&gt;0,OFFSET(исх.данные!$A$16,детализация!K234,4,1,1)," ")</f>
        <v xml:space="preserve"> </v>
      </c>
      <c r="K232" s="25" t="str">
        <f>IF(детализация!L234&gt;0,детализация!L234," ")</f>
        <v xml:space="preserve"> </v>
      </c>
      <c r="L232" s="3" t="str">
        <f ca="1">IF(детализация!M234&gt;0,OFFSET(исх.данные!$A$16,детализация!M234,4,1,1)," ")</f>
        <v xml:space="preserve"> </v>
      </c>
      <c r="M232" s="3" t="str">
        <f ca="1">IF(детализация!N234&gt;0,OFFSET(исх.данные!$A$16,детализация!N234,4,1,1)," ")</f>
        <v xml:space="preserve"> </v>
      </c>
      <c r="N232" s="25" t="str">
        <f>IF(детализация!Q234&gt;0,детализация!Q234," ")</f>
        <v xml:space="preserve"> </v>
      </c>
      <c r="O232" s="19" t="str">
        <f>IF(детализация!O234&gt;0,детализация!O234," ")</f>
        <v xml:space="preserve"> </v>
      </c>
      <c r="P232" s="19" t="str">
        <f>детализация!AA234</f>
        <v xml:space="preserve">    </v>
      </c>
      <c r="Q232" s="3" t="str">
        <f>детализация!CF234&amp;" "&amp;детализация!CG234&amp;" "&amp;детализация!R234&amp;" "&amp;детализация!S234&amp;" "&amp;детализация!T234&amp;" "&amp;детализация!U234</f>
        <v xml:space="preserve">       </v>
      </c>
      <c r="R232" s="85">
        <f>IF(детализация!Q234&gt;0,1,0)</f>
        <v>0</v>
      </c>
    </row>
    <row r="233" spans="1:18" ht="15">
      <c r="A233" s="117">
        <f t="shared" si="3"/>
        <v>0</v>
      </c>
      <c r="B233" s="120">
        <v>232</v>
      </c>
      <c r="C233" s="18" t="str">
        <f>IF(детализация!B235&gt;0,детализация!B235," ")</f>
        <v xml:space="preserve"> </v>
      </c>
      <c r="D233" s="2" t="str">
        <f ca="1">детализация!E235</f>
        <v xml:space="preserve"> </v>
      </c>
      <c r="E233" s="2" t="str">
        <f ca="1">детализация!F235</f>
        <v xml:space="preserve">  </v>
      </c>
      <c r="F233" s="3" t="str">
        <f ca="1">детализация!G235</f>
        <v xml:space="preserve">  </v>
      </c>
      <c r="G233" s="3" t="str">
        <f>IF(детализация!H235&gt;0,"","Не задана")</f>
        <v>Не задана</v>
      </c>
      <c r="H233" s="25" t="str">
        <f>IF(детализация!I235&gt;0,детализация!I235," ")</f>
        <v xml:space="preserve"> </v>
      </c>
      <c r="I233" s="3" t="str">
        <f ca="1">IF(детализация!J235&gt;0,OFFSET(исх.данные!$A$16,детализация!J235,4,1,1)," ")</f>
        <v xml:space="preserve"> </v>
      </c>
      <c r="J233" s="3" t="str">
        <f ca="1">IF(детализация!K235&gt;0,OFFSET(исх.данные!$A$16,детализация!K235,4,1,1)," ")</f>
        <v xml:space="preserve"> </v>
      </c>
      <c r="K233" s="25" t="str">
        <f>IF(детализация!L235&gt;0,детализация!L235," ")</f>
        <v xml:space="preserve"> </v>
      </c>
      <c r="L233" s="3" t="str">
        <f ca="1">IF(детализация!M235&gt;0,OFFSET(исх.данные!$A$16,детализация!M235,4,1,1)," ")</f>
        <v xml:space="preserve"> </v>
      </c>
      <c r="M233" s="3" t="str">
        <f ca="1">IF(детализация!N235&gt;0,OFFSET(исх.данные!$A$16,детализация!N235,4,1,1)," ")</f>
        <v xml:space="preserve"> </v>
      </c>
      <c r="N233" s="25" t="str">
        <f>IF(детализация!Q235&gt;0,детализация!Q235," ")</f>
        <v xml:space="preserve"> </v>
      </c>
      <c r="O233" s="19" t="str">
        <f>IF(детализация!O235&gt;0,детализация!O235," ")</f>
        <v xml:space="preserve"> </v>
      </c>
      <c r="P233" s="19" t="str">
        <f>детализация!AA235</f>
        <v xml:space="preserve">    </v>
      </c>
      <c r="Q233" s="3" t="str">
        <f>детализация!CF235&amp;" "&amp;детализация!CG235&amp;" "&amp;детализация!R235&amp;" "&amp;детализация!S235&amp;" "&amp;детализация!T235&amp;" "&amp;детализация!U235</f>
        <v xml:space="preserve">       </v>
      </c>
      <c r="R233" s="85">
        <f>IF(детализация!Q235&gt;0,1,0)</f>
        <v>0</v>
      </c>
    </row>
    <row r="234" spans="1:18" ht="15">
      <c r="A234" s="117">
        <f t="shared" si="3"/>
        <v>0</v>
      </c>
      <c r="B234" s="120">
        <v>233</v>
      </c>
      <c r="C234" s="18" t="str">
        <f>IF(детализация!B236&gt;0,детализация!B236," ")</f>
        <v xml:space="preserve"> </v>
      </c>
      <c r="D234" s="2" t="str">
        <f ca="1">детализация!E236</f>
        <v xml:space="preserve"> </v>
      </c>
      <c r="E234" s="2" t="str">
        <f ca="1">детализация!F236</f>
        <v xml:space="preserve">  </v>
      </c>
      <c r="F234" s="3" t="str">
        <f ca="1">детализация!G236</f>
        <v xml:space="preserve">  </v>
      </c>
      <c r="G234" s="3" t="str">
        <f>IF(детализация!H236&gt;0,"","Не задана")</f>
        <v>Не задана</v>
      </c>
      <c r="H234" s="25" t="str">
        <f>IF(детализация!I236&gt;0,детализация!I236," ")</f>
        <v xml:space="preserve"> </v>
      </c>
      <c r="I234" s="3" t="str">
        <f ca="1">IF(детализация!J236&gt;0,OFFSET(исх.данные!$A$16,детализация!J236,4,1,1)," ")</f>
        <v xml:space="preserve"> </v>
      </c>
      <c r="J234" s="3" t="str">
        <f ca="1">IF(детализация!K236&gt;0,OFFSET(исх.данные!$A$16,детализация!K236,4,1,1)," ")</f>
        <v xml:space="preserve"> </v>
      </c>
      <c r="K234" s="25" t="str">
        <f>IF(детализация!L236&gt;0,детализация!L236," ")</f>
        <v xml:space="preserve"> </v>
      </c>
      <c r="L234" s="3" t="str">
        <f ca="1">IF(детализация!M236&gt;0,OFFSET(исх.данные!$A$16,детализация!M236,4,1,1)," ")</f>
        <v xml:space="preserve"> </v>
      </c>
      <c r="M234" s="3" t="str">
        <f ca="1">IF(детализация!N236&gt;0,OFFSET(исх.данные!$A$16,детализация!N236,4,1,1)," ")</f>
        <v xml:space="preserve"> </v>
      </c>
      <c r="N234" s="25" t="str">
        <f>IF(детализация!Q236&gt;0,детализация!Q236," ")</f>
        <v xml:space="preserve"> </v>
      </c>
      <c r="O234" s="19" t="str">
        <f>IF(детализация!O236&gt;0,детализация!O236," ")</f>
        <v xml:space="preserve"> </v>
      </c>
      <c r="P234" s="19" t="str">
        <f>детализация!AA236</f>
        <v xml:space="preserve">    </v>
      </c>
      <c r="Q234" s="3" t="str">
        <f>детализация!CF236&amp;" "&amp;детализация!CG236&amp;" "&amp;детализация!R236&amp;" "&amp;детализация!S236&amp;" "&amp;детализация!T236&amp;" "&amp;детализация!U236</f>
        <v xml:space="preserve">       </v>
      </c>
      <c r="R234" s="85">
        <f>IF(детализация!Q236&gt;0,1,0)</f>
        <v>0</v>
      </c>
    </row>
  </sheetData>
  <autoFilter ref="R1:R234"/>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R30" sqref="R30"/>
    </sheetView>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37</vt:i4>
      </vt:variant>
      <vt:variant>
        <vt:lpstr>Именованные диапазоны</vt:lpstr>
      </vt:variant>
      <vt:variant>
        <vt:i4>6</vt:i4>
      </vt:variant>
    </vt:vector>
  </HeadingPairs>
  <TitlesOfParts>
    <vt:vector size="43" baseType="lpstr">
      <vt:lpstr>исх.данные</vt:lpstr>
      <vt:lpstr>детализация</vt:lpstr>
      <vt:lpstr>фурнитура мод.</vt:lpstr>
      <vt:lpstr>доп.фурн.</vt:lpstr>
      <vt:lpstr>полн.фурн.(P)</vt:lpstr>
      <vt:lpstr>операции для мод.</vt:lpstr>
      <vt:lpstr>двери-купе(P)</vt:lpstr>
      <vt:lpstr>тех.(P)</vt:lpstr>
      <vt:lpstr>фасад(P)</vt:lpstr>
      <vt:lpstr>фасад alu(P)</vt:lpstr>
      <vt:lpstr>стекло(Р)</vt:lpstr>
      <vt:lpstr>фотодекор(P)</vt:lpstr>
      <vt:lpstr>столешница(P)</vt:lpstr>
      <vt:lpstr>для раскроя</vt:lpstr>
      <vt:lpstr>для проверки</vt:lpstr>
      <vt:lpstr>сборка(P)</vt:lpstr>
      <vt:lpstr>сводные нормы</vt:lpstr>
      <vt:lpstr>цены</vt:lpstr>
      <vt:lpstr>предв.расчет</vt:lpstr>
      <vt:lpstr>прайс ДСП</vt:lpstr>
      <vt:lpstr>прайс Услуги ДСП</vt:lpstr>
      <vt:lpstr>прайс WL</vt:lpstr>
      <vt:lpstr>прайс Двери</vt:lpstr>
      <vt:lpstr>прайс Краска МТ</vt:lpstr>
      <vt:lpstr>прайс Краска Э</vt:lpstr>
      <vt:lpstr>прайс Пласт.+Акр.МТ</vt:lpstr>
      <vt:lpstr>прайс Акр.ФС</vt:lpstr>
      <vt:lpstr>прайс Alvic ФС</vt:lpstr>
      <vt:lpstr>прайс ALU</vt:lpstr>
      <vt:lpstr>прайс Стекло</vt:lpstr>
      <vt:lpstr>прайс Фото</vt:lpstr>
      <vt:lpstr>прайс пост.Кедр</vt:lpstr>
      <vt:lpstr>прайс пост. Krono</vt:lpstr>
      <vt:lpstr>прайс пост. Egger</vt:lpstr>
      <vt:lpstr>списки</vt:lpstr>
      <vt:lpstr>total</vt:lpstr>
      <vt:lpstr>цув</vt:lpstr>
      <vt:lpstr>ДСП</vt:lpstr>
      <vt:lpstr>констр.материалы</vt:lpstr>
      <vt:lpstr>обл.материалы</vt:lpstr>
      <vt:lpstr>разм.кромок</vt:lpstr>
      <vt:lpstr>Толщины</vt:lpstr>
      <vt:lpstr>цвета_кромок</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www</dc:creator>
  <cp:lastModifiedBy>Пискун Павел Викторович</cp:lastModifiedBy>
  <cp:lastPrinted>2016-09-28T09:36:52Z</cp:lastPrinted>
  <dcterms:created xsi:type="dcterms:W3CDTF">2012-09-18T20:38:18Z</dcterms:created>
  <dcterms:modified xsi:type="dcterms:W3CDTF">2016-11-01T13:04:52Z</dcterms:modified>
</cp:coreProperties>
</file>